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BA\"/>
    </mc:Choice>
  </mc:AlternateContent>
  <xr:revisionPtr revIDLastSave="0" documentId="13_ncr:1_{4CBB2B1F-CF00-43CE-BC77-BE7A913748DB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DATA MTD" sheetId="2" state="hidden" r:id="rId1"/>
    <sheet name="HARIAN" sheetId="4" r:id="rId2"/>
    <sheet name="Sheet1" sheetId="10" r:id="rId3"/>
    <sheet name="LAPORAN" sheetId="15" r:id="rId4"/>
    <sheet name="Sheet4" sheetId="17" r:id="rId5"/>
    <sheet name="LOOKUP  telda" sheetId="3" r:id="rId6"/>
    <sheet name="COPY DATA XPRO" sheetId="5" r:id="rId7"/>
    <sheet name="Detail2" sheetId="16" r:id="rId8"/>
    <sheet name="Sheet3" sheetId="8" r:id="rId9"/>
    <sheet name="DATA DETAIL" sheetId="7" r:id="rId10"/>
    <sheet name="Sheet2" sheetId="9" r:id="rId11"/>
    <sheet name="Sheet5" sheetId="13" r:id="rId12"/>
  </sheets>
  <externalReferences>
    <externalReference r:id="rId13"/>
  </externalReferences>
  <definedNames>
    <definedName name="_xlnm._FilterDatabase" localSheetId="9" hidden="1">'DATA DETAIL'!$A$1:$BI$5978</definedName>
    <definedName name="_xlnm._FilterDatabase" localSheetId="11" hidden="1">Sheet5!$A$1:$J$270</definedName>
  </definedNames>
  <calcPr calcId="191029"/>
  <pivotCaches>
    <pivotCache cacheId="7" r:id="rId14"/>
    <pivotCache cacheId="13" r:id="rId15"/>
  </pivotCaches>
</workbook>
</file>

<file path=xl/calcChain.xml><?xml version="1.0" encoding="utf-8"?>
<calcChain xmlns="http://schemas.openxmlformats.org/spreadsheetml/2006/main">
  <c r="C2" i="15" l="1"/>
  <c r="C2" i="17" s="1"/>
  <c r="C3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4" i="17"/>
  <c r="M55" i="17"/>
  <c r="M56" i="17"/>
  <c r="M57" i="17"/>
  <c r="M58" i="17"/>
  <c r="M59" i="17"/>
  <c r="M60" i="17"/>
  <c r="L60" i="17"/>
  <c r="K60" i="17"/>
  <c r="J60" i="17"/>
  <c r="I60" i="17"/>
  <c r="H60" i="17"/>
  <c r="G60" i="17"/>
  <c r="F60" i="17"/>
  <c r="E60" i="17"/>
  <c r="D60" i="17"/>
  <c r="L59" i="17"/>
  <c r="K59" i="17"/>
  <c r="J59" i="17"/>
  <c r="I59" i="17"/>
  <c r="H59" i="17"/>
  <c r="G59" i="17"/>
  <c r="F59" i="17"/>
  <c r="E59" i="17"/>
  <c r="D59" i="17"/>
  <c r="L58" i="17"/>
  <c r="K58" i="17"/>
  <c r="J58" i="17"/>
  <c r="I58" i="17"/>
  <c r="H58" i="17"/>
  <c r="G58" i="17"/>
  <c r="F58" i="17"/>
  <c r="E58" i="17"/>
  <c r="D58" i="17"/>
  <c r="L57" i="17"/>
  <c r="K57" i="17"/>
  <c r="J57" i="17"/>
  <c r="I57" i="17"/>
  <c r="H57" i="17"/>
  <c r="G57" i="17"/>
  <c r="F57" i="17"/>
  <c r="E57" i="17"/>
  <c r="D57" i="17"/>
  <c r="L56" i="17"/>
  <c r="K56" i="17"/>
  <c r="J56" i="17"/>
  <c r="I56" i="17"/>
  <c r="H56" i="17"/>
  <c r="G56" i="17"/>
  <c r="F56" i="17"/>
  <c r="E56" i="17"/>
  <c r="D56" i="17"/>
  <c r="L55" i="17"/>
  <c r="K55" i="17"/>
  <c r="J55" i="17"/>
  <c r="I55" i="17"/>
  <c r="H55" i="17"/>
  <c r="G55" i="17"/>
  <c r="F55" i="17"/>
  <c r="E55" i="17"/>
  <c r="D55" i="17"/>
  <c r="L54" i="17"/>
  <c r="K54" i="17"/>
  <c r="J54" i="17"/>
  <c r="I54" i="17"/>
  <c r="H54" i="17"/>
  <c r="G54" i="17"/>
  <c r="F54" i="17"/>
  <c r="E54" i="17"/>
  <c r="D54" i="17"/>
  <c r="L53" i="17"/>
  <c r="K53" i="17"/>
  <c r="J53" i="17"/>
  <c r="I53" i="17"/>
  <c r="H53" i="17"/>
  <c r="G53" i="17"/>
  <c r="F53" i="17"/>
  <c r="E53" i="17"/>
  <c r="D53" i="17"/>
  <c r="L52" i="17"/>
  <c r="K52" i="17"/>
  <c r="J52" i="17"/>
  <c r="I52" i="17"/>
  <c r="H52" i="17"/>
  <c r="G52" i="17"/>
  <c r="F52" i="17"/>
  <c r="E52" i="17"/>
  <c r="D52" i="17"/>
  <c r="L51" i="17"/>
  <c r="K51" i="17"/>
  <c r="J51" i="17"/>
  <c r="I51" i="17"/>
  <c r="H51" i="17"/>
  <c r="G51" i="17"/>
  <c r="F51" i="17"/>
  <c r="E51" i="17"/>
  <c r="D51" i="17"/>
  <c r="L50" i="17"/>
  <c r="K50" i="17"/>
  <c r="J50" i="17"/>
  <c r="I50" i="17"/>
  <c r="H50" i="17"/>
  <c r="G50" i="17"/>
  <c r="F50" i="17"/>
  <c r="E50" i="17"/>
  <c r="D50" i="17"/>
  <c r="L49" i="17"/>
  <c r="K49" i="17"/>
  <c r="J49" i="17"/>
  <c r="I49" i="17"/>
  <c r="H49" i="17"/>
  <c r="G49" i="17"/>
  <c r="F49" i="17"/>
  <c r="E49" i="17"/>
  <c r="D49" i="17"/>
  <c r="L48" i="17"/>
  <c r="K48" i="17"/>
  <c r="J48" i="17"/>
  <c r="I48" i="17"/>
  <c r="H48" i="17"/>
  <c r="G48" i="17"/>
  <c r="F48" i="17"/>
  <c r="E48" i="17"/>
  <c r="D48" i="17"/>
  <c r="L47" i="17"/>
  <c r="K47" i="17"/>
  <c r="J47" i="17"/>
  <c r="I47" i="17"/>
  <c r="H47" i="17"/>
  <c r="G47" i="17"/>
  <c r="F47" i="17"/>
  <c r="E47" i="17"/>
  <c r="D47" i="17"/>
  <c r="L46" i="17"/>
  <c r="K46" i="17"/>
  <c r="J46" i="17"/>
  <c r="I46" i="17"/>
  <c r="H46" i="17"/>
  <c r="G46" i="17"/>
  <c r="F46" i="17"/>
  <c r="E46" i="17"/>
  <c r="D46" i="17"/>
  <c r="L45" i="17"/>
  <c r="K45" i="17"/>
  <c r="J45" i="17"/>
  <c r="I45" i="17"/>
  <c r="H45" i="17"/>
  <c r="G45" i="17"/>
  <c r="F45" i="17"/>
  <c r="E45" i="17"/>
  <c r="D45" i="17"/>
  <c r="L44" i="17"/>
  <c r="K44" i="17"/>
  <c r="J44" i="17"/>
  <c r="I44" i="17"/>
  <c r="H44" i="17"/>
  <c r="G44" i="17"/>
  <c r="F44" i="17"/>
  <c r="E44" i="17"/>
  <c r="D44" i="17"/>
  <c r="L43" i="17"/>
  <c r="K43" i="17"/>
  <c r="J43" i="17"/>
  <c r="I43" i="17"/>
  <c r="H43" i="17"/>
  <c r="G43" i="17"/>
  <c r="F43" i="17"/>
  <c r="E43" i="17"/>
  <c r="D43" i="17"/>
  <c r="L42" i="17"/>
  <c r="K42" i="17"/>
  <c r="J42" i="17"/>
  <c r="I42" i="17"/>
  <c r="H42" i="17"/>
  <c r="G42" i="17"/>
  <c r="F42" i="17"/>
  <c r="E42" i="17"/>
  <c r="D42" i="17"/>
  <c r="L41" i="17"/>
  <c r="K41" i="17"/>
  <c r="J41" i="17"/>
  <c r="I41" i="17"/>
  <c r="H41" i="17"/>
  <c r="G41" i="17"/>
  <c r="F41" i="17"/>
  <c r="E41" i="17"/>
  <c r="D41" i="17"/>
  <c r="L40" i="17"/>
  <c r="K40" i="17"/>
  <c r="J40" i="17"/>
  <c r="I40" i="17"/>
  <c r="H40" i="17"/>
  <c r="G40" i="17"/>
  <c r="F40" i="17"/>
  <c r="E40" i="17"/>
  <c r="D40" i="17"/>
  <c r="L39" i="17"/>
  <c r="K39" i="17"/>
  <c r="J39" i="17"/>
  <c r="I39" i="17"/>
  <c r="H39" i="17"/>
  <c r="G39" i="17"/>
  <c r="F39" i="17"/>
  <c r="E39" i="17"/>
  <c r="D39" i="17"/>
  <c r="L38" i="17"/>
  <c r="K38" i="17"/>
  <c r="J38" i="17"/>
  <c r="I38" i="17"/>
  <c r="H38" i="17"/>
  <c r="G38" i="17"/>
  <c r="F38" i="17"/>
  <c r="E38" i="17"/>
  <c r="D38" i="17"/>
  <c r="L37" i="17"/>
  <c r="K37" i="17"/>
  <c r="J37" i="17"/>
  <c r="I37" i="17"/>
  <c r="H37" i="17"/>
  <c r="G37" i="17"/>
  <c r="F37" i="17"/>
  <c r="E37" i="17"/>
  <c r="D37" i="17"/>
  <c r="L36" i="17"/>
  <c r="K36" i="17"/>
  <c r="J36" i="17"/>
  <c r="I36" i="17"/>
  <c r="H36" i="17"/>
  <c r="G36" i="17"/>
  <c r="F36" i="17"/>
  <c r="E36" i="17"/>
  <c r="D36" i="17"/>
  <c r="L35" i="17"/>
  <c r="K35" i="17"/>
  <c r="J35" i="17"/>
  <c r="I35" i="17"/>
  <c r="H35" i="17"/>
  <c r="G35" i="17"/>
  <c r="F35" i="17"/>
  <c r="E35" i="17"/>
  <c r="D35" i="17"/>
  <c r="L34" i="17"/>
  <c r="K34" i="17"/>
  <c r="J34" i="17"/>
  <c r="I34" i="17"/>
  <c r="H34" i="17"/>
  <c r="G34" i="17"/>
  <c r="F34" i="17"/>
  <c r="E34" i="17"/>
  <c r="D34" i="17"/>
  <c r="L33" i="17"/>
  <c r="K33" i="17"/>
  <c r="J33" i="17"/>
  <c r="I33" i="17"/>
  <c r="H33" i="17"/>
  <c r="G33" i="17"/>
  <c r="F33" i="17"/>
  <c r="E33" i="17"/>
  <c r="D33" i="17"/>
  <c r="L32" i="17"/>
  <c r="K32" i="17"/>
  <c r="J32" i="17"/>
  <c r="I32" i="17"/>
  <c r="H32" i="17"/>
  <c r="G32" i="17"/>
  <c r="F32" i="17"/>
  <c r="E32" i="17"/>
  <c r="D32" i="17"/>
  <c r="L31" i="17"/>
  <c r="K31" i="17"/>
  <c r="J31" i="17"/>
  <c r="I31" i="17"/>
  <c r="H31" i="17"/>
  <c r="G31" i="17"/>
  <c r="F31" i="17"/>
  <c r="E31" i="17"/>
  <c r="D31" i="17"/>
  <c r="L30" i="17"/>
  <c r="K30" i="17"/>
  <c r="J30" i="17"/>
  <c r="I30" i="17"/>
  <c r="H30" i="17"/>
  <c r="G30" i="17"/>
  <c r="F30" i="17"/>
  <c r="E30" i="17"/>
  <c r="D30" i="17"/>
  <c r="L29" i="17"/>
  <c r="K29" i="17"/>
  <c r="J29" i="17"/>
  <c r="I29" i="17"/>
  <c r="H29" i="17"/>
  <c r="G29" i="17"/>
  <c r="F29" i="17"/>
  <c r="E29" i="17"/>
  <c r="D29" i="17"/>
  <c r="L28" i="17"/>
  <c r="K28" i="17"/>
  <c r="J28" i="17"/>
  <c r="I28" i="17"/>
  <c r="H28" i="17"/>
  <c r="G28" i="17"/>
  <c r="F28" i="17"/>
  <c r="E28" i="17"/>
  <c r="D28" i="17"/>
  <c r="L27" i="17"/>
  <c r="K27" i="17"/>
  <c r="J27" i="17"/>
  <c r="I27" i="17"/>
  <c r="H27" i="17"/>
  <c r="G27" i="17"/>
  <c r="F27" i="17"/>
  <c r="E27" i="17"/>
  <c r="D27" i="17"/>
  <c r="L26" i="17"/>
  <c r="K26" i="17"/>
  <c r="J26" i="17"/>
  <c r="I26" i="17"/>
  <c r="H26" i="17"/>
  <c r="G26" i="17"/>
  <c r="F26" i="17"/>
  <c r="E26" i="17"/>
  <c r="D26" i="17"/>
  <c r="L25" i="17"/>
  <c r="K25" i="17"/>
  <c r="J25" i="17"/>
  <c r="I25" i="17"/>
  <c r="H25" i="17"/>
  <c r="G25" i="17"/>
  <c r="F25" i="17"/>
  <c r="E25" i="17"/>
  <c r="D25" i="17"/>
  <c r="M24" i="17"/>
  <c r="L24" i="17"/>
  <c r="K24" i="17"/>
  <c r="J24" i="17"/>
  <c r="I24" i="17"/>
  <c r="H24" i="17"/>
  <c r="G24" i="17"/>
  <c r="F24" i="17"/>
  <c r="E24" i="17"/>
  <c r="D24" i="17"/>
  <c r="B17" i="17"/>
  <c r="C11" i="17"/>
  <c r="C10" i="17"/>
  <c r="C9" i="17"/>
  <c r="C8" i="17"/>
  <c r="C7" i="17"/>
  <c r="C6" i="17"/>
  <c r="B16" i="17" l="1"/>
  <c r="B15" i="17"/>
  <c r="C1" i="15" l="1"/>
  <c r="B23" i="15" s="1"/>
  <c r="A3" i="10"/>
  <c r="B24" i="15"/>
  <c r="S34" i="4"/>
  <c r="S45" i="4"/>
  <c r="S48" i="4"/>
  <c r="S50" i="4"/>
  <c r="S51" i="4"/>
  <c r="S52" i="4"/>
  <c r="S54" i="4"/>
  <c r="S55" i="4"/>
  <c r="S57" i="4"/>
  <c r="S58" i="4"/>
  <c r="S62" i="4"/>
  <c r="S66" i="4"/>
  <c r="S69" i="4"/>
  <c r="S70" i="4"/>
  <c r="S73" i="4"/>
  <c r="S75" i="4"/>
  <c r="S77" i="4"/>
  <c r="S78" i="4"/>
  <c r="S79" i="4"/>
  <c r="S80" i="4"/>
  <c r="S81" i="4"/>
  <c r="S82" i="4"/>
  <c r="P37" i="15"/>
  <c r="B25" i="15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33" i="4"/>
  <c r="P10" i="4"/>
  <c r="BI5978" i="7"/>
  <c r="BF5978" i="7"/>
  <c r="BG5978" i="7" s="1"/>
  <c r="BH5978" i="7" s="1"/>
  <c r="BI5977" i="7"/>
  <c r="BF5977" i="7"/>
  <c r="BG5977" i="7" s="1"/>
  <c r="BH5977" i="7" s="1"/>
  <c r="BI5976" i="7"/>
  <c r="BF5976" i="7"/>
  <c r="BG5976" i="7" s="1"/>
  <c r="BH5976" i="7" s="1"/>
  <c r="BI5975" i="7"/>
  <c r="BF5975" i="7"/>
  <c r="BG5975" i="7" s="1"/>
  <c r="BH5975" i="7" s="1"/>
  <c r="BI5974" i="7"/>
  <c r="BF5974" i="7"/>
  <c r="BG5974" i="7" s="1"/>
  <c r="BH5974" i="7" s="1"/>
  <c r="BI5973" i="7"/>
  <c r="BF5973" i="7"/>
  <c r="BG5973" i="7" s="1"/>
  <c r="BH5973" i="7" s="1"/>
  <c r="BI5972" i="7"/>
  <c r="BF5972" i="7"/>
  <c r="BG5972" i="7" s="1"/>
  <c r="BH5972" i="7" s="1"/>
  <c r="BI5971" i="7"/>
  <c r="BF5971" i="7"/>
  <c r="BG5971" i="7" s="1"/>
  <c r="BH5971" i="7" s="1"/>
  <c r="BI5970" i="7"/>
  <c r="BF5970" i="7"/>
  <c r="BG5970" i="7" s="1"/>
  <c r="BH5970" i="7" s="1"/>
  <c r="BI5969" i="7"/>
  <c r="BF5969" i="7"/>
  <c r="BG5969" i="7" s="1"/>
  <c r="BH5969" i="7" s="1"/>
  <c r="BI5968" i="7"/>
  <c r="BF5968" i="7"/>
  <c r="BG5968" i="7" s="1"/>
  <c r="BH5968" i="7" s="1"/>
  <c r="BI5967" i="7"/>
  <c r="BF5967" i="7"/>
  <c r="BG5967" i="7" s="1"/>
  <c r="BH5967" i="7" s="1"/>
  <c r="BI5966" i="7"/>
  <c r="BF5966" i="7"/>
  <c r="BG5966" i="7" s="1"/>
  <c r="BH5966" i="7" s="1"/>
  <c r="BI5965" i="7"/>
  <c r="BF5965" i="7"/>
  <c r="BG5965" i="7" s="1"/>
  <c r="BH5965" i="7" s="1"/>
  <c r="BI5964" i="7"/>
  <c r="BF5964" i="7"/>
  <c r="BG5964" i="7" s="1"/>
  <c r="BH5964" i="7" s="1"/>
  <c r="BI5963" i="7"/>
  <c r="BF5963" i="7"/>
  <c r="BG5963" i="7" s="1"/>
  <c r="BH5963" i="7" s="1"/>
  <c r="BI5962" i="7"/>
  <c r="BF5962" i="7"/>
  <c r="BG5962" i="7" s="1"/>
  <c r="BH5962" i="7" s="1"/>
  <c r="BI5961" i="7"/>
  <c r="BF5961" i="7"/>
  <c r="BG5961" i="7" s="1"/>
  <c r="BH5961" i="7" s="1"/>
  <c r="BI5960" i="7"/>
  <c r="BF5960" i="7"/>
  <c r="BG5960" i="7" s="1"/>
  <c r="BH5960" i="7" s="1"/>
  <c r="BI5959" i="7"/>
  <c r="BF5959" i="7"/>
  <c r="BG5959" i="7" s="1"/>
  <c r="BH5959" i="7" s="1"/>
  <c r="BI5958" i="7"/>
  <c r="BF5958" i="7"/>
  <c r="BG5958" i="7" s="1"/>
  <c r="BH5958" i="7" s="1"/>
  <c r="BI5957" i="7"/>
  <c r="BF5957" i="7"/>
  <c r="BG5957" i="7" s="1"/>
  <c r="BH5957" i="7" s="1"/>
  <c r="BI5956" i="7"/>
  <c r="BF5956" i="7"/>
  <c r="BG5956" i="7" s="1"/>
  <c r="BH5956" i="7" s="1"/>
  <c r="BI5955" i="7"/>
  <c r="BF5955" i="7"/>
  <c r="BG5955" i="7" s="1"/>
  <c r="BH5955" i="7" s="1"/>
  <c r="BI5954" i="7"/>
  <c r="BF5954" i="7"/>
  <c r="BG5954" i="7" s="1"/>
  <c r="BH5954" i="7" s="1"/>
  <c r="BI5953" i="7"/>
  <c r="BF5953" i="7"/>
  <c r="BG5953" i="7" s="1"/>
  <c r="BH5953" i="7" s="1"/>
  <c r="BI5952" i="7"/>
  <c r="BF5952" i="7"/>
  <c r="BG5952" i="7" s="1"/>
  <c r="BH5952" i="7" s="1"/>
  <c r="BI5951" i="7"/>
  <c r="BF5951" i="7"/>
  <c r="BG5951" i="7" s="1"/>
  <c r="BH5951" i="7" s="1"/>
  <c r="BI5950" i="7"/>
  <c r="BF5950" i="7"/>
  <c r="BG5950" i="7" s="1"/>
  <c r="BH5950" i="7" s="1"/>
  <c r="BI5949" i="7"/>
  <c r="BF5949" i="7"/>
  <c r="BG5949" i="7" s="1"/>
  <c r="BH5949" i="7" s="1"/>
  <c r="BI5948" i="7"/>
  <c r="BF5948" i="7"/>
  <c r="BG5948" i="7" s="1"/>
  <c r="BH5948" i="7" s="1"/>
  <c r="BI5947" i="7"/>
  <c r="BF5947" i="7"/>
  <c r="BG5947" i="7" s="1"/>
  <c r="BH5947" i="7" s="1"/>
  <c r="BI5946" i="7"/>
  <c r="BF5946" i="7"/>
  <c r="BG5946" i="7" s="1"/>
  <c r="BH5946" i="7" s="1"/>
  <c r="BI5945" i="7"/>
  <c r="BF5945" i="7"/>
  <c r="BG5945" i="7" s="1"/>
  <c r="BH5945" i="7" s="1"/>
  <c r="BI5944" i="7"/>
  <c r="BF5944" i="7"/>
  <c r="BG5944" i="7" s="1"/>
  <c r="BH5944" i="7" s="1"/>
  <c r="BI5943" i="7"/>
  <c r="BF5943" i="7"/>
  <c r="BG5943" i="7" s="1"/>
  <c r="BH5943" i="7" s="1"/>
  <c r="BI5942" i="7"/>
  <c r="BF5942" i="7"/>
  <c r="BG5942" i="7" s="1"/>
  <c r="BH5942" i="7" s="1"/>
  <c r="BI5941" i="7"/>
  <c r="BF5941" i="7"/>
  <c r="BG5941" i="7" s="1"/>
  <c r="BH5941" i="7" s="1"/>
  <c r="BI5940" i="7"/>
  <c r="BF5940" i="7"/>
  <c r="BG5940" i="7" s="1"/>
  <c r="BH5940" i="7" s="1"/>
  <c r="BI5939" i="7"/>
  <c r="BF5939" i="7"/>
  <c r="BG5939" i="7" s="1"/>
  <c r="BH5939" i="7" s="1"/>
  <c r="BI5938" i="7"/>
  <c r="BF5938" i="7"/>
  <c r="BG5938" i="7" s="1"/>
  <c r="BH5938" i="7" s="1"/>
  <c r="BI5937" i="7"/>
  <c r="BF5937" i="7"/>
  <c r="BG5937" i="7" s="1"/>
  <c r="BH5937" i="7" s="1"/>
  <c r="BI5936" i="7"/>
  <c r="BF5936" i="7"/>
  <c r="BG5936" i="7" s="1"/>
  <c r="BH5936" i="7" s="1"/>
  <c r="BI5935" i="7"/>
  <c r="BF5935" i="7"/>
  <c r="BG5935" i="7" s="1"/>
  <c r="BH5935" i="7" s="1"/>
  <c r="BI5934" i="7"/>
  <c r="BF5934" i="7"/>
  <c r="BG5934" i="7" s="1"/>
  <c r="BH5934" i="7" s="1"/>
  <c r="BI5933" i="7"/>
  <c r="BF5933" i="7"/>
  <c r="BG5933" i="7" s="1"/>
  <c r="BH5933" i="7" s="1"/>
  <c r="BI5932" i="7"/>
  <c r="BF5932" i="7"/>
  <c r="BG5932" i="7" s="1"/>
  <c r="BH5932" i="7" s="1"/>
  <c r="BI5931" i="7"/>
  <c r="BF5931" i="7"/>
  <c r="BG5931" i="7" s="1"/>
  <c r="BH5931" i="7" s="1"/>
  <c r="BI5930" i="7"/>
  <c r="BF5930" i="7"/>
  <c r="BG5930" i="7" s="1"/>
  <c r="BH5930" i="7" s="1"/>
  <c r="BI5929" i="7"/>
  <c r="BF5929" i="7"/>
  <c r="BG5929" i="7" s="1"/>
  <c r="BH5929" i="7" s="1"/>
  <c r="BI5928" i="7"/>
  <c r="BF5928" i="7"/>
  <c r="BG5928" i="7" s="1"/>
  <c r="BH5928" i="7" s="1"/>
  <c r="BI5927" i="7"/>
  <c r="BF5927" i="7"/>
  <c r="BG5927" i="7" s="1"/>
  <c r="BH5927" i="7" s="1"/>
  <c r="BI5926" i="7"/>
  <c r="BF5926" i="7"/>
  <c r="BG5926" i="7" s="1"/>
  <c r="BH5926" i="7" s="1"/>
  <c r="BI5925" i="7"/>
  <c r="BF5925" i="7"/>
  <c r="BG5925" i="7" s="1"/>
  <c r="BH5925" i="7" s="1"/>
  <c r="BI5924" i="7"/>
  <c r="BF5924" i="7"/>
  <c r="BG5924" i="7" s="1"/>
  <c r="BH5924" i="7" s="1"/>
  <c r="BI5923" i="7"/>
  <c r="BF5923" i="7"/>
  <c r="BG5923" i="7" s="1"/>
  <c r="BH5923" i="7" s="1"/>
  <c r="BI5922" i="7"/>
  <c r="BF5922" i="7"/>
  <c r="BG5922" i="7" s="1"/>
  <c r="BH5922" i="7" s="1"/>
  <c r="BI5921" i="7"/>
  <c r="BF5921" i="7"/>
  <c r="BG5921" i="7" s="1"/>
  <c r="BH5921" i="7" s="1"/>
  <c r="BI5920" i="7"/>
  <c r="BF5920" i="7"/>
  <c r="BG5920" i="7" s="1"/>
  <c r="BH5920" i="7" s="1"/>
  <c r="BI5919" i="7"/>
  <c r="BF5919" i="7"/>
  <c r="BG5919" i="7" s="1"/>
  <c r="BH5919" i="7" s="1"/>
  <c r="BI5918" i="7"/>
  <c r="BF5918" i="7"/>
  <c r="BG5918" i="7" s="1"/>
  <c r="BH5918" i="7" s="1"/>
  <c r="BI5917" i="7"/>
  <c r="BF5917" i="7"/>
  <c r="BG5917" i="7" s="1"/>
  <c r="BH5917" i="7" s="1"/>
  <c r="BI5916" i="7"/>
  <c r="BF5916" i="7"/>
  <c r="BG5916" i="7" s="1"/>
  <c r="BH5916" i="7" s="1"/>
  <c r="BI5915" i="7"/>
  <c r="BF5915" i="7"/>
  <c r="BG5915" i="7" s="1"/>
  <c r="BH5915" i="7" s="1"/>
  <c r="BI5914" i="7"/>
  <c r="BF5914" i="7"/>
  <c r="BG5914" i="7" s="1"/>
  <c r="BH5914" i="7" s="1"/>
  <c r="BI5913" i="7"/>
  <c r="BF5913" i="7"/>
  <c r="BG5913" i="7" s="1"/>
  <c r="BH5913" i="7" s="1"/>
  <c r="BI5912" i="7"/>
  <c r="BF5912" i="7"/>
  <c r="BG5912" i="7" s="1"/>
  <c r="BH5912" i="7" s="1"/>
  <c r="BI5911" i="7"/>
  <c r="BF5911" i="7"/>
  <c r="BG5911" i="7" s="1"/>
  <c r="BH5911" i="7" s="1"/>
  <c r="BI5910" i="7"/>
  <c r="BF5910" i="7"/>
  <c r="BG5910" i="7" s="1"/>
  <c r="BH5910" i="7" s="1"/>
  <c r="BI5909" i="7"/>
  <c r="BF5909" i="7"/>
  <c r="BG5909" i="7" s="1"/>
  <c r="BH5909" i="7" s="1"/>
  <c r="BI5908" i="7"/>
  <c r="BF5908" i="7"/>
  <c r="BG5908" i="7" s="1"/>
  <c r="BH5908" i="7" s="1"/>
  <c r="BI5907" i="7"/>
  <c r="BF5907" i="7"/>
  <c r="BG5907" i="7" s="1"/>
  <c r="BH5907" i="7" s="1"/>
  <c r="BI5906" i="7"/>
  <c r="BF5906" i="7"/>
  <c r="BG5906" i="7" s="1"/>
  <c r="BH5906" i="7" s="1"/>
  <c r="BI5905" i="7"/>
  <c r="BF5905" i="7"/>
  <c r="BG5905" i="7" s="1"/>
  <c r="BH5905" i="7" s="1"/>
  <c r="BI5904" i="7"/>
  <c r="BF5904" i="7"/>
  <c r="BG5904" i="7" s="1"/>
  <c r="BH5904" i="7" s="1"/>
  <c r="BI5903" i="7"/>
  <c r="BF5903" i="7"/>
  <c r="BG5903" i="7" s="1"/>
  <c r="BH5903" i="7" s="1"/>
  <c r="BI5902" i="7"/>
  <c r="BF5902" i="7"/>
  <c r="BG5902" i="7" s="1"/>
  <c r="BH5902" i="7" s="1"/>
  <c r="BI5901" i="7"/>
  <c r="BF5901" i="7"/>
  <c r="BG5901" i="7" s="1"/>
  <c r="BH5901" i="7" s="1"/>
  <c r="BI5900" i="7"/>
  <c r="BF5900" i="7"/>
  <c r="BG5900" i="7" s="1"/>
  <c r="BH5900" i="7" s="1"/>
  <c r="BI5899" i="7"/>
  <c r="BF5899" i="7"/>
  <c r="BG5899" i="7" s="1"/>
  <c r="BH5899" i="7" s="1"/>
  <c r="BI5898" i="7"/>
  <c r="BF5898" i="7"/>
  <c r="BG5898" i="7" s="1"/>
  <c r="BH5898" i="7" s="1"/>
  <c r="BI5897" i="7"/>
  <c r="BF5897" i="7"/>
  <c r="BG5897" i="7" s="1"/>
  <c r="BH5897" i="7" s="1"/>
  <c r="BI5896" i="7"/>
  <c r="BF5896" i="7"/>
  <c r="BG5896" i="7" s="1"/>
  <c r="BH5896" i="7" s="1"/>
  <c r="BI5895" i="7"/>
  <c r="BF5895" i="7"/>
  <c r="BG5895" i="7" s="1"/>
  <c r="BH5895" i="7" s="1"/>
  <c r="BI5894" i="7"/>
  <c r="BF5894" i="7"/>
  <c r="BG5894" i="7" s="1"/>
  <c r="BH5894" i="7" s="1"/>
  <c r="BI5893" i="7"/>
  <c r="BF5893" i="7"/>
  <c r="BG5893" i="7" s="1"/>
  <c r="BH5893" i="7" s="1"/>
  <c r="BI5892" i="7"/>
  <c r="BF5892" i="7"/>
  <c r="BG5892" i="7" s="1"/>
  <c r="BH5892" i="7" s="1"/>
  <c r="BI5891" i="7"/>
  <c r="BF5891" i="7"/>
  <c r="BG5891" i="7" s="1"/>
  <c r="BH5891" i="7" s="1"/>
  <c r="BI5890" i="7"/>
  <c r="BF5890" i="7"/>
  <c r="BG5890" i="7" s="1"/>
  <c r="BH5890" i="7" s="1"/>
  <c r="BI5889" i="7"/>
  <c r="BF5889" i="7"/>
  <c r="BG5889" i="7" s="1"/>
  <c r="BH5889" i="7" s="1"/>
  <c r="BI5888" i="7"/>
  <c r="BF5888" i="7"/>
  <c r="BG5888" i="7" s="1"/>
  <c r="BH5888" i="7" s="1"/>
  <c r="BI5887" i="7"/>
  <c r="BF5887" i="7"/>
  <c r="BG5887" i="7" s="1"/>
  <c r="BH5887" i="7" s="1"/>
  <c r="BI5886" i="7"/>
  <c r="BF5886" i="7"/>
  <c r="BG5886" i="7" s="1"/>
  <c r="BH5886" i="7" s="1"/>
  <c r="BI5885" i="7"/>
  <c r="BF5885" i="7"/>
  <c r="BG5885" i="7" s="1"/>
  <c r="BH5885" i="7" s="1"/>
  <c r="BI5884" i="7"/>
  <c r="BF5884" i="7"/>
  <c r="BG5884" i="7" s="1"/>
  <c r="BH5884" i="7" s="1"/>
  <c r="BI5883" i="7"/>
  <c r="BF5883" i="7"/>
  <c r="BG5883" i="7" s="1"/>
  <c r="BH5883" i="7" s="1"/>
  <c r="BI5882" i="7"/>
  <c r="BF5882" i="7"/>
  <c r="BG5882" i="7" s="1"/>
  <c r="BH5882" i="7" s="1"/>
  <c r="BI5881" i="7"/>
  <c r="BF5881" i="7"/>
  <c r="BG5881" i="7" s="1"/>
  <c r="BH5881" i="7" s="1"/>
  <c r="BI5880" i="7"/>
  <c r="BF5880" i="7"/>
  <c r="BG5880" i="7" s="1"/>
  <c r="BH5880" i="7" s="1"/>
  <c r="BI5879" i="7"/>
  <c r="BF5879" i="7"/>
  <c r="BG5879" i="7" s="1"/>
  <c r="BH5879" i="7" s="1"/>
  <c r="BI5878" i="7"/>
  <c r="BF5878" i="7"/>
  <c r="BG5878" i="7" s="1"/>
  <c r="BH5878" i="7" s="1"/>
  <c r="BI5877" i="7"/>
  <c r="BF5877" i="7"/>
  <c r="BG5877" i="7" s="1"/>
  <c r="BH5877" i="7" s="1"/>
  <c r="BI5876" i="7"/>
  <c r="BF5876" i="7"/>
  <c r="BG5876" i="7" s="1"/>
  <c r="BH5876" i="7" s="1"/>
  <c r="BI5875" i="7"/>
  <c r="BF5875" i="7"/>
  <c r="BG5875" i="7" s="1"/>
  <c r="BH5875" i="7" s="1"/>
  <c r="BI5874" i="7"/>
  <c r="BF5874" i="7"/>
  <c r="BG5874" i="7" s="1"/>
  <c r="BH5874" i="7" s="1"/>
  <c r="BI5873" i="7"/>
  <c r="BF5873" i="7"/>
  <c r="BG5873" i="7" s="1"/>
  <c r="BH5873" i="7" s="1"/>
  <c r="BI5872" i="7"/>
  <c r="BF5872" i="7"/>
  <c r="BG5872" i="7" s="1"/>
  <c r="BH5872" i="7" s="1"/>
  <c r="BI5871" i="7"/>
  <c r="BF5871" i="7"/>
  <c r="BG5871" i="7" s="1"/>
  <c r="BH5871" i="7" s="1"/>
  <c r="BI5870" i="7"/>
  <c r="BF5870" i="7"/>
  <c r="BG5870" i="7" s="1"/>
  <c r="BH5870" i="7" s="1"/>
  <c r="BI5869" i="7"/>
  <c r="BF5869" i="7"/>
  <c r="BG5869" i="7" s="1"/>
  <c r="BH5869" i="7" s="1"/>
  <c r="BI5868" i="7"/>
  <c r="BF5868" i="7"/>
  <c r="BG5868" i="7" s="1"/>
  <c r="BH5868" i="7" s="1"/>
  <c r="BI5867" i="7"/>
  <c r="BF5867" i="7"/>
  <c r="BG5867" i="7" s="1"/>
  <c r="BH5867" i="7" s="1"/>
  <c r="BI5866" i="7"/>
  <c r="BF5866" i="7"/>
  <c r="BG5866" i="7" s="1"/>
  <c r="BH5866" i="7" s="1"/>
  <c r="BI5865" i="7"/>
  <c r="BF5865" i="7"/>
  <c r="BG5865" i="7" s="1"/>
  <c r="BH5865" i="7" s="1"/>
  <c r="BI5864" i="7"/>
  <c r="BF5864" i="7"/>
  <c r="BG5864" i="7" s="1"/>
  <c r="BH5864" i="7" s="1"/>
  <c r="BI5863" i="7"/>
  <c r="BF5863" i="7"/>
  <c r="BG5863" i="7" s="1"/>
  <c r="BH5863" i="7" s="1"/>
  <c r="BI5862" i="7"/>
  <c r="BF5862" i="7"/>
  <c r="BG5862" i="7" s="1"/>
  <c r="BH5862" i="7" s="1"/>
  <c r="BI5861" i="7"/>
  <c r="BF5861" i="7"/>
  <c r="BG5861" i="7" s="1"/>
  <c r="BH5861" i="7" s="1"/>
  <c r="BI5860" i="7"/>
  <c r="BF5860" i="7"/>
  <c r="BG5860" i="7" s="1"/>
  <c r="BH5860" i="7" s="1"/>
  <c r="BI5859" i="7"/>
  <c r="BF5859" i="7"/>
  <c r="BG5859" i="7" s="1"/>
  <c r="BH5859" i="7" s="1"/>
  <c r="BI5858" i="7"/>
  <c r="BF5858" i="7"/>
  <c r="BG5858" i="7" s="1"/>
  <c r="BH5858" i="7" s="1"/>
  <c r="BI5857" i="7"/>
  <c r="BF5857" i="7"/>
  <c r="BG5857" i="7" s="1"/>
  <c r="BH5857" i="7" s="1"/>
  <c r="BI5856" i="7"/>
  <c r="BF5856" i="7"/>
  <c r="BG5856" i="7" s="1"/>
  <c r="BH5856" i="7" s="1"/>
  <c r="BI5855" i="7"/>
  <c r="BF5855" i="7"/>
  <c r="BG5855" i="7" s="1"/>
  <c r="BH5855" i="7" s="1"/>
  <c r="BI5854" i="7"/>
  <c r="BF5854" i="7"/>
  <c r="BG5854" i="7" s="1"/>
  <c r="BH5854" i="7" s="1"/>
  <c r="BI5853" i="7"/>
  <c r="BF5853" i="7"/>
  <c r="BG5853" i="7" s="1"/>
  <c r="BH5853" i="7" s="1"/>
  <c r="BI5852" i="7"/>
  <c r="BF5852" i="7"/>
  <c r="BG5852" i="7" s="1"/>
  <c r="BH5852" i="7" s="1"/>
  <c r="BI5851" i="7"/>
  <c r="BF5851" i="7"/>
  <c r="BG5851" i="7" s="1"/>
  <c r="BH5851" i="7" s="1"/>
  <c r="BI5850" i="7"/>
  <c r="BF5850" i="7"/>
  <c r="BG5850" i="7" s="1"/>
  <c r="BH5850" i="7" s="1"/>
  <c r="BI5849" i="7"/>
  <c r="BF5849" i="7"/>
  <c r="BG5849" i="7" s="1"/>
  <c r="BH5849" i="7" s="1"/>
  <c r="BI5848" i="7"/>
  <c r="BF5848" i="7"/>
  <c r="BG5848" i="7" s="1"/>
  <c r="BH5848" i="7" s="1"/>
  <c r="BI5847" i="7"/>
  <c r="BF5847" i="7"/>
  <c r="BG5847" i="7" s="1"/>
  <c r="BH5847" i="7" s="1"/>
  <c r="BI5846" i="7"/>
  <c r="BF5846" i="7"/>
  <c r="BG5846" i="7" s="1"/>
  <c r="BH5846" i="7" s="1"/>
  <c r="BI5845" i="7"/>
  <c r="BF5845" i="7"/>
  <c r="BG5845" i="7" s="1"/>
  <c r="BH5845" i="7" s="1"/>
  <c r="BI5844" i="7"/>
  <c r="BF5844" i="7"/>
  <c r="BG5844" i="7" s="1"/>
  <c r="BH5844" i="7" s="1"/>
  <c r="BI5843" i="7"/>
  <c r="BF5843" i="7"/>
  <c r="BG5843" i="7" s="1"/>
  <c r="BH5843" i="7" s="1"/>
  <c r="BI5842" i="7"/>
  <c r="BF5842" i="7"/>
  <c r="BG5842" i="7" s="1"/>
  <c r="BH5842" i="7" s="1"/>
  <c r="BI5841" i="7"/>
  <c r="BF5841" i="7"/>
  <c r="BG5841" i="7" s="1"/>
  <c r="BH5841" i="7" s="1"/>
  <c r="BI5840" i="7"/>
  <c r="BF5840" i="7"/>
  <c r="BG5840" i="7" s="1"/>
  <c r="BH5840" i="7" s="1"/>
  <c r="BI5839" i="7"/>
  <c r="BF5839" i="7"/>
  <c r="BG5839" i="7" s="1"/>
  <c r="BH5839" i="7" s="1"/>
  <c r="BI5838" i="7"/>
  <c r="BF5838" i="7"/>
  <c r="BG5838" i="7" s="1"/>
  <c r="BH5838" i="7" s="1"/>
  <c r="BI5837" i="7"/>
  <c r="BF5837" i="7"/>
  <c r="BG5837" i="7" s="1"/>
  <c r="BH5837" i="7" s="1"/>
  <c r="BI5836" i="7"/>
  <c r="BF5836" i="7"/>
  <c r="BG5836" i="7" s="1"/>
  <c r="BH5836" i="7" s="1"/>
  <c r="BI5835" i="7"/>
  <c r="BF5835" i="7"/>
  <c r="BG5835" i="7" s="1"/>
  <c r="BH5835" i="7" s="1"/>
  <c r="BI5834" i="7"/>
  <c r="BF5834" i="7"/>
  <c r="BG5834" i="7" s="1"/>
  <c r="BH5834" i="7" s="1"/>
  <c r="BI5833" i="7"/>
  <c r="BF5833" i="7"/>
  <c r="BG5833" i="7" s="1"/>
  <c r="BH5833" i="7" s="1"/>
  <c r="BI5832" i="7"/>
  <c r="BF5832" i="7"/>
  <c r="BG5832" i="7" s="1"/>
  <c r="BH5832" i="7" s="1"/>
  <c r="BI5831" i="7"/>
  <c r="BF5831" i="7"/>
  <c r="BG5831" i="7" s="1"/>
  <c r="BH5831" i="7" s="1"/>
  <c r="BI5830" i="7"/>
  <c r="BF5830" i="7"/>
  <c r="BG5830" i="7" s="1"/>
  <c r="BH5830" i="7" s="1"/>
  <c r="BI5829" i="7"/>
  <c r="BF5829" i="7"/>
  <c r="BG5829" i="7" s="1"/>
  <c r="BH5829" i="7" s="1"/>
  <c r="BI5828" i="7"/>
  <c r="BF5828" i="7"/>
  <c r="BG5828" i="7" s="1"/>
  <c r="BH5828" i="7" s="1"/>
  <c r="BI5827" i="7"/>
  <c r="BF5827" i="7"/>
  <c r="BG5827" i="7" s="1"/>
  <c r="BH5827" i="7" s="1"/>
  <c r="BI5826" i="7"/>
  <c r="BF5826" i="7"/>
  <c r="BG5826" i="7" s="1"/>
  <c r="BH5826" i="7" s="1"/>
  <c r="BI5825" i="7"/>
  <c r="BF5825" i="7"/>
  <c r="BG5825" i="7" s="1"/>
  <c r="BH5825" i="7" s="1"/>
  <c r="BI5824" i="7"/>
  <c r="BF5824" i="7"/>
  <c r="BG5824" i="7" s="1"/>
  <c r="BH5824" i="7" s="1"/>
  <c r="BI5823" i="7"/>
  <c r="BF5823" i="7"/>
  <c r="BG5823" i="7" s="1"/>
  <c r="BH5823" i="7" s="1"/>
  <c r="BI5822" i="7"/>
  <c r="BF5822" i="7"/>
  <c r="BG5822" i="7" s="1"/>
  <c r="BH5822" i="7" s="1"/>
  <c r="BI5821" i="7"/>
  <c r="BF5821" i="7"/>
  <c r="BG5821" i="7" s="1"/>
  <c r="BH5821" i="7" s="1"/>
  <c r="BI5820" i="7"/>
  <c r="BF5820" i="7"/>
  <c r="BG5820" i="7" s="1"/>
  <c r="BH5820" i="7" s="1"/>
  <c r="BI5819" i="7"/>
  <c r="BF5819" i="7"/>
  <c r="BG5819" i="7" s="1"/>
  <c r="BH5819" i="7" s="1"/>
  <c r="BI5818" i="7"/>
  <c r="BF5818" i="7"/>
  <c r="BG5818" i="7" s="1"/>
  <c r="BH5818" i="7" s="1"/>
  <c r="BI5817" i="7"/>
  <c r="BF5817" i="7"/>
  <c r="BG5817" i="7" s="1"/>
  <c r="BH5817" i="7" s="1"/>
  <c r="BI5816" i="7"/>
  <c r="BF5816" i="7"/>
  <c r="BG5816" i="7" s="1"/>
  <c r="BH5816" i="7" s="1"/>
  <c r="BI5815" i="7"/>
  <c r="BF5815" i="7"/>
  <c r="BG5815" i="7" s="1"/>
  <c r="BH5815" i="7" s="1"/>
  <c r="BI5814" i="7"/>
  <c r="BF5814" i="7"/>
  <c r="BG5814" i="7" s="1"/>
  <c r="BH5814" i="7" s="1"/>
  <c r="BI5813" i="7"/>
  <c r="BF5813" i="7"/>
  <c r="BG5813" i="7" s="1"/>
  <c r="BH5813" i="7" s="1"/>
  <c r="BI5812" i="7"/>
  <c r="BF5812" i="7"/>
  <c r="BG5812" i="7" s="1"/>
  <c r="BH5812" i="7" s="1"/>
  <c r="BI5811" i="7"/>
  <c r="BF5811" i="7"/>
  <c r="BG5811" i="7" s="1"/>
  <c r="BH5811" i="7" s="1"/>
  <c r="BI5810" i="7"/>
  <c r="BF5810" i="7"/>
  <c r="BG5810" i="7" s="1"/>
  <c r="BH5810" i="7" s="1"/>
  <c r="BI5809" i="7"/>
  <c r="BF5809" i="7"/>
  <c r="BG5809" i="7" s="1"/>
  <c r="BH5809" i="7" s="1"/>
  <c r="BI5808" i="7"/>
  <c r="BF5808" i="7"/>
  <c r="BG5808" i="7" s="1"/>
  <c r="BH5808" i="7" s="1"/>
  <c r="BI5807" i="7"/>
  <c r="BF5807" i="7"/>
  <c r="BG5807" i="7" s="1"/>
  <c r="BH5807" i="7" s="1"/>
  <c r="BI5806" i="7"/>
  <c r="BF5806" i="7"/>
  <c r="BG5806" i="7" s="1"/>
  <c r="BH5806" i="7" s="1"/>
  <c r="BI5805" i="7"/>
  <c r="BF5805" i="7"/>
  <c r="BG5805" i="7" s="1"/>
  <c r="BH5805" i="7" s="1"/>
  <c r="BI5804" i="7"/>
  <c r="BF5804" i="7"/>
  <c r="BG5804" i="7" s="1"/>
  <c r="BH5804" i="7" s="1"/>
  <c r="BI5803" i="7"/>
  <c r="BF5803" i="7"/>
  <c r="BG5803" i="7" s="1"/>
  <c r="BH5803" i="7" s="1"/>
  <c r="BI5802" i="7"/>
  <c r="BF5802" i="7"/>
  <c r="BG5802" i="7" s="1"/>
  <c r="BH5802" i="7" s="1"/>
  <c r="BI5801" i="7"/>
  <c r="BF5801" i="7"/>
  <c r="BG5801" i="7" s="1"/>
  <c r="BH5801" i="7" s="1"/>
  <c r="BI5800" i="7"/>
  <c r="BF5800" i="7"/>
  <c r="BG5800" i="7" s="1"/>
  <c r="BH5800" i="7" s="1"/>
  <c r="BI5799" i="7"/>
  <c r="BF5799" i="7"/>
  <c r="BG5799" i="7" s="1"/>
  <c r="BH5799" i="7" s="1"/>
  <c r="BI5798" i="7"/>
  <c r="BF5798" i="7"/>
  <c r="BG5798" i="7" s="1"/>
  <c r="BH5798" i="7" s="1"/>
  <c r="BI5797" i="7"/>
  <c r="BF5797" i="7"/>
  <c r="BG5797" i="7" s="1"/>
  <c r="BH5797" i="7" s="1"/>
  <c r="BI5796" i="7"/>
  <c r="BF5796" i="7"/>
  <c r="BG5796" i="7" s="1"/>
  <c r="BH5796" i="7" s="1"/>
  <c r="BI5795" i="7"/>
  <c r="BF5795" i="7"/>
  <c r="BG5795" i="7" s="1"/>
  <c r="BH5795" i="7" s="1"/>
  <c r="BI5794" i="7"/>
  <c r="BF5794" i="7"/>
  <c r="BG5794" i="7" s="1"/>
  <c r="BH5794" i="7" s="1"/>
  <c r="BI5793" i="7"/>
  <c r="BF5793" i="7"/>
  <c r="BG5793" i="7" s="1"/>
  <c r="BH5793" i="7" s="1"/>
  <c r="BI5792" i="7"/>
  <c r="BF5792" i="7"/>
  <c r="BG5792" i="7" s="1"/>
  <c r="BH5792" i="7" s="1"/>
  <c r="BI5791" i="7"/>
  <c r="BF5791" i="7"/>
  <c r="BG5791" i="7" s="1"/>
  <c r="BH5791" i="7" s="1"/>
  <c r="BI5790" i="7"/>
  <c r="BF5790" i="7"/>
  <c r="BG5790" i="7" s="1"/>
  <c r="BH5790" i="7" s="1"/>
  <c r="BI5789" i="7"/>
  <c r="BF5789" i="7"/>
  <c r="BG5789" i="7" s="1"/>
  <c r="BH5789" i="7" s="1"/>
  <c r="BI5788" i="7"/>
  <c r="BF5788" i="7"/>
  <c r="BG5788" i="7" s="1"/>
  <c r="BH5788" i="7" s="1"/>
  <c r="BI5787" i="7"/>
  <c r="BF5787" i="7"/>
  <c r="BG5787" i="7" s="1"/>
  <c r="BH5787" i="7" s="1"/>
  <c r="BI5786" i="7"/>
  <c r="BF5786" i="7"/>
  <c r="BG5786" i="7" s="1"/>
  <c r="BH5786" i="7" s="1"/>
  <c r="BI5785" i="7"/>
  <c r="BF5785" i="7"/>
  <c r="BG5785" i="7" s="1"/>
  <c r="BH5785" i="7" s="1"/>
  <c r="BI5784" i="7"/>
  <c r="BF5784" i="7"/>
  <c r="BG5784" i="7" s="1"/>
  <c r="BH5784" i="7" s="1"/>
  <c r="BI5783" i="7"/>
  <c r="BF5783" i="7"/>
  <c r="BG5783" i="7" s="1"/>
  <c r="BH5783" i="7" s="1"/>
  <c r="BI5782" i="7"/>
  <c r="BF5782" i="7"/>
  <c r="BG5782" i="7" s="1"/>
  <c r="BH5782" i="7" s="1"/>
  <c r="BI5781" i="7"/>
  <c r="BF5781" i="7"/>
  <c r="BG5781" i="7" s="1"/>
  <c r="BH5781" i="7" s="1"/>
  <c r="BI5780" i="7"/>
  <c r="BF5780" i="7"/>
  <c r="BG5780" i="7" s="1"/>
  <c r="BH5780" i="7" s="1"/>
  <c r="BI5779" i="7"/>
  <c r="BF5779" i="7"/>
  <c r="BG5779" i="7" s="1"/>
  <c r="BH5779" i="7" s="1"/>
  <c r="BI5778" i="7"/>
  <c r="BF5778" i="7"/>
  <c r="BG5778" i="7" s="1"/>
  <c r="BH5778" i="7" s="1"/>
  <c r="BI5777" i="7"/>
  <c r="BF5777" i="7"/>
  <c r="BG5777" i="7" s="1"/>
  <c r="BH5777" i="7" s="1"/>
  <c r="BI5776" i="7"/>
  <c r="BF5776" i="7"/>
  <c r="BG5776" i="7" s="1"/>
  <c r="BH5776" i="7" s="1"/>
  <c r="BI5775" i="7"/>
  <c r="BF5775" i="7"/>
  <c r="BG5775" i="7" s="1"/>
  <c r="BH5775" i="7" s="1"/>
  <c r="BI5774" i="7"/>
  <c r="BF5774" i="7"/>
  <c r="BG5774" i="7" s="1"/>
  <c r="BH5774" i="7" s="1"/>
  <c r="BI5773" i="7"/>
  <c r="BF5773" i="7"/>
  <c r="BG5773" i="7" s="1"/>
  <c r="BH5773" i="7" s="1"/>
  <c r="BI5772" i="7"/>
  <c r="BF5772" i="7"/>
  <c r="BG5772" i="7" s="1"/>
  <c r="BH5772" i="7" s="1"/>
  <c r="BI5771" i="7"/>
  <c r="BF5771" i="7"/>
  <c r="BG5771" i="7" s="1"/>
  <c r="BH5771" i="7" s="1"/>
  <c r="BI5770" i="7"/>
  <c r="BF5770" i="7"/>
  <c r="BG5770" i="7" s="1"/>
  <c r="BH5770" i="7" s="1"/>
  <c r="BI5769" i="7"/>
  <c r="BF5769" i="7"/>
  <c r="BG5769" i="7" s="1"/>
  <c r="BH5769" i="7" s="1"/>
  <c r="BI5768" i="7"/>
  <c r="BF5768" i="7"/>
  <c r="BG5768" i="7" s="1"/>
  <c r="BH5768" i="7" s="1"/>
  <c r="BI5767" i="7"/>
  <c r="BF5767" i="7"/>
  <c r="BG5767" i="7" s="1"/>
  <c r="BH5767" i="7" s="1"/>
  <c r="BI5766" i="7"/>
  <c r="BF5766" i="7"/>
  <c r="BG5766" i="7" s="1"/>
  <c r="BH5766" i="7" s="1"/>
  <c r="BI5765" i="7"/>
  <c r="BF5765" i="7"/>
  <c r="BG5765" i="7" s="1"/>
  <c r="BH5765" i="7" s="1"/>
  <c r="BI5764" i="7"/>
  <c r="BF5764" i="7"/>
  <c r="BG5764" i="7" s="1"/>
  <c r="BH5764" i="7" s="1"/>
  <c r="BI5763" i="7"/>
  <c r="BF5763" i="7"/>
  <c r="BG5763" i="7" s="1"/>
  <c r="BH5763" i="7" s="1"/>
  <c r="BI5762" i="7"/>
  <c r="BF5762" i="7"/>
  <c r="BG5762" i="7" s="1"/>
  <c r="BH5762" i="7" s="1"/>
  <c r="BI5761" i="7"/>
  <c r="BF5761" i="7"/>
  <c r="BG5761" i="7" s="1"/>
  <c r="BH5761" i="7" s="1"/>
  <c r="BI5760" i="7"/>
  <c r="BF5760" i="7"/>
  <c r="BG5760" i="7" s="1"/>
  <c r="BH5760" i="7" s="1"/>
  <c r="BI5759" i="7"/>
  <c r="BF5759" i="7"/>
  <c r="BG5759" i="7" s="1"/>
  <c r="BH5759" i="7" s="1"/>
  <c r="BI5758" i="7"/>
  <c r="BF5758" i="7"/>
  <c r="BG5758" i="7" s="1"/>
  <c r="BH5758" i="7" s="1"/>
  <c r="BI5757" i="7"/>
  <c r="BF5757" i="7"/>
  <c r="BG5757" i="7" s="1"/>
  <c r="BH5757" i="7" s="1"/>
  <c r="BI5756" i="7"/>
  <c r="BF5756" i="7"/>
  <c r="BG5756" i="7" s="1"/>
  <c r="BH5756" i="7" s="1"/>
  <c r="BI5755" i="7"/>
  <c r="BF5755" i="7"/>
  <c r="BG5755" i="7" s="1"/>
  <c r="BH5755" i="7" s="1"/>
  <c r="BI5754" i="7"/>
  <c r="BF5754" i="7"/>
  <c r="BG5754" i="7" s="1"/>
  <c r="BH5754" i="7" s="1"/>
  <c r="BI5753" i="7"/>
  <c r="BF5753" i="7"/>
  <c r="BG5753" i="7" s="1"/>
  <c r="BH5753" i="7" s="1"/>
  <c r="BI5752" i="7"/>
  <c r="BF5752" i="7"/>
  <c r="BG5752" i="7" s="1"/>
  <c r="BH5752" i="7" s="1"/>
  <c r="BI5751" i="7"/>
  <c r="BF5751" i="7"/>
  <c r="BG5751" i="7" s="1"/>
  <c r="BH5751" i="7" s="1"/>
  <c r="BI5750" i="7"/>
  <c r="BF5750" i="7"/>
  <c r="BG5750" i="7" s="1"/>
  <c r="BH5750" i="7" s="1"/>
  <c r="BI5749" i="7"/>
  <c r="BF5749" i="7"/>
  <c r="BG5749" i="7" s="1"/>
  <c r="BH5749" i="7" s="1"/>
  <c r="BI5748" i="7"/>
  <c r="BF5748" i="7"/>
  <c r="BG5748" i="7" s="1"/>
  <c r="BH5748" i="7" s="1"/>
  <c r="BI5747" i="7"/>
  <c r="BF5747" i="7"/>
  <c r="BG5747" i="7" s="1"/>
  <c r="BH5747" i="7" s="1"/>
  <c r="BI5746" i="7"/>
  <c r="BF5746" i="7"/>
  <c r="BG5746" i="7" s="1"/>
  <c r="BH5746" i="7" s="1"/>
  <c r="BI5745" i="7"/>
  <c r="BF5745" i="7"/>
  <c r="BG5745" i="7" s="1"/>
  <c r="BH5745" i="7" s="1"/>
  <c r="BI5744" i="7"/>
  <c r="BF5744" i="7"/>
  <c r="BG5744" i="7" s="1"/>
  <c r="BH5744" i="7" s="1"/>
  <c r="BI5743" i="7"/>
  <c r="BF5743" i="7"/>
  <c r="BG5743" i="7" s="1"/>
  <c r="BH5743" i="7" s="1"/>
  <c r="BI5742" i="7"/>
  <c r="BF5742" i="7"/>
  <c r="BG5742" i="7" s="1"/>
  <c r="BH5742" i="7" s="1"/>
  <c r="BI5741" i="7"/>
  <c r="BF5741" i="7"/>
  <c r="BG5741" i="7" s="1"/>
  <c r="BH5741" i="7" s="1"/>
  <c r="BI5740" i="7"/>
  <c r="BF5740" i="7"/>
  <c r="BG5740" i="7" s="1"/>
  <c r="BH5740" i="7" s="1"/>
  <c r="BI5739" i="7"/>
  <c r="BF5739" i="7"/>
  <c r="BG5739" i="7" s="1"/>
  <c r="BH5739" i="7" s="1"/>
  <c r="BI5738" i="7"/>
  <c r="BF5738" i="7"/>
  <c r="BG5738" i="7" s="1"/>
  <c r="BH5738" i="7" s="1"/>
  <c r="BI5737" i="7"/>
  <c r="BF5737" i="7"/>
  <c r="BG5737" i="7" s="1"/>
  <c r="BH5737" i="7" s="1"/>
  <c r="BI5736" i="7"/>
  <c r="BF5736" i="7"/>
  <c r="BG5736" i="7" s="1"/>
  <c r="BH5736" i="7" s="1"/>
  <c r="BI5735" i="7"/>
  <c r="BF5735" i="7"/>
  <c r="BG5735" i="7" s="1"/>
  <c r="BH5735" i="7" s="1"/>
  <c r="BI5734" i="7"/>
  <c r="BF5734" i="7"/>
  <c r="BG5734" i="7" s="1"/>
  <c r="BH5734" i="7" s="1"/>
  <c r="BI5733" i="7"/>
  <c r="BF5733" i="7"/>
  <c r="BG5733" i="7" s="1"/>
  <c r="BH5733" i="7" s="1"/>
  <c r="BI5732" i="7"/>
  <c r="BF5732" i="7"/>
  <c r="BG5732" i="7" s="1"/>
  <c r="BH5732" i="7" s="1"/>
  <c r="BI5731" i="7"/>
  <c r="BF5731" i="7"/>
  <c r="BG5731" i="7" s="1"/>
  <c r="BH5731" i="7" s="1"/>
  <c r="BI5730" i="7"/>
  <c r="BF5730" i="7"/>
  <c r="BG5730" i="7" s="1"/>
  <c r="BH5730" i="7" s="1"/>
  <c r="BI5729" i="7"/>
  <c r="BF5729" i="7"/>
  <c r="BG5729" i="7" s="1"/>
  <c r="BH5729" i="7" s="1"/>
  <c r="BI5728" i="7"/>
  <c r="BF5728" i="7"/>
  <c r="BG5728" i="7" s="1"/>
  <c r="BH5728" i="7" s="1"/>
  <c r="BI5727" i="7"/>
  <c r="BF5727" i="7"/>
  <c r="BG5727" i="7" s="1"/>
  <c r="BH5727" i="7" s="1"/>
  <c r="BI5726" i="7"/>
  <c r="BF5726" i="7"/>
  <c r="BG5726" i="7" s="1"/>
  <c r="BH5726" i="7" s="1"/>
  <c r="BI5725" i="7"/>
  <c r="BF5725" i="7"/>
  <c r="BG5725" i="7" s="1"/>
  <c r="BH5725" i="7" s="1"/>
  <c r="BI5724" i="7"/>
  <c r="BF5724" i="7"/>
  <c r="BG5724" i="7" s="1"/>
  <c r="BH5724" i="7" s="1"/>
  <c r="BI5723" i="7"/>
  <c r="BF5723" i="7"/>
  <c r="BG5723" i="7" s="1"/>
  <c r="BH5723" i="7" s="1"/>
  <c r="BI5722" i="7"/>
  <c r="BF5722" i="7"/>
  <c r="BG5722" i="7" s="1"/>
  <c r="BH5722" i="7" s="1"/>
  <c r="BI5721" i="7"/>
  <c r="BF5721" i="7"/>
  <c r="BG5721" i="7" s="1"/>
  <c r="BH5721" i="7" s="1"/>
  <c r="BI5720" i="7"/>
  <c r="BF5720" i="7"/>
  <c r="BG5720" i="7" s="1"/>
  <c r="BH5720" i="7" s="1"/>
  <c r="BI5719" i="7"/>
  <c r="BF5719" i="7"/>
  <c r="BG5719" i="7" s="1"/>
  <c r="BH5719" i="7" s="1"/>
  <c r="BI5718" i="7"/>
  <c r="BF5718" i="7"/>
  <c r="BG5718" i="7" s="1"/>
  <c r="BH5718" i="7" s="1"/>
  <c r="BI5717" i="7"/>
  <c r="BF5717" i="7"/>
  <c r="BG5717" i="7" s="1"/>
  <c r="BH5717" i="7" s="1"/>
  <c r="BI5716" i="7"/>
  <c r="BF5716" i="7"/>
  <c r="BG5716" i="7" s="1"/>
  <c r="BH5716" i="7" s="1"/>
  <c r="BI5715" i="7"/>
  <c r="BF5715" i="7"/>
  <c r="BG5715" i="7" s="1"/>
  <c r="BH5715" i="7" s="1"/>
  <c r="BI5714" i="7"/>
  <c r="BF5714" i="7"/>
  <c r="BG5714" i="7" s="1"/>
  <c r="BH5714" i="7" s="1"/>
  <c r="BI5713" i="7"/>
  <c r="BF5713" i="7"/>
  <c r="BG5713" i="7" s="1"/>
  <c r="BH5713" i="7" s="1"/>
  <c r="BI5712" i="7"/>
  <c r="BF5712" i="7"/>
  <c r="BG5712" i="7" s="1"/>
  <c r="BH5712" i="7" s="1"/>
  <c r="BI5711" i="7"/>
  <c r="BF5711" i="7"/>
  <c r="BG5711" i="7" s="1"/>
  <c r="BH5711" i="7" s="1"/>
  <c r="BI5710" i="7"/>
  <c r="BF5710" i="7"/>
  <c r="BG5710" i="7" s="1"/>
  <c r="BH5710" i="7" s="1"/>
  <c r="BI5709" i="7"/>
  <c r="BF5709" i="7"/>
  <c r="BG5709" i="7" s="1"/>
  <c r="BH5709" i="7" s="1"/>
  <c r="BI5708" i="7"/>
  <c r="BF5708" i="7"/>
  <c r="BG5708" i="7" s="1"/>
  <c r="BH5708" i="7" s="1"/>
  <c r="BI5707" i="7"/>
  <c r="BF5707" i="7"/>
  <c r="BG5707" i="7" s="1"/>
  <c r="BH5707" i="7" s="1"/>
  <c r="BI5706" i="7"/>
  <c r="BF5706" i="7"/>
  <c r="BG5706" i="7" s="1"/>
  <c r="BH5706" i="7" s="1"/>
  <c r="BI5705" i="7"/>
  <c r="BF5705" i="7"/>
  <c r="BG5705" i="7" s="1"/>
  <c r="BH5705" i="7" s="1"/>
  <c r="BI5704" i="7"/>
  <c r="BF5704" i="7"/>
  <c r="BG5704" i="7" s="1"/>
  <c r="BH5704" i="7" s="1"/>
  <c r="BI5703" i="7"/>
  <c r="BF5703" i="7"/>
  <c r="BG5703" i="7" s="1"/>
  <c r="BH5703" i="7" s="1"/>
  <c r="BI5702" i="7"/>
  <c r="BF5702" i="7"/>
  <c r="BG5702" i="7" s="1"/>
  <c r="BH5702" i="7" s="1"/>
  <c r="BI5701" i="7"/>
  <c r="BF5701" i="7"/>
  <c r="BG5701" i="7" s="1"/>
  <c r="BH5701" i="7" s="1"/>
  <c r="BI5700" i="7"/>
  <c r="BF5700" i="7"/>
  <c r="BG5700" i="7" s="1"/>
  <c r="BH5700" i="7" s="1"/>
  <c r="BI5699" i="7"/>
  <c r="BF5699" i="7"/>
  <c r="BG5699" i="7" s="1"/>
  <c r="BH5699" i="7" s="1"/>
  <c r="BI5698" i="7"/>
  <c r="BF5698" i="7"/>
  <c r="BG5698" i="7" s="1"/>
  <c r="BH5698" i="7" s="1"/>
  <c r="BF5441" i="7"/>
  <c r="BG5441" i="7" s="1"/>
  <c r="BH5441" i="7" s="1"/>
  <c r="BI5441" i="7"/>
  <c r="BF5442" i="7"/>
  <c r="BG5442" i="7" s="1"/>
  <c r="BH5442" i="7" s="1"/>
  <c r="BI5442" i="7"/>
  <c r="BF5443" i="7"/>
  <c r="BG5443" i="7" s="1"/>
  <c r="BH5443" i="7" s="1"/>
  <c r="BI5443" i="7"/>
  <c r="BF5444" i="7"/>
  <c r="BG5444" i="7" s="1"/>
  <c r="BH5444" i="7" s="1"/>
  <c r="BI5444" i="7"/>
  <c r="BF5445" i="7"/>
  <c r="BG5445" i="7" s="1"/>
  <c r="BH5445" i="7" s="1"/>
  <c r="BI5445" i="7"/>
  <c r="BF5446" i="7"/>
  <c r="BG5446" i="7" s="1"/>
  <c r="BH5446" i="7" s="1"/>
  <c r="BI5446" i="7"/>
  <c r="BF5447" i="7"/>
  <c r="BG5447" i="7" s="1"/>
  <c r="BH5447" i="7" s="1"/>
  <c r="BI5447" i="7"/>
  <c r="BF5448" i="7"/>
  <c r="BG5448" i="7" s="1"/>
  <c r="BH5448" i="7" s="1"/>
  <c r="BI5448" i="7"/>
  <c r="BF5449" i="7"/>
  <c r="BG5449" i="7" s="1"/>
  <c r="BH5449" i="7" s="1"/>
  <c r="BI5449" i="7"/>
  <c r="BF5450" i="7"/>
  <c r="BG5450" i="7" s="1"/>
  <c r="BH5450" i="7" s="1"/>
  <c r="BI5450" i="7"/>
  <c r="BF5451" i="7"/>
  <c r="BG5451" i="7" s="1"/>
  <c r="BH5451" i="7" s="1"/>
  <c r="BI5451" i="7"/>
  <c r="BF5452" i="7"/>
  <c r="BG5452" i="7" s="1"/>
  <c r="BH5452" i="7" s="1"/>
  <c r="BI5452" i="7"/>
  <c r="BF5453" i="7"/>
  <c r="BG5453" i="7" s="1"/>
  <c r="BH5453" i="7" s="1"/>
  <c r="BI5453" i="7"/>
  <c r="BF5454" i="7"/>
  <c r="BG5454" i="7" s="1"/>
  <c r="BH5454" i="7" s="1"/>
  <c r="BI5454" i="7"/>
  <c r="BF5455" i="7"/>
  <c r="BG5455" i="7" s="1"/>
  <c r="BH5455" i="7" s="1"/>
  <c r="BI5455" i="7"/>
  <c r="BF5456" i="7"/>
  <c r="BG5456" i="7" s="1"/>
  <c r="BH5456" i="7" s="1"/>
  <c r="BI5456" i="7"/>
  <c r="BF5457" i="7"/>
  <c r="BG5457" i="7" s="1"/>
  <c r="BH5457" i="7" s="1"/>
  <c r="BI5457" i="7"/>
  <c r="BF5458" i="7"/>
  <c r="BG5458" i="7" s="1"/>
  <c r="BH5458" i="7" s="1"/>
  <c r="BI5458" i="7"/>
  <c r="BF5459" i="7"/>
  <c r="BG5459" i="7" s="1"/>
  <c r="BH5459" i="7" s="1"/>
  <c r="BI5459" i="7"/>
  <c r="BF5460" i="7"/>
  <c r="BG5460" i="7" s="1"/>
  <c r="BH5460" i="7" s="1"/>
  <c r="BI5460" i="7"/>
  <c r="BF5461" i="7"/>
  <c r="BG5461" i="7" s="1"/>
  <c r="BH5461" i="7" s="1"/>
  <c r="BI5461" i="7"/>
  <c r="BF5462" i="7"/>
  <c r="BG5462" i="7" s="1"/>
  <c r="BH5462" i="7" s="1"/>
  <c r="BI5462" i="7"/>
  <c r="BF5463" i="7"/>
  <c r="BG5463" i="7" s="1"/>
  <c r="BH5463" i="7" s="1"/>
  <c r="BI5463" i="7"/>
  <c r="BF5464" i="7"/>
  <c r="BG5464" i="7" s="1"/>
  <c r="BH5464" i="7" s="1"/>
  <c r="BI5464" i="7"/>
  <c r="BF5465" i="7"/>
  <c r="BG5465" i="7" s="1"/>
  <c r="BH5465" i="7" s="1"/>
  <c r="BI5465" i="7"/>
  <c r="BF5466" i="7"/>
  <c r="BG5466" i="7" s="1"/>
  <c r="BH5466" i="7" s="1"/>
  <c r="BI5466" i="7"/>
  <c r="BF5467" i="7"/>
  <c r="BG5467" i="7" s="1"/>
  <c r="BH5467" i="7" s="1"/>
  <c r="BI5467" i="7"/>
  <c r="BF5468" i="7"/>
  <c r="BG5468" i="7" s="1"/>
  <c r="BH5468" i="7" s="1"/>
  <c r="BI5468" i="7"/>
  <c r="BF5469" i="7"/>
  <c r="BG5469" i="7" s="1"/>
  <c r="BH5469" i="7" s="1"/>
  <c r="BI5469" i="7"/>
  <c r="BF5470" i="7"/>
  <c r="BG5470" i="7" s="1"/>
  <c r="BH5470" i="7" s="1"/>
  <c r="BI5470" i="7"/>
  <c r="BF5471" i="7"/>
  <c r="BG5471" i="7" s="1"/>
  <c r="BH5471" i="7" s="1"/>
  <c r="BI5471" i="7"/>
  <c r="BF5472" i="7"/>
  <c r="BG5472" i="7" s="1"/>
  <c r="BH5472" i="7" s="1"/>
  <c r="BI5472" i="7"/>
  <c r="BF5473" i="7"/>
  <c r="BG5473" i="7" s="1"/>
  <c r="BH5473" i="7" s="1"/>
  <c r="BI5473" i="7"/>
  <c r="BF5474" i="7"/>
  <c r="BG5474" i="7" s="1"/>
  <c r="BH5474" i="7" s="1"/>
  <c r="BI5474" i="7"/>
  <c r="BF5475" i="7"/>
  <c r="BG5475" i="7" s="1"/>
  <c r="BH5475" i="7" s="1"/>
  <c r="BI5475" i="7"/>
  <c r="BF5476" i="7"/>
  <c r="BG5476" i="7" s="1"/>
  <c r="BH5476" i="7" s="1"/>
  <c r="BI5476" i="7"/>
  <c r="BF5477" i="7"/>
  <c r="BG5477" i="7" s="1"/>
  <c r="BH5477" i="7" s="1"/>
  <c r="BI5477" i="7"/>
  <c r="BF5478" i="7"/>
  <c r="BG5478" i="7" s="1"/>
  <c r="BH5478" i="7" s="1"/>
  <c r="BI5478" i="7"/>
  <c r="BF5479" i="7"/>
  <c r="BG5479" i="7" s="1"/>
  <c r="BH5479" i="7" s="1"/>
  <c r="BI5479" i="7"/>
  <c r="BF5480" i="7"/>
  <c r="BG5480" i="7" s="1"/>
  <c r="BH5480" i="7" s="1"/>
  <c r="BI5480" i="7"/>
  <c r="BF5481" i="7"/>
  <c r="BG5481" i="7" s="1"/>
  <c r="BH5481" i="7" s="1"/>
  <c r="BI5481" i="7"/>
  <c r="BF5482" i="7"/>
  <c r="BG5482" i="7" s="1"/>
  <c r="BH5482" i="7" s="1"/>
  <c r="BI5482" i="7"/>
  <c r="BF5483" i="7"/>
  <c r="BG5483" i="7" s="1"/>
  <c r="BH5483" i="7" s="1"/>
  <c r="BI5483" i="7"/>
  <c r="BF5484" i="7"/>
  <c r="BG5484" i="7" s="1"/>
  <c r="BH5484" i="7" s="1"/>
  <c r="BI5484" i="7"/>
  <c r="BF5485" i="7"/>
  <c r="BG5485" i="7" s="1"/>
  <c r="BH5485" i="7" s="1"/>
  <c r="BI5485" i="7"/>
  <c r="BF5486" i="7"/>
  <c r="BG5486" i="7" s="1"/>
  <c r="BH5486" i="7" s="1"/>
  <c r="BI5486" i="7"/>
  <c r="BF5487" i="7"/>
  <c r="BG5487" i="7" s="1"/>
  <c r="BH5487" i="7" s="1"/>
  <c r="BI5487" i="7"/>
  <c r="BF5488" i="7"/>
  <c r="BG5488" i="7" s="1"/>
  <c r="BH5488" i="7" s="1"/>
  <c r="BI5488" i="7"/>
  <c r="BF5489" i="7"/>
  <c r="BG5489" i="7" s="1"/>
  <c r="BH5489" i="7" s="1"/>
  <c r="BI5489" i="7"/>
  <c r="BF5490" i="7"/>
  <c r="BG5490" i="7" s="1"/>
  <c r="BH5490" i="7" s="1"/>
  <c r="BI5490" i="7"/>
  <c r="BF5491" i="7"/>
  <c r="BG5491" i="7" s="1"/>
  <c r="BH5491" i="7" s="1"/>
  <c r="BI5491" i="7"/>
  <c r="BF5492" i="7"/>
  <c r="BG5492" i="7" s="1"/>
  <c r="BH5492" i="7" s="1"/>
  <c r="BI5492" i="7"/>
  <c r="BF5493" i="7"/>
  <c r="BG5493" i="7" s="1"/>
  <c r="BH5493" i="7" s="1"/>
  <c r="BI5493" i="7"/>
  <c r="BF5494" i="7"/>
  <c r="BG5494" i="7" s="1"/>
  <c r="BH5494" i="7" s="1"/>
  <c r="BI5494" i="7"/>
  <c r="BF5495" i="7"/>
  <c r="BG5495" i="7" s="1"/>
  <c r="BH5495" i="7" s="1"/>
  <c r="BI5495" i="7"/>
  <c r="BF5496" i="7"/>
  <c r="BG5496" i="7" s="1"/>
  <c r="BH5496" i="7" s="1"/>
  <c r="BI5496" i="7"/>
  <c r="BF5497" i="7"/>
  <c r="BG5497" i="7" s="1"/>
  <c r="BH5497" i="7" s="1"/>
  <c r="BI5497" i="7"/>
  <c r="BF5498" i="7"/>
  <c r="BG5498" i="7" s="1"/>
  <c r="BH5498" i="7" s="1"/>
  <c r="BI5498" i="7"/>
  <c r="BF5499" i="7"/>
  <c r="BG5499" i="7" s="1"/>
  <c r="BH5499" i="7" s="1"/>
  <c r="BI5499" i="7"/>
  <c r="BF5500" i="7"/>
  <c r="BG5500" i="7" s="1"/>
  <c r="BH5500" i="7" s="1"/>
  <c r="BI5500" i="7"/>
  <c r="BF5501" i="7"/>
  <c r="BG5501" i="7" s="1"/>
  <c r="BH5501" i="7" s="1"/>
  <c r="BI5501" i="7"/>
  <c r="BF5502" i="7"/>
  <c r="BG5502" i="7" s="1"/>
  <c r="BH5502" i="7" s="1"/>
  <c r="BI5502" i="7"/>
  <c r="BF5503" i="7"/>
  <c r="BG5503" i="7" s="1"/>
  <c r="BH5503" i="7" s="1"/>
  <c r="BI5503" i="7"/>
  <c r="BF5504" i="7"/>
  <c r="BG5504" i="7" s="1"/>
  <c r="BH5504" i="7" s="1"/>
  <c r="BI5504" i="7"/>
  <c r="BF5505" i="7"/>
  <c r="BG5505" i="7" s="1"/>
  <c r="BH5505" i="7" s="1"/>
  <c r="BI5505" i="7"/>
  <c r="BF5506" i="7"/>
  <c r="BG5506" i="7" s="1"/>
  <c r="BH5506" i="7" s="1"/>
  <c r="BI5506" i="7"/>
  <c r="BF5507" i="7"/>
  <c r="BG5507" i="7" s="1"/>
  <c r="BH5507" i="7" s="1"/>
  <c r="BI5507" i="7"/>
  <c r="BF5508" i="7"/>
  <c r="BG5508" i="7" s="1"/>
  <c r="BH5508" i="7" s="1"/>
  <c r="BI5508" i="7"/>
  <c r="BF5509" i="7"/>
  <c r="BG5509" i="7" s="1"/>
  <c r="BH5509" i="7" s="1"/>
  <c r="BI5509" i="7"/>
  <c r="BF5510" i="7"/>
  <c r="BG5510" i="7" s="1"/>
  <c r="BH5510" i="7" s="1"/>
  <c r="BI5510" i="7"/>
  <c r="BF5511" i="7"/>
  <c r="BG5511" i="7" s="1"/>
  <c r="BH5511" i="7" s="1"/>
  <c r="BI5511" i="7"/>
  <c r="BF5512" i="7"/>
  <c r="BG5512" i="7" s="1"/>
  <c r="BH5512" i="7" s="1"/>
  <c r="BI5512" i="7"/>
  <c r="BF5513" i="7"/>
  <c r="BG5513" i="7" s="1"/>
  <c r="BH5513" i="7" s="1"/>
  <c r="BI5513" i="7"/>
  <c r="BF5514" i="7"/>
  <c r="BG5514" i="7" s="1"/>
  <c r="BH5514" i="7" s="1"/>
  <c r="BI5514" i="7"/>
  <c r="BF5515" i="7"/>
  <c r="BG5515" i="7" s="1"/>
  <c r="BH5515" i="7" s="1"/>
  <c r="BI5515" i="7"/>
  <c r="BF5516" i="7"/>
  <c r="BG5516" i="7" s="1"/>
  <c r="BH5516" i="7" s="1"/>
  <c r="BI5516" i="7"/>
  <c r="BF5517" i="7"/>
  <c r="BG5517" i="7" s="1"/>
  <c r="BH5517" i="7" s="1"/>
  <c r="BI5517" i="7"/>
  <c r="BF5518" i="7"/>
  <c r="BG5518" i="7" s="1"/>
  <c r="BH5518" i="7" s="1"/>
  <c r="BI5518" i="7"/>
  <c r="BF5519" i="7"/>
  <c r="BG5519" i="7" s="1"/>
  <c r="BH5519" i="7" s="1"/>
  <c r="BI5519" i="7"/>
  <c r="BF5520" i="7"/>
  <c r="BG5520" i="7" s="1"/>
  <c r="BH5520" i="7" s="1"/>
  <c r="BI5520" i="7"/>
  <c r="BF5521" i="7"/>
  <c r="BG5521" i="7" s="1"/>
  <c r="BH5521" i="7" s="1"/>
  <c r="BI5521" i="7"/>
  <c r="BF5522" i="7"/>
  <c r="BG5522" i="7" s="1"/>
  <c r="BH5522" i="7" s="1"/>
  <c r="BI5522" i="7"/>
  <c r="BF5523" i="7"/>
  <c r="BG5523" i="7" s="1"/>
  <c r="BH5523" i="7" s="1"/>
  <c r="BI5523" i="7"/>
  <c r="BF5524" i="7"/>
  <c r="BG5524" i="7" s="1"/>
  <c r="BH5524" i="7" s="1"/>
  <c r="BI5524" i="7"/>
  <c r="BF5525" i="7"/>
  <c r="BG5525" i="7" s="1"/>
  <c r="BH5525" i="7" s="1"/>
  <c r="BI5525" i="7"/>
  <c r="BF5526" i="7"/>
  <c r="BG5526" i="7" s="1"/>
  <c r="BH5526" i="7" s="1"/>
  <c r="BI5526" i="7"/>
  <c r="BF5527" i="7"/>
  <c r="BG5527" i="7" s="1"/>
  <c r="BH5527" i="7" s="1"/>
  <c r="BI5527" i="7"/>
  <c r="BF5528" i="7"/>
  <c r="BG5528" i="7" s="1"/>
  <c r="BH5528" i="7" s="1"/>
  <c r="BI5528" i="7"/>
  <c r="BF5529" i="7"/>
  <c r="BG5529" i="7" s="1"/>
  <c r="BH5529" i="7" s="1"/>
  <c r="BI5529" i="7"/>
  <c r="BF5530" i="7"/>
  <c r="BG5530" i="7" s="1"/>
  <c r="BH5530" i="7" s="1"/>
  <c r="BI5530" i="7"/>
  <c r="BF5531" i="7"/>
  <c r="BG5531" i="7" s="1"/>
  <c r="BH5531" i="7" s="1"/>
  <c r="BI5531" i="7"/>
  <c r="BF5532" i="7"/>
  <c r="BG5532" i="7" s="1"/>
  <c r="BH5532" i="7" s="1"/>
  <c r="BI5532" i="7"/>
  <c r="BF5533" i="7"/>
  <c r="BG5533" i="7" s="1"/>
  <c r="BH5533" i="7" s="1"/>
  <c r="BI5533" i="7"/>
  <c r="BF5534" i="7"/>
  <c r="BG5534" i="7" s="1"/>
  <c r="BH5534" i="7" s="1"/>
  <c r="BI5534" i="7"/>
  <c r="BF5535" i="7"/>
  <c r="BG5535" i="7" s="1"/>
  <c r="BH5535" i="7" s="1"/>
  <c r="BI5535" i="7"/>
  <c r="BF5536" i="7"/>
  <c r="BG5536" i="7" s="1"/>
  <c r="BH5536" i="7" s="1"/>
  <c r="BI5536" i="7"/>
  <c r="BF5537" i="7"/>
  <c r="BG5537" i="7" s="1"/>
  <c r="BH5537" i="7" s="1"/>
  <c r="BI5537" i="7"/>
  <c r="BF5538" i="7"/>
  <c r="BG5538" i="7" s="1"/>
  <c r="BH5538" i="7" s="1"/>
  <c r="BI5538" i="7"/>
  <c r="BF5539" i="7"/>
  <c r="BG5539" i="7" s="1"/>
  <c r="BH5539" i="7" s="1"/>
  <c r="BI5539" i="7"/>
  <c r="BF5540" i="7"/>
  <c r="BG5540" i="7" s="1"/>
  <c r="BH5540" i="7" s="1"/>
  <c r="BI5540" i="7"/>
  <c r="BF5541" i="7"/>
  <c r="BG5541" i="7" s="1"/>
  <c r="BH5541" i="7" s="1"/>
  <c r="BI5541" i="7"/>
  <c r="BF5542" i="7"/>
  <c r="BG5542" i="7" s="1"/>
  <c r="BH5542" i="7" s="1"/>
  <c r="BI5542" i="7"/>
  <c r="BF5543" i="7"/>
  <c r="BG5543" i="7" s="1"/>
  <c r="BH5543" i="7" s="1"/>
  <c r="BI5543" i="7"/>
  <c r="BF5544" i="7"/>
  <c r="BG5544" i="7" s="1"/>
  <c r="BH5544" i="7" s="1"/>
  <c r="BI5544" i="7"/>
  <c r="BF5545" i="7"/>
  <c r="BG5545" i="7" s="1"/>
  <c r="BH5545" i="7" s="1"/>
  <c r="BI5545" i="7"/>
  <c r="BF5546" i="7"/>
  <c r="BG5546" i="7" s="1"/>
  <c r="BH5546" i="7" s="1"/>
  <c r="BI5546" i="7"/>
  <c r="BF5547" i="7"/>
  <c r="BG5547" i="7" s="1"/>
  <c r="BH5547" i="7" s="1"/>
  <c r="BI5547" i="7"/>
  <c r="BF5548" i="7"/>
  <c r="BG5548" i="7" s="1"/>
  <c r="BH5548" i="7" s="1"/>
  <c r="BI5548" i="7"/>
  <c r="BF5549" i="7"/>
  <c r="BG5549" i="7" s="1"/>
  <c r="BH5549" i="7" s="1"/>
  <c r="BI5549" i="7"/>
  <c r="BF5550" i="7"/>
  <c r="BG5550" i="7" s="1"/>
  <c r="BH5550" i="7" s="1"/>
  <c r="BI5550" i="7"/>
  <c r="BF5551" i="7"/>
  <c r="BG5551" i="7" s="1"/>
  <c r="BH5551" i="7" s="1"/>
  <c r="BI5551" i="7"/>
  <c r="BF5552" i="7"/>
  <c r="BG5552" i="7" s="1"/>
  <c r="BH5552" i="7" s="1"/>
  <c r="BI5552" i="7"/>
  <c r="BF5553" i="7"/>
  <c r="BG5553" i="7" s="1"/>
  <c r="BH5553" i="7" s="1"/>
  <c r="BI5553" i="7"/>
  <c r="BF5554" i="7"/>
  <c r="BG5554" i="7" s="1"/>
  <c r="BH5554" i="7" s="1"/>
  <c r="BI5554" i="7"/>
  <c r="BF5555" i="7"/>
  <c r="BG5555" i="7" s="1"/>
  <c r="BH5555" i="7" s="1"/>
  <c r="BI5555" i="7"/>
  <c r="BF5556" i="7"/>
  <c r="BG5556" i="7" s="1"/>
  <c r="BH5556" i="7" s="1"/>
  <c r="BI5556" i="7"/>
  <c r="BF5557" i="7"/>
  <c r="BG5557" i="7" s="1"/>
  <c r="BH5557" i="7" s="1"/>
  <c r="BI5557" i="7"/>
  <c r="BF5558" i="7"/>
  <c r="BG5558" i="7" s="1"/>
  <c r="BH5558" i="7" s="1"/>
  <c r="BI5558" i="7"/>
  <c r="BF5559" i="7"/>
  <c r="BG5559" i="7" s="1"/>
  <c r="BH5559" i="7" s="1"/>
  <c r="BI5559" i="7"/>
  <c r="BF5560" i="7"/>
  <c r="BG5560" i="7" s="1"/>
  <c r="BH5560" i="7" s="1"/>
  <c r="BI5560" i="7"/>
  <c r="BF5561" i="7"/>
  <c r="BG5561" i="7" s="1"/>
  <c r="BH5561" i="7" s="1"/>
  <c r="BI5561" i="7"/>
  <c r="BF5562" i="7"/>
  <c r="BG5562" i="7" s="1"/>
  <c r="BH5562" i="7" s="1"/>
  <c r="BI5562" i="7"/>
  <c r="BF5563" i="7"/>
  <c r="BG5563" i="7" s="1"/>
  <c r="BH5563" i="7" s="1"/>
  <c r="BI5563" i="7"/>
  <c r="BF5564" i="7"/>
  <c r="BG5564" i="7" s="1"/>
  <c r="BH5564" i="7" s="1"/>
  <c r="BI5564" i="7"/>
  <c r="BF5565" i="7"/>
  <c r="BG5565" i="7" s="1"/>
  <c r="BH5565" i="7" s="1"/>
  <c r="BI5565" i="7"/>
  <c r="BF5566" i="7"/>
  <c r="BG5566" i="7" s="1"/>
  <c r="BH5566" i="7" s="1"/>
  <c r="BI5566" i="7"/>
  <c r="BF5567" i="7"/>
  <c r="BG5567" i="7" s="1"/>
  <c r="BH5567" i="7" s="1"/>
  <c r="BI5567" i="7"/>
  <c r="BF5568" i="7"/>
  <c r="BG5568" i="7" s="1"/>
  <c r="BH5568" i="7" s="1"/>
  <c r="BI5568" i="7"/>
  <c r="BF5569" i="7"/>
  <c r="BG5569" i="7" s="1"/>
  <c r="BH5569" i="7" s="1"/>
  <c r="BI5569" i="7"/>
  <c r="BF5570" i="7"/>
  <c r="BG5570" i="7" s="1"/>
  <c r="BH5570" i="7" s="1"/>
  <c r="BI5570" i="7"/>
  <c r="BF5571" i="7"/>
  <c r="BG5571" i="7" s="1"/>
  <c r="BH5571" i="7" s="1"/>
  <c r="BI5571" i="7"/>
  <c r="BF5572" i="7"/>
  <c r="BG5572" i="7" s="1"/>
  <c r="BH5572" i="7" s="1"/>
  <c r="BI5572" i="7"/>
  <c r="BF5573" i="7"/>
  <c r="BG5573" i="7" s="1"/>
  <c r="BH5573" i="7" s="1"/>
  <c r="BI5573" i="7"/>
  <c r="BF5574" i="7"/>
  <c r="BG5574" i="7" s="1"/>
  <c r="BH5574" i="7" s="1"/>
  <c r="BI5574" i="7"/>
  <c r="BF5575" i="7"/>
  <c r="BG5575" i="7" s="1"/>
  <c r="BH5575" i="7" s="1"/>
  <c r="BI5575" i="7"/>
  <c r="BF5576" i="7"/>
  <c r="BG5576" i="7" s="1"/>
  <c r="BH5576" i="7" s="1"/>
  <c r="BI5576" i="7"/>
  <c r="BF5577" i="7"/>
  <c r="BG5577" i="7" s="1"/>
  <c r="BH5577" i="7" s="1"/>
  <c r="BI5577" i="7"/>
  <c r="BF5578" i="7"/>
  <c r="BG5578" i="7" s="1"/>
  <c r="BH5578" i="7" s="1"/>
  <c r="BI5578" i="7"/>
  <c r="BF5579" i="7"/>
  <c r="BG5579" i="7" s="1"/>
  <c r="BH5579" i="7" s="1"/>
  <c r="BI5579" i="7"/>
  <c r="BF5580" i="7"/>
  <c r="BG5580" i="7" s="1"/>
  <c r="BH5580" i="7" s="1"/>
  <c r="BI5580" i="7"/>
  <c r="BF5581" i="7"/>
  <c r="BG5581" i="7" s="1"/>
  <c r="BH5581" i="7" s="1"/>
  <c r="BI5581" i="7"/>
  <c r="BF5582" i="7"/>
  <c r="BG5582" i="7" s="1"/>
  <c r="BH5582" i="7" s="1"/>
  <c r="BI5582" i="7"/>
  <c r="BF5583" i="7"/>
  <c r="BG5583" i="7" s="1"/>
  <c r="BH5583" i="7" s="1"/>
  <c r="BI5583" i="7"/>
  <c r="BF5584" i="7"/>
  <c r="BG5584" i="7" s="1"/>
  <c r="BH5584" i="7" s="1"/>
  <c r="BI5584" i="7"/>
  <c r="BF5585" i="7"/>
  <c r="BG5585" i="7" s="1"/>
  <c r="BH5585" i="7" s="1"/>
  <c r="BI5585" i="7"/>
  <c r="BF5586" i="7"/>
  <c r="BG5586" i="7" s="1"/>
  <c r="BH5586" i="7" s="1"/>
  <c r="BI5586" i="7"/>
  <c r="BF5587" i="7"/>
  <c r="BG5587" i="7" s="1"/>
  <c r="BH5587" i="7" s="1"/>
  <c r="BI5587" i="7"/>
  <c r="BF5588" i="7"/>
  <c r="BG5588" i="7" s="1"/>
  <c r="BH5588" i="7" s="1"/>
  <c r="BI5588" i="7"/>
  <c r="BF5589" i="7"/>
  <c r="BG5589" i="7" s="1"/>
  <c r="BH5589" i="7" s="1"/>
  <c r="BI5589" i="7"/>
  <c r="BF5590" i="7"/>
  <c r="BG5590" i="7" s="1"/>
  <c r="BH5590" i="7" s="1"/>
  <c r="BI5590" i="7"/>
  <c r="BF5591" i="7"/>
  <c r="BG5591" i="7" s="1"/>
  <c r="BH5591" i="7" s="1"/>
  <c r="BI5591" i="7"/>
  <c r="BF5592" i="7"/>
  <c r="BG5592" i="7" s="1"/>
  <c r="BH5592" i="7" s="1"/>
  <c r="BI5592" i="7"/>
  <c r="BF5593" i="7"/>
  <c r="BG5593" i="7" s="1"/>
  <c r="BH5593" i="7" s="1"/>
  <c r="BI5593" i="7"/>
  <c r="BF5594" i="7"/>
  <c r="BG5594" i="7" s="1"/>
  <c r="BH5594" i="7" s="1"/>
  <c r="BI5594" i="7"/>
  <c r="BF5595" i="7"/>
  <c r="BG5595" i="7" s="1"/>
  <c r="BH5595" i="7" s="1"/>
  <c r="BI5595" i="7"/>
  <c r="BF5596" i="7"/>
  <c r="BG5596" i="7" s="1"/>
  <c r="BH5596" i="7" s="1"/>
  <c r="BI5596" i="7"/>
  <c r="BF5597" i="7"/>
  <c r="BG5597" i="7" s="1"/>
  <c r="BH5597" i="7" s="1"/>
  <c r="BI5597" i="7"/>
  <c r="BF5598" i="7"/>
  <c r="BG5598" i="7" s="1"/>
  <c r="BH5598" i="7" s="1"/>
  <c r="BI5598" i="7"/>
  <c r="BF5599" i="7"/>
  <c r="BG5599" i="7" s="1"/>
  <c r="BH5599" i="7" s="1"/>
  <c r="BI5599" i="7"/>
  <c r="BF5600" i="7"/>
  <c r="BG5600" i="7" s="1"/>
  <c r="BH5600" i="7" s="1"/>
  <c r="BI5600" i="7"/>
  <c r="BF5601" i="7"/>
  <c r="BG5601" i="7" s="1"/>
  <c r="BH5601" i="7" s="1"/>
  <c r="BI5601" i="7"/>
  <c r="BF5602" i="7"/>
  <c r="BG5602" i="7" s="1"/>
  <c r="BH5602" i="7" s="1"/>
  <c r="BI5602" i="7"/>
  <c r="BF5603" i="7"/>
  <c r="BG5603" i="7" s="1"/>
  <c r="BH5603" i="7" s="1"/>
  <c r="BI5603" i="7"/>
  <c r="BF5604" i="7"/>
  <c r="BG5604" i="7" s="1"/>
  <c r="BH5604" i="7" s="1"/>
  <c r="BI5604" i="7"/>
  <c r="BF5605" i="7"/>
  <c r="BG5605" i="7" s="1"/>
  <c r="BH5605" i="7" s="1"/>
  <c r="BI5605" i="7"/>
  <c r="BF5606" i="7"/>
  <c r="BG5606" i="7" s="1"/>
  <c r="BH5606" i="7" s="1"/>
  <c r="BI5606" i="7"/>
  <c r="BF5607" i="7"/>
  <c r="BG5607" i="7" s="1"/>
  <c r="BH5607" i="7" s="1"/>
  <c r="BI5607" i="7"/>
  <c r="BF5608" i="7"/>
  <c r="BG5608" i="7" s="1"/>
  <c r="BH5608" i="7" s="1"/>
  <c r="BI5608" i="7"/>
  <c r="BF5609" i="7"/>
  <c r="BG5609" i="7" s="1"/>
  <c r="BH5609" i="7" s="1"/>
  <c r="BI5609" i="7"/>
  <c r="BF5610" i="7"/>
  <c r="BG5610" i="7" s="1"/>
  <c r="BH5610" i="7" s="1"/>
  <c r="BI5610" i="7"/>
  <c r="BF5611" i="7"/>
  <c r="BG5611" i="7" s="1"/>
  <c r="BH5611" i="7" s="1"/>
  <c r="BI5611" i="7"/>
  <c r="BF5612" i="7"/>
  <c r="BG5612" i="7" s="1"/>
  <c r="BH5612" i="7" s="1"/>
  <c r="BI5612" i="7"/>
  <c r="BF5613" i="7"/>
  <c r="BG5613" i="7" s="1"/>
  <c r="BH5613" i="7" s="1"/>
  <c r="BI5613" i="7"/>
  <c r="BF5614" i="7"/>
  <c r="BG5614" i="7" s="1"/>
  <c r="BH5614" i="7" s="1"/>
  <c r="BI5614" i="7"/>
  <c r="BF5615" i="7"/>
  <c r="BG5615" i="7" s="1"/>
  <c r="BH5615" i="7" s="1"/>
  <c r="BI5615" i="7"/>
  <c r="BF5616" i="7"/>
  <c r="BG5616" i="7" s="1"/>
  <c r="BH5616" i="7" s="1"/>
  <c r="BI5616" i="7"/>
  <c r="BF5617" i="7"/>
  <c r="BG5617" i="7" s="1"/>
  <c r="BH5617" i="7" s="1"/>
  <c r="BI5617" i="7"/>
  <c r="BF5618" i="7"/>
  <c r="BG5618" i="7" s="1"/>
  <c r="BH5618" i="7" s="1"/>
  <c r="BI5618" i="7"/>
  <c r="BF5619" i="7"/>
  <c r="BG5619" i="7" s="1"/>
  <c r="BH5619" i="7" s="1"/>
  <c r="BI5619" i="7"/>
  <c r="BF5620" i="7"/>
  <c r="BG5620" i="7" s="1"/>
  <c r="BH5620" i="7" s="1"/>
  <c r="BI5620" i="7"/>
  <c r="BF5621" i="7"/>
  <c r="BG5621" i="7" s="1"/>
  <c r="BH5621" i="7" s="1"/>
  <c r="BI5621" i="7"/>
  <c r="BF5622" i="7"/>
  <c r="BG5622" i="7" s="1"/>
  <c r="BH5622" i="7" s="1"/>
  <c r="BI5622" i="7"/>
  <c r="BF5623" i="7"/>
  <c r="BG5623" i="7" s="1"/>
  <c r="BH5623" i="7" s="1"/>
  <c r="BI5623" i="7"/>
  <c r="BF5624" i="7"/>
  <c r="BG5624" i="7" s="1"/>
  <c r="BH5624" i="7" s="1"/>
  <c r="BI5624" i="7"/>
  <c r="BF5625" i="7"/>
  <c r="BG5625" i="7" s="1"/>
  <c r="BH5625" i="7" s="1"/>
  <c r="BI5625" i="7"/>
  <c r="BF5626" i="7"/>
  <c r="BG5626" i="7" s="1"/>
  <c r="BH5626" i="7" s="1"/>
  <c r="BI5626" i="7"/>
  <c r="BF5627" i="7"/>
  <c r="BG5627" i="7" s="1"/>
  <c r="BH5627" i="7" s="1"/>
  <c r="BI5627" i="7"/>
  <c r="BF5628" i="7"/>
  <c r="BG5628" i="7" s="1"/>
  <c r="BH5628" i="7" s="1"/>
  <c r="BI5628" i="7"/>
  <c r="BF5629" i="7"/>
  <c r="BG5629" i="7" s="1"/>
  <c r="BH5629" i="7" s="1"/>
  <c r="BI5629" i="7"/>
  <c r="BF5630" i="7"/>
  <c r="BG5630" i="7" s="1"/>
  <c r="BH5630" i="7" s="1"/>
  <c r="BI5630" i="7"/>
  <c r="BF5631" i="7"/>
  <c r="BG5631" i="7" s="1"/>
  <c r="BH5631" i="7" s="1"/>
  <c r="BI5631" i="7"/>
  <c r="BF5632" i="7"/>
  <c r="BG5632" i="7" s="1"/>
  <c r="BH5632" i="7" s="1"/>
  <c r="BI5632" i="7"/>
  <c r="BF5633" i="7"/>
  <c r="BG5633" i="7" s="1"/>
  <c r="BH5633" i="7" s="1"/>
  <c r="BI5633" i="7"/>
  <c r="BF5634" i="7"/>
  <c r="BG5634" i="7" s="1"/>
  <c r="BH5634" i="7" s="1"/>
  <c r="BI5634" i="7"/>
  <c r="BF5635" i="7"/>
  <c r="BG5635" i="7" s="1"/>
  <c r="BH5635" i="7" s="1"/>
  <c r="BI5635" i="7"/>
  <c r="BF5636" i="7"/>
  <c r="BG5636" i="7" s="1"/>
  <c r="BH5636" i="7" s="1"/>
  <c r="BI5636" i="7"/>
  <c r="BF5637" i="7"/>
  <c r="BG5637" i="7" s="1"/>
  <c r="BH5637" i="7" s="1"/>
  <c r="BI5637" i="7"/>
  <c r="BF5638" i="7"/>
  <c r="BG5638" i="7" s="1"/>
  <c r="BH5638" i="7" s="1"/>
  <c r="BI5638" i="7"/>
  <c r="BF5639" i="7"/>
  <c r="BG5639" i="7" s="1"/>
  <c r="BH5639" i="7" s="1"/>
  <c r="BI5639" i="7"/>
  <c r="BF5640" i="7"/>
  <c r="BG5640" i="7" s="1"/>
  <c r="BH5640" i="7" s="1"/>
  <c r="BI5640" i="7"/>
  <c r="BF5641" i="7"/>
  <c r="BG5641" i="7" s="1"/>
  <c r="BH5641" i="7" s="1"/>
  <c r="BI5641" i="7"/>
  <c r="BF5642" i="7"/>
  <c r="BG5642" i="7" s="1"/>
  <c r="BH5642" i="7" s="1"/>
  <c r="BI5642" i="7"/>
  <c r="BF5643" i="7"/>
  <c r="BG5643" i="7" s="1"/>
  <c r="BH5643" i="7" s="1"/>
  <c r="BI5643" i="7"/>
  <c r="BF5644" i="7"/>
  <c r="BG5644" i="7" s="1"/>
  <c r="BH5644" i="7" s="1"/>
  <c r="BI5644" i="7"/>
  <c r="BF5645" i="7"/>
  <c r="BG5645" i="7" s="1"/>
  <c r="BH5645" i="7" s="1"/>
  <c r="BI5645" i="7"/>
  <c r="BF5646" i="7"/>
  <c r="BG5646" i="7" s="1"/>
  <c r="BH5646" i="7" s="1"/>
  <c r="BI5646" i="7"/>
  <c r="BF5647" i="7"/>
  <c r="BG5647" i="7" s="1"/>
  <c r="BH5647" i="7" s="1"/>
  <c r="BI5647" i="7"/>
  <c r="BF5648" i="7"/>
  <c r="BG5648" i="7" s="1"/>
  <c r="BH5648" i="7" s="1"/>
  <c r="BI5648" i="7"/>
  <c r="BF5649" i="7"/>
  <c r="BG5649" i="7" s="1"/>
  <c r="BH5649" i="7" s="1"/>
  <c r="BI5649" i="7"/>
  <c r="BF5650" i="7"/>
  <c r="BG5650" i="7" s="1"/>
  <c r="BH5650" i="7" s="1"/>
  <c r="BI5650" i="7"/>
  <c r="BF5651" i="7"/>
  <c r="BG5651" i="7" s="1"/>
  <c r="BH5651" i="7" s="1"/>
  <c r="BI5651" i="7"/>
  <c r="BF5652" i="7"/>
  <c r="BG5652" i="7" s="1"/>
  <c r="BH5652" i="7" s="1"/>
  <c r="BI5652" i="7"/>
  <c r="BF5653" i="7"/>
  <c r="BG5653" i="7" s="1"/>
  <c r="BH5653" i="7" s="1"/>
  <c r="BI5653" i="7"/>
  <c r="BF5654" i="7"/>
  <c r="BG5654" i="7" s="1"/>
  <c r="BH5654" i="7" s="1"/>
  <c r="BI5654" i="7"/>
  <c r="BF5655" i="7"/>
  <c r="BG5655" i="7" s="1"/>
  <c r="BH5655" i="7" s="1"/>
  <c r="BI5655" i="7"/>
  <c r="BF5656" i="7"/>
  <c r="BG5656" i="7" s="1"/>
  <c r="BH5656" i="7" s="1"/>
  <c r="BI5656" i="7"/>
  <c r="BF5657" i="7"/>
  <c r="BG5657" i="7" s="1"/>
  <c r="BH5657" i="7" s="1"/>
  <c r="BI5657" i="7"/>
  <c r="BF5658" i="7"/>
  <c r="BG5658" i="7" s="1"/>
  <c r="BH5658" i="7" s="1"/>
  <c r="BI5658" i="7"/>
  <c r="BF5659" i="7"/>
  <c r="BG5659" i="7" s="1"/>
  <c r="BH5659" i="7" s="1"/>
  <c r="BI5659" i="7"/>
  <c r="BF5660" i="7"/>
  <c r="BG5660" i="7" s="1"/>
  <c r="BH5660" i="7" s="1"/>
  <c r="BI5660" i="7"/>
  <c r="BF5661" i="7"/>
  <c r="BG5661" i="7" s="1"/>
  <c r="BH5661" i="7" s="1"/>
  <c r="BI5661" i="7"/>
  <c r="BF5662" i="7"/>
  <c r="BG5662" i="7" s="1"/>
  <c r="BH5662" i="7" s="1"/>
  <c r="BI5662" i="7"/>
  <c r="BF5663" i="7"/>
  <c r="BG5663" i="7" s="1"/>
  <c r="BH5663" i="7" s="1"/>
  <c r="BI5663" i="7"/>
  <c r="BF5664" i="7"/>
  <c r="BG5664" i="7" s="1"/>
  <c r="BH5664" i="7" s="1"/>
  <c r="BI5664" i="7"/>
  <c r="BF5665" i="7"/>
  <c r="BG5665" i="7" s="1"/>
  <c r="BH5665" i="7" s="1"/>
  <c r="BI5665" i="7"/>
  <c r="BF5666" i="7"/>
  <c r="BG5666" i="7" s="1"/>
  <c r="BH5666" i="7" s="1"/>
  <c r="BI5666" i="7"/>
  <c r="BF5667" i="7"/>
  <c r="BG5667" i="7" s="1"/>
  <c r="BH5667" i="7" s="1"/>
  <c r="BI5667" i="7"/>
  <c r="BF5668" i="7"/>
  <c r="BG5668" i="7" s="1"/>
  <c r="BH5668" i="7" s="1"/>
  <c r="BI5668" i="7"/>
  <c r="BF5669" i="7"/>
  <c r="BG5669" i="7" s="1"/>
  <c r="BH5669" i="7" s="1"/>
  <c r="BI5669" i="7"/>
  <c r="BF5670" i="7"/>
  <c r="BG5670" i="7" s="1"/>
  <c r="BH5670" i="7" s="1"/>
  <c r="BI5670" i="7"/>
  <c r="BF5671" i="7"/>
  <c r="BG5671" i="7" s="1"/>
  <c r="BH5671" i="7" s="1"/>
  <c r="BI5671" i="7"/>
  <c r="BF5672" i="7"/>
  <c r="BG5672" i="7" s="1"/>
  <c r="BH5672" i="7" s="1"/>
  <c r="BI5672" i="7"/>
  <c r="BF5673" i="7"/>
  <c r="BG5673" i="7" s="1"/>
  <c r="BH5673" i="7" s="1"/>
  <c r="BI5673" i="7"/>
  <c r="BF5674" i="7"/>
  <c r="BG5674" i="7" s="1"/>
  <c r="BH5674" i="7" s="1"/>
  <c r="BI5674" i="7"/>
  <c r="BF5675" i="7"/>
  <c r="BG5675" i="7" s="1"/>
  <c r="BH5675" i="7" s="1"/>
  <c r="BI5675" i="7"/>
  <c r="BF5676" i="7"/>
  <c r="BG5676" i="7" s="1"/>
  <c r="BH5676" i="7" s="1"/>
  <c r="BI5676" i="7"/>
  <c r="BF5677" i="7"/>
  <c r="BG5677" i="7" s="1"/>
  <c r="BH5677" i="7" s="1"/>
  <c r="BI5677" i="7"/>
  <c r="BF5678" i="7"/>
  <c r="BG5678" i="7" s="1"/>
  <c r="BH5678" i="7" s="1"/>
  <c r="BI5678" i="7"/>
  <c r="BF5679" i="7"/>
  <c r="BG5679" i="7" s="1"/>
  <c r="BH5679" i="7" s="1"/>
  <c r="BI5679" i="7"/>
  <c r="BF5680" i="7"/>
  <c r="BG5680" i="7" s="1"/>
  <c r="BH5680" i="7" s="1"/>
  <c r="BI5680" i="7"/>
  <c r="BF5681" i="7"/>
  <c r="BG5681" i="7" s="1"/>
  <c r="BH5681" i="7" s="1"/>
  <c r="BI5681" i="7"/>
  <c r="BF5682" i="7"/>
  <c r="BG5682" i="7" s="1"/>
  <c r="BH5682" i="7" s="1"/>
  <c r="BI5682" i="7"/>
  <c r="BF5683" i="7"/>
  <c r="BG5683" i="7" s="1"/>
  <c r="BH5683" i="7" s="1"/>
  <c r="BI5683" i="7"/>
  <c r="BF5684" i="7"/>
  <c r="BG5684" i="7" s="1"/>
  <c r="BH5684" i="7" s="1"/>
  <c r="BI5684" i="7"/>
  <c r="BF5685" i="7"/>
  <c r="BG5685" i="7" s="1"/>
  <c r="BH5685" i="7" s="1"/>
  <c r="BI5685" i="7"/>
  <c r="BF5686" i="7"/>
  <c r="BG5686" i="7" s="1"/>
  <c r="BH5686" i="7" s="1"/>
  <c r="BI5686" i="7"/>
  <c r="BF5687" i="7"/>
  <c r="BG5687" i="7" s="1"/>
  <c r="BH5687" i="7" s="1"/>
  <c r="BI5687" i="7"/>
  <c r="BF5688" i="7"/>
  <c r="BG5688" i="7" s="1"/>
  <c r="BH5688" i="7" s="1"/>
  <c r="BI5688" i="7"/>
  <c r="BF5689" i="7"/>
  <c r="BG5689" i="7" s="1"/>
  <c r="BH5689" i="7" s="1"/>
  <c r="BI5689" i="7"/>
  <c r="BF5690" i="7"/>
  <c r="BG5690" i="7" s="1"/>
  <c r="BH5690" i="7" s="1"/>
  <c r="BI5690" i="7"/>
  <c r="BF5691" i="7"/>
  <c r="BG5691" i="7" s="1"/>
  <c r="BH5691" i="7" s="1"/>
  <c r="BI5691" i="7"/>
  <c r="BF5692" i="7"/>
  <c r="BG5692" i="7" s="1"/>
  <c r="BH5692" i="7" s="1"/>
  <c r="BI5692" i="7"/>
  <c r="BF5693" i="7"/>
  <c r="BG5693" i="7" s="1"/>
  <c r="BH5693" i="7" s="1"/>
  <c r="BI5693" i="7"/>
  <c r="BF5694" i="7"/>
  <c r="BG5694" i="7" s="1"/>
  <c r="BH5694" i="7" s="1"/>
  <c r="BI5694" i="7"/>
  <c r="BF5695" i="7"/>
  <c r="BG5695" i="7" s="1"/>
  <c r="BH5695" i="7" s="1"/>
  <c r="BI5695" i="7"/>
  <c r="BF5696" i="7"/>
  <c r="BG5696" i="7" s="1"/>
  <c r="BH5696" i="7" s="1"/>
  <c r="BI5696" i="7"/>
  <c r="BF5697" i="7"/>
  <c r="BG5697" i="7" s="1"/>
  <c r="BH5697" i="7" s="1"/>
  <c r="BI5697" i="7"/>
  <c r="BF5066" i="7"/>
  <c r="BG5066" i="7" s="1"/>
  <c r="BH5066" i="7" s="1"/>
  <c r="BI5066" i="7"/>
  <c r="BF5067" i="7"/>
  <c r="BG5067" i="7" s="1"/>
  <c r="BH5067" i="7" s="1"/>
  <c r="BI5067" i="7"/>
  <c r="BF5068" i="7"/>
  <c r="BG5068" i="7" s="1"/>
  <c r="BH5068" i="7" s="1"/>
  <c r="BI5068" i="7"/>
  <c r="BF5069" i="7"/>
  <c r="BG5069" i="7" s="1"/>
  <c r="BH5069" i="7" s="1"/>
  <c r="BI5069" i="7"/>
  <c r="BF5070" i="7"/>
  <c r="BG5070" i="7" s="1"/>
  <c r="BH5070" i="7" s="1"/>
  <c r="BI5070" i="7"/>
  <c r="BF5071" i="7"/>
  <c r="BG5071" i="7" s="1"/>
  <c r="BH5071" i="7" s="1"/>
  <c r="BI5071" i="7"/>
  <c r="BF5072" i="7"/>
  <c r="BG5072" i="7" s="1"/>
  <c r="BH5072" i="7" s="1"/>
  <c r="BI5072" i="7"/>
  <c r="BF5073" i="7"/>
  <c r="BG5073" i="7" s="1"/>
  <c r="BH5073" i="7" s="1"/>
  <c r="BI5073" i="7"/>
  <c r="BF5074" i="7"/>
  <c r="BG5074" i="7" s="1"/>
  <c r="BH5074" i="7" s="1"/>
  <c r="BI5074" i="7"/>
  <c r="BF5075" i="7"/>
  <c r="BG5075" i="7" s="1"/>
  <c r="BH5075" i="7" s="1"/>
  <c r="BI5075" i="7"/>
  <c r="BF5076" i="7"/>
  <c r="BG5076" i="7" s="1"/>
  <c r="BH5076" i="7" s="1"/>
  <c r="BI5076" i="7"/>
  <c r="BF5077" i="7"/>
  <c r="BG5077" i="7" s="1"/>
  <c r="BH5077" i="7" s="1"/>
  <c r="BI5077" i="7"/>
  <c r="BF5078" i="7"/>
  <c r="BG5078" i="7" s="1"/>
  <c r="BH5078" i="7" s="1"/>
  <c r="BI5078" i="7"/>
  <c r="BF5079" i="7"/>
  <c r="BG5079" i="7" s="1"/>
  <c r="BH5079" i="7" s="1"/>
  <c r="BI5079" i="7"/>
  <c r="BF5080" i="7"/>
  <c r="BG5080" i="7" s="1"/>
  <c r="BH5080" i="7" s="1"/>
  <c r="BI5080" i="7"/>
  <c r="BF5081" i="7"/>
  <c r="BG5081" i="7" s="1"/>
  <c r="BH5081" i="7" s="1"/>
  <c r="BI5081" i="7"/>
  <c r="BF5082" i="7"/>
  <c r="BG5082" i="7" s="1"/>
  <c r="BH5082" i="7" s="1"/>
  <c r="BI5082" i="7"/>
  <c r="BF5083" i="7"/>
  <c r="BG5083" i="7" s="1"/>
  <c r="BH5083" i="7" s="1"/>
  <c r="BI5083" i="7"/>
  <c r="BF5084" i="7"/>
  <c r="BG5084" i="7" s="1"/>
  <c r="BH5084" i="7" s="1"/>
  <c r="BI5084" i="7"/>
  <c r="BF5085" i="7"/>
  <c r="BG5085" i="7" s="1"/>
  <c r="BH5085" i="7" s="1"/>
  <c r="BI5085" i="7"/>
  <c r="BF5086" i="7"/>
  <c r="BG5086" i="7" s="1"/>
  <c r="BH5086" i="7" s="1"/>
  <c r="BI5086" i="7"/>
  <c r="BF5087" i="7"/>
  <c r="BG5087" i="7" s="1"/>
  <c r="BH5087" i="7" s="1"/>
  <c r="BI5087" i="7"/>
  <c r="BF5088" i="7"/>
  <c r="BG5088" i="7" s="1"/>
  <c r="BH5088" i="7" s="1"/>
  <c r="BI5088" i="7"/>
  <c r="BF5089" i="7"/>
  <c r="BG5089" i="7" s="1"/>
  <c r="BH5089" i="7" s="1"/>
  <c r="BI5089" i="7"/>
  <c r="BF5090" i="7"/>
  <c r="BG5090" i="7" s="1"/>
  <c r="BH5090" i="7" s="1"/>
  <c r="BI5090" i="7"/>
  <c r="BF5091" i="7"/>
  <c r="BG5091" i="7" s="1"/>
  <c r="BH5091" i="7" s="1"/>
  <c r="BI5091" i="7"/>
  <c r="BF5092" i="7"/>
  <c r="BG5092" i="7" s="1"/>
  <c r="BH5092" i="7" s="1"/>
  <c r="BI5092" i="7"/>
  <c r="BF5093" i="7"/>
  <c r="BG5093" i="7" s="1"/>
  <c r="BH5093" i="7" s="1"/>
  <c r="BI5093" i="7"/>
  <c r="BF5094" i="7"/>
  <c r="BG5094" i="7" s="1"/>
  <c r="BH5094" i="7" s="1"/>
  <c r="BI5094" i="7"/>
  <c r="BF5095" i="7"/>
  <c r="BG5095" i="7" s="1"/>
  <c r="BH5095" i="7" s="1"/>
  <c r="BI5095" i="7"/>
  <c r="BF5096" i="7"/>
  <c r="BG5096" i="7" s="1"/>
  <c r="BH5096" i="7" s="1"/>
  <c r="BI5096" i="7"/>
  <c r="BF5097" i="7"/>
  <c r="BG5097" i="7" s="1"/>
  <c r="BH5097" i="7" s="1"/>
  <c r="BI5097" i="7"/>
  <c r="BF5098" i="7"/>
  <c r="BG5098" i="7" s="1"/>
  <c r="BH5098" i="7" s="1"/>
  <c r="BI5098" i="7"/>
  <c r="BF5099" i="7"/>
  <c r="BG5099" i="7" s="1"/>
  <c r="BH5099" i="7" s="1"/>
  <c r="BI5099" i="7"/>
  <c r="BF5100" i="7"/>
  <c r="BG5100" i="7" s="1"/>
  <c r="BH5100" i="7" s="1"/>
  <c r="BI5100" i="7"/>
  <c r="BF5101" i="7"/>
  <c r="BG5101" i="7" s="1"/>
  <c r="BH5101" i="7" s="1"/>
  <c r="BI5101" i="7"/>
  <c r="BF5102" i="7"/>
  <c r="BG5102" i="7" s="1"/>
  <c r="BH5102" i="7" s="1"/>
  <c r="BI5102" i="7"/>
  <c r="BF5103" i="7"/>
  <c r="BG5103" i="7" s="1"/>
  <c r="BH5103" i="7" s="1"/>
  <c r="BI5103" i="7"/>
  <c r="BF5104" i="7"/>
  <c r="BG5104" i="7" s="1"/>
  <c r="BH5104" i="7" s="1"/>
  <c r="BI5104" i="7"/>
  <c r="BF5105" i="7"/>
  <c r="BG5105" i="7" s="1"/>
  <c r="BH5105" i="7" s="1"/>
  <c r="BI5105" i="7"/>
  <c r="BF5106" i="7"/>
  <c r="BG5106" i="7" s="1"/>
  <c r="BH5106" i="7" s="1"/>
  <c r="BI5106" i="7"/>
  <c r="BF5107" i="7"/>
  <c r="BG5107" i="7" s="1"/>
  <c r="BH5107" i="7" s="1"/>
  <c r="BI5107" i="7"/>
  <c r="BF5108" i="7"/>
  <c r="BG5108" i="7" s="1"/>
  <c r="BH5108" i="7" s="1"/>
  <c r="BI5108" i="7"/>
  <c r="BF5109" i="7"/>
  <c r="BG5109" i="7" s="1"/>
  <c r="BH5109" i="7" s="1"/>
  <c r="BI5109" i="7"/>
  <c r="BF5110" i="7"/>
  <c r="BG5110" i="7" s="1"/>
  <c r="BH5110" i="7" s="1"/>
  <c r="BI5110" i="7"/>
  <c r="BF5111" i="7"/>
  <c r="BG5111" i="7" s="1"/>
  <c r="BH5111" i="7" s="1"/>
  <c r="BI5111" i="7"/>
  <c r="BF5112" i="7"/>
  <c r="BG5112" i="7" s="1"/>
  <c r="BH5112" i="7" s="1"/>
  <c r="BI5112" i="7"/>
  <c r="BF5113" i="7"/>
  <c r="BG5113" i="7" s="1"/>
  <c r="BH5113" i="7" s="1"/>
  <c r="BI5113" i="7"/>
  <c r="BF5114" i="7"/>
  <c r="BG5114" i="7" s="1"/>
  <c r="BH5114" i="7" s="1"/>
  <c r="BI5114" i="7"/>
  <c r="BF5115" i="7"/>
  <c r="BG5115" i="7" s="1"/>
  <c r="BH5115" i="7" s="1"/>
  <c r="BI5115" i="7"/>
  <c r="BF5116" i="7"/>
  <c r="BG5116" i="7" s="1"/>
  <c r="BH5116" i="7" s="1"/>
  <c r="BI5116" i="7"/>
  <c r="BF5117" i="7"/>
  <c r="BG5117" i="7" s="1"/>
  <c r="BH5117" i="7" s="1"/>
  <c r="BI5117" i="7"/>
  <c r="BF5118" i="7"/>
  <c r="BG5118" i="7" s="1"/>
  <c r="BH5118" i="7" s="1"/>
  <c r="BI5118" i="7"/>
  <c r="BF5119" i="7"/>
  <c r="BG5119" i="7" s="1"/>
  <c r="BH5119" i="7" s="1"/>
  <c r="BI5119" i="7"/>
  <c r="BF5120" i="7"/>
  <c r="BG5120" i="7" s="1"/>
  <c r="BH5120" i="7" s="1"/>
  <c r="BI5120" i="7"/>
  <c r="BF5121" i="7"/>
  <c r="BG5121" i="7" s="1"/>
  <c r="BH5121" i="7" s="1"/>
  <c r="BI5121" i="7"/>
  <c r="BF5122" i="7"/>
  <c r="BG5122" i="7" s="1"/>
  <c r="BH5122" i="7" s="1"/>
  <c r="BI5122" i="7"/>
  <c r="BF5123" i="7"/>
  <c r="BG5123" i="7" s="1"/>
  <c r="BH5123" i="7" s="1"/>
  <c r="BI5123" i="7"/>
  <c r="BF5124" i="7"/>
  <c r="BG5124" i="7" s="1"/>
  <c r="BH5124" i="7" s="1"/>
  <c r="BI5124" i="7"/>
  <c r="BF5125" i="7"/>
  <c r="BG5125" i="7" s="1"/>
  <c r="BH5125" i="7" s="1"/>
  <c r="BI5125" i="7"/>
  <c r="BF5126" i="7"/>
  <c r="BG5126" i="7" s="1"/>
  <c r="BH5126" i="7" s="1"/>
  <c r="BI5126" i="7"/>
  <c r="BF5127" i="7"/>
  <c r="BG5127" i="7" s="1"/>
  <c r="BH5127" i="7" s="1"/>
  <c r="BI5127" i="7"/>
  <c r="BF5128" i="7"/>
  <c r="BG5128" i="7" s="1"/>
  <c r="BH5128" i="7" s="1"/>
  <c r="BI5128" i="7"/>
  <c r="BF5129" i="7"/>
  <c r="BG5129" i="7" s="1"/>
  <c r="BH5129" i="7" s="1"/>
  <c r="BI5129" i="7"/>
  <c r="BF5130" i="7"/>
  <c r="BG5130" i="7" s="1"/>
  <c r="BH5130" i="7" s="1"/>
  <c r="BI5130" i="7"/>
  <c r="BF5131" i="7"/>
  <c r="BG5131" i="7" s="1"/>
  <c r="BH5131" i="7" s="1"/>
  <c r="BI5131" i="7"/>
  <c r="BF5132" i="7"/>
  <c r="BG5132" i="7" s="1"/>
  <c r="BH5132" i="7" s="1"/>
  <c r="BI5132" i="7"/>
  <c r="BF5133" i="7"/>
  <c r="BG5133" i="7" s="1"/>
  <c r="BH5133" i="7" s="1"/>
  <c r="BI5133" i="7"/>
  <c r="BF5134" i="7"/>
  <c r="BG5134" i="7" s="1"/>
  <c r="BH5134" i="7" s="1"/>
  <c r="BI5134" i="7"/>
  <c r="BF5135" i="7"/>
  <c r="BG5135" i="7" s="1"/>
  <c r="BH5135" i="7" s="1"/>
  <c r="BI5135" i="7"/>
  <c r="BF5136" i="7"/>
  <c r="BG5136" i="7" s="1"/>
  <c r="BH5136" i="7" s="1"/>
  <c r="BI5136" i="7"/>
  <c r="BF5137" i="7"/>
  <c r="BG5137" i="7" s="1"/>
  <c r="BH5137" i="7" s="1"/>
  <c r="BI5137" i="7"/>
  <c r="BF5138" i="7"/>
  <c r="BG5138" i="7" s="1"/>
  <c r="BH5138" i="7" s="1"/>
  <c r="BI5138" i="7"/>
  <c r="BF5139" i="7"/>
  <c r="BG5139" i="7" s="1"/>
  <c r="BH5139" i="7" s="1"/>
  <c r="BI5139" i="7"/>
  <c r="BF5140" i="7"/>
  <c r="BG5140" i="7" s="1"/>
  <c r="BH5140" i="7" s="1"/>
  <c r="BI5140" i="7"/>
  <c r="BF5141" i="7"/>
  <c r="BG5141" i="7" s="1"/>
  <c r="BH5141" i="7" s="1"/>
  <c r="BI5141" i="7"/>
  <c r="BF5142" i="7"/>
  <c r="BG5142" i="7" s="1"/>
  <c r="BH5142" i="7" s="1"/>
  <c r="BI5142" i="7"/>
  <c r="BF5143" i="7"/>
  <c r="BG5143" i="7" s="1"/>
  <c r="BH5143" i="7" s="1"/>
  <c r="BI5143" i="7"/>
  <c r="BF5144" i="7"/>
  <c r="BG5144" i="7" s="1"/>
  <c r="BH5144" i="7" s="1"/>
  <c r="BI5144" i="7"/>
  <c r="BF5145" i="7"/>
  <c r="BG5145" i="7" s="1"/>
  <c r="BH5145" i="7" s="1"/>
  <c r="BI5145" i="7"/>
  <c r="BF5146" i="7"/>
  <c r="BG5146" i="7" s="1"/>
  <c r="BH5146" i="7" s="1"/>
  <c r="BI5146" i="7"/>
  <c r="BF5147" i="7"/>
  <c r="BG5147" i="7" s="1"/>
  <c r="BH5147" i="7" s="1"/>
  <c r="BI5147" i="7"/>
  <c r="BF5148" i="7"/>
  <c r="BG5148" i="7" s="1"/>
  <c r="BH5148" i="7" s="1"/>
  <c r="BI5148" i="7"/>
  <c r="BF5149" i="7"/>
  <c r="BG5149" i="7" s="1"/>
  <c r="BH5149" i="7" s="1"/>
  <c r="BI5149" i="7"/>
  <c r="BF5150" i="7"/>
  <c r="BG5150" i="7" s="1"/>
  <c r="BH5150" i="7" s="1"/>
  <c r="BI5150" i="7"/>
  <c r="BF5151" i="7"/>
  <c r="BG5151" i="7" s="1"/>
  <c r="BH5151" i="7" s="1"/>
  <c r="BI5151" i="7"/>
  <c r="BF5152" i="7"/>
  <c r="BG5152" i="7" s="1"/>
  <c r="BH5152" i="7" s="1"/>
  <c r="BI5152" i="7"/>
  <c r="BF5153" i="7"/>
  <c r="BG5153" i="7" s="1"/>
  <c r="BH5153" i="7" s="1"/>
  <c r="BI5153" i="7"/>
  <c r="BF5154" i="7"/>
  <c r="BG5154" i="7" s="1"/>
  <c r="BH5154" i="7" s="1"/>
  <c r="BI5154" i="7"/>
  <c r="BF5155" i="7"/>
  <c r="BG5155" i="7" s="1"/>
  <c r="BH5155" i="7" s="1"/>
  <c r="BI5155" i="7"/>
  <c r="BF5156" i="7"/>
  <c r="BG5156" i="7" s="1"/>
  <c r="BH5156" i="7" s="1"/>
  <c r="BI5156" i="7"/>
  <c r="BF5157" i="7"/>
  <c r="BG5157" i="7" s="1"/>
  <c r="BH5157" i="7" s="1"/>
  <c r="BI5157" i="7"/>
  <c r="BF5158" i="7"/>
  <c r="BG5158" i="7" s="1"/>
  <c r="BH5158" i="7" s="1"/>
  <c r="BI5158" i="7"/>
  <c r="BF5159" i="7"/>
  <c r="BG5159" i="7" s="1"/>
  <c r="BH5159" i="7" s="1"/>
  <c r="BI5159" i="7"/>
  <c r="BF5160" i="7"/>
  <c r="BG5160" i="7" s="1"/>
  <c r="BH5160" i="7" s="1"/>
  <c r="BI5160" i="7"/>
  <c r="BF5161" i="7"/>
  <c r="BG5161" i="7" s="1"/>
  <c r="BH5161" i="7" s="1"/>
  <c r="BI5161" i="7"/>
  <c r="BF5162" i="7"/>
  <c r="BG5162" i="7" s="1"/>
  <c r="BH5162" i="7" s="1"/>
  <c r="BI5162" i="7"/>
  <c r="BF5163" i="7"/>
  <c r="BG5163" i="7" s="1"/>
  <c r="BH5163" i="7" s="1"/>
  <c r="BI5163" i="7"/>
  <c r="BF5164" i="7"/>
  <c r="BG5164" i="7" s="1"/>
  <c r="BH5164" i="7" s="1"/>
  <c r="BI5164" i="7"/>
  <c r="BF5165" i="7"/>
  <c r="BG5165" i="7" s="1"/>
  <c r="BH5165" i="7" s="1"/>
  <c r="BI5165" i="7"/>
  <c r="BF5166" i="7"/>
  <c r="BG5166" i="7" s="1"/>
  <c r="BH5166" i="7" s="1"/>
  <c r="BI5166" i="7"/>
  <c r="BF5167" i="7"/>
  <c r="BG5167" i="7" s="1"/>
  <c r="BH5167" i="7" s="1"/>
  <c r="BI5167" i="7"/>
  <c r="BF5168" i="7"/>
  <c r="BG5168" i="7" s="1"/>
  <c r="BH5168" i="7" s="1"/>
  <c r="BI5168" i="7"/>
  <c r="BF5169" i="7"/>
  <c r="BG5169" i="7" s="1"/>
  <c r="BH5169" i="7" s="1"/>
  <c r="BI5169" i="7"/>
  <c r="BF5170" i="7"/>
  <c r="BG5170" i="7" s="1"/>
  <c r="BH5170" i="7" s="1"/>
  <c r="BI5170" i="7"/>
  <c r="BF5171" i="7"/>
  <c r="BG5171" i="7" s="1"/>
  <c r="BH5171" i="7" s="1"/>
  <c r="BI5171" i="7"/>
  <c r="BF5172" i="7"/>
  <c r="BG5172" i="7" s="1"/>
  <c r="BH5172" i="7" s="1"/>
  <c r="BI5172" i="7"/>
  <c r="BF5173" i="7"/>
  <c r="BG5173" i="7" s="1"/>
  <c r="BH5173" i="7" s="1"/>
  <c r="BI5173" i="7"/>
  <c r="BF5174" i="7"/>
  <c r="BG5174" i="7" s="1"/>
  <c r="BH5174" i="7" s="1"/>
  <c r="BI5174" i="7"/>
  <c r="BF5175" i="7"/>
  <c r="BG5175" i="7" s="1"/>
  <c r="BH5175" i="7" s="1"/>
  <c r="BI5175" i="7"/>
  <c r="BF5176" i="7"/>
  <c r="BG5176" i="7" s="1"/>
  <c r="BH5176" i="7" s="1"/>
  <c r="BI5176" i="7"/>
  <c r="BF5177" i="7"/>
  <c r="BG5177" i="7" s="1"/>
  <c r="BH5177" i="7" s="1"/>
  <c r="BI5177" i="7"/>
  <c r="BF5178" i="7"/>
  <c r="BG5178" i="7" s="1"/>
  <c r="BH5178" i="7" s="1"/>
  <c r="BI5178" i="7"/>
  <c r="BF5179" i="7"/>
  <c r="BG5179" i="7" s="1"/>
  <c r="BH5179" i="7" s="1"/>
  <c r="BI5179" i="7"/>
  <c r="BF5180" i="7"/>
  <c r="BG5180" i="7" s="1"/>
  <c r="BH5180" i="7" s="1"/>
  <c r="BI5180" i="7"/>
  <c r="BF5181" i="7"/>
  <c r="BG5181" i="7" s="1"/>
  <c r="BH5181" i="7" s="1"/>
  <c r="BI5181" i="7"/>
  <c r="BF5182" i="7"/>
  <c r="BG5182" i="7" s="1"/>
  <c r="BH5182" i="7" s="1"/>
  <c r="BI5182" i="7"/>
  <c r="BF5183" i="7"/>
  <c r="BG5183" i="7" s="1"/>
  <c r="BH5183" i="7" s="1"/>
  <c r="BI5183" i="7"/>
  <c r="BF5184" i="7"/>
  <c r="BG5184" i="7" s="1"/>
  <c r="BH5184" i="7" s="1"/>
  <c r="BI5184" i="7"/>
  <c r="BF5185" i="7"/>
  <c r="BG5185" i="7" s="1"/>
  <c r="BH5185" i="7" s="1"/>
  <c r="BI5185" i="7"/>
  <c r="BF5186" i="7"/>
  <c r="BG5186" i="7" s="1"/>
  <c r="BH5186" i="7" s="1"/>
  <c r="BI5186" i="7"/>
  <c r="BF5187" i="7"/>
  <c r="BG5187" i="7" s="1"/>
  <c r="BH5187" i="7" s="1"/>
  <c r="BI5187" i="7"/>
  <c r="BF5188" i="7"/>
  <c r="BG5188" i="7" s="1"/>
  <c r="BH5188" i="7" s="1"/>
  <c r="BI5188" i="7"/>
  <c r="BF5189" i="7"/>
  <c r="BG5189" i="7" s="1"/>
  <c r="BH5189" i="7" s="1"/>
  <c r="BI5189" i="7"/>
  <c r="BF5190" i="7"/>
  <c r="BG5190" i="7" s="1"/>
  <c r="BH5190" i="7" s="1"/>
  <c r="BI5190" i="7"/>
  <c r="BF5191" i="7"/>
  <c r="BG5191" i="7" s="1"/>
  <c r="BH5191" i="7" s="1"/>
  <c r="BI5191" i="7"/>
  <c r="BF5192" i="7"/>
  <c r="BG5192" i="7" s="1"/>
  <c r="BH5192" i="7" s="1"/>
  <c r="BI5192" i="7"/>
  <c r="BF5193" i="7"/>
  <c r="BG5193" i="7" s="1"/>
  <c r="BH5193" i="7" s="1"/>
  <c r="BI5193" i="7"/>
  <c r="BF5194" i="7"/>
  <c r="BG5194" i="7" s="1"/>
  <c r="BH5194" i="7" s="1"/>
  <c r="BI5194" i="7"/>
  <c r="BF5195" i="7"/>
  <c r="BG5195" i="7" s="1"/>
  <c r="BH5195" i="7" s="1"/>
  <c r="BI5195" i="7"/>
  <c r="BF5196" i="7"/>
  <c r="BG5196" i="7" s="1"/>
  <c r="BH5196" i="7" s="1"/>
  <c r="BI5196" i="7"/>
  <c r="BF5197" i="7"/>
  <c r="BG5197" i="7" s="1"/>
  <c r="BH5197" i="7" s="1"/>
  <c r="BI5197" i="7"/>
  <c r="BF5198" i="7"/>
  <c r="BG5198" i="7" s="1"/>
  <c r="BH5198" i="7" s="1"/>
  <c r="BI5198" i="7"/>
  <c r="BF5199" i="7"/>
  <c r="BG5199" i="7" s="1"/>
  <c r="BH5199" i="7" s="1"/>
  <c r="BI5199" i="7"/>
  <c r="BF5200" i="7"/>
  <c r="BG5200" i="7" s="1"/>
  <c r="BH5200" i="7" s="1"/>
  <c r="BI5200" i="7"/>
  <c r="BF5201" i="7"/>
  <c r="BG5201" i="7" s="1"/>
  <c r="BH5201" i="7" s="1"/>
  <c r="BI5201" i="7"/>
  <c r="BF5202" i="7"/>
  <c r="BG5202" i="7" s="1"/>
  <c r="BH5202" i="7" s="1"/>
  <c r="BI5202" i="7"/>
  <c r="BF5203" i="7"/>
  <c r="BG5203" i="7" s="1"/>
  <c r="BH5203" i="7" s="1"/>
  <c r="BI5203" i="7"/>
  <c r="BF5204" i="7"/>
  <c r="BG5204" i="7" s="1"/>
  <c r="BH5204" i="7" s="1"/>
  <c r="BI5204" i="7"/>
  <c r="BF5205" i="7"/>
  <c r="BG5205" i="7" s="1"/>
  <c r="BH5205" i="7" s="1"/>
  <c r="BI5205" i="7"/>
  <c r="BF5206" i="7"/>
  <c r="BG5206" i="7" s="1"/>
  <c r="BH5206" i="7" s="1"/>
  <c r="BI5206" i="7"/>
  <c r="BF5207" i="7"/>
  <c r="BG5207" i="7" s="1"/>
  <c r="BH5207" i="7" s="1"/>
  <c r="BI5207" i="7"/>
  <c r="BF5208" i="7"/>
  <c r="BG5208" i="7" s="1"/>
  <c r="BH5208" i="7" s="1"/>
  <c r="BI5208" i="7"/>
  <c r="BF5209" i="7"/>
  <c r="BG5209" i="7" s="1"/>
  <c r="BH5209" i="7" s="1"/>
  <c r="BI5209" i="7"/>
  <c r="BF5210" i="7"/>
  <c r="BG5210" i="7" s="1"/>
  <c r="BH5210" i="7" s="1"/>
  <c r="BI5210" i="7"/>
  <c r="BF5211" i="7"/>
  <c r="BG5211" i="7" s="1"/>
  <c r="BH5211" i="7" s="1"/>
  <c r="BI5211" i="7"/>
  <c r="BF5212" i="7"/>
  <c r="BG5212" i="7" s="1"/>
  <c r="BH5212" i="7" s="1"/>
  <c r="BI5212" i="7"/>
  <c r="BF5213" i="7"/>
  <c r="BG5213" i="7" s="1"/>
  <c r="BH5213" i="7" s="1"/>
  <c r="BI5213" i="7"/>
  <c r="BF5214" i="7"/>
  <c r="BG5214" i="7" s="1"/>
  <c r="BH5214" i="7" s="1"/>
  <c r="BI5214" i="7"/>
  <c r="BF5215" i="7"/>
  <c r="BG5215" i="7" s="1"/>
  <c r="BH5215" i="7" s="1"/>
  <c r="BI5215" i="7"/>
  <c r="BF5216" i="7"/>
  <c r="BG5216" i="7" s="1"/>
  <c r="BH5216" i="7" s="1"/>
  <c r="BI5216" i="7"/>
  <c r="BF5217" i="7"/>
  <c r="BG5217" i="7" s="1"/>
  <c r="BH5217" i="7" s="1"/>
  <c r="BI5217" i="7"/>
  <c r="BF5218" i="7"/>
  <c r="BG5218" i="7" s="1"/>
  <c r="BH5218" i="7" s="1"/>
  <c r="BI5218" i="7"/>
  <c r="BF5219" i="7"/>
  <c r="BG5219" i="7" s="1"/>
  <c r="BH5219" i="7" s="1"/>
  <c r="BI5219" i="7"/>
  <c r="BF5220" i="7"/>
  <c r="BG5220" i="7" s="1"/>
  <c r="BH5220" i="7" s="1"/>
  <c r="BI5220" i="7"/>
  <c r="BF5221" i="7"/>
  <c r="BG5221" i="7" s="1"/>
  <c r="BH5221" i="7" s="1"/>
  <c r="BI5221" i="7"/>
  <c r="BF5222" i="7"/>
  <c r="BG5222" i="7" s="1"/>
  <c r="BH5222" i="7" s="1"/>
  <c r="BI5222" i="7"/>
  <c r="BF5223" i="7"/>
  <c r="BG5223" i="7" s="1"/>
  <c r="BH5223" i="7" s="1"/>
  <c r="BI5223" i="7"/>
  <c r="BF5224" i="7"/>
  <c r="BG5224" i="7" s="1"/>
  <c r="BH5224" i="7" s="1"/>
  <c r="BI5224" i="7"/>
  <c r="BF5225" i="7"/>
  <c r="BG5225" i="7" s="1"/>
  <c r="BH5225" i="7" s="1"/>
  <c r="BI5225" i="7"/>
  <c r="BF5226" i="7"/>
  <c r="BG5226" i="7" s="1"/>
  <c r="BH5226" i="7" s="1"/>
  <c r="BI5226" i="7"/>
  <c r="BF5227" i="7"/>
  <c r="BG5227" i="7" s="1"/>
  <c r="BH5227" i="7" s="1"/>
  <c r="BI5227" i="7"/>
  <c r="BF5228" i="7"/>
  <c r="BG5228" i="7" s="1"/>
  <c r="BH5228" i="7" s="1"/>
  <c r="BI5228" i="7"/>
  <c r="BF5229" i="7"/>
  <c r="BG5229" i="7" s="1"/>
  <c r="BH5229" i="7" s="1"/>
  <c r="BI5229" i="7"/>
  <c r="BF5230" i="7"/>
  <c r="BG5230" i="7" s="1"/>
  <c r="BH5230" i="7" s="1"/>
  <c r="BI5230" i="7"/>
  <c r="BF5231" i="7"/>
  <c r="BG5231" i="7" s="1"/>
  <c r="BH5231" i="7" s="1"/>
  <c r="BI5231" i="7"/>
  <c r="BF5232" i="7"/>
  <c r="BG5232" i="7" s="1"/>
  <c r="BH5232" i="7" s="1"/>
  <c r="BI5232" i="7"/>
  <c r="BF5233" i="7"/>
  <c r="BG5233" i="7" s="1"/>
  <c r="BH5233" i="7" s="1"/>
  <c r="BI5233" i="7"/>
  <c r="BF5234" i="7"/>
  <c r="BG5234" i="7" s="1"/>
  <c r="BH5234" i="7" s="1"/>
  <c r="BI5234" i="7"/>
  <c r="BF5235" i="7"/>
  <c r="BG5235" i="7" s="1"/>
  <c r="BH5235" i="7" s="1"/>
  <c r="BI5235" i="7"/>
  <c r="BF5236" i="7"/>
  <c r="BG5236" i="7" s="1"/>
  <c r="BH5236" i="7" s="1"/>
  <c r="BI5236" i="7"/>
  <c r="BF5237" i="7"/>
  <c r="BG5237" i="7" s="1"/>
  <c r="BH5237" i="7" s="1"/>
  <c r="BI5237" i="7"/>
  <c r="BF5238" i="7"/>
  <c r="BG5238" i="7" s="1"/>
  <c r="BH5238" i="7" s="1"/>
  <c r="BI5238" i="7"/>
  <c r="BF5239" i="7"/>
  <c r="BG5239" i="7" s="1"/>
  <c r="BH5239" i="7" s="1"/>
  <c r="BI5239" i="7"/>
  <c r="BF5240" i="7"/>
  <c r="BG5240" i="7" s="1"/>
  <c r="BH5240" i="7" s="1"/>
  <c r="BI5240" i="7"/>
  <c r="BF5241" i="7"/>
  <c r="BG5241" i="7" s="1"/>
  <c r="BH5241" i="7" s="1"/>
  <c r="BI5241" i="7"/>
  <c r="BF5242" i="7"/>
  <c r="BG5242" i="7" s="1"/>
  <c r="BH5242" i="7" s="1"/>
  <c r="BI5242" i="7"/>
  <c r="BF5243" i="7"/>
  <c r="BG5243" i="7" s="1"/>
  <c r="BH5243" i="7" s="1"/>
  <c r="BI5243" i="7"/>
  <c r="BF5244" i="7"/>
  <c r="BG5244" i="7" s="1"/>
  <c r="BH5244" i="7" s="1"/>
  <c r="BI5244" i="7"/>
  <c r="BF5245" i="7"/>
  <c r="BG5245" i="7" s="1"/>
  <c r="BH5245" i="7" s="1"/>
  <c r="BI5245" i="7"/>
  <c r="BF5246" i="7"/>
  <c r="BG5246" i="7" s="1"/>
  <c r="BH5246" i="7" s="1"/>
  <c r="BI5246" i="7"/>
  <c r="BF5247" i="7"/>
  <c r="BG5247" i="7" s="1"/>
  <c r="BH5247" i="7" s="1"/>
  <c r="BI5247" i="7"/>
  <c r="BF5248" i="7"/>
  <c r="BG5248" i="7" s="1"/>
  <c r="BH5248" i="7" s="1"/>
  <c r="BI5248" i="7"/>
  <c r="BF5249" i="7"/>
  <c r="BG5249" i="7" s="1"/>
  <c r="BH5249" i="7" s="1"/>
  <c r="BI5249" i="7"/>
  <c r="BF5250" i="7"/>
  <c r="BG5250" i="7" s="1"/>
  <c r="BH5250" i="7" s="1"/>
  <c r="BI5250" i="7"/>
  <c r="BF5251" i="7"/>
  <c r="BG5251" i="7" s="1"/>
  <c r="BH5251" i="7" s="1"/>
  <c r="BI5251" i="7"/>
  <c r="BF5252" i="7"/>
  <c r="BG5252" i="7" s="1"/>
  <c r="BH5252" i="7" s="1"/>
  <c r="BI5252" i="7"/>
  <c r="BF5253" i="7"/>
  <c r="BG5253" i="7" s="1"/>
  <c r="BH5253" i="7" s="1"/>
  <c r="BI5253" i="7"/>
  <c r="BF5254" i="7"/>
  <c r="BG5254" i="7" s="1"/>
  <c r="BH5254" i="7" s="1"/>
  <c r="BI5254" i="7"/>
  <c r="BF5255" i="7"/>
  <c r="BG5255" i="7" s="1"/>
  <c r="BH5255" i="7" s="1"/>
  <c r="BI5255" i="7"/>
  <c r="BF5256" i="7"/>
  <c r="BG5256" i="7" s="1"/>
  <c r="BH5256" i="7" s="1"/>
  <c r="BI5256" i="7"/>
  <c r="BF5257" i="7"/>
  <c r="BG5257" i="7" s="1"/>
  <c r="BH5257" i="7" s="1"/>
  <c r="BI5257" i="7"/>
  <c r="BF5258" i="7"/>
  <c r="BG5258" i="7" s="1"/>
  <c r="BH5258" i="7" s="1"/>
  <c r="BI5258" i="7"/>
  <c r="BF5259" i="7"/>
  <c r="BG5259" i="7" s="1"/>
  <c r="BH5259" i="7" s="1"/>
  <c r="BI5259" i="7"/>
  <c r="BF5260" i="7"/>
  <c r="BG5260" i="7" s="1"/>
  <c r="BH5260" i="7" s="1"/>
  <c r="BI5260" i="7"/>
  <c r="BF5261" i="7"/>
  <c r="BG5261" i="7" s="1"/>
  <c r="BH5261" i="7" s="1"/>
  <c r="BI5261" i="7"/>
  <c r="BF5262" i="7"/>
  <c r="BG5262" i="7" s="1"/>
  <c r="BH5262" i="7" s="1"/>
  <c r="BI5262" i="7"/>
  <c r="BF5263" i="7"/>
  <c r="BG5263" i="7" s="1"/>
  <c r="BH5263" i="7" s="1"/>
  <c r="BI5263" i="7"/>
  <c r="BF5264" i="7"/>
  <c r="BG5264" i="7" s="1"/>
  <c r="BH5264" i="7" s="1"/>
  <c r="BI5264" i="7"/>
  <c r="BF5265" i="7"/>
  <c r="BG5265" i="7" s="1"/>
  <c r="BH5265" i="7" s="1"/>
  <c r="BI5265" i="7"/>
  <c r="BF5266" i="7"/>
  <c r="BG5266" i="7" s="1"/>
  <c r="BH5266" i="7" s="1"/>
  <c r="BI5266" i="7"/>
  <c r="BF5267" i="7"/>
  <c r="BG5267" i="7" s="1"/>
  <c r="BH5267" i="7" s="1"/>
  <c r="BI5267" i="7"/>
  <c r="BF5268" i="7"/>
  <c r="BG5268" i="7" s="1"/>
  <c r="BH5268" i="7" s="1"/>
  <c r="BI5268" i="7"/>
  <c r="BF5269" i="7"/>
  <c r="BG5269" i="7" s="1"/>
  <c r="BH5269" i="7" s="1"/>
  <c r="BI5269" i="7"/>
  <c r="BF5270" i="7"/>
  <c r="BG5270" i="7" s="1"/>
  <c r="BH5270" i="7" s="1"/>
  <c r="BI5270" i="7"/>
  <c r="BF5271" i="7"/>
  <c r="BG5271" i="7" s="1"/>
  <c r="BH5271" i="7" s="1"/>
  <c r="BI5271" i="7"/>
  <c r="BF5272" i="7"/>
  <c r="BG5272" i="7" s="1"/>
  <c r="BH5272" i="7" s="1"/>
  <c r="BI5272" i="7"/>
  <c r="BF5273" i="7"/>
  <c r="BG5273" i="7" s="1"/>
  <c r="BH5273" i="7" s="1"/>
  <c r="BI5273" i="7"/>
  <c r="BF5274" i="7"/>
  <c r="BG5274" i="7" s="1"/>
  <c r="BH5274" i="7" s="1"/>
  <c r="BI5274" i="7"/>
  <c r="BF5275" i="7"/>
  <c r="BG5275" i="7" s="1"/>
  <c r="BH5275" i="7" s="1"/>
  <c r="BI5275" i="7"/>
  <c r="BF5276" i="7"/>
  <c r="BG5276" i="7" s="1"/>
  <c r="BH5276" i="7" s="1"/>
  <c r="BI5276" i="7"/>
  <c r="BF5277" i="7"/>
  <c r="BG5277" i="7" s="1"/>
  <c r="BH5277" i="7" s="1"/>
  <c r="BI5277" i="7"/>
  <c r="BF5278" i="7"/>
  <c r="BG5278" i="7" s="1"/>
  <c r="BH5278" i="7" s="1"/>
  <c r="BI5278" i="7"/>
  <c r="BF5279" i="7"/>
  <c r="BG5279" i="7" s="1"/>
  <c r="BH5279" i="7" s="1"/>
  <c r="BI5279" i="7"/>
  <c r="BF5280" i="7"/>
  <c r="BG5280" i="7" s="1"/>
  <c r="BH5280" i="7" s="1"/>
  <c r="BI5280" i="7"/>
  <c r="BF5281" i="7"/>
  <c r="BG5281" i="7" s="1"/>
  <c r="BH5281" i="7" s="1"/>
  <c r="BI5281" i="7"/>
  <c r="BF5282" i="7"/>
  <c r="BG5282" i="7" s="1"/>
  <c r="BH5282" i="7" s="1"/>
  <c r="BI5282" i="7"/>
  <c r="BF5283" i="7"/>
  <c r="BG5283" i="7" s="1"/>
  <c r="BH5283" i="7" s="1"/>
  <c r="BI5283" i="7"/>
  <c r="BF5284" i="7"/>
  <c r="BG5284" i="7" s="1"/>
  <c r="BH5284" i="7" s="1"/>
  <c r="BI5284" i="7"/>
  <c r="BF5285" i="7"/>
  <c r="BG5285" i="7" s="1"/>
  <c r="BH5285" i="7" s="1"/>
  <c r="BI5285" i="7"/>
  <c r="BF5286" i="7"/>
  <c r="BG5286" i="7" s="1"/>
  <c r="BH5286" i="7" s="1"/>
  <c r="BI5286" i="7"/>
  <c r="BF5287" i="7"/>
  <c r="BG5287" i="7" s="1"/>
  <c r="BH5287" i="7" s="1"/>
  <c r="BI5287" i="7"/>
  <c r="BF5288" i="7"/>
  <c r="BG5288" i="7" s="1"/>
  <c r="BH5288" i="7" s="1"/>
  <c r="BI5288" i="7"/>
  <c r="BF5289" i="7"/>
  <c r="BG5289" i="7" s="1"/>
  <c r="BH5289" i="7" s="1"/>
  <c r="BI5289" i="7"/>
  <c r="BF5290" i="7"/>
  <c r="BG5290" i="7" s="1"/>
  <c r="BH5290" i="7" s="1"/>
  <c r="BI5290" i="7"/>
  <c r="BF5291" i="7"/>
  <c r="BG5291" i="7" s="1"/>
  <c r="BH5291" i="7" s="1"/>
  <c r="BI5291" i="7"/>
  <c r="BF5292" i="7"/>
  <c r="BG5292" i="7" s="1"/>
  <c r="BH5292" i="7" s="1"/>
  <c r="BI5292" i="7"/>
  <c r="BF5293" i="7"/>
  <c r="BG5293" i="7" s="1"/>
  <c r="BH5293" i="7" s="1"/>
  <c r="BI5293" i="7"/>
  <c r="BF5294" i="7"/>
  <c r="BG5294" i="7" s="1"/>
  <c r="BH5294" i="7" s="1"/>
  <c r="BI5294" i="7"/>
  <c r="BF5295" i="7"/>
  <c r="BG5295" i="7" s="1"/>
  <c r="BH5295" i="7" s="1"/>
  <c r="BI5295" i="7"/>
  <c r="BF5296" i="7"/>
  <c r="BG5296" i="7" s="1"/>
  <c r="BH5296" i="7" s="1"/>
  <c r="BI5296" i="7"/>
  <c r="BF5297" i="7"/>
  <c r="BG5297" i="7" s="1"/>
  <c r="BH5297" i="7" s="1"/>
  <c r="BI5297" i="7"/>
  <c r="BF5298" i="7"/>
  <c r="BG5298" i="7" s="1"/>
  <c r="BH5298" i="7" s="1"/>
  <c r="BI5298" i="7"/>
  <c r="BF5299" i="7"/>
  <c r="BG5299" i="7" s="1"/>
  <c r="BH5299" i="7" s="1"/>
  <c r="BI5299" i="7"/>
  <c r="BF5300" i="7"/>
  <c r="BG5300" i="7" s="1"/>
  <c r="BH5300" i="7" s="1"/>
  <c r="BI5300" i="7"/>
  <c r="BF5301" i="7"/>
  <c r="BG5301" i="7" s="1"/>
  <c r="BH5301" i="7" s="1"/>
  <c r="BI5301" i="7"/>
  <c r="BF5302" i="7"/>
  <c r="BG5302" i="7" s="1"/>
  <c r="BH5302" i="7" s="1"/>
  <c r="BI5302" i="7"/>
  <c r="BF5303" i="7"/>
  <c r="BG5303" i="7" s="1"/>
  <c r="BH5303" i="7" s="1"/>
  <c r="BI5303" i="7"/>
  <c r="BF5304" i="7"/>
  <c r="BG5304" i="7" s="1"/>
  <c r="BH5304" i="7" s="1"/>
  <c r="BI5304" i="7"/>
  <c r="BF5305" i="7"/>
  <c r="BG5305" i="7" s="1"/>
  <c r="BH5305" i="7" s="1"/>
  <c r="BI5305" i="7"/>
  <c r="BF5306" i="7"/>
  <c r="BG5306" i="7" s="1"/>
  <c r="BH5306" i="7" s="1"/>
  <c r="BI5306" i="7"/>
  <c r="BF5307" i="7"/>
  <c r="BG5307" i="7" s="1"/>
  <c r="BH5307" i="7" s="1"/>
  <c r="BI5307" i="7"/>
  <c r="BF5308" i="7"/>
  <c r="BG5308" i="7" s="1"/>
  <c r="BH5308" i="7" s="1"/>
  <c r="BI5308" i="7"/>
  <c r="BF5309" i="7"/>
  <c r="BG5309" i="7" s="1"/>
  <c r="BH5309" i="7" s="1"/>
  <c r="BI5309" i="7"/>
  <c r="BF5310" i="7"/>
  <c r="BG5310" i="7" s="1"/>
  <c r="BH5310" i="7" s="1"/>
  <c r="BI5310" i="7"/>
  <c r="BF5311" i="7"/>
  <c r="BG5311" i="7" s="1"/>
  <c r="BH5311" i="7" s="1"/>
  <c r="BI5311" i="7"/>
  <c r="BF5312" i="7"/>
  <c r="BG5312" i="7" s="1"/>
  <c r="BH5312" i="7" s="1"/>
  <c r="BI5312" i="7"/>
  <c r="BF5313" i="7"/>
  <c r="BG5313" i="7" s="1"/>
  <c r="BH5313" i="7" s="1"/>
  <c r="BI5313" i="7"/>
  <c r="BF5314" i="7"/>
  <c r="BG5314" i="7" s="1"/>
  <c r="BH5314" i="7" s="1"/>
  <c r="BI5314" i="7"/>
  <c r="BF5315" i="7"/>
  <c r="BG5315" i="7" s="1"/>
  <c r="BH5315" i="7" s="1"/>
  <c r="BI5315" i="7"/>
  <c r="BF5316" i="7"/>
  <c r="BG5316" i="7" s="1"/>
  <c r="BH5316" i="7" s="1"/>
  <c r="BI5316" i="7"/>
  <c r="BF5317" i="7"/>
  <c r="BG5317" i="7" s="1"/>
  <c r="BH5317" i="7" s="1"/>
  <c r="BI5317" i="7"/>
  <c r="BF5318" i="7"/>
  <c r="BG5318" i="7" s="1"/>
  <c r="BH5318" i="7" s="1"/>
  <c r="BI5318" i="7"/>
  <c r="BF5319" i="7"/>
  <c r="BG5319" i="7" s="1"/>
  <c r="BH5319" i="7" s="1"/>
  <c r="BI5319" i="7"/>
  <c r="BF5320" i="7"/>
  <c r="BG5320" i="7" s="1"/>
  <c r="BH5320" i="7" s="1"/>
  <c r="BI5320" i="7"/>
  <c r="BF5321" i="7"/>
  <c r="BG5321" i="7" s="1"/>
  <c r="BH5321" i="7" s="1"/>
  <c r="BI5321" i="7"/>
  <c r="BF5322" i="7"/>
  <c r="BG5322" i="7" s="1"/>
  <c r="BH5322" i="7" s="1"/>
  <c r="BI5322" i="7"/>
  <c r="BF5323" i="7"/>
  <c r="BG5323" i="7" s="1"/>
  <c r="BH5323" i="7" s="1"/>
  <c r="BI5323" i="7"/>
  <c r="BF5324" i="7"/>
  <c r="BG5324" i="7" s="1"/>
  <c r="BH5324" i="7" s="1"/>
  <c r="BI5324" i="7"/>
  <c r="BF5325" i="7"/>
  <c r="BG5325" i="7" s="1"/>
  <c r="BH5325" i="7" s="1"/>
  <c r="BI5325" i="7"/>
  <c r="BF5326" i="7"/>
  <c r="BG5326" i="7" s="1"/>
  <c r="BH5326" i="7" s="1"/>
  <c r="BI5326" i="7"/>
  <c r="BF5327" i="7"/>
  <c r="BG5327" i="7" s="1"/>
  <c r="BH5327" i="7" s="1"/>
  <c r="BI5327" i="7"/>
  <c r="BF5328" i="7"/>
  <c r="BG5328" i="7" s="1"/>
  <c r="BH5328" i="7" s="1"/>
  <c r="BI5328" i="7"/>
  <c r="BF5329" i="7"/>
  <c r="BG5329" i="7" s="1"/>
  <c r="BH5329" i="7" s="1"/>
  <c r="BI5329" i="7"/>
  <c r="BF5330" i="7"/>
  <c r="BG5330" i="7" s="1"/>
  <c r="BH5330" i="7" s="1"/>
  <c r="BI5330" i="7"/>
  <c r="BF5331" i="7"/>
  <c r="BG5331" i="7" s="1"/>
  <c r="BH5331" i="7" s="1"/>
  <c r="BI5331" i="7"/>
  <c r="BF5332" i="7"/>
  <c r="BG5332" i="7" s="1"/>
  <c r="BH5332" i="7" s="1"/>
  <c r="BI5332" i="7"/>
  <c r="BF5333" i="7"/>
  <c r="BG5333" i="7" s="1"/>
  <c r="BH5333" i="7" s="1"/>
  <c r="BI5333" i="7"/>
  <c r="BF5334" i="7"/>
  <c r="BG5334" i="7" s="1"/>
  <c r="BH5334" i="7" s="1"/>
  <c r="BI5334" i="7"/>
  <c r="BF5335" i="7"/>
  <c r="BG5335" i="7" s="1"/>
  <c r="BH5335" i="7" s="1"/>
  <c r="BI5335" i="7"/>
  <c r="BF5336" i="7"/>
  <c r="BG5336" i="7" s="1"/>
  <c r="BH5336" i="7" s="1"/>
  <c r="BI5336" i="7"/>
  <c r="BF5337" i="7"/>
  <c r="BG5337" i="7" s="1"/>
  <c r="BH5337" i="7" s="1"/>
  <c r="BI5337" i="7"/>
  <c r="BF5338" i="7"/>
  <c r="BG5338" i="7" s="1"/>
  <c r="BH5338" i="7" s="1"/>
  <c r="BI5338" i="7"/>
  <c r="BF5339" i="7"/>
  <c r="BG5339" i="7" s="1"/>
  <c r="BH5339" i="7" s="1"/>
  <c r="BI5339" i="7"/>
  <c r="BF5340" i="7"/>
  <c r="BG5340" i="7" s="1"/>
  <c r="BH5340" i="7" s="1"/>
  <c r="BI5340" i="7"/>
  <c r="BF5341" i="7"/>
  <c r="BG5341" i="7" s="1"/>
  <c r="BH5341" i="7" s="1"/>
  <c r="BI5341" i="7"/>
  <c r="BF5342" i="7"/>
  <c r="BG5342" i="7" s="1"/>
  <c r="BH5342" i="7" s="1"/>
  <c r="BI5342" i="7"/>
  <c r="BF5343" i="7"/>
  <c r="BG5343" i="7" s="1"/>
  <c r="BH5343" i="7" s="1"/>
  <c r="BI5343" i="7"/>
  <c r="BF5344" i="7"/>
  <c r="BG5344" i="7" s="1"/>
  <c r="BH5344" i="7" s="1"/>
  <c r="BI5344" i="7"/>
  <c r="BF5345" i="7"/>
  <c r="BG5345" i="7" s="1"/>
  <c r="BH5345" i="7" s="1"/>
  <c r="BI5345" i="7"/>
  <c r="BF5346" i="7"/>
  <c r="BG5346" i="7" s="1"/>
  <c r="BH5346" i="7" s="1"/>
  <c r="BI5346" i="7"/>
  <c r="BF5347" i="7"/>
  <c r="BG5347" i="7" s="1"/>
  <c r="BH5347" i="7" s="1"/>
  <c r="BI5347" i="7"/>
  <c r="BF5348" i="7"/>
  <c r="BG5348" i="7" s="1"/>
  <c r="BH5348" i="7" s="1"/>
  <c r="BI5348" i="7"/>
  <c r="BF5349" i="7"/>
  <c r="BG5349" i="7" s="1"/>
  <c r="BH5349" i="7" s="1"/>
  <c r="BI5349" i="7"/>
  <c r="BF5350" i="7"/>
  <c r="BG5350" i="7" s="1"/>
  <c r="BH5350" i="7" s="1"/>
  <c r="BI5350" i="7"/>
  <c r="BF5351" i="7"/>
  <c r="BG5351" i="7" s="1"/>
  <c r="BH5351" i="7" s="1"/>
  <c r="BI5351" i="7"/>
  <c r="BF5352" i="7"/>
  <c r="BG5352" i="7" s="1"/>
  <c r="BH5352" i="7" s="1"/>
  <c r="BI5352" i="7"/>
  <c r="BF5353" i="7"/>
  <c r="BG5353" i="7" s="1"/>
  <c r="BH5353" i="7" s="1"/>
  <c r="BI5353" i="7"/>
  <c r="BF5354" i="7"/>
  <c r="BG5354" i="7" s="1"/>
  <c r="BH5354" i="7" s="1"/>
  <c r="BI5354" i="7"/>
  <c r="BF5355" i="7"/>
  <c r="BG5355" i="7" s="1"/>
  <c r="BH5355" i="7" s="1"/>
  <c r="BI5355" i="7"/>
  <c r="BF5356" i="7"/>
  <c r="BG5356" i="7" s="1"/>
  <c r="BH5356" i="7" s="1"/>
  <c r="BI5356" i="7"/>
  <c r="BF5357" i="7"/>
  <c r="BG5357" i="7" s="1"/>
  <c r="BH5357" i="7" s="1"/>
  <c r="BI5357" i="7"/>
  <c r="BF5358" i="7"/>
  <c r="BG5358" i="7" s="1"/>
  <c r="BH5358" i="7" s="1"/>
  <c r="BI5358" i="7"/>
  <c r="BF5359" i="7"/>
  <c r="BG5359" i="7" s="1"/>
  <c r="BH5359" i="7" s="1"/>
  <c r="BI5359" i="7"/>
  <c r="BF5360" i="7"/>
  <c r="BG5360" i="7" s="1"/>
  <c r="BH5360" i="7" s="1"/>
  <c r="BI5360" i="7"/>
  <c r="BF5361" i="7"/>
  <c r="BG5361" i="7" s="1"/>
  <c r="BH5361" i="7" s="1"/>
  <c r="BI5361" i="7"/>
  <c r="BF5362" i="7"/>
  <c r="BG5362" i="7" s="1"/>
  <c r="BH5362" i="7" s="1"/>
  <c r="BI5362" i="7"/>
  <c r="BF5363" i="7"/>
  <c r="BG5363" i="7" s="1"/>
  <c r="BH5363" i="7" s="1"/>
  <c r="BI5363" i="7"/>
  <c r="BF5364" i="7"/>
  <c r="BG5364" i="7" s="1"/>
  <c r="BH5364" i="7" s="1"/>
  <c r="BI5364" i="7"/>
  <c r="BF5365" i="7"/>
  <c r="BG5365" i="7" s="1"/>
  <c r="BH5365" i="7" s="1"/>
  <c r="BI5365" i="7"/>
  <c r="BF5366" i="7"/>
  <c r="BG5366" i="7" s="1"/>
  <c r="BH5366" i="7" s="1"/>
  <c r="BI5366" i="7"/>
  <c r="BF5367" i="7"/>
  <c r="BG5367" i="7" s="1"/>
  <c r="BH5367" i="7" s="1"/>
  <c r="BI5367" i="7"/>
  <c r="BF5368" i="7"/>
  <c r="BG5368" i="7" s="1"/>
  <c r="BH5368" i="7" s="1"/>
  <c r="BI5368" i="7"/>
  <c r="BF5369" i="7"/>
  <c r="BG5369" i="7" s="1"/>
  <c r="BH5369" i="7" s="1"/>
  <c r="BI5369" i="7"/>
  <c r="BF5370" i="7"/>
  <c r="BG5370" i="7" s="1"/>
  <c r="BH5370" i="7" s="1"/>
  <c r="BI5370" i="7"/>
  <c r="BF5371" i="7"/>
  <c r="BG5371" i="7" s="1"/>
  <c r="BH5371" i="7" s="1"/>
  <c r="BI5371" i="7"/>
  <c r="BF5372" i="7"/>
  <c r="BG5372" i="7" s="1"/>
  <c r="BH5372" i="7" s="1"/>
  <c r="BI5372" i="7"/>
  <c r="BF5373" i="7"/>
  <c r="BG5373" i="7" s="1"/>
  <c r="BH5373" i="7" s="1"/>
  <c r="BI5373" i="7"/>
  <c r="BF5374" i="7"/>
  <c r="BG5374" i="7" s="1"/>
  <c r="BH5374" i="7" s="1"/>
  <c r="BI5374" i="7"/>
  <c r="BF5375" i="7"/>
  <c r="BG5375" i="7" s="1"/>
  <c r="BH5375" i="7" s="1"/>
  <c r="BI5375" i="7"/>
  <c r="BF5376" i="7"/>
  <c r="BG5376" i="7" s="1"/>
  <c r="BH5376" i="7" s="1"/>
  <c r="BI5376" i="7"/>
  <c r="BF5377" i="7"/>
  <c r="BG5377" i="7" s="1"/>
  <c r="BH5377" i="7" s="1"/>
  <c r="BI5377" i="7"/>
  <c r="BF5378" i="7"/>
  <c r="BG5378" i="7" s="1"/>
  <c r="BH5378" i="7" s="1"/>
  <c r="BI5378" i="7"/>
  <c r="BF5379" i="7"/>
  <c r="BG5379" i="7" s="1"/>
  <c r="BH5379" i="7" s="1"/>
  <c r="BI5379" i="7"/>
  <c r="BF5380" i="7"/>
  <c r="BG5380" i="7" s="1"/>
  <c r="BH5380" i="7" s="1"/>
  <c r="BI5380" i="7"/>
  <c r="BF5381" i="7"/>
  <c r="BG5381" i="7" s="1"/>
  <c r="BH5381" i="7" s="1"/>
  <c r="BI5381" i="7"/>
  <c r="BF5382" i="7"/>
  <c r="BG5382" i="7" s="1"/>
  <c r="BH5382" i="7" s="1"/>
  <c r="BI5382" i="7"/>
  <c r="BF5383" i="7"/>
  <c r="BG5383" i="7" s="1"/>
  <c r="BH5383" i="7" s="1"/>
  <c r="BI5383" i="7"/>
  <c r="BF5384" i="7"/>
  <c r="BG5384" i="7" s="1"/>
  <c r="BH5384" i="7" s="1"/>
  <c r="BI5384" i="7"/>
  <c r="BF5385" i="7"/>
  <c r="BG5385" i="7" s="1"/>
  <c r="BH5385" i="7" s="1"/>
  <c r="BI5385" i="7"/>
  <c r="BF5386" i="7"/>
  <c r="BG5386" i="7" s="1"/>
  <c r="BH5386" i="7" s="1"/>
  <c r="BI5386" i="7"/>
  <c r="BF5387" i="7"/>
  <c r="BG5387" i="7" s="1"/>
  <c r="BH5387" i="7" s="1"/>
  <c r="BI5387" i="7"/>
  <c r="BF5388" i="7"/>
  <c r="BG5388" i="7" s="1"/>
  <c r="BH5388" i="7" s="1"/>
  <c r="BI5388" i="7"/>
  <c r="BF5389" i="7"/>
  <c r="BG5389" i="7" s="1"/>
  <c r="BH5389" i="7" s="1"/>
  <c r="BI5389" i="7"/>
  <c r="BF5390" i="7"/>
  <c r="BG5390" i="7" s="1"/>
  <c r="BH5390" i="7" s="1"/>
  <c r="BI5390" i="7"/>
  <c r="BF5391" i="7"/>
  <c r="BG5391" i="7" s="1"/>
  <c r="BH5391" i="7" s="1"/>
  <c r="BI5391" i="7"/>
  <c r="BF5392" i="7"/>
  <c r="BG5392" i="7" s="1"/>
  <c r="BH5392" i="7" s="1"/>
  <c r="BI5392" i="7"/>
  <c r="BF5393" i="7"/>
  <c r="BG5393" i="7" s="1"/>
  <c r="BH5393" i="7" s="1"/>
  <c r="BI5393" i="7"/>
  <c r="BF5394" i="7"/>
  <c r="BG5394" i="7" s="1"/>
  <c r="BH5394" i="7" s="1"/>
  <c r="BI5394" i="7"/>
  <c r="BF5395" i="7"/>
  <c r="BG5395" i="7" s="1"/>
  <c r="BH5395" i="7" s="1"/>
  <c r="BI5395" i="7"/>
  <c r="BF5396" i="7"/>
  <c r="BG5396" i="7" s="1"/>
  <c r="BH5396" i="7" s="1"/>
  <c r="BI5396" i="7"/>
  <c r="BF5397" i="7"/>
  <c r="BG5397" i="7" s="1"/>
  <c r="BH5397" i="7" s="1"/>
  <c r="BI5397" i="7"/>
  <c r="BF5398" i="7"/>
  <c r="BG5398" i="7" s="1"/>
  <c r="BH5398" i="7" s="1"/>
  <c r="BI5398" i="7"/>
  <c r="BF5399" i="7"/>
  <c r="BG5399" i="7" s="1"/>
  <c r="BH5399" i="7" s="1"/>
  <c r="BI5399" i="7"/>
  <c r="BF5400" i="7"/>
  <c r="BG5400" i="7" s="1"/>
  <c r="BH5400" i="7" s="1"/>
  <c r="BI5400" i="7"/>
  <c r="BF5401" i="7"/>
  <c r="BG5401" i="7" s="1"/>
  <c r="BH5401" i="7" s="1"/>
  <c r="BI5401" i="7"/>
  <c r="BF5402" i="7"/>
  <c r="BG5402" i="7" s="1"/>
  <c r="BH5402" i="7" s="1"/>
  <c r="BI5402" i="7"/>
  <c r="BF5403" i="7"/>
  <c r="BG5403" i="7" s="1"/>
  <c r="BH5403" i="7" s="1"/>
  <c r="BI5403" i="7"/>
  <c r="BF5404" i="7"/>
  <c r="BG5404" i="7" s="1"/>
  <c r="BH5404" i="7" s="1"/>
  <c r="BI5404" i="7"/>
  <c r="BF5405" i="7"/>
  <c r="BG5405" i="7" s="1"/>
  <c r="BH5405" i="7" s="1"/>
  <c r="BI5405" i="7"/>
  <c r="BF5406" i="7"/>
  <c r="BG5406" i="7" s="1"/>
  <c r="BH5406" i="7" s="1"/>
  <c r="BI5406" i="7"/>
  <c r="BF5407" i="7"/>
  <c r="BG5407" i="7" s="1"/>
  <c r="BH5407" i="7" s="1"/>
  <c r="BI5407" i="7"/>
  <c r="BF5408" i="7"/>
  <c r="BG5408" i="7" s="1"/>
  <c r="BH5408" i="7" s="1"/>
  <c r="BI5408" i="7"/>
  <c r="BF5409" i="7"/>
  <c r="BG5409" i="7" s="1"/>
  <c r="BH5409" i="7" s="1"/>
  <c r="BI5409" i="7"/>
  <c r="BF5410" i="7"/>
  <c r="BG5410" i="7" s="1"/>
  <c r="BH5410" i="7" s="1"/>
  <c r="BI5410" i="7"/>
  <c r="BF5411" i="7"/>
  <c r="BG5411" i="7" s="1"/>
  <c r="BH5411" i="7" s="1"/>
  <c r="BI5411" i="7"/>
  <c r="BF5412" i="7"/>
  <c r="BG5412" i="7" s="1"/>
  <c r="BH5412" i="7" s="1"/>
  <c r="BI5412" i="7"/>
  <c r="BF5413" i="7"/>
  <c r="BG5413" i="7" s="1"/>
  <c r="BH5413" i="7" s="1"/>
  <c r="BI5413" i="7"/>
  <c r="BF5414" i="7"/>
  <c r="BG5414" i="7" s="1"/>
  <c r="BH5414" i="7" s="1"/>
  <c r="BI5414" i="7"/>
  <c r="BF5415" i="7"/>
  <c r="BG5415" i="7" s="1"/>
  <c r="BH5415" i="7" s="1"/>
  <c r="BI5415" i="7"/>
  <c r="BF5416" i="7"/>
  <c r="BG5416" i="7" s="1"/>
  <c r="BH5416" i="7" s="1"/>
  <c r="BI5416" i="7"/>
  <c r="BF5417" i="7"/>
  <c r="BG5417" i="7" s="1"/>
  <c r="BH5417" i="7" s="1"/>
  <c r="BI5417" i="7"/>
  <c r="BF5418" i="7"/>
  <c r="BG5418" i="7" s="1"/>
  <c r="BH5418" i="7" s="1"/>
  <c r="BI5418" i="7"/>
  <c r="BF5419" i="7"/>
  <c r="BG5419" i="7" s="1"/>
  <c r="BH5419" i="7" s="1"/>
  <c r="BI5419" i="7"/>
  <c r="BF5420" i="7"/>
  <c r="BG5420" i="7" s="1"/>
  <c r="BH5420" i="7" s="1"/>
  <c r="BI5420" i="7"/>
  <c r="BF5421" i="7"/>
  <c r="BG5421" i="7" s="1"/>
  <c r="BH5421" i="7" s="1"/>
  <c r="BI5421" i="7"/>
  <c r="BF5422" i="7"/>
  <c r="BG5422" i="7" s="1"/>
  <c r="BH5422" i="7" s="1"/>
  <c r="BI5422" i="7"/>
  <c r="BF5423" i="7"/>
  <c r="BG5423" i="7" s="1"/>
  <c r="BH5423" i="7" s="1"/>
  <c r="BI5423" i="7"/>
  <c r="BF5424" i="7"/>
  <c r="BG5424" i="7" s="1"/>
  <c r="BH5424" i="7" s="1"/>
  <c r="BI5424" i="7"/>
  <c r="BF5425" i="7"/>
  <c r="BG5425" i="7" s="1"/>
  <c r="BH5425" i="7" s="1"/>
  <c r="BI5425" i="7"/>
  <c r="BF5426" i="7"/>
  <c r="BG5426" i="7" s="1"/>
  <c r="BH5426" i="7" s="1"/>
  <c r="BI5426" i="7"/>
  <c r="BF5427" i="7"/>
  <c r="BG5427" i="7" s="1"/>
  <c r="BH5427" i="7" s="1"/>
  <c r="BI5427" i="7"/>
  <c r="BF5428" i="7"/>
  <c r="BG5428" i="7" s="1"/>
  <c r="BH5428" i="7" s="1"/>
  <c r="BI5428" i="7"/>
  <c r="BF5429" i="7"/>
  <c r="BG5429" i="7" s="1"/>
  <c r="BH5429" i="7" s="1"/>
  <c r="BI5429" i="7"/>
  <c r="BF5430" i="7"/>
  <c r="BG5430" i="7" s="1"/>
  <c r="BH5430" i="7" s="1"/>
  <c r="BI5430" i="7"/>
  <c r="BF5431" i="7"/>
  <c r="BG5431" i="7" s="1"/>
  <c r="BH5431" i="7" s="1"/>
  <c r="BI5431" i="7"/>
  <c r="BF5432" i="7"/>
  <c r="BG5432" i="7" s="1"/>
  <c r="BH5432" i="7" s="1"/>
  <c r="BI5432" i="7"/>
  <c r="BF5433" i="7"/>
  <c r="BG5433" i="7" s="1"/>
  <c r="BH5433" i="7" s="1"/>
  <c r="BI5433" i="7"/>
  <c r="BF5434" i="7"/>
  <c r="BG5434" i="7" s="1"/>
  <c r="BH5434" i="7" s="1"/>
  <c r="BI5434" i="7"/>
  <c r="BF5435" i="7"/>
  <c r="BG5435" i="7" s="1"/>
  <c r="BH5435" i="7" s="1"/>
  <c r="BI5435" i="7"/>
  <c r="BF5436" i="7"/>
  <c r="BG5436" i="7" s="1"/>
  <c r="BH5436" i="7" s="1"/>
  <c r="BI5436" i="7"/>
  <c r="BF5437" i="7"/>
  <c r="BG5437" i="7" s="1"/>
  <c r="BH5437" i="7" s="1"/>
  <c r="BI5437" i="7"/>
  <c r="BF5438" i="7"/>
  <c r="BG5438" i="7" s="1"/>
  <c r="BH5438" i="7" s="1"/>
  <c r="BI5438" i="7"/>
  <c r="BF5439" i="7"/>
  <c r="BG5439" i="7" s="1"/>
  <c r="BH5439" i="7" s="1"/>
  <c r="BI5439" i="7"/>
  <c r="BF5440" i="7"/>
  <c r="BG5440" i="7" s="1"/>
  <c r="BH5440" i="7" s="1"/>
  <c r="BI5440" i="7"/>
  <c r="C3" i="4"/>
  <c r="B25" i="4" s="1"/>
  <c r="C2" i="4"/>
  <c r="B26" i="4"/>
  <c r="A1" i="10" l="1"/>
  <c r="A2" i="10"/>
  <c r="P9" i="15"/>
  <c r="J6" i="17" s="1"/>
  <c r="A11" i="10" l="1"/>
  <c r="A6" i="10"/>
  <c r="A7" i="10"/>
  <c r="A8" i="10"/>
  <c r="A9" i="10"/>
  <c r="A10" i="10"/>
  <c r="B24" i="4"/>
  <c r="BF4829" i="7"/>
  <c r="BG4829" i="7" s="1"/>
  <c r="BH4829" i="7" s="1"/>
  <c r="BI4829" i="7"/>
  <c r="BF4830" i="7"/>
  <c r="BG4830" i="7" s="1"/>
  <c r="BH4830" i="7" s="1"/>
  <c r="BI4830" i="7"/>
  <c r="BF4831" i="7"/>
  <c r="BG4831" i="7" s="1"/>
  <c r="BH4831" i="7" s="1"/>
  <c r="BI4831" i="7"/>
  <c r="BF4832" i="7"/>
  <c r="BG4832" i="7" s="1"/>
  <c r="BH4832" i="7" s="1"/>
  <c r="BI4832" i="7"/>
  <c r="BF4833" i="7"/>
  <c r="BG4833" i="7" s="1"/>
  <c r="BH4833" i="7" s="1"/>
  <c r="BI4833" i="7"/>
  <c r="BF4834" i="7"/>
  <c r="BG4834" i="7" s="1"/>
  <c r="BH4834" i="7" s="1"/>
  <c r="BI4834" i="7"/>
  <c r="BF4835" i="7"/>
  <c r="BG4835" i="7" s="1"/>
  <c r="BH4835" i="7" s="1"/>
  <c r="BI4835" i="7"/>
  <c r="BF4836" i="7"/>
  <c r="BG4836" i="7" s="1"/>
  <c r="BH4836" i="7" s="1"/>
  <c r="BI4836" i="7"/>
  <c r="BF4837" i="7"/>
  <c r="BG4837" i="7" s="1"/>
  <c r="BH4837" i="7" s="1"/>
  <c r="BI4837" i="7"/>
  <c r="BF4838" i="7"/>
  <c r="BG4838" i="7" s="1"/>
  <c r="BH4838" i="7" s="1"/>
  <c r="BI4838" i="7"/>
  <c r="BF4839" i="7"/>
  <c r="BG4839" i="7" s="1"/>
  <c r="BH4839" i="7" s="1"/>
  <c r="BI4839" i="7"/>
  <c r="BF4840" i="7"/>
  <c r="BG4840" i="7" s="1"/>
  <c r="BH4840" i="7" s="1"/>
  <c r="BI4840" i="7"/>
  <c r="BF4841" i="7"/>
  <c r="BG4841" i="7" s="1"/>
  <c r="BH4841" i="7" s="1"/>
  <c r="BI4841" i="7"/>
  <c r="BF4842" i="7"/>
  <c r="BG4842" i="7" s="1"/>
  <c r="BH4842" i="7" s="1"/>
  <c r="BI4842" i="7"/>
  <c r="BF4843" i="7"/>
  <c r="BG4843" i="7" s="1"/>
  <c r="BH4843" i="7" s="1"/>
  <c r="BI4843" i="7"/>
  <c r="BF4844" i="7"/>
  <c r="BG4844" i="7" s="1"/>
  <c r="BH4844" i="7" s="1"/>
  <c r="BI4844" i="7"/>
  <c r="BF4845" i="7"/>
  <c r="BG4845" i="7" s="1"/>
  <c r="BH4845" i="7" s="1"/>
  <c r="BI4845" i="7"/>
  <c r="BF4846" i="7"/>
  <c r="BG4846" i="7" s="1"/>
  <c r="BH4846" i="7" s="1"/>
  <c r="BI4846" i="7"/>
  <c r="BF4847" i="7"/>
  <c r="BG4847" i="7" s="1"/>
  <c r="BH4847" i="7" s="1"/>
  <c r="BI4847" i="7"/>
  <c r="BF4848" i="7"/>
  <c r="BG4848" i="7" s="1"/>
  <c r="BH4848" i="7" s="1"/>
  <c r="BI4848" i="7"/>
  <c r="BF4849" i="7"/>
  <c r="BG4849" i="7" s="1"/>
  <c r="BH4849" i="7" s="1"/>
  <c r="BI4849" i="7"/>
  <c r="BF4850" i="7"/>
  <c r="BG4850" i="7" s="1"/>
  <c r="BH4850" i="7" s="1"/>
  <c r="BI4850" i="7"/>
  <c r="BF4851" i="7"/>
  <c r="BG4851" i="7" s="1"/>
  <c r="BH4851" i="7" s="1"/>
  <c r="BI4851" i="7"/>
  <c r="BF4852" i="7"/>
  <c r="BG4852" i="7" s="1"/>
  <c r="BH4852" i="7" s="1"/>
  <c r="BI4852" i="7"/>
  <c r="BF4853" i="7"/>
  <c r="BG4853" i="7" s="1"/>
  <c r="BH4853" i="7" s="1"/>
  <c r="BI4853" i="7"/>
  <c r="BF4854" i="7"/>
  <c r="BG4854" i="7" s="1"/>
  <c r="BH4854" i="7" s="1"/>
  <c r="BI4854" i="7"/>
  <c r="BF4855" i="7"/>
  <c r="BG4855" i="7" s="1"/>
  <c r="BH4855" i="7" s="1"/>
  <c r="BI4855" i="7"/>
  <c r="BF4856" i="7"/>
  <c r="BG4856" i="7" s="1"/>
  <c r="BH4856" i="7" s="1"/>
  <c r="BI4856" i="7"/>
  <c r="BF4857" i="7"/>
  <c r="BG4857" i="7" s="1"/>
  <c r="BH4857" i="7" s="1"/>
  <c r="BI4857" i="7"/>
  <c r="BF4858" i="7"/>
  <c r="BG4858" i="7" s="1"/>
  <c r="BH4858" i="7" s="1"/>
  <c r="BI4858" i="7"/>
  <c r="BF4859" i="7"/>
  <c r="BG4859" i="7" s="1"/>
  <c r="BH4859" i="7" s="1"/>
  <c r="BI4859" i="7"/>
  <c r="BF4860" i="7"/>
  <c r="BG4860" i="7" s="1"/>
  <c r="BH4860" i="7" s="1"/>
  <c r="BI4860" i="7"/>
  <c r="BF4861" i="7"/>
  <c r="BG4861" i="7" s="1"/>
  <c r="BH4861" i="7" s="1"/>
  <c r="BI4861" i="7"/>
  <c r="BF4862" i="7"/>
  <c r="BG4862" i="7" s="1"/>
  <c r="BH4862" i="7" s="1"/>
  <c r="BI4862" i="7"/>
  <c r="BF4863" i="7"/>
  <c r="BG4863" i="7" s="1"/>
  <c r="BH4863" i="7" s="1"/>
  <c r="BI4863" i="7"/>
  <c r="BF4864" i="7"/>
  <c r="BG4864" i="7" s="1"/>
  <c r="BH4864" i="7" s="1"/>
  <c r="BI4864" i="7"/>
  <c r="BF4865" i="7"/>
  <c r="BG4865" i="7" s="1"/>
  <c r="BH4865" i="7" s="1"/>
  <c r="BI4865" i="7"/>
  <c r="BF4866" i="7"/>
  <c r="BG4866" i="7" s="1"/>
  <c r="BH4866" i="7" s="1"/>
  <c r="BI4866" i="7"/>
  <c r="BF4867" i="7"/>
  <c r="BG4867" i="7" s="1"/>
  <c r="BH4867" i="7" s="1"/>
  <c r="BI4867" i="7"/>
  <c r="BF4868" i="7"/>
  <c r="BG4868" i="7" s="1"/>
  <c r="BH4868" i="7" s="1"/>
  <c r="BI4868" i="7"/>
  <c r="BF4869" i="7"/>
  <c r="BG4869" i="7" s="1"/>
  <c r="BH4869" i="7" s="1"/>
  <c r="BI4869" i="7"/>
  <c r="BF4870" i="7"/>
  <c r="BG4870" i="7" s="1"/>
  <c r="BH4870" i="7" s="1"/>
  <c r="BI4870" i="7"/>
  <c r="BF4871" i="7"/>
  <c r="BG4871" i="7" s="1"/>
  <c r="BH4871" i="7" s="1"/>
  <c r="BI4871" i="7"/>
  <c r="BF4872" i="7"/>
  <c r="BG4872" i="7" s="1"/>
  <c r="BH4872" i="7" s="1"/>
  <c r="BI4872" i="7"/>
  <c r="BF4873" i="7"/>
  <c r="BG4873" i="7" s="1"/>
  <c r="BH4873" i="7" s="1"/>
  <c r="BI4873" i="7"/>
  <c r="BF4874" i="7"/>
  <c r="BG4874" i="7" s="1"/>
  <c r="BH4874" i="7" s="1"/>
  <c r="BI4874" i="7"/>
  <c r="BF4875" i="7"/>
  <c r="BG4875" i="7" s="1"/>
  <c r="BH4875" i="7" s="1"/>
  <c r="BI4875" i="7"/>
  <c r="BF4876" i="7"/>
  <c r="BG4876" i="7" s="1"/>
  <c r="BH4876" i="7" s="1"/>
  <c r="BI4876" i="7"/>
  <c r="BF4877" i="7"/>
  <c r="BG4877" i="7" s="1"/>
  <c r="BH4877" i="7" s="1"/>
  <c r="BI4877" i="7"/>
  <c r="BF4878" i="7"/>
  <c r="BG4878" i="7" s="1"/>
  <c r="BH4878" i="7" s="1"/>
  <c r="BI4878" i="7"/>
  <c r="BF4879" i="7"/>
  <c r="BG4879" i="7" s="1"/>
  <c r="BH4879" i="7" s="1"/>
  <c r="BI4879" i="7"/>
  <c r="BF4880" i="7"/>
  <c r="BG4880" i="7" s="1"/>
  <c r="BH4880" i="7" s="1"/>
  <c r="BI4880" i="7"/>
  <c r="BF4881" i="7"/>
  <c r="BG4881" i="7" s="1"/>
  <c r="BH4881" i="7" s="1"/>
  <c r="BI4881" i="7"/>
  <c r="BF4882" i="7"/>
  <c r="BG4882" i="7" s="1"/>
  <c r="BH4882" i="7" s="1"/>
  <c r="BI4882" i="7"/>
  <c r="BF4883" i="7"/>
  <c r="BG4883" i="7" s="1"/>
  <c r="BH4883" i="7" s="1"/>
  <c r="BI4883" i="7"/>
  <c r="BF4884" i="7"/>
  <c r="BG4884" i="7" s="1"/>
  <c r="BH4884" i="7" s="1"/>
  <c r="BI4884" i="7"/>
  <c r="BF4885" i="7"/>
  <c r="BG4885" i="7" s="1"/>
  <c r="BH4885" i="7" s="1"/>
  <c r="BI4885" i="7"/>
  <c r="BF4886" i="7"/>
  <c r="BG4886" i="7" s="1"/>
  <c r="BH4886" i="7" s="1"/>
  <c r="BI4886" i="7"/>
  <c r="BF4887" i="7"/>
  <c r="BG4887" i="7" s="1"/>
  <c r="BH4887" i="7" s="1"/>
  <c r="BI4887" i="7"/>
  <c r="BF4888" i="7"/>
  <c r="BG4888" i="7" s="1"/>
  <c r="BH4888" i="7" s="1"/>
  <c r="BI4888" i="7"/>
  <c r="BF4889" i="7"/>
  <c r="BG4889" i="7" s="1"/>
  <c r="BH4889" i="7" s="1"/>
  <c r="BI4889" i="7"/>
  <c r="BF4890" i="7"/>
  <c r="BG4890" i="7" s="1"/>
  <c r="BH4890" i="7" s="1"/>
  <c r="BI4890" i="7"/>
  <c r="BF4891" i="7"/>
  <c r="BG4891" i="7" s="1"/>
  <c r="BH4891" i="7" s="1"/>
  <c r="BI4891" i="7"/>
  <c r="BF4892" i="7"/>
  <c r="BG4892" i="7" s="1"/>
  <c r="BH4892" i="7" s="1"/>
  <c r="BI4892" i="7"/>
  <c r="BF4893" i="7"/>
  <c r="BG4893" i="7" s="1"/>
  <c r="BH4893" i="7" s="1"/>
  <c r="BI4893" i="7"/>
  <c r="BF4894" i="7"/>
  <c r="BG4894" i="7" s="1"/>
  <c r="BH4894" i="7" s="1"/>
  <c r="BI4894" i="7"/>
  <c r="BF4895" i="7"/>
  <c r="BG4895" i="7" s="1"/>
  <c r="BH4895" i="7" s="1"/>
  <c r="BI4895" i="7"/>
  <c r="BF4896" i="7"/>
  <c r="BG4896" i="7" s="1"/>
  <c r="BH4896" i="7" s="1"/>
  <c r="BI4896" i="7"/>
  <c r="BF4897" i="7"/>
  <c r="BG4897" i="7" s="1"/>
  <c r="BH4897" i="7" s="1"/>
  <c r="BI4897" i="7"/>
  <c r="BF4898" i="7"/>
  <c r="BG4898" i="7" s="1"/>
  <c r="BH4898" i="7" s="1"/>
  <c r="BI4898" i="7"/>
  <c r="BF4899" i="7"/>
  <c r="BG4899" i="7" s="1"/>
  <c r="BH4899" i="7" s="1"/>
  <c r="BI4899" i="7"/>
  <c r="BF4900" i="7"/>
  <c r="BG4900" i="7" s="1"/>
  <c r="BH4900" i="7" s="1"/>
  <c r="BI4900" i="7"/>
  <c r="BF4901" i="7"/>
  <c r="BG4901" i="7" s="1"/>
  <c r="BH4901" i="7" s="1"/>
  <c r="BI4901" i="7"/>
  <c r="BF4902" i="7"/>
  <c r="BG4902" i="7" s="1"/>
  <c r="BH4902" i="7" s="1"/>
  <c r="BI4902" i="7"/>
  <c r="BF4903" i="7"/>
  <c r="BG4903" i="7" s="1"/>
  <c r="BH4903" i="7" s="1"/>
  <c r="BI4903" i="7"/>
  <c r="BF4904" i="7"/>
  <c r="BG4904" i="7" s="1"/>
  <c r="BH4904" i="7" s="1"/>
  <c r="BI4904" i="7"/>
  <c r="BF4905" i="7"/>
  <c r="BG4905" i="7" s="1"/>
  <c r="BH4905" i="7" s="1"/>
  <c r="BI4905" i="7"/>
  <c r="BF4906" i="7"/>
  <c r="BG4906" i="7" s="1"/>
  <c r="BH4906" i="7" s="1"/>
  <c r="BI4906" i="7"/>
  <c r="BF4907" i="7"/>
  <c r="BG4907" i="7" s="1"/>
  <c r="BH4907" i="7" s="1"/>
  <c r="BI4907" i="7"/>
  <c r="BF4908" i="7"/>
  <c r="BG4908" i="7" s="1"/>
  <c r="BH4908" i="7" s="1"/>
  <c r="BI4908" i="7"/>
  <c r="BF4909" i="7"/>
  <c r="BG4909" i="7" s="1"/>
  <c r="BH4909" i="7" s="1"/>
  <c r="BI4909" i="7"/>
  <c r="BF4910" i="7"/>
  <c r="BG4910" i="7" s="1"/>
  <c r="BH4910" i="7" s="1"/>
  <c r="BI4910" i="7"/>
  <c r="BF4911" i="7"/>
  <c r="BG4911" i="7" s="1"/>
  <c r="BH4911" i="7" s="1"/>
  <c r="BI4911" i="7"/>
  <c r="BF4912" i="7"/>
  <c r="BG4912" i="7" s="1"/>
  <c r="BH4912" i="7" s="1"/>
  <c r="BI4912" i="7"/>
  <c r="BF4913" i="7"/>
  <c r="BG4913" i="7" s="1"/>
  <c r="BH4913" i="7" s="1"/>
  <c r="BI4913" i="7"/>
  <c r="BF4914" i="7"/>
  <c r="BG4914" i="7" s="1"/>
  <c r="BH4914" i="7" s="1"/>
  <c r="BI4914" i="7"/>
  <c r="BF4915" i="7"/>
  <c r="BG4915" i="7" s="1"/>
  <c r="BH4915" i="7" s="1"/>
  <c r="BI4915" i="7"/>
  <c r="BF4916" i="7"/>
  <c r="BG4916" i="7" s="1"/>
  <c r="BH4916" i="7" s="1"/>
  <c r="BI4916" i="7"/>
  <c r="BF4917" i="7"/>
  <c r="BG4917" i="7" s="1"/>
  <c r="BH4917" i="7" s="1"/>
  <c r="BI4917" i="7"/>
  <c r="BF4918" i="7"/>
  <c r="BG4918" i="7" s="1"/>
  <c r="BH4918" i="7" s="1"/>
  <c r="BI4918" i="7"/>
  <c r="BF4919" i="7"/>
  <c r="BG4919" i="7" s="1"/>
  <c r="BH4919" i="7" s="1"/>
  <c r="BI4919" i="7"/>
  <c r="BF4920" i="7"/>
  <c r="BG4920" i="7" s="1"/>
  <c r="BH4920" i="7" s="1"/>
  <c r="BI4920" i="7"/>
  <c r="BF4921" i="7"/>
  <c r="BG4921" i="7" s="1"/>
  <c r="BH4921" i="7" s="1"/>
  <c r="BI4921" i="7"/>
  <c r="BF4922" i="7"/>
  <c r="BG4922" i="7" s="1"/>
  <c r="BH4922" i="7" s="1"/>
  <c r="BI4922" i="7"/>
  <c r="BF4923" i="7"/>
  <c r="BG4923" i="7" s="1"/>
  <c r="BH4923" i="7" s="1"/>
  <c r="BI4923" i="7"/>
  <c r="BF4924" i="7"/>
  <c r="BG4924" i="7" s="1"/>
  <c r="BH4924" i="7" s="1"/>
  <c r="BI4924" i="7"/>
  <c r="BF4925" i="7"/>
  <c r="BG4925" i="7" s="1"/>
  <c r="BH4925" i="7" s="1"/>
  <c r="BI4925" i="7"/>
  <c r="BF4926" i="7"/>
  <c r="BG4926" i="7" s="1"/>
  <c r="BH4926" i="7" s="1"/>
  <c r="BI4926" i="7"/>
  <c r="BF4927" i="7"/>
  <c r="BG4927" i="7" s="1"/>
  <c r="BH4927" i="7" s="1"/>
  <c r="BI4927" i="7"/>
  <c r="BF4928" i="7"/>
  <c r="BG4928" i="7" s="1"/>
  <c r="BH4928" i="7" s="1"/>
  <c r="BI4928" i="7"/>
  <c r="BF4929" i="7"/>
  <c r="BG4929" i="7" s="1"/>
  <c r="BH4929" i="7" s="1"/>
  <c r="BI4929" i="7"/>
  <c r="BF4930" i="7"/>
  <c r="BG4930" i="7" s="1"/>
  <c r="BH4930" i="7" s="1"/>
  <c r="BI4930" i="7"/>
  <c r="BF4931" i="7"/>
  <c r="BG4931" i="7" s="1"/>
  <c r="BH4931" i="7" s="1"/>
  <c r="BI4931" i="7"/>
  <c r="BF4932" i="7"/>
  <c r="BG4932" i="7" s="1"/>
  <c r="BH4932" i="7" s="1"/>
  <c r="BI4932" i="7"/>
  <c r="BF4933" i="7"/>
  <c r="BG4933" i="7" s="1"/>
  <c r="BH4933" i="7" s="1"/>
  <c r="BI4933" i="7"/>
  <c r="BF4934" i="7"/>
  <c r="BG4934" i="7" s="1"/>
  <c r="BH4934" i="7" s="1"/>
  <c r="BI4934" i="7"/>
  <c r="BF4935" i="7"/>
  <c r="BG4935" i="7" s="1"/>
  <c r="BH4935" i="7" s="1"/>
  <c r="BI4935" i="7"/>
  <c r="BF4936" i="7"/>
  <c r="BG4936" i="7" s="1"/>
  <c r="BH4936" i="7" s="1"/>
  <c r="BI4936" i="7"/>
  <c r="BF4937" i="7"/>
  <c r="BG4937" i="7" s="1"/>
  <c r="BH4937" i="7" s="1"/>
  <c r="BI4937" i="7"/>
  <c r="BF4938" i="7"/>
  <c r="BG4938" i="7" s="1"/>
  <c r="BH4938" i="7" s="1"/>
  <c r="BI4938" i="7"/>
  <c r="BF4939" i="7"/>
  <c r="BG4939" i="7" s="1"/>
  <c r="BH4939" i="7" s="1"/>
  <c r="BI4939" i="7"/>
  <c r="BF4940" i="7"/>
  <c r="BG4940" i="7" s="1"/>
  <c r="BH4940" i="7" s="1"/>
  <c r="BI4940" i="7"/>
  <c r="BF4941" i="7"/>
  <c r="BG4941" i="7" s="1"/>
  <c r="BH4941" i="7" s="1"/>
  <c r="BI4941" i="7"/>
  <c r="BF4942" i="7"/>
  <c r="BG4942" i="7" s="1"/>
  <c r="BH4942" i="7" s="1"/>
  <c r="BI4942" i="7"/>
  <c r="BF4943" i="7"/>
  <c r="BG4943" i="7" s="1"/>
  <c r="BH4943" i="7" s="1"/>
  <c r="BI4943" i="7"/>
  <c r="BF4944" i="7"/>
  <c r="BG4944" i="7" s="1"/>
  <c r="BH4944" i="7" s="1"/>
  <c r="BI4944" i="7"/>
  <c r="BF4945" i="7"/>
  <c r="BG4945" i="7" s="1"/>
  <c r="BH4945" i="7" s="1"/>
  <c r="BI4945" i="7"/>
  <c r="BF4946" i="7"/>
  <c r="BG4946" i="7" s="1"/>
  <c r="BH4946" i="7" s="1"/>
  <c r="BI4946" i="7"/>
  <c r="BF4947" i="7"/>
  <c r="BG4947" i="7" s="1"/>
  <c r="BH4947" i="7" s="1"/>
  <c r="BI4947" i="7"/>
  <c r="BF4948" i="7"/>
  <c r="BG4948" i="7" s="1"/>
  <c r="BH4948" i="7" s="1"/>
  <c r="BI4948" i="7"/>
  <c r="BF4949" i="7"/>
  <c r="BG4949" i="7" s="1"/>
  <c r="BH4949" i="7" s="1"/>
  <c r="BI4949" i="7"/>
  <c r="BF4950" i="7"/>
  <c r="BG4950" i="7" s="1"/>
  <c r="BH4950" i="7" s="1"/>
  <c r="BI4950" i="7"/>
  <c r="BF4951" i="7"/>
  <c r="BG4951" i="7" s="1"/>
  <c r="BH4951" i="7" s="1"/>
  <c r="BI4951" i="7"/>
  <c r="BF4952" i="7"/>
  <c r="BG4952" i="7" s="1"/>
  <c r="BH4952" i="7" s="1"/>
  <c r="BI4952" i="7"/>
  <c r="BF4953" i="7"/>
  <c r="BG4953" i="7" s="1"/>
  <c r="BH4953" i="7" s="1"/>
  <c r="BI4953" i="7"/>
  <c r="BF4954" i="7"/>
  <c r="BG4954" i="7" s="1"/>
  <c r="BH4954" i="7" s="1"/>
  <c r="BI4954" i="7"/>
  <c r="BF4955" i="7"/>
  <c r="BG4955" i="7" s="1"/>
  <c r="BH4955" i="7" s="1"/>
  <c r="BI4955" i="7"/>
  <c r="BF4956" i="7"/>
  <c r="BG4956" i="7" s="1"/>
  <c r="BH4956" i="7" s="1"/>
  <c r="BI4956" i="7"/>
  <c r="BF4957" i="7"/>
  <c r="BG4957" i="7" s="1"/>
  <c r="BH4957" i="7" s="1"/>
  <c r="BI4957" i="7"/>
  <c r="BF4958" i="7"/>
  <c r="BG4958" i="7" s="1"/>
  <c r="BH4958" i="7" s="1"/>
  <c r="BI4958" i="7"/>
  <c r="BF4959" i="7"/>
  <c r="BG4959" i="7" s="1"/>
  <c r="BH4959" i="7" s="1"/>
  <c r="BI4959" i="7"/>
  <c r="BF4960" i="7"/>
  <c r="BG4960" i="7" s="1"/>
  <c r="BH4960" i="7" s="1"/>
  <c r="BI4960" i="7"/>
  <c r="BF4961" i="7"/>
  <c r="BG4961" i="7" s="1"/>
  <c r="BH4961" i="7" s="1"/>
  <c r="BI4961" i="7"/>
  <c r="BF4962" i="7"/>
  <c r="BG4962" i="7" s="1"/>
  <c r="BH4962" i="7" s="1"/>
  <c r="BI4962" i="7"/>
  <c r="BF4963" i="7"/>
  <c r="BG4963" i="7" s="1"/>
  <c r="BH4963" i="7" s="1"/>
  <c r="BI4963" i="7"/>
  <c r="BF4964" i="7"/>
  <c r="BG4964" i="7" s="1"/>
  <c r="BH4964" i="7" s="1"/>
  <c r="BI4964" i="7"/>
  <c r="BF4965" i="7"/>
  <c r="BG4965" i="7" s="1"/>
  <c r="BH4965" i="7" s="1"/>
  <c r="BI4965" i="7"/>
  <c r="BF4966" i="7"/>
  <c r="BG4966" i="7" s="1"/>
  <c r="BH4966" i="7" s="1"/>
  <c r="BI4966" i="7"/>
  <c r="BF4967" i="7"/>
  <c r="BG4967" i="7" s="1"/>
  <c r="BH4967" i="7" s="1"/>
  <c r="BI4967" i="7"/>
  <c r="BF4968" i="7"/>
  <c r="BG4968" i="7" s="1"/>
  <c r="BH4968" i="7" s="1"/>
  <c r="BI4968" i="7"/>
  <c r="BF4969" i="7"/>
  <c r="BG4969" i="7" s="1"/>
  <c r="BH4969" i="7" s="1"/>
  <c r="BI4969" i="7"/>
  <c r="BF4970" i="7"/>
  <c r="BG4970" i="7" s="1"/>
  <c r="BH4970" i="7" s="1"/>
  <c r="BI4970" i="7"/>
  <c r="BF4971" i="7"/>
  <c r="BG4971" i="7" s="1"/>
  <c r="BH4971" i="7" s="1"/>
  <c r="BI4971" i="7"/>
  <c r="BF4972" i="7"/>
  <c r="BG4972" i="7" s="1"/>
  <c r="BH4972" i="7" s="1"/>
  <c r="BI4972" i="7"/>
  <c r="BF4973" i="7"/>
  <c r="BG4973" i="7" s="1"/>
  <c r="BH4973" i="7" s="1"/>
  <c r="BI4973" i="7"/>
  <c r="BF4974" i="7"/>
  <c r="BG4974" i="7" s="1"/>
  <c r="BH4974" i="7" s="1"/>
  <c r="BI4974" i="7"/>
  <c r="BF4975" i="7"/>
  <c r="BG4975" i="7" s="1"/>
  <c r="BH4975" i="7" s="1"/>
  <c r="BI4975" i="7"/>
  <c r="BF4976" i="7"/>
  <c r="BG4976" i="7" s="1"/>
  <c r="BH4976" i="7" s="1"/>
  <c r="BI4976" i="7"/>
  <c r="BF4977" i="7"/>
  <c r="BG4977" i="7" s="1"/>
  <c r="BH4977" i="7" s="1"/>
  <c r="BI4977" i="7"/>
  <c r="BF4978" i="7"/>
  <c r="BG4978" i="7" s="1"/>
  <c r="BH4978" i="7" s="1"/>
  <c r="BI4978" i="7"/>
  <c r="BF4979" i="7"/>
  <c r="BG4979" i="7" s="1"/>
  <c r="BH4979" i="7" s="1"/>
  <c r="BI4979" i="7"/>
  <c r="BF4980" i="7"/>
  <c r="BG4980" i="7" s="1"/>
  <c r="BH4980" i="7" s="1"/>
  <c r="BI4980" i="7"/>
  <c r="BF4981" i="7"/>
  <c r="BG4981" i="7" s="1"/>
  <c r="BH4981" i="7" s="1"/>
  <c r="BI4981" i="7"/>
  <c r="BF4982" i="7"/>
  <c r="BG4982" i="7" s="1"/>
  <c r="BH4982" i="7" s="1"/>
  <c r="BI4982" i="7"/>
  <c r="BF4983" i="7"/>
  <c r="BG4983" i="7" s="1"/>
  <c r="BH4983" i="7" s="1"/>
  <c r="BI4983" i="7"/>
  <c r="BF4984" i="7"/>
  <c r="BG4984" i="7" s="1"/>
  <c r="BH4984" i="7" s="1"/>
  <c r="BI4984" i="7"/>
  <c r="BF4985" i="7"/>
  <c r="BG4985" i="7" s="1"/>
  <c r="BH4985" i="7" s="1"/>
  <c r="BI4985" i="7"/>
  <c r="BF4986" i="7"/>
  <c r="BG4986" i="7" s="1"/>
  <c r="BH4986" i="7" s="1"/>
  <c r="BI4986" i="7"/>
  <c r="BF4987" i="7"/>
  <c r="BG4987" i="7" s="1"/>
  <c r="BH4987" i="7" s="1"/>
  <c r="BI4987" i="7"/>
  <c r="BF4988" i="7"/>
  <c r="BG4988" i="7" s="1"/>
  <c r="BH4988" i="7" s="1"/>
  <c r="BI4988" i="7"/>
  <c r="BF4989" i="7"/>
  <c r="BG4989" i="7" s="1"/>
  <c r="BH4989" i="7" s="1"/>
  <c r="BI4989" i="7"/>
  <c r="BF4990" i="7"/>
  <c r="BG4990" i="7" s="1"/>
  <c r="BH4990" i="7" s="1"/>
  <c r="BI4990" i="7"/>
  <c r="BF4991" i="7"/>
  <c r="BG4991" i="7" s="1"/>
  <c r="BH4991" i="7" s="1"/>
  <c r="BI4991" i="7"/>
  <c r="BF4992" i="7"/>
  <c r="BG4992" i="7" s="1"/>
  <c r="BH4992" i="7" s="1"/>
  <c r="BI4992" i="7"/>
  <c r="BF4993" i="7"/>
  <c r="BG4993" i="7" s="1"/>
  <c r="BH4993" i="7" s="1"/>
  <c r="BI4993" i="7"/>
  <c r="BF4994" i="7"/>
  <c r="BG4994" i="7" s="1"/>
  <c r="BH4994" i="7" s="1"/>
  <c r="BI4994" i="7"/>
  <c r="BF4995" i="7"/>
  <c r="BG4995" i="7" s="1"/>
  <c r="BH4995" i="7" s="1"/>
  <c r="BI4995" i="7"/>
  <c r="BF4996" i="7"/>
  <c r="BG4996" i="7" s="1"/>
  <c r="BH4996" i="7" s="1"/>
  <c r="BI4996" i="7"/>
  <c r="BF4997" i="7"/>
  <c r="BG4997" i="7" s="1"/>
  <c r="BH4997" i="7" s="1"/>
  <c r="BI4997" i="7"/>
  <c r="BF4998" i="7"/>
  <c r="BG4998" i="7" s="1"/>
  <c r="BH4998" i="7" s="1"/>
  <c r="BI4998" i="7"/>
  <c r="BF4999" i="7"/>
  <c r="BG4999" i="7" s="1"/>
  <c r="BH4999" i="7" s="1"/>
  <c r="BI4999" i="7"/>
  <c r="BF5000" i="7"/>
  <c r="BG5000" i="7" s="1"/>
  <c r="BH5000" i="7" s="1"/>
  <c r="BI5000" i="7"/>
  <c r="BF5001" i="7"/>
  <c r="BG5001" i="7" s="1"/>
  <c r="BH5001" i="7" s="1"/>
  <c r="BI5001" i="7"/>
  <c r="BF5002" i="7"/>
  <c r="BG5002" i="7" s="1"/>
  <c r="BH5002" i="7" s="1"/>
  <c r="BI5002" i="7"/>
  <c r="BF5003" i="7"/>
  <c r="BG5003" i="7" s="1"/>
  <c r="BH5003" i="7" s="1"/>
  <c r="BI5003" i="7"/>
  <c r="BF5004" i="7"/>
  <c r="BG5004" i="7" s="1"/>
  <c r="BH5004" i="7" s="1"/>
  <c r="BI5004" i="7"/>
  <c r="BF5005" i="7"/>
  <c r="BG5005" i="7" s="1"/>
  <c r="BH5005" i="7" s="1"/>
  <c r="BI5005" i="7"/>
  <c r="BF5006" i="7"/>
  <c r="BG5006" i="7" s="1"/>
  <c r="BH5006" i="7" s="1"/>
  <c r="BI5006" i="7"/>
  <c r="BF5007" i="7"/>
  <c r="BG5007" i="7" s="1"/>
  <c r="BH5007" i="7" s="1"/>
  <c r="BI5007" i="7"/>
  <c r="BF5008" i="7"/>
  <c r="BG5008" i="7" s="1"/>
  <c r="BH5008" i="7" s="1"/>
  <c r="BI5008" i="7"/>
  <c r="BF5009" i="7"/>
  <c r="BG5009" i="7" s="1"/>
  <c r="BH5009" i="7" s="1"/>
  <c r="BI5009" i="7"/>
  <c r="BF5010" i="7"/>
  <c r="BG5010" i="7" s="1"/>
  <c r="BH5010" i="7" s="1"/>
  <c r="BI5010" i="7"/>
  <c r="BF5011" i="7"/>
  <c r="BG5011" i="7" s="1"/>
  <c r="BH5011" i="7" s="1"/>
  <c r="BI5011" i="7"/>
  <c r="BF5012" i="7"/>
  <c r="BG5012" i="7" s="1"/>
  <c r="BH5012" i="7" s="1"/>
  <c r="BI5012" i="7"/>
  <c r="BF5013" i="7"/>
  <c r="BG5013" i="7" s="1"/>
  <c r="BH5013" i="7" s="1"/>
  <c r="BI5013" i="7"/>
  <c r="BF5014" i="7"/>
  <c r="BG5014" i="7" s="1"/>
  <c r="BH5014" i="7" s="1"/>
  <c r="BI5014" i="7"/>
  <c r="BF5015" i="7"/>
  <c r="BG5015" i="7" s="1"/>
  <c r="BH5015" i="7" s="1"/>
  <c r="BI5015" i="7"/>
  <c r="BF5016" i="7"/>
  <c r="BG5016" i="7" s="1"/>
  <c r="BH5016" i="7" s="1"/>
  <c r="BI5016" i="7"/>
  <c r="BF5017" i="7"/>
  <c r="BG5017" i="7" s="1"/>
  <c r="BH5017" i="7" s="1"/>
  <c r="BI5017" i="7"/>
  <c r="BF5018" i="7"/>
  <c r="BG5018" i="7" s="1"/>
  <c r="BH5018" i="7" s="1"/>
  <c r="BI5018" i="7"/>
  <c r="BF5019" i="7"/>
  <c r="BG5019" i="7" s="1"/>
  <c r="BH5019" i="7" s="1"/>
  <c r="BI5019" i="7"/>
  <c r="BF5020" i="7"/>
  <c r="BG5020" i="7" s="1"/>
  <c r="BH5020" i="7" s="1"/>
  <c r="BI5020" i="7"/>
  <c r="BF5021" i="7"/>
  <c r="BG5021" i="7" s="1"/>
  <c r="BH5021" i="7" s="1"/>
  <c r="BI5021" i="7"/>
  <c r="BF5022" i="7"/>
  <c r="BG5022" i="7" s="1"/>
  <c r="BH5022" i="7" s="1"/>
  <c r="BI5022" i="7"/>
  <c r="BF5023" i="7"/>
  <c r="BG5023" i="7" s="1"/>
  <c r="BH5023" i="7" s="1"/>
  <c r="BI5023" i="7"/>
  <c r="BF5024" i="7"/>
  <c r="BG5024" i="7" s="1"/>
  <c r="BH5024" i="7" s="1"/>
  <c r="BI5024" i="7"/>
  <c r="BF5025" i="7"/>
  <c r="BG5025" i="7" s="1"/>
  <c r="BH5025" i="7" s="1"/>
  <c r="BI5025" i="7"/>
  <c r="BF5026" i="7"/>
  <c r="BG5026" i="7" s="1"/>
  <c r="BH5026" i="7" s="1"/>
  <c r="BI5026" i="7"/>
  <c r="BF5027" i="7"/>
  <c r="BG5027" i="7" s="1"/>
  <c r="BH5027" i="7" s="1"/>
  <c r="BI5027" i="7"/>
  <c r="BF5028" i="7"/>
  <c r="BG5028" i="7" s="1"/>
  <c r="BH5028" i="7" s="1"/>
  <c r="BI5028" i="7"/>
  <c r="BF5029" i="7"/>
  <c r="BG5029" i="7" s="1"/>
  <c r="BH5029" i="7" s="1"/>
  <c r="BI5029" i="7"/>
  <c r="BF5030" i="7"/>
  <c r="BG5030" i="7" s="1"/>
  <c r="BH5030" i="7" s="1"/>
  <c r="BI5030" i="7"/>
  <c r="BF5031" i="7"/>
  <c r="BG5031" i="7" s="1"/>
  <c r="BH5031" i="7" s="1"/>
  <c r="BI5031" i="7"/>
  <c r="BF5032" i="7"/>
  <c r="BG5032" i="7" s="1"/>
  <c r="BH5032" i="7" s="1"/>
  <c r="BI5032" i="7"/>
  <c r="BF5033" i="7"/>
  <c r="BG5033" i="7" s="1"/>
  <c r="BH5033" i="7" s="1"/>
  <c r="BI5033" i="7"/>
  <c r="BF5034" i="7"/>
  <c r="BG5034" i="7" s="1"/>
  <c r="BH5034" i="7" s="1"/>
  <c r="BI5034" i="7"/>
  <c r="BF5035" i="7"/>
  <c r="BG5035" i="7" s="1"/>
  <c r="BH5035" i="7" s="1"/>
  <c r="BI5035" i="7"/>
  <c r="BF5036" i="7"/>
  <c r="BG5036" i="7" s="1"/>
  <c r="BH5036" i="7" s="1"/>
  <c r="BI5036" i="7"/>
  <c r="BF5037" i="7"/>
  <c r="BG5037" i="7" s="1"/>
  <c r="BH5037" i="7" s="1"/>
  <c r="BI5037" i="7"/>
  <c r="BF5038" i="7"/>
  <c r="BG5038" i="7" s="1"/>
  <c r="BH5038" i="7" s="1"/>
  <c r="BI5038" i="7"/>
  <c r="BF5039" i="7"/>
  <c r="BG5039" i="7" s="1"/>
  <c r="BH5039" i="7" s="1"/>
  <c r="BI5039" i="7"/>
  <c r="BF5040" i="7"/>
  <c r="BG5040" i="7" s="1"/>
  <c r="BH5040" i="7" s="1"/>
  <c r="BI5040" i="7"/>
  <c r="BF5041" i="7"/>
  <c r="BG5041" i="7" s="1"/>
  <c r="BH5041" i="7" s="1"/>
  <c r="BI5041" i="7"/>
  <c r="BF5042" i="7"/>
  <c r="BG5042" i="7" s="1"/>
  <c r="BH5042" i="7" s="1"/>
  <c r="BI5042" i="7"/>
  <c r="BF5043" i="7"/>
  <c r="BG5043" i="7" s="1"/>
  <c r="BH5043" i="7" s="1"/>
  <c r="BI5043" i="7"/>
  <c r="BF5044" i="7"/>
  <c r="BG5044" i="7" s="1"/>
  <c r="BH5044" i="7" s="1"/>
  <c r="BI5044" i="7"/>
  <c r="BF5045" i="7"/>
  <c r="BG5045" i="7" s="1"/>
  <c r="BH5045" i="7" s="1"/>
  <c r="BI5045" i="7"/>
  <c r="BF5046" i="7"/>
  <c r="BG5046" i="7" s="1"/>
  <c r="BH5046" i="7" s="1"/>
  <c r="BI5046" i="7"/>
  <c r="BF5047" i="7"/>
  <c r="BG5047" i="7" s="1"/>
  <c r="BH5047" i="7" s="1"/>
  <c r="BI5047" i="7"/>
  <c r="BF5048" i="7"/>
  <c r="BG5048" i="7" s="1"/>
  <c r="BH5048" i="7" s="1"/>
  <c r="BI5048" i="7"/>
  <c r="BF5049" i="7"/>
  <c r="BG5049" i="7" s="1"/>
  <c r="BH5049" i="7" s="1"/>
  <c r="BI5049" i="7"/>
  <c r="BF5050" i="7"/>
  <c r="BG5050" i="7" s="1"/>
  <c r="BH5050" i="7" s="1"/>
  <c r="BI5050" i="7"/>
  <c r="BF5051" i="7"/>
  <c r="BG5051" i="7" s="1"/>
  <c r="BH5051" i="7" s="1"/>
  <c r="BI5051" i="7"/>
  <c r="BF5052" i="7"/>
  <c r="BG5052" i="7" s="1"/>
  <c r="BH5052" i="7" s="1"/>
  <c r="BI5052" i="7"/>
  <c r="BF5053" i="7"/>
  <c r="BG5053" i="7" s="1"/>
  <c r="BH5053" i="7" s="1"/>
  <c r="BI5053" i="7"/>
  <c r="BF5054" i="7"/>
  <c r="BG5054" i="7" s="1"/>
  <c r="BH5054" i="7" s="1"/>
  <c r="BI5054" i="7"/>
  <c r="BF5055" i="7"/>
  <c r="BG5055" i="7" s="1"/>
  <c r="BH5055" i="7" s="1"/>
  <c r="BI5055" i="7"/>
  <c r="BF5056" i="7"/>
  <c r="BG5056" i="7" s="1"/>
  <c r="BH5056" i="7" s="1"/>
  <c r="BI5056" i="7"/>
  <c r="BF5057" i="7"/>
  <c r="BG5057" i="7" s="1"/>
  <c r="BH5057" i="7" s="1"/>
  <c r="BI5057" i="7"/>
  <c r="BF5058" i="7"/>
  <c r="BG5058" i="7" s="1"/>
  <c r="BH5058" i="7" s="1"/>
  <c r="BI5058" i="7"/>
  <c r="BF5059" i="7"/>
  <c r="BG5059" i="7" s="1"/>
  <c r="BH5059" i="7" s="1"/>
  <c r="BI5059" i="7"/>
  <c r="BF5060" i="7"/>
  <c r="BG5060" i="7" s="1"/>
  <c r="BH5060" i="7" s="1"/>
  <c r="BI5060" i="7"/>
  <c r="BF5061" i="7"/>
  <c r="BG5061" i="7" s="1"/>
  <c r="BH5061" i="7" s="1"/>
  <c r="BI5061" i="7"/>
  <c r="BF5062" i="7"/>
  <c r="BG5062" i="7" s="1"/>
  <c r="BH5062" i="7" s="1"/>
  <c r="BI5062" i="7"/>
  <c r="BF5063" i="7"/>
  <c r="BG5063" i="7" s="1"/>
  <c r="BH5063" i="7" s="1"/>
  <c r="BI5063" i="7"/>
  <c r="BF5064" i="7"/>
  <c r="BG5064" i="7" s="1"/>
  <c r="BH5064" i="7" s="1"/>
  <c r="BI5064" i="7"/>
  <c r="BF5065" i="7"/>
  <c r="BG5065" i="7" s="1"/>
  <c r="BH5065" i="7" s="1"/>
  <c r="BI5065" i="7"/>
  <c r="BF4202" i="7"/>
  <c r="BG4202" i="7" s="1"/>
  <c r="BH4202" i="7" s="1"/>
  <c r="BI4202" i="7"/>
  <c r="BF4203" i="7"/>
  <c r="BG4203" i="7" s="1"/>
  <c r="BH4203" i="7" s="1"/>
  <c r="BI4203" i="7"/>
  <c r="BF4204" i="7"/>
  <c r="BG4204" i="7" s="1"/>
  <c r="BH4204" i="7" s="1"/>
  <c r="BI4204" i="7"/>
  <c r="BF4205" i="7"/>
  <c r="BG4205" i="7" s="1"/>
  <c r="BH4205" i="7" s="1"/>
  <c r="BI4205" i="7"/>
  <c r="BF4206" i="7"/>
  <c r="BG4206" i="7" s="1"/>
  <c r="BH4206" i="7" s="1"/>
  <c r="BI4206" i="7"/>
  <c r="BF4207" i="7"/>
  <c r="BG4207" i="7" s="1"/>
  <c r="BH4207" i="7" s="1"/>
  <c r="BI4207" i="7"/>
  <c r="BF4208" i="7"/>
  <c r="BG4208" i="7" s="1"/>
  <c r="BH4208" i="7" s="1"/>
  <c r="BI4208" i="7"/>
  <c r="BF4209" i="7"/>
  <c r="BG4209" i="7" s="1"/>
  <c r="BH4209" i="7" s="1"/>
  <c r="BI4209" i="7"/>
  <c r="BF4210" i="7"/>
  <c r="BG4210" i="7" s="1"/>
  <c r="BH4210" i="7" s="1"/>
  <c r="BI4210" i="7"/>
  <c r="BF4211" i="7"/>
  <c r="BG4211" i="7" s="1"/>
  <c r="BH4211" i="7" s="1"/>
  <c r="BI4211" i="7"/>
  <c r="BF4212" i="7"/>
  <c r="BG4212" i="7" s="1"/>
  <c r="BH4212" i="7" s="1"/>
  <c r="BI4212" i="7"/>
  <c r="BF4213" i="7"/>
  <c r="BG4213" i="7" s="1"/>
  <c r="BH4213" i="7" s="1"/>
  <c r="BI4213" i="7"/>
  <c r="BF4214" i="7"/>
  <c r="BG4214" i="7" s="1"/>
  <c r="BH4214" i="7" s="1"/>
  <c r="BI4214" i="7"/>
  <c r="BF4215" i="7"/>
  <c r="BG4215" i="7" s="1"/>
  <c r="BH4215" i="7" s="1"/>
  <c r="BI4215" i="7"/>
  <c r="BF4216" i="7"/>
  <c r="BG4216" i="7" s="1"/>
  <c r="BH4216" i="7" s="1"/>
  <c r="BI4216" i="7"/>
  <c r="BF4217" i="7"/>
  <c r="BG4217" i="7" s="1"/>
  <c r="BH4217" i="7" s="1"/>
  <c r="BI4217" i="7"/>
  <c r="BF4218" i="7"/>
  <c r="BG4218" i="7" s="1"/>
  <c r="BH4218" i="7" s="1"/>
  <c r="BI4218" i="7"/>
  <c r="BF4219" i="7"/>
  <c r="BG4219" i="7" s="1"/>
  <c r="BH4219" i="7" s="1"/>
  <c r="BI4219" i="7"/>
  <c r="BF4220" i="7"/>
  <c r="BG4220" i="7" s="1"/>
  <c r="BH4220" i="7" s="1"/>
  <c r="BI4220" i="7"/>
  <c r="BF4221" i="7"/>
  <c r="BG4221" i="7" s="1"/>
  <c r="BH4221" i="7" s="1"/>
  <c r="BI4221" i="7"/>
  <c r="BF4222" i="7"/>
  <c r="BG4222" i="7" s="1"/>
  <c r="BH4222" i="7" s="1"/>
  <c r="BI4222" i="7"/>
  <c r="BF4223" i="7"/>
  <c r="BG4223" i="7" s="1"/>
  <c r="BH4223" i="7" s="1"/>
  <c r="BI4223" i="7"/>
  <c r="BF4224" i="7"/>
  <c r="BG4224" i="7" s="1"/>
  <c r="BH4224" i="7" s="1"/>
  <c r="BI4224" i="7"/>
  <c r="BF4225" i="7"/>
  <c r="BG4225" i="7" s="1"/>
  <c r="BH4225" i="7" s="1"/>
  <c r="BI4225" i="7"/>
  <c r="BF4226" i="7"/>
  <c r="BG4226" i="7" s="1"/>
  <c r="BH4226" i="7" s="1"/>
  <c r="BI4226" i="7"/>
  <c r="BF4227" i="7"/>
  <c r="BG4227" i="7" s="1"/>
  <c r="BH4227" i="7" s="1"/>
  <c r="BI4227" i="7"/>
  <c r="BF4228" i="7"/>
  <c r="BG4228" i="7" s="1"/>
  <c r="BH4228" i="7" s="1"/>
  <c r="BI4228" i="7"/>
  <c r="BF4229" i="7"/>
  <c r="BG4229" i="7" s="1"/>
  <c r="BH4229" i="7" s="1"/>
  <c r="BI4229" i="7"/>
  <c r="BF4230" i="7"/>
  <c r="BG4230" i="7" s="1"/>
  <c r="BH4230" i="7" s="1"/>
  <c r="BI4230" i="7"/>
  <c r="BF4231" i="7"/>
  <c r="BG4231" i="7" s="1"/>
  <c r="BH4231" i="7" s="1"/>
  <c r="BI4231" i="7"/>
  <c r="BF4232" i="7"/>
  <c r="BG4232" i="7" s="1"/>
  <c r="BH4232" i="7" s="1"/>
  <c r="BI4232" i="7"/>
  <c r="BF4233" i="7"/>
  <c r="BG4233" i="7" s="1"/>
  <c r="BH4233" i="7" s="1"/>
  <c r="BI4233" i="7"/>
  <c r="BF4234" i="7"/>
  <c r="BG4234" i="7" s="1"/>
  <c r="BH4234" i="7" s="1"/>
  <c r="BI4234" i="7"/>
  <c r="BF4235" i="7"/>
  <c r="BG4235" i="7" s="1"/>
  <c r="BH4235" i="7" s="1"/>
  <c r="BI4235" i="7"/>
  <c r="BF4236" i="7"/>
  <c r="BG4236" i="7" s="1"/>
  <c r="BH4236" i="7" s="1"/>
  <c r="BI4236" i="7"/>
  <c r="BF4237" i="7"/>
  <c r="BG4237" i="7" s="1"/>
  <c r="BH4237" i="7" s="1"/>
  <c r="BI4237" i="7"/>
  <c r="BF4238" i="7"/>
  <c r="BG4238" i="7" s="1"/>
  <c r="BH4238" i="7" s="1"/>
  <c r="BI4238" i="7"/>
  <c r="BF4239" i="7"/>
  <c r="BG4239" i="7" s="1"/>
  <c r="BH4239" i="7" s="1"/>
  <c r="BI4239" i="7"/>
  <c r="BF4240" i="7"/>
  <c r="BG4240" i="7" s="1"/>
  <c r="BH4240" i="7" s="1"/>
  <c r="BI4240" i="7"/>
  <c r="BF4241" i="7"/>
  <c r="BG4241" i="7" s="1"/>
  <c r="BH4241" i="7" s="1"/>
  <c r="BI4241" i="7"/>
  <c r="BF4242" i="7"/>
  <c r="BG4242" i="7" s="1"/>
  <c r="BH4242" i="7" s="1"/>
  <c r="BI4242" i="7"/>
  <c r="BF4243" i="7"/>
  <c r="BG4243" i="7" s="1"/>
  <c r="BH4243" i="7" s="1"/>
  <c r="BI4243" i="7"/>
  <c r="BF4244" i="7"/>
  <c r="BG4244" i="7" s="1"/>
  <c r="BH4244" i="7" s="1"/>
  <c r="BI4244" i="7"/>
  <c r="BF4245" i="7"/>
  <c r="BG4245" i="7" s="1"/>
  <c r="BH4245" i="7" s="1"/>
  <c r="BI4245" i="7"/>
  <c r="BF4246" i="7"/>
  <c r="BG4246" i="7" s="1"/>
  <c r="BH4246" i="7" s="1"/>
  <c r="BI4246" i="7"/>
  <c r="BF4247" i="7"/>
  <c r="BG4247" i="7" s="1"/>
  <c r="BH4247" i="7" s="1"/>
  <c r="BI4247" i="7"/>
  <c r="BF4248" i="7"/>
  <c r="BG4248" i="7" s="1"/>
  <c r="BH4248" i="7" s="1"/>
  <c r="BI4248" i="7"/>
  <c r="BF4249" i="7"/>
  <c r="BG4249" i="7" s="1"/>
  <c r="BH4249" i="7" s="1"/>
  <c r="BI4249" i="7"/>
  <c r="BF4250" i="7"/>
  <c r="BG4250" i="7" s="1"/>
  <c r="BH4250" i="7" s="1"/>
  <c r="BI4250" i="7"/>
  <c r="BF4251" i="7"/>
  <c r="BG4251" i="7" s="1"/>
  <c r="BH4251" i="7" s="1"/>
  <c r="BI4251" i="7"/>
  <c r="BF4252" i="7"/>
  <c r="BG4252" i="7" s="1"/>
  <c r="BH4252" i="7" s="1"/>
  <c r="BI4252" i="7"/>
  <c r="BF4253" i="7"/>
  <c r="BG4253" i="7" s="1"/>
  <c r="BH4253" i="7" s="1"/>
  <c r="BI4253" i="7"/>
  <c r="BF4254" i="7"/>
  <c r="BG4254" i="7" s="1"/>
  <c r="BH4254" i="7" s="1"/>
  <c r="BI4254" i="7"/>
  <c r="BF4255" i="7"/>
  <c r="BG4255" i="7" s="1"/>
  <c r="BH4255" i="7" s="1"/>
  <c r="BI4255" i="7"/>
  <c r="BF4256" i="7"/>
  <c r="BG4256" i="7" s="1"/>
  <c r="BH4256" i="7" s="1"/>
  <c r="BI4256" i="7"/>
  <c r="BF4257" i="7"/>
  <c r="BG4257" i="7" s="1"/>
  <c r="BH4257" i="7" s="1"/>
  <c r="BI4257" i="7"/>
  <c r="BF4258" i="7"/>
  <c r="BG4258" i="7" s="1"/>
  <c r="BH4258" i="7" s="1"/>
  <c r="BI4258" i="7"/>
  <c r="BF4259" i="7"/>
  <c r="BG4259" i="7" s="1"/>
  <c r="BH4259" i="7" s="1"/>
  <c r="BI4259" i="7"/>
  <c r="BF4260" i="7"/>
  <c r="BG4260" i="7" s="1"/>
  <c r="BH4260" i="7" s="1"/>
  <c r="BI4260" i="7"/>
  <c r="BF4261" i="7"/>
  <c r="BG4261" i="7" s="1"/>
  <c r="BH4261" i="7" s="1"/>
  <c r="BI4261" i="7"/>
  <c r="BF4262" i="7"/>
  <c r="BG4262" i="7" s="1"/>
  <c r="BH4262" i="7" s="1"/>
  <c r="BI4262" i="7"/>
  <c r="BF4263" i="7"/>
  <c r="BG4263" i="7" s="1"/>
  <c r="BH4263" i="7" s="1"/>
  <c r="BI4263" i="7"/>
  <c r="BF4264" i="7"/>
  <c r="BG4264" i="7" s="1"/>
  <c r="BH4264" i="7" s="1"/>
  <c r="BI4264" i="7"/>
  <c r="BF4265" i="7"/>
  <c r="BG4265" i="7" s="1"/>
  <c r="BH4265" i="7" s="1"/>
  <c r="BI4265" i="7"/>
  <c r="BF4266" i="7"/>
  <c r="BG4266" i="7" s="1"/>
  <c r="BH4266" i="7" s="1"/>
  <c r="BI4266" i="7"/>
  <c r="BF4267" i="7"/>
  <c r="BG4267" i="7" s="1"/>
  <c r="BH4267" i="7" s="1"/>
  <c r="BI4267" i="7"/>
  <c r="BF4268" i="7"/>
  <c r="BG4268" i="7" s="1"/>
  <c r="BH4268" i="7" s="1"/>
  <c r="BI4268" i="7"/>
  <c r="BF4269" i="7"/>
  <c r="BG4269" i="7" s="1"/>
  <c r="BH4269" i="7" s="1"/>
  <c r="BI4269" i="7"/>
  <c r="BF4270" i="7"/>
  <c r="BG4270" i="7" s="1"/>
  <c r="BH4270" i="7" s="1"/>
  <c r="BI4270" i="7"/>
  <c r="BF4271" i="7"/>
  <c r="BG4271" i="7" s="1"/>
  <c r="BH4271" i="7" s="1"/>
  <c r="BI4271" i="7"/>
  <c r="BF4272" i="7"/>
  <c r="BG4272" i="7" s="1"/>
  <c r="BH4272" i="7" s="1"/>
  <c r="BI4272" i="7"/>
  <c r="BF4273" i="7"/>
  <c r="BG4273" i="7" s="1"/>
  <c r="BH4273" i="7" s="1"/>
  <c r="BI4273" i="7"/>
  <c r="BF4274" i="7"/>
  <c r="BG4274" i="7" s="1"/>
  <c r="BH4274" i="7" s="1"/>
  <c r="BI4274" i="7"/>
  <c r="BF4275" i="7"/>
  <c r="BG4275" i="7" s="1"/>
  <c r="BH4275" i="7" s="1"/>
  <c r="BI4275" i="7"/>
  <c r="BF4276" i="7"/>
  <c r="BG4276" i="7" s="1"/>
  <c r="BH4276" i="7" s="1"/>
  <c r="BI4276" i="7"/>
  <c r="BF4277" i="7"/>
  <c r="BG4277" i="7" s="1"/>
  <c r="BH4277" i="7" s="1"/>
  <c r="BI4277" i="7"/>
  <c r="BF4278" i="7"/>
  <c r="BG4278" i="7" s="1"/>
  <c r="BH4278" i="7" s="1"/>
  <c r="BI4278" i="7"/>
  <c r="BF4279" i="7"/>
  <c r="BG4279" i="7" s="1"/>
  <c r="BH4279" i="7" s="1"/>
  <c r="BI4279" i="7"/>
  <c r="BF4280" i="7"/>
  <c r="BG4280" i="7" s="1"/>
  <c r="BH4280" i="7" s="1"/>
  <c r="BI4280" i="7"/>
  <c r="BF4281" i="7"/>
  <c r="BG4281" i="7" s="1"/>
  <c r="BH4281" i="7" s="1"/>
  <c r="BI4281" i="7"/>
  <c r="BF4282" i="7"/>
  <c r="BG4282" i="7" s="1"/>
  <c r="BH4282" i="7" s="1"/>
  <c r="BI4282" i="7"/>
  <c r="BF4283" i="7"/>
  <c r="BG4283" i="7" s="1"/>
  <c r="BH4283" i="7" s="1"/>
  <c r="BI4283" i="7"/>
  <c r="BF4284" i="7"/>
  <c r="BG4284" i="7" s="1"/>
  <c r="BH4284" i="7" s="1"/>
  <c r="BI4284" i="7"/>
  <c r="BF4285" i="7"/>
  <c r="BG4285" i="7" s="1"/>
  <c r="BH4285" i="7" s="1"/>
  <c r="BI4285" i="7"/>
  <c r="BF4286" i="7"/>
  <c r="BG4286" i="7" s="1"/>
  <c r="BH4286" i="7" s="1"/>
  <c r="BI4286" i="7"/>
  <c r="BF4287" i="7"/>
  <c r="BG4287" i="7" s="1"/>
  <c r="BH4287" i="7" s="1"/>
  <c r="BI4287" i="7"/>
  <c r="BF4288" i="7"/>
  <c r="BG4288" i="7" s="1"/>
  <c r="BH4288" i="7" s="1"/>
  <c r="BI4288" i="7"/>
  <c r="BF4289" i="7"/>
  <c r="BG4289" i="7" s="1"/>
  <c r="BH4289" i="7" s="1"/>
  <c r="BI4289" i="7"/>
  <c r="BF4290" i="7"/>
  <c r="BG4290" i="7" s="1"/>
  <c r="BH4290" i="7" s="1"/>
  <c r="BI4290" i="7"/>
  <c r="BF4291" i="7"/>
  <c r="BG4291" i="7" s="1"/>
  <c r="BH4291" i="7" s="1"/>
  <c r="BI4291" i="7"/>
  <c r="BF4292" i="7"/>
  <c r="BG4292" i="7" s="1"/>
  <c r="BH4292" i="7" s="1"/>
  <c r="BI4292" i="7"/>
  <c r="BF4293" i="7"/>
  <c r="BG4293" i="7" s="1"/>
  <c r="BH4293" i="7" s="1"/>
  <c r="BI4293" i="7"/>
  <c r="BF4294" i="7"/>
  <c r="BG4294" i="7" s="1"/>
  <c r="BH4294" i="7" s="1"/>
  <c r="BI4294" i="7"/>
  <c r="BF4295" i="7"/>
  <c r="BG4295" i="7" s="1"/>
  <c r="BH4295" i="7" s="1"/>
  <c r="BI4295" i="7"/>
  <c r="BF4296" i="7"/>
  <c r="BG4296" i="7" s="1"/>
  <c r="BH4296" i="7" s="1"/>
  <c r="BI4296" i="7"/>
  <c r="BF4297" i="7"/>
  <c r="BG4297" i="7" s="1"/>
  <c r="BH4297" i="7" s="1"/>
  <c r="BI4297" i="7"/>
  <c r="BF4298" i="7"/>
  <c r="BG4298" i="7" s="1"/>
  <c r="BH4298" i="7" s="1"/>
  <c r="BI4298" i="7"/>
  <c r="BF4299" i="7"/>
  <c r="BG4299" i="7" s="1"/>
  <c r="BH4299" i="7" s="1"/>
  <c r="BI4299" i="7"/>
  <c r="BF4300" i="7"/>
  <c r="BG4300" i="7" s="1"/>
  <c r="BH4300" i="7" s="1"/>
  <c r="BI4300" i="7"/>
  <c r="BF4301" i="7"/>
  <c r="BG4301" i="7" s="1"/>
  <c r="BH4301" i="7" s="1"/>
  <c r="BI4301" i="7"/>
  <c r="BF4302" i="7"/>
  <c r="BG4302" i="7" s="1"/>
  <c r="BH4302" i="7" s="1"/>
  <c r="BI4302" i="7"/>
  <c r="BF4303" i="7"/>
  <c r="BG4303" i="7" s="1"/>
  <c r="BH4303" i="7" s="1"/>
  <c r="BI4303" i="7"/>
  <c r="BF4304" i="7"/>
  <c r="BG4304" i="7" s="1"/>
  <c r="BH4304" i="7" s="1"/>
  <c r="BI4304" i="7"/>
  <c r="BF4305" i="7"/>
  <c r="BG4305" i="7" s="1"/>
  <c r="BH4305" i="7" s="1"/>
  <c r="BI4305" i="7"/>
  <c r="BF4306" i="7"/>
  <c r="BG4306" i="7" s="1"/>
  <c r="BH4306" i="7" s="1"/>
  <c r="BI4306" i="7"/>
  <c r="BF4307" i="7"/>
  <c r="BG4307" i="7" s="1"/>
  <c r="BH4307" i="7" s="1"/>
  <c r="BI4307" i="7"/>
  <c r="BF4308" i="7"/>
  <c r="BG4308" i="7" s="1"/>
  <c r="BH4308" i="7" s="1"/>
  <c r="BI4308" i="7"/>
  <c r="BF4309" i="7"/>
  <c r="BG4309" i="7" s="1"/>
  <c r="BH4309" i="7" s="1"/>
  <c r="BI4309" i="7"/>
  <c r="BF4310" i="7"/>
  <c r="BG4310" i="7" s="1"/>
  <c r="BH4310" i="7" s="1"/>
  <c r="BI4310" i="7"/>
  <c r="BF4311" i="7"/>
  <c r="BG4311" i="7" s="1"/>
  <c r="BH4311" i="7" s="1"/>
  <c r="BI4311" i="7"/>
  <c r="BF4312" i="7"/>
  <c r="BG4312" i="7" s="1"/>
  <c r="BH4312" i="7" s="1"/>
  <c r="BI4312" i="7"/>
  <c r="BF4313" i="7"/>
  <c r="BG4313" i="7" s="1"/>
  <c r="BH4313" i="7" s="1"/>
  <c r="BI4313" i="7"/>
  <c r="BF4314" i="7"/>
  <c r="BG4314" i="7" s="1"/>
  <c r="BH4314" i="7" s="1"/>
  <c r="BI4314" i="7"/>
  <c r="BF4315" i="7"/>
  <c r="BG4315" i="7" s="1"/>
  <c r="BH4315" i="7" s="1"/>
  <c r="BI4315" i="7"/>
  <c r="BF4316" i="7"/>
  <c r="BG4316" i="7" s="1"/>
  <c r="BH4316" i="7" s="1"/>
  <c r="BI4316" i="7"/>
  <c r="BF4317" i="7"/>
  <c r="BG4317" i="7" s="1"/>
  <c r="BH4317" i="7" s="1"/>
  <c r="BI4317" i="7"/>
  <c r="BF4318" i="7"/>
  <c r="BG4318" i="7" s="1"/>
  <c r="BH4318" i="7" s="1"/>
  <c r="BI4318" i="7"/>
  <c r="BF4319" i="7"/>
  <c r="BG4319" i="7" s="1"/>
  <c r="BH4319" i="7" s="1"/>
  <c r="BI4319" i="7"/>
  <c r="BF4320" i="7"/>
  <c r="BG4320" i="7" s="1"/>
  <c r="BH4320" i="7" s="1"/>
  <c r="BI4320" i="7"/>
  <c r="BF4321" i="7"/>
  <c r="BG4321" i="7" s="1"/>
  <c r="BH4321" i="7" s="1"/>
  <c r="BI4321" i="7"/>
  <c r="BF4322" i="7"/>
  <c r="BG4322" i="7" s="1"/>
  <c r="BH4322" i="7" s="1"/>
  <c r="BI4322" i="7"/>
  <c r="BF4323" i="7"/>
  <c r="BG4323" i="7" s="1"/>
  <c r="BH4323" i="7" s="1"/>
  <c r="BI4323" i="7"/>
  <c r="BF4324" i="7"/>
  <c r="BG4324" i="7" s="1"/>
  <c r="BH4324" i="7" s="1"/>
  <c r="BI4324" i="7"/>
  <c r="BF4325" i="7"/>
  <c r="BG4325" i="7" s="1"/>
  <c r="BH4325" i="7" s="1"/>
  <c r="BI4325" i="7"/>
  <c r="BF4326" i="7"/>
  <c r="BG4326" i="7" s="1"/>
  <c r="BH4326" i="7" s="1"/>
  <c r="BI4326" i="7"/>
  <c r="BF4327" i="7"/>
  <c r="BG4327" i="7" s="1"/>
  <c r="BH4327" i="7" s="1"/>
  <c r="BI4327" i="7"/>
  <c r="BF4328" i="7"/>
  <c r="BG4328" i="7" s="1"/>
  <c r="BH4328" i="7" s="1"/>
  <c r="BI4328" i="7"/>
  <c r="BF4329" i="7"/>
  <c r="BG4329" i="7" s="1"/>
  <c r="BH4329" i="7" s="1"/>
  <c r="BI4329" i="7"/>
  <c r="BF4330" i="7"/>
  <c r="BG4330" i="7" s="1"/>
  <c r="BH4330" i="7" s="1"/>
  <c r="BI4330" i="7"/>
  <c r="BF4331" i="7"/>
  <c r="BG4331" i="7" s="1"/>
  <c r="BH4331" i="7" s="1"/>
  <c r="BI4331" i="7"/>
  <c r="BF4332" i="7"/>
  <c r="BG4332" i="7" s="1"/>
  <c r="BH4332" i="7" s="1"/>
  <c r="BI4332" i="7"/>
  <c r="BF4333" i="7"/>
  <c r="BG4333" i="7" s="1"/>
  <c r="BH4333" i="7" s="1"/>
  <c r="BI4333" i="7"/>
  <c r="BF4334" i="7"/>
  <c r="BG4334" i="7" s="1"/>
  <c r="BH4334" i="7" s="1"/>
  <c r="BI4334" i="7"/>
  <c r="BF4335" i="7"/>
  <c r="BG4335" i="7" s="1"/>
  <c r="BH4335" i="7" s="1"/>
  <c r="BI4335" i="7"/>
  <c r="BF4336" i="7"/>
  <c r="BG4336" i="7" s="1"/>
  <c r="BH4336" i="7" s="1"/>
  <c r="BI4336" i="7"/>
  <c r="BF4337" i="7"/>
  <c r="BG4337" i="7" s="1"/>
  <c r="BH4337" i="7" s="1"/>
  <c r="BI4337" i="7"/>
  <c r="BF4338" i="7"/>
  <c r="BG4338" i="7" s="1"/>
  <c r="BH4338" i="7" s="1"/>
  <c r="BI4338" i="7"/>
  <c r="BF4339" i="7"/>
  <c r="BG4339" i="7" s="1"/>
  <c r="BH4339" i="7" s="1"/>
  <c r="BI4339" i="7"/>
  <c r="BF4340" i="7"/>
  <c r="BG4340" i="7" s="1"/>
  <c r="BH4340" i="7" s="1"/>
  <c r="BI4340" i="7"/>
  <c r="BF4341" i="7"/>
  <c r="BG4341" i="7" s="1"/>
  <c r="BH4341" i="7" s="1"/>
  <c r="BI4341" i="7"/>
  <c r="BF4342" i="7"/>
  <c r="BG4342" i="7" s="1"/>
  <c r="BH4342" i="7" s="1"/>
  <c r="BI4342" i="7"/>
  <c r="BF4343" i="7"/>
  <c r="BG4343" i="7" s="1"/>
  <c r="BH4343" i="7" s="1"/>
  <c r="BI4343" i="7"/>
  <c r="BF4344" i="7"/>
  <c r="BG4344" i="7" s="1"/>
  <c r="BH4344" i="7" s="1"/>
  <c r="BI4344" i="7"/>
  <c r="BF4345" i="7"/>
  <c r="BG4345" i="7" s="1"/>
  <c r="BH4345" i="7" s="1"/>
  <c r="BI4345" i="7"/>
  <c r="BF4346" i="7"/>
  <c r="BG4346" i="7" s="1"/>
  <c r="BH4346" i="7" s="1"/>
  <c r="BI4346" i="7"/>
  <c r="BF4347" i="7"/>
  <c r="BG4347" i="7" s="1"/>
  <c r="BH4347" i="7" s="1"/>
  <c r="BI4347" i="7"/>
  <c r="BF4348" i="7"/>
  <c r="BG4348" i="7" s="1"/>
  <c r="BH4348" i="7" s="1"/>
  <c r="BI4348" i="7"/>
  <c r="BF4349" i="7"/>
  <c r="BG4349" i="7" s="1"/>
  <c r="BH4349" i="7" s="1"/>
  <c r="BI4349" i="7"/>
  <c r="BF4350" i="7"/>
  <c r="BG4350" i="7" s="1"/>
  <c r="BH4350" i="7" s="1"/>
  <c r="BI4350" i="7"/>
  <c r="BF4351" i="7"/>
  <c r="BG4351" i="7" s="1"/>
  <c r="BH4351" i="7" s="1"/>
  <c r="BI4351" i="7"/>
  <c r="BF4352" i="7"/>
  <c r="BG4352" i="7" s="1"/>
  <c r="BH4352" i="7" s="1"/>
  <c r="BI4352" i="7"/>
  <c r="BF4353" i="7"/>
  <c r="BG4353" i="7" s="1"/>
  <c r="BH4353" i="7" s="1"/>
  <c r="BI4353" i="7"/>
  <c r="BF4354" i="7"/>
  <c r="BG4354" i="7" s="1"/>
  <c r="BH4354" i="7" s="1"/>
  <c r="BI4354" i="7"/>
  <c r="BF4355" i="7"/>
  <c r="BG4355" i="7" s="1"/>
  <c r="BH4355" i="7" s="1"/>
  <c r="BI4355" i="7"/>
  <c r="BF4356" i="7"/>
  <c r="BG4356" i="7" s="1"/>
  <c r="BH4356" i="7" s="1"/>
  <c r="BI4356" i="7"/>
  <c r="BF4357" i="7"/>
  <c r="BG4357" i="7" s="1"/>
  <c r="BH4357" i="7" s="1"/>
  <c r="BI4357" i="7"/>
  <c r="BF4358" i="7"/>
  <c r="BG4358" i="7" s="1"/>
  <c r="BH4358" i="7" s="1"/>
  <c r="BI4358" i="7"/>
  <c r="BF4359" i="7"/>
  <c r="BG4359" i="7" s="1"/>
  <c r="BH4359" i="7" s="1"/>
  <c r="BI4359" i="7"/>
  <c r="BF4360" i="7"/>
  <c r="BG4360" i="7" s="1"/>
  <c r="BH4360" i="7" s="1"/>
  <c r="BI4360" i="7"/>
  <c r="BF4361" i="7"/>
  <c r="BG4361" i="7" s="1"/>
  <c r="BH4361" i="7" s="1"/>
  <c r="BI4361" i="7"/>
  <c r="BF4362" i="7"/>
  <c r="BG4362" i="7" s="1"/>
  <c r="BH4362" i="7" s="1"/>
  <c r="BI4362" i="7"/>
  <c r="BF4363" i="7"/>
  <c r="BG4363" i="7" s="1"/>
  <c r="BH4363" i="7" s="1"/>
  <c r="BI4363" i="7"/>
  <c r="BF4364" i="7"/>
  <c r="BG4364" i="7" s="1"/>
  <c r="BH4364" i="7" s="1"/>
  <c r="BI4364" i="7"/>
  <c r="BF4365" i="7"/>
  <c r="BG4365" i="7" s="1"/>
  <c r="BH4365" i="7" s="1"/>
  <c r="BI4365" i="7"/>
  <c r="BF4366" i="7"/>
  <c r="BG4366" i="7" s="1"/>
  <c r="BH4366" i="7" s="1"/>
  <c r="BI4366" i="7"/>
  <c r="BF4367" i="7"/>
  <c r="BG4367" i="7" s="1"/>
  <c r="BH4367" i="7" s="1"/>
  <c r="BI4367" i="7"/>
  <c r="BF4368" i="7"/>
  <c r="BG4368" i="7" s="1"/>
  <c r="BH4368" i="7" s="1"/>
  <c r="BI4368" i="7"/>
  <c r="BF4369" i="7"/>
  <c r="BG4369" i="7" s="1"/>
  <c r="BH4369" i="7" s="1"/>
  <c r="BI4369" i="7"/>
  <c r="BF4370" i="7"/>
  <c r="BG4370" i="7" s="1"/>
  <c r="BH4370" i="7" s="1"/>
  <c r="BI4370" i="7"/>
  <c r="BF4371" i="7"/>
  <c r="BG4371" i="7" s="1"/>
  <c r="BH4371" i="7" s="1"/>
  <c r="BI4371" i="7"/>
  <c r="BF4372" i="7"/>
  <c r="BG4372" i="7" s="1"/>
  <c r="BH4372" i="7" s="1"/>
  <c r="BI4372" i="7"/>
  <c r="BF4373" i="7"/>
  <c r="BG4373" i="7" s="1"/>
  <c r="BH4373" i="7" s="1"/>
  <c r="BI4373" i="7"/>
  <c r="BF4374" i="7"/>
  <c r="BG4374" i="7" s="1"/>
  <c r="BH4374" i="7" s="1"/>
  <c r="BI4374" i="7"/>
  <c r="BF4375" i="7"/>
  <c r="BG4375" i="7" s="1"/>
  <c r="BH4375" i="7" s="1"/>
  <c r="BI4375" i="7"/>
  <c r="BF4376" i="7"/>
  <c r="BG4376" i="7" s="1"/>
  <c r="BH4376" i="7" s="1"/>
  <c r="BI4376" i="7"/>
  <c r="BF4377" i="7"/>
  <c r="BG4377" i="7" s="1"/>
  <c r="BH4377" i="7" s="1"/>
  <c r="BI4377" i="7"/>
  <c r="BF4378" i="7"/>
  <c r="BG4378" i="7" s="1"/>
  <c r="BH4378" i="7" s="1"/>
  <c r="BI4378" i="7"/>
  <c r="BF4379" i="7"/>
  <c r="BG4379" i="7" s="1"/>
  <c r="BH4379" i="7" s="1"/>
  <c r="BI4379" i="7"/>
  <c r="BF4380" i="7"/>
  <c r="BG4380" i="7" s="1"/>
  <c r="BH4380" i="7" s="1"/>
  <c r="BI4380" i="7"/>
  <c r="BF4381" i="7"/>
  <c r="BG4381" i="7" s="1"/>
  <c r="BH4381" i="7" s="1"/>
  <c r="BI4381" i="7"/>
  <c r="BF4382" i="7"/>
  <c r="BG4382" i="7" s="1"/>
  <c r="BH4382" i="7" s="1"/>
  <c r="BI4382" i="7"/>
  <c r="BF4383" i="7"/>
  <c r="BG4383" i="7" s="1"/>
  <c r="BH4383" i="7" s="1"/>
  <c r="BI4383" i="7"/>
  <c r="BF4384" i="7"/>
  <c r="BG4384" i="7" s="1"/>
  <c r="BH4384" i="7" s="1"/>
  <c r="BI4384" i="7"/>
  <c r="BF4385" i="7"/>
  <c r="BG4385" i="7" s="1"/>
  <c r="BH4385" i="7" s="1"/>
  <c r="BI4385" i="7"/>
  <c r="BF4386" i="7"/>
  <c r="BG4386" i="7" s="1"/>
  <c r="BH4386" i="7" s="1"/>
  <c r="BI4386" i="7"/>
  <c r="BF4387" i="7"/>
  <c r="BG4387" i="7" s="1"/>
  <c r="BH4387" i="7" s="1"/>
  <c r="BI4387" i="7"/>
  <c r="BF4388" i="7"/>
  <c r="BG4388" i="7" s="1"/>
  <c r="BH4388" i="7" s="1"/>
  <c r="BI4388" i="7"/>
  <c r="BF4389" i="7"/>
  <c r="BG4389" i="7" s="1"/>
  <c r="BH4389" i="7" s="1"/>
  <c r="BI4389" i="7"/>
  <c r="BF4390" i="7"/>
  <c r="BG4390" i="7" s="1"/>
  <c r="BH4390" i="7" s="1"/>
  <c r="BI4390" i="7"/>
  <c r="BF4391" i="7"/>
  <c r="BG4391" i="7" s="1"/>
  <c r="BH4391" i="7" s="1"/>
  <c r="BI4391" i="7"/>
  <c r="BF4392" i="7"/>
  <c r="BG4392" i="7" s="1"/>
  <c r="BH4392" i="7" s="1"/>
  <c r="BI4392" i="7"/>
  <c r="BF4393" i="7"/>
  <c r="BG4393" i="7" s="1"/>
  <c r="BH4393" i="7" s="1"/>
  <c r="BI4393" i="7"/>
  <c r="BF4394" i="7"/>
  <c r="BG4394" i="7" s="1"/>
  <c r="BH4394" i="7" s="1"/>
  <c r="BI4394" i="7"/>
  <c r="BF4395" i="7"/>
  <c r="BG4395" i="7" s="1"/>
  <c r="BH4395" i="7" s="1"/>
  <c r="BI4395" i="7"/>
  <c r="BF4396" i="7"/>
  <c r="BG4396" i="7" s="1"/>
  <c r="BH4396" i="7" s="1"/>
  <c r="BI4396" i="7"/>
  <c r="BF4397" i="7"/>
  <c r="BG4397" i="7" s="1"/>
  <c r="BH4397" i="7" s="1"/>
  <c r="BI4397" i="7"/>
  <c r="BF4398" i="7"/>
  <c r="BG4398" i="7" s="1"/>
  <c r="BH4398" i="7" s="1"/>
  <c r="BI4398" i="7"/>
  <c r="BF4399" i="7"/>
  <c r="BG4399" i="7" s="1"/>
  <c r="BH4399" i="7" s="1"/>
  <c r="BI4399" i="7"/>
  <c r="BF4400" i="7"/>
  <c r="BG4400" i="7" s="1"/>
  <c r="BH4400" i="7" s="1"/>
  <c r="BI4400" i="7"/>
  <c r="BF4401" i="7"/>
  <c r="BG4401" i="7" s="1"/>
  <c r="BH4401" i="7" s="1"/>
  <c r="BI4401" i="7"/>
  <c r="BF4402" i="7"/>
  <c r="BG4402" i="7" s="1"/>
  <c r="BH4402" i="7" s="1"/>
  <c r="BI4402" i="7"/>
  <c r="BF4403" i="7"/>
  <c r="BG4403" i="7" s="1"/>
  <c r="BH4403" i="7" s="1"/>
  <c r="BI4403" i="7"/>
  <c r="BF4404" i="7"/>
  <c r="BG4404" i="7" s="1"/>
  <c r="BH4404" i="7" s="1"/>
  <c r="BI4404" i="7"/>
  <c r="BF4405" i="7"/>
  <c r="BG4405" i="7" s="1"/>
  <c r="BH4405" i="7" s="1"/>
  <c r="BI4405" i="7"/>
  <c r="BF4406" i="7"/>
  <c r="BG4406" i="7" s="1"/>
  <c r="BH4406" i="7" s="1"/>
  <c r="BI4406" i="7"/>
  <c r="BF4407" i="7"/>
  <c r="BG4407" i="7" s="1"/>
  <c r="BH4407" i="7" s="1"/>
  <c r="BI4407" i="7"/>
  <c r="BF4408" i="7"/>
  <c r="BG4408" i="7" s="1"/>
  <c r="BH4408" i="7" s="1"/>
  <c r="BI4408" i="7"/>
  <c r="BF4409" i="7"/>
  <c r="BG4409" i="7" s="1"/>
  <c r="BH4409" i="7" s="1"/>
  <c r="BI4409" i="7"/>
  <c r="BF4410" i="7"/>
  <c r="BG4410" i="7" s="1"/>
  <c r="BH4410" i="7" s="1"/>
  <c r="BI4410" i="7"/>
  <c r="BF4411" i="7"/>
  <c r="BG4411" i="7" s="1"/>
  <c r="BH4411" i="7" s="1"/>
  <c r="BI4411" i="7"/>
  <c r="BF4412" i="7"/>
  <c r="BG4412" i="7" s="1"/>
  <c r="BH4412" i="7" s="1"/>
  <c r="BI4412" i="7"/>
  <c r="BF4413" i="7"/>
  <c r="BG4413" i="7" s="1"/>
  <c r="BH4413" i="7" s="1"/>
  <c r="BI4413" i="7"/>
  <c r="BF4414" i="7"/>
  <c r="BG4414" i="7" s="1"/>
  <c r="BH4414" i="7" s="1"/>
  <c r="BI4414" i="7"/>
  <c r="BF4415" i="7"/>
  <c r="BG4415" i="7" s="1"/>
  <c r="BH4415" i="7" s="1"/>
  <c r="BI4415" i="7"/>
  <c r="BF4416" i="7"/>
  <c r="BG4416" i="7" s="1"/>
  <c r="BH4416" i="7" s="1"/>
  <c r="BI4416" i="7"/>
  <c r="BF4417" i="7"/>
  <c r="BG4417" i="7" s="1"/>
  <c r="BH4417" i="7" s="1"/>
  <c r="BI4417" i="7"/>
  <c r="BF4418" i="7"/>
  <c r="BG4418" i="7" s="1"/>
  <c r="BH4418" i="7" s="1"/>
  <c r="BI4418" i="7"/>
  <c r="BF4419" i="7"/>
  <c r="BG4419" i="7" s="1"/>
  <c r="BH4419" i="7" s="1"/>
  <c r="BI4419" i="7"/>
  <c r="BF4420" i="7"/>
  <c r="BG4420" i="7" s="1"/>
  <c r="BH4420" i="7" s="1"/>
  <c r="BI4420" i="7"/>
  <c r="BF4421" i="7"/>
  <c r="BG4421" i="7" s="1"/>
  <c r="BH4421" i="7" s="1"/>
  <c r="BI4421" i="7"/>
  <c r="BF4422" i="7"/>
  <c r="BG4422" i="7" s="1"/>
  <c r="BH4422" i="7" s="1"/>
  <c r="BI4422" i="7"/>
  <c r="BF4423" i="7"/>
  <c r="BG4423" i="7" s="1"/>
  <c r="BH4423" i="7" s="1"/>
  <c r="BI4423" i="7"/>
  <c r="BF4424" i="7"/>
  <c r="BG4424" i="7" s="1"/>
  <c r="BH4424" i="7" s="1"/>
  <c r="BI4424" i="7"/>
  <c r="BF4425" i="7"/>
  <c r="BG4425" i="7" s="1"/>
  <c r="BH4425" i="7" s="1"/>
  <c r="BI4425" i="7"/>
  <c r="BF4426" i="7"/>
  <c r="BG4426" i="7" s="1"/>
  <c r="BH4426" i="7" s="1"/>
  <c r="BI4426" i="7"/>
  <c r="BF4427" i="7"/>
  <c r="BG4427" i="7" s="1"/>
  <c r="BH4427" i="7" s="1"/>
  <c r="BI4427" i="7"/>
  <c r="BF4428" i="7"/>
  <c r="BG4428" i="7" s="1"/>
  <c r="BH4428" i="7" s="1"/>
  <c r="BI4428" i="7"/>
  <c r="BF4429" i="7"/>
  <c r="BG4429" i="7" s="1"/>
  <c r="BH4429" i="7" s="1"/>
  <c r="BI4429" i="7"/>
  <c r="BF4430" i="7"/>
  <c r="BG4430" i="7" s="1"/>
  <c r="BH4430" i="7" s="1"/>
  <c r="BI4430" i="7"/>
  <c r="BF4431" i="7"/>
  <c r="BG4431" i="7" s="1"/>
  <c r="BH4431" i="7" s="1"/>
  <c r="BI4431" i="7"/>
  <c r="BF4432" i="7"/>
  <c r="BG4432" i="7" s="1"/>
  <c r="BH4432" i="7" s="1"/>
  <c r="BI4432" i="7"/>
  <c r="BF4433" i="7"/>
  <c r="BG4433" i="7" s="1"/>
  <c r="BH4433" i="7" s="1"/>
  <c r="BI4433" i="7"/>
  <c r="BF4434" i="7"/>
  <c r="BG4434" i="7" s="1"/>
  <c r="BH4434" i="7" s="1"/>
  <c r="BI4434" i="7"/>
  <c r="BF4435" i="7"/>
  <c r="BG4435" i="7" s="1"/>
  <c r="BH4435" i="7" s="1"/>
  <c r="BI4435" i="7"/>
  <c r="BF4436" i="7"/>
  <c r="BG4436" i="7" s="1"/>
  <c r="BH4436" i="7" s="1"/>
  <c r="BI4436" i="7"/>
  <c r="BF4437" i="7"/>
  <c r="BG4437" i="7" s="1"/>
  <c r="BH4437" i="7" s="1"/>
  <c r="BI4437" i="7"/>
  <c r="BF4438" i="7"/>
  <c r="BG4438" i="7" s="1"/>
  <c r="BH4438" i="7" s="1"/>
  <c r="BI4438" i="7"/>
  <c r="BF4439" i="7"/>
  <c r="BG4439" i="7" s="1"/>
  <c r="BH4439" i="7" s="1"/>
  <c r="BI4439" i="7"/>
  <c r="BF4440" i="7"/>
  <c r="BG4440" i="7" s="1"/>
  <c r="BH4440" i="7" s="1"/>
  <c r="BI4440" i="7"/>
  <c r="BF4441" i="7"/>
  <c r="BG4441" i="7" s="1"/>
  <c r="BH4441" i="7" s="1"/>
  <c r="BI4441" i="7"/>
  <c r="BF4442" i="7"/>
  <c r="BG4442" i="7" s="1"/>
  <c r="BH4442" i="7" s="1"/>
  <c r="BI4442" i="7"/>
  <c r="BF4443" i="7"/>
  <c r="BG4443" i="7" s="1"/>
  <c r="BH4443" i="7" s="1"/>
  <c r="BI4443" i="7"/>
  <c r="BF4444" i="7"/>
  <c r="BG4444" i="7" s="1"/>
  <c r="BH4444" i="7" s="1"/>
  <c r="BI4444" i="7"/>
  <c r="BF4445" i="7"/>
  <c r="BG4445" i="7" s="1"/>
  <c r="BH4445" i="7" s="1"/>
  <c r="BI4445" i="7"/>
  <c r="BF4446" i="7"/>
  <c r="BG4446" i="7" s="1"/>
  <c r="BH4446" i="7" s="1"/>
  <c r="BI4446" i="7"/>
  <c r="BF4447" i="7"/>
  <c r="BG4447" i="7" s="1"/>
  <c r="BH4447" i="7" s="1"/>
  <c r="BI4447" i="7"/>
  <c r="BF4448" i="7"/>
  <c r="BG4448" i="7" s="1"/>
  <c r="BH4448" i="7" s="1"/>
  <c r="BI4448" i="7"/>
  <c r="BF4449" i="7"/>
  <c r="BG4449" i="7" s="1"/>
  <c r="BH4449" i="7" s="1"/>
  <c r="BI4449" i="7"/>
  <c r="BF4450" i="7"/>
  <c r="BG4450" i="7" s="1"/>
  <c r="BH4450" i="7" s="1"/>
  <c r="BI4450" i="7"/>
  <c r="BF4451" i="7"/>
  <c r="BG4451" i="7" s="1"/>
  <c r="BH4451" i="7" s="1"/>
  <c r="BI4451" i="7"/>
  <c r="BF4452" i="7"/>
  <c r="BG4452" i="7" s="1"/>
  <c r="BH4452" i="7" s="1"/>
  <c r="BI4452" i="7"/>
  <c r="BF4453" i="7"/>
  <c r="BG4453" i="7" s="1"/>
  <c r="BH4453" i="7" s="1"/>
  <c r="BI4453" i="7"/>
  <c r="BF4454" i="7"/>
  <c r="BG4454" i="7" s="1"/>
  <c r="BH4454" i="7" s="1"/>
  <c r="BI4454" i="7"/>
  <c r="BF4455" i="7"/>
  <c r="BG4455" i="7" s="1"/>
  <c r="BH4455" i="7" s="1"/>
  <c r="BI4455" i="7"/>
  <c r="BF4456" i="7"/>
  <c r="BG4456" i="7" s="1"/>
  <c r="BH4456" i="7" s="1"/>
  <c r="BI4456" i="7"/>
  <c r="BF4457" i="7"/>
  <c r="BG4457" i="7" s="1"/>
  <c r="BH4457" i="7" s="1"/>
  <c r="BI4457" i="7"/>
  <c r="BF4458" i="7"/>
  <c r="BG4458" i="7" s="1"/>
  <c r="BH4458" i="7" s="1"/>
  <c r="BI4458" i="7"/>
  <c r="BF4459" i="7"/>
  <c r="BG4459" i="7" s="1"/>
  <c r="BH4459" i="7" s="1"/>
  <c r="BI4459" i="7"/>
  <c r="BF4460" i="7"/>
  <c r="BG4460" i="7" s="1"/>
  <c r="BH4460" i="7" s="1"/>
  <c r="BI4460" i="7"/>
  <c r="BF4461" i="7"/>
  <c r="BG4461" i="7" s="1"/>
  <c r="BH4461" i="7" s="1"/>
  <c r="BI4461" i="7"/>
  <c r="BF4462" i="7"/>
  <c r="BG4462" i="7" s="1"/>
  <c r="BH4462" i="7" s="1"/>
  <c r="BI4462" i="7"/>
  <c r="BF4463" i="7"/>
  <c r="BG4463" i="7" s="1"/>
  <c r="BH4463" i="7" s="1"/>
  <c r="BI4463" i="7"/>
  <c r="BF4464" i="7"/>
  <c r="BG4464" i="7" s="1"/>
  <c r="BH4464" i="7" s="1"/>
  <c r="BI4464" i="7"/>
  <c r="BF4465" i="7"/>
  <c r="BG4465" i="7" s="1"/>
  <c r="BH4465" i="7" s="1"/>
  <c r="BI4465" i="7"/>
  <c r="BF4466" i="7"/>
  <c r="BG4466" i="7" s="1"/>
  <c r="BH4466" i="7" s="1"/>
  <c r="BI4466" i="7"/>
  <c r="BF4467" i="7"/>
  <c r="BG4467" i="7" s="1"/>
  <c r="BH4467" i="7" s="1"/>
  <c r="BI4467" i="7"/>
  <c r="BF4468" i="7"/>
  <c r="BG4468" i="7" s="1"/>
  <c r="BH4468" i="7" s="1"/>
  <c r="BI4468" i="7"/>
  <c r="BF4469" i="7"/>
  <c r="BG4469" i="7" s="1"/>
  <c r="BH4469" i="7" s="1"/>
  <c r="BI4469" i="7"/>
  <c r="BF4470" i="7"/>
  <c r="BG4470" i="7" s="1"/>
  <c r="BH4470" i="7" s="1"/>
  <c r="BI4470" i="7"/>
  <c r="BF4471" i="7"/>
  <c r="BG4471" i="7" s="1"/>
  <c r="BH4471" i="7" s="1"/>
  <c r="BI4471" i="7"/>
  <c r="BF4472" i="7"/>
  <c r="BG4472" i="7" s="1"/>
  <c r="BH4472" i="7" s="1"/>
  <c r="BI4472" i="7"/>
  <c r="BF4473" i="7"/>
  <c r="BG4473" i="7" s="1"/>
  <c r="BH4473" i="7" s="1"/>
  <c r="BI4473" i="7"/>
  <c r="BF4474" i="7"/>
  <c r="BG4474" i="7" s="1"/>
  <c r="BH4474" i="7" s="1"/>
  <c r="BI4474" i="7"/>
  <c r="BF4475" i="7"/>
  <c r="BG4475" i="7" s="1"/>
  <c r="BH4475" i="7" s="1"/>
  <c r="BI4475" i="7"/>
  <c r="BF4476" i="7"/>
  <c r="BG4476" i="7" s="1"/>
  <c r="BH4476" i="7" s="1"/>
  <c r="BI4476" i="7"/>
  <c r="BF4477" i="7"/>
  <c r="BG4477" i="7" s="1"/>
  <c r="BH4477" i="7" s="1"/>
  <c r="BI4477" i="7"/>
  <c r="BF4478" i="7"/>
  <c r="BG4478" i="7" s="1"/>
  <c r="BH4478" i="7" s="1"/>
  <c r="BI4478" i="7"/>
  <c r="BF4479" i="7"/>
  <c r="BG4479" i="7" s="1"/>
  <c r="BH4479" i="7" s="1"/>
  <c r="BI4479" i="7"/>
  <c r="BF4480" i="7"/>
  <c r="BG4480" i="7" s="1"/>
  <c r="BH4480" i="7" s="1"/>
  <c r="BI4480" i="7"/>
  <c r="BF4481" i="7"/>
  <c r="BG4481" i="7" s="1"/>
  <c r="BH4481" i="7" s="1"/>
  <c r="BI4481" i="7"/>
  <c r="BF4482" i="7"/>
  <c r="BG4482" i="7" s="1"/>
  <c r="BH4482" i="7" s="1"/>
  <c r="BI4482" i="7"/>
  <c r="BF4483" i="7"/>
  <c r="BG4483" i="7" s="1"/>
  <c r="BH4483" i="7" s="1"/>
  <c r="BI4483" i="7"/>
  <c r="BF4484" i="7"/>
  <c r="BG4484" i="7" s="1"/>
  <c r="BH4484" i="7" s="1"/>
  <c r="BI4484" i="7"/>
  <c r="BF4485" i="7"/>
  <c r="BG4485" i="7" s="1"/>
  <c r="BH4485" i="7" s="1"/>
  <c r="BI4485" i="7"/>
  <c r="BF4486" i="7"/>
  <c r="BG4486" i="7" s="1"/>
  <c r="BH4486" i="7" s="1"/>
  <c r="BI4486" i="7"/>
  <c r="BF4487" i="7"/>
  <c r="BG4487" i="7" s="1"/>
  <c r="BH4487" i="7" s="1"/>
  <c r="BI4487" i="7"/>
  <c r="BF4488" i="7"/>
  <c r="BG4488" i="7" s="1"/>
  <c r="BH4488" i="7" s="1"/>
  <c r="BI4488" i="7"/>
  <c r="BF4489" i="7"/>
  <c r="BG4489" i="7" s="1"/>
  <c r="BH4489" i="7" s="1"/>
  <c r="BI4489" i="7"/>
  <c r="BF4490" i="7"/>
  <c r="BG4490" i="7" s="1"/>
  <c r="BH4490" i="7" s="1"/>
  <c r="BI4490" i="7"/>
  <c r="BF4491" i="7"/>
  <c r="BG4491" i="7" s="1"/>
  <c r="BH4491" i="7" s="1"/>
  <c r="BI4491" i="7"/>
  <c r="BF4492" i="7"/>
  <c r="BG4492" i="7" s="1"/>
  <c r="BH4492" i="7" s="1"/>
  <c r="BI4492" i="7"/>
  <c r="BF4493" i="7"/>
  <c r="BG4493" i="7" s="1"/>
  <c r="BH4493" i="7" s="1"/>
  <c r="BI4493" i="7"/>
  <c r="BF4494" i="7"/>
  <c r="BG4494" i="7" s="1"/>
  <c r="BH4494" i="7" s="1"/>
  <c r="BI4494" i="7"/>
  <c r="BF4495" i="7"/>
  <c r="BG4495" i="7" s="1"/>
  <c r="BH4495" i="7" s="1"/>
  <c r="BI4495" i="7"/>
  <c r="BF4496" i="7"/>
  <c r="BG4496" i="7" s="1"/>
  <c r="BH4496" i="7" s="1"/>
  <c r="BI4496" i="7"/>
  <c r="BF4497" i="7"/>
  <c r="BG4497" i="7" s="1"/>
  <c r="BH4497" i="7" s="1"/>
  <c r="BI4497" i="7"/>
  <c r="BF4498" i="7"/>
  <c r="BG4498" i="7" s="1"/>
  <c r="BH4498" i="7" s="1"/>
  <c r="BI4498" i="7"/>
  <c r="BF4499" i="7"/>
  <c r="BG4499" i="7" s="1"/>
  <c r="BH4499" i="7" s="1"/>
  <c r="BI4499" i="7"/>
  <c r="BF4500" i="7"/>
  <c r="BG4500" i="7" s="1"/>
  <c r="BH4500" i="7" s="1"/>
  <c r="BI4500" i="7"/>
  <c r="BF4501" i="7"/>
  <c r="BG4501" i="7" s="1"/>
  <c r="BH4501" i="7" s="1"/>
  <c r="BI4501" i="7"/>
  <c r="BF4502" i="7"/>
  <c r="BG4502" i="7" s="1"/>
  <c r="BH4502" i="7" s="1"/>
  <c r="BI4502" i="7"/>
  <c r="BF4503" i="7"/>
  <c r="BG4503" i="7" s="1"/>
  <c r="BH4503" i="7" s="1"/>
  <c r="BI4503" i="7"/>
  <c r="BF4504" i="7"/>
  <c r="BG4504" i="7" s="1"/>
  <c r="BH4504" i="7" s="1"/>
  <c r="BI4504" i="7"/>
  <c r="BF4505" i="7"/>
  <c r="BG4505" i="7" s="1"/>
  <c r="BH4505" i="7" s="1"/>
  <c r="BI4505" i="7"/>
  <c r="BF4506" i="7"/>
  <c r="BG4506" i="7" s="1"/>
  <c r="BH4506" i="7" s="1"/>
  <c r="BI4506" i="7"/>
  <c r="BF4507" i="7"/>
  <c r="BG4507" i="7" s="1"/>
  <c r="BH4507" i="7" s="1"/>
  <c r="BI4507" i="7"/>
  <c r="BF4508" i="7"/>
  <c r="BG4508" i="7" s="1"/>
  <c r="BH4508" i="7" s="1"/>
  <c r="BI4508" i="7"/>
  <c r="BF4509" i="7"/>
  <c r="BG4509" i="7" s="1"/>
  <c r="BH4509" i="7" s="1"/>
  <c r="BI4509" i="7"/>
  <c r="BF4510" i="7"/>
  <c r="BG4510" i="7" s="1"/>
  <c r="BH4510" i="7" s="1"/>
  <c r="BI4510" i="7"/>
  <c r="BF4511" i="7"/>
  <c r="BG4511" i="7" s="1"/>
  <c r="BH4511" i="7" s="1"/>
  <c r="BI4511" i="7"/>
  <c r="BF4512" i="7"/>
  <c r="BG4512" i="7" s="1"/>
  <c r="BH4512" i="7" s="1"/>
  <c r="BI4512" i="7"/>
  <c r="BF4513" i="7"/>
  <c r="BG4513" i="7" s="1"/>
  <c r="BH4513" i="7" s="1"/>
  <c r="BI4513" i="7"/>
  <c r="BF4514" i="7"/>
  <c r="BG4514" i="7" s="1"/>
  <c r="BH4514" i="7" s="1"/>
  <c r="BI4514" i="7"/>
  <c r="BF4515" i="7"/>
  <c r="BG4515" i="7" s="1"/>
  <c r="BH4515" i="7" s="1"/>
  <c r="BI4515" i="7"/>
  <c r="BF4516" i="7"/>
  <c r="BG4516" i="7" s="1"/>
  <c r="BH4516" i="7" s="1"/>
  <c r="BI4516" i="7"/>
  <c r="BF4517" i="7"/>
  <c r="BG4517" i="7" s="1"/>
  <c r="BH4517" i="7" s="1"/>
  <c r="BI4517" i="7"/>
  <c r="BF4518" i="7"/>
  <c r="BG4518" i="7" s="1"/>
  <c r="BH4518" i="7" s="1"/>
  <c r="BI4518" i="7"/>
  <c r="BF4519" i="7"/>
  <c r="BG4519" i="7" s="1"/>
  <c r="BH4519" i="7" s="1"/>
  <c r="BI4519" i="7"/>
  <c r="BF4520" i="7"/>
  <c r="BG4520" i="7" s="1"/>
  <c r="BH4520" i="7" s="1"/>
  <c r="BI4520" i="7"/>
  <c r="BF4521" i="7"/>
  <c r="BG4521" i="7" s="1"/>
  <c r="BH4521" i="7" s="1"/>
  <c r="BI4521" i="7"/>
  <c r="BF4522" i="7"/>
  <c r="BG4522" i="7" s="1"/>
  <c r="BH4522" i="7" s="1"/>
  <c r="BI4522" i="7"/>
  <c r="BF4523" i="7"/>
  <c r="BG4523" i="7" s="1"/>
  <c r="BH4523" i="7" s="1"/>
  <c r="BI4523" i="7"/>
  <c r="BF4524" i="7"/>
  <c r="BG4524" i="7" s="1"/>
  <c r="BH4524" i="7" s="1"/>
  <c r="BI4524" i="7"/>
  <c r="BF4525" i="7"/>
  <c r="BG4525" i="7" s="1"/>
  <c r="BH4525" i="7" s="1"/>
  <c r="BI4525" i="7"/>
  <c r="BF4526" i="7"/>
  <c r="BG4526" i="7" s="1"/>
  <c r="BH4526" i="7" s="1"/>
  <c r="BI4526" i="7"/>
  <c r="BF4527" i="7"/>
  <c r="BG4527" i="7" s="1"/>
  <c r="BH4527" i="7" s="1"/>
  <c r="BI4527" i="7"/>
  <c r="BF4528" i="7"/>
  <c r="BG4528" i="7" s="1"/>
  <c r="BH4528" i="7" s="1"/>
  <c r="BI4528" i="7"/>
  <c r="BF4529" i="7"/>
  <c r="BG4529" i="7" s="1"/>
  <c r="BH4529" i="7" s="1"/>
  <c r="BI4529" i="7"/>
  <c r="BF4530" i="7"/>
  <c r="BG4530" i="7" s="1"/>
  <c r="BH4530" i="7" s="1"/>
  <c r="BI4530" i="7"/>
  <c r="BF4531" i="7"/>
  <c r="BG4531" i="7" s="1"/>
  <c r="BH4531" i="7" s="1"/>
  <c r="BI4531" i="7"/>
  <c r="BF4532" i="7"/>
  <c r="BG4532" i="7" s="1"/>
  <c r="BH4532" i="7" s="1"/>
  <c r="BI4532" i="7"/>
  <c r="BF4533" i="7"/>
  <c r="BG4533" i="7" s="1"/>
  <c r="BH4533" i="7" s="1"/>
  <c r="BI4533" i="7"/>
  <c r="BF4534" i="7"/>
  <c r="BG4534" i="7" s="1"/>
  <c r="BH4534" i="7" s="1"/>
  <c r="BI4534" i="7"/>
  <c r="BF4535" i="7"/>
  <c r="BG4535" i="7" s="1"/>
  <c r="BH4535" i="7" s="1"/>
  <c r="BI4535" i="7"/>
  <c r="BF4536" i="7"/>
  <c r="BG4536" i="7" s="1"/>
  <c r="BH4536" i="7" s="1"/>
  <c r="BI4536" i="7"/>
  <c r="BF4537" i="7"/>
  <c r="BG4537" i="7" s="1"/>
  <c r="BH4537" i="7" s="1"/>
  <c r="BI4537" i="7"/>
  <c r="BF4538" i="7"/>
  <c r="BG4538" i="7" s="1"/>
  <c r="BH4538" i="7" s="1"/>
  <c r="BI4538" i="7"/>
  <c r="BF4539" i="7"/>
  <c r="BG4539" i="7" s="1"/>
  <c r="BH4539" i="7" s="1"/>
  <c r="BI4539" i="7"/>
  <c r="BF4540" i="7"/>
  <c r="BG4540" i="7" s="1"/>
  <c r="BH4540" i="7" s="1"/>
  <c r="BI4540" i="7"/>
  <c r="BF4541" i="7"/>
  <c r="BG4541" i="7" s="1"/>
  <c r="BH4541" i="7" s="1"/>
  <c r="BI4541" i="7"/>
  <c r="BF4542" i="7"/>
  <c r="BG4542" i="7" s="1"/>
  <c r="BH4542" i="7" s="1"/>
  <c r="BI4542" i="7"/>
  <c r="BF4543" i="7"/>
  <c r="BG4543" i="7" s="1"/>
  <c r="BH4543" i="7" s="1"/>
  <c r="BI4543" i="7"/>
  <c r="BF4544" i="7"/>
  <c r="BG4544" i="7" s="1"/>
  <c r="BH4544" i="7" s="1"/>
  <c r="BI4544" i="7"/>
  <c r="BF4545" i="7"/>
  <c r="BG4545" i="7" s="1"/>
  <c r="BH4545" i="7" s="1"/>
  <c r="BI4545" i="7"/>
  <c r="BF4546" i="7"/>
  <c r="BG4546" i="7" s="1"/>
  <c r="BH4546" i="7" s="1"/>
  <c r="BI4546" i="7"/>
  <c r="BF4547" i="7"/>
  <c r="BG4547" i="7" s="1"/>
  <c r="BH4547" i="7" s="1"/>
  <c r="BI4547" i="7"/>
  <c r="BF4548" i="7"/>
  <c r="BG4548" i="7" s="1"/>
  <c r="BH4548" i="7" s="1"/>
  <c r="BI4548" i="7"/>
  <c r="BF4549" i="7"/>
  <c r="BG4549" i="7" s="1"/>
  <c r="BH4549" i="7" s="1"/>
  <c r="BI4549" i="7"/>
  <c r="BF4550" i="7"/>
  <c r="BG4550" i="7" s="1"/>
  <c r="BH4550" i="7" s="1"/>
  <c r="BI4550" i="7"/>
  <c r="BF4551" i="7"/>
  <c r="BG4551" i="7" s="1"/>
  <c r="BH4551" i="7" s="1"/>
  <c r="BI4551" i="7"/>
  <c r="BF4552" i="7"/>
  <c r="BG4552" i="7" s="1"/>
  <c r="BH4552" i="7" s="1"/>
  <c r="BI4552" i="7"/>
  <c r="BF4553" i="7"/>
  <c r="BG4553" i="7" s="1"/>
  <c r="BH4553" i="7" s="1"/>
  <c r="BI4553" i="7"/>
  <c r="BF4554" i="7"/>
  <c r="BG4554" i="7" s="1"/>
  <c r="BH4554" i="7" s="1"/>
  <c r="BI4554" i="7"/>
  <c r="BF4555" i="7"/>
  <c r="BG4555" i="7" s="1"/>
  <c r="BH4555" i="7" s="1"/>
  <c r="BI4555" i="7"/>
  <c r="BF4556" i="7"/>
  <c r="BG4556" i="7" s="1"/>
  <c r="BH4556" i="7" s="1"/>
  <c r="BI4556" i="7"/>
  <c r="BF4557" i="7"/>
  <c r="BG4557" i="7" s="1"/>
  <c r="BH4557" i="7" s="1"/>
  <c r="BI4557" i="7"/>
  <c r="BF4558" i="7"/>
  <c r="BG4558" i="7" s="1"/>
  <c r="BH4558" i="7" s="1"/>
  <c r="BI4558" i="7"/>
  <c r="BF4559" i="7"/>
  <c r="BG4559" i="7" s="1"/>
  <c r="BH4559" i="7" s="1"/>
  <c r="BI4559" i="7"/>
  <c r="BF4560" i="7"/>
  <c r="BG4560" i="7" s="1"/>
  <c r="BH4560" i="7" s="1"/>
  <c r="BI4560" i="7"/>
  <c r="BF4561" i="7"/>
  <c r="BG4561" i="7" s="1"/>
  <c r="BH4561" i="7" s="1"/>
  <c r="BI4561" i="7"/>
  <c r="BF4562" i="7"/>
  <c r="BG4562" i="7" s="1"/>
  <c r="BH4562" i="7" s="1"/>
  <c r="BI4562" i="7"/>
  <c r="BF4563" i="7"/>
  <c r="BG4563" i="7" s="1"/>
  <c r="BH4563" i="7" s="1"/>
  <c r="BI4563" i="7"/>
  <c r="BF4564" i="7"/>
  <c r="BG4564" i="7" s="1"/>
  <c r="BH4564" i="7" s="1"/>
  <c r="BI4564" i="7"/>
  <c r="BF4565" i="7"/>
  <c r="BG4565" i="7" s="1"/>
  <c r="BH4565" i="7" s="1"/>
  <c r="BI4565" i="7"/>
  <c r="BF4566" i="7"/>
  <c r="BG4566" i="7" s="1"/>
  <c r="BH4566" i="7" s="1"/>
  <c r="BI4566" i="7"/>
  <c r="BF4567" i="7"/>
  <c r="BG4567" i="7" s="1"/>
  <c r="BH4567" i="7" s="1"/>
  <c r="BI4567" i="7"/>
  <c r="BF4568" i="7"/>
  <c r="BG4568" i="7" s="1"/>
  <c r="BH4568" i="7" s="1"/>
  <c r="BI4568" i="7"/>
  <c r="BF4569" i="7"/>
  <c r="BG4569" i="7" s="1"/>
  <c r="BH4569" i="7" s="1"/>
  <c r="BI4569" i="7"/>
  <c r="BF4570" i="7"/>
  <c r="BG4570" i="7" s="1"/>
  <c r="BH4570" i="7" s="1"/>
  <c r="BI4570" i="7"/>
  <c r="BF4571" i="7"/>
  <c r="BG4571" i="7" s="1"/>
  <c r="BH4571" i="7" s="1"/>
  <c r="BI4571" i="7"/>
  <c r="BF4572" i="7"/>
  <c r="BG4572" i="7" s="1"/>
  <c r="BH4572" i="7" s="1"/>
  <c r="BI4572" i="7"/>
  <c r="BF4573" i="7"/>
  <c r="BG4573" i="7" s="1"/>
  <c r="BH4573" i="7" s="1"/>
  <c r="BI4573" i="7"/>
  <c r="BF4574" i="7"/>
  <c r="BG4574" i="7" s="1"/>
  <c r="BH4574" i="7" s="1"/>
  <c r="BI4574" i="7"/>
  <c r="BF4575" i="7"/>
  <c r="BG4575" i="7" s="1"/>
  <c r="BH4575" i="7" s="1"/>
  <c r="BI4575" i="7"/>
  <c r="BF4576" i="7"/>
  <c r="BG4576" i="7" s="1"/>
  <c r="BH4576" i="7" s="1"/>
  <c r="BI4576" i="7"/>
  <c r="BF4577" i="7"/>
  <c r="BG4577" i="7" s="1"/>
  <c r="BH4577" i="7" s="1"/>
  <c r="BI4577" i="7"/>
  <c r="BF4578" i="7"/>
  <c r="BG4578" i="7" s="1"/>
  <c r="BH4578" i="7" s="1"/>
  <c r="BI4578" i="7"/>
  <c r="BF4579" i="7"/>
  <c r="BG4579" i="7" s="1"/>
  <c r="BH4579" i="7" s="1"/>
  <c r="BI4579" i="7"/>
  <c r="BF4580" i="7"/>
  <c r="BG4580" i="7" s="1"/>
  <c r="BH4580" i="7" s="1"/>
  <c r="BI4580" i="7"/>
  <c r="BF4581" i="7"/>
  <c r="BG4581" i="7" s="1"/>
  <c r="BH4581" i="7" s="1"/>
  <c r="BI4581" i="7"/>
  <c r="BF4582" i="7"/>
  <c r="BG4582" i="7" s="1"/>
  <c r="BH4582" i="7" s="1"/>
  <c r="BI4582" i="7"/>
  <c r="BF4583" i="7"/>
  <c r="BG4583" i="7" s="1"/>
  <c r="BH4583" i="7" s="1"/>
  <c r="BI4583" i="7"/>
  <c r="BF4584" i="7"/>
  <c r="BG4584" i="7" s="1"/>
  <c r="BH4584" i="7" s="1"/>
  <c r="BI4584" i="7"/>
  <c r="BF4585" i="7"/>
  <c r="BG4585" i="7" s="1"/>
  <c r="BH4585" i="7" s="1"/>
  <c r="BI4585" i="7"/>
  <c r="BF4586" i="7"/>
  <c r="BG4586" i="7" s="1"/>
  <c r="BH4586" i="7" s="1"/>
  <c r="BI4586" i="7"/>
  <c r="BF4587" i="7"/>
  <c r="BG4587" i="7" s="1"/>
  <c r="BH4587" i="7" s="1"/>
  <c r="BI4587" i="7"/>
  <c r="BF4588" i="7"/>
  <c r="BG4588" i="7" s="1"/>
  <c r="BH4588" i="7" s="1"/>
  <c r="BI4588" i="7"/>
  <c r="BF4589" i="7"/>
  <c r="BG4589" i="7" s="1"/>
  <c r="BH4589" i="7" s="1"/>
  <c r="BI4589" i="7"/>
  <c r="BF4590" i="7"/>
  <c r="BG4590" i="7" s="1"/>
  <c r="BH4590" i="7" s="1"/>
  <c r="BI4590" i="7"/>
  <c r="BF4591" i="7"/>
  <c r="BG4591" i="7" s="1"/>
  <c r="BH4591" i="7" s="1"/>
  <c r="BI4591" i="7"/>
  <c r="BF4592" i="7"/>
  <c r="BG4592" i="7" s="1"/>
  <c r="BH4592" i="7" s="1"/>
  <c r="BI4592" i="7"/>
  <c r="BF4593" i="7"/>
  <c r="BG4593" i="7" s="1"/>
  <c r="BH4593" i="7" s="1"/>
  <c r="BI4593" i="7"/>
  <c r="BF4594" i="7"/>
  <c r="BG4594" i="7" s="1"/>
  <c r="BH4594" i="7" s="1"/>
  <c r="BI4594" i="7"/>
  <c r="BF4595" i="7"/>
  <c r="BG4595" i="7" s="1"/>
  <c r="BH4595" i="7" s="1"/>
  <c r="BI4595" i="7"/>
  <c r="BF4596" i="7"/>
  <c r="BG4596" i="7" s="1"/>
  <c r="BH4596" i="7" s="1"/>
  <c r="BI4596" i="7"/>
  <c r="BF4597" i="7"/>
  <c r="BG4597" i="7" s="1"/>
  <c r="BH4597" i="7" s="1"/>
  <c r="BI4597" i="7"/>
  <c r="BF4598" i="7"/>
  <c r="BG4598" i="7" s="1"/>
  <c r="BH4598" i="7" s="1"/>
  <c r="BI4598" i="7"/>
  <c r="BF4599" i="7"/>
  <c r="BG4599" i="7" s="1"/>
  <c r="BH4599" i="7" s="1"/>
  <c r="BI4599" i="7"/>
  <c r="BF4600" i="7"/>
  <c r="BG4600" i="7" s="1"/>
  <c r="BH4600" i="7" s="1"/>
  <c r="BI4600" i="7"/>
  <c r="BF4601" i="7"/>
  <c r="BG4601" i="7" s="1"/>
  <c r="BH4601" i="7" s="1"/>
  <c r="BI4601" i="7"/>
  <c r="BF4602" i="7"/>
  <c r="BG4602" i="7" s="1"/>
  <c r="BH4602" i="7" s="1"/>
  <c r="BI4602" i="7"/>
  <c r="BF4603" i="7"/>
  <c r="BG4603" i="7" s="1"/>
  <c r="BH4603" i="7" s="1"/>
  <c r="BI4603" i="7"/>
  <c r="BF4604" i="7"/>
  <c r="BG4604" i="7" s="1"/>
  <c r="BH4604" i="7" s="1"/>
  <c r="BI4604" i="7"/>
  <c r="BF4605" i="7"/>
  <c r="BG4605" i="7" s="1"/>
  <c r="BH4605" i="7" s="1"/>
  <c r="BI4605" i="7"/>
  <c r="BF4606" i="7"/>
  <c r="BG4606" i="7" s="1"/>
  <c r="BH4606" i="7" s="1"/>
  <c r="BI4606" i="7"/>
  <c r="BF4607" i="7"/>
  <c r="BG4607" i="7" s="1"/>
  <c r="BH4607" i="7" s="1"/>
  <c r="BI4607" i="7"/>
  <c r="BF4608" i="7"/>
  <c r="BG4608" i="7" s="1"/>
  <c r="BH4608" i="7" s="1"/>
  <c r="BI4608" i="7"/>
  <c r="BF4609" i="7"/>
  <c r="BG4609" i="7" s="1"/>
  <c r="BH4609" i="7" s="1"/>
  <c r="BI4609" i="7"/>
  <c r="BF4610" i="7"/>
  <c r="BG4610" i="7" s="1"/>
  <c r="BH4610" i="7" s="1"/>
  <c r="BI4610" i="7"/>
  <c r="BF4611" i="7"/>
  <c r="BG4611" i="7" s="1"/>
  <c r="BH4611" i="7" s="1"/>
  <c r="BI4611" i="7"/>
  <c r="BF4612" i="7"/>
  <c r="BG4612" i="7" s="1"/>
  <c r="BH4612" i="7" s="1"/>
  <c r="BI4612" i="7"/>
  <c r="BF4613" i="7"/>
  <c r="BG4613" i="7" s="1"/>
  <c r="BH4613" i="7" s="1"/>
  <c r="BI4613" i="7"/>
  <c r="BF4614" i="7"/>
  <c r="BG4614" i="7" s="1"/>
  <c r="BH4614" i="7" s="1"/>
  <c r="BI4614" i="7"/>
  <c r="BF4615" i="7"/>
  <c r="BG4615" i="7" s="1"/>
  <c r="BH4615" i="7" s="1"/>
  <c r="BI4615" i="7"/>
  <c r="BF4616" i="7"/>
  <c r="BG4616" i="7" s="1"/>
  <c r="BH4616" i="7" s="1"/>
  <c r="BI4616" i="7"/>
  <c r="BF4617" i="7"/>
  <c r="BG4617" i="7" s="1"/>
  <c r="BH4617" i="7" s="1"/>
  <c r="BI4617" i="7"/>
  <c r="BF4618" i="7"/>
  <c r="BG4618" i="7" s="1"/>
  <c r="BH4618" i="7" s="1"/>
  <c r="BI4618" i="7"/>
  <c r="BF4619" i="7"/>
  <c r="BG4619" i="7" s="1"/>
  <c r="BH4619" i="7" s="1"/>
  <c r="BI4619" i="7"/>
  <c r="BF4620" i="7"/>
  <c r="BG4620" i="7" s="1"/>
  <c r="BH4620" i="7" s="1"/>
  <c r="BI4620" i="7"/>
  <c r="BF4621" i="7"/>
  <c r="BG4621" i="7" s="1"/>
  <c r="BH4621" i="7" s="1"/>
  <c r="BI4621" i="7"/>
  <c r="BF4622" i="7"/>
  <c r="BG4622" i="7" s="1"/>
  <c r="BH4622" i="7" s="1"/>
  <c r="BI4622" i="7"/>
  <c r="BF4623" i="7"/>
  <c r="BG4623" i="7" s="1"/>
  <c r="BH4623" i="7" s="1"/>
  <c r="BI4623" i="7"/>
  <c r="BF4624" i="7"/>
  <c r="BG4624" i="7" s="1"/>
  <c r="BH4624" i="7" s="1"/>
  <c r="BI4624" i="7"/>
  <c r="BF4625" i="7"/>
  <c r="BG4625" i="7" s="1"/>
  <c r="BH4625" i="7" s="1"/>
  <c r="BI4625" i="7"/>
  <c r="BF4626" i="7"/>
  <c r="BG4626" i="7" s="1"/>
  <c r="BH4626" i="7" s="1"/>
  <c r="BI4626" i="7"/>
  <c r="BF4627" i="7"/>
  <c r="BG4627" i="7" s="1"/>
  <c r="BH4627" i="7" s="1"/>
  <c r="BI4627" i="7"/>
  <c r="BF4628" i="7"/>
  <c r="BG4628" i="7" s="1"/>
  <c r="BH4628" i="7" s="1"/>
  <c r="BI4628" i="7"/>
  <c r="BF4629" i="7"/>
  <c r="BG4629" i="7" s="1"/>
  <c r="BH4629" i="7" s="1"/>
  <c r="BI4629" i="7"/>
  <c r="BF4630" i="7"/>
  <c r="BG4630" i="7" s="1"/>
  <c r="BH4630" i="7" s="1"/>
  <c r="BI4630" i="7"/>
  <c r="BF4631" i="7"/>
  <c r="BG4631" i="7" s="1"/>
  <c r="BH4631" i="7" s="1"/>
  <c r="BI4631" i="7"/>
  <c r="BF4632" i="7"/>
  <c r="BG4632" i="7" s="1"/>
  <c r="BH4632" i="7" s="1"/>
  <c r="BI4632" i="7"/>
  <c r="BF4633" i="7"/>
  <c r="BG4633" i="7" s="1"/>
  <c r="BH4633" i="7" s="1"/>
  <c r="BI4633" i="7"/>
  <c r="BF4634" i="7"/>
  <c r="BG4634" i="7" s="1"/>
  <c r="BH4634" i="7" s="1"/>
  <c r="BI4634" i="7"/>
  <c r="BF4635" i="7"/>
  <c r="BG4635" i="7" s="1"/>
  <c r="BH4635" i="7" s="1"/>
  <c r="BI4635" i="7"/>
  <c r="BF4636" i="7"/>
  <c r="BG4636" i="7" s="1"/>
  <c r="BH4636" i="7" s="1"/>
  <c r="BI4636" i="7"/>
  <c r="BF4637" i="7"/>
  <c r="BG4637" i="7" s="1"/>
  <c r="BH4637" i="7" s="1"/>
  <c r="BI4637" i="7"/>
  <c r="BF4638" i="7"/>
  <c r="BG4638" i="7" s="1"/>
  <c r="BH4638" i="7" s="1"/>
  <c r="BI4638" i="7"/>
  <c r="BF4639" i="7"/>
  <c r="BG4639" i="7" s="1"/>
  <c r="BH4639" i="7" s="1"/>
  <c r="BI4639" i="7"/>
  <c r="BF4640" i="7"/>
  <c r="BG4640" i="7" s="1"/>
  <c r="BH4640" i="7" s="1"/>
  <c r="BI4640" i="7"/>
  <c r="BF4641" i="7"/>
  <c r="BG4641" i="7" s="1"/>
  <c r="BH4641" i="7" s="1"/>
  <c r="BI4641" i="7"/>
  <c r="BF4642" i="7"/>
  <c r="BG4642" i="7" s="1"/>
  <c r="BH4642" i="7" s="1"/>
  <c r="BI4642" i="7"/>
  <c r="BF4643" i="7"/>
  <c r="BG4643" i="7" s="1"/>
  <c r="BH4643" i="7" s="1"/>
  <c r="BI4643" i="7"/>
  <c r="BF4644" i="7"/>
  <c r="BG4644" i="7" s="1"/>
  <c r="BH4644" i="7" s="1"/>
  <c r="BI4644" i="7"/>
  <c r="BF4645" i="7"/>
  <c r="BG4645" i="7" s="1"/>
  <c r="BH4645" i="7" s="1"/>
  <c r="BI4645" i="7"/>
  <c r="BF4646" i="7"/>
  <c r="BG4646" i="7" s="1"/>
  <c r="BH4646" i="7" s="1"/>
  <c r="BI4646" i="7"/>
  <c r="BF4647" i="7"/>
  <c r="BG4647" i="7" s="1"/>
  <c r="BH4647" i="7" s="1"/>
  <c r="BI4647" i="7"/>
  <c r="BF4648" i="7"/>
  <c r="BG4648" i="7" s="1"/>
  <c r="BH4648" i="7" s="1"/>
  <c r="BI4648" i="7"/>
  <c r="BF4649" i="7"/>
  <c r="BG4649" i="7" s="1"/>
  <c r="BH4649" i="7" s="1"/>
  <c r="BI4649" i="7"/>
  <c r="BF4650" i="7"/>
  <c r="BG4650" i="7" s="1"/>
  <c r="BH4650" i="7" s="1"/>
  <c r="BI4650" i="7"/>
  <c r="BF4651" i="7"/>
  <c r="BG4651" i="7" s="1"/>
  <c r="BH4651" i="7" s="1"/>
  <c r="BI4651" i="7"/>
  <c r="BF4652" i="7"/>
  <c r="BG4652" i="7" s="1"/>
  <c r="BH4652" i="7" s="1"/>
  <c r="BI4652" i="7"/>
  <c r="BF4653" i="7"/>
  <c r="BG4653" i="7" s="1"/>
  <c r="BH4653" i="7" s="1"/>
  <c r="BI4653" i="7"/>
  <c r="BF4654" i="7"/>
  <c r="BG4654" i="7" s="1"/>
  <c r="BH4654" i="7" s="1"/>
  <c r="BI4654" i="7"/>
  <c r="BF4655" i="7"/>
  <c r="BG4655" i="7" s="1"/>
  <c r="BH4655" i="7" s="1"/>
  <c r="BI4655" i="7"/>
  <c r="BF4656" i="7"/>
  <c r="BG4656" i="7" s="1"/>
  <c r="BH4656" i="7" s="1"/>
  <c r="BI4656" i="7"/>
  <c r="BF4657" i="7"/>
  <c r="BG4657" i="7" s="1"/>
  <c r="BH4657" i="7" s="1"/>
  <c r="BI4657" i="7"/>
  <c r="BF4658" i="7"/>
  <c r="BG4658" i="7" s="1"/>
  <c r="BH4658" i="7" s="1"/>
  <c r="BI4658" i="7"/>
  <c r="BF4659" i="7"/>
  <c r="BG4659" i="7" s="1"/>
  <c r="BH4659" i="7" s="1"/>
  <c r="BI4659" i="7"/>
  <c r="BF4660" i="7"/>
  <c r="BG4660" i="7" s="1"/>
  <c r="BH4660" i="7" s="1"/>
  <c r="BI4660" i="7"/>
  <c r="BF4661" i="7"/>
  <c r="BG4661" i="7" s="1"/>
  <c r="BH4661" i="7" s="1"/>
  <c r="BI4661" i="7"/>
  <c r="BF4662" i="7"/>
  <c r="BG4662" i="7" s="1"/>
  <c r="BH4662" i="7" s="1"/>
  <c r="BI4662" i="7"/>
  <c r="BF4663" i="7"/>
  <c r="BG4663" i="7" s="1"/>
  <c r="BH4663" i="7" s="1"/>
  <c r="BI4663" i="7"/>
  <c r="BF4664" i="7"/>
  <c r="BG4664" i="7" s="1"/>
  <c r="BH4664" i="7" s="1"/>
  <c r="BI4664" i="7"/>
  <c r="BF4665" i="7"/>
  <c r="BG4665" i="7" s="1"/>
  <c r="BH4665" i="7" s="1"/>
  <c r="BI4665" i="7"/>
  <c r="BF4666" i="7"/>
  <c r="BG4666" i="7" s="1"/>
  <c r="BH4666" i="7" s="1"/>
  <c r="BI4666" i="7"/>
  <c r="BF4667" i="7"/>
  <c r="BG4667" i="7" s="1"/>
  <c r="BH4667" i="7" s="1"/>
  <c r="BI4667" i="7"/>
  <c r="BF4668" i="7"/>
  <c r="BG4668" i="7" s="1"/>
  <c r="BH4668" i="7" s="1"/>
  <c r="BI4668" i="7"/>
  <c r="BF4669" i="7"/>
  <c r="BG4669" i="7" s="1"/>
  <c r="BH4669" i="7" s="1"/>
  <c r="BI4669" i="7"/>
  <c r="BF4670" i="7"/>
  <c r="BG4670" i="7" s="1"/>
  <c r="BH4670" i="7" s="1"/>
  <c r="BI4670" i="7"/>
  <c r="BF4671" i="7"/>
  <c r="BG4671" i="7" s="1"/>
  <c r="BH4671" i="7" s="1"/>
  <c r="BI4671" i="7"/>
  <c r="BF4672" i="7"/>
  <c r="BG4672" i="7" s="1"/>
  <c r="BH4672" i="7" s="1"/>
  <c r="BI4672" i="7"/>
  <c r="BF4673" i="7"/>
  <c r="BG4673" i="7" s="1"/>
  <c r="BH4673" i="7" s="1"/>
  <c r="BI4673" i="7"/>
  <c r="BF4674" i="7"/>
  <c r="BG4674" i="7" s="1"/>
  <c r="BH4674" i="7" s="1"/>
  <c r="BI4674" i="7"/>
  <c r="BF4675" i="7"/>
  <c r="BG4675" i="7" s="1"/>
  <c r="BH4675" i="7" s="1"/>
  <c r="BI4675" i="7"/>
  <c r="BF4676" i="7"/>
  <c r="BG4676" i="7" s="1"/>
  <c r="BH4676" i="7" s="1"/>
  <c r="BI4676" i="7"/>
  <c r="BF4677" i="7"/>
  <c r="BG4677" i="7" s="1"/>
  <c r="BH4677" i="7" s="1"/>
  <c r="BI4677" i="7"/>
  <c r="BF4678" i="7"/>
  <c r="BG4678" i="7" s="1"/>
  <c r="BH4678" i="7" s="1"/>
  <c r="BI4678" i="7"/>
  <c r="BF4679" i="7"/>
  <c r="BG4679" i="7" s="1"/>
  <c r="BH4679" i="7" s="1"/>
  <c r="BI4679" i="7"/>
  <c r="BF4680" i="7"/>
  <c r="BG4680" i="7" s="1"/>
  <c r="BH4680" i="7" s="1"/>
  <c r="BI4680" i="7"/>
  <c r="BF4681" i="7"/>
  <c r="BG4681" i="7" s="1"/>
  <c r="BH4681" i="7" s="1"/>
  <c r="BI4681" i="7"/>
  <c r="BF4682" i="7"/>
  <c r="BG4682" i="7" s="1"/>
  <c r="BH4682" i="7" s="1"/>
  <c r="BI4682" i="7"/>
  <c r="BF4683" i="7"/>
  <c r="BG4683" i="7" s="1"/>
  <c r="BH4683" i="7" s="1"/>
  <c r="BI4683" i="7"/>
  <c r="BF4684" i="7"/>
  <c r="BG4684" i="7" s="1"/>
  <c r="BH4684" i="7" s="1"/>
  <c r="BI4684" i="7"/>
  <c r="BF4685" i="7"/>
  <c r="BG4685" i="7" s="1"/>
  <c r="BH4685" i="7" s="1"/>
  <c r="BI4685" i="7"/>
  <c r="BF4686" i="7"/>
  <c r="BG4686" i="7" s="1"/>
  <c r="BH4686" i="7" s="1"/>
  <c r="BI4686" i="7"/>
  <c r="BF4687" i="7"/>
  <c r="BG4687" i="7" s="1"/>
  <c r="BH4687" i="7" s="1"/>
  <c r="BI4687" i="7"/>
  <c r="BF4688" i="7"/>
  <c r="BG4688" i="7" s="1"/>
  <c r="BH4688" i="7" s="1"/>
  <c r="BI4688" i="7"/>
  <c r="BF4689" i="7"/>
  <c r="BG4689" i="7" s="1"/>
  <c r="BH4689" i="7" s="1"/>
  <c r="BI4689" i="7"/>
  <c r="BF4690" i="7"/>
  <c r="BG4690" i="7" s="1"/>
  <c r="BH4690" i="7" s="1"/>
  <c r="BI4690" i="7"/>
  <c r="BF4691" i="7"/>
  <c r="BG4691" i="7" s="1"/>
  <c r="BH4691" i="7" s="1"/>
  <c r="BI4691" i="7"/>
  <c r="BF4692" i="7"/>
  <c r="BG4692" i="7" s="1"/>
  <c r="BH4692" i="7" s="1"/>
  <c r="BI4692" i="7"/>
  <c r="BF4693" i="7"/>
  <c r="BG4693" i="7" s="1"/>
  <c r="BH4693" i="7" s="1"/>
  <c r="BI4693" i="7"/>
  <c r="BF4694" i="7"/>
  <c r="BG4694" i="7" s="1"/>
  <c r="BH4694" i="7" s="1"/>
  <c r="BI4694" i="7"/>
  <c r="BF4695" i="7"/>
  <c r="BG4695" i="7" s="1"/>
  <c r="BH4695" i="7" s="1"/>
  <c r="BI4695" i="7"/>
  <c r="BF4696" i="7"/>
  <c r="BG4696" i="7" s="1"/>
  <c r="BH4696" i="7" s="1"/>
  <c r="BI4696" i="7"/>
  <c r="BF4697" i="7"/>
  <c r="BG4697" i="7" s="1"/>
  <c r="BH4697" i="7" s="1"/>
  <c r="BI4697" i="7"/>
  <c r="BF4698" i="7"/>
  <c r="BG4698" i="7" s="1"/>
  <c r="BH4698" i="7" s="1"/>
  <c r="BI4698" i="7"/>
  <c r="BF4699" i="7"/>
  <c r="BG4699" i="7" s="1"/>
  <c r="BH4699" i="7" s="1"/>
  <c r="BI4699" i="7"/>
  <c r="BF4700" i="7"/>
  <c r="BG4700" i="7" s="1"/>
  <c r="BH4700" i="7" s="1"/>
  <c r="BI4700" i="7"/>
  <c r="BF4701" i="7"/>
  <c r="BG4701" i="7" s="1"/>
  <c r="BH4701" i="7" s="1"/>
  <c r="BI4701" i="7"/>
  <c r="BF4702" i="7"/>
  <c r="BG4702" i="7" s="1"/>
  <c r="BH4702" i="7" s="1"/>
  <c r="BI4702" i="7"/>
  <c r="BF4703" i="7"/>
  <c r="BG4703" i="7" s="1"/>
  <c r="BH4703" i="7" s="1"/>
  <c r="BI4703" i="7"/>
  <c r="BF4704" i="7"/>
  <c r="BG4704" i="7" s="1"/>
  <c r="BH4704" i="7" s="1"/>
  <c r="BI4704" i="7"/>
  <c r="BF4705" i="7"/>
  <c r="BG4705" i="7" s="1"/>
  <c r="BH4705" i="7" s="1"/>
  <c r="BI4705" i="7"/>
  <c r="BF4706" i="7"/>
  <c r="BG4706" i="7" s="1"/>
  <c r="BH4706" i="7" s="1"/>
  <c r="BI4706" i="7"/>
  <c r="BF4707" i="7"/>
  <c r="BG4707" i="7" s="1"/>
  <c r="BH4707" i="7" s="1"/>
  <c r="BI4707" i="7"/>
  <c r="BF4708" i="7"/>
  <c r="BG4708" i="7" s="1"/>
  <c r="BH4708" i="7" s="1"/>
  <c r="BI4708" i="7"/>
  <c r="BF4709" i="7"/>
  <c r="BG4709" i="7" s="1"/>
  <c r="BH4709" i="7" s="1"/>
  <c r="BI4709" i="7"/>
  <c r="BF4710" i="7"/>
  <c r="BG4710" i="7" s="1"/>
  <c r="BH4710" i="7" s="1"/>
  <c r="BI4710" i="7"/>
  <c r="BF4711" i="7"/>
  <c r="BG4711" i="7" s="1"/>
  <c r="BH4711" i="7" s="1"/>
  <c r="BI4711" i="7"/>
  <c r="BF4712" i="7"/>
  <c r="BG4712" i="7" s="1"/>
  <c r="BH4712" i="7" s="1"/>
  <c r="BI4712" i="7"/>
  <c r="BF4713" i="7"/>
  <c r="BG4713" i="7" s="1"/>
  <c r="BH4713" i="7" s="1"/>
  <c r="BI4713" i="7"/>
  <c r="BF4714" i="7"/>
  <c r="BG4714" i="7" s="1"/>
  <c r="BH4714" i="7" s="1"/>
  <c r="BI4714" i="7"/>
  <c r="BF4715" i="7"/>
  <c r="BG4715" i="7" s="1"/>
  <c r="BH4715" i="7" s="1"/>
  <c r="BI4715" i="7"/>
  <c r="BF4716" i="7"/>
  <c r="BG4716" i="7" s="1"/>
  <c r="BH4716" i="7" s="1"/>
  <c r="BI4716" i="7"/>
  <c r="BF4717" i="7"/>
  <c r="BG4717" i="7" s="1"/>
  <c r="BH4717" i="7" s="1"/>
  <c r="BI4717" i="7"/>
  <c r="BF4718" i="7"/>
  <c r="BG4718" i="7" s="1"/>
  <c r="BH4718" i="7" s="1"/>
  <c r="BI4718" i="7"/>
  <c r="BF4719" i="7"/>
  <c r="BG4719" i="7" s="1"/>
  <c r="BH4719" i="7" s="1"/>
  <c r="BI4719" i="7"/>
  <c r="BF4720" i="7"/>
  <c r="BG4720" i="7" s="1"/>
  <c r="BH4720" i="7" s="1"/>
  <c r="BI4720" i="7"/>
  <c r="BF4721" i="7"/>
  <c r="BG4721" i="7" s="1"/>
  <c r="BH4721" i="7" s="1"/>
  <c r="BI4721" i="7"/>
  <c r="BF4722" i="7"/>
  <c r="BG4722" i="7" s="1"/>
  <c r="BH4722" i="7" s="1"/>
  <c r="BI4722" i="7"/>
  <c r="BF4723" i="7"/>
  <c r="BG4723" i="7" s="1"/>
  <c r="BH4723" i="7" s="1"/>
  <c r="BI4723" i="7"/>
  <c r="BF4724" i="7"/>
  <c r="BG4724" i="7" s="1"/>
  <c r="BH4724" i="7" s="1"/>
  <c r="BI4724" i="7"/>
  <c r="BF4725" i="7"/>
  <c r="BG4725" i="7" s="1"/>
  <c r="BH4725" i="7" s="1"/>
  <c r="BI4725" i="7"/>
  <c r="BF4726" i="7"/>
  <c r="BG4726" i="7" s="1"/>
  <c r="BH4726" i="7" s="1"/>
  <c r="BI4726" i="7"/>
  <c r="BF4727" i="7"/>
  <c r="BG4727" i="7" s="1"/>
  <c r="BH4727" i="7" s="1"/>
  <c r="BI4727" i="7"/>
  <c r="BF4728" i="7"/>
  <c r="BG4728" i="7" s="1"/>
  <c r="BH4728" i="7" s="1"/>
  <c r="BI4728" i="7"/>
  <c r="BF4729" i="7"/>
  <c r="BG4729" i="7" s="1"/>
  <c r="BH4729" i="7" s="1"/>
  <c r="BI4729" i="7"/>
  <c r="BF4730" i="7"/>
  <c r="BG4730" i="7" s="1"/>
  <c r="BH4730" i="7" s="1"/>
  <c r="BI4730" i="7"/>
  <c r="BF4731" i="7"/>
  <c r="BG4731" i="7" s="1"/>
  <c r="BH4731" i="7" s="1"/>
  <c r="BI4731" i="7"/>
  <c r="BF4732" i="7"/>
  <c r="BG4732" i="7" s="1"/>
  <c r="BH4732" i="7" s="1"/>
  <c r="BI4732" i="7"/>
  <c r="BF4733" i="7"/>
  <c r="BG4733" i="7" s="1"/>
  <c r="BH4733" i="7" s="1"/>
  <c r="BI4733" i="7"/>
  <c r="BF4734" i="7"/>
  <c r="BG4734" i="7" s="1"/>
  <c r="BH4734" i="7" s="1"/>
  <c r="BI4734" i="7"/>
  <c r="BF4735" i="7"/>
  <c r="BG4735" i="7" s="1"/>
  <c r="BH4735" i="7" s="1"/>
  <c r="BI4735" i="7"/>
  <c r="BF4736" i="7"/>
  <c r="BG4736" i="7" s="1"/>
  <c r="BH4736" i="7" s="1"/>
  <c r="BI4736" i="7"/>
  <c r="BF4737" i="7"/>
  <c r="BG4737" i="7" s="1"/>
  <c r="BH4737" i="7" s="1"/>
  <c r="BI4737" i="7"/>
  <c r="BF4738" i="7"/>
  <c r="BG4738" i="7" s="1"/>
  <c r="BH4738" i="7" s="1"/>
  <c r="BI4738" i="7"/>
  <c r="BF4739" i="7"/>
  <c r="BG4739" i="7" s="1"/>
  <c r="BH4739" i="7" s="1"/>
  <c r="BI4739" i="7"/>
  <c r="BF4740" i="7"/>
  <c r="BG4740" i="7" s="1"/>
  <c r="BH4740" i="7" s="1"/>
  <c r="BI4740" i="7"/>
  <c r="BF4741" i="7"/>
  <c r="BG4741" i="7" s="1"/>
  <c r="BH4741" i="7" s="1"/>
  <c r="BI4741" i="7"/>
  <c r="BF4742" i="7"/>
  <c r="BG4742" i="7" s="1"/>
  <c r="BH4742" i="7" s="1"/>
  <c r="BI4742" i="7"/>
  <c r="BF4743" i="7"/>
  <c r="BG4743" i="7" s="1"/>
  <c r="BH4743" i="7" s="1"/>
  <c r="BI4743" i="7"/>
  <c r="BF4744" i="7"/>
  <c r="BG4744" i="7" s="1"/>
  <c r="BH4744" i="7" s="1"/>
  <c r="BI4744" i="7"/>
  <c r="BF4745" i="7"/>
  <c r="BG4745" i="7" s="1"/>
  <c r="BH4745" i="7" s="1"/>
  <c r="BI4745" i="7"/>
  <c r="BF4746" i="7"/>
  <c r="BG4746" i="7" s="1"/>
  <c r="BH4746" i="7" s="1"/>
  <c r="BI4746" i="7"/>
  <c r="BF4747" i="7"/>
  <c r="BG4747" i="7" s="1"/>
  <c r="BH4747" i="7" s="1"/>
  <c r="BI4747" i="7"/>
  <c r="BF4748" i="7"/>
  <c r="BG4748" i="7" s="1"/>
  <c r="BH4748" i="7" s="1"/>
  <c r="BI4748" i="7"/>
  <c r="BF4749" i="7"/>
  <c r="BG4749" i="7" s="1"/>
  <c r="BH4749" i="7" s="1"/>
  <c r="BI4749" i="7"/>
  <c r="BF4750" i="7"/>
  <c r="BG4750" i="7" s="1"/>
  <c r="BH4750" i="7" s="1"/>
  <c r="BI4750" i="7"/>
  <c r="BF4751" i="7"/>
  <c r="BG4751" i="7" s="1"/>
  <c r="BH4751" i="7" s="1"/>
  <c r="BI4751" i="7"/>
  <c r="BF4752" i="7"/>
  <c r="BG4752" i="7" s="1"/>
  <c r="BH4752" i="7" s="1"/>
  <c r="BI4752" i="7"/>
  <c r="BF4753" i="7"/>
  <c r="BG4753" i="7" s="1"/>
  <c r="BH4753" i="7" s="1"/>
  <c r="BI4753" i="7"/>
  <c r="BF4754" i="7"/>
  <c r="BG4754" i="7" s="1"/>
  <c r="BH4754" i="7" s="1"/>
  <c r="BI4754" i="7"/>
  <c r="BF4755" i="7"/>
  <c r="BG4755" i="7" s="1"/>
  <c r="BH4755" i="7" s="1"/>
  <c r="BI4755" i="7"/>
  <c r="BF4756" i="7"/>
  <c r="BG4756" i="7" s="1"/>
  <c r="BH4756" i="7" s="1"/>
  <c r="BI4756" i="7"/>
  <c r="BF4757" i="7"/>
  <c r="BG4757" i="7" s="1"/>
  <c r="BH4757" i="7" s="1"/>
  <c r="BI4757" i="7"/>
  <c r="BF4758" i="7"/>
  <c r="BG4758" i="7" s="1"/>
  <c r="BH4758" i="7" s="1"/>
  <c r="BI4758" i="7"/>
  <c r="BF4759" i="7"/>
  <c r="BG4759" i="7" s="1"/>
  <c r="BH4759" i="7" s="1"/>
  <c r="BI4759" i="7"/>
  <c r="BF4760" i="7"/>
  <c r="BG4760" i="7" s="1"/>
  <c r="BH4760" i="7" s="1"/>
  <c r="BI4760" i="7"/>
  <c r="BF4761" i="7"/>
  <c r="BG4761" i="7" s="1"/>
  <c r="BH4761" i="7" s="1"/>
  <c r="BI4761" i="7"/>
  <c r="BF4762" i="7"/>
  <c r="BG4762" i="7" s="1"/>
  <c r="BH4762" i="7" s="1"/>
  <c r="BI4762" i="7"/>
  <c r="BF4763" i="7"/>
  <c r="BG4763" i="7" s="1"/>
  <c r="BH4763" i="7" s="1"/>
  <c r="BI4763" i="7"/>
  <c r="BF4764" i="7"/>
  <c r="BG4764" i="7" s="1"/>
  <c r="BH4764" i="7" s="1"/>
  <c r="BI4764" i="7"/>
  <c r="BF4765" i="7"/>
  <c r="BG4765" i="7" s="1"/>
  <c r="BH4765" i="7" s="1"/>
  <c r="BI4765" i="7"/>
  <c r="BF4766" i="7"/>
  <c r="BG4766" i="7" s="1"/>
  <c r="BH4766" i="7" s="1"/>
  <c r="BI4766" i="7"/>
  <c r="BF4767" i="7"/>
  <c r="BG4767" i="7" s="1"/>
  <c r="BH4767" i="7" s="1"/>
  <c r="BI4767" i="7"/>
  <c r="BF4768" i="7"/>
  <c r="BG4768" i="7" s="1"/>
  <c r="BH4768" i="7" s="1"/>
  <c r="BI4768" i="7"/>
  <c r="BF4769" i="7"/>
  <c r="BG4769" i="7" s="1"/>
  <c r="BH4769" i="7" s="1"/>
  <c r="BI4769" i="7"/>
  <c r="BF4770" i="7"/>
  <c r="BG4770" i="7" s="1"/>
  <c r="BH4770" i="7" s="1"/>
  <c r="BI4770" i="7"/>
  <c r="BF4771" i="7"/>
  <c r="BG4771" i="7" s="1"/>
  <c r="BH4771" i="7" s="1"/>
  <c r="BI4771" i="7"/>
  <c r="BF4772" i="7"/>
  <c r="BG4772" i="7" s="1"/>
  <c r="BH4772" i="7" s="1"/>
  <c r="BI4772" i="7"/>
  <c r="BF4773" i="7"/>
  <c r="BG4773" i="7" s="1"/>
  <c r="BH4773" i="7" s="1"/>
  <c r="BI4773" i="7"/>
  <c r="BF4774" i="7"/>
  <c r="BG4774" i="7" s="1"/>
  <c r="BH4774" i="7" s="1"/>
  <c r="BI4774" i="7"/>
  <c r="BF4775" i="7"/>
  <c r="BG4775" i="7" s="1"/>
  <c r="BH4775" i="7" s="1"/>
  <c r="BI4775" i="7"/>
  <c r="BF4776" i="7"/>
  <c r="BG4776" i="7" s="1"/>
  <c r="BH4776" i="7" s="1"/>
  <c r="BI4776" i="7"/>
  <c r="BF4777" i="7"/>
  <c r="BG4777" i="7" s="1"/>
  <c r="BH4777" i="7" s="1"/>
  <c r="BI4777" i="7"/>
  <c r="BF4778" i="7"/>
  <c r="BG4778" i="7" s="1"/>
  <c r="BH4778" i="7" s="1"/>
  <c r="BI4778" i="7"/>
  <c r="BF4779" i="7"/>
  <c r="BG4779" i="7" s="1"/>
  <c r="BH4779" i="7" s="1"/>
  <c r="BI4779" i="7"/>
  <c r="BF4780" i="7"/>
  <c r="BG4780" i="7" s="1"/>
  <c r="BH4780" i="7" s="1"/>
  <c r="BI4780" i="7"/>
  <c r="BF4781" i="7"/>
  <c r="BG4781" i="7" s="1"/>
  <c r="BH4781" i="7" s="1"/>
  <c r="BI4781" i="7"/>
  <c r="BF4782" i="7"/>
  <c r="BG4782" i="7" s="1"/>
  <c r="BH4782" i="7" s="1"/>
  <c r="BI4782" i="7"/>
  <c r="BF4783" i="7"/>
  <c r="BG4783" i="7" s="1"/>
  <c r="BH4783" i="7" s="1"/>
  <c r="BI4783" i="7"/>
  <c r="BF4784" i="7"/>
  <c r="BG4784" i="7" s="1"/>
  <c r="BH4784" i="7" s="1"/>
  <c r="BI4784" i="7"/>
  <c r="BF4785" i="7"/>
  <c r="BG4785" i="7" s="1"/>
  <c r="BH4785" i="7" s="1"/>
  <c r="BI4785" i="7"/>
  <c r="BF4786" i="7"/>
  <c r="BG4786" i="7" s="1"/>
  <c r="BH4786" i="7" s="1"/>
  <c r="BI4786" i="7"/>
  <c r="BF4787" i="7"/>
  <c r="BG4787" i="7" s="1"/>
  <c r="BH4787" i="7" s="1"/>
  <c r="BI4787" i="7"/>
  <c r="BF4788" i="7"/>
  <c r="BG4788" i="7" s="1"/>
  <c r="BH4788" i="7" s="1"/>
  <c r="BI4788" i="7"/>
  <c r="BF4789" i="7"/>
  <c r="BG4789" i="7" s="1"/>
  <c r="BH4789" i="7" s="1"/>
  <c r="BI4789" i="7"/>
  <c r="BF4790" i="7"/>
  <c r="BG4790" i="7" s="1"/>
  <c r="BH4790" i="7" s="1"/>
  <c r="BI4790" i="7"/>
  <c r="BF4791" i="7"/>
  <c r="BG4791" i="7" s="1"/>
  <c r="BH4791" i="7" s="1"/>
  <c r="BI4791" i="7"/>
  <c r="BF4792" i="7"/>
  <c r="BG4792" i="7" s="1"/>
  <c r="BH4792" i="7" s="1"/>
  <c r="BI4792" i="7"/>
  <c r="BF4793" i="7"/>
  <c r="BG4793" i="7" s="1"/>
  <c r="BH4793" i="7" s="1"/>
  <c r="BI4793" i="7"/>
  <c r="BF4794" i="7"/>
  <c r="BG4794" i="7" s="1"/>
  <c r="BH4794" i="7" s="1"/>
  <c r="BI4794" i="7"/>
  <c r="BF4795" i="7"/>
  <c r="BG4795" i="7" s="1"/>
  <c r="BH4795" i="7" s="1"/>
  <c r="BI4795" i="7"/>
  <c r="BF4796" i="7"/>
  <c r="BG4796" i="7" s="1"/>
  <c r="BH4796" i="7" s="1"/>
  <c r="BI4796" i="7"/>
  <c r="BF4797" i="7"/>
  <c r="BG4797" i="7" s="1"/>
  <c r="BH4797" i="7" s="1"/>
  <c r="BI4797" i="7"/>
  <c r="BF4798" i="7"/>
  <c r="BG4798" i="7" s="1"/>
  <c r="BH4798" i="7" s="1"/>
  <c r="BI4798" i="7"/>
  <c r="BF4799" i="7"/>
  <c r="BG4799" i="7" s="1"/>
  <c r="BH4799" i="7" s="1"/>
  <c r="BI4799" i="7"/>
  <c r="BF4800" i="7"/>
  <c r="BG4800" i="7" s="1"/>
  <c r="BH4800" i="7" s="1"/>
  <c r="BI4800" i="7"/>
  <c r="BF4801" i="7"/>
  <c r="BG4801" i="7" s="1"/>
  <c r="BH4801" i="7" s="1"/>
  <c r="BI4801" i="7"/>
  <c r="BF4802" i="7"/>
  <c r="BG4802" i="7" s="1"/>
  <c r="BH4802" i="7" s="1"/>
  <c r="BI4802" i="7"/>
  <c r="BF4803" i="7"/>
  <c r="BG4803" i="7" s="1"/>
  <c r="BH4803" i="7" s="1"/>
  <c r="BI4803" i="7"/>
  <c r="BF4804" i="7"/>
  <c r="BG4804" i="7" s="1"/>
  <c r="BH4804" i="7" s="1"/>
  <c r="BI4804" i="7"/>
  <c r="BF4805" i="7"/>
  <c r="BG4805" i="7" s="1"/>
  <c r="BH4805" i="7" s="1"/>
  <c r="BI4805" i="7"/>
  <c r="BF4806" i="7"/>
  <c r="BG4806" i="7" s="1"/>
  <c r="BH4806" i="7" s="1"/>
  <c r="BI4806" i="7"/>
  <c r="BF4807" i="7"/>
  <c r="BG4807" i="7" s="1"/>
  <c r="BH4807" i="7" s="1"/>
  <c r="BI4807" i="7"/>
  <c r="BF4808" i="7"/>
  <c r="BG4808" i="7" s="1"/>
  <c r="BH4808" i="7" s="1"/>
  <c r="BI4808" i="7"/>
  <c r="BF4809" i="7"/>
  <c r="BG4809" i="7" s="1"/>
  <c r="BH4809" i="7" s="1"/>
  <c r="BI4809" i="7"/>
  <c r="BF4810" i="7"/>
  <c r="BG4810" i="7" s="1"/>
  <c r="BH4810" i="7" s="1"/>
  <c r="BI4810" i="7"/>
  <c r="BF4811" i="7"/>
  <c r="BG4811" i="7" s="1"/>
  <c r="BH4811" i="7" s="1"/>
  <c r="BI4811" i="7"/>
  <c r="BF4812" i="7"/>
  <c r="BG4812" i="7" s="1"/>
  <c r="BH4812" i="7" s="1"/>
  <c r="BI4812" i="7"/>
  <c r="BF4813" i="7"/>
  <c r="BG4813" i="7" s="1"/>
  <c r="BH4813" i="7" s="1"/>
  <c r="BI4813" i="7"/>
  <c r="BF4814" i="7"/>
  <c r="BG4814" i="7" s="1"/>
  <c r="BH4814" i="7" s="1"/>
  <c r="BI4814" i="7"/>
  <c r="BF4815" i="7"/>
  <c r="BG4815" i="7" s="1"/>
  <c r="BH4815" i="7" s="1"/>
  <c r="BI4815" i="7"/>
  <c r="BF4816" i="7"/>
  <c r="BG4816" i="7" s="1"/>
  <c r="BH4816" i="7" s="1"/>
  <c r="BI4816" i="7"/>
  <c r="BF4817" i="7"/>
  <c r="BG4817" i="7" s="1"/>
  <c r="BH4817" i="7" s="1"/>
  <c r="BI4817" i="7"/>
  <c r="BF4818" i="7"/>
  <c r="BG4818" i="7" s="1"/>
  <c r="BH4818" i="7" s="1"/>
  <c r="BI4818" i="7"/>
  <c r="BF4819" i="7"/>
  <c r="BG4819" i="7" s="1"/>
  <c r="BH4819" i="7" s="1"/>
  <c r="BI4819" i="7"/>
  <c r="BF4820" i="7"/>
  <c r="BG4820" i="7" s="1"/>
  <c r="BH4820" i="7" s="1"/>
  <c r="BI4820" i="7"/>
  <c r="BF4821" i="7"/>
  <c r="BG4821" i="7" s="1"/>
  <c r="BH4821" i="7" s="1"/>
  <c r="BI4821" i="7"/>
  <c r="BF4822" i="7"/>
  <c r="BG4822" i="7" s="1"/>
  <c r="BH4822" i="7" s="1"/>
  <c r="BI4822" i="7"/>
  <c r="BF4823" i="7"/>
  <c r="BG4823" i="7" s="1"/>
  <c r="BH4823" i="7" s="1"/>
  <c r="BI4823" i="7"/>
  <c r="BF4824" i="7"/>
  <c r="BG4824" i="7" s="1"/>
  <c r="BH4824" i="7" s="1"/>
  <c r="BI4824" i="7"/>
  <c r="BF4825" i="7"/>
  <c r="BG4825" i="7" s="1"/>
  <c r="BH4825" i="7" s="1"/>
  <c r="BI4825" i="7"/>
  <c r="BF4826" i="7"/>
  <c r="BG4826" i="7" s="1"/>
  <c r="BH4826" i="7" s="1"/>
  <c r="BI4826" i="7"/>
  <c r="BF4827" i="7"/>
  <c r="BG4827" i="7" s="1"/>
  <c r="BH4827" i="7" s="1"/>
  <c r="BI4827" i="7"/>
  <c r="BF4828" i="7"/>
  <c r="BG4828" i="7" s="1"/>
  <c r="BH4828" i="7" s="1"/>
  <c r="BI4828" i="7"/>
  <c r="BF2" i="7"/>
  <c r="BG2" i="7" s="1"/>
  <c r="BH2" i="7" s="1"/>
  <c r="BF3" i="7"/>
  <c r="BG3" i="7" s="1"/>
  <c r="BH3" i="7" s="1"/>
  <c r="BF4" i="7"/>
  <c r="BG4" i="7" s="1"/>
  <c r="BH4" i="7" s="1"/>
  <c r="BF5" i="7"/>
  <c r="BG5" i="7" s="1"/>
  <c r="BH5" i="7" s="1"/>
  <c r="BF6" i="7"/>
  <c r="BG6" i="7" s="1"/>
  <c r="BH6" i="7" s="1"/>
  <c r="BF7" i="7"/>
  <c r="BG7" i="7" s="1"/>
  <c r="BH7" i="7" s="1"/>
  <c r="BF8" i="7"/>
  <c r="BG8" i="7" s="1"/>
  <c r="BH8" i="7" s="1"/>
  <c r="BF9" i="7"/>
  <c r="BG9" i="7" s="1"/>
  <c r="BH9" i="7" s="1"/>
  <c r="BF10" i="7"/>
  <c r="BG10" i="7" s="1"/>
  <c r="BH10" i="7" s="1"/>
  <c r="BF11" i="7"/>
  <c r="BG11" i="7" s="1"/>
  <c r="BH11" i="7" s="1"/>
  <c r="BF12" i="7"/>
  <c r="BG12" i="7" s="1"/>
  <c r="BH12" i="7" s="1"/>
  <c r="BF13" i="7"/>
  <c r="BG13" i="7" s="1"/>
  <c r="BH13" i="7" s="1"/>
  <c r="BF14" i="7"/>
  <c r="BG14" i="7" s="1"/>
  <c r="BH14" i="7" s="1"/>
  <c r="BF15" i="7"/>
  <c r="BG15" i="7" s="1"/>
  <c r="BH15" i="7" s="1"/>
  <c r="BF16" i="7"/>
  <c r="BG16" i="7" s="1"/>
  <c r="BH16" i="7" s="1"/>
  <c r="BF17" i="7"/>
  <c r="BG17" i="7" s="1"/>
  <c r="BH17" i="7" s="1"/>
  <c r="BF18" i="7"/>
  <c r="BG18" i="7" s="1"/>
  <c r="BH18" i="7" s="1"/>
  <c r="BF19" i="7"/>
  <c r="BG19" i="7" s="1"/>
  <c r="BH19" i="7" s="1"/>
  <c r="BF20" i="7"/>
  <c r="BG20" i="7" s="1"/>
  <c r="BH20" i="7" s="1"/>
  <c r="BF21" i="7"/>
  <c r="BG21" i="7" s="1"/>
  <c r="BH21" i="7" s="1"/>
  <c r="BF22" i="7"/>
  <c r="BG22" i="7" s="1"/>
  <c r="BH22" i="7" s="1"/>
  <c r="BF23" i="7"/>
  <c r="BG23" i="7" s="1"/>
  <c r="BH23" i="7" s="1"/>
  <c r="BF24" i="7"/>
  <c r="BG24" i="7" s="1"/>
  <c r="BH24" i="7" s="1"/>
  <c r="BF25" i="7"/>
  <c r="BG25" i="7" s="1"/>
  <c r="BH25" i="7" s="1"/>
  <c r="BF26" i="7"/>
  <c r="BG26" i="7" s="1"/>
  <c r="BH26" i="7" s="1"/>
  <c r="BF27" i="7"/>
  <c r="BG27" i="7" s="1"/>
  <c r="BH27" i="7" s="1"/>
  <c r="BF28" i="7"/>
  <c r="BG28" i="7" s="1"/>
  <c r="BH28" i="7" s="1"/>
  <c r="BF29" i="7"/>
  <c r="BG29" i="7" s="1"/>
  <c r="BH29" i="7" s="1"/>
  <c r="BF30" i="7"/>
  <c r="BG30" i="7" s="1"/>
  <c r="BH30" i="7" s="1"/>
  <c r="BF31" i="7"/>
  <c r="BG31" i="7" s="1"/>
  <c r="BH31" i="7" s="1"/>
  <c r="BF32" i="7"/>
  <c r="BG32" i="7" s="1"/>
  <c r="BH32" i="7" s="1"/>
  <c r="BF33" i="7"/>
  <c r="BG33" i="7" s="1"/>
  <c r="BH33" i="7" s="1"/>
  <c r="BF34" i="7"/>
  <c r="BG34" i="7" s="1"/>
  <c r="BH34" i="7" s="1"/>
  <c r="BF35" i="7"/>
  <c r="BG35" i="7" s="1"/>
  <c r="BH35" i="7" s="1"/>
  <c r="BF36" i="7"/>
  <c r="BG36" i="7" s="1"/>
  <c r="BH36" i="7" s="1"/>
  <c r="BF37" i="7"/>
  <c r="BG37" i="7" s="1"/>
  <c r="BH37" i="7" s="1"/>
  <c r="BF38" i="7"/>
  <c r="BG38" i="7" s="1"/>
  <c r="BH38" i="7" s="1"/>
  <c r="BF39" i="7"/>
  <c r="BG39" i="7" s="1"/>
  <c r="BH39" i="7" s="1"/>
  <c r="BF40" i="7"/>
  <c r="BG40" i="7" s="1"/>
  <c r="BH40" i="7" s="1"/>
  <c r="BF41" i="7"/>
  <c r="BG41" i="7" s="1"/>
  <c r="BH41" i="7" s="1"/>
  <c r="BF42" i="7"/>
  <c r="BG42" i="7" s="1"/>
  <c r="BH42" i="7" s="1"/>
  <c r="BF43" i="7"/>
  <c r="BG43" i="7" s="1"/>
  <c r="BH43" i="7" s="1"/>
  <c r="BF44" i="7"/>
  <c r="BG44" i="7" s="1"/>
  <c r="BH44" i="7" s="1"/>
  <c r="BF45" i="7"/>
  <c r="BG45" i="7" s="1"/>
  <c r="BH45" i="7" s="1"/>
  <c r="BF46" i="7"/>
  <c r="BG46" i="7" s="1"/>
  <c r="BH46" i="7" s="1"/>
  <c r="BF47" i="7"/>
  <c r="BG47" i="7" s="1"/>
  <c r="BH47" i="7" s="1"/>
  <c r="BF48" i="7"/>
  <c r="BG48" i="7" s="1"/>
  <c r="BH48" i="7" s="1"/>
  <c r="BF49" i="7"/>
  <c r="BG49" i="7" s="1"/>
  <c r="BH49" i="7" s="1"/>
  <c r="BF50" i="7"/>
  <c r="BG50" i="7" s="1"/>
  <c r="BH50" i="7" s="1"/>
  <c r="BF51" i="7"/>
  <c r="BG51" i="7" s="1"/>
  <c r="BH51" i="7" s="1"/>
  <c r="BF52" i="7"/>
  <c r="BG52" i="7" s="1"/>
  <c r="BH52" i="7" s="1"/>
  <c r="BF53" i="7"/>
  <c r="BG53" i="7" s="1"/>
  <c r="BH53" i="7" s="1"/>
  <c r="BF54" i="7"/>
  <c r="BG54" i="7" s="1"/>
  <c r="BH54" i="7" s="1"/>
  <c r="BF55" i="7"/>
  <c r="BG55" i="7" s="1"/>
  <c r="BH55" i="7" s="1"/>
  <c r="BF56" i="7"/>
  <c r="BG56" i="7" s="1"/>
  <c r="BH56" i="7" s="1"/>
  <c r="BF57" i="7"/>
  <c r="BG57" i="7" s="1"/>
  <c r="BH57" i="7" s="1"/>
  <c r="BF58" i="7"/>
  <c r="BG58" i="7" s="1"/>
  <c r="BH58" i="7" s="1"/>
  <c r="BF59" i="7"/>
  <c r="BG59" i="7" s="1"/>
  <c r="BH59" i="7" s="1"/>
  <c r="BF60" i="7"/>
  <c r="BG60" i="7" s="1"/>
  <c r="BH60" i="7" s="1"/>
  <c r="BF61" i="7"/>
  <c r="BG61" i="7" s="1"/>
  <c r="BH61" i="7" s="1"/>
  <c r="BF62" i="7"/>
  <c r="BG62" i="7" s="1"/>
  <c r="BH62" i="7" s="1"/>
  <c r="BF63" i="7"/>
  <c r="BG63" i="7" s="1"/>
  <c r="BH63" i="7" s="1"/>
  <c r="BF64" i="7"/>
  <c r="BG64" i="7" s="1"/>
  <c r="BH64" i="7" s="1"/>
  <c r="BF65" i="7"/>
  <c r="BG65" i="7" s="1"/>
  <c r="BH65" i="7" s="1"/>
  <c r="BF66" i="7"/>
  <c r="BG66" i="7" s="1"/>
  <c r="BH66" i="7" s="1"/>
  <c r="BF67" i="7"/>
  <c r="BG67" i="7" s="1"/>
  <c r="BH67" i="7" s="1"/>
  <c r="BF68" i="7"/>
  <c r="BG68" i="7" s="1"/>
  <c r="BH68" i="7" s="1"/>
  <c r="BF69" i="7"/>
  <c r="BG69" i="7" s="1"/>
  <c r="BH69" i="7" s="1"/>
  <c r="BF70" i="7"/>
  <c r="BG70" i="7" s="1"/>
  <c r="BH70" i="7" s="1"/>
  <c r="BF71" i="7"/>
  <c r="BG71" i="7" s="1"/>
  <c r="BH71" i="7" s="1"/>
  <c r="BF72" i="7"/>
  <c r="BG72" i="7" s="1"/>
  <c r="BH72" i="7" s="1"/>
  <c r="BF73" i="7"/>
  <c r="BG73" i="7" s="1"/>
  <c r="BH73" i="7" s="1"/>
  <c r="BF74" i="7"/>
  <c r="BG74" i="7" s="1"/>
  <c r="BH74" i="7" s="1"/>
  <c r="BF75" i="7"/>
  <c r="BG75" i="7" s="1"/>
  <c r="BH75" i="7" s="1"/>
  <c r="BF76" i="7"/>
  <c r="BG76" i="7" s="1"/>
  <c r="BH76" i="7" s="1"/>
  <c r="BF77" i="7"/>
  <c r="BG77" i="7" s="1"/>
  <c r="BH77" i="7" s="1"/>
  <c r="BF78" i="7"/>
  <c r="BG78" i="7" s="1"/>
  <c r="BH78" i="7" s="1"/>
  <c r="BF79" i="7"/>
  <c r="BG79" i="7" s="1"/>
  <c r="BH79" i="7" s="1"/>
  <c r="BF80" i="7"/>
  <c r="BG80" i="7" s="1"/>
  <c r="BH80" i="7" s="1"/>
  <c r="BF81" i="7"/>
  <c r="BG81" i="7" s="1"/>
  <c r="BH81" i="7" s="1"/>
  <c r="BF82" i="7"/>
  <c r="BG82" i="7" s="1"/>
  <c r="BH82" i="7" s="1"/>
  <c r="BF83" i="7"/>
  <c r="BG83" i="7" s="1"/>
  <c r="BH83" i="7" s="1"/>
  <c r="BF84" i="7"/>
  <c r="BG84" i="7" s="1"/>
  <c r="BH84" i="7" s="1"/>
  <c r="BF85" i="7"/>
  <c r="BG85" i="7" s="1"/>
  <c r="BH85" i="7" s="1"/>
  <c r="BF86" i="7"/>
  <c r="BG86" i="7" s="1"/>
  <c r="BH86" i="7" s="1"/>
  <c r="BF87" i="7"/>
  <c r="BG87" i="7" s="1"/>
  <c r="BH87" i="7" s="1"/>
  <c r="BF88" i="7"/>
  <c r="BG88" i="7" s="1"/>
  <c r="BH88" i="7" s="1"/>
  <c r="BF89" i="7"/>
  <c r="BG89" i="7" s="1"/>
  <c r="BH89" i="7" s="1"/>
  <c r="BF90" i="7"/>
  <c r="BG90" i="7" s="1"/>
  <c r="BH90" i="7" s="1"/>
  <c r="BF91" i="7"/>
  <c r="BG91" i="7" s="1"/>
  <c r="BH91" i="7" s="1"/>
  <c r="BF92" i="7"/>
  <c r="BG92" i="7" s="1"/>
  <c r="BH92" i="7" s="1"/>
  <c r="BF93" i="7"/>
  <c r="BG93" i="7" s="1"/>
  <c r="BH93" i="7" s="1"/>
  <c r="BF94" i="7"/>
  <c r="BG94" i="7" s="1"/>
  <c r="BH94" i="7" s="1"/>
  <c r="BF95" i="7"/>
  <c r="BG95" i="7" s="1"/>
  <c r="BH95" i="7" s="1"/>
  <c r="BF96" i="7"/>
  <c r="BG96" i="7" s="1"/>
  <c r="BH96" i="7" s="1"/>
  <c r="BF97" i="7"/>
  <c r="BG97" i="7" s="1"/>
  <c r="BH97" i="7" s="1"/>
  <c r="BF98" i="7"/>
  <c r="BG98" i="7" s="1"/>
  <c r="BH98" i="7" s="1"/>
  <c r="BF99" i="7"/>
  <c r="BG99" i="7" s="1"/>
  <c r="BH99" i="7" s="1"/>
  <c r="BF100" i="7"/>
  <c r="BG100" i="7" s="1"/>
  <c r="BH100" i="7" s="1"/>
  <c r="BF101" i="7"/>
  <c r="BG101" i="7" s="1"/>
  <c r="BH101" i="7" s="1"/>
  <c r="BF102" i="7"/>
  <c r="BG102" i="7" s="1"/>
  <c r="BH102" i="7" s="1"/>
  <c r="BF103" i="7"/>
  <c r="BG103" i="7" s="1"/>
  <c r="BH103" i="7" s="1"/>
  <c r="BF104" i="7"/>
  <c r="BG104" i="7" s="1"/>
  <c r="BH104" i="7" s="1"/>
  <c r="BF105" i="7"/>
  <c r="BG105" i="7" s="1"/>
  <c r="BH105" i="7" s="1"/>
  <c r="BF106" i="7"/>
  <c r="BG106" i="7" s="1"/>
  <c r="BH106" i="7" s="1"/>
  <c r="BF107" i="7"/>
  <c r="BG107" i="7" s="1"/>
  <c r="BH107" i="7" s="1"/>
  <c r="BF108" i="7"/>
  <c r="BG108" i="7" s="1"/>
  <c r="BH108" i="7" s="1"/>
  <c r="BF109" i="7"/>
  <c r="BG109" i="7" s="1"/>
  <c r="BH109" i="7" s="1"/>
  <c r="BF110" i="7"/>
  <c r="BG110" i="7" s="1"/>
  <c r="BH110" i="7" s="1"/>
  <c r="BF111" i="7"/>
  <c r="BG111" i="7" s="1"/>
  <c r="BH111" i="7" s="1"/>
  <c r="BF112" i="7"/>
  <c r="BG112" i="7" s="1"/>
  <c r="BH112" i="7" s="1"/>
  <c r="BF113" i="7"/>
  <c r="BG113" i="7" s="1"/>
  <c r="BH113" i="7" s="1"/>
  <c r="BF114" i="7"/>
  <c r="BG114" i="7" s="1"/>
  <c r="BH114" i="7" s="1"/>
  <c r="BF115" i="7"/>
  <c r="BG115" i="7" s="1"/>
  <c r="BH115" i="7" s="1"/>
  <c r="BF116" i="7"/>
  <c r="BG116" i="7" s="1"/>
  <c r="BH116" i="7" s="1"/>
  <c r="BF117" i="7"/>
  <c r="BG117" i="7" s="1"/>
  <c r="BH117" i="7" s="1"/>
  <c r="BF118" i="7"/>
  <c r="BG118" i="7" s="1"/>
  <c r="BH118" i="7" s="1"/>
  <c r="BF119" i="7"/>
  <c r="BG119" i="7" s="1"/>
  <c r="BH119" i="7" s="1"/>
  <c r="BF120" i="7"/>
  <c r="BG120" i="7" s="1"/>
  <c r="BH120" i="7" s="1"/>
  <c r="BF121" i="7"/>
  <c r="BG121" i="7" s="1"/>
  <c r="BH121" i="7" s="1"/>
  <c r="BF122" i="7"/>
  <c r="BG122" i="7" s="1"/>
  <c r="BH122" i="7" s="1"/>
  <c r="BF123" i="7"/>
  <c r="BG123" i="7" s="1"/>
  <c r="BH123" i="7" s="1"/>
  <c r="BF124" i="7"/>
  <c r="BG124" i="7" s="1"/>
  <c r="BH124" i="7" s="1"/>
  <c r="BF125" i="7"/>
  <c r="BG125" i="7" s="1"/>
  <c r="BH125" i="7" s="1"/>
  <c r="BF126" i="7"/>
  <c r="BG126" i="7" s="1"/>
  <c r="BH126" i="7" s="1"/>
  <c r="BF127" i="7"/>
  <c r="BG127" i="7" s="1"/>
  <c r="BH127" i="7" s="1"/>
  <c r="BF128" i="7"/>
  <c r="BG128" i="7" s="1"/>
  <c r="BH128" i="7" s="1"/>
  <c r="BF129" i="7"/>
  <c r="BG129" i="7" s="1"/>
  <c r="BH129" i="7" s="1"/>
  <c r="BF130" i="7"/>
  <c r="BG130" i="7" s="1"/>
  <c r="BH130" i="7" s="1"/>
  <c r="BF131" i="7"/>
  <c r="BG131" i="7" s="1"/>
  <c r="BH131" i="7" s="1"/>
  <c r="BF132" i="7"/>
  <c r="BG132" i="7" s="1"/>
  <c r="BH132" i="7" s="1"/>
  <c r="BF133" i="7"/>
  <c r="BG133" i="7" s="1"/>
  <c r="BH133" i="7" s="1"/>
  <c r="BF134" i="7"/>
  <c r="BG134" i="7" s="1"/>
  <c r="BH134" i="7" s="1"/>
  <c r="BF135" i="7"/>
  <c r="BG135" i="7" s="1"/>
  <c r="BH135" i="7" s="1"/>
  <c r="BF136" i="7"/>
  <c r="BG136" i="7" s="1"/>
  <c r="BH136" i="7" s="1"/>
  <c r="BF137" i="7"/>
  <c r="BG137" i="7" s="1"/>
  <c r="BH137" i="7" s="1"/>
  <c r="BF138" i="7"/>
  <c r="BG138" i="7" s="1"/>
  <c r="BH138" i="7" s="1"/>
  <c r="BF139" i="7"/>
  <c r="BG139" i="7" s="1"/>
  <c r="BH139" i="7" s="1"/>
  <c r="BF140" i="7"/>
  <c r="BG140" i="7" s="1"/>
  <c r="BH140" i="7" s="1"/>
  <c r="BF141" i="7"/>
  <c r="BG141" i="7" s="1"/>
  <c r="BH141" i="7" s="1"/>
  <c r="BF142" i="7"/>
  <c r="BG142" i="7" s="1"/>
  <c r="BH142" i="7" s="1"/>
  <c r="BF143" i="7"/>
  <c r="BG143" i="7" s="1"/>
  <c r="BH143" i="7" s="1"/>
  <c r="BF144" i="7"/>
  <c r="BG144" i="7" s="1"/>
  <c r="BH144" i="7" s="1"/>
  <c r="BF145" i="7"/>
  <c r="BG145" i="7" s="1"/>
  <c r="BH145" i="7" s="1"/>
  <c r="BF146" i="7"/>
  <c r="BG146" i="7" s="1"/>
  <c r="BH146" i="7" s="1"/>
  <c r="BF147" i="7"/>
  <c r="BG147" i="7" s="1"/>
  <c r="BH147" i="7" s="1"/>
  <c r="BF148" i="7"/>
  <c r="BG148" i="7" s="1"/>
  <c r="BH148" i="7" s="1"/>
  <c r="BF149" i="7"/>
  <c r="BG149" i="7" s="1"/>
  <c r="BH149" i="7" s="1"/>
  <c r="BF150" i="7"/>
  <c r="BG150" i="7" s="1"/>
  <c r="BH150" i="7" s="1"/>
  <c r="BF151" i="7"/>
  <c r="BG151" i="7" s="1"/>
  <c r="BH151" i="7" s="1"/>
  <c r="BF152" i="7"/>
  <c r="BG152" i="7" s="1"/>
  <c r="BH152" i="7" s="1"/>
  <c r="BF153" i="7"/>
  <c r="BG153" i="7" s="1"/>
  <c r="BH153" i="7" s="1"/>
  <c r="BF154" i="7"/>
  <c r="BG154" i="7" s="1"/>
  <c r="BH154" i="7" s="1"/>
  <c r="BF155" i="7"/>
  <c r="BG155" i="7" s="1"/>
  <c r="BH155" i="7" s="1"/>
  <c r="BF156" i="7"/>
  <c r="BG156" i="7" s="1"/>
  <c r="BH156" i="7" s="1"/>
  <c r="BF157" i="7"/>
  <c r="BG157" i="7" s="1"/>
  <c r="BH157" i="7" s="1"/>
  <c r="BF158" i="7"/>
  <c r="BG158" i="7" s="1"/>
  <c r="BH158" i="7" s="1"/>
  <c r="BF159" i="7"/>
  <c r="BG159" i="7" s="1"/>
  <c r="BH159" i="7" s="1"/>
  <c r="BF160" i="7"/>
  <c r="BG160" i="7" s="1"/>
  <c r="BH160" i="7" s="1"/>
  <c r="BF161" i="7"/>
  <c r="BG161" i="7" s="1"/>
  <c r="BH161" i="7" s="1"/>
  <c r="BF162" i="7"/>
  <c r="BG162" i="7" s="1"/>
  <c r="BH162" i="7" s="1"/>
  <c r="BF163" i="7"/>
  <c r="BG163" i="7" s="1"/>
  <c r="BH163" i="7" s="1"/>
  <c r="BF164" i="7"/>
  <c r="BG164" i="7" s="1"/>
  <c r="BH164" i="7" s="1"/>
  <c r="BF165" i="7"/>
  <c r="BG165" i="7" s="1"/>
  <c r="BH165" i="7" s="1"/>
  <c r="BF166" i="7"/>
  <c r="BG166" i="7" s="1"/>
  <c r="BH166" i="7" s="1"/>
  <c r="BF167" i="7"/>
  <c r="BG167" i="7" s="1"/>
  <c r="BH167" i="7" s="1"/>
  <c r="BF168" i="7"/>
  <c r="BG168" i="7" s="1"/>
  <c r="BH168" i="7" s="1"/>
  <c r="BF169" i="7"/>
  <c r="BG169" i="7" s="1"/>
  <c r="BH169" i="7" s="1"/>
  <c r="BF170" i="7"/>
  <c r="BG170" i="7" s="1"/>
  <c r="BH170" i="7" s="1"/>
  <c r="BF171" i="7"/>
  <c r="BG171" i="7" s="1"/>
  <c r="BH171" i="7" s="1"/>
  <c r="BF172" i="7"/>
  <c r="BG172" i="7" s="1"/>
  <c r="BH172" i="7" s="1"/>
  <c r="BF173" i="7"/>
  <c r="BG173" i="7" s="1"/>
  <c r="BH173" i="7" s="1"/>
  <c r="BF174" i="7"/>
  <c r="BG174" i="7" s="1"/>
  <c r="BH174" i="7" s="1"/>
  <c r="BF175" i="7"/>
  <c r="BG175" i="7" s="1"/>
  <c r="BH175" i="7" s="1"/>
  <c r="BF176" i="7"/>
  <c r="BG176" i="7" s="1"/>
  <c r="BH176" i="7" s="1"/>
  <c r="BF177" i="7"/>
  <c r="BG177" i="7" s="1"/>
  <c r="BH177" i="7" s="1"/>
  <c r="BF178" i="7"/>
  <c r="BG178" i="7" s="1"/>
  <c r="BH178" i="7" s="1"/>
  <c r="BF179" i="7"/>
  <c r="BG179" i="7" s="1"/>
  <c r="BH179" i="7" s="1"/>
  <c r="BF180" i="7"/>
  <c r="BG180" i="7" s="1"/>
  <c r="BH180" i="7" s="1"/>
  <c r="BF181" i="7"/>
  <c r="BG181" i="7" s="1"/>
  <c r="BH181" i="7" s="1"/>
  <c r="BF182" i="7"/>
  <c r="BG182" i="7" s="1"/>
  <c r="BH182" i="7" s="1"/>
  <c r="BF183" i="7"/>
  <c r="BG183" i="7" s="1"/>
  <c r="BH183" i="7" s="1"/>
  <c r="BF184" i="7"/>
  <c r="BG184" i="7" s="1"/>
  <c r="BH184" i="7" s="1"/>
  <c r="BF185" i="7"/>
  <c r="BG185" i="7" s="1"/>
  <c r="BH185" i="7" s="1"/>
  <c r="BF186" i="7"/>
  <c r="BG186" i="7" s="1"/>
  <c r="BH186" i="7" s="1"/>
  <c r="BF187" i="7"/>
  <c r="BG187" i="7" s="1"/>
  <c r="BH187" i="7" s="1"/>
  <c r="BF188" i="7"/>
  <c r="BG188" i="7" s="1"/>
  <c r="BH188" i="7" s="1"/>
  <c r="BF189" i="7"/>
  <c r="BG189" i="7" s="1"/>
  <c r="BH189" i="7" s="1"/>
  <c r="BF190" i="7"/>
  <c r="BG190" i="7" s="1"/>
  <c r="BH190" i="7" s="1"/>
  <c r="BF191" i="7"/>
  <c r="BG191" i="7" s="1"/>
  <c r="BH191" i="7" s="1"/>
  <c r="BF192" i="7"/>
  <c r="BG192" i="7" s="1"/>
  <c r="BH192" i="7" s="1"/>
  <c r="BF193" i="7"/>
  <c r="BG193" i="7" s="1"/>
  <c r="BH193" i="7" s="1"/>
  <c r="BF194" i="7"/>
  <c r="BG194" i="7" s="1"/>
  <c r="BH194" i="7" s="1"/>
  <c r="BF195" i="7"/>
  <c r="BG195" i="7" s="1"/>
  <c r="BH195" i="7" s="1"/>
  <c r="BF196" i="7"/>
  <c r="BG196" i="7" s="1"/>
  <c r="BH196" i="7" s="1"/>
  <c r="BF197" i="7"/>
  <c r="BG197" i="7" s="1"/>
  <c r="BH197" i="7" s="1"/>
  <c r="BF198" i="7"/>
  <c r="BG198" i="7" s="1"/>
  <c r="BH198" i="7" s="1"/>
  <c r="BF199" i="7"/>
  <c r="BG199" i="7" s="1"/>
  <c r="BH199" i="7" s="1"/>
  <c r="BF200" i="7"/>
  <c r="BG200" i="7" s="1"/>
  <c r="BH200" i="7" s="1"/>
  <c r="BF201" i="7"/>
  <c r="BG201" i="7" s="1"/>
  <c r="BH201" i="7" s="1"/>
  <c r="BF202" i="7"/>
  <c r="BG202" i="7" s="1"/>
  <c r="BH202" i="7" s="1"/>
  <c r="BF203" i="7"/>
  <c r="BG203" i="7" s="1"/>
  <c r="BH203" i="7" s="1"/>
  <c r="BF204" i="7"/>
  <c r="BG204" i="7" s="1"/>
  <c r="BH204" i="7" s="1"/>
  <c r="BF205" i="7"/>
  <c r="BG205" i="7" s="1"/>
  <c r="BH205" i="7" s="1"/>
  <c r="BF206" i="7"/>
  <c r="BG206" i="7" s="1"/>
  <c r="BH206" i="7" s="1"/>
  <c r="BF207" i="7"/>
  <c r="BG207" i="7" s="1"/>
  <c r="BH207" i="7" s="1"/>
  <c r="BF208" i="7"/>
  <c r="BG208" i="7" s="1"/>
  <c r="BH208" i="7" s="1"/>
  <c r="BF209" i="7"/>
  <c r="BG209" i="7" s="1"/>
  <c r="BH209" i="7" s="1"/>
  <c r="BF210" i="7"/>
  <c r="BG210" i="7" s="1"/>
  <c r="BH210" i="7" s="1"/>
  <c r="BF211" i="7"/>
  <c r="BG211" i="7" s="1"/>
  <c r="BH211" i="7" s="1"/>
  <c r="BF212" i="7"/>
  <c r="BG212" i="7" s="1"/>
  <c r="BH212" i="7" s="1"/>
  <c r="BF213" i="7"/>
  <c r="BG213" i="7" s="1"/>
  <c r="BH213" i="7" s="1"/>
  <c r="BF214" i="7"/>
  <c r="BG214" i="7" s="1"/>
  <c r="BH214" i="7" s="1"/>
  <c r="BF215" i="7"/>
  <c r="BG215" i="7" s="1"/>
  <c r="BH215" i="7" s="1"/>
  <c r="BF216" i="7"/>
  <c r="BG216" i="7" s="1"/>
  <c r="BH216" i="7" s="1"/>
  <c r="BF217" i="7"/>
  <c r="BG217" i="7" s="1"/>
  <c r="BH217" i="7" s="1"/>
  <c r="BF218" i="7"/>
  <c r="BG218" i="7" s="1"/>
  <c r="BH218" i="7" s="1"/>
  <c r="BF219" i="7"/>
  <c r="BG219" i="7" s="1"/>
  <c r="BH219" i="7" s="1"/>
  <c r="BF220" i="7"/>
  <c r="BG220" i="7" s="1"/>
  <c r="BH220" i="7" s="1"/>
  <c r="BF221" i="7"/>
  <c r="BG221" i="7" s="1"/>
  <c r="BH221" i="7" s="1"/>
  <c r="BF222" i="7"/>
  <c r="BG222" i="7" s="1"/>
  <c r="BH222" i="7" s="1"/>
  <c r="BF223" i="7"/>
  <c r="BG223" i="7" s="1"/>
  <c r="BH223" i="7" s="1"/>
  <c r="BF224" i="7"/>
  <c r="BG224" i="7" s="1"/>
  <c r="BH224" i="7" s="1"/>
  <c r="BF225" i="7"/>
  <c r="BG225" i="7" s="1"/>
  <c r="BH225" i="7" s="1"/>
  <c r="BF226" i="7"/>
  <c r="BG226" i="7" s="1"/>
  <c r="BH226" i="7" s="1"/>
  <c r="BF227" i="7"/>
  <c r="BG227" i="7" s="1"/>
  <c r="BH227" i="7" s="1"/>
  <c r="BF228" i="7"/>
  <c r="BG228" i="7" s="1"/>
  <c r="BH228" i="7" s="1"/>
  <c r="BF229" i="7"/>
  <c r="BG229" i="7" s="1"/>
  <c r="BH229" i="7" s="1"/>
  <c r="BF230" i="7"/>
  <c r="BG230" i="7" s="1"/>
  <c r="BH230" i="7" s="1"/>
  <c r="BF231" i="7"/>
  <c r="BG231" i="7" s="1"/>
  <c r="BH231" i="7" s="1"/>
  <c r="BF232" i="7"/>
  <c r="BG232" i="7" s="1"/>
  <c r="BH232" i="7" s="1"/>
  <c r="BF233" i="7"/>
  <c r="BG233" i="7" s="1"/>
  <c r="BH233" i="7" s="1"/>
  <c r="BF234" i="7"/>
  <c r="BG234" i="7" s="1"/>
  <c r="BH234" i="7" s="1"/>
  <c r="BF235" i="7"/>
  <c r="BG235" i="7" s="1"/>
  <c r="BH235" i="7" s="1"/>
  <c r="BF236" i="7"/>
  <c r="BG236" i="7" s="1"/>
  <c r="BH236" i="7" s="1"/>
  <c r="BF237" i="7"/>
  <c r="BG237" i="7" s="1"/>
  <c r="BH237" i="7" s="1"/>
  <c r="BF238" i="7"/>
  <c r="BG238" i="7" s="1"/>
  <c r="BH238" i="7" s="1"/>
  <c r="BF239" i="7"/>
  <c r="BG239" i="7" s="1"/>
  <c r="BH239" i="7" s="1"/>
  <c r="BF240" i="7"/>
  <c r="BG240" i="7" s="1"/>
  <c r="BH240" i="7" s="1"/>
  <c r="BF241" i="7"/>
  <c r="BG241" i="7" s="1"/>
  <c r="BH241" i="7" s="1"/>
  <c r="BF242" i="7"/>
  <c r="BG242" i="7" s="1"/>
  <c r="BH242" i="7" s="1"/>
  <c r="BF243" i="7"/>
  <c r="BG243" i="7" s="1"/>
  <c r="BH243" i="7" s="1"/>
  <c r="BF244" i="7"/>
  <c r="BG244" i="7" s="1"/>
  <c r="BH244" i="7" s="1"/>
  <c r="BF245" i="7"/>
  <c r="BG245" i="7" s="1"/>
  <c r="BH245" i="7" s="1"/>
  <c r="BF246" i="7"/>
  <c r="BG246" i="7" s="1"/>
  <c r="BH246" i="7" s="1"/>
  <c r="BF247" i="7"/>
  <c r="BG247" i="7" s="1"/>
  <c r="BH247" i="7" s="1"/>
  <c r="BF248" i="7"/>
  <c r="BG248" i="7" s="1"/>
  <c r="BH248" i="7" s="1"/>
  <c r="BF249" i="7"/>
  <c r="BG249" i="7" s="1"/>
  <c r="BH249" i="7" s="1"/>
  <c r="BF250" i="7"/>
  <c r="BG250" i="7" s="1"/>
  <c r="BH250" i="7" s="1"/>
  <c r="BF251" i="7"/>
  <c r="BG251" i="7" s="1"/>
  <c r="BH251" i="7" s="1"/>
  <c r="BF252" i="7"/>
  <c r="BG252" i="7" s="1"/>
  <c r="BH252" i="7" s="1"/>
  <c r="BF253" i="7"/>
  <c r="BG253" i="7" s="1"/>
  <c r="BH253" i="7" s="1"/>
  <c r="BF254" i="7"/>
  <c r="BG254" i="7" s="1"/>
  <c r="BH254" i="7" s="1"/>
  <c r="BF255" i="7"/>
  <c r="BG255" i="7" s="1"/>
  <c r="BH255" i="7" s="1"/>
  <c r="BF256" i="7"/>
  <c r="BG256" i="7" s="1"/>
  <c r="BH256" i="7" s="1"/>
  <c r="BF257" i="7"/>
  <c r="BG257" i="7" s="1"/>
  <c r="BH257" i="7" s="1"/>
  <c r="BF258" i="7"/>
  <c r="BG258" i="7" s="1"/>
  <c r="BH258" i="7" s="1"/>
  <c r="BF259" i="7"/>
  <c r="BG259" i="7" s="1"/>
  <c r="BH259" i="7" s="1"/>
  <c r="BF260" i="7"/>
  <c r="BG260" i="7" s="1"/>
  <c r="BH260" i="7" s="1"/>
  <c r="BF261" i="7"/>
  <c r="BG261" i="7" s="1"/>
  <c r="BH261" i="7" s="1"/>
  <c r="BF262" i="7"/>
  <c r="BG262" i="7" s="1"/>
  <c r="BH262" i="7" s="1"/>
  <c r="BF263" i="7"/>
  <c r="BG263" i="7" s="1"/>
  <c r="BH263" i="7" s="1"/>
  <c r="BF264" i="7"/>
  <c r="BG264" i="7" s="1"/>
  <c r="BH264" i="7" s="1"/>
  <c r="BF265" i="7"/>
  <c r="BG265" i="7" s="1"/>
  <c r="BH265" i="7" s="1"/>
  <c r="BF266" i="7"/>
  <c r="BG266" i="7" s="1"/>
  <c r="BH266" i="7" s="1"/>
  <c r="BF267" i="7"/>
  <c r="BG267" i="7" s="1"/>
  <c r="BH267" i="7" s="1"/>
  <c r="BF268" i="7"/>
  <c r="BG268" i="7" s="1"/>
  <c r="BH268" i="7" s="1"/>
  <c r="BF269" i="7"/>
  <c r="BG269" i="7" s="1"/>
  <c r="BH269" i="7" s="1"/>
  <c r="BF270" i="7"/>
  <c r="BG270" i="7" s="1"/>
  <c r="BH270" i="7" s="1"/>
  <c r="BF271" i="7"/>
  <c r="BG271" i="7" s="1"/>
  <c r="BH271" i="7" s="1"/>
  <c r="BF272" i="7"/>
  <c r="BG272" i="7" s="1"/>
  <c r="BH272" i="7" s="1"/>
  <c r="BF273" i="7"/>
  <c r="BG273" i="7" s="1"/>
  <c r="BH273" i="7" s="1"/>
  <c r="BF274" i="7"/>
  <c r="BG274" i="7" s="1"/>
  <c r="BH274" i="7" s="1"/>
  <c r="BF275" i="7"/>
  <c r="BG275" i="7" s="1"/>
  <c r="BH275" i="7" s="1"/>
  <c r="BF276" i="7"/>
  <c r="BG276" i="7" s="1"/>
  <c r="BH276" i="7" s="1"/>
  <c r="BF277" i="7"/>
  <c r="BG277" i="7" s="1"/>
  <c r="BH277" i="7" s="1"/>
  <c r="BF278" i="7"/>
  <c r="BG278" i="7" s="1"/>
  <c r="BH278" i="7" s="1"/>
  <c r="BF279" i="7"/>
  <c r="BG279" i="7" s="1"/>
  <c r="BH279" i="7" s="1"/>
  <c r="BF280" i="7"/>
  <c r="BG280" i="7" s="1"/>
  <c r="BH280" i="7" s="1"/>
  <c r="BF281" i="7"/>
  <c r="BG281" i="7" s="1"/>
  <c r="BH281" i="7" s="1"/>
  <c r="BF282" i="7"/>
  <c r="BG282" i="7" s="1"/>
  <c r="BH282" i="7" s="1"/>
  <c r="BF283" i="7"/>
  <c r="BG283" i="7" s="1"/>
  <c r="BH283" i="7" s="1"/>
  <c r="BF284" i="7"/>
  <c r="BG284" i="7" s="1"/>
  <c r="BH284" i="7" s="1"/>
  <c r="BF285" i="7"/>
  <c r="BG285" i="7" s="1"/>
  <c r="BH285" i="7" s="1"/>
  <c r="BF286" i="7"/>
  <c r="BG286" i="7" s="1"/>
  <c r="BH286" i="7" s="1"/>
  <c r="BF287" i="7"/>
  <c r="BG287" i="7" s="1"/>
  <c r="BH287" i="7" s="1"/>
  <c r="BF288" i="7"/>
  <c r="BG288" i="7" s="1"/>
  <c r="BH288" i="7" s="1"/>
  <c r="BF289" i="7"/>
  <c r="BG289" i="7" s="1"/>
  <c r="BH289" i="7" s="1"/>
  <c r="BF290" i="7"/>
  <c r="BG290" i="7" s="1"/>
  <c r="BH290" i="7" s="1"/>
  <c r="BF291" i="7"/>
  <c r="BG291" i="7" s="1"/>
  <c r="BH291" i="7" s="1"/>
  <c r="BF292" i="7"/>
  <c r="BG292" i="7" s="1"/>
  <c r="BH292" i="7" s="1"/>
  <c r="BF293" i="7"/>
  <c r="BG293" i="7" s="1"/>
  <c r="BH293" i="7" s="1"/>
  <c r="BF294" i="7"/>
  <c r="BG294" i="7" s="1"/>
  <c r="BH294" i="7" s="1"/>
  <c r="BF295" i="7"/>
  <c r="BG295" i="7" s="1"/>
  <c r="BH295" i="7" s="1"/>
  <c r="BF296" i="7"/>
  <c r="BG296" i="7" s="1"/>
  <c r="BH296" i="7" s="1"/>
  <c r="BF297" i="7"/>
  <c r="BG297" i="7" s="1"/>
  <c r="BH297" i="7" s="1"/>
  <c r="BF298" i="7"/>
  <c r="BG298" i="7" s="1"/>
  <c r="BH298" i="7" s="1"/>
  <c r="BF299" i="7"/>
  <c r="BG299" i="7" s="1"/>
  <c r="BH299" i="7" s="1"/>
  <c r="BF300" i="7"/>
  <c r="BG300" i="7" s="1"/>
  <c r="BH300" i="7" s="1"/>
  <c r="BF301" i="7"/>
  <c r="BG301" i="7" s="1"/>
  <c r="BH301" i="7" s="1"/>
  <c r="BF302" i="7"/>
  <c r="BG302" i="7" s="1"/>
  <c r="BH302" i="7" s="1"/>
  <c r="BF303" i="7"/>
  <c r="BG303" i="7" s="1"/>
  <c r="BH303" i="7" s="1"/>
  <c r="BF304" i="7"/>
  <c r="BG304" i="7" s="1"/>
  <c r="BH304" i="7" s="1"/>
  <c r="BF305" i="7"/>
  <c r="BG305" i="7" s="1"/>
  <c r="BH305" i="7" s="1"/>
  <c r="BF306" i="7"/>
  <c r="BG306" i="7" s="1"/>
  <c r="BH306" i="7" s="1"/>
  <c r="BF307" i="7"/>
  <c r="BG307" i="7" s="1"/>
  <c r="BH307" i="7" s="1"/>
  <c r="BF308" i="7"/>
  <c r="BG308" i="7" s="1"/>
  <c r="BH308" i="7" s="1"/>
  <c r="BF309" i="7"/>
  <c r="BG309" i="7" s="1"/>
  <c r="BH309" i="7" s="1"/>
  <c r="BF310" i="7"/>
  <c r="BG310" i="7" s="1"/>
  <c r="BH310" i="7" s="1"/>
  <c r="BF311" i="7"/>
  <c r="BG311" i="7" s="1"/>
  <c r="BH311" i="7" s="1"/>
  <c r="BF312" i="7"/>
  <c r="BG312" i="7" s="1"/>
  <c r="BH312" i="7" s="1"/>
  <c r="BF313" i="7"/>
  <c r="BG313" i="7" s="1"/>
  <c r="BH313" i="7" s="1"/>
  <c r="BF314" i="7"/>
  <c r="BG314" i="7" s="1"/>
  <c r="BH314" i="7" s="1"/>
  <c r="BF315" i="7"/>
  <c r="BG315" i="7" s="1"/>
  <c r="BH315" i="7" s="1"/>
  <c r="BF316" i="7"/>
  <c r="BG316" i="7" s="1"/>
  <c r="BH316" i="7" s="1"/>
  <c r="BF317" i="7"/>
  <c r="BG317" i="7" s="1"/>
  <c r="BH317" i="7" s="1"/>
  <c r="BF318" i="7"/>
  <c r="BG318" i="7" s="1"/>
  <c r="BH318" i="7" s="1"/>
  <c r="BF319" i="7"/>
  <c r="BG319" i="7" s="1"/>
  <c r="BH319" i="7" s="1"/>
  <c r="BF320" i="7"/>
  <c r="BG320" i="7" s="1"/>
  <c r="BH320" i="7" s="1"/>
  <c r="BF321" i="7"/>
  <c r="BG321" i="7" s="1"/>
  <c r="BH321" i="7" s="1"/>
  <c r="BF322" i="7"/>
  <c r="BG322" i="7" s="1"/>
  <c r="BH322" i="7" s="1"/>
  <c r="BF323" i="7"/>
  <c r="BG323" i="7" s="1"/>
  <c r="BH323" i="7" s="1"/>
  <c r="BF324" i="7"/>
  <c r="BG324" i="7" s="1"/>
  <c r="BH324" i="7" s="1"/>
  <c r="BF325" i="7"/>
  <c r="BG325" i="7" s="1"/>
  <c r="BH325" i="7" s="1"/>
  <c r="BF326" i="7"/>
  <c r="BG326" i="7" s="1"/>
  <c r="BH326" i="7" s="1"/>
  <c r="BF327" i="7"/>
  <c r="BG327" i="7" s="1"/>
  <c r="BH327" i="7" s="1"/>
  <c r="BF328" i="7"/>
  <c r="BG328" i="7" s="1"/>
  <c r="BH328" i="7" s="1"/>
  <c r="BF329" i="7"/>
  <c r="BG329" i="7" s="1"/>
  <c r="BH329" i="7" s="1"/>
  <c r="BF330" i="7"/>
  <c r="BG330" i="7" s="1"/>
  <c r="BH330" i="7" s="1"/>
  <c r="BF331" i="7"/>
  <c r="BG331" i="7" s="1"/>
  <c r="BH331" i="7" s="1"/>
  <c r="BF332" i="7"/>
  <c r="BG332" i="7" s="1"/>
  <c r="BH332" i="7" s="1"/>
  <c r="BF333" i="7"/>
  <c r="BG333" i="7" s="1"/>
  <c r="BH333" i="7" s="1"/>
  <c r="BF334" i="7"/>
  <c r="BG334" i="7" s="1"/>
  <c r="BH334" i="7" s="1"/>
  <c r="BF335" i="7"/>
  <c r="BG335" i="7" s="1"/>
  <c r="BH335" i="7" s="1"/>
  <c r="BF336" i="7"/>
  <c r="BG336" i="7" s="1"/>
  <c r="BH336" i="7" s="1"/>
  <c r="BF337" i="7"/>
  <c r="BG337" i="7" s="1"/>
  <c r="BH337" i="7" s="1"/>
  <c r="BF338" i="7"/>
  <c r="BG338" i="7" s="1"/>
  <c r="BH338" i="7" s="1"/>
  <c r="BF339" i="7"/>
  <c r="BG339" i="7" s="1"/>
  <c r="BH339" i="7" s="1"/>
  <c r="BF340" i="7"/>
  <c r="BG340" i="7" s="1"/>
  <c r="BH340" i="7" s="1"/>
  <c r="BF341" i="7"/>
  <c r="BG341" i="7" s="1"/>
  <c r="BH341" i="7" s="1"/>
  <c r="BF342" i="7"/>
  <c r="BG342" i="7" s="1"/>
  <c r="BH342" i="7" s="1"/>
  <c r="BF343" i="7"/>
  <c r="BG343" i="7" s="1"/>
  <c r="BH343" i="7" s="1"/>
  <c r="BF344" i="7"/>
  <c r="BG344" i="7" s="1"/>
  <c r="BH344" i="7" s="1"/>
  <c r="BF345" i="7"/>
  <c r="BG345" i="7" s="1"/>
  <c r="BH345" i="7" s="1"/>
  <c r="BF346" i="7"/>
  <c r="BG346" i="7" s="1"/>
  <c r="BH346" i="7" s="1"/>
  <c r="BF347" i="7"/>
  <c r="BG347" i="7" s="1"/>
  <c r="BH347" i="7" s="1"/>
  <c r="BF348" i="7"/>
  <c r="BG348" i="7" s="1"/>
  <c r="BH348" i="7" s="1"/>
  <c r="BF349" i="7"/>
  <c r="BG349" i="7" s="1"/>
  <c r="BH349" i="7" s="1"/>
  <c r="BF350" i="7"/>
  <c r="BG350" i="7" s="1"/>
  <c r="BH350" i="7" s="1"/>
  <c r="BF351" i="7"/>
  <c r="BG351" i="7" s="1"/>
  <c r="BH351" i="7" s="1"/>
  <c r="BF352" i="7"/>
  <c r="BG352" i="7" s="1"/>
  <c r="BH352" i="7" s="1"/>
  <c r="BF353" i="7"/>
  <c r="BG353" i="7" s="1"/>
  <c r="BH353" i="7" s="1"/>
  <c r="BF354" i="7"/>
  <c r="BG354" i="7" s="1"/>
  <c r="BH354" i="7" s="1"/>
  <c r="BF355" i="7"/>
  <c r="BG355" i="7" s="1"/>
  <c r="BH355" i="7" s="1"/>
  <c r="BF356" i="7"/>
  <c r="BG356" i="7" s="1"/>
  <c r="BH356" i="7" s="1"/>
  <c r="BF357" i="7"/>
  <c r="BG357" i="7" s="1"/>
  <c r="BH357" i="7" s="1"/>
  <c r="BF358" i="7"/>
  <c r="BG358" i="7" s="1"/>
  <c r="BH358" i="7" s="1"/>
  <c r="BF359" i="7"/>
  <c r="BG359" i="7" s="1"/>
  <c r="BH359" i="7" s="1"/>
  <c r="BF360" i="7"/>
  <c r="BG360" i="7" s="1"/>
  <c r="BH360" i="7" s="1"/>
  <c r="BF361" i="7"/>
  <c r="BG361" i="7" s="1"/>
  <c r="BH361" i="7" s="1"/>
  <c r="BF362" i="7"/>
  <c r="BG362" i="7" s="1"/>
  <c r="BH362" i="7" s="1"/>
  <c r="BF363" i="7"/>
  <c r="BG363" i="7" s="1"/>
  <c r="BH363" i="7" s="1"/>
  <c r="BF364" i="7"/>
  <c r="BG364" i="7" s="1"/>
  <c r="BH364" i="7" s="1"/>
  <c r="BF365" i="7"/>
  <c r="BG365" i="7" s="1"/>
  <c r="BH365" i="7" s="1"/>
  <c r="BF366" i="7"/>
  <c r="BG366" i="7" s="1"/>
  <c r="BH366" i="7" s="1"/>
  <c r="BF367" i="7"/>
  <c r="BG367" i="7" s="1"/>
  <c r="BH367" i="7" s="1"/>
  <c r="BF368" i="7"/>
  <c r="BG368" i="7" s="1"/>
  <c r="BH368" i="7" s="1"/>
  <c r="BF369" i="7"/>
  <c r="BG369" i="7" s="1"/>
  <c r="BH369" i="7" s="1"/>
  <c r="BF370" i="7"/>
  <c r="BG370" i="7" s="1"/>
  <c r="BH370" i="7" s="1"/>
  <c r="BF371" i="7"/>
  <c r="BG371" i="7" s="1"/>
  <c r="BH371" i="7" s="1"/>
  <c r="BF372" i="7"/>
  <c r="BG372" i="7" s="1"/>
  <c r="BH372" i="7" s="1"/>
  <c r="BF373" i="7"/>
  <c r="BG373" i="7" s="1"/>
  <c r="BH373" i="7" s="1"/>
  <c r="BF374" i="7"/>
  <c r="BG374" i="7" s="1"/>
  <c r="BH374" i="7" s="1"/>
  <c r="BF375" i="7"/>
  <c r="BG375" i="7" s="1"/>
  <c r="BH375" i="7" s="1"/>
  <c r="BF376" i="7"/>
  <c r="BG376" i="7" s="1"/>
  <c r="BH376" i="7" s="1"/>
  <c r="BF377" i="7"/>
  <c r="BG377" i="7" s="1"/>
  <c r="BH377" i="7" s="1"/>
  <c r="BF378" i="7"/>
  <c r="BG378" i="7" s="1"/>
  <c r="BH378" i="7" s="1"/>
  <c r="BF379" i="7"/>
  <c r="BG379" i="7" s="1"/>
  <c r="BH379" i="7" s="1"/>
  <c r="BF380" i="7"/>
  <c r="BG380" i="7" s="1"/>
  <c r="BH380" i="7" s="1"/>
  <c r="BF381" i="7"/>
  <c r="BG381" i="7" s="1"/>
  <c r="BH381" i="7" s="1"/>
  <c r="BF382" i="7"/>
  <c r="BG382" i="7" s="1"/>
  <c r="BH382" i="7" s="1"/>
  <c r="BF383" i="7"/>
  <c r="BG383" i="7" s="1"/>
  <c r="BH383" i="7" s="1"/>
  <c r="BF384" i="7"/>
  <c r="BG384" i="7" s="1"/>
  <c r="BH384" i="7" s="1"/>
  <c r="BF385" i="7"/>
  <c r="BG385" i="7" s="1"/>
  <c r="BH385" i="7" s="1"/>
  <c r="BF386" i="7"/>
  <c r="BG386" i="7" s="1"/>
  <c r="BH386" i="7" s="1"/>
  <c r="BF387" i="7"/>
  <c r="BG387" i="7" s="1"/>
  <c r="BH387" i="7" s="1"/>
  <c r="BF388" i="7"/>
  <c r="BG388" i="7" s="1"/>
  <c r="BH388" i="7" s="1"/>
  <c r="BF389" i="7"/>
  <c r="BG389" i="7" s="1"/>
  <c r="BH389" i="7" s="1"/>
  <c r="BF390" i="7"/>
  <c r="BG390" i="7" s="1"/>
  <c r="BH390" i="7" s="1"/>
  <c r="BF391" i="7"/>
  <c r="BG391" i="7" s="1"/>
  <c r="BH391" i="7" s="1"/>
  <c r="BF392" i="7"/>
  <c r="BG392" i="7" s="1"/>
  <c r="BH392" i="7" s="1"/>
  <c r="BF393" i="7"/>
  <c r="BG393" i="7" s="1"/>
  <c r="BH393" i="7" s="1"/>
  <c r="BF394" i="7"/>
  <c r="BG394" i="7" s="1"/>
  <c r="BH394" i="7" s="1"/>
  <c r="BF395" i="7"/>
  <c r="BG395" i="7" s="1"/>
  <c r="BH395" i="7" s="1"/>
  <c r="BF396" i="7"/>
  <c r="BG396" i="7" s="1"/>
  <c r="BH396" i="7" s="1"/>
  <c r="BF397" i="7"/>
  <c r="BG397" i="7" s="1"/>
  <c r="BH397" i="7" s="1"/>
  <c r="BF398" i="7"/>
  <c r="BG398" i="7" s="1"/>
  <c r="BH398" i="7" s="1"/>
  <c r="BF399" i="7"/>
  <c r="BG399" i="7" s="1"/>
  <c r="BH399" i="7" s="1"/>
  <c r="BF400" i="7"/>
  <c r="BG400" i="7" s="1"/>
  <c r="BH400" i="7" s="1"/>
  <c r="BF401" i="7"/>
  <c r="BG401" i="7" s="1"/>
  <c r="BH401" i="7" s="1"/>
  <c r="BF402" i="7"/>
  <c r="BG402" i="7" s="1"/>
  <c r="BH402" i="7" s="1"/>
  <c r="BF403" i="7"/>
  <c r="BG403" i="7" s="1"/>
  <c r="BH403" i="7" s="1"/>
  <c r="BF404" i="7"/>
  <c r="BG404" i="7" s="1"/>
  <c r="BH404" i="7" s="1"/>
  <c r="BF405" i="7"/>
  <c r="BG405" i="7" s="1"/>
  <c r="BH405" i="7" s="1"/>
  <c r="BF406" i="7"/>
  <c r="BG406" i="7" s="1"/>
  <c r="BH406" i="7" s="1"/>
  <c r="BF407" i="7"/>
  <c r="BG407" i="7" s="1"/>
  <c r="BH407" i="7" s="1"/>
  <c r="BF408" i="7"/>
  <c r="BG408" i="7" s="1"/>
  <c r="BH408" i="7" s="1"/>
  <c r="BF409" i="7"/>
  <c r="BG409" i="7" s="1"/>
  <c r="BH409" i="7" s="1"/>
  <c r="BF410" i="7"/>
  <c r="BG410" i="7" s="1"/>
  <c r="BH410" i="7" s="1"/>
  <c r="BF411" i="7"/>
  <c r="BG411" i="7" s="1"/>
  <c r="BH411" i="7" s="1"/>
  <c r="BF412" i="7"/>
  <c r="BG412" i="7" s="1"/>
  <c r="BH412" i="7" s="1"/>
  <c r="BF413" i="7"/>
  <c r="BG413" i="7" s="1"/>
  <c r="BH413" i="7" s="1"/>
  <c r="BF414" i="7"/>
  <c r="BG414" i="7" s="1"/>
  <c r="BH414" i="7" s="1"/>
  <c r="BF415" i="7"/>
  <c r="BG415" i="7" s="1"/>
  <c r="BH415" i="7" s="1"/>
  <c r="BF416" i="7"/>
  <c r="BG416" i="7" s="1"/>
  <c r="BH416" i="7" s="1"/>
  <c r="BF417" i="7"/>
  <c r="BG417" i="7" s="1"/>
  <c r="BH417" i="7" s="1"/>
  <c r="BF418" i="7"/>
  <c r="BG418" i="7" s="1"/>
  <c r="BH418" i="7" s="1"/>
  <c r="BF419" i="7"/>
  <c r="BG419" i="7" s="1"/>
  <c r="BH419" i="7" s="1"/>
  <c r="BF420" i="7"/>
  <c r="BG420" i="7" s="1"/>
  <c r="BH420" i="7" s="1"/>
  <c r="BF421" i="7"/>
  <c r="BG421" i="7" s="1"/>
  <c r="BH421" i="7" s="1"/>
  <c r="BF422" i="7"/>
  <c r="BG422" i="7" s="1"/>
  <c r="BH422" i="7" s="1"/>
  <c r="BF423" i="7"/>
  <c r="BG423" i="7" s="1"/>
  <c r="BH423" i="7" s="1"/>
  <c r="BF424" i="7"/>
  <c r="BG424" i="7" s="1"/>
  <c r="BH424" i="7" s="1"/>
  <c r="BF425" i="7"/>
  <c r="BG425" i="7" s="1"/>
  <c r="BH425" i="7" s="1"/>
  <c r="BF426" i="7"/>
  <c r="BG426" i="7" s="1"/>
  <c r="BH426" i="7" s="1"/>
  <c r="BF427" i="7"/>
  <c r="BG427" i="7" s="1"/>
  <c r="BH427" i="7" s="1"/>
  <c r="BF428" i="7"/>
  <c r="BG428" i="7" s="1"/>
  <c r="BH428" i="7" s="1"/>
  <c r="BF429" i="7"/>
  <c r="BG429" i="7" s="1"/>
  <c r="BH429" i="7" s="1"/>
  <c r="BF430" i="7"/>
  <c r="BG430" i="7" s="1"/>
  <c r="BH430" i="7" s="1"/>
  <c r="BF431" i="7"/>
  <c r="BG431" i="7" s="1"/>
  <c r="BH431" i="7" s="1"/>
  <c r="BF432" i="7"/>
  <c r="BG432" i="7" s="1"/>
  <c r="BH432" i="7" s="1"/>
  <c r="BF433" i="7"/>
  <c r="BG433" i="7" s="1"/>
  <c r="BH433" i="7" s="1"/>
  <c r="BF434" i="7"/>
  <c r="BG434" i="7" s="1"/>
  <c r="BH434" i="7" s="1"/>
  <c r="BF435" i="7"/>
  <c r="BG435" i="7" s="1"/>
  <c r="BH435" i="7" s="1"/>
  <c r="BF436" i="7"/>
  <c r="BG436" i="7" s="1"/>
  <c r="BH436" i="7" s="1"/>
  <c r="BF437" i="7"/>
  <c r="BG437" i="7" s="1"/>
  <c r="BH437" i="7" s="1"/>
  <c r="BF438" i="7"/>
  <c r="BG438" i="7" s="1"/>
  <c r="BH438" i="7" s="1"/>
  <c r="BF439" i="7"/>
  <c r="BG439" i="7" s="1"/>
  <c r="BH439" i="7" s="1"/>
  <c r="BF440" i="7"/>
  <c r="BG440" i="7" s="1"/>
  <c r="BH440" i="7" s="1"/>
  <c r="BF441" i="7"/>
  <c r="BG441" i="7" s="1"/>
  <c r="BH441" i="7" s="1"/>
  <c r="BF442" i="7"/>
  <c r="BG442" i="7" s="1"/>
  <c r="BH442" i="7" s="1"/>
  <c r="BF443" i="7"/>
  <c r="BG443" i="7" s="1"/>
  <c r="BH443" i="7" s="1"/>
  <c r="BF444" i="7"/>
  <c r="BG444" i="7" s="1"/>
  <c r="BH444" i="7" s="1"/>
  <c r="BF445" i="7"/>
  <c r="BG445" i="7" s="1"/>
  <c r="BH445" i="7" s="1"/>
  <c r="BF446" i="7"/>
  <c r="BG446" i="7" s="1"/>
  <c r="BH446" i="7" s="1"/>
  <c r="BF447" i="7"/>
  <c r="BG447" i="7" s="1"/>
  <c r="BH447" i="7" s="1"/>
  <c r="BF448" i="7"/>
  <c r="BG448" i="7" s="1"/>
  <c r="BH448" i="7" s="1"/>
  <c r="BF449" i="7"/>
  <c r="BG449" i="7" s="1"/>
  <c r="BH449" i="7" s="1"/>
  <c r="BF450" i="7"/>
  <c r="BG450" i="7" s="1"/>
  <c r="BH450" i="7" s="1"/>
  <c r="BF451" i="7"/>
  <c r="BG451" i="7" s="1"/>
  <c r="BH451" i="7" s="1"/>
  <c r="BF452" i="7"/>
  <c r="BG452" i="7" s="1"/>
  <c r="BH452" i="7" s="1"/>
  <c r="BF453" i="7"/>
  <c r="BG453" i="7" s="1"/>
  <c r="BH453" i="7" s="1"/>
  <c r="BF454" i="7"/>
  <c r="BG454" i="7" s="1"/>
  <c r="BH454" i="7" s="1"/>
  <c r="BF455" i="7"/>
  <c r="BG455" i="7" s="1"/>
  <c r="BH455" i="7" s="1"/>
  <c r="BF456" i="7"/>
  <c r="BG456" i="7" s="1"/>
  <c r="BH456" i="7" s="1"/>
  <c r="BF457" i="7"/>
  <c r="BG457" i="7" s="1"/>
  <c r="BH457" i="7" s="1"/>
  <c r="BF458" i="7"/>
  <c r="BG458" i="7" s="1"/>
  <c r="BH458" i="7" s="1"/>
  <c r="BF459" i="7"/>
  <c r="BG459" i="7" s="1"/>
  <c r="BH459" i="7" s="1"/>
  <c r="BF460" i="7"/>
  <c r="BG460" i="7" s="1"/>
  <c r="BH460" i="7" s="1"/>
  <c r="BF461" i="7"/>
  <c r="BG461" i="7" s="1"/>
  <c r="BH461" i="7" s="1"/>
  <c r="BF462" i="7"/>
  <c r="BG462" i="7" s="1"/>
  <c r="BH462" i="7" s="1"/>
  <c r="BF463" i="7"/>
  <c r="BG463" i="7" s="1"/>
  <c r="BH463" i="7" s="1"/>
  <c r="BF464" i="7"/>
  <c r="BG464" i="7" s="1"/>
  <c r="BH464" i="7" s="1"/>
  <c r="BF465" i="7"/>
  <c r="BG465" i="7" s="1"/>
  <c r="BH465" i="7" s="1"/>
  <c r="BF466" i="7"/>
  <c r="BG466" i="7" s="1"/>
  <c r="BH466" i="7" s="1"/>
  <c r="BF467" i="7"/>
  <c r="BG467" i="7" s="1"/>
  <c r="BH467" i="7" s="1"/>
  <c r="BF468" i="7"/>
  <c r="BG468" i="7" s="1"/>
  <c r="BH468" i="7" s="1"/>
  <c r="BF469" i="7"/>
  <c r="BG469" i="7" s="1"/>
  <c r="BH469" i="7" s="1"/>
  <c r="BF470" i="7"/>
  <c r="BG470" i="7" s="1"/>
  <c r="BH470" i="7" s="1"/>
  <c r="BF471" i="7"/>
  <c r="BG471" i="7" s="1"/>
  <c r="BH471" i="7" s="1"/>
  <c r="BF472" i="7"/>
  <c r="BG472" i="7" s="1"/>
  <c r="BH472" i="7" s="1"/>
  <c r="BF473" i="7"/>
  <c r="BG473" i="7" s="1"/>
  <c r="BH473" i="7" s="1"/>
  <c r="BF474" i="7"/>
  <c r="BG474" i="7" s="1"/>
  <c r="BH474" i="7" s="1"/>
  <c r="BF475" i="7"/>
  <c r="BG475" i="7" s="1"/>
  <c r="BH475" i="7" s="1"/>
  <c r="BF476" i="7"/>
  <c r="BG476" i="7" s="1"/>
  <c r="BH476" i="7" s="1"/>
  <c r="BF477" i="7"/>
  <c r="BG477" i="7" s="1"/>
  <c r="BH477" i="7" s="1"/>
  <c r="BF478" i="7"/>
  <c r="BG478" i="7" s="1"/>
  <c r="BH478" i="7" s="1"/>
  <c r="BF479" i="7"/>
  <c r="BG479" i="7" s="1"/>
  <c r="BH479" i="7" s="1"/>
  <c r="BF480" i="7"/>
  <c r="BG480" i="7" s="1"/>
  <c r="BH480" i="7" s="1"/>
  <c r="BF481" i="7"/>
  <c r="BG481" i="7" s="1"/>
  <c r="BH481" i="7" s="1"/>
  <c r="BF482" i="7"/>
  <c r="BG482" i="7" s="1"/>
  <c r="BH482" i="7" s="1"/>
  <c r="BF483" i="7"/>
  <c r="BG483" i="7" s="1"/>
  <c r="BH483" i="7" s="1"/>
  <c r="BF484" i="7"/>
  <c r="BG484" i="7" s="1"/>
  <c r="BH484" i="7" s="1"/>
  <c r="BF485" i="7"/>
  <c r="BG485" i="7" s="1"/>
  <c r="BH485" i="7" s="1"/>
  <c r="BF486" i="7"/>
  <c r="BG486" i="7" s="1"/>
  <c r="BH486" i="7" s="1"/>
  <c r="BF487" i="7"/>
  <c r="BG487" i="7" s="1"/>
  <c r="BH487" i="7" s="1"/>
  <c r="BF488" i="7"/>
  <c r="BG488" i="7" s="1"/>
  <c r="BH488" i="7" s="1"/>
  <c r="BF489" i="7"/>
  <c r="BG489" i="7" s="1"/>
  <c r="BH489" i="7" s="1"/>
  <c r="BF490" i="7"/>
  <c r="BG490" i="7" s="1"/>
  <c r="BH490" i="7" s="1"/>
  <c r="BF491" i="7"/>
  <c r="BG491" i="7" s="1"/>
  <c r="BH491" i="7" s="1"/>
  <c r="BF492" i="7"/>
  <c r="BG492" i="7" s="1"/>
  <c r="BH492" i="7" s="1"/>
  <c r="BF493" i="7"/>
  <c r="BG493" i="7" s="1"/>
  <c r="BH493" i="7" s="1"/>
  <c r="BF494" i="7"/>
  <c r="BG494" i="7" s="1"/>
  <c r="BH494" i="7" s="1"/>
  <c r="BF495" i="7"/>
  <c r="BG495" i="7" s="1"/>
  <c r="BH495" i="7" s="1"/>
  <c r="BF496" i="7"/>
  <c r="BG496" i="7" s="1"/>
  <c r="BH496" i="7" s="1"/>
  <c r="BF497" i="7"/>
  <c r="BG497" i="7" s="1"/>
  <c r="BH497" i="7" s="1"/>
  <c r="BF498" i="7"/>
  <c r="BG498" i="7" s="1"/>
  <c r="BH498" i="7" s="1"/>
  <c r="BF499" i="7"/>
  <c r="BG499" i="7" s="1"/>
  <c r="BH499" i="7" s="1"/>
  <c r="BF500" i="7"/>
  <c r="BG500" i="7" s="1"/>
  <c r="BH500" i="7" s="1"/>
  <c r="BF501" i="7"/>
  <c r="BG501" i="7" s="1"/>
  <c r="BH501" i="7" s="1"/>
  <c r="BF502" i="7"/>
  <c r="BG502" i="7" s="1"/>
  <c r="BH502" i="7" s="1"/>
  <c r="BF503" i="7"/>
  <c r="BG503" i="7" s="1"/>
  <c r="BH503" i="7" s="1"/>
  <c r="BF504" i="7"/>
  <c r="BG504" i="7" s="1"/>
  <c r="BH504" i="7" s="1"/>
  <c r="BF505" i="7"/>
  <c r="BG505" i="7" s="1"/>
  <c r="BH505" i="7" s="1"/>
  <c r="BF506" i="7"/>
  <c r="BG506" i="7" s="1"/>
  <c r="BH506" i="7" s="1"/>
  <c r="BF507" i="7"/>
  <c r="BG507" i="7" s="1"/>
  <c r="BH507" i="7" s="1"/>
  <c r="BF508" i="7"/>
  <c r="BG508" i="7" s="1"/>
  <c r="BH508" i="7" s="1"/>
  <c r="BF509" i="7"/>
  <c r="BG509" i="7" s="1"/>
  <c r="BH509" i="7" s="1"/>
  <c r="BF510" i="7"/>
  <c r="BG510" i="7" s="1"/>
  <c r="BH510" i="7" s="1"/>
  <c r="BF511" i="7"/>
  <c r="BG511" i="7" s="1"/>
  <c r="BH511" i="7" s="1"/>
  <c r="BF512" i="7"/>
  <c r="BG512" i="7" s="1"/>
  <c r="BH512" i="7" s="1"/>
  <c r="BF513" i="7"/>
  <c r="BG513" i="7" s="1"/>
  <c r="BH513" i="7" s="1"/>
  <c r="BF514" i="7"/>
  <c r="BG514" i="7" s="1"/>
  <c r="BH514" i="7" s="1"/>
  <c r="BF515" i="7"/>
  <c r="BG515" i="7" s="1"/>
  <c r="BH515" i="7" s="1"/>
  <c r="BF516" i="7"/>
  <c r="BG516" i="7" s="1"/>
  <c r="BH516" i="7" s="1"/>
  <c r="BF517" i="7"/>
  <c r="BG517" i="7" s="1"/>
  <c r="BH517" i="7" s="1"/>
  <c r="BF518" i="7"/>
  <c r="BG518" i="7" s="1"/>
  <c r="BH518" i="7" s="1"/>
  <c r="BF519" i="7"/>
  <c r="BG519" i="7" s="1"/>
  <c r="BH519" i="7" s="1"/>
  <c r="BF520" i="7"/>
  <c r="BG520" i="7" s="1"/>
  <c r="BH520" i="7" s="1"/>
  <c r="BF521" i="7"/>
  <c r="BG521" i="7" s="1"/>
  <c r="BH521" i="7" s="1"/>
  <c r="BF522" i="7"/>
  <c r="BG522" i="7" s="1"/>
  <c r="BH522" i="7" s="1"/>
  <c r="BF523" i="7"/>
  <c r="BG523" i="7" s="1"/>
  <c r="BH523" i="7" s="1"/>
  <c r="BF524" i="7"/>
  <c r="BG524" i="7" s="1"/>
  <c r="BH524" i="7" s="1"/>
  <c r="BF525" i="7"/>
  <c r="BG525" i="7" s="1"/>
  <c r="BH525" i="7" s="1"/>
  <c r="BF526" i="7"/>
  <c r="BG526" i="7" s="1"/>
  <c r="BH526" i="7" s="1"/>
  <c r="BF527" i="7"/>
  <c r="BG527" i="7" s="1"/>
  <c r="BH527" i="7" s="1"/>
  <c r="BF528" i="7"/>
  <c r="BG528" i="7" s="1"/>
  <c r="BH528" i="7" s="1"/>
  <c r="BF529" i="7"/>
  <c r="BG529" i="7" s="1"/>
  <c r="BH529" i="7" s="1"/>
  <c r="BF530" i="7"/>
  <c r="BG530" i="7" s="1"/>
  <c r="BH530" i="7" s="1"/>
  <c r="BF531" i="7"/>
  <c r="BG531" i="7" s="1"/>
  <c r="BH531" i="7" s="1"/>
  <c r="BF532" i="7"/>
  <c r="BG532" i="7" s="1"/>
  <c r="BH532" i="7" s="1"/>
  <c r="BF533" i="7"/>
  <c r="BG533" i="7" s="1"/>
  <c r="BH533" i="7" s="1"/>
  <c r="BF534" i="7"/>
  <c r="BG534" i="7" s="1"/>
  <c r="BH534" i="7" s="1"/>
  <c r="BF535" i="7"/>
  <c r="BG535" i="7" s="1"/>
  <c r="BH535" i="7" s="1"/>
  <c r="BF536" i="7"/>
  <c r="BG536" i="7" s="1"/>
  <c r="BH536" i="7" s="1"/>
  <c r="BF537" i="7"/>
  <c r="BG537" i="7" s="1"/>
  <c r="BH537" i="7" s="1"/>
  <c r="BF538" i="7"/>
  <c r="BG538" i="7" s="1"/>
  <c r="BH538" i="7" s="1"/>
  <c r="BF539" i="7"/>
  <c r="BG539" i="7" s="1"/>
  <c r="BH539" i="7" s="1"/>
  <c r="BF540" i="7"/>
  <c r="BG540" i="7" s="1"/>
  <c r="BH540" i="7" s="1"/>
  <c r="BF541" i="7"/>
  <c r="BG541" i="7" s="1"/>
  <c r="BH541" i="7" s="1"/>
  <c r="BF542" i="7"/>
  <c r="BG542" i="7" s="1"/>
  <c r="BH542" i="7" s="1"/>
  <c r="BF543" i="7"/>
  <c r="BG543" i="7" s="1"/>
  <c r="BH543" i="7" s="1"/>
  <c r="BF544" i="7"/>
  <c r="BG544" i="7" s="1"/>
  <c r="BH544" i="7" s="1"/>
  <c r="BF545" i="7"/>
  <c r="BG545" i="7" s="1"/>
  <c r="BH545" i="7" s="1"/>
  <c r="BF546" i="7"/>
  <c r="BG546" i="7" s="1"/>
  <c r="BH546" i="7" s="1"/>
  <c r="BF547" i="7"/>
  <c r="BG547" i="7" s="1"/>
  <c r="BH547" i="7" s="1"/>
  <c r="BF548" i="7"/>
  <c r="BG548" i="7" s="1"/>
  <c r="BH548" i="7" s="1"/>
  <c r="BF549" i="7"/>
  <c r="BG549" i="7" s="1"/>
  <c r="BH549" i="7" s="1"/>
  <c r="BF550" i="7"/>
  <c r="BG550" i="7" s="1"/>
  <c r="BH550" i="7" s="1"/>
  <c r="BF551" i="7"/>
  <c r="BG551" i="7" s="1"/>
  <c r="BH551" i="7" s="1"/>
  <c r="BF552" i="7"/>
  <c r="BG552" i="7" s="1"/>
  <c r="BH552" i="7" s="1"/>
  <c r="BF553" i="7"/>
  <c r="BG553" i="7" s="1"/>
  <c r="BH553" i="7" s="1"/>
  <c r="BF554" i="7"/>
  <c r="BG554" i="7" s="1"/>
  <c r="BH554" i="7" s="1"/>
  <c r="BF555" i="7"/>
  <c r="BG555" i="7" s="1"/>
  <c r="BH555" i="7" s="1"/>
  <c r="BF556" i="7"/>
  <c r="BG556" i="7" s="1"/>
  <c r="BH556" i="7" s="1"/>
  <c r="BF557" i="7"/>
  <c r="BG557" i="7" s="1"/>
  <c r="BH557" i="7" s="1"/>
  <c r="BF558" i="7"/>
  <c r="BG558" i="7" s="1"/>
  <c r="BH558" i="7" s="1"/>
  <c r="BF559" i="7"/>
  <c r="BG559" i="7" s="1"/>
  <c r="BH559" i="7" s="1"/>
  <c r="BF560" i="7"/>
  <c r="BG560" i="7" s="1"/>
  <c r="BH560" i="7" s="1"/>
  <c r="BF561" i="7"/>
  <c r="BG561" i="7" s="1"/>
  <c r="BH561" i="7" s="1"/>
  <c r="BF562" i="7"/>
  <c r="BG562" i="7" s="1"/>
  <c r="BH562" i="7" s="1"/>
  <c r="BF563" i="7"/>
  <c r="BG563" i="7" s="1"/>
  <c r="BH563" i="7" s="1"/>
  <c r="BF564" i="7"/>
  <c r="BG564" i="7" s="1"/>
  <c r="BH564" i="7" s="1"/>
  <c r="BF565" i="7"/>
  <c r="BG565" i="7" s="1"/>
  <c r="BH565" i="7" s="1"/>
  <c r="BF566" i="7"/>
  <c r="BG566" i="7" s="1"/>
  <c r="BH566" i="7" s="1"/>
  <c r="BF567" i="7"/>
  <c r="BG567" i="7" s="1"/>
  <c r="BH567" i="7" s="1"/>
  <c r="BF568" i="7"/>
  <c r="BG568" i="7" s="1"/>
  <c r="BH568" i="7" s="1"/>
  <c r="BF569" i="7"/>
  <c r="BG569" i="7" s="1"/>
  <c r="BH569" i="7" s="1"/>
  <c r="BF570" i="7"/>
  <c r="BG570" i="7" s="1"/>
  <c r="BH570" i="7" s="1"/>
  <c r="BF571" i="7"/>
  <c r="BG571" i="7" s="1"/>
  <c r="BH571" i="7" s="1"/>
  <c r="BF572" i="7"/>
  <c r="BG572" i="7" s="1"/>
  <c r="BH572" i="7" s="1"/>
  <c r="BF573" i="7"/>
  <c r="BG573" i="7" s="1"/>
  <c r="BH573" i="7" s="1"/>
  <c r="BF574" i="7"/>
  <c r="BG574" i="7" s="1"/>
  <c r="BH574" i="7" s="1"/>
  <c r="BF575" i="7"/>
  <c r="BG575" i="7" s="1"/>
  <c r="BH575" i="7" s="1"/>
  <c r="BF576" i="7"/>
  <c r="BG576" i="7" s="1"/>
  <c r="BH576" i="7" s="1"/>
  <c r="BF577" i="7"/>
  <c r="BG577" i="7" s="1"/>
  <c r="BH577" i="7" s="1"/>
  <c r="BF578" i="7"/>
  <c r="BG578" i="7" s="1"/>
  <c r="BH578" i="7" s="1"/>
  <c r="BF579" i="7"/>
  <c r="BG579" i="7" s="1"/>
  <c r="BH579" i="7" s="1"/>
  <c r="BF580" i="7"/>
  <c r="BG580" i="7" s="1"/>
  <c r="BH580" i="7" s="1"/>
  <c r="BF581" i="7"/>
  <c r="BG581" i="7" s="1"/>
  <c r="BH581" i="7" s="1"/>
  <c r="BF582" i="7"/>
  <c r="BG582" i="7" s="1"/>
  <c r="BH582" i="7" s="1"/>
  <c r="BF583" i="7"/>
  <c r="BG583" i="7" s="1"/>
  <c r="BH583" i="7" s="1"/>
  <c r="BF584" i="7"/>
  <c r="BG584" i="7" s="1"/>
  <c r="BH584" i="7" s="1"/>
  <c r="BF585" i="7"/>
  <c r="BG585" i="7" s="1"/>
  <c r="BH585" i="7" s="1"/>
  <c r="BF586" i="7"/>
  <c r="BG586" i="7" s="1"/>
  <c r="BH586" i="7" s="1"/>
  <c r="BF587" i="7"/>
  <c r="BG587" i="7" s="1"/>
  <c r="BH587" i="7" s="1"/>
  <c r="BF588" i="7"/>
  <c r="BG588" i="7" s="1"/>
  <c r="BH588" i="7" s="1"/>
  <c r="BF589" i="7"/>
  <c r="BG589" i="7" s="1"/>
  <c r="BH589" i="7" s="1"/>
  <c r="BF590" i="7"/>
  <c r="BG590" i="7" s="1"/>
  <c r="BH590" i="7" s="1"/>
  <c r="BF591" i="7"/>
  <c r="BG591" i="7" s="1"/>
  <c r="BH591" i="7" s="1"/>
  <c r="BF592" i="7"/>
  <c r="BG592" i="7" s="1"/>
  <c r="BH592" i="7" s="1"/>
  <c r="BF593" i="7"/>
  <c r="BG593" i="7" s="1"/>
  <c r="BH593" i="7" s="1"/>
  <c r="BF594" i="7"/>
  <c r="BG594" i="7" s="1"/>
  <c r="BH594" i="7" s="1"/>
  <c r="BF595" i="7"/>
  <c r="BG595" i="7" s="1"/>
  <c r="BH595" i="7" s="1"/>
  <c r="BF596" i="7"/>
  <c r="BG596" i="7" s="1"/>
  <c r="BH596" i="7" s="1"/>
  <c r="BF597" i="7"/>
  <c r="BG597" i="7" s="1"/>
  <c r="BH597" i="7" s="1"/>
  <c r="BF598" i="7"/>
  <c r="BG598" i="7" s="1"/>
  <c r="BH598" i="7" s="1"/>
  <c r="BF599" i="7"/>
  <c r="BG599" i="7" s="1"/>
  <c r="BH599" i="7" s="1"/>
  <c r="BF600" i="7"/>
  <c r="BG600" i="7" s="1"/>
  <c r="BH600" i="7" s="1"/>
  <c r="BF601" i="7"/>
  <c r="BG601" i="7" s="1"/>
  <c r="BH601" i="7" s="1"/>
  <c r="BF602" i="7"/>
  <c r="BG602" i="7" s="1"/>
  <c r="BH602" i="7" s="1"/>
  <c r="BF603" i="7"/>
  <c r="BG603" i="7" s="1"/>
  <c r="BH603" i="7" s="1"/>
  <c r="BF604" i="7"/>
  <c r="BG604" i="7" s="1"/>
  <c r="BH604" i="7" s="1"/>
  <c r="BF605" i="7"/>
  <c r="BG605" i="7" s="1"/>
  <c r="BH605" i="7" s="1"/>
  <c r="BF606" i="7"/>
  <c r="BG606" i="7" s="1"/>
  <c r="BH606" i="7" s="1"/>
  <c r="BF607" i="7"/>
  <c r="BG607" i="7" s="1"/>
  <c r="BH607" i="7" s="1"/>
  <c r="BF608" i="7"/>
  <c r="BG608" i="7" s="1"/>
  <c r="BH608" i="7" s="1"/>
  <c r="BF609" i="7"/>
  <c r="BG609" i="7" s="1"/>
  <c r="BH609" i="7" s="1"/>
  <c r="BF610" i="7"/>
  <c r="BG610" i="7" s="1"/>
  <c r="BH610" i="7" s="1"/>
  <c r="BF611" i="7"/>
  <c r="BG611" i="7" s="1"/>
  <c r="BH611" i="7" s="1"/>
  <c r="BF612" i="7"/>
  <c r="BG612" i="7" s="1"/>
  <c r="BH612" i="7" s="1"/>
  <c r="BF613" i="7"/>
  <c r="BG613" i="7" s="1"/>
  <c r="BH613" i="7" s="1"/>
  <c r="BF614" i="7"/>
  <c r="BG614" i="7" s="1"/>
  <c r="BH614" i="7" s="1"/>
  <c r="BF615" i="7"/>
  <c r="BG615" i="7" s="1"/>
  <c r="BH615" i="7" s="1"/>
  <c r="BF616" i="7"/>
  <c r="BG616" i="7" s="1"/>
  <c r="BH616" i="7" s="1"/>
  <c r="BF617" i="7"/>
  <c r="BG617" i="7" s="1"/>
  <c r="BH617" i="7" s="1"/>
  <c r="BF618" i="7"/>
  <c r="BG618" i="7" s="1"/>
  <c r="BH618" i="7" s="1"/>
  <c r="BF619" i="7"/>
  <c r="BG619" i="7" s="1"/>
  <c r="BH619" i="7" s="1"/>
  <c r="BF620" i="7"/>
  <c r="BG620" i="7" s="1"/>
  <c r="BH620" i="7" s="1"/>
  <c r="BF621" i="7"/>
  <c r="BG621" i="7" s="1"/>
  <c r="BH621" i="7" s="1"/>
  <c r="BF622" i="7"/>
  <c r="BG622" i="7" s="1"/>
  <c r="BH622" i="7" s="1"/>
  <c r="BF623" i="7"/>
  <c r="BG623" i="7" s="1"/>
  <c r="BH623" i="7" s="1"/>
  <c r="BF624" i="7"/>
  <c r="BG624" i="7" s="1"/>
  <c r="BH624" i="7" s="1"/>
  <c r="BF625" i="7"/>
  <c r="BG625" i="7" s="1"/>
  <c r="BH625" i="7" s="1"/>
  <c r="BF626" i="7"/>
  <c r="BG626" i="7" s="1"/>
  <c r="BH626" i="7" s="1"/>
  <c r="BF627" i="7"/>
  <c r="BG627" i="7" s="1"/>
  <c r="BH627" i="7" s="1"/>
  <c r="BF628" i="7"/>
  <c r="BG628" i="7" s="1"/>
  <c r="BH628" i="7" s="1"/>
  <c r="BF629" i="7"/>
  <c r="BG629" i="7" s="1"/>
  <c r="BH629" i="7" s="1"/>
  <c r="BF630" i="7"/>
  <c r="BG630" i="7" s="1"/>
  <c r="BH630" i="7" s="1"/>
  <c r="BF631" i="7"/>
  <c r="BG631" i="7" s="1"/>
  <c r="BH631" i="7" s="1"/>
  <c r="BF632" i="7"/>
  <c r="BG632" i="7" s="1"/>
  <c r="BH632" i="7" s="1"/>
  <c r="BF633" i="7"/>
  <c r="BG633" i="7" s="1"/>
  <c r="BH633" i="7" s="1"/>
  <c r="BF634" i="7"/>
  <c r="BG634" i="7" s="1"/>
  <c r="BH634" i="7" s="1"/>
  <c r="BF635" i="7"/>
  <c r="BG635" i="7" s="1"/>
  <c r="BH635" i="7" s="1"/>
  <c r="BF636" i="7"/>
  <c r="BG636" i="7" s="1"/>
  <c r="BH636" i="7" s="1"/>
  <c r="BF637" i="7"/>
  <c r="BG637" i="7" s="1"/>
  <c r="BH637" i="7" s="1"/>
  <c r="BF638" i="7"/>
  <c r="BG638" i="7" s="1"/>
  <c r="BH638" i="7" s="1"/>
  <c r="BF639" i="7"/>
  <c r="BG639" i="7" s="1"/>
  <c r="BH639" i="7" s="1"/>
  <c r="BF640" i="7"/>
  <c r="BG640" i="7" s="1"/>
  <c r="BH640" i="7" s="1"/>
  <c r="BF641" i="7"/>
  <c r="BG641" i="7" s="1"/>
  <c r="BH641" i="7" s="1"/>
  <c r="BF642" i="7"/>
  <c r="BG642" i="7" s="1"/>
  <c r="BH642" i="7" s="1"/>
  <c r="BF643" i="7"/>
  <c r="BG643" i="7" s="1"/>
  <c r="BH643" i="7" s="1"/>
  <c r="BF644" i="7"/>
  <c r="BG644" i="7" s="1"/>
  <c r="BH644" i="7" s="1"/>
  <c r="BF645" i="7"/>
  <c r="BG645" i="7" s="1"/>
  <c r="BH645" i="7" s="1"/>
  <c r="BF646" i="7"/>
  <c r="BG646" i="7" s="1"/>
  <c r="BH646" i="7" s="1"/>
  <c r="BF647" i="7"/>
  <c r="BG647" i="7" s="1"/>
  <c r="BH647" i="7" s="1"/>
  <c r="BF648" i="7"/>
  <c r="BG648" i="7" s="1"/>
  <c r="BH648" i="7" s="1"/>
  <c r="BF649" i="7"/>
  <c r="BG649" i="7" s="1"/>
  <c r="BH649" i="7" s="1"/>
  <c r="BF650" i="7"/>
  <c r="BG650" i="7" s="1"/>
  <c r="BH650" i="7" s="1"/>
  <c r="BF651" i="7"/>
  <c r="BG651" i="7" s="1"/>
  <c r="BH651" i="7" s="1"/>
  <c r="BF652" i="7"/>
  <c r="BG652" i="7" s="1"/>
  <c r="BH652" i="7" s="1"/>
  <c r="BF653" i="7"/>
  <c r="BG653" i="7" s="1"/>
  <c r="BH653" i="7" s="1"/>
  <c r="BF654" i="7"/>
  <c r="BG654" i="7" s="1"/>
  <c r="BH654" i="7" s="1"/>
  <c r="BF655" i="7"/>
  <c r="BG655" i="7" s="1"/>
  <c r="BH655" i="7" s="1"/>
  <c r="BF656" i="7"/>
  <c r="BG656" i="7" s="1"/>
  <c r="BH656" i="7" s="1"/>
  <c r="BF657" i="7"/>
  <c r="BG657" i="7" s="1"/>
  <c r="BH657" i="7" s="1"/>
  <c r="BF658" i="7"/>
  <c r="BG658" i="7" s="1"/>
  <c r="BH658" i="7" s="1"/>
  <c r="BF659" i="7"/>
  <c r="BG659" i="7" s="1"/>
  <c r="BH659" i="7" s="1"/>
  <c r="BF660" i="7"/>
  <c r="BG660" i="7" s="1"/>
  <c r="BH660" i="7" s="1"/>
  <c r="BF661" i="7"/>
  <c r="BG661" i="7" s="1"/>
  <c r="BH661" i="7" s="1"/>
  <c r="BF662" i="7"/>
  <c r="BG662" i="7" s="1"/>
  <c r="BH662" i="7" s="1"/>
  <c r="BF663" i="7"/>
  <c r="BG663" i="7" s="1"/>
  <c r="BH663" i="7" s="1"/>
  <c r="BF664" i="7"/>
  <c r="BG664" i="7" s="1"/>
  <c r="BH664" i="7" s="1"/>
  <c r="BF665" i="7"/>
  <c r="BG665" i="7" s="1"/>
  <c r="BH665" i="7" s="1"/>
  <c r="BF666" i="7"/>
  <c r="BG666" i="7" s="1"/>
  <c r="BH666" i="7" s="1"/>
  <c r="BF667" i="7"/>
  <c r="BG667" i="7" s="1"/>
  <c r="BH667" i="7" s="1"/>
  <c r="BF668" i="7"/>
  <c r="BG668" i="7" s="1"/>
  <c r="BH668" i="7" s="1"/>
  <c r="BF669" i="7"/>
  <c r="BG669" i="7" s="1"/>
  <c r="BH669" i="7" s="1"/>
  <c r="BF670" i="7"/>
  <c r="BG670" i="7" s="1"/>
  <c r="BH670" i="7" s="1"/>
  <c r="BF671" i="7"/>
  <c r="BG671" i="7" s="1"/>
  <c r="BH671" i="7" s="1"/>
  <c r="BF672" i="7"/>
  <c r="BG672" i="7" s="1"/>
  <c r="BH672" i="7" s="1"/>
  <c r="BF673" i="7"/>
  <c r="BG673" i="7" s="1"/>
  <c r="BH673" i="7" s="1"/>
  <c r="BF674" i="7"/>
  <c r="BG674" i="7" s="1"/>
  <c r="BH674" i="7" s="1"/>
  <c r="BF675" i="7"/>
  <c r="BG675" i="7" s="1"/>
  <c r="BH675" i="7" s="1"/>
  <c r="BF676" i="7"/>
  <c r="BG676" i="7" s="1"/>
  <c r="BH676" i="7" s="1"/>
  <c r="BF677" i="7"/>
  <c r="BG677" i="7" s="1"/>
  <c r="BH677" i="7" s="1"/>
  <c r="BF678" i="7"/>
  <c r="BG678" i="7" s="1"/>
  <c r="BH678" i="7" s="1"/>
  <c r="BF679" i="7"/>
  <c r="BG679" i="7" s="1"/>
  <c r="BH679" i="7" s="1"/>
  <c r="BF680" i="7"/>
  <c r="BG680" i="7" s="1"/>
  <c r="BH680" i="7" s="1"/>
  <c r="BF681" i="7"/>
  <c r="BG681" i="7" s="1"/>
  <c r="BH681" i="7" s="1"/>
  <c r="BF682" i="7"/>
  <c r="BG682" i="7" s="1"/>
  <c r="BH682" i="7" s="1"/>
  <c r="BF683" i="7"/>
  <c r="BG683" i="7" s="1"/>
  <c r="BH683" i="7" s="1"/>
  <c r="BF684" i="7"/>
  <c r="BG684" i="7" s="1"/>
  <c r="BH684" i="7" s="1"/>
  <c r="BF685" i="7"/>
  <c r="BG685" i="7" s="1"/>
  <c r="BH685" i="7" s="1"/>
  <c r="BF686" i="7"/>
  <c r="BG686" i="7" s="1"/>
  <c r="BH686" i="7" s="1"/>
  <c r="BF687" i="7"/>
  <c r="BG687" i="7" s="1"/>
  <c r="BH687" i="7" s="1"/>
  <c r="BF688" i="7"/>
  <c r="BG688" i="7" s="1"/>
  <c r="BH688" i="7" s="1"/>
  <c r="BF689" i="7"/>
  <c r="BG689" i="7" s="1"/>
  <c r="BH689" i="7" s="1"/>
  <c r="BF690" i="7"/>
  <c r="BG690" i="7" s="1"/>
  <c r="BH690" i="7" s="1"/>
  <c r="BF691" i="7"/>
  <c r="BG691" i="7" s="1"/>
  <c r="BH691" i="7" s="1"/>
  <c r="BF692" i="7"/>
  <c r="BG692" i="7" s="1"/>
  <c r="BH692" i="7" s="1"/>
  <c r="BF693" i="7"/>
  <c r="BG693" i="7" s="1"/>
  <c r="BH693" i="7" s="1"/>
  <c r="BF694" i="7"/>
  <c r="BG694" i="7" s="1"/>
  <c r="BH694" i="7" s="1"/>
  <c r="BF695" i="7"/>
  <c r="BG695" i="7" s="1"/>
  <c r="BH695" i="7" s="1"/>
  <c r="BF696" i="7"/>
  <c r="BG696" i="7" s="1"/>
  <c r="BH696" i="7" s="1"/>
  <c r="BF697" i="7"/>
  <c r="BG697" i="7" s="1"/>
  <c r="BH697" i="7" s="1"/>
  <c r="BF698" i="7"/>
  <c r="BG698" i="7" s="1"/>
  <c r="BH698" i="7" s="1"/>
  <c r="BF699" i="7"/>
  <c r="BG699" i="7" s="1"/>
  <c r="BH699" i="7" s="1"/>
  <c r="BF700" i="7"/>
  <c r="BG700" i="7" s="1"/>
  <c r="BH700" i="7" s="1"/>
  <c r="BF701" i="7"/>
  <c r="BG701" i="7" s="1"/>
  <c r="BH701" i="7" s="1"/>
  <c r="BF702" i="7"/>
  <c r="BG702" i="7" s="1"/>
  <c r="BH702" i="7" s="1"/>
  <c r="BF703" i="7"/>
  <c r="BG703" i="7" s="1"/>
  <c r="BH703" i="7" s="1"/>
  <c r="BF704" i="7"/>
  <c r="BG704" i="7" s="1"/>
  <c r="BH704" i="7" s="1"/>
  <c r="BF705" i="7"/>
  <c r="BG705" i="7" s="1"/>
  <c r="BH705" i="7" s="1"/>
  <c r="BF706" i="7"/>
  <c r="BG706" i="7" s="1"/>
  <c r="BH706" i="7" s="1"/>
  <c r="BF707" i="7"/>
  <c r="BG707" i="7" s="1"/>
  <c r="BH707" i="7" s="1"/>
  <c r="BF708" i="7"/>
  <c r="BG708" i="7" s="1"/>
  <c r="BH708" i="7" s="1"/>
  <c r="BF709" i="7"/>
  <c r="BG709" i="7" s="1"/>
  <c r="BH709" i="7" s="1"/>
  <c r="BF710" i="7"/>
  <c r="BG710" i="7" s="1"/>
  <c r="BH710" i="7" s="1"/>
  <c r="BF711" i="7"/>
  <c r="BG711" i="7" s="1"/>
  <c r="BH711" i="7" s="1"/>
  <c r="BF712" i="7"/>
  <c r="BG712" i="7" s="1"/>
  <c r="BH712" i="7" s="1"/>
  <c r="BF713" i="7"/>
  <c r="BG713" i="7" s="1"/>
  <c r="BH713" i="7" s="1"/>
  <c r="BF714" i="7"/>
  <c r="BG714" i="7" s="1"/>
  <c r="BH714" i="7" s="1"/>
  <c r="BF715" i="7"/>
  <c r="BG715" i="7" s="1"/>
  <c r="BH715" i="7" s="1"/>
  <c r="BF716" i="7"/>
  <c r="BG716" i="7" s="1"/>
  <c r="BH716" i="7" s="1"/>
  <c r="BF717" i="7"/>
  <c r="BG717" i="7" s="1"/>
  <c r="BH717" i="7" s="1"/>
  <c r="BF718" i="7"/>
  <c r="BG718" i="7" s="1"/>
  <c r="BH718" i="7" s="1"/>
  <c r="BF719" i="7"/>
  <c r="BG719" i="7" s="1"/>
  <c r="BH719" i="7" s="1"/>
  <c r="BF720" i="7"/>
  <c r="BG720" i="7" s="1"/>
  <c r="BH720" i="7" s="1"/>
  <c r="BF721" i="7"/>
  <c r="BG721" i="7" s="1"/>
  <c r="BH721" i="7" s="1"/>
  <c r="BF722" i="7"/>
  <c r="BG722" i="7" s="1"/>
  <c r="BH722" i="7" s="1"/>
  <c r="BF723" i="7"/>
  <c r="BG723" i="7" s="1"/>
  <c r="BH723" i="7" s="1"/>
  <c r="BF724" i="7"/>
  <c r="BG724" i="7" s="1"/>
  <c r="BH724" i="7" s="1"/>
  <c r="BF725" i="7"/>
  <c r="BG725" i="7" s="1"/>
  <c r="BH725" i="7" s="1"/>
  <c r="BF726" i="7"/>
  <c r="BG726" i="7" s="1"/>
  <c r="BH726" i="7" s="1"/>
  <c r="BF727" i="7"/>
  <c r="BG727" i="7" s="1"/>
  <c r="BH727" i="7" s="1"/>
  <c r="BF728" i="7"/>
  <c r="BG728" i="7" s="1"/>
  <c r="BH728" i="7" s="1"/>
  <c r="BF729" i="7"/>
  <c r="BG729" i="7" s="1"/>
  <c r="BH729" i="7" s="1"/>
  <c r="BF730" i="7"/>
  <c r="BG730" i="7" s="1"/>
  <c r="BH730" i="7" s="1"/>
  <c r="BF731" i="7"/>
  <c r="BG731" i="7" s="1"/>
  <c r="BH731" i="7" s="1"/>
  <c r="BF732" i="7"/>
  <c r="BG732" i="7" s="1"/>
  <c r="BH732" i="7" s="1"/>
  <c r="BF733" i="7"/>
  <c r="BG733" i="7" s="1"/>
  <c r="BH733" i="7" s="1"/>
  <c r="BF734" i="7"/>
  <c r="BG734" i="7" s="1"/>
  <c r="BH734" i="7" s="1"/>
  <c r="BF735" i="7"/>
  <c r="BG735" i="7" s="1"/>
  <c r="BH735" i="7" s="1"/>
  <c r="BF736" i="7"/>
  <c r="BG736" i="7" s="1"/>
  <c r="BH736" i="7" s="1"/>
  <c r="BF737" i="7"/>
  <c r="BG737" i="7" s="1"/>
  <c r="BH737" i="7" s="1"/>
  <c r="BF738" i="7"/>
  <c r="BG738" i="7" s="1"/>
  <c r="BH738" i="7" s="1"/>
  <c r="BF739" i="7"/>
  <c r="BG739" i="7" s="1"/>
  <c r="BH739" i="7" s="1"/>
  <c r="BF740" i="7"/>
  <c r="BG740" i="7" s="1"/>
  <c r="BH740" i="7" s="1"/>
  <c r="BF741" i="7"/>
  <c r="BG741" i="7" s="1"/>
  <c r="BH741" i="7" s="1"/>
  <c r="BF742" i="7"/>
  <c r="BG742" i="7" s="1"/>
  <c r="BH742" i="7" s="1"/>
  <c r="BF743" i="7"/>
  <c r="BG743" i="7" s="1"/>
  <c r="BH743" i="7" s="1"/>
  <c r="BF744" i="7"/>
  <c r="BG744" i="7" s="1"/>
  <c r="BH744" i="7" s="1"/>
  <c r="BF745" i="7"/>
  <c r="BG745" i="7" s="1"/>
  <c r="BH745" i="7" s="1"/>
  <c r="BF746" i="7"/>
  <c r="BG746" i="7" s="1"/>
  <c r="BH746" i="7" s="1"/>
  <c r="BF747" i="7"/>
  <c r="BG747" i="7" s="1"/>
  <c r="BH747" i="7" s="1"/>
  <c r="BF748" i="7"/>
  <c r="BG748" i="7" s="1"/>
  <c r="BH748" i="7" s="1"/>
  <c r="BF749" i="7"/>
  <c r="BG749" i="7" s="1"/>
  <c r="BH749" i="7" s="1"/>
  <c r="BF750" i="7"/>
  <c r="BG750" i="7" s="1"/>
  <c r="BH750" i="7" s="1"/>
  <c r="BF751" i="7"/>
  <c r="BG751" i="7" s="1"/>
  <c r="BH751" i="7" s="1"/>
  <c r="BF752" i="7"/>
  <c r="BG752" i="7" s="1"/>
  <c r="BH752" i="7" s="1"/>
  <c r="BF753" i="7"/>
  <c r="BG753" i="7" s="1"/>
  <c r="BH753" i="7" s="1"/>
  <c r="BF754" i="7"/>
  <c r="BG754" i="7" s="1"/>
  <c r="BH754" i="7" s="1"/>
  <c r="BF755" i="7"/>
  <c r="BG755" i="7" s="1"/>
  <c r="BH755" i="7" s="1"/>
  <c r="BF756" i="7"/>
  <c r="BG756" i="7" s="1"/>
  <c r="BH756" i="7" s="1"/>
  <c r="BF757" i="7"/>
  <c r="BG757" i="7" s="1"/>
  <c r="BH757" i="7" s="1"/>
  <c r="BF758" i="7"/>
  <c r="BG758" i="7" s="1"/>
  <c r="BH758" i="7" s="1"/>
  <c r="BF759" i="7"/>
  <c r="BG759" i="7" s="1"/>
  <c r="BH759" i="7" s="1"/>
  <c r="BF760" i="7"/>
  <c r="BG760" i="7" s="1"/>
  <c r="BH760" i="7" s="1"/>
  <c r="BF761" i="7"/>
  <c r="BG761" i="7" s="1"/>
  <c r="BH761" i="7" s="1"/>
  <c r="BF762" i="7"/>
  <c r="BG762" i="7" s="1"/>
  <c r="BH762" i="7" s="1"/>
  <c r="BF763" i="7"/>
  <c r="BG763" i="7" s="1"/>
  <c r="BH763" i="7" s="1"/>
  <c r="BF764" i="7"/>
  <c r="BG764" i="7" s="1"/>
  <c r="BH764" i="7" s="1"/>
  <c r="BF765" i="7"/>
  <c r="BG765" i="7" s="1"/>
  <c r="BH765" i="7" s="1"/>
  <c r="BF766" i="7"/>
  <c r="BG766" i="7" s="1"/>
  <c r="BH766" i="7" s="1"/>
  <c r="BF767" i="7"/>
  <c r="BG767" i="7" s="1"/>
  <c r="BH767" i="7" s="1"/>
  <c r="BF768" i="7"/>
  <c r="BG768" i="7" s="1"/>
  <c r="BH768" i="7" s="1"/>
  <c r="BF769" i="7"/>
  <c r="BG769" i="7" s="1"/>
  <c r="BH769" i="7" s="1"/>
  <c r="BF770" i="7"/>
  <c r="BG770" i="7" s="1"/>
  <c r="BH770" i="7" s="1"/>
  <c r="BF771" i="7"/>
  <c r="BG771" i="7" s="1"/>
  <c r="BH771" i="7" s="1"/>
  <c r="BF772" i="7"/>
  <c r="BG772" i="7" s="1"/>
  <c r="BH772" i="7" s="1"/>
  <c r="BF773" i="7"/>
  <c r="BG773" i="7" s="1"/>
  <c r="BH773" i="7" s="1"/>
  <c r="BF774" i="7"/>
  <c r="BG774" i="7" s="1"/>
  <c r="BH774" i="7" s="1"/>
  <c r="BF775" i="7"/>
  <c r="BG775" i="7" s="1"/>
  <c r="BH775" i="7" s="1"/>
  <c r="BF776" i="7"/>
  <c r="BG776" i="7" s="1"/>
  <c r="BH776" i="7" s="1"/>
  <c r="BF777" i="7"/>
  <c r="BG777" i="7" s="1"/>
  <c r="BH777" i="7" s="1"/>
  <c r="BF778" i="7"/>
  <c r="BG778" i="7" s="1"/>
  <c r="BH778" i="7" s="1"/>
  <c r="BF779" i="7"/>
  <c r="BG779" i="7" s="1"/>
  <c r="BH779" i="7" s="1"/>
  <c r="BF780" i="7"/>
  <c r="BG780" i="7" s="1"/>
  <c r="BH780" i="7" s="1"/>
  <c r="BF781" i="7"/>
  <c r="BG781" i="7" s="1"/>
  <c r="BH781" i="7" s="1"/>
  <c r="BF782" i="7"/>
  <c r="BG782" i="7" s="1"/>
  <c r="BH782" i="7" s="1"/>
  <c r="BF783" i="7"/>
  <c r="BG783" i="7" s="1"/>
  <c r="BH783" i="7" s="1"/>
  <c r="BF784" i="7"/>
  <c r="BG784" i="7" s="1"/>
  <c r="BH784" i="7" s="1"/>
  <c r="BF785" i="7"/>
  <c r="BG785" i="7" s="1"/>
  <c r="BH785" i="7" s="1"/>
  <c r="BF786" i="7"/>
  <c r="BG786" i="7" s="1"/>
  <c r="BH786" i="7" s="1"/>
  <c r="BF787" i="7"/>
  <c r="BG787" i="7" s="1"/>
  <c r="BH787" i="7" s="1"/>
  <c r="BF788" i="7"/>
  <c r="BG788" i="7" s="1"/>
  <c r="BH788" i="7" s="1"/>
  <c r="BF789" i="7"/>
  <c r="BG789" i="7" s="1"/>
  <c r="BH789" i="7" s="1"/>
  <c r="BF790" i="7"/>
  <c r="BG790" i="7" s="1"/>
  <c r="BH790" i="7" s="1"/>
  <c r="BF791" i="7"/>
  <c r="BG791" i="7" s="1"/>
  <c r="BH791" i="7" s="1"/>
  <c r="BF792" i="7"/>
  <c r="BG792" i="7" s="1"/>
  <c r="BH792" i="7" s="1"/>
  <c r="BF793" i="7"/>
  <c r="BG793" i="7" s="1"/>
  <c r="BH793" i="7" s="1"/>
  <c r="BF794" i="7"/>
  <c r="BG794" i="7" s="1"/>
  <c r="BH794" i="7" s="1"/>
  <c r="BF795" i="7"/>
  <c r="BG795" i="7" s="1"/>
  <c r="BH795" i="7" s="1"/>
  <c r="BF796" i="7"/>
  <c r="BG796" i="7" s="1"/>
  <c r="BH796" i="7" s="1"/>
  <c r="BF797" i="7"/>
  <c r="BG797" i="7" s="1"/>
  <c r="BH797" i="7" s="1"/>
  <c r="BF798" i="7"/>
  <c r="BG798" i="7" s="1"/>
  <c r="BH798" i="7" s="1"/>
  <c r="BF799" i="7"/>
  <c r="BG799" i="7" s="1"/>
  <c r="BH799" i="7" s="1"/>
  <c r="BF800" i="7"/>
  <c r="BG800" i="7" s="1"/>
  <c r="BH800" i="7" s="1"/>
  <c r="BF801" i="7"/>
  <c r="BG801" i="7" s="1"/>
  <c r="BH801" i="7" s="1"/>
  <c r="BF802" i="7"/>
  <c r="BG802" i="7" s="1"/>
  <c r="BH802" i="7" s="1"/>
  <c r="BF803" i="7"/>
  <c r="BG803" i="7" s="1"/>
  <c r="BH803" i="7" s="1"/>
  <c r="BF804" i="7"/>
  <c r="BG804" i="7" s="1"/>
  <c r="BH804" i="7" s="1"/>
  <c r="BF805" i="7"/>
  <c r="BG805" i="7" s="1"/>
  <c r="BH805" i="7" s="1"/>
  <c r="BF806" i="7"/>
  <c r="BG806" i="7" s="1"/>
  <c r="BH806" i="7" s="1"/>
  <c r="BF807" i="7"/>
  <c r="BG807" i="7" s="1"/>
  <c r="BH807" i="7" s="1"/>
  <c r="BF808" i="7"/>
  <c r="BG808" i="7" s="1"/>
  <c r="BH808" i="7" s="1"/>
  <c r="BF809" i="7"/>
  <c r="BG809" i="7" s="1"/>
  <c r="BH809" i="7" s="1"/>
  <c r="BF810" i="7"/>
  <c r="BG810" i="7" s="1"/>
  <c r="BH810" i="7" s="1"/>
  <c r="BF811" i="7"/>
  <c r="BG811" i="7" s="1"/>
  <c r="BH811" i="7" s="1"/>
  <c r="BF812" i="7"/>
  <c r="BG812" i="7" s="1"/>
  <c r="BH812" i="7" s="1"/>
  <c r="BF813" i="7"/>
  <c r="BG813" i="7" s="1"/>
  <c r="BH813" i="7" s="1"/>
  <c r="BF814" i="7"/>
  <c r="BG814" i="7" s="1"/>
  <c r="BH814" i="7" s="1"/>
  <c r="BF815" i="7"/>
  <c r="BG815" i="7" s="1"/>
  <c r="BH815" i="7" s="1"/>
  <c r="BF816" i="7"/>
  <c r="BG816" i="7" s="1"/>
  <c r="BH816" i="7" s="1"/>
  <c r="BF817" i="7"/>
  <c r="BG817" i="7" s="1"/>
  <c r="BH817" i="7" s="1"/>
  <c r="BF818" i="7"/>
  <c r="BG818" i="7" s="1"/>
  <c r="BH818" i="7" s="1"/>
  <c r="BF819" i="7"/>
  <c r="BG819" i="7" s="1"/>
  <c r="BH819" i="7" s="1"/>
  <c r="BF820" i="7"/>
  <c r="BG820" i="7" s="1"/>
  <c r="BH820" i="7" s="1"/>
  <c r="BF821" i="7"/>
  <c r="BG821" i="7" s="1"/>
  <c r="BH821" i="7" s="1"/>
  <c r="BF822" i="7"/>
  <c r="BG822" i="7" s="1"/>
  <c r="BH822" i="7" s="1"/>
  <c r="BF823" i="7"/>
  <c r="BG823" i="7" s="1"/>
  <c r="BH823" i="7" s="1"/>
  <c r="BF824" i="7"/>
  <c r="BG824" i="7" s="1"/>
  <c r="BH824" i="7" s="1"/>
  <c r="BF825" i="7"/>
  <c r="BG825" i="7" s="1"/>
  <c r="BH825" i="7" s="1"/>
  <c r="BF826" i="7"/>
  <c r="BG826" i="7" s="1"/>
  <c r="BH826" i="7" s="1"/>
  <c r="BF827" i="7"/>
  <c r="BG827" i="7" s="1"/>
  <c r="BH827" i="7" s="1"/>
  <c r="BF828" i="7"/>
  <c r="BG828" i="7" s="1"/>
  <c r="BH828" i="7" s="1"/>
  <c r="BF829" i="7"/>
  <c r="BG829" i="7" s="1"/>
  <c r="BH829" i="7" s="1"/>
  <c r="BF830" i="7"/>
  <c r="BG830" i="7" s="1"/>
  <c r="BH830" i="7" s="1"/>
  <c r="BF831" i="7"/>
  <c r="BG831" i="7" s="1"/>
  <c r="BH831" i="7" s="1"/>
  <c r="BF832" i="7"/>
  <c r="BG832" i="7" s="1"/>
  <c r="BH832" i="7" s="1"/>
  <c r="BF833" i="7"/>
  <c r="BG833" i="7" s="1"/>
  <c r="BH833" i="7" s="1"/>
  <c r="BF834" i="7"/>
  <c r="BG834" i="7" s="1"/>
  <c r="BH834" i="7" s="1"/>
  <c r="BF835" i="7"/>
  <c r="BG835" i="7" s="1"/>
  <c r="BH835" i="7" s="1"/>
  <c r="BF836" i="7"/>
  <c r="BG836" i="7" s="1"/>
  <c r="BH836" i="7" s="1"/>
  <c r="BF837" i="7"/>
  <c r="BG837" i="7" s="1"/>
  <c r="BH837" i="7" s="1"/>
  <c r="BF838" i="7"/>
  <c r="BG838" i="7" s="1"/>
  <c r="BH838" i="7" s="1"/>
  <c r="BF839" i="7"/>
  <c r="BG839" i="7" s="1"/>
  <c r="BH839" i="7" s="1"/>
  <c r="BF840" i="7"/>
  <c r="BG840" i="7" s="1"/>
  <c r="BH840" i="7" s="1"/>
  <c r="BF841" i="7"/>
  <c r="BG841" i="7" s="1"/>
  <c r="BH841" i="7" s="1"/>
  <c r="BF842" i="7"/>
  <c r="BG842" i="7" s="1"/>
  <c r="BH842" i="7" s="1"/>
  <c r="BF843" i="7"/>
  <c r="BG843" i="7" s="1"/>
  <c r="BH843" i="7" s="1"/>
  <c r="BF844" i="7"/>
  <c r="BG844" i="7" s="1"/>
  <c r="BH844" i="7" s="1"/>
  <c r="BF845" i="7"/>
  <c r="BG845" i="7" s="1"/>
  <c r="BH845" i="7" s="1"/>
  <c r="BF846" i="7"/>
  <c r="BG846" i="7" s="1"/>
  <c r="BH846" i="7" s="1"/>
  <c r="BF847" i="7"/>
  <c r="BG847" i="7" s="1"/>
  <c r="BH847" i="7" s="1"/>
  <c r="BF848" i="7"/>
  <c r="BG848" i="7" s="1"/>
  <c r="BH848" i="7" s="1"/>
  <c r="BF849" i="7"/>
  <c r="BG849" i="7" s="1"/>
  <c r="BH849" i="7" s="1"/>
  <c r="BF850" i="7"/>
  <c r="BG850" i="7" s="1"/>
  <c r="BH850" i="7" s="1"/>
  <c r="BF851" i="7"/>
  <c r="BG851" i="7" s="1"/>
  <c r="BH851" i="7" s="1"/>
  <c r="BF852" i="7"/>
  <c r="BG852" i="7" s="1"/>
  <c r="BH852" i="7" s="1"/>
  <c r="BF853" i="7"/>
  <c r="BG853" i="7" s="1"/>
  <c r="BH853" i="7" s="1"/>
  <c r="BF854" i="7"/>
  <c r="BG854" i="7" s="1"/>
  <c r="BH854" i="7" s="1"/>
  <c r="BF855" i="7"/>
  <c r="BG855" i="7" s="1"/>
  <c r="BH855" i="7" s="1"/>
  <c r="BF856" i="7"/>
  <c r="BG856" i="7" s="1"/>
  <c r="BH856" i="7" s="1"/>
  <c r="BF857" i="7"/>
  <c r="BG857" i="7" s="1"/>
  <c r="BH857" i="7" s="1"/>
  <c r="BF858" i="7"/>
  <c r="BG858" i="7" s="1"/>
  <c r="BH858" i="7" s="1"/>
  <c r="BF859" i="7"/>
  <c r="BG859" i="7" s="1"/>
  <c r="BH859" i="7" s="1"/>
  <c r="BF860" i="7"/>
  <c r="BG860" i="7" s="1"/>
  <c r="BH860" i="7" s="1"/>
  <c r="BF861" i="7"/>
  <c r="BG861" i="7" s="1"/>
  <c r="BH861" i="7" s="1"/>
  <c r="BF862" i="7"/>
  <c r="BG862" i="7" s="1"/>
  <c r="BH862" i="7" s="1"/>
  <c r="BF863" i="7"/>
  <c r="BG863" i="7" s="1"/>
  <c r="BH863" i="7" s="1"/>
  <c r="BF864" i="7"/>
  <c r="BG864" i="7" s="1"/>
  <c r="BH864" i="7" s="1"/>
  <c r="BF865" i="7"/>
  <c r="BG865" i="7" s="1"/>
  <c r="BH865" i="7" s="1"/>
  <c r="BF866" i="7"/>
  <c r="BG866" i="7" s="1"/>
  <c r="BH866" i="7" s="1"/>
  <c r="BF867" i="7"/>
  <c r="BG867" i="7" s="1"/>
  <c r="BH867" i="7" s="1"/>
  <c r="BF868" i="7"/>
  <c r="BG868" i="7" s="1"/>
  <c r="BH868" i="7" s="1"/>
  <c r="BF869" i="7"/>
  <c r="BG869" i="7" s="1"/>
  <c r="BH869" i="7" s="1"/>
  <c r="BF870" i="7"/>
  <c r="BG870" i="7" s="1"/>
  <c r="BH870" i="7" s="1"/>
  <c r="BF871" i="7"/>
  <c r="BG871" i="7" s="1"/>
  <c r="BH871" i="7" s="1"/>
  <c r="BF872" i="7"/>
  <c r="BG872" i="7" s="1"/>
  <c r="BH872" i="7" s="1"/>
  <c r="BF873" i="7"/>
  <c r="BG873" i="7" s="1"/>
  <c r="BH873" i="7" s="1"/>
  <c r="BF874" i="7"/>
  <c r="BG874" i="7" s="1"/>
  <c r="BH874" i="7" s="1"/>
  <c r="BF875" i="7"/>
  <c r="BG875" i="7" s="1"/>
  <c r="BH875" i="7" s="1"/>
  <c r="BF876" i="7"/>
  <c r="BG876" i="7" s="1"/>
  <c r="BH876" i="7" s="1"/>
  <c r="BF877" i="7"/>
  <c r="BG877" i="7" s="1"/>
  <c r="BH877" i="7" s="1"/>
  <c r="BF878" i="7"/>
  <c r="BG878" i="7" s="1"/>
  <c r="BH878" i="7" s="1"/>
  <c r="BF879" i="7"/>
  <c r="BG879" i="7" s="1"/>
  <c r="BH879" i="7" s="1"/>
  <c r="BF880" i="7"/>
  <c r="BG880" i="7" s="1"/>
  <c r="BH880" i="7" s="1"/>
  <c r="BF881" i="7"/>
  <c r="BG881" i="7" s="1"/>
  <c r="BH881" i="7" s="1"/>
  <c r="BF882" i="7"/>
  <c r="BG882" i="7" s="1"/>
  <c r="BH882" i="7" s="1"/>
  <c r="BF883" i="7"/>
  <c r="BG883" i="7" s="1"/>
  <c r="BH883" i="7" s="1"/>
  <c r="BF884" i="7"/>
  <c r="BG884" i="7" s="1"/>
  <c r="BH884" i="7" s="1"/>
  <c r="BF885" i="7"/>
  <c r="BG885" i="7" s="1"/>
  <c r="BH885" i="7" s="1"/>
  <c r="BF886" i="7"/>
  <c r="BG886" i="7" s="1"/>
  <c r="BH886" i="7" s="1"/>
  <c r="BF887" i="7"/>
  <c r="BG887" i="7" s="1"/>
  <c r="BH887" i="7" s="1"/>
  <c r="BF888" i="7"/>
  <c r="BG888" i="7" s="1"/>
  <c r="BH888" i="7" s="1"/>
  <c r="BF889" i="7"/>
  <c r="BG889" i="7" s="1"/>
  <c r="BH889" i="7" s="1"/>
  <c r="BF890" i="7"/>
  <c r="BG890" i="7" s="1"/>
  <c r="BH890" i="7" s="1"/>
  <c r="BF891" i="7"/>
  <c r="BG891" i="7" s="1"/>
  <c r="BH891" i="7" s="1"/>
  <c r="BF892" i="7"/>
  <c r="BG892" i="7" s="1"/>
  <c r="BH892" i="7" s="1"/>
  <c r="BF893" i="7"/>
  <c r="BG893" i="7" s="1"/>
  <c r="BH893" i="7" s="1"/>
  <c r="BF894" i="7"/>
  <c r="BG894" i="7" s="1"/>
  <c r="BH894" i="7" s="1"/>
  <c r="BF895" i="7"/>
  <c r="BG895" i="7" s="1"/>
  <c r="BH895" i="7" s="1"/>
  <c r="BF896" i="7"/>
  <c r="BG896" i="7" s="1"/>
  <c r="BH896" i="7" s="1"/>
  <c r="BF897" i="7"/>
  <c r="BG897" i="7" s="1"/>
  <c r="BH897" i="7" s="1"/>
  <c r="BF898" i="7"/>
  <c r="BG898" i="7" s="1"/>
  <c r="BH898" i="7" s="1"/>
  <c r="BF899" i="7"/>
  <c r="BG899" i="7" s="1"/>
  <c r="BH899" i="7" s="1"/>
  <c r="BF900" i="7"/>
  <c r="BG900" i="7" s="1"/>
  <c r="BH900" i="7" s="1"/>
  <c r="BF901" i="7"/>
  <c r="BG901" i="7" s="1"/>
  <c r="BH901" i="7" s="1"/>
  <c r="BF902" i="7"/>
  <c r="BG902" i="7" s="1"/>
  <c r="BH902" i="7" s="1"/>
  <c r="BF903" i="7"/>
  <c r="BG903" i="7" s="1"/>
  <c r="BH903" i="7" s="1"/>
  <c r="BF904" i="7"/>
  <c r="BG904" i="7" s="1"/>
  <c r="BH904" i="7" s="1"/>
  <c r="BF905" i="7"/>
  <c r="BG905" i="7" s="1"/>
  <c r="BH905" i="7" s="1"/>
  <c r="BF906" i="7"/>
  <c r="BG906" i="7" s="1"/>
  <c r="BH906" i="7" s="1"/>
  <c r="BF907" i="7"/>
  <c r="BG907" i="7" s="1"/>
  <c r="BH907" i="7" s="1"/>
  <c r="BF908" i="7"/>
  <c r="BG908" i="7" s="1"/>
  <c r="BH908" i="7" s="1"/>
  <c r="BF909" i="7"/>
  <c r="BG909" i="7" s="1"/>
  <c r="BH909" i="7" s="1"/>
  <c r="BF910" i="7"/>
  <c r="BG910" i="7" s="1"/>
  <c r="BH910" i="7" s="1"/>
  <c r="BF911" i="7"/>
  <c r="BG911" i="7" s="1"/>
  <c r="BH911" i="7" s="1"/>
  <c r="BF912" i="7"/>
  <c r="BG912" i="7" s="1"/>
  <c r="BH912" i="7" s="1"/>
  <c r="BF913" i="7"/>
  <c r="BG913" i="7" s="1"/>
  <c r="BH913" i="7" s="1"/>
  <c r="BF914" i="7"/>
  <c r="BG914" i="7" s="1"/>
  <c r="BH914" i="7" s="1"/>
  <c r="BF915" i="7"/>
  <c r="BG915" i="7" s="1"/>
  <c r="BH915" i="7" s="1"/>
  <c r="BF916" i="7"/>
  <c r="BG916" i="7" s="1"/>
  <c r="BH916" i="7" s="1"/>
  <c r="BF917" i="7"/>
  <c r="BG917" i="7" s="1"/>
  <c r="BH917" i="7" s="1"/>
  <c r="BF918" i="7"/>
  <c r="BG918" i="7" s="1"/>
  <c r="BH918" i="7" s="1"/>
  <c r="BF919" i="7"/>
  <c r="BG919" i="7" s="1"/>
  <c r="BH919" i="7" s="1"/>
  <c r="BF920" i="7"/>
  <c r="BG920" i="7" s="1"/>
  <c r="BH920" i="7" s="1"/>
  <c r="BF921" i="7"/>
  <c r="BG921" i="7" s="1"/>
  <c r="BH921" i="7" s="1"/>
  <c r="BF922" i="7"/>
  <c r="BG922" i="7" s="1"/>
  <c r="BH922" i="7" s="1"/>
  <c r="BF923" i="7"/>
  <c r="BG923" i="7" s="1"/>
  <c r="BH923" i="7" s="1"/>
  <c r="BF924" i="7"/>
  <c r="BG924" i="7" s="1"/>
  <c r="BH924" i="7" s="1"/>
  <c r="BF925" i="7"/>
  <c r="BG925" i="7" s="1"/>
  <c r="BH925" i="7" s="1"/>
  <c r="BF926" i="7"/>
  <c r="BG926" i="7" s="1"/>
  <c r="BH926" i="7" s="1"/>
  <c r="BF927" i="7"/>
  <c r="BG927" i="7" s="1"/>
  <c r="BH927" i="7" s="1"/>
  <c r="BF928" i="7"/>
  <c r="BG928" i="7" s="1"/>
  <c r="BH928" i="7" s="1"/>
  <c r="BF929" i="7"/>
  <c r="BG929" i="7" s="1"/>
  <c r="BH929" i="7" s="1"/>
  <c r="BF930" i="7"/>
  <c r="BG930" i="7" s="1"/>
  <c r="BH930" i="7" s="1"/>
  <c r="BF931" i="7"/>
  <c r="BG931" i="7" s="1"/>
  <c r="BH931" i="7" s="1"/>
  <c r="BF932" i="7"/>
  <c r="BG932" i="7" s="1"/>
  <c r="BH932" i="7" s="1"/>
  <c r="BF933" i="7"/>
  <c r="BG933" i="7" s="1"/>
  <c r="BH933" i="7" s="1"/>
  <c r="BF934" i="7"/>
  <c r="BG934" i="7" s="1"/>
  <c r="BH934" i="7" s="1"/>
  <c r="BF935" i="7"/>
  <c r="BG935" i="7" s="1"/>
  <c r="BH935" i="7" s="1"/>
  <c r="BF936" i="7"/>
  <c r="BG936" i="7" s="1"/>
  <c r="BH936" i="7" s="1"/>
  <c r="BF937" i="7"/>
  <c r="BG937" i="7" s="1"/>
  <c r="BH937" i="7" s="1"/>
  <c r="BF938" i="7"/>
  <c r="BG938" i="7" s="1"/>
  <c r="BH938" i="7" s="1"/>
  <c r="BF939" i="7"/>
  <c r="BG939" i="7" s="1"/>
  <c r="BH939" i="7" s="1"/>
  <c r="BF940" i="7"/>
  <c r="BG940" i="7" s="1"/>
  <c r="BH940" i="7" s="1"/>
  <c r="BF941" i="7"/>
  <c r="BG941" i="7" s="1"/>
  <c r="BH941" i="7" s="1"/>
  <c r="BF942" i="7"/>
  <c r="BG942" i="7" s="1"/>
  <c r="BH942" i="7" s="1"/>
  <c r="BF943" i="7"/>
  <c r="BG943" i="7" s="1"/>
  <c r="BH943" i="7" s="1"/>
  <c r="BF944" i="7"/>
  <c r="BG944" i="7" s="1"/>
  <c r="BH944" i="7" s="1"/>
  <c r="BF945" i="7"/>
  <c r="BG945" i="7" s="1"/>
  <c r="BH945" i="7" s="1"/>
  <c r="BF946" i="7"/>
  <c r="BG946" i="7" s="1"/>
  <c r="BH946" i="7" s="1"/>
  <c r="BF947" i="7"/>
  <c r="BG947" i="7" s="1"/>
  <c r="BH947" i="7" s="1"/>
  <c r="BF948" i="7"/>
  <c r="BG948" i="7" s="1"/>
  <c r="BH948" i="7" s="1"/>
  <c r="BF949" i="7"/>
  <c r="BG949" i="7" s="1"/>
  <c r="BH949" i="7" s="1"/>
  <c r="BF950" i="7"/>
  <c r="BG950" i="7" s="1"/>
  <c r="BH950" i="7" s="1"/>
  <c r="BF951" i="7"/>
  <c r="BG951" i="7" s="1"/>
  <c r="BH951" i="7" s="1"/>
  <c r="BF952" i="7"/>
  <c r="BG952" i="7" s="1"/>
  <c r="BH952" i="7" s="1"/>
  <c r="BF953" i="7"/>
  <c r="BG953" i="7" s="1"/>
  <c r="BH953" i="7" s="1"/>
  <c r="BF954" i="7"/>
  <c r="BG954" i="7" s="1"/>
  <c r="BH954" i="7" s="1"/>
  <c r="BF955" i="7"/>
  <c r="BG955" i="7" s="1"/>
  <c r="BH955" i="7" s="1"/>
  <c r="BF956" i="7"/>
  <c r="BG956" i="7" s="1"/>
  <c r="BH956" i="7" s="1"/>
  <c r="BF957" i="7"/>
  <c r="BG957" i="7" s="1"/>
  <c r="BH957" i="7" s="1"/>
  <c r="BF958" i="7"/>
  <c r="BG958" i="7" s="1"/>
  <c r="BH958" i="7" s="1"/>
  <c r="BF959" i="7"/>
  <c r="BG959" i="7" s="1"/>
  <c r="BH959" i="7" s="1"/>
  <c r="BF960" i="7"/>
  <c r="BG960" i="7" s="1"/>
  <c r="BH960" i="7" s="1"/>
  <c r="BF961" i="7"/>
  <c r="BG961" i="7" s="1"/>
  <c r="BH961" i="7" s="1"/>
  <c r="BF962" i="7"/>
  <c r="BG962" i="7" s="1"/>
  <c r="BH962" i="7" s="1"/>
  <c r="BF963" i="7"/>
  <c r="BG963" i="7" s="1"/>
  <c r="BH963" i="7" s="1"/>
  <c r="BF964" i="7"/>
  <c r="BG964" i="7" s="1"/>
  <c r="BH964" i="7" s="1"/>
  <c r="BF965" i="7"/>
  <c r="BG965" i="7" s="1"/>
  <c r="BH965" i="7" s="1"/>
  <c r="BF966" i="7"/>
  <c r="BG966" i="7" s="1"/>
  <c r="BH966" i="7" s="1"/>
  <c r="BF967" i="7"/>
  <c r="BG967" i="7" s="1"/>
  <c r="BH967" i="7" s="1"/>
  <c r="BF968" i="7"/>
  <c r="BG968" i="7" s="1"/>
  <c r="BH968" i="7" s="1"/>
  <c r="BF969" i="7"/>
  <c r="BG969" i="7" s="1"/>
  <c r="BH969" i="7" s="1"/>
  <c r="BF970" i="7"/>
  <c r="BG970" i="7" s="1"/>
  <c r="BH970" i="7" s="1"/>
  <c r="BF971" i="7"/>
  <c r="BG971" i="7" s="1"/>
  <c r="BH971" i="7" s="1"/>
  <c r="BF972" i="7"/>
  <c r="BG972" i="7" s="1"/>
  <c r="BH972" i="7" s="1"/>
  <c r="BF973" i="7"/>
  <c r="BG973" i="7" s="1"/>
  <c r="BH973" i="7" s="1"/>
  <c r="BF974" i="7"/>
  <c r="BG974" i="7" s="1"/>
  <c r="BH974" i="7" s="1"/>
  <c r="BF975" i="7"/>
  <c r="BG975" i="7" s="1"/>
  <c r="BH975" i="7" s="1"/>
  <c r="BF976" i="7"/>
  <c r="BG976" i="7" s="1"/>
  <c r="BH976" i="7" s="1"/>
  <c r="BF977" i="7"/>
  <c r="BG977" i="7" s="1"/>
  <c r="BH977" i="7" s="1"/>
  <c r="BF978" i="7"/>
  <c r="BG978" i="7" s="1"/>
  <c r="BH978" i="7" s="1"/>
  <c r="BF979" i="7"/>
  <c r="BG979" i="7" s="1"/>
  <c r="BH979" i="7" s="1"/>
  <c r="BF980" i="7"/>
  <c r="BG980" i="7" s="1"/>
  <c r="BH980" i="7" s="1"/>
  <c r="BF981" i="7"/>
  <c r="BG981" i="7" s="1"/>
  <c r="BH981" i="7" s="1"/>
  <c r="BF982" i="7"/>
  <c r="BG982" i="7" s="1"/>
  <c r="BH982" i="7" s="1"/>
  <c r="BF983" i="7"/>
  <c r="BG983" i="7" s="1"/>
  <c r="BH983" i="7" s="1"/>
  <c r="BF984" i="7"/>
  <c r="BG984" i="7" s="1"/>
  <c r="BH984" i="7" s="1"/>
  <c r="BF985" i="7"/>
  <c r="BG985" i="7" s="1"/>
  <c r="BH985" i="7" s="1"/>
  <c r="BF986" i="7"/>
  <c r="BG986" i="7" s="1"/>
  <c r="BH986" i="7" s="1"/>
  <c r="BF987" i="7"/>
  <c r="BG987" i="7" s="1"/>
  <c r="BH987" i="7" s="1"/>
  <c r="BF988" i="7"/>
  <c r="BG988" i="7" s="1"/>
  <c r="BH988" i="7" s="1"/>
  <c r="BF989" i="7"/>
  <c r="BG989" i="7" s="1"/>
  <c r="BH989" i="7" s="1"/>
  <c r="BF990" i="7"/>
  <c r="BG990" i="7" s="1"/>
  <c r="BH990" i="7" s="1"/>
  <c r="BF991" i="7"/>
  <c r="BG991" i="7" s="1"/>
  <c r="BH991" i="7" s="1"/>
  <c r="BF992" i="7"/>
  <c r="BG992" i="7" s="1"/>
  <c r="BH992" i="7" s="1"/>
  <c r="BF993" i="7"/>
  <c r="BG993" i="7" s="1"/>
  <c r="BH993" i="7" s="1"/>
  <c r="BF994" i="7"/>
  <c r="BG994" i="7" s="1"/>
  <c r="BH994" i="7" s="1"/>
  <c r="BF995" i="7"/>
  <c r="BG995" i="7" s="1"/>
  <c r="BH995" i="7" s="1"/>
  <c r="BF996" i="7"/>
  <c r="BG996" i="7" s="1"/>
  <c r="BH996" i="7" s="1"/>
  <c r="BF997" i="7"/>
  <c r="BG997" i="7" s="1"/>
  <c r="BH997" i="7" s="1"/>
  <c r="BF998" i="7"/>
  <c r="BG998" i="7" s="1"/>
  <c r="BH998" i="7" s="1"/>
  <c r="BF999" i="7"/>
  <c r="BG999" i="7" s="1"/>
  <c r="BH999" i="7" s="1"/>
  <c r="BF1000" i="7"/>
  <c r="BG1000" i="7" s="1"/>
  <c r="BH1000" i="7" s="1"/>
  <c r="BF1001" i="7"/>
  <c r="BG1001" i="7" s="1"/>
  <c r="BH1001" i="7" s="1"/>
  <c r="BF1002" i="7"/>
  <c r="BG1002" i="7" s="1"/>
  <c r="BH1002" i="7" s="1"/>
  <c r="BF1003" i="7"/>
  <c r="BG1003" i="7" s="1"/>
  <c r="BH1003" i="7" s="1"/>
  <c r="BF1004" i="7"/>
  <c r="BG1004" i="7" s="1"/>
  <c r="BH1004" i="7" s="1"/>
  <c r="BF1005" i="7"/>
  <c r="BG1005" i="7" s="1"/>
  <c r="BH1005" i="7" s="1"/>
  <c r="BF1006" i="7"/>
  <c r="BG1006" i="7" s="1"/>
  <c r="BH1006" i="7" s="1"/>
  <c r="BF1007" i="7"/>
  <c r="BG1007" i="7" s="1"/>
  <c r="BH1007" i="7" s="1"/>
  <c r="BF1008" i="7"/>
  <c r="BG1008" i="7" s="1"/>
  <c r="BH1008" i="7" s="1"/>
  <c r="BF1009" i="7"/>
  <c r="BG1009" i="7" s="1"/>
  <c r="BH1009" i="7" s="1"/>
  <c r="BF1010" i="7"/>
  <c r="BG1010" i="7" s="1"/>
  <c r="BH1010" i="7" s="1"/>
  <c r="BF1011" i="7"/>
  <c r="BG1011" i="7" s="1"/>
  <c r="BH1011" i="7" s="1"/>
  <c r="BF1012" i="7"/>
  <c r="BG1012" i="7" s="1"/>
  <c r="BH1012" i="7" s="1"/>
  <c r="BF1013" i="7"/>
  <c r="BG1013" i="7" s="1"/>
  <c r="BH1013" i="7" s="1"/>
  <c r="BF1014" i="7"/>
  <c r="BG1014" i="7" s="1"/>
  <c r="BH1014" i="7" s="1"/>
  <c r="BF1015" i="7"/>
  <c r="BG1015" i="7" s="1"/>
  <c r="BH1015" i="7" s="1"/>
  <c r="BF1016" i="7"/>
  <c r="BG1016" i="7" s="1"/>
  <c r="BH1016" i="7" s="1"/>
  <c r="BF1017" i="7"/>
  <c r="BG1017" i="7" s="1"/>
  <c r="BH1017" i="7" s="1"/>
  <c r="BF1018" i="7"/>
  <c r="BG1018" i="7" s="1"/>
  <c r="BH1018" i="7" s="1"/>
  <c r="BF1019" i="7"/>
  <c r="BG1019" i="7" s="1"/>
  <c r="BH1019" i="7" s="1"/>
  <c r="BF1020" i="7"/>
  <c r="BG1020" i="7" s="1"/>
  <c r="BH1020" i="7" s="1"/>
  <c r="BF1021" i="7"/>
  <c r="BG1021" i="7" s="1"/>
  <c r="BH1021" i="7" s="1"/>
  <c r="BF1022" i="7"/>
  <c r="BG1022" i="7" s="1"/>
  <c r="BH1022" i="7" s="1"/>
  <c r="BF1023" i="7"/>
  <c r="BG1023" i="7" s="1"/>
  <c r="BH1023" i="7" s="1"/>
  <c r="BF1024" i="7"/>
  <c r="BG1024" i="7" s="1"/>
  <c r="BH1024" i="7" s="1"/>
  <c r="BF1025" i="7"/>
  <c r="BG1025" i="7" s="1"/>
  <c r="BH1025" i="7" s="1"/>
  <c r="BF1026" i="7"/>
  <c r="BG1026" i="7" s="1"/>
  <c r="BH1026" i="7" s="1"/>
  <c r="BF1027" i="7"/>
  <c r="BG1027" i="7" s="1"/>
  <c r="BH1027" i="7" s="1"/>
  <c r="BF1028" i="7"/>
  <c r="BG1028" i="7" s="1"/>
  <c r="BH1028" i="7" s="1"/>
  <c r="BF1029" i="7"/>
  <c r="BG1029" i="7" s="1"/>
  <c r="BH1029" i="7" s="1"/>
  <c r="BF1030" i="7"/>
  <c r="BG1030" i="7" s="1"/>
  <c r="BH1030" i="7" s="1"/>
  <c r="BF1031" i="7"/>
  <c r="BG1031" i="7" s="1"/>
  <c r="BH1031" i="7" s="1"/>
  <c r="BF1032" i="7"/>
  <c r="BG1032" i="7" s="1"/>
  <c r="BH1032" i="7" s="1"/>
  <c r="BF1033" i="7"/>
  <c r="BG1033" i="7" s="1"/>
  <c r="BH1033" i="7" s="1"/>
  <c r="BF1034" i="7"/>
  <c r="BG1034" i="7" s="1"/>
  <c r="BH1034" i="7" s="1"/>
  <c r="BF1035" i="7"/>
  <c r="BG1035" i="7" s="1"/>
  <c r="BH1035" i="7" s="1"/>
  <c r="BF1036" i="7"/>
  <c r="BG1036" i="7" s="1"/>
  <c r="BH1036" i="7" s="1"/>
  <c r="BF1037" i="7"/>
  <c r="BG1037" i="7" s="1"/>
  <c r="BH1037" i="7" s="1"/>
  <c r="BF1038" i="7"/>
  <c r="BG1038" i="7" s="1"/>
  <c r="BH1038" i="7" s="1"/>
  <c r="BF1039" i="7"/>
  <c r="BG1039" i="7" s="1"/>
  <c r="BH1039" i="7" s="1"/>
  <c r="BF1040" i="7"/>
  <c r="BG1040" i="7" s="1"/>
  <c r="BH1040" i="7" s="1"/>
  <c r="BF1041" i="7"/>
  <c r="BG1041" i="7" s="1"/>
  <c r="BH1041" i="7" s="1"/>
  <c r="BF1042" i="7"/>
  <c r="BG1042" i="7" s="1"/>
  <c r="BH1042" i="7" s="1"/>
  <c r="BF1043" i="7"/>
  <c r="BG1043" i="7" s="1"/>
  <c r="BH1043" i="7" s="1"/>
  <c r="BF1044" i="7"/>
  <c r="BG1044" i="7" s="1"/>
  <c r="BH1044" i="7" s="1"/>
  <c r="BF1045" i="7"/>
  <c r="BG1045" i="7" s="1"/>
  <c r="BH1045" i="7" s="1"/>
  <c r="BF1046" i="7"/>
  <c r="BG1046" i="7" s="1"/>
  <c r="BH1046" i="7" s="1"/>
  <c r="BF1047" i="7"/>
  <c r="BG1047" i="7" s="1"/>
  <c r="BH1047" i="7" s="1"/>
  <c r="BF1048" i="7"/>
  <c r="BG1048" i="7" s="1"/>
  <c r="BH1048" i="7" s="1"/>
  <c r="BF1049" i="7"/>
  <c r="BG1049" i="7" s="1"/>
  <c r="BH1049" i="7" s="1"/>
  <c r="BF1050" i="7"/>
  <c r="BG1050" i="7" s="1"/>
  <c r="BH1050" i="7" s="1"/>
  <c r="BF1051" i="7"/>
  <c r="BG1051" i="7" s="1"/>
  <c r="BH1051" i="7" s="1"/>
  <c r="BF1052" i="7"/>
  <c r="BG1052" i="7" s="1"/>
  <c r="BH1052" i="7" s="1"/>
  <c r="BF1053" i="7"/>
  <c r="BG1053" i="7" s="1"/>
  <c r="BH1053" i="7" s="1"/>
  <c r="BF1054" i="7"/>
  <c r="BG1054" i="7" s="1"/>
  <c r="BH1054" i="7" s="1"/>
  <c r="BF1055" i="7"/>
  <c r="BG1055" i="7" s="1"/>
  <c r="BH1055" i="7" s="1"/>
  <c r="BF1056" i="7"/>
  <c r="BG1056" i="7" s="1"/>
  <c r="BH1056" i="7" s="1"/>
  <c r="BF1057" i="7"/>
  <c r="BG1057" i="7" s="1"/>
  <c r="BH1057" i="7" s="1"/>
  <c r="BF1058" i="7"/>
  <c r="BG1058" i="7" s="1"/>
  <c r="BH1058" i="7" s="1"/>
  <c r="BF1059" i="7"/>
  <c r="BG1059" i="7" s="1"/>
  <c r="BH1059" i="7" s="1"/>
  <c r="BF1060" i="7"/>
  <c r="BG1060" i="7" s="1"/>
  <c r="BH1060" i="7" s="1"/>
  <c r="BF1061" i="7"/>
  <c r="BG1061" i="7" s="1"/>
  <c r="BH1061" i="7" s="1"/>
  <c r="BF1062" i="7"/>
  <c r="BG1062" i="7" s="1"/>
  <c r="BH1062" i="7" s="1"/>
  <c r="BF1063" i="7"/>
  <c r="BG1063" i="7" s="1"/>
  <c r="BH1063" i="7" s="1"/>
  <c r="BF1064" i="7"/>
  <c r="BG1064" i="7" s="1"/>
  <c r="BH1064" i="7" s="1"/>
  <c r="BF1065" i="7"/>
  <c r="BG1065" i="7" s="1"/>
  <c r="BH1065" i="7" s="1"/>
  <c r="BF1066" i="7"/>
  <c r="BG1066" i="7" s="1"/>
  <c r="BH1066" i="7" s="1"/>
  <c r="BF1067" i="7"/>
  <c r="BG1067" i="7" s="1"/>
  <c r="BH1067" i="7" s="1"/>
  <c r="BF1068" i="7"/>
  <c r="BG1068" i="7" s="1"/>
  <c r="BH1068" i="7" s="1"/>
  <c r="BF1069" i="7"/>
  <c r="BG1069" i="7" s="1"/>
  <c r="BH1069" i="7" s="1"/>
  <c r="BF1070" i="7"/>
  <c r="BG1070" i="7" s="1"/>
  <c r="BH1070" i="7" s="1"/>
  <c r="BF1071" i="7"/>
  <c r="BG1071" i="7" s="1"/>
  <c r="BH1071" i="7" s="1"/>
  <c r="BF1072" i="7"/>
  <c r="BG1072" i="7" s="1"/>
  <c r="BH1072" i="7" s="1"/>
  <c r="BF1073" i="7"/>
  <c r="BG1073" i="7" s="1"/>
  <c r="BH1073" i="7" s="1"/>
  <c r="BF1074" i="7"/>
  <c r="BG1074" i="7" s="1"/>
  <c r="BH1074" i="7" s="1"/>
  <c r="BF1075" i="7"/>
  <c r="BG1075" i="7" s="1"/>
  <c r="BH1075" i="7" s="1"/>
  <c r="BF1076" i="7"/>
  <c r="BG1076" i="7" s="1"/>
  <c r="BH1076" i="7" s="1"/>
  <c r="BF1077" i="7"/>
  <c r="BG1077" i="7" s="1"/>
  <c r="BH1077" i="7" s="1"/>
  <c r="BF1078" i="7"/>
  <c r="BG1078" i="7" s="1"/>
  <c r="BH1078" i="7" s="1"/>
  <c r="BF1079" i="7"/>
  <c r="BG1079" i="7" s="1"/>
  <c r="BH1079" i="7" s="1"/>
  <c r="BF1080" i="7"/>
  <c r="BG1080" i="7" s="1"/>
  <c r="BH1080" i="7" s="1"/>
  <c r="BF1081" i="7"/>
  <c r="BG1081" i="7" s="1"/>
  <c r="BH1081" i="7" s="1"/>
  <c r="BF1082" i="7"/>
  <c r="BG1082" i="7" s="1"/>
  <c r="BH1082" i="7" s="1"/>
  <c r="BF1083" i="7"/>
  <c r="BG1083" i="7" s="1"/>
  <c r="BH1083" i="7" s="1"/>
  <c r="BF1084" i="7"/>
  <c r="BG1084" i="7" s="1"/>
  <c r="BH1084" i="7" s="1"/>
  <c r="BF1085" i="7"/>
  <c r="BG1085" i="7" s="1"/>
  <c r="BH1085" i="7" s="1"/>
  <c r="BF1086" i="7"/>
  <c r="BG1086" i="7" s="1"/>
  <c r="BH1086" i="7" s="1"/>
  <c r="BF1087" i="7"/>
  <c r="BG1087" i="7" s="1"/>
  <c r="BH1087" i="7" s="1"/>
  <c r="BF1088" i="7"/>
  <c r="BG1088" i="7" s="1"/>
  <c r="BH1088" i="7" s="1"/>
  <c r="BF1089" i="7"/>
  <c r="BG1089" i="7" s="1"/>
  <c r="BH1089" i="7" s="1"/>
  <c r="BF1090" i="7"/>
  <c r="BG1090" i="7" s="1"/>
  <c r="BH1090" i="7" s="1"/>
  <c r="BF1091" i="7"/>
  <c r="BG1091" i="7" s="1"/>
  <c r="BH1091" i="7" s="1"/>
  <c r="BF1092" i="7"/>
  <c r="BG1092" i="7" s="1"/>
  <c r="BH1092" i="7" s="1"/>
  <c r="BF1093" i="7"/>
  <c r="BG1093" i="7" s="1"/>
  <c r="BH1093" i="7" s="1"/>
  <c r="BF1094" i="7"/>
  <c r="BG1094" i="7" s="1"/>
  <c r="BH1094" i="7" s="1"/>
  <c r="BF1095" i="7"/>
  <c r="BG1095" i="7" s="1"/>
  <c r="BH1095" i="7" s="1"/>
  <c r="BF1096" i="7"/>
  <c r="BG1096" i="7" s="1"/>
  <c r="BH1096" i="7" s="1"/>
  <c r="BF1097" i="7"/>
  <c r="BG1097" i="7" s="1"/>
  <c r="BH1097" i="7" s="1"/>
  <c r="BF1098" i="7"/>
  <c r="BG1098" i="7" s="1"/>
  <c r="BH1098" i="7" s="1"/>
  <c r="BF1099" i="7"/>
  <c r="BG1099" i="7" s="1"/>
  <c r="BH1099" i="7" s="1"/>
  <c r="BF1100" i="7"/>
  <c r="BG1100" i="7" s="1"/>
  <c r="BH1100" i="7" s="1"/>
  <c r="BF1101" i="7"/>
  <c r="BG1101" i="7" s="1"/>
  <c r="BH1101" i="7" s="1"/>
  <c r="BF1102" i="7"/>
  <c r="BG1102" i="7" s="1"/>
  <c r="BH1102" i="7" s="1"/>
  <c r="BF1103" i="7"/>
  <c r="BG1103" i="7" s="1"/>
  <c r="BH1103" i="7" s="1"/>
  <c r="BF1104" i="7"/>
  <c r="BG1104" i="7" s="1"/>
  <c r="BH1104" i="7" s="1"/>
  <c r="BF1105" i="7"/>
  <c r="BG1105" i="7" s="1"/>
  <c r="BH1105" i="7" s="1"/>
  <c r="BF1106" i="7"/>
  <c r="BG1106" i="7" s="1"/>
  <c r="BH1106" i="7" s="1"/>
  <c r="BF1107" i="7"/>
  <c r="BG1107" i="7" s="1"/>
  <c r="BH1107" i="7" s="1"/>
  <c r="BF1108" i="7"/>
  <c r="BG1108" i="7" s="1"/>
  <c r="BH1108" i="7" s="1"/>
  <c r="BF1109" i="7"/>
  <c r="BG1109" i="7" s="1"/>
  <c r="BH1109" i="7" s="1"/>
  <c r="BF1110" i="7"/>
  <c r="BG1110" i="7" s="1"/>
  <c r="BH1110" i="7" s="1"/>
  <c r="BF1111" i="7"/>
  <c r="BG1111" i="7" s="1"/>
  <c r="BH1111" i="7" s="1"/>
  <c r="BF1112" i="7"/>
  <c r="BG1112" i="7" s="1"/>
  <c r="BH1112" i="7" s="1"/>
  <c r="BF1113" i="7"/>
  <c r="BG1113" i="7" s="1"/>
  <c r="BH1113" i="7" s="1"/>
  <c r="BF1114" i="7"/>
  <c r="BG1114" i="7" s="1"/>
  <c r="BH1114" i="7" s="1"/>
  <c r="BF1115" i="7"/>
  <c r="BG1115" i="7" s="1"/>
  <c r="BH1115" i="7" s="1"/>
  <c r="BF1116" i="7"/>
  <c r="BG1116" i="7" s="1"/>
  <c r="BH1116" i="7" s="1"/>
  <c r="BF1117" i="7"/>
  <c r="BG1117" i="7" s="1"/>
  <c r="BH1117" i="7" s="1"/>
  <c r="BF1118" i="7"/>
  <c r="BG1118" i="7" s="1"/>
  <c r="BH1118" i="7" s="1"/>
  <c r="BF1119" i="7"/>
  <c r="BG1119" i="7" s="1"/>
  <c r="BH1119" i="7" s="1"/>
  <c r="BF1120" i="7"/>
  <c r="BG1120" i="7" s="1"/>
  <c r="BH1120" i="7" s="1"/>
  <c r="BF1121" i="7"/>
  <c r="BG1121" i="7" s="1"/>
  <c r="BH1121" i="7" s="1"/>
  <c r="BF1122" i="7"/>
  <c r="BG1122" i="7" s="1"/>
  <c r="BH1122" i="7" s="1"/>
  <c r="BF1123" i="7"/>
  <c r="BG1123" i="7" s="1"/>
  <c r="BH1123" i="7" s="1"/>
  <c r="BF1124" i="7"/>
  <c r="BG1124" i="7" s="1"/>
  <c r="BH1124" i="7" s="1"/>
  <c r="BF1125" i="7"/>
  <c r="BG1125" i="7" s="1"/>
  <c r="BH1125" i="7" s="1"/>
  <c r="BF1126" i="7"/>
  <c r="BG1126" i="7" s="1"/>
  <c r="BH1126" i="7" s="1"/>
  <c r="BF1127" i="7"/>
  <c r="BG1127" i="7" s="1"/>
  <c r="BH1127" i="7" s="1"/>
  <c r="BF1128" i="7"/>
  <c r="BG1128" i="7" s="1"/>
  <c r="BH1128" i="7" s="1"/>
  <c r="BF1129" i="7"/>
  <c r="BG1129" i="7" s="1"/>
  <c r="BH1129" i="7" s="1"/>
  <c r="BF1130" i="7"/>
  <c r="BG1130" i="7" s="1"/>
  <c r="BH1130" i="7" s="1"/>
  <c r="BF1131" i="7"/>
  <c r="BG1131" i="7" s="1"/>
  <c r="BH1131" i="7" s="1"/>
  <c r="BF1132" i="7"/>
  <c r="BG1132" i="7" s="1"/>
  <c r="BH1132" i="7" s="1"/>
  <c r="BF1133" i="7"/>
  <c r="BG1133" i="7" s="1"/>
  <c r="BH1133" i="7" s="1"/>
  <c r="BF1134" i="7"/>
  <c r="BG1134" i="7" s="1"/>
  <c r="BH1134" i="7" s="1"/>
  <c r="BF1135" i="7"/>
  <c r="BG1135" i="7" s="1"/>
  <c r="BH1135" i="7" s="1"/>
  <c r="BF1136" i="7"/>
  <c r="BG1136" i="7" s="1"/>
  <c r="BH1136" i="7" s="1"/>
  <c r="BF1137" i="7"/>
  <c r="BG1137" i="7" s="1"/>
  <c r="BH1137" i="7" s="1"/>
  <c r="BF1138" i="7"/>
  <c r="BG1138" i="7" s="1"/>
  <c r="BH1138" i="7" s="1"/>
  <c r="BF1139" i="7"/>
  <c r="BG1139" i="7" s="1"/>
  <c r="BH1139" i="7" s="1"/>
  <c r="BF1140" i="7"/>
  <c r="BG1140" i="7" s="1"/>
  <c r="BH1140" i="7" s="1"/>
  <c r="BF1141" i="7"/>
  <c r="BG1141" i="7" s="1"/>
  <c r="BH1141" i="7" s="1"/>
  <c r="BF1142" i="7"/>
  <c r="BG1142" i="7" s="1"/>
  <c r="BH1142" i="7" s="1"/>
  <c r="BF1143" i="7"/>
  <c r="BG1143" i="7" s="1"/>
  <c r="BH1143" i="7" s="1"/>
  <c r="BF1144" i="7"/>
  <c r="BG1144" i="7" s="1"/>
  <c r="BH1144" i="7" s="1"/>
  <c r="BF1145" i="7"/>
  <c r="BG1145" i="7" s="1"/>
  <c r="BH1145" i="7" s="1"/>
  <c r="BF1146" i="7"/>
  <c r="BG1146" i="7" s="1"/>
  <c r="BH1146" i="7" s="1"/>
  <c r="BF1147" i="7"/>
  <c r="BG1147" i="7" s="1"/>
  <c r="BH1147" i="7" s="1"/>
  <c r="BF1148" i="7"/>
  <c r="BG1148" i="7" s="1"/>
  <c r="BH1148" i="7" s="1"/>
  <c r="BF1149" i="7"/>
  <c r="BG1149" i="7" s="1"/>
  <c r="BH1149" i="7" s="1"/>
  <c r="BF1150" i="7"/>
  <c r="BG1150" i="7" s="1"/>
  <c r="BH1150" i="7" s="1"/>
  <c r="BF1151" i="7"/>
  <c r="BG1151" i="7" s="1"/>
  <c r="BH1151" i="7" s="1"/>
  <c r="BF1152" i="7"/>
  <c r="BG1152" i="7" s="1"/>
  <c r="BH1152" i="7" s="1"/>
  <c r="BF1153" i="7"/>
  <c r="BG1153" i="7" s="1"/>
  <c r="BH1153" i="7" s="1"/>
  <c r="BF1154" i="7"/>
  <c r="BG1154" i="7" s="1"/>
  <c r="BH1154" i="7" s="1"/>
  <c r="BF1155" i="7"/>
  <c r="BG1155" i="7" s="1"/>
  <c r="BH1155" i="7" s="1"/>
  <c r="BF1156" i="7"/>
  <c r="BG1156" i="7" s="1"/>
  <c r="BH1156" i="7" s="1"/>
  <c r="BF1157" i="7"/>
  <c r="BG1157" i="7" s="1"/>
  <c r="BH1157" i="7" s="1"/>
  <c r="BF1158" i="7"/>
  <c r="BG1158" i="7" s="1"/>
  <c r="BH1158" i="7" s="1"/>
  <c r="BF1159" i="7"/>
  <c r="BG1159" i="7" s="1"/>
  <c r="BH1159" i="7" s="1"/>
  <c r="BF1160" i="7"/>
  <c r="BG1160" i="7" s="1"/>
  <c r="BH1160" i="7" s="1"/>
  <c r="BF1161" i="7"/>
  <c r="BG1161" i="7" s="1"/>
  <c r="BH1161" i="7" s="1"/>
  <c r="BF1162" i="7"/>
  <c r="BG1162" i="7" s="1"/>
  <c r="BH1162" i="7" s="1"/>
  <c r="BF1163" i="7"/>
  <c r="BG1163" i="7" s="1"/>
  <c r="BH1163" i="7" s="1"/>
  <c r="BF1164" i="7"/>
  <c r="BG1164" i="7" s="1"/>
  <c r="BH1164" i="7" s="1"/>
  <c r="BF1165" i="7"/>
  <c r="BG1165" i="7" s="1"/>
  <c r="BH1165" i="7" s="1"/>
  <c r="BF1166" i="7"/>
  <c r="BG1166" i="7" s="1"/>
  <c r="BH1166" i="7" s="1"/>
  <c r="BF1167" i="7"/>
  <c r="BG1167" i="7" s="1"/>
  <c r="BH1167" i="7" s="1"/>
  <c r="BF1168" i="7"/>
  <c r="BG1168" i="7" s="1"/>
  <c r="BH1168" i="7" s="1"/>
  <c r="BF1169" i="7"/>
  <c r="BG1169" i="7" s="1"/>
  <c r="BH1169" i="7" s="1"/>
  <c r="BF1170" i="7"/>
  <c r="BG1170" i="7" s="1"/>
  <c r="BH1170" i="7" s="1"/>
  <c r="BF1171" i="7"/>
  <c r="BG1171" i="7" s="1"/>
  <c r="BH1171" i="7" s="1"/>
  <c r="BF1172" i="7"/>
  <c r="BG1172" i="7" s="1"/>
  <c r="BH1172" i="7" s="1"/>
  <c r="BF1173" i="7"/>
  <c r="BG1173" i="7" s="1"/>
  <c r="BH1173" i="7" s="1"/>
  <c r="BF1174" i="7"/>
  <c r="BG1174" i="7" s="1"/>
  <c r="BH1174" i="7" s="1"/>
  <c r="BF1175" i="7"/>
  <c r="BG1175" i="7" s="1"/>
  <c r="BH1175" i="7" s="1"/>
  <c r="BF1176" i="7"/>
  <c r="BG1176" i="7" s="1"/>
  <c r="BH1176" i="7" s="1"/>
  <c r="BF1177" i="7"/>
  <c r="BG1177" i="7" s="1"/>
  <c r="BH1177" i="7" s="1"/>
  <c r="BF1178" i="7"/>
  <c r="BG1178" i="7" s="1"/>
  <c r="BH1178" i="7" s="1"/>
  <c r="BF1179" i="7"/>
  <c r="BG1179" i="7" s="1"/>
  <c r="BH1179" i="7" s="1"/>
  <c r="BF1180" i="7"/>
  <c r="BG1180" i="7" s="1"/>
  <c r="BH1180" i="7" s="1"/>
  <c r="BF1181" i="7"/>
  <c r="BG1181" i="7" s="1"/>
  <c r="BH1181" i="7" s="1"/>
  <c r="BF1182" i="7"/>
  <c r="BG1182" i="7" s="1"/>
  <c r="BH1182" i="7" s="1"/>
  <c r="BF1183" i="7"/>
  <c r="BG1183" i="7" s="1"/>
  <c r="BH1183" i="7" s="1"/>
  <c r="BF1184" i="7"/>
  <c r="BG1184" i="7" s="1"/>
  <c r="BH1184" i="7" s="1"/>
  <c r="BF1185" i="7"/>
  <c r="BG1185" i="7" s="1"/>
  <c r="BH1185" i="7" s="1"/>
  <c r="BF1186" i="7"/>
  <c r="BG1186" i="7" s="1"/>
  <c r="BH1186" i="7" s="1"/>
  <c r="BF1187" i="7"/>
  <c r="BG1187" i="7" s="1"/>
  <c r="BH1187" i="7" s="1"/>
  <c r="BF1188" i="7"/>
  <c r="BG1188" i="7" s="1"/>
  <c r="BH1188" i="7" s="1"/>
  <c r="BF1189" i="7"/>
  <c r="BG1189" i="7" s="1"/>
  <c r="BH1189" i="7" s="1"/>
  <c r="BF1190" i="7"/>
  <c r="BG1190" i="7" s="1"/>
  <c r="BH1190" i="7" s="1"/>
  <c r="BF1191" i="7"/>
  <c r="BG1191" i="7" s="1"/>
  <c r="BH1191" i="7" s="1"/>
  <c r="BF1192" i="7"/>
  <c r="BG1192" i="7" s="1"/>
  <c r="BH1192" i="7" s="1"/>
  <c r="BF1193" i="7"/>
  <c r="BG1193" i="7" s="1"/>
  <c r="BH1193" i="7" s="1"/>
  <c r="BF1194" i="7"/>
  <c r="BG1194" i="7" s="1"/>
  <c r="BH1194" i="7" s="1"/>
  <c r="BF1195" i="7"/>
  <c r="BG1195" i="7" s="1"/>
  <c r="BH1195" i="7" s="1"/>
  <c r="BF1196" i="7"/>
  <c r="BG1196" i="7" s="1"/>
  <c r="BH1196" i="7" s="1"/>
  <c r="BF1197" i="7"/>
  <c r="BG1197" i="7" s="1"/>
  <c r="BH1197" i="7" s="1"/>
  <c r="BF1198" i="7"/>
  <c r="BG1198" i="7" s="1"/>
  <c r="BH1198" i="7" s="1"/>
  <c r="BF1199" i="7"/>
  <c r="BG1199" i="7" s="1"/>
  <c r="BH1199" i="7" s="1"/>
  <c r="BF1200" i="7"/>
  <c r="BG1200" i="7" s="1"/>
  <c r="BH1200" i="7" s="1"/>
  <c r="BF1201" i="7"/>
  <c r="BG1201" i="7" s="1"/>
  <c r="BH1201" i="7" s="1"/>
  <c r="BF1202" i="7"/>
  <c r="BG1202" i="7" s="1"/>
  <c r="BH1202" i="7" s="1"/>
  <c r="BF1203" i="7"/>
  <c r="BG1203" i="7" s="1"/>
  <c r="BH1203" i="7" s="1"/>
  <c r="BF1204" i="7"/>
  <c r="BG1204" i="7" s="1"/>
  <c r="BH1204" i="7" s="1"/>
  <c r="BF1205" i="7"/>
  <c r="BG1205" i="7" s="1"/>
  <c r="BH1205" i="7" s="1"/>
  <c r="BF1206" i="7"/>
  <c r="BG1206" i="7" s="1"/>
  <c r="BH1206" i="7" s="1"/>
  <c r="BF1207" i="7"/>
  <c r="BG1207" i="7" s="1"/>
  <c r="BH1207" i="7" s="1"/>
  <c r="BF1208" i="7"/>
  <c r="BG1208" i="7" s="1"/>
  <c r="BH1208" i="7" s="1"/>
  <c r="BF1209" i="7"/>
  <c r="BG1209" i="7" s="1"/>
  <c r="BH1209" i="7" s="1"/>
  <c r="BF1210" i="7"/>
  <c r="BG1210" i="7" s="1"/>
  <c r="BH1210" i="7" s="1"/>
  <c r="BF1211" i="7"/>
  <c r="BG1211" i="7" s="1"/>
  <c r="BH1211" i="7" s="1"/>
  <c r="BF1212" i="7"/>
  <c r="BG1212" i="7" s="1"/>
  <c r="BH1212" i="7" s="1"/>
  <c r="BF1213" i="7"/>
  <c r="BG1213" i="7" s="1"/>
  <c r="BH1213" i="7" s="1"/>
  <c r="BF1214" i="7"/>
  <c r="BG1214" i="7" s="1"/>
  <c r="BH1214" i="7" s="1"/>
  <c r="BF1215" i="7"/>
  <c r="BG1215" i="7" s="1"/>
  <c r="BH1215" i="7" s="1"/>
  <c r="BF1216" i="7"/>
  <c r="BG1216" i="7" s="1"/>
  <c r="BH1216" i="7" s="1"/>
  <c r="BF1217" i="7"/>
  <c r="BG1217" i="7" s="1"/>
  <c r="BH1217" i="7" s="1"/>
  <c r="BF1218" i="7"/>
  <c r="BG1218" i="7" s="1"/>
  <c r="BH1218" i="7" s="1"/>
  <c r="BF1219" i="7"/>
  <c r="BG1219" i="7" s="1"/>
  <c r="BH1219" i="7" s="1"/>
  <c r="BF1220" i="7"/>
  <c r="BG1220" i="7" s="1"/>
  <c r="BH1220" i="7" s="1"/>
  <c r="BF1221" i="7"/>
  <c r="BG1221" i="7" s="1"/>
  <c r="BH1221" i="7" s="1"/>
  <c r="BF1222" i="7"/>
  <c r="BG1222" i="7" s="1"/>
  <c r="BH1222" i="7" s="1"/>
  <c r="BF1223" i="7"/>
  <c r="BG1223" i="7" s="1"/>
  <c r="BH1223" i="7" s="1"/>
  <c r="BF1224" i="7"/>
  <c r="BG1224" i="7" s="1"/>
  <c r="BH1224" i="7" s="1"/>
  <c r="BF1225" i="7"/>
  <c r="BG1225" i="7" s="1"/>
  <c r="BH1225" i="7" s="1"/>
  <c r="BF1226" i="7"/>
  <c r="BG1226" i="7" s="1"/>
  <c r="BH1226" i="7" s="1"/>
  <c r="BF1227" i="7"/>
  <c r="BG1227" i="7" s="1"/>
  <c r="BH1227" i="7" s="1"/>
  <c r="BF1228" i="7"/>
  <c r="BG1228" i="7" s="1"/>
  <c r="BH1228" i="7" s="1"/>
  <c r="BF1229" i="7"/>
  <c r="BG1229" i="7" s="1"/>
  <c r="BH1229" i="7" s="1"/>
  <c r="BF1230" i="7"/>
  <c r="BG1230" i="7" s="1"/>
  <c r="BH1230" i="7" s="1"/>
  <c r="BF1231" i="7"/>
  <c r="BG1231" i="7" s="1"/>
  <c r="BH1231" i="7" s="1"/>
  <c r="BF1232" i="7"/>
  <c r="BG1232" i="7" s="1"/>
  <c r="BH1232" i="7" s="1"/>
  <c r="BF1233" i="7"/>
  <c r="BG1233" i="7" s="1"/>
  <c r="BH1233" i="7" s="1"/>
  <c r="BF1234" i="7"/>
  <c r="BG1234" i="7" s="1"/>
  <c r="BH1234" i="7" s="1"/>
  <c r="BF1235" i="7"/>
  <c r="BG1235" i="7" s="1"/>
  <c r="BH1235" i="7" s="1"/>
  <c r="BF1236" i="7"/>
  <c r="BG1236" i="7" s="1"/>
  <c r="BH1236" i="7" s="1"/>
  <c r="BF1237" i="7"/>
  <c r="BG1237" i="7" s="1"/>
  <c r="BH1237" i="7" s="1"/>
  <c r="BF1238" i="7"/>
  <c r="BG1238" i="7" s="1"/>
  <c r="BH1238" i="7" s="1"/>
  <c r="BF1239" i="7"/>
  <c r="BG1239" i="7" s="1"/>
  <c r="BH1239" i="7" s="1"/>
  <c r="BF1240" i="7"/>
  <c r="BG1240" i="7" s="1"/>
  <c r="BH1240" i="7" s="1"/>
  <c r="BF1241" i="7"/>
  <c r="BG1241" i="7" s="1"/>
  <c r="BH1241" i="7" s="1"/>
  <c r="BF1242" i="7"/>
  <c r="BG1242" i="7" s="1"/>
  <c r="BH1242" i="7" s="1"/>
  <c r="BF1243" i="7"/>
  <c r="BG1243" i="7" s="1"/>
  <c r="BH1243" i="7" s="1"/>
  <c r="BF1244" i="7"/>
  <c r="BG1244" i="7" s="1"/>
  <c r="BH1244" i="7" s="1"/>
  <c r="BF1245" i="7"/>
  <c r="BG1245" i="7" s="1"/>
  <c r="BH1245" i="7" s="1"/>
  <c r="BF1246" i="7"/>
  <c r="BG1246" i="7" s="1"/>
  <c r="BH1246" i="7" s="1"/>
  <c r="BF1247" i="7"/>
  <c r="BG1247" i="7" s="1"/>
  <c r="BH1247" i="7" s="1"/>
  <c r="BF1248" i="7"/>
  <c r="BG1248" i="7" s="1"/>
  <c r="BH1248" i="7" s="1"/>
  <c r="BF1249" i="7"/>
  <c r="BG1249" i="7" s="1"/>
  <c r="BH1249" i="7" s="1"/>
  <c r="BF1250" i="7"/>
  <c r="BG1250" i="7" s="1"/>
  <c r="BH1250" i="7" s="1"/>
  <c r="BF1251" i="7"/>
  <c r="BG1251" i="7" s="1"/>
  <c r="BH1251" i="7" s="1"/>
  <c r="BF1252" i="7"/>
  <c r="BG1252" i="7" s="1"/>
  <c r="BH1252" i="7" s="1"/>
  <c r="BF1253" i="7"/>
  <c r="BG1253" i="7" s="1"/>
  <c r="BH1253" i="7" s="1"/>
  <c r="BF1254" i="7"/>
  <c r="BG1254" i="7" s="1"/>
  <c r="BH1254" i="7" s="1"/>
  <c r="BF1255" i="7"/>
  <c r="BG1255" i="7" s="1"/>
  <c r="BH1255" i="7" s="1"/>
  <c r="BF1256" i="7"/>
  <c r="BG1256" i="7" s="1"/>
  <c r="BH1256" i="7" s="1"/>
  <c r="BF1257" i="7"/>
  <c r="BG1257" i="7" s="1"/>
  <c r="BH1257" i="7" s="1"/>
  <c r="BF1258" i="7"/>
  <c r="BG1258" i="7" s="1"/>
  <c r="BH1258" i="7" s="1"/>
  <c r="BF1259" i="7"/>
  <c r="BG1259" i="7" s="1"/>
  <c r="BH1259" i="7" s="1"/>
  <c r="BF1260" i="7"/>
  <c r="BG1260" i="7" s="1"/>
  <c r="BH1260" i="7" s="1"/>
  <c r="BF1261" i="7"/>
  <c r="BG1261" i="7" s="1"/>
  <c r="BH1261" i="7" s="1"/>
  <c r="BF1262" i="7"/>
  <c r="BG1262" i="7" s="1"/>
  <c r="BH1262" i="7" s="1"/>
  <c r="BF1263" i="7"/>
  <c r="BG1263" i="7" s="1"/>
  <c r="BH1263" i="7" s="1"/>
  <c r="BF1264" i="7"/>
  <c r="BG1264" i="7" s="1"/>
  <c r="BH1264" i="7" s="1"/>
  <c r="BF1265" i="7"/>
  <c r="BG1265" i="7" s="1"/>
  <c r="BH1265" i="7" s="1"/>
  <c r="BF1266" i="7"/>
  <c r="BG1266" i="7" s="1"/>
  <c r="BH1266" i="7" s="1"/>
  <c r="BF1267" i="7"/>
  <c r="BG1267" i="7" s="1"/>
  <c r="BH1267" i="7" s="1"/>
  <c r="BF1268" i="7"/>
  <c r="BG1268" i="7" s="1"/>
  <c r="BH1268" i="7" s="1"/>
  <c r="BF1269" i="7"/>
  <c r="BG1269" i="7" s="1"/>
  <c r="BH1269" i="7" s="1"/>
  <c r="BF1270" i="7"/>
  <c r="BG1270" i="7" s="1"/>
  <c r="BH1270" i="7" s="1"/>
  <c r="BF1271" i="7"/>
  <c r="BG1271" i="7" s="1"/>
  <c r="BH1271" i="7" s="1"/>
  <c r="BF1272" i="7"/>
  <c r="BG1272" i="7" s="1"/>
  <c r="BH1272" i="7" s="1"/>
  <c r="BF1273" i="7"/>
  <c r="BG1273" i="7" s="1"/>
  <c r="BH1273" i="7" s="1"/>
  <c r="BF1274" i="7"/>
  <c r="BG1274" i="7" s="1"/>
  <c r="BH1274" i="7" s="1"/>
  <c r="BF1275" i="7"/>
  <c r="BG1275" i="7" s="1"/>
  <c r="BH1275" i="7" s="1"/>
  <c r="BF1276" i="7"/>
  <c r="BG1276" i="7" s="1"/>
  <c r="BH1276" i="7" s="1"/>
  <c r="BF1277" i="7"/>
  <c r="BG1277" i="7" s="1"/>
  <c r="BH1277" i="7" s="1"/>
  <c r="BF1278" i="7"/>
  <c r="BG1278" i="7" s="1"/>
  <c r="BH1278" i="7" s="1"/>
  <c r="BF1279" i="7"/>
  <c r="BG1279" i="7" s="1"/>
  <c r="BH1279" i="7" s="1"/>
  <c r="BF1280" i="7"/>
  <c r="BG1280" i="7" s="1"/>
  <c r="BH1280" i="7" s="1"/>
  <c r="BF1281" i="7"/>
  <c r="BG1281" i="7" s="1"/>
  <c r="BH1281" i="7" s="1"/>
  <c r="BF1282" i="7"/>
  <c r="BG1282" i="7" s="1"/>
  <c r="BH1282" i="7" s="1"/>
  <c r="BF1283" i="7"/>
  <c r="BG1283" i="7" s="1"/>
  <c r="BH1283" i="7" s="1"/>
  <c r="BF1284" i="7"/>
  <c r="BG1284" i="7" s="1"/>
  <c r="BH1284" i="7" s="1"/>
  <c r="BF1285" i="7"/>
  <c r="BG1285" i="7" s="1"/>
  <c r="BH1285" i="7" s="1"/>
  <c r="BF1286" i="7"/>
  <c r="BG1286" i="7" s="1"/>
  <c r="BH1286" i="7" s="1"/>
  <c r="BF1287" i="7"/>
  <c r="BG1287" i="7" s="1"/>
  <c r="BH1287" i="7" s="1"/>
  <c r="BF1288" i="7"/>
  <c r="BG1288" i="7" s="1"/>
  <c r="BH1288" i="7" s="1"/>
  <c r="BF1289" i="7"/>
  <c r="BG1289" i="7" s="1"/>
  <c r="BH1289" i="7" s="1"/>
  <c r="BF1290" i="7"/>
  <c r="BG1290" i="7" s="1"/>
  <c r="BH1290" i="7" s="1"/>
  <c r="BF1291" i="7"/>
  <c r="BG1291" i="7" s="1"/>
  <c r="BH1291" i="7" s="1"/>
  <c r="BF1292" i="7"/>
  <c r="BG1292" i="7" s="1"/>
  <c r="BH1292" i="7" s="1"/>
  <c r="BF1293" i="7"/>
  <c r="BG1293" i="7" s="1"/>
  <c r="BH1293" i="7" s="1"/>
  <c r="BF1294" i="7"/>
  <c r="BG1294" i="7" s="1"/>
  <c r="BH1294" i="7" s="1"/>
  <c r="BF1295" i="7"/>
  <c r="BG1295" i="7" s="1"/>
  <c r="BH1295" i="7" s="1"/>
  <c r="BF1296" i="7"/>
  <c r="BG1296" i="7" s="1"/>
  <c r="BH1296" i="7" s="1"/>
  <c r="BF1297" i="7"/>
  <c r="BG1297" i="7" s="1"/>
  <c r="BH1297" i="7" s="1"/>
  <c r="BF1298" i="7"/>
  <c r="BG1298" i="7" s="1"/>
  <c r="BH1298" i="7" s="1"/>
  <c r="BF1299" i="7"/>
  <c r="BG1299" i="7" s="1"/>
  <c r="BH1299" i="7" s="1"/>
  <c r="BF1300" i="7"/>
  <c r="BG1300" i="7" s="1"/>
  <c r="BH1300" i="7" s="1"/>
  <c r="BF1301" i="7"/>
  <c r="BG1301" i="7" s="1"/>
  <c r="BH1301" i="7" s="1"/>
  <c r="BF1302" i="7"/>
  <c r="BG1302" i="7" s="1"/>
  <c r="BH1302" i="7" s="1"/>
  <c r="BF1303" i="7"/>
  <c r="BG1303" i="7" s="1"/>
  <c r="BH1303" i="7" s="1"/>
  <c r="BF1304" i="7"/>
  <c r="BG1304" i="7" s="1"/>
  <c r="BH1304" i="7" s="1"/>
  <c r="BF1305" i="7"/>
  <c r="BG1305" i="7" s="1"/>
  <c r="BH1305" i="7" s="1"/>
  <c r="BF1306" i="7"/>
  <c r="BG1306" i="7" s="1"/>
  <c r="BH1306" i="7" s="1"/>
  <c r="BF1307" i="7"/>
  <c r="BG1307" i="7" s="1"/>
  <c r="BH1307" i="7" s="1"/>
  <c r="BF1308" i="7"/>
  <c r="BG1308" i="7" s="1"/>
  <c r="BH1308" i="7" s="1"/>
  <c r="BF1309" i="7"/>
  <c r="BG1309" i="7" s="1"/>
  <c r="BH1309" i="7" s="1"/>
  <c r="BF1310" i="7"/>
  <c r="BG1310" i="7" s="1"/>
  <c r="BH1310" i="7" s="1"/>
  <c r="BF1311" i="7"/>
  <c r="BG1311" i="7" s="1"/>
  <c r="BH1311" i="7" s="1"/>
  <c r="BF1312" i="7"/>
  <c r="BG1312" i="7" s="1"/>
  <c r="BH1312" i="7" s="1"/>
  <c r="BF1313" i="7"/>
  <c r="BG1313" i="7" s="1"/>
  <c r="BH1313" i="7" s="1"/>
  <c r="BF1314" i="7"/>
  <c r="BG1314" i="7" s="1"/>
  <c r="BH1314" i="7" s="1"/>
  <c r="BF1315" i="7"/>
  <c r="BG1315" i="7" s="1"/>
  <c r="BH1315" i="7" s="1"/>
  <c r="BF1316" i="7"/>
  <c r="BG1316" i="7" s="1"/>
  <c r="BH1316" i="7" s="1"/>
  <c r="BF1317" i="7"/>
  <c r="BG1317" i="7" s="1"/>
  <c r="BH1317" i="7" s="1"/>
  <c r="BF1318" i="7"/>
  <c r="BG1318" i="7" s="1"/>
  <c r="BH1318" i="7" s="1"/>
  <c r="BF1319" i="7"/>
  <c r="BG1319" i="7" s="1"/>
  <c r="BH1319" i="7" s="1"/>
  <c r="BF1320" i="7"/>
  <c r="BG1320" i="7" s="1"/>
  <c r="BH1320" i="7" s="1"/>
  <c r="BF1321" i="7"/>
  <c r="BG1321" i="7" s="1"/>
  <c r="BH1321" i="7" s="1"/>
  <c r="BF1322" i="7"/>
  <c r="BG1322" i="7" s="1"/>
  <c r="BH1322" i="7" s="1"/>
  <c r="BF1323" i="7"/>
  <c r="BG1323" i="7" s="1"/>
  <c r="BH1323" i="7" s="1"/>
  <c r="BF1324" i="7"/>
  <c r="BG1324" i="7" s="1"/>
  <c r="BH1324" i="7" s="1"/>
  <c r="BF1325" i="7"/>
  <c r="BG1325" i="7" s="1"/>
  <c r="BH1325" i="7" s="1"/>
  <c r="BF1326" i="7"/>
  <c r="BG1326" i="7" s="1"/>
  <c r="BH1326" i="7" s="1"/>
  <c r="BF1327" i="7"/>
  <c r="BG1327" i="7" s="1"/>
  <c r="BH1327" i="7" s="1"/>
  <c r="BF1328" i="7"/>
  <c r="BG1328" i="7" s="1"/>
  <c r="BH1328" i="7" s="1"/>
  <c r="BF1329" i="7"/>
  <c r="BG1329" i="7" s="1"/>
  <c r="BH1329" i="7" s="1"/>
  <c r="BF1330" i="7"/>
  <c r="BG1330" i="7" s="1"/>
  <c r="BH1330" i="7" s="1"/>
  <c r="BF1331" i="7"/>
  <c r="BG1331" i="7" s="1"/>
  <c r="BH1331" i="7" s="1"/>
  <c r="BF1332" i="7"/>
  <c r="BG1332" i="7" s="1"/>
  <c r="BH1332" i="7" s="1"/>
  <c r="BF1333" i="7"/>
  <c r="BG1333" i="7" s="1"/>
  <c r="BH1333" i="7" s="1"/>
  <c r="BF1334" i="7"/>
  <c r="BG1334" i="7" s="1"/>
  <c r="BH1334" i="7" s="1"/>
  <c r="BF1335" i="7"/>
  <c r="BG1335" i="7" s="1"/>
  <c r="BH1335" i="7" s="1"/>
  <c r="BF1336" i="7"/>
  <c r="BG1336" i="7" s="1"/>
  <c r="BH1336" i="7" s="1"/>
  <c r="BF1337" i="7"/>
  <c r="BG1337" i="7" s="1"/>
  <c r="BH1337" i="7" s="1"/>
  <c r="BF1338" i="7"/>
  <c r="BG1338" i="7" s="1"/>
  <c r="BH1338" i="7" s="1"/>
  <c r="BF1339" i="7"/>
  <c r="BG1339" i="7" s="1"/>
  <c r="BH1339" i="7" s="1"/>
  <c r="BF1340" i="7"/>
  <c r="BG1340" i="7" s="1"/>
  <c r="BH1340" i="7" s="1"/>
  <c r="BF1341" i="7"/>
  <c r="BG1341" i="7" s="1"/>
  <c r="BH1341" i="7" s="1"/>
  <c r="BF1342" i="7"/>
  <c r="BG1342" i="7" s="1"/>
  <c r="BH1342" i="7" s="1"/>
  <c r="BF1343" i="7"/>
  <c r="BG1343" i="7" s="1"/>
  <c r="BH1343" i="7" s="1"/>
  <c r="BF1344" i="7"/>
  <c r="BG1344" i="7" s="1"/>
  <c r="BH1344" i="7" s="1"/>
  <c r="BF1345" i="7"/>
  <c r="BG1345" i="7" s="1"/>
  <c r="BH1345" i="7" s="1"/>
  <c r="BF1346" i="7"/>
  <c r="BG1346" i="7" s="1"/>
  <c r="BH1346" i="7" s="1"/>
  <c r="BF1347" i="7"/>
  <c r="BG1347" i="7" s="1"/>
  <c r="BH1347" i="7" s="1"/>
  <c r="BF1348" i="7"/>
  <c r="BG1348" i="7" s="1"/>
  <c r="BH1348" i="7" s="1"/>
  <c r="BF1349" i="7"/>
  <c r="BG1349" i="7" s="1"/>
  <c r="BH1349" i="7" s="1"/>
  <c r="BF1350" i="7"/>
  <c r="BG1350" i="7" s="1"/>
  <c r="BH1350" i="7" s="1"/>
  <c r="BF1351" i="7"/>
  <c r="BG1351" i="7" s="1"/>
  <c r="BH1351" i="7" s="1"/>
  <c r="BF1352" i="7"/>
  <c r="BG1352" i="7" s="1"/>
  <c r="BH1352" i="7" s="1"/>
  <c r="BF1353" i="7"/>
  <c r="BG1353" i="7" s="1"/>
  <c r="BH1353" i="7" s="1"/>
  <c r="BF1354" i="7"/>
  <c r="BG1354" i="7" s="1"/>
  <c r="BH1354" i="7" s="1"/>
  <c r="BF1355" i="7"/>
  <c r="BG1355" i="7" s="1"/>
  <c r="BH1355" i="7" s="1"/>
  <c r="BF1356" i="7"/>
  <c r="BG1356" i="7" s="1"/>
  <c r="BH1356" i="7" s="1"/>
  <c r="BF1357" i="7"/>
  <c r="BG1357" i="7" s="1"/>
  <c r="BH1357" i="7" s="1"/>
  <c r="BF1358" i="7"/>
  <c r="BG1358" i="7" s="1"/>
  <c r="BH1358" i="7" s="1"/>
  <c r="BF1359" i="7"/>
  <c r="BG1359" i="7" s="1"/>
  <c r="BH1359" i="7" s="1"/>
  <c r="BF1360" i="7"/>
  <c r="BG1360" i="7" s="1"/>
  <c r="BH1360" i="7" s="1"/>
  <c r="BF1361" i="7"/>
  <c r="BG1361" i="7" s="1"/>
  <c r="BH1361" i="7" s="1"/>
  <c r="BF1362" i="7"/>
  <c r="BG1362" i="7" s="1"/>
  <c r="BH1362" i="7" s="1"/>
  <c r="BF1363" i="7"/>
  <c r="BG1363" i="7" s="1"/>
  <c r="BH1363" i="7" s="1"/>
  <c r="BF1364" i="7"/>
  <c r="BG1364" i="7" s="1"/>
  <c r="BH1364" i="7" s="1"/>
  <c r="BF1365" i="7"/>
  <c r="BG1365" i="7" s="1"/>
  <c r="BH1365" i="7" s="1"/>
  <c r="BF1366" i="7"/>
  <c r="BG1366" i="7" s="1"/>
  <c r="BH1366" i="7" s="1"/>
  <c r="BF1367" i="7"/>
  <c r="BG1367" i="7" s="1"/>
  <c r="BH1367" i="7" s="1"/>
  <c r="BF1368" i="7"/>
  <c r="BG1368" i="7" s="1"/>
  <c r="BH1368" i="7" s="1"/>
  <c r="BF1369" i="7"/>
  <c r="BG1369" i="7" s="1"/>
  <c r="BH1369" i="7" s="1"/>
  <c r="BF1370" i="7"/>
  <c r="BG1370" i="7" s="1"/>
  <c r="BH1370" i="7" s="1"/>
  <c r="BF1371" i="7"/>
  <c r="BG1371" i="7" s="1"/>
  <c r="BH1371" i="7" s="1"/>
  <c r="BF1372" i="7"/>
  <c r="BG1372" i="7" s="1"/>
  <c r="BH1372" i="7" s="1"/>
  <c r="BF1373" i="7"/>
  <c r="BG1373" i="7" s="1"/>
  <c r="BH1373" i="7" s="1"/>
  <c r="BF1374" i="7"/>
  <c r="BG1374" i="7" s="1"/>
  <c r="BH1374" i="7" s="1"/>
  <c r="BF1375" i="7"/>
  <c r="BG1375" i="7" s="1"/>
  <c r="BH1375" i="7" s="1"/>
  <c r="BF1376" i="7"/>
  <c r="BG1376" i="7" s="1"/>
  <c r="BH1376" i="7" s="1"/>
  <c r="BF1377" i="7"/>
  <c r="BG1377" i="7" s="1"/>
  <c r="BH1377" i="7" s="1"/>
  <c r="BF1378" i="7"/>
  <c r="BG1378" i="7" s="1"/>
  <c r="BH1378" i="7" s="1"/>
  <c r="BF1379" i="7"/>
  <c r="BG1379" i="7" s="1"/>
  <c r="BH1379" i="7" s="1"/>
  <c r="BF1380" i="7"/>
  <c r="BG1380" i="7" s="1"/>
  <c r="BH1380" i="7" s="1"/>
  <c r="BF1381" i="7"/>
  <c r="BG1381" i="7" s="1"/>
  <c r="BH1381" i="7" s="1"/>
  <c r="BF1382" i="7"/>
  <c r="BG1382" i="7" s="1"/>
  <c r="BH1382" i="7" s="1"/>
  <c r="BF1383" i="7"/>
  <c r="BG1383" i="7" s="1"/>
  <c r="BH1383" i="7" s="1"/>
  <c r="BF1384" i="7"/>
  <c r="BG1384" i="7" s="1"/>
  <c r="BH1384" i="7" s="1"/>
  <c r="BF1385" i="7"/>
  <c r="BG1385" i="7" s="1"/>
  <c r="BH1385" i="7" s="1"/>
  <c r="BF1386" i="7"/>
  <c r="BG1386" i="7" s="1"/>
  <c r="BH1386" i="7" s="1"/>
  <c r="BF1387" i="7"/>
  <c r="BG1387" i="7" s="1"/>
  <c r="BH1387" i="7" s="1"/>
  <c r="BF1388" i="7"/>
  <c r="BG1388" i="7" s="1"/>
  <c r="BH1388" i="7" s="1"/>
  <c r="BF1389" i="7"/>
  <c r="BG1389" i="7" s="1"/>
  <c r="BH1389" i="7" s="1"/>
  <c r="BF1390" i="7"/>
  <c r="BG1390" i="7" s="1"/>
  <c r="BH1390" i="7" s="1"/>
  <c r="BF1391" i="7"/>
  <c r="BG1391" i="7" s="1"/>
  <c r="BH1391" i="7" s="1"/>
  <c r="BF1392" i="7"/>
  <c r="BG1392" i="7" s="1"/>
  <c r="BH1392" i="7" s="1"/>
  <c r="BF1393" i="7"/>
  <c r="BG1393" i="7" s="1"/>
  <c r="BH1393" i="7" s="1"/>
  <c r="BF1394" i="7"/>
  <c r="BG1394" i="7" s="1"/>
  <c r="BH1394" i="7" s="1"/>
  <c r="BF1395" i="7"/>
  <c r="BG1395" i="7" s="1"/>
  <c r="BH1395" i="7" s="1"/>
  <c r="BF1396" i="7"/>
  <c r="BG1396" i="7" s="1"/>
  <c r="BH1396" i="7" s="1"/>
  <c r="BF1397" i="7"/>
  <c r="BG1397" i="7" s="1"/>
  <c r="BH1397" i="7" s="1"/>
  <c r="BF1398" i="7"/>
  <c r="BG1398" i="7" s="1"/>
  <c r="BH1398" i="7" s="1"/>
  <c r="BF1399" i="7"/>
  <c r="BG1399" i="7" s="1"/>
  <c r="BH1399" i="7" s="1"/>
  <c r="BF1400" i="7"/>
  <c r="BG1400" i="7" s="1"/>
  <c r="BH1400" i="7" s="1"/>
  <c r="BF1401" i="7"/>
  <c r="BG1401" i="7" s="1"/>
  <c r="BH1401" i="7" s="1"/>
  <c r="BF1402" i="7"/>
  <c r="BG1402" i="7" s="1"/>
  <c r="BH1402" i="7" s="1"/>
  <c r="BF1403" i="7"/>
  <c r="BG1403" i="7" s="1"/>
  <c r="BH1403" i="7" s="1"/>
  <c r="BF1404" i="7"/>
  <c r="BG1404" i="7" s="1"/>
  <c r="BH1404" i="7" s="1"/>
  <c r="BF1405" i="7"/>
  <c r="BG1405" i="7" s="1"/>
  <c r="BH1405" i="7" s="1"/>
  <c r="BF1406" i="7"/>
  <c r="BG1406" i="7" s="1"/>
  <c r="BH1406" i="7" s="1"/>
  <c r="BF1407" i="7"/>
  <c r="BG1407" i="7" s="1"/>
  <c r="BH1407" i="7" s="1"/>
  <c r="BF1408" i="7"/>
  <c r="BG1408" i="7" s="1"/>
  <c r="BH1408" i="7" s="1"/>
  <c r="BF1409" i="7"/>
  <c r="BG1409" i="7" s="1"/>
  <c r="BH1409" i="7" s="1"/>
  <c r="BF1410" i="7"/>
  <c r="BG1410" i="7" s="1"/>
  <c r="BH1410" i="7" s="1"/>
  <c r="BF1411" i="7"/>
  <c r="BG1411" i="7" s="1"/>
  <c r="BH1411" i="7" s="1"/>
  <c r="BF1412" i="7"/>
  <c r="BG1412" i="7" s="1"/>
  <c r="BH1412" i="7" s="1"/>
  <c r="BF1413" i="7"/>
  <c r="BG1413" i="7" s="1"/>
  <c r="BH1413" i="7" s="1"/>
  <c r="BF1414" i="7"/>
  <c r="BG1414" i="7" s="1"/>
  <c r="BH1414" i="7" s="1"/>
  <c r="BF1415" i="7"/>
  <c r="BG1415" i="7" s="1"/>
  <c r="BH1415" i="7" s="1"/>
  <c r="BF1416" i="7"/>
  <c r="BG1416" i="7" s="1"/>
  <c r="BH1416" i="7" s="1"/>
  <c r="BF1417" i="7"/>
  <c r="BG1417" i="7" s="1"/>
  <c r="BH1417" i="7" s="1"/>
  <c r="BF1418" i="7"/>
  <c r="BG1418" i="7" s="1"/>
  <c r="BH1418" i="7" s="1"/>
  <c r="BF1419" i="7"/>
  <c r="BG1419" i="7" s="1"/>
  <c r="BH1419" i="7" s="1"/>
  <c r="BF1420" i="7"/>
  <c r="BG1420" i="7" s="1"/>
  <c r="BH1420" i="7" s="1"/>
  <c r="BF1421" i="7"/>
  <c r="BG1421" i="7" s="1"/>
  <c r="BH1421" i="7" s="1"/>
  <c r="BF1422" i="7"/>
  <c r="BG1422" i="7" s="1"/>
  <c r="BH1422" i="7" s="1"/>
  <c r="BF1423" i="7"/>
  <c r="BG1423" i="7" s="1"/>
  <c r="BH1423" i="7" s="1"/>
  <c r="BF1424" i="7"/>
  <c r="BG1424" i="7" s="1"/>
  <c r="BH1424" i="7" s="1"/>
  <c r="BF1425" i="7"/>
  <c r="BG1425" i="7" s="1"/>
  <c r="BH1425" i="7" s="1"/>
  <c r="BF1426" i="7"/>
  <c r="BG1426" i="7" s="1"/>
  <c r="BH1426" i="7" s="1"/>
  <c r="BF1427" i="7"/>
  <c r="BG1427" i="7" s="1"/>
  <c r="BH1427" i="7" s="1"/>
  <c r="BF1428" i="7"/>
  <c r="BG1428" i="7" s="1"/>
  <c r="BH1428" i="7" s="1"/>
  <c r="BF1429" i="7"/>
  <c r="BG1429" i="7" s="1"/>
  <c r="BH1429" i="7" s="1"/>
  <c r="BF1430" i="7"/>
  <c r="BG1430" i="7" s="1"/>
  <c r="BH1430" i="7" s="1"/>
  <c r="BF1431" i="7"/>
  <c r="BG1431" i="7" s="1"/>
  <c r="BH1431" i="7" s="1"/>
  <c r="BF1432" i="7"/>
  <c r="BG1432" i="7" s="1"/>
  <c r="BH1432" i="7" s="1"/>
  <c r="BF1433" i="7"/>
  <c r="BG1433" i="7" s="1"/>
  <c r="BH1433" i="7" s="1"/>
  <c r="BF1434" i="7"/>
  <c r="BG1434" i="7" s="1"/>
  <c r="BH1434" i="7" s="1"/>
  <c r="BF1435" i="7"/>
  <c r="BG1435" i="7" s="1"/>
  <c r="BH1435" i="7" s="1"/>
  <c r="BF1436" i="7"/>
  <c r="BG1436" i="7" s="1"/>
  <c r="BH1436" i="7" s="1"/>
  <c r="BF1437" i="7"/>
  <c r="BG1437" i="7" s="1"/>
  <c r="BH1437" i="7" s="1"/>
  <c r="BF1438" i="7"/>
  <c r="BG1438" i="7" s="1"/>
  <c r="BH1438" i="7" s="1"/>
  <c r="BF1439" i="7"/>
  <c r="BG1439" i="7" s="1"/>
  <c r="BH1439" i="7" s="1"/>
  <c r="BF1440" i="7"/>
  <c r="BG1440" i="7" s="1"/>
  <c r="BH1440" i="7" s="1"/>
  <c r="BF1441" i="7"/>
  <c r="BG1441" i="7" s="1"/>
  <c r="BH1441" i="7" s="1"/>
  <c r="BF1442" i="7"/>
  <c r="BG1442" i="7" s="1"/>
  <c r="BH1442" i="7" s="1"/>
  <c r="BF1443" i="7"/>
  <c r="BG1443" i="7" s="1"/>
  <c r="BH1443" i="7" s="1"/>
  <c r="BF1444" i="7"/>
  <c r="BG1444" i="7" s="1"/>
  <c r="BH1444" i="7" s="1"/>
  <c r="BF1445" i="7"/>
  <c r="BG1445" i="7" s="1"/>
  <c r="BH1445" i="7" s="1"/>
  <c r="BF1446" i="7"/>
  <c r="BG1446" i="7" s="1"/>
  <c r="BH1446" i="7" s="1"/>
  <c r="BF1447" i="7"/>
  <c r="BG1447" i="7" s="1"/>
  <c r="BH1447" i="7" s="1"/>
  <c r="BF1448" i="7"/>
  <c r="BG1448" i="7" s="1"/>
  <c r="BH1448" i="7" s="1"/>
  <c r="BF1449" i="7"/>
  <c r="BG1449" i="7" s="1"/>
  <c r="BH1449" i="7" s="1"/>
  <c r="BF1450" i="7"/>
  <c r="BG1450" i="7" s="1"/>
  <c r="BH1450" i="7" s="1"/>
  <c r="BF1451" i="7"/>
  <c r="BG1451" i="7" s="1"/>
  <c r="BH1451" i="7" s="1"/>
  <c r="BF1452" i="7"/>
  <c r="BG1452" i="7" s="1"/>
  <c r="BH1452" i="7" s="1"/>
  <c r="BF1453" i="7"/>
  <c r="BG1453" i="7" s="1"/>
  <c r="BH1453" i="7" s="1"/>
  <c r="BF1454" i="7"/>
  <c r="BG1454" i="7" s="1"/>
  <c r="BH1454" i="7" s="1"/>
  <c r="BF1455" i="7"/>
  <c r="BG1455" i="7" s="1"/>
  <c r="BH1455" i="7" s="1"/>
  <c r="BF1456" i="7"/>
  <c r="BG1456" i="7" s="1"/>
  <c r="BH1456" i="7" s="1"/>
  <c r="BF1457" i="7"/>
  <c r="BG1457" i="7" s="1"/>
  <c r="BH1457" i="7" s="1"/>
  <c r="BF1458" i="7"/>
  <c r="BG1458" i="7" s="1"/>
  <c r="BH1458" i="7" s="1"/>
  <c r="BF1459" i="7"/>
  <c r="BG1459" i="7" s="1"/>
  <c r="BH1459" i="7" s="1"/>
  <c r="BF1460" i="7"/>
  <c r="BG1460" i="7" s="1"/>
  <c r="BH1460" i="7" s="1"/>
  <c r="BF1461" i="7"/>
  <c r="BG1461" i="7" s="1"/>
  <c r="BH1461" i="7" s="1"/>
  <c r="BF1462" i="7"/>
  <c r="BG1462" i="7" s="1"/>
  <c r="BH1462" i="7" s="1"/>
  <c r="BF1463" i="7"/>
  <c r="BG1463" i="7" s="1"/>
  <c r="BH1463" i="7" s="1"/>
  <c r="BF1464" i="7"/>
  <c r="BG1464" i="7" s="1"/>
  <c r="BH1464" i="7" s="1"/>
  <c r="BF1465" i="7"/>
  <c r="BG1465" i="7" s="1"/>
  <c r="BH1465" i="7" s="1"/>
  <c r="BF1466" i="7"/>
  <c r="BG1466" i="7" s="1"/>
  <c r="BH1466" i="7" s="1"/>
  <c r="BF1467" i="7"/>
  <c r="BG1467" i="7" s="1"/>
  <c r="BH1467" i="7" s="1"/>
  <c r="BF1468" i="7"/>
  <c r="BG1468" i="7" s="1"/>
  <c r="BH1468" i="7" s="1"/>
  <c r="BF1469" i="7"/>
  <c r="BG1469" i="7" s="1"/>
  <c r="BH1469" i="7" s="1"/>
  <c r="BF1470" i="7"/>
  <c r="BG1470" i="7" s="1"/>
  <c r="BH1470" i="7" s="1"/>
  <c r="BF1471" i="7"/>
  <c r="BG1471" i="7" s="1"/>
  <c r="BH1471" i="7" s="1"/>
  <c r="BF1472" i="7"/>
  <c r="BG1472" i="7" s="1"/>
  <c r="BH1472" i="7" s="1"/>
  <c r="BF1473" i="7"/>
  <c r="BG1473" i="7" s="1"/>
  <c r="BH1473" i="7" s="1"/>
  <c r="BF1474" i="7"/>
  <c r="BG1474" i="7" s="1"/>
  <c r="BH1474" i="7" s="1"/>
  <c r="BF1475" i="7"/>
  <c r="BG1475" i="7" s="1"/>
  <c r="BH1475" i="7" s="1"/>
  <c r="BF1476" i="7"/>
  <c r="BG1476" i="7" s="1"/>
  <c r="BH1476" i="7" s="1"/>
  <c r="BF1477" i="7"/>
  <c r="BG1477" i="7" s="1"/>
  <c r="BH1477" i="7" s="1"/>
  <c r="BF1478" i="7"/>
  <c r="BG1478" i="7" s="1"/>
  <c r="BH1478" i="7" s="1"/>
  <c r="BF1479" i="7"/>
  <c r="BG1479" i="7" s="1"/>
  <c r="BH1479" i="7" s="1"/>
  <c r="BF1480" i="7"/>
  <c r="BG1480" i="7" s="1"/>
  <c r="BH1480" i="7" s="1"/>
  <c r="BF1481" i="7"/>
  <c r="BG1481" i="7" s="1"/>
  <c r="BH1481" i="7" s="1"/>
  <c r="BF1482" i="7"/>
  <c r="BG1482" i="7" s="1"/>
  <c r="BH1482" i="7" s="1"/>
  <c r="BF1483" i="7"/>
  <c r="BG1483" i="7" s="1"/>
  <c r="BH1483" i="7" s="1"/>
  <c r="BF1484" i="7"/>
  <c r="BG1484" i="7" s="1"/>
  <c r="BH1484" i="7" s="1"/>
  <c r="BF1485" i="7"/>
  <c r="BG1485" i="7" s="1"/>
  <c r="BH1485" i="7" s="1"/>
  <c r="BF1486" i="7"/>
  <c r="BG1486" i="7" s="1"/>
  <c r="BH1486" i="7" s="1"/>
  <c r="BF1487" i="7"/>
  <c r="BG1487" i="7" s="1"/>
  <c r="BH1487" i="7" s="1"/>
  <c r="BF1488" i="7"/>
  <c r="BG1488" i="7" s="1"/>
  <c r="BH1488" i="7" s="1"/>
  <c r="BF1489" i="7"/>
  <c r="BG1489" i="7" s="1"/>
  <c r="BH1489" i="7" s="1"/>
  <c r="BF1490" i="7"/>
  <c r="BG1490" i="7" s="1"/>
  <c r="BH1490" i="7" s="1"/>
  <c r="BF1491" i="7"/>
  <c r="BG1491" i="7" s="1"/>
  <c r="BH1491" i="7" s="1"/>
  <c r="BF1492" i="7"/>
  <c r="BG1492" i="7" s="1"/>
  <c r="BH1492" i="7" s="1"/>
  <c r="BF1493" i="7"/>
  <c r="BG1493" i="7" s="1"/>
  <c r="BH1493" i="7" s="1"/>
  <c r="BF1494" i="7"/>
  <c r="BG1494" i="7" s="1"/>
  <c r="BH1494" i="7" s="1"/>
  <c r="BF1495" i="7"/>
  <c r="BG1495" i="7" s="1"/>
  <c r="BH1495" i="7" s="1"/>
  <c r="BF1496" i="7"/>
  <c r="BG1496" i="7" s="1"/>
  <c r="BH1496" i="7" s="1"/>
  <c r="BF1497" i="7"/>
  <c r="BG1497" i="7" s="1"/>
  <c r="BH1497" i="7" s="1"/>
  <c r="BF1498" i="7"/>
  <c r="BG1498" i="7" s="1"/>
  <c r="BH1498" i="7" s="1"/>
  <c r="BF1499" i="7"/>
  <c r="BG1499" i="7" s="1"/>
  <c r="BH1499" i="7" s="1"/>
  <c r="BF1500" i="7"/>
  <c r="BG1500" i="7" s="1"/>
  <c r="BH1500" i="7" s="1"/>
  <c r="BF1501" i="7"/>
  <c r="BG1501" i="7" s="1"/>
  <c r="BH1501" i="7" s="1"/>
  <c r="BF1502" i="7"/>
  <c r="BG1502" i="7" s="1"/>
  <c r="BH1502" i="7" s="1"/>
  <c r="BF1503" i="7"/>
  <c r="BG1503" i="7" s="1"/>
  <c r="BH1503" i="7" s="1"/>
  <c r="BF1504" i="7"/>
  <c r="BG1504" i="7" s="1"/>
  <c r="BH1504" i="7" s="1"/>
  <c r="BF1505" i="7"/>
  <c r="BG1505" i="7" s="1"/>
  <c r="BH1505" i="7" s="1"/>
  <c r="BF1506" i="7"/>
  <c r="BG1506" i="7" s="1"/>
  <c r="BH1506" i="7" s="1"/>
  <c r="BF1507" i="7"/>
  <c r="BG1507" i="7" s="1"/>
  <c r="BH1507" i="7" s="1"/>
  <c r="BF1508" i="7"/>
  <c r="BG1508" i="7" s="1"/>
  <c r="BH1508" i="7" s="1"/>
  <c r="BF1509" i="7"/>
  <c r="BG1509" i="7" s="1"/>
  <c r="BH1509" i="7" s="1"/>
  <c r="BF1510" i="7"/>
  <c r="BG1510" i="7" s="1"/>
  <c r="BH1510" i="7" s="1"/>
  <c r="BF1511" i="7"/>
  <c r="BG1511" i="7" s="1"/>
  <c r="BH1511" i="7" s="1"/>
  <c r="BF1512" i="7"/>
  <c r="BG1512" i="7" s="1"/>
  <c r="BH1512" i="7" s="1"/>
  <c r="BF1513" i="7"/>
  <c r="BG1513" i="7" s="1"/>
  <c r="BH1513" i="7" s="1"/>
  <c r="BF1514" i="7"/>
  <c r="BG1514" i="7" s="1"/>
  <c r="BH1514" i="7" s="1"/>
  <c r="BF1515" i="7"/>
  <c r="BG1515" i="7" s="1"/>
  <c r="BH1515" i="7" s="1"/>
  <c r="BF1516" i="7"/>
  <c r="BG1516" i="7" s="1"/>
  <c r="BH1516" i="7" s="1"/>
  <c r="BF1517" i="7"/>
  <c r="BG1517" i="7" s="1"/>
  <c r="BH1517" i="7" s="1"/>
  <c r="BF1518" i="7"/>
  <c r="BG1518" i="7" s="1"/>
  <c r="BH1518" i="7" s="1"/>
  <c r="BF1519" i="7"/>
  <c r="BG1519" i="7" s="1"/>
  <c r="BH1519" i="7" s="1"/>
  <c r="BF1520" i="7"/>
  <c r="BG1520" i="7" s="1"/>
  <c r="BH1520" i="7" s="1"/>
  <c r="BF1521" i="7"/>
  <c r="BG1521" i="7" s="1"/>
  <c r="BH1521" i="7" s="1"/>
  <c r="BF1522" i="7"/>
  <c r="BG1522" i="7" s="1"/>
  <c r="BH1522" i="7" s="1"/>
  <c r="BF1523" i="7"/>
  <c r="BG1523" i="7" s="1"/>
  <c r="BH1523" i="7" s="1"/>
  <c r="BF1524" i="7"/>
  <c r="BG1524" i="7" s="1"/>
  <c r="BH1524" i="7" s="1"/>
  <c r="BF1525" i="7"/>
  <c r="BG1525" i="7" s="1"/>
  <c r="BH1525" i="7" s="1"/>
  <c r="BF1526" i="7"/>
  <c r="BG1526" i="7" s="1"/>
  <c r="BH1526" i="7" s="1"/>
  <c r="BF1527" i="7"/>
  <c r="BG1527" i="7" s="1"/>
  <c r="BH1527" i="7" s="1"/>
  <c r="BF1528" i="7"/>
  <c r="BG1528" i="7" s="1"/>
  <c r="BH1528" i="7" s="1"/>
  <c r="BF1529" i="7"/>
  <c r="BG1529" i="7" s="1"/>
  <c r="BH1529" i="7" s="1"/>
  <c r="BF1530" i="7"/>
  <c r="BG1530" i="7" s="1"/>
  <c r="BH1530" i="7" s="1"/>
  <c r="BF1531" i="7"/>
  <c r="BG1531" i="7" s="1"/>
  <c r="BH1531" i="7" s="1"/>
  <c r="BF1532" i="7"/>
  <c r="BG1532" i="7" s="1"/>
  <c r="BH1532" i="7" s="1"/>
  <c r="BF1533" i="7"/>
  <c r="BG1533" i="7" s="1"/>
  <c r="BH1533" i="7" s="1"/>
  <c r="BF1534" i="7"/>
  <c r="BG1534" i="7" s="1"/>
  <c r="BH1534" i="7" s="1"/>
  <c r="BF1535" i="7"/>
  <c r="BG1535" i="7" s="1"/>
  <c r="BH1535" i="7" s="1"/>
  <c r="BF1536" i="7"/>
  <c r="BG1536" i="7" s="1"/>
  <c r="BH1536" i="7" s="1"/>
  <c r="BF1537" i="7"/>
  <c r="BG1537" i="7" s="1"/>
  <c r="BH1537" i="7" s="1"/>
  <c r="BF1538" i="7"/>
  <c r="BG1538" i="7" s="1"/>
  <c r="BH1538" i="7" s="1"/>
  <c r="BF1539" i="7"/>
  <c r="BG1539" i="7" s="1"/>
  <c r="BH1539" i="7" s="1"/>
  <c r="BF1540" i="7"/>
  <c r="BG1540" i="7" s="1"/>
  <c r="BH1540" i="7" s="1"/>
  <c r="BF1541" i="7"/>
  <c r="BG1541" i="7" s="1"/>
  <c r="BH1541" i="7" s="1"/>
  <c r="BF1542" i="7"/>
  <c r="BG1542" i="7" s="1"/>
  <c r="BH1542" i="7" s="1"/>
  <c r="BF1543" i="7"/>
  <c r="BG1543" i="7" s="1"/>
  <c r="BH1543" i="7" s="1"/>
  <c r="BF1544" i="7"/>
  <c r="BG1544" i="7" s="1"/>
  <c r="BH1544" i="7" s="1"/>
  <c r="BF1545" i="7"/>
  <c r="BG1545" i="7" s="1"/>
  <c r="BH1545" i="7" s="1"/>
  <c r="BF1546" i="7"/>
  <c r="BG1546" i="7" s="1"/>
  <c r="BH1546" i="7" s="1"/>
  <c r="BF1547" i="7"/>
  <c r="BG1547" i="7" s="1"/>
  <c r="BH1547" i="7" s="1"/>
  <c r="BF1548" i="7"/>
  <c r="BG1548" i="7" s="1"/>
  <c r="BH1548" i="7" s="1"/>
  <c r="BF1549" i="7"/>
  <c r="BG1549" i="7" s="1"/>
  <c r="BH1549" i="7" s="1"/>
  <c r="BF1550" i="7"/>
  <c r="BG1550" i="7" s="1"/>
  <c r="BH1550" i="7" s="1"/>
  <c r="BF1551" i="7"/>
  <c r="BG1551" i="7" s="1"/>
  <c r="BH1551" i="7" s="1"/>
  <c r="BF1552" i="7"/>
  <c r="BG1552" i="7" s="1"/>
  <c r="BH1552" i="7" s="1"/>
  <c r="BF1553" i="7"/>
  <c r="BG1553" i="7" s="1"/>
  <c r="BH1553" i="7" s="1"/>
  <c r="BF1554" i="7"/>
  <c r="BG1554" i="7" s="1"/>
  <c r="BH1554" i="7" s="1"/>
  <c r="BF1555" i="7"/>
  <c r="BG1555" i="7" s="1"/>
  <c r="BH1555" i="7" s="1"/>
  <c r="BF1556" i="7"/>
  <c r="BG1556" i="7" s="1"/>
  <c r="BH1556" i="7" s="1"/>
  <c r="BF1557" i="7"/>
  <c r="BG1557" i="7" s="1"/>
  <c r="BH1557" i="7" s="1"/>
  <c r="BF1558" i="7"/>
  <c r="BG1558" i="7" s="1"/>
  <c r="BH1558" i="7" s="1"/>
  <c r="BF1559" i="7"/>
  <c r="BG1559" i="7" s="1"/>
  <c r="BH1559" i="7" s="1"/>
  <c r="BF1560" i="7"/>
  <c r="BG1560" i="7" s="1"/>
  <c r="BH1560" i="7" s="1"/>
  <c r="BF1561" i="7"/>
  <c r="BG1561" i="7" s="1"/>
  <c r="BH1561" i="7" s="1"/>
  <c r="BF1562" i="7"/>
  <c r="BG1562" i="7" s="1"/>
  <c r="BH1562" i="7" s="1"/>
  <c r="BF1563" i="7"/>
  <c r="BG1563" i="7" s="1"/>
  <c r="BH1563" i="7" s="1"/>
  <c r="BF1564" i="7"/>
  <c r="BG1564" i="7" s="1"/>
  <c r="BH1564" i="7" s="1"/>
  <c r="BF1565" i="7"/>
  <c r="BG1565" i="7" s="1"/>
  <c r="BH1565" i="7" s="1"/>
  <c r="BF1566" i="7"/>
  <c r="BG1566" i="7" s="1"/>
  <c r="BH1566" i="7" s="1"/>
  <c r="BF1567" i="7"/>
  <c r="BG1567" i="7" s="1"/>
  <c r="BH1567" i="7" s="1"/>
  <c r="BF1568" i="7"/>
  <c r="BG1568" i="7" s="1"/>
  <c r="BH1568" i="7" s="1"/>
  <c r="BF1569" i="7"/>
  <c r="BG1569" i="7" s="1"/>
  <c r="BH1569" i="7" s="1"/>
  <c r="BF1570" i="7"/>
  <c r="BG1570" i="7" s="1"/>
  <c r="BH1570" i="7" s="1"/>
  <c r="BF1571" i="7"/>
  <c r="BG1571" i="7" s="1"/>
  <c r="BH1571" i="7" s="1"/>
  <c r="BF1572" i="7"/>
  <c r="BG1572" i="7" s="1"/>
  <c r="BH1572" i="7" s="1"/>
  <c r="BF1573" i="7"/>
  <c r="BG1573" i="7" s="1"/>
  <c r="BH1573" i="7" s="1"/>
  <c r="BF1574" i="7"/>
  <c r="BG1574" i="7" s="1"/>
  <c r="BH1574" i="7" s="1"/>
  <c r="BF1575" i="7"/>
  <c r="BG1575" i="7" s="1"/>
  <c r="BH1575" i="7" s="1"/>
  <c r="BF1576" i="7"/>
  <c r="BG1576" i="7" s="1"/>
  <c r="BH1576" i="7" s="1"/>
  <c r="BF1577" i="7"/>
  <c r="BG1577" i="7" s="1"/>
  <c r="BH1577" i="7" s="1"/>
  <c r="BF1578" i="7"/>
  <c r="BG1578" i="7" s="1"/>
  <c r="BH1578" i="7" s="1"/>
  <c r="BF1579" i="7"/>
  <c r="BG1579" i="7" s="1"/>
  <c r="BH1579" i="7" s="1"/>
  <c r="BF1580" i="7"/>
  <c r="BG1580" i="7" s="1"/>
  <c r="BH1580" i="7" s="1"/>
  <c r="BF1581" i="7"/>
  <c r="BG1581" i="7" s="1"/>
  <c r="BH1581" i="7" s="1"/>
  <c r="BF1582" i="7"/>
  <c r="BG1582" i="7" s="1"/>
  <c r="BH1582" i="7" s="1"/>
  <c r="BF1583" i="7"/>
  <c r="BG1583" i="7" s="1"/>
  <c r="BH1583" i="7" s="1"/>
  <c r="BF1584" i="7"/>
  <c r="BG1584" i="7" s="1"/>
  <c r="BH1584" i="7" s="1"/>
  <c r="BF1585" i="7"/>
  <c r="BG1585" i="7" s="1"/>
  <c r="BH1585" i="7" s="1"/>
  <c r="BF1586" i="7"/>
  <c r="BG1586" i="7" s="1"/>
  <c r="BH1586" i="7" s="1"/>
  <c r="BF1587" i="7"/>
  <c r="BG1587" i="7" s="1"/>
  <c r="BH1587" i="7" s="1"/>
  <c r="BF1588" i="7"/>
  <c r="BG1588" i="7" s="1"/>
  <c r="BH1588" i="7" s="1"/>
  <c r="BF1589" i="7"/>
  <c r="BG1589" i="7" s="1"/>
  <c r="BH1589" i="7" s="1"/>
  <c r="BF1590" i="7"/>
  <c r="BG1590" i="7" s="1"/>
  <c r="BH1590" i="7" s="1"/>
  <c r="BF1591" i="7"/>
  <c r="BG1591" i="7" s="1"/>
  <c r="BH1591" i="7" s="1"/>
  <c r="BF1592" i="7"/>
  <c r="BG1592" i="7" s="1"/>
  <c r="BH1592" i="7" s="1"/>
  <c r="BF1593" i="7"/>
  <c r="BG1593" i="7" s="1"/>
  <c r="BH1593" i="7" s="1"/>
  <c r="BF1594" i="7"/>
  <c r="BG1594" i="7" s="1"/>
  <c r="BH1594" i="7" s="1"/>
  <c r="BF1595" i="7"/>
  <c r="BG1595" i="7" s="1"/>
  <c r="BH1595" i="7" s="1"/>
  <c r="BF1596" i="7"/>
  <c r="BG1596" i="7" s="1"/>
  <c r="BH1596" i="7" s="1"/>
  <c r="BF1597" i="7"/>
  <c r="BG1597" i="7" s="1"/>
  <c r="BH1597" i="7" s="1"/>
  <c r="BF1598" i="7"/>
  <c r="BG1598" i="7" s="1"/>
  <c r="BH1598" i="7" s="1"/>
  <c r="BF1599" i="7"/>
  <c r="BG1599" i="7" s="1"/>
  <c r="BH1599" i="7" s="1"/>
  <c r="BF1600" i="7"/>
  <c r="BG1600" i="7" s="1"/>
  <c r="BH1600" i="7" s="1"/>
  <c r="BF1601" i="7"/>
  <c r="BG1601" i="7" s="1"/>
  <c r="BH1601" i="7" s="1"/>
  <c r="BF1602" i="7"/>
  <c r="BG1602" i="7" s="1"/>
  <c r="BH1602" i="7" s="1"/>
  <c r="BF1603" i="7"/>
  <c r="BG1603" i="7" s="1"/>
  <c r="BH1603" i="7" s="1"/>
  <c r="BF1604" i="7"/>
  <c r="BG1604" i="7" s="1"/>
  <c r="BH1604" i="7" s="1"/>
  <c r="BF1605" i="7"/>
  <c r="BG1605" i="7" s="1"/>
  <c r="BH1605" i="7" s="1"/>
  <c r="BF1606" i="7"/>
  <c r="BG1606" i="7" s="1"/>
  <c r="BH1606" i="7" s="1"/>
  <c r="BF1607" i="7"/>
  <c r="BG1607" i="7" s="1"/>
  <c r="BH1607" i="7" s="1"/>
  <c r="BF1608" i="7"/>
  <c r="BG1608" i="7" s="1"/>
  <c r="BH1608" i="7" s="1"/>
  <c r="BF1609" i="7"/>
  <c r="BG1609" i="7" s="1"/>
  <c r="BH1609" i="7" s="1"/>
  <c r="BF1610" i="7"/>
  <c r="BG1610" i="7" s="1"/>
  <c r="BH1610" i="7" s="1"/>
  <c r="BF1611" i="7"/>
  <c r="BG1611" i="7" s="1"/>
  <c r="BH1611" i="7" s="1"/>
  <c r="BF1612" i="7"/>
  <c r="BG1612" i="7" s="1"/>
  <c r="BH1612" i="7" s="1"/>
  <c r="BF1613" i="7"/>
  <c r="BG1613" i="7" s="1"/>
  <c r="BH1613" i="7" s="1"/>
  <c r="BF1614" i="7"/>
  <c r="BG1614" i="7" s="1"/>
  <c r="BH1614" i="7" s="1"/>
  <c r="BF1615" i="7"/>
  <c r="BG1615" i="7" s="1"/>
  <c r="BH1615" i="7" s="1"/>
  <c r="BF1616" i="7"/>
  <c r="BG1616" i="7" s="1"/>
  <c r="BH1616" i="7" s="1"/>
  <c r="BF1617" i="7"/>
  <c r="BG1617" i="7" s="1"/>
  <c r="BH1617" i="7" s="1"/>
  <c r="BF1618" i="7"/>
  <c r="BG1618" i="7" s="1"/>
  <c r="BH1618" i="7" s="1"/>
  <c r="BF1619" i="7"/>
  <c r="BG1619" i="7" s="1"/>
  <c r="BH1619" i="7" s="1"/>
  <c r="BF1620" i="7"/>
  <c r="BG1620" i="7" s="1"/>
  <c r="BH1620" i="7" s="1"/>
  <c r="BF1621" i="7"/>
  <c r="BG1621" i="7" s="1"/>
  <c r="BH1621" i="7" s="1"/>
  <c r="BF1622" i="7"/>
  <c r="BG1622" i="7" s="1"/>
  <c r="BH1622" i="7" s="1"/>
  <c r="BF1623" i="7"/>
  <c r="BG1623" i="7" s="1"/>
  <c r="BH1623" i="7" s="1"/>
  <c r="BF1624" i="7"/>
  <c r="BG1624" i="7" s="1"/>
  <c r="BH1624" i="7" s="1"/>
  <c r="BF1625" i="7"/>
  <c r="BG1625" i="7" s="1"/>
  <c r="BH1625" i="7" s="1"/>
  <c r="BF1626" i="7"/>
  <c r="BG1626" i="7" s="1"/>
  <c r="BH1626" i="7" s="1"/>
  <c r="BF1627" i="7"/>
  <c r="BG1627" i="7" s="1"/>
  <c r="BH1627" i="7" s="1"/>
  <c r="BF1628" i="7"/>
  <c r="BG1628" i="7" s="1"/>
  <c r="BH1628" i="7" s="1"/>
  <c r="BF1629" i="7"/>
  <c r="BG1629" i="7" s="1"/>
  <c r="BH1629" i="7" s="1"/>
  <c r="BF1630" i="7"/>
  <c r="BG1630" i="7" s="1"/>
  <c r="BH1630" i="7" s="1"/>
  <c r="BF1631" i="7"/>
  <c r="BG1631" i="7" s="1"/>
  <c r="BH1631" i="7" s="1"/>
  <c r="BF1632" i="7"/>
  <c r="BG1632" i="7" s="1"/>
  <c r="BH1632" i="7" s="1"/>
  <c r="BF1633" i="7"/>
  <c r="BG1633" i="7" s="1"/>
  <c r="BH1633" i="7" s="1"/>
  <c r="BF1634" i="7"/>
  <c r="BG1634" i="7" s="1"/>
  <c r="BH1634" i="7" s="1"/>
  <c r="BF1635" i="7"/>
  <c r="BG1635" i="7" s="1"/>
  <c r="BH1635" i="7" s="1"/>
  <c r="BF1636" i="7"/>
  <c r="BG1636" i="7" s="1"/>
  <c r="BH1636" i="7" s="1"/>
  <c r="BF1637" i="7"/>
  <c r="BG1637" i="7" s="1"/>
  <c r="BH1637" i="7" s="1"/>
  <c r="BF1638" i="7"/>
  <c r="BG1638" i="7" s="1"/>
  <c r="BH1638" i="7" s="1"/>
  <c r="BF1639" i="7"/>
  <c r="BG1639" i="7" s="1"/>
  <c r="BH1639" i="7" s="1"/>
  <c r="BF1640" i="7"/>
  <c r="BG1640" i="7" s="1"/>
  <c r="BH1640" i="7" s="1"/>
  <c r="BF1641" i="7"/>
  <c r="BG1641" i="7" s="1"/>
  <c r="BH1641" i="7" s="1"/>
  <c r="BF1642" i="7"/>
  <c r="BG1642" i="7" s="1"/>
  <c r="BH1642" i="7" s="1"/>
  <c r="BF1643" i="7"/>
  <c r="BG1643" i="7" s="1"/>
  <c r="BH1643" i="7" s="1"/>
  <c r="BF1644" i="7"/>
  <c r="BG1644" i="7" s="1"/>
  <c r="BH1644" i="7" s="1"/>
  <c r="BF1645" i="7"/>
  <c r="BG1645" i="7" s="1"/>
  <c r="BH1645" i="7" s="1"/>
  <c r="BF1646" i="7"/>
  <c r="BG1646" i="7" s="1"/>
  <c r="BH1646" i="7" s="1"/>
  <c r="BF1647" i="7"/>
  <c r="BG1647" i="7" s="1"/>
  <c r="BH1647" i="7" s="1"/>
  <c r="BF1648" i="7"/>
  <c r="BG1648" i="7" s="1"/>
  <c r="BH1648" i="7" s="1"/>
  <c r="BF1649" i="7"/>
  <c r="BG1649" i="7" s="1"/>
  <c r="BH1649" i="7" s="1"/>
  <c r="BF1650" i="7"/>
  <c r="BG1650" i="7" s="1"/>
  <c r="BH1650" i="7" s="1"/>
  <c r="BF1651" i="7"/>
  <c r="BG1651" i="7" s="1"/>
  <c r="BH1651" i="7" s="1"/>
  <c r="BF1652" i="7"/>
  <c r="BG1652" i="7" s="1"/>
  <c r="BH1652" i="7" s="1"/>
  <c r="BF1653" i="7"/>
  <c r="BG1653" i="7" s="1"/>
  <c r="BH1653" i="7" s="1"/>
  <c r="BF1654" i="7"/>
  <c r="BG1654" i="7" s="1"/>
  <c r="BH1654" i="7" s="1"/>
  <c r="BF1655" i="7"/>
  <c r="BG1655" i="7" s="1"/>
  <c r="BH1655" i="7" s="1"/>
  <c r="BF1656" i="7"/>
  <c r="BG1656" i="7" s="1"/>
  <c r="BH1656" i="7" s="1"/>
  <c r="BF1657" i="7"/>
  <c r="BG1657" i="7" s="1"/>
  <c r="BH1657" i="7" s="1"/>
  <c r="BF1658" i="7"/>
  <c r="BG1658" i="7" s="1"/>
  <c r="BH1658" i="7" s="1"/>
  <c r="BF1659" i="7"/>
  <c r="BG1659" i="7" s="1"/>
  <c r="BH1659" i="7" s="1"/>
  <c r="BF1660" i="7"/>
  <c r="BG1660" i="7" s="1"/>
  <c r="BH1660" i="7" s="1"/>
  <c r="BF1661" i="7"/>
  <c r="BG1661" i="7" s="1"/>
  <c r="BH1661" i="7" s="1"/>
  <c r="BF1662" i="7"/>
  <c r="BG1662" i="7" s="1"/>
  <c r="BH1662" i="7" s="1"/>
  <c r="BF1663" i="7"/>
  <c r="BG1663" i="7" s="1"/>
  <c r="BH1663" i="7" s="1"/>
  <c r="BF1664" i="7"/>
  <c r="BG1664" i="7" s="1"/>
  <c r="BH1664" i="7" s="1"/>
  <c r="BF1665" i="7"/>
  <c r="BG1665" i="7" s="1"/>
  <c r="BH1665" i="7" s="1"/>
  <c r="BF1666" i="7"/>
  <c r="BG1666" i="7" s="1"/>
  <c r="BH1666" i="7" s="1"/>
  <c r="BF1667" i="7"/>
  <c r="BG1667" i="7" s="1"/>
  <c r="BH1667" i="7" s="1"/>
  <c r="BF1668" i="7"/>
  <c r="BG1668" i="7" s="1"/>
  <c r="BH1668" i="7" s="1"/>
  <c r="BF1669" i="7"/>
  <c r="BG1669" i="7" s="1"/>
  <c r="BH1669" i="7" s="1"/>
  <c r="BF1670" i="7"/>
  <c r="BG1670" i="7" s="1"/>
  <c r="BH1670" i="7" s="1"/>
  <c r="BF1671" i="7"/>
  <c r="BG1671" i="7" s="1"/>
  <c r="BH1671" i="7" s="1"/>
  <c r="BF1672" i="7"/>
  <c r="BG1672" i="7" s="1"/>
  <c r="BH1672" i="7" s="1"/>
  <c r="BF1673" i="7"/>
  <c r="BG1673" i="7" s="1"/>
  <c r="BH1673" i="7" s="1"/>
  <c r="BF1674" i="7"/>
  <c r="BG1674" i="7" s="1"/>
  <c r="BH1674" i="7" s="1"/>
  <c r="BF1675" i="7"/>
  <c r="BG1675" i="7" s="1"/>
  <c r="BH1675" i="7" s="1"/>
  <c r="BF1676" i="7"/>
  <c r="BG1676" i="7" s="1"/>
  <c r="BH1676" i="7" s="1"/>
  <c r="BF1677" i="7"/>
  <c r="BG1677" i="7" s="1"/>
  <c r="BH1677" i="7" s="1"/>
  <c r="BF1678" i="7"/>
  <c r="BG1678" i="7" s="1"/>
  <c r="BH1678" i="7" s="1"/>
  <c r="BF1679" i="7"/>
  <c r="BG1679" i="7" s="1"/>
  <c r="BH1679" i="7" s="1"/>
  <c r="BF1680" i="7"/>
  <c r="BG1680" i="7" s="1"/>
  <c r="BH1680" i="7" s="1"/>
  <c r="BF1681" i="7"/>
  <c r="BG1681" i="7" s="1"/>
  <c r="BH1681" i="7" s="1"/>
  <c r="BF1682" i="7"/>
  <c r="BG1682" i="7" s="1"/>
  <c r="BH1682" i="7" s="1"/>
  <c r="BF1683" i="7"/>
  <c r="BG1683" i="7" s="1"/>
  <c r="BH1683" i="7" s="1"/>
  <c r="BF1684" i="7"/>
  <c r="BG1684" i="7" s="1"/>
  <c r="BH1684" i="7" s="1"/>
  <c r="BF1685" i="7"/>
  <c r="BG1685" i="7" s="1"/>
  <c r="BH1685" i="7" s="1"/>
  <c r="BF1686" i="7"/>
  <c r="BG1686" i="7" s="1"/>
  <c r="BH1686" i="7" s="1"/>
  <c r="BF1687" i="7"/>
  <c r="BG1687" i="7" s="1"/>
  <c r="BH1687" i="7" s="1"/>
  <c r="BF1688" i="7"/>
  <c r="BG1688" i="7" s="1"/>
  <c r="BH1688" i="7" s="1"/>
  <c r="BF1689" i="7"/>
  <c r="BG1689" i="7" s="1"/>
  <c r="BH1689" i="7" s="1"/>
  <c r="BF1690" i="7"/>
  <c r="BG1690" i="7" s="1"/>
  <c r="BH1690" i="7" s="1"/>
  <c r="BF1691" i="7"/>
  <c r="BG1691" i="7" s="1"/>
  <c r="BH1691" i="7" s="1"/>
  <c r="BF1692" i="7"/>
  <c r="BG1692" i="7" s="1"/>
  <c r="BH1692" i="7" s="1"/>
  <c r="BF1693" i="7"/>
  <c r="BG1693" i="7" s="1"/>
  <c r="BH1693" i="7" s="1"/>
  <c r="BF1694" i="7"/>
  <c r="BG1694" i="7" s="1"/>
  <c r="BH1694" i="7" s="1"/>
  <c r="BF1695" i="7"/>
  <c r="BG1695" i="7" s="1"/>
  <c r="BH1695" i="7" s="1"/>
  <c r="BF1696" i="7"/>
  <c r="BG1696" i="7" s="1"/>
  <c r="BH1696" i="7" s="1"/>
  <c r="BF1697" i="7"/>
  <c r="BG1697" i="7" s="1"/>
  <c r="BH1697" i="7" s="1"/>
  <c r="BF1698" i="7"/>
  <c r="BG1698" i="7" s="1"/>
  <c r="BH1698" i="7" s="1"/>
  <c r="BF1699" i="7"/>
  <c r="BG1699" i="7" s="1"/>
  <c r="BH1699" i="7" s="1"/>
  <c r="BF1700" i="7"/>
  <c r="BG1700" i="7" s="1"/>
  <c r="BH1700" i="7" s="1"/>
  <c r="BF1701" i="7"/>
  <c r="BG1701" i="7" s="1"/>
  <c r="BH1701" i="7" s="1"/>
  <c r="BF1702" i="7"/>
  <c r="BG1702" i="7" s="1"/>
  <c r="BH1702" i="7" s="1"/>
  <c r="BF1703" i="7"/>
  <c r="BG1703" i="7" s="1"/>
  <c r="BH1703" i="7" s="1"/>
  <c r="BF1704" i="7"/>
  <c r="BG1704" i="7" s="1"/>
  <c r="BH1704" i="7" s="1"/>
  <c r="BF1705" i="7"/>
  <c r="BG1705" i="7" s="1"/>
  <c r="BH1705" i="7" s="1"/>
  <c r="BF1706" i="7"/>
  <c r="BG1706" i="7" s="1"/>
  <c r="BH1706" i="7" s="1"/>
  <c r="BF1707" i="7"/>
  <c r="BG1707" i="7" s="1"/>
  <c r="BH1707" i="7" s="1"/>
  <c r="BF1708" i="7"/>
  <c r="BG1708" i="7" s="1"/>
  <c r="BH1708" i="7" s="1"/>
  <c r="BF1709" i="7"/>
  <c r="BG1709" i="7" s="1"/>
  <c r="BH1709" i="7" s="1"/>
  <c r="BF1710" i="7"/>
  <c r="BG1710" i="7" s="1"/>
  <c r="BH1710" i="7" s="1"/>
  <c r="BF1711" i="7"/>
  <c r="BG1711" i="7" s="1"/>
  <c r="BH1711" i="7" s="1"/>
  <c r="BF1712" i="7"/>
  <c r="BG1712" i="7" s="1"/>
  <c r="BH1712" i="7" s="1"/>
  <c r="BF1713" i="7"/>
  <c r="BG1713" i="7" s="1"/>
  <c r="BH1713" i="7" s="1"/>
  <c r="BF1714" i="7"/>
  <c r="BG1714" i="7" s="1"/>
  <c r="BH1714" i="7" s="1"/>
  <c r="BF1715" i="7"/>
  <c r="BG1715" i="7" s="1"/>
  <c r="BH1715" i="7" s="1"/>
  <c r="BF1716" i="7"/>
  <c r="BG1716" i="7" s="1"/>
  <c r="BH1716" i="7" s="1"/>
  <c r="BF1717" i="7"/>
  <c r="BG1717" i="7" s="1"/>
  <c r="BH1717" i="7" s="1"/>
  <c r="BF1718" i="7"/>
  <c r="BG1718" i="7" s="1"/>
  <c r="BH1718" i="7" s="1"/>
  <c r="BF1719" i="7"/>
  <c r="BG1719" i="7" s="1"/>
  <c r="BH1719" i="7" s="1"/>
  <c r="BF1720" i="7"/>
  <c r="BG1720" i="7" s="1"/>
  <c r="BH1720" i="7" s="1"/>
  <c r="BF1721" i="7"/>
  <c r="BG1721" i="7" s="1"/>
  <c r="BH1721" i="7" s="1"/>
  <c r="BF1722" i="7"/>
  <c r="BG1722" i="7" s="1"/>
  <c r="BH1722" i="7" s="1"/>
  <c r="BF1723" i="7"/>
  <c r="BG1723" i="7" s="1"/>
  <c r="BH1723" i="7" s="1"/>
  <c r="BF1724" i="7"/>
  <c r="BG1724" i="7" s="1"/>
  <c r="BH1724" i="7" s="1"/>
  <c r="BF1725" i="7"/>
  <c r="BG1725" i="7" s="1"/>
  <c r="BH1725" i="7" s="1"/>
  <c r="BF1726" i="7"/>
  <c r="BG1726" i="7" s="1"/>
  <c r="BH1726" i="7" s="1"/>
  <c r="BF1727" i="7"/>
  <c r="BG1727" i="7" s="1"/>
  <c r="BH1727" i="7" s="1"/>
  <c r="BF1728" i="7"/>
  <c r="BG1728" i="7" s="1"/>
  <c r="BH1728" i="7" s="1"/>
  <c r="BF1729" i="7"/>
  <c r="BG1729" i="7" s="1"/>
  <c r="BH1729" i="7" s="1"/>
  <c r="BF1730" i="7"/>
  <c r="BG1730" i="7" s="1"/>
  <c r="BH1730" i="7" s="1"/>
  <c r="BF1731" i="7"/>
  <c r="BG1731" i="7" s="1"/>
  <c r="BH1731" i="7" s="1"/>
  <c r="BF1732" i="7"/>
  <c r="BG1732" i="7" s="1"/>
  <c r="BH1732" i="7" s="1"/>
  <c r="BF1733" i="7"/>
  <c r="BG1733" i="7" s="1"/>
  <c r="BH1733" i="7" s="1"/>
  <c r="BF1734" i="7"/>
  <c r="BG1734" i="7" s="1"/>
  <c r="BH1734" i="7" s="1"/>
  <c r="BF1735" i="7"/>
  <c r="BG1735" i="7" s="1"/>
  <c r="BH1735" i="7" s="1"/>
  <c r="BF1736" i="7"/>
  <c r="BG1736" i="7" s="1"/>
  <c r="BH1736" i="7" s="1"/>
  <c r="BF1737" i="7"/>
  <c r="BG1737" i="7" s="1"/>
  <c r="BH1737" i="7" s="1"/>
  <c r="BF1738" i="7"/>
  <c r="BG1738" i="7" s="1"/>
  <c r="BH1738" i="7" s="1"/>
  <c r="BF1739" i="7"/>
  <c r="BG1739" i="7" s="1"/>
  <c r="BH1739" i="7" s="1"/>
  <c r="BF1740" i="7"/>
  <c r="BG1740" i="7" s="1"/>
  <c r="BH1740" i="7" s="1"/>
  <c r="BF1741" i="7"/>
  <c r="BG1741" i="7" s="1"/>
  <c r="BH1741" i="7" s="1"/>
  <c r="BF1742" i="7"/>
  <c r="BG1742" i="7" s="1"/>
  <c r="BH1742" i="7" s="1"/>
  <c r="BF1743" i="7"/>
  <c r="BG1743" i="7" s="1"/>
  <c r="BH1743" i="7" s="1"/>
  <c r="BF1744" i="7"/>
  <c r="BG1744" i="7" s="1"/>
  <c r="BH1744" i="7" s="1"/>
  <c r="BF1745" i="7"/>
  <c r="BG1745" i="7" s="1"/>
  <c r="BH1745" i="7" s="1"/>
  <c r="BF1746" i="7"/>
  <c r="BG1746" i="7" s="1"/>
  <c r="BH1746" i="7" s="1"/>
  <c r="BF1747" i="7"/>
  <c r="BG1747" i="7" s="1"/>
  <c r="BH1747" i="7" s="1"/>
  <c r="BF1748" i="7"/>
  <c r="BG1748" i="7" s="1"/>
  <c r="BH1748" i="7" s="1"/>
  <c r="BF1749" i="7"/>
  <c r="BG1749" i="7" s="1"/>
  <c r="BH1749" i="7" s="1"/>
  <c r="BF1750" i="7"/>
  <c r="BG1750" i="7" s="1"/>
  <c r="BH1750" i="7" s="1"/>
  <c r="BF1751" i="7"/>
  <c r="BG1751" i="7" s="1"/>
  <c r="BH1751" i="7" s="1"/>
  <c r="BF1752" i="7"/>
  <c r="BG1752" i="7" s="1"/>
  <c r="BH1752" i="7" s="1"/>
  <c r="BF1753" i="7"/>
  <c r="BG1753" i="7" s="1"/>
  <c r="BH1753" i="7" s="1"/>
  <c r="BF1754" i="7"/>
  <c r="BG1754" i="7" s="1"/>
  <c r="BH1754" i="7" s="1"/>
  <c r="BF1755" i="7"/>
  <c r="BG1755" i="7" s="1"/>
  <c r="BH1755" i="7" s="1"/>
  <c r="BF1756" i="7"/>
  <c r="BG1756" i="7" s="1"/>
  <c r="BH1756" i="7" s="1"/>
  <c r="BF1757" i="7"/>
  <c r="BG1757" i="7" s="1"/>
  <c r="BH1757" i="7" s="1"/>
  <c r="BF1758" i="7"/>
  <c r="BG1758" i="7" s="1"/>
  <c r="BH1758" i="7" s="1"/>
  <c r="BF1759" i="7"/>
  <c r="BG1759" i="7" s="1"/>
  <c r="BH1759" i="7" s="1"/>
  <c r="BF1760" i="7"/>
  <c r="BG1760" i="7" s="1"/>
  <c r="BH1760" i="7" s="1"/>
  <c r="BF1761" i="7"/>
  <c r="BG1761" i="7" s="1"/>
  <c r="BH1761" i="7" s="1"/>
  <c r="BF1762" i="7"/>
  <c r="BG1762" i="7" s="1"/>
  <c r="BH1762" i="7" s="1"/>
  <c r="BF1763" i="7"/>
  <c r="BG1763" i="7" s="1"/>
  <c r="BH1763" i="7" s="1"/>
  <c r="BF1764" i="7"/>
  <c r="BG1764" i="7" s="1"/>
  <c r="BH1764" i="7" s="1"/>
  <c r="BF1765" i="7"/>
  <c r="BG1765" i="7" s="1"/>
  <c r="BH1765" i="7" s="1"/>
  <c r="BF1766" i="7"/>
  <c r="BG1766" i="7" s="1"/>
  <c r="BH1766" i="7" s="1"/>
  <c r="BF1767" i="7"/>
  <c r="BG1767" i="7" s="1"/>
  <c r="BH1767" i="7" s="1"/>
  <c r="BF1768" i="7"/>
  <c r="BG1768" i="7" s="1"/>
  <c r="BH1768" i="7" s="1"/>
  <c r="BF1769" i="7"/>
  <c r="BG1769" i="7" s="1"/>
  <c r="BH1769" i="7" s="1"/>
  <c r="BF1770" i="7"/>
  <c r="BG1770" i="7" s="1"/>
  <c r="BH1770" i="7" s="1"/>
  <c r="BF1771" i="7"/>
  <c r="BG1771" i="7" s="1"/>
  <c r="BH1771" i="7" s="1"/>
  <c r="BF1772" i="7"/>
  <c r="BG1772" i="7" s="1"/>
  <c r="BH1772" i="7" s="1"/>
  <c r="BF1773" i="7"/>
  <c r="BG1773" i="7" s="1"/>
  <c r="BH1773" i="7" s="1"/>
  <c r="BF1774" i="7"/>
  <c r="BG1774" i="7" s="1"/>
  <c r="BH1774" i="7" s="1"/>
  <c r="BF1775" i="7"/>
  <c r="BG1775" i="7" s="1"/>
  <c r="BH1775" i="7" s="1"/>
  <c r="BF1776" i="7"/>
  <c r="BG1776" i="7" s="1"/>
  <c r="BH1776" i="7" s="1"/>
  <c r="BF1777" i="7"/>
  <c r="BG1777" i="7" s="1"/>
  <c r="BH1777" i="7" s="1"/>
  <c r="BF1778" i="7"/>
  <c r="BG1778" i="7" s="1"/>
  <c r="BH1778" i="7" s="1"/>
  <c r="BF1779" i="7"/>
  <c r="BG1779" i="7" s="1"/>
  <c r="BH1779" i="7" s="1"/>
  <c r="BF1780" i="7"/>
  <c r="BG1780" i="7" s="1"/>
  <c r="BH1780" i="7" s="1"/>
  <c r="BF1781" i="7"/>
  <c r="BG1781" i="7" s="1"/>
  <c r="BH1781" i="7" s="1"/>
  <c r="BF1782" i="7"/>
  <c r="BG1782" i="7" s="1"/>
  <c r="BH1782" i="7" s="1"/>
  <c r="BF1783" i="7"/>
  <c r="BG1783" i="7" s="1"/>
  <c r="BH1783" i="7" s="1"/>
  <c r="BF1784" i="7"/>
  <c r="BG1784" i="7" s="1"/>
  <c r="BH1784" i="7" s="1"/>
  <c r="BF1785" i="7"/>
  <c r="BG1785" i="7" s="1"/>
  <c r="BH1785" i="7" s="1"/>
  <c r="BF1786" i="7"/>
  <c r="BG1786" i="7" s="1"/>
  <c r="BH1786" i="7" s="1"/>
  <c r="BF1787" i="7"/>
  <c r="BG1787" i="7" s="1"/>
  <c r="BH1787" i="7" s="1"/>
  <c r="BF1788" i="7"/>
  <c r="BG1788" i="7" s="1"/>
  <c r="BH1788" i="7" s="1"/>
  <c r="BF1789" i="7"/>
  <c r="BG1789" i="7" s="1"/>
  <c r="BH1789" i="7" s="1"/>
  <c r="BF1790" i="7"/>
  <c r="BG1790" i="7" s="1"/>
  <c r="BH1790" i="7" s="1"/>
  <c r="BF1791" i="7"/>
  <c r="BG1791" i="7" s="1"/>
  <c r="BH1791" i="7" s="1"/>
  <c r="BF1792" i="7"/>
  <c r="BG1792" i="7" s="1"/>
  <c r="BH1792" i="7" s="1"/>
  <c r="BF1793" i="7"/>
  <c r="BG1793" i="7" s="1"/>
  <c r="BH1793" i="7" s="1"/>
  <c r="BF1794" i="7"/>
  <c r="BG1794" i="7" s="1"/>
  <c r="BH1794" i="7" s="1"/>
  <c r="BF1795" i="7"/>
  <c r="BG1795" i="7" s="1"/>
  <c r="BH1795" i="7" s="1"/>
  <c r="BF1796" i="7"/>
  <c r="BG1796" i="7" s="1"/>
  <c r="BH1796" i="7" s="1"/>
  <c r="BF1797" i="7"/>
  <c r="BG1797" i="7" s="1"/>
  <c r="BH1797" i="7" s="1"/>
  <c r="BF1798" i="7"/>
  <c r="BG1798" i="7" s="1"/>
  <c r="BH1798" i="7" s="1"/>
  <c r="BF1799" i="7"/>
  <c r="BG1799" i="7" s="1"/>
  <c r="BH1799" i="7" s="1"/>
  <c r="BF1800" i="7"/>
  <c r="BG1800" i="7" s="1"/>
  <c r="BH1800" i="7" s="1"/>
  <c r="BF1801" i="7"/>
  <c r="BG1801" i="7" s="1"/>
  <c r="BH1801" i="7" s="1"/>
  <c r="BF1802" i="7"/>
  <c r="BG1802" i="7" s="1"/>
  <c r="BH1802" i="7" s="1"/>
  <c r="BF1803" i="7"/>
  <c r="BG1803" i="7" s="1"/>
  <c r="BH1803" i="7" s="1"/>
  <c r="BF1804" i="7"/>
  <c r="BG1804" i="7" s="1"/>
  <c r="BH1804" i="7" s="1"/>
  <c r="BF1805" i="7"/>
  <c r="BG1805" i="7" s="1"/>
  <c r="BH1805" i="7" s="1"/>
  <c r="BF1806" i="7"/>
  <c r="BG1806" i="7" s="1"/>
  <c r="BH1806" i="7" s="1"/>
  <c r="BF1807" i="7"/>
  <c r="BG1807" i="7" s="1"/>
  <c r="BH1807" i="7" s="1"/>
  <c r="BF1808" i="7"/>
  <c r="BG1808" i="7" s="1"/>
  <c r="BH1808" i="7" s="1"/>
  <c r="BF1809" i="7"/>
  <c r="BG1809" i="7" s="1"/>
  <c r="BH1809" i="7" s="1"/>
  <c r="BF1810" i="7"/>
  <c r="BG1810" i="7" s="1"/>
  <c r="BH1810" i="7" s="1"/>
  <c r="BF1811" i="7"/>
  <c r="BG1811" i="7" s="1"/>
  <c r="BH1811" i="7" s="1"/>
  <c r="BF1812" i="7"/>
  <c r="BG1812" i="7" s="1"/>
  <c r="BH1812" i="7" s="1"/>
  <c r="BF1813" i="7"/>
  <c r="BG1813" i="7" s="1"/>
  <c r="BH1813" i="7" s="1"/>
  <c r="BF1814" i="7"/>
  <c r="BG1814" i="7" s="1"/>
  <c r="BH1814" i="7" s="1"/>
  <c r="BF1815" i="7"/>
  <c r="BG1815" i="7" s="1"/>
  <c r="BH1815" i="7" s="1"/>
  <c r="BF1816" i="7"/>
  <c r="BG1816" i="7" s="1"/>
  <c r="BH1816" i="7" s="1"/>
  <c r="BF1817" i="7"/>
  <c r="BG1817" i="7" s="1"/>
  <c r="BH1817" i="7" s="1"/>
  <c r="BF1818" i="7"/>
  <c r="BG1818" i="7" s="1"/>
  <c r="BH1818" i="7" s="1"/>
  <c r="BF1819" i="7"/>
  <c r="BG1819" i="7" s="1"/>
  <c r="BH1819" i="7" s="1"/>
  <c r="BF1820" i="7"/>
  <c r="BG1820" i="7" s="1"/>
  <c r="BH1820" i="7" s="1"/>
  <c r="BF1821" i="7"/>
  <c r="BG1821" i="7" s="1"/>
  <c r="BH1821" i="7" s="1"/>
  <c r="BF1822" i="7"/>
  <c r="BG1822" i="7" s="1"/>
  <c r="BH1822" i="7" s="1"/>
  <c r="BF1823" i="7"/>
  <c r="BG1823" i="7" s="1"/>
  <c r="BH1823" i="7" s="1"/>
  <c r="BF1824" i="7"/>
  <c r="BG1824" i="7" s="1"/>
  <c r="BH1824" i="7" s="1"/>
  <c r="BF1825" i="7"/>
  <c r="BG1825" i="7" s="1"/>
  <c r="BH1825" i="7" s="1"/>
  <c r="BF1826" i="7"/>
  <c r="BG1826" i="7" s="1"/>
  <c r="BH1826" i="7" s="1"/>
  <c r="BF1827" i="7"/>
  <c r="BG1827" i="7" s="1"/>
  <c r="BH1827" i="7" s="1"/>
  <c r="BF1828" i="7"/>
  <c r="BG1828" i="7" s="1"/>
  <c r="BH1828" i="7" s="1"/>
  <c r="BF1829" i="7"/>
  <c r="BG1829" i="7" s="1"/>
  <c r="BH1829" i="7" s="1"/>
  <c r="BF1830" i="7"/>
  <c r="BG1830" i="7" s="1"/>
  <c r="BH1830" i="7" s="1"/>
  <c r="BF1831" i="7"/>
  <c r="BG1831" i="7" s="1"/>
  <c r="BH1831" i="7" s="1"/>
  <c r="BF1832" i="7"/>
  <c r="BG1832" i="7" s="1"/>
  <c r="BH1832" i="7" s="1"/>
  <c r="BF1833" i="7"/>
  <c r="BG1833" i="7" s="1"/>
  <c r="BH1833" i="7" s="1"/>
  <c r="BF1834" i="7"/>
  <c r="BG1834" i="7" s="1"/>
  <c r="BH1834" i="7" s="1"/>
  <c r="BF1835" i="7"/>
  <c r="BG1835" i="7" s="1"/>
  <c r="BH1835" i="7" s="1"/>
  <c r="BF1836" i="7"/>
  <c r="BG1836" i="7" s="1"/>
  <c r="BH1836" i="7" s="1"/>
  <c r="BF1837" i="7"/>
  <c r="BG1837" i="7" s="1"/>
  <c r="BH1837" i="7" s="1"/>
  <c r="BF1838" i="7"/>
  <c r="BG1838" i="7" s="1"/>
  <c r="BH1838" i="7" s="1"/>
  <c r="BF1839" i="7"/>
  <c r="BG1839" i="7" s="1"/>
  <c r="BH1839" i="7" s="1"/>
  <c r="BF1840" i="7"/>
  <c r="BG1840" i="7" s="1"/>
  <c r="BH1840" i="7" s="1"/>
  <c r="BF1841" i="7"/>
  <c r="BG1841" i="7" s="1"/>
  <c r="BH1841" i="7" s="1"/>
  <c r="BF1842" i="7"/>
  <c r="BG1842" i="7" s="1"/>
  <c r="BH1842" i="7" s="1"/>
  <c r="BF1843" i="7"/>
  <c r="BG1843" i="7" s="1"/>
  <c r="BH1843" i="7" s="1"/>
  <c r="BF1844" i="7"/>
  <c r="BG1844" i="7" s="1"/>
  <c r="BH1844" i="7" s="1"/>
  <c r="BF1845" i="7"/>
  <c r="BG1845" i="7" s="1"/>
  <c r="BH1845" i="7" s="1"/>
  <c r="BF1846" i="7"/>
  <c r="BG1846" i="7" s="1"/>
  <c r="BH1846" i="7" s="1"/>
  <c r="BF1847" i="7"/>
  <c r="BG1847" i="7" s="1"/>
  <c r="BH1847" i="7" s="1"/>
  <c r="BF1848" i="7"/>
  <c r="BG1848" i="7" s="1"/>
  <c r="BH1848" i="7" s="1"/>
  <c r="BF1849" i="7"/>
  <c r="BG1849" i="7" s="1"/>
  <c r="BH1849" i="7" s="1"/>
  <c r="BF1850" i="7"/>
  <c r="BG1850" i="7" s="1"/>
  <c r="BH1850" i="7" s="1"/>
  <c r="BF1851" i="7"/>
  <c r="BG1851" i="7" s="1"/>
  <c r="BH1851" i="7" s="1"/>
  <c r="BF1852" i="7"/>
  <c r="BG1852" i="7" s="1"/>
  <c r="BH1852" i="7" s="1"/>
  <c r="BF1853" i="7"/>
  <c r="BG1853" i="7" s="1"/>
  <c r="BH1853" i="7" s="1"/>
  <c r="BF1854" i="7"/>
  <c r="BG1854" i="7" s="1"/>
  <c r="BH1854" i="7" s="1"/>
  <c r="BF1855" i="7"/>
  <c r="BG1855" i="7" s="1"/>
  <c r="BH1855" i="7" s="1"/>
  <c r="BF1856" i="7"/>
  <c r="BG1856" i="7" s="1"/>
  <c r="BH1856" i="7" s="1"/>
  <c r="BF1857" i="7"/>
  <c r="BG1857" i="7" s="1"/>
  <c r="BH1857" i="7" s="1"/>
  <c r="BF1858" i="7"/>
  <c r="BG1858" i="7" s="1"/>
  <c r="BH1858" i="7" s="1"/>
  <c r="BF1859" i="7"/>
  <c r="BG1859" i="7" s="1"/>
  <c r="BH1859" i="7" s="1"/>
  <c r="BF1860" i="7"/>
  <c r="BG1860" i="7" s="1"/>
  <c r="BH1860" i="7" s="1"/>
  <c r="BF1861" i="7"/>
  <c r="BG1861" i="7" s="1"/>
  <c r="BH1861" i="7" s="1"/>
  <c r="BF1862" i="7"/>
  <c r="BG1862" i="7" s="1"/>
  <c r="BH1862" i="7" s="1"/>
  <c r="BF1863" i="7"/>
  <c r="BG1863" i="7" s="1"/>
  <c r="BH1863" i="7" s="1"/>
  <c r="BF1864" i="7"/>
  <c r="BG1864" i="7" s="1"/>
  <c r="BH1864" i="7" s="1"/>
  <c r="BF1865" i="7"/>
  <c r="BG1865" i="7" s="1"/>
  <c r="BH1865" i="7" s="1"/>
  <c r="BF1866" i="7"/>
  <c r="BG1866" i="7" s="1"/>
  <c r="BH1866" i="7" s="1"/>
  <c r="BF1867" i="7"/>
  <c r="BG1867" i="7" s="1"/>
  <c r="BH1867" i="7" s="1"/>
  <c r="BF1868" i="7"/>
  <c r="BG1868" i="7" s="1"/>
  <c r="BH1868" i="7" s="1"/>
  <c r="BF1869" i="7"/>
  <c r="BG1869" i="7" s="1"/>
  <c r="BH1869" i="7" s="1"/>
  <c r="BF1870" i="7"/>
  <c r="BG1870" i="7" s="1"/>
  <c r="BH1870" i="7" s="1"/>
  <c r="BF1871" i="7"/>
  <c r="BG1871" i="7" s="1"/>
  <c r="BH1871" i="7" s="1"/>
  <c r="BF1872" i="7"/>
  <c r="BG1872" i="7" s="1"/>
  <c r="BH1872" i="7" s="1"/>
  <c r="BF1873" i="7"/>
  <c r="BG1873" i="7" s="1"/>
  <c r="BH1873" i="7" s="1"/>
  <c r="BF1874" i="7"/>
  <c r="BG1874" i="7" s="1"/>
  <c r="BH1874" i="7" s="1"/>
  <c r="BF1875" i="7"/>
  <c r="BG1875" i="7" s="1"/>
  <c r="BH1875" i="7" s="1"/>
  <c r="BF1876" i="7"/>
  <c r="BG1876" i="7" s="1"/>
  <c r="BH1876" i="7" s="1"/>
  <c r="BF1877" i="7"/>
  <c r="BG1877" i="7" s="1"/>
  <c r="BH1877" i="7" s="1"/>
  <c r="BF1878" i="7"/>
  <c r="BG1878" i="7" s="1"/>
  <c r="BH1878" i="7" s="1"/>
  <c r="BF1879" i="7"/>
  <c r="BG1879" i="7" s="1"/>
  <c r="BH1879" i="7" s="1"/>
  <c r="BF1880" i="7"/>
  <c r="BG1880" i="7" s="1"/>
  <c r="BH1880" i="7" s="1"/>
  <c r="BF1881" i="7"/>
  <c r="BG1881" i="7" s="1"/>
  <c r="BH1881" i="7" s="1"/>
  <c r="BF1882" i="7"/>
  <c r="BG1882" i="7" s="1"/>
  <c r="BH1882" i="7" s="1"/>
  <c r="BF1883" i="7"/>
  <c r="BG1883" i="7" s="1"/>
  <c r="BH1883" i="7" s="1"/>
  <c r="BF1884" i="7"/>
  <c r="BG1884" i="7" s="1"/>
  <c r="BH1884" i="7" s="1"/>
  <c r="BF1885" i="7"/>
  <c r="BG1885" i="7" s="1"/>
  <c r="BH1885" i="7" s="1"/>
  <c r="BF1886" i="7"/>
  <c r="BG1886" i="7" s="1"/>
  <c r="BH1886" i="7" s="1"/>
  <c r="BF1887" i="7"/>
  <c r="BG1887" i="7" s="1"/>
  <c r="BH1887" i="7" s="1"/>
  <c r="BF1888" i="7"/>
  <c r="BG1888" i="7" s="1"/>
  <c r="BH1888" i="7" s="1"/>
  <c r="BF1889" i="7"/>
  <c r="BG1889" i="7" s="1"/>
  <c r="BH1889" i="7" s="1"/>
  <c r="BF1890" i="7"/>
  <c r="BG1890" i="7" s="1"/>
  <c r="BH1890" i="7" s="1"/>
  <c r="BF1891" i="7"/>
  <c r="BG1891" i="7" s="1"/>
  <c r="BH1891" i="7" s="1"/>
  <c r="BF1892" i="7"/>
  <c r="BG1892" i="7" s="1"/>
  <c r="BH1892" i="7" s="1"/>
  <c r="BF1893" i="7"/>
  <c r="BG1893" i="7" s="1"/>
  <c r="BH1893" i="7" s="1"/>
  <c r="BF1894" i="7"/>
  <c r="BG1894" i="7" s="1"/>
  <c r="BH1894" i="7" s="1"/>
  <c r="BF1895" i="7"/>
  <c r="BG1895" i="7" s="1"/>
  <c r="BH1895" i="7" s="1"/>
  <c r="BF1896" i="7"/>
  <c r="BG1896" i="7" s="1"/>
  <c r="BH1896" i="7" s="1"/>
  <c r="BF1897" i="7"/>
  <c r="BG1897" i="7" s="1"/>
  <c r="BH1897" i="7" s="1"/>
  <c r="BF1898" i="7"/>
  <c r="BG1898" i="7" s="1"/>
  <c r="BH1898" i="7" s="1"/>
  <c r="BF1899" i="7"/>
  <c r="BG1899" i="7" s="1"/>
  <c r="BH1899" i="7" s="1"/>
  <c r="BF1900" i="7"/>
  <c r="BG1900" i="7" s="1"/>
  <c r="BH1900" i="7" s="1"/>
  <c r="BF1901" i="7"/>
  <c r="BG1901" i="7" s="1"/>
  <c r="BH1901" i="7" s="1"/>
  <c r="BF1902" i="7"/>
  <c r="BG1902" i="7" s="1"/>
  <c r="BH1902" i="7" s="1"/>
  <c r="BF1903" i="7"/>
  <c r="BG1903" i="7" s="1"/>
  <c r="BH1903" i="7" s="1"/>
  <c r="BF1904" i="7"/>
  <c r="BG1904" i="7" s="1"/>
  <c r="BH1904" i="7" s="1"/>
  <c r="BF1905" i="7"/>
  <c r="BG1905" i="7" s="1"/>
  <c r="BH1905" i="7" s="1"/>
  <c r="BF1906" i="7"/>
  <c r="BG1906" i="7" s="1"/>
  <c r="BH1906" i="7" s="1"/>
  <c r="BF1907" i="7"/>
  <c r="BG1907" i="7" s="1"/>
  <c r="BH1907" i="7" s="1"/>
  <c r="BF1908" i="7"/>
  <c r="BG1908" i="7" s="1"/>
  <c r="BH1908" i="7" s="1"/>
  <c r="BF1909" i="7"/>
  <c r="BG1909" i="7" s="1"/>
  <c r="BH1909" i="7" s="1"/>
  <c r="BF1910" i="7"/>
  <c r="BG1910" i="7" s="1"/>
  <c r="BH1910" i="7" s="1"/>
  <c r="BF1911" i="7"/>
  <c r="BG1911" i="7" s="1"/>
  <c r="BH1911" i="7" s="1"/>
  <c r="BF1912" i="7"/>
  <c r="BG1912" i="7" s="1"/>
  <c r="BH1912" i="7" s="1"/>
  <c r="BF1913" i="7"/>
  <c r="BG1913" i="7" s="1"/>
  <c r="BH1913" i="7" s="1"/>
  <c r="BF1914" i="7"/>
  <c r="BG1914" i="7" s="1"/>
  <c r="BH1914" i="7" s="1"/>
  <c r="BF1915" i="7"/>
  <c r="BG1915" i="7" s="1"/>
  <c r="BH1915" i="7" s="1"/>
  <c r="BF1916" i="7"/>
  <c r="BG1916" i="7" s="1"/>
  <c r="BH1916" i="7" s="1"/>
  <c r="BF1917" i="7"/>
  <c r="BG1917" i="7" s="1"/>
  <c r="BH1917" i="7" s="1"/>
  <c r="BF1918" i="7"/>
  <c r="BG1918" i="7" s="1"/>
  <c r="BH1918" i="7" s="1"/>
  <c r="BF1919" i="7"/>
  <c r="BG1919" i="7" s="1"/>
  <c r="BH1919" i="7" s="1"/>
  <c r="BF1920" i="7"/>
  <c r="BG1920" i="7" s="1"/>
  <c r="BH1920" i="7" s="1"/>
  <c r="BF1921" i="7"/>
  <c r="BG1921" i="7" s="1"/>
  <c r="BH1921" i="7" s="1"/>
  <c r="BF1922" i="7"/>
  <c r="BG1922" i="7" s="1"/>
  <c r="BH1922" i="7" s="1"/>
  <c r="BF1923" i="7"/>
  <c r="BG1923" i="7" s="1"/>
  <c r="BH1923" i="7" s="1"/>
  <c r="BF1924" i="7"/>
  <c r="BG1924" i="7" s="1"/>
  <c r="BH1924" i="7" s="1"/>
  <c r="BF1925" i="7"/>
  <c r="BG1925" i="7" s="1"/>
  <c r="BH1925" i="7" s="1"/>
  <c r="BF1926" i="7"/>
  <c r="BG1926" i="7" s="1"/>
  <c r="BH1926" i="7" s="1"/>
  <c r="BF1927" i="7"/>
  <c r="BG1927" i="7" s="1"/>
  <c r="BH1927" i="7" s="1"/>
  <c r="BF1928" i="7"/>
  <c r="BG1928" i="7" s="1"/>
  <c r="BH1928" i="7" s="1"/>
  <c r="BF1929" i="7"/>
  <c r="BG1929" i="7" s="1"/>
  <c r="BH1929" i="7" s="1"/>
  <c r="BF1930" i="7"/>
  <c r="BG1930" i="7" s="1"/>
  <c r="BH1930" i="7" s="1"/>
  <c r="BF1931" i="7"/>
  <c r="BG1931" i="7" s="1"/>
  <c r="BH1931" i="7" s="1"/>
  <c r="BF1932" i="7"/>
  <c r="BG1932" i="7" s="1"/>
  <c r="BH1932" i="7" s="1"/>
  <c r="BF1933" i="7"/>
  <c r="BG1933" i="7" s="1"/>
  <c r="BH1933" i="7" s="1"/>
  <c r="BF1934" i="7"/>
  <c r="BG1934" i="7" s="1"/>
  <c r="BH1934" i="7" s="1"/>
  <c r="BF1935" i="7"/>
  <c r="BG1935" i="7" s="1"/>
  <c r="BH1935" i="7" s="1"/>
  <c r="BF1936" i="7"/>
  <c r="BG1936" i="7" s="1"/>
  <c r="BH1936" i="7" s="1"/>
  <c r="BF1937" i="7"/>
  <c r="BG1937" i="7" s="1"/>
  <c r="BH1937" i="7" s="1"/>
  <c r="BF1938" i="7"/>
  <c r="BG1938" i="7" s="1"/>
  <c r="BH1938" i="7" s="1"/>
  <c r="BF1939" i="7"/>
  <c r="BG1939" i="7" s="1"/>
  <c r="BH1939" i="7" s="1"/>
  <c r="BF1940" i="7"/>
  <c r="BG1940" i="7" s="1"/>
  <c r="BH1940" i="7" s="1"/>
  <c r="BF1941" i="7"/>
  <c r="BG1941" i="7" s="1"/>
  <c r="BH1941" i="7" s="1"/>
  <c r="BF1942" i="7"/>
  <c r="BG1942" i="7" s="1"/>
  <c r="BH1942" i="7" s="1"/>
  <c r="BF1943" i="7"/>
  <c r="BG1943" i="7" s="1"/>
  <c r="BH1943" i="7" s="1"/>
  <c r="BF1944" i="7"/>
  <c r="BG1944" i="7" s="1"/>
  <c r="BH1944" i="7" s="1"/>
  <c r="BF1945" i="7"/>
  <c r="BG1945" i="7" s="1"/>
  <c r="BH1945" i="7" s="1"/>
  <c r="BF1946" i="7"/>
  <c r="BG1946" i="7" s="1"/>
  <c r="BH1946" i="7" s="1"/>
  <c r="BF1947" i="7"/>
  <c r="BG1947" i="7" s="1"/>
  <c r="BH1947" i="7" s="1"/>
  <c r="BF1948" i="7"/>
  <c r="BG1948" i="7" s="1"/>
  <c r="BH1948" i="7" s="1"/>
  <c r="BF1949" i="7"/>
  <c r="BG1949" i="7" s="1"/>
  <c r="BH1949" i="7" s="1"/>
  <c r="BF1950" i="7"/>
  <c r="BG1950" i="7" s="1"/>
  <c r="BH1950" i="7" s="1"/>
  <c r="BF1951" i="7"/>
  <c r="BG1951" i="7" s="1"/>
  <c r="BH1951" i="7" s="1"/>
  <c r="BF1952" i="7"/>
  <c r="BG1952" i="7" s="1"/>
  <c r="BH1952" i="7" s="1"/>
  <c r="BF1953" i="7"/>
  <c r="BG1953" i="7" s="1"/>
  <c r="BH1953" i="7" s="1"/>
  <c r="BF1954" i="7"/>
  <c r="BG1954" i="7" s="1"/>
  <c r="BH1954" i="7" s="1"/>
  <c r="BF1955" i="7"/>
  <c r="BG1955" i="7" s="1"/>
  <c r="BH1955" i="7" s="1"/>
  <c r="BF1956" i="7"/>
  <c r="BG1956" i="7" s="1"/>
  <c r="BH1956" i="7" s="1"/>
  <c r="BF1957" i="7"/>
  <c r="BG1957" i="7" s="1"/>
  <c r="BH1957" i="7" s="1"/>
  <c r="BF1958" i="7"/>
  <c r="BG1958" i="7" s="1"/>
  <c r="BH1958" i="7" s="1"/>
  <c r="BF1959" i="7"/>
  <c r="BG1959" i="7" s="1"/>
  <c r="BH1959" i="7" s="1"/>
  <c r="BF1960" i="7"/>
  <c r="BG1960" i="7" s="1"/>
  <c r="BH1960" i="7" s="1"/>
  <c r="BF1961" i="7"/>
  <c r="BG1961" i="7" s="1"/>
  <c r="BH1961" i="7" s="1"/>
  <c r="BF1962" i="7"/>
  <c r="BG1962" i="7" s="1"/>
  <c r="BH1962" i="7" s="1"/>
  <c r="BF1963" i="7"/>
  <c r="BG1963" i="7" s="1"/>
  <c r="BH1963" i="7" s="1"/>
  <c r="BF1964" i="7"/>
  <c r="BG1964" i="7" s="1"/>
  <c r="BH1964" i="7" s="1"/>
  <c r="BF1965" i="7"/>
  <c r="BG1965" i="7" s="1"/>
  <c r="BH1965" i="7" s="1"/>
  <c r="BF1966" i="7"/>
  <c r="BG1966" i="7" s="1"/>
  <c r="BH1966" i="7" s="1"/>
  <c r="BF1967" i="7"/>
  <c r="BG1967" i="7" s="1"/>
  <c r="BH1967" i="7" s="1"/>
  <c r="BF1968" i="7"/>
  <c r="BG1968" i="7" s="1"/>
  <c r="BH1968" i="7" s="1"/>
  <c r="BF1969" i="7"/>
  <c r="BG1969" i="7" s="1"/>
  <c r="BH1969" i="7" s="1"/>
  <c r="BF1970" i="7"/>
  <c r="BG1970" i="7" s="1"/>
  <c r="BH1970" i="7" s="1"/>
  <c r="BF1971" i="7"/>
  <c r="BG1971" i="7" s="1"/>
  <c r="BH1971" i="7" s="1"/>
  <c r="BF1972" i="7"/>
  <c r="BG1972" i="7" s="1"/>
  <c r="BH1972" i="7" s="1"/>
  <c r="BF1973" i="7"/>
  <c r="BG1973" i="7" s="1"/>
  <c r="BH1973" i="7" s="1"/>
  <c r="BF1974" i="7"/>
  <c r="BG1974" i="7" s="1"/>
  <c r="BH1974" i="7" s="1"/>
  <c r="BF1975" i="7"/>
  <c r="BG1975" i="7" s="1"/>
  <c r="BH1975" i="7" s="1"/>
  <c r="BF1976" i="7"/>
  <c r="BG1976" i="7" s="1"/>
  <c r="BH1976" i="7" s="1"/>
  <c r="BF1977" i="7"/>
  <c r="BG1977" i="7" s="1"/>
  <c r="BH1977" i="7" s="1"/>
  <c r="BF1978" i="7"/>
  <c r="BG1978" i="7" s="1"/>
  <c r="BH1978" i="7" s="1"/>
  <c r="BF1979" i="7"/>
  <c r="BG1979" i="7" s="1"/>
  <c r="BH1979" i="7" s="1"/>
  <c r="BF1980" i="7"/>
  <c r="BG1980" i="7" s="1"/>
  <c r="BH1980" i="7" s="1"/>
  <c r="BF1981" i="7"/>
  <c r="BG1981" i="7" s="1"/>
  <c r="BH1981" i="7" s="1"/>
  <c r="BF1982" i="7"/>
  <c r="BG1982" i="7" s="1"/>
  <c r="BH1982" i="7" s="1"/>
  <c r="BF1983" i="7"/>
  <c r="BG1983" i="7" s="1"/>
  <c r="BH1983" i="7" s="1"/>
  <c r="BF1984" i="7"/>
  <c r="BG1984" i="7" s="1"/>
  <c r="BH1984" i="7" s="1"/>
  <c r="BF1985" i="7"/>
  <c r="BG1985" i="7" s="1"/>
  <c r="BH1985" i="7" s="1"/>
  <c r="BF1986" i="7"/>
  <c r="BG1986" i="7" s="1"/>
  <c r="BH1986" i="7" s="1"/>
  <c r="BF1987" i="7"/>
  <c r="BG1987" i="7" s="1"/>
  <c r="BH1987" i="7" s="1"/>
  <c r="BF1988" i="7"/>
  <c r="BG1988" i="7" s="1"/>
  <c r="BH1988" i="7" s="1"/>
  <c r="BF1989" i="7"/>
  <c r="BG1989" i="7" s="1"/>
  <c r="BH1989" i="7" s="1"/>
  <c r="BF1990" i="7"/>
  <c r="BG1990" i="7" s="1"/>
  <c r="BH1990" i="7" s="1"/>
  <c r="BF1991" i="7"/>
  <c r="BG1991" i="7" s="1"/>
  <c r="BH1991" i="7" s="1"/>
  <c r="BF1992" i="7"/>
  <c r="BG1992" i="7" s="1"/>
  <c r="BH1992" i="7" s="1"/>
  <c r="BF1993" i="7"/>
  <c r="BG1993" i="7" s="1"/>
  <c r="BH1993" i="7" s="1"/>
  <c r="BF1994" i="7"/>
  <c r="BG1994" i="7" s="1"/>
  <c r="BH1994" i="7" s="1"/>
  <c r="BF1995" i="7"/>
  <c r="BG1995" i="7" s="1"/>
  <c r="BH1995" i="7" s="1"/>
  <c r="BF1996" i="7"/>
  <c r="BG1996" i="7" s="1"/>
  <c r="BH1996" i="7" s="1"/>
  <c r="BF1997" i="7"/>
  <c r="BG1997" i="7" s="1"/>
  <c r="BH1997" i="7" s="1"/>
  <c r="BF1998" i="7"/>
  <c r="BG1998" i="7" s="1"/>
  <c r="BH1998" i="7" s="1"/>
  <c r="BF1999" i="7"/>
  <c r="BG1999" i="7" s="1"/>
  <c r="BH1999" i="7" s="1"/>
  <c r="BF2000" i="7"/>
  <c r="BG2000" i="7" s="1"/>
  <c r="BH2000" i="7" s="1"/>
  <c r="BF2001" i="7"/>
  <c r="BG2001" i="7" s="1"/>
  <c r="BH2001" i="7" s="1"/>
  <c r="BF2002" i="7"/>
  <c r="BG2002" i="7" s="1"/>
  <c r="BH2002" i="7" s="1"/>
  <c r="BF2003" i="7"/>
  <c r="BG2003" i="7" s="1"/>
  <c r="BH2003" i="7" s="1"/>
  <c r="BF2004" i="7"/>
  <c r="BG2004" i="7" s="1"/>
  <c r="BH2004" i="7" s="1"/>
  <c r="BF2005" i="7"/>
  <c r="BG2005" i="7" s="1"/>
  <c r="BH2005" i="7" s="1"/>
  <c r="BF2006" i="7"/>
  <c r="BG2006" i="7" s="1"/>
  <c r="BH2006" i="7" s="1"/>
  <c r="BF2007" i="7"/>
  <c r="BG2007" i="7" s="1"/>
  <c r="BH2007" i="7" s="1"/>
  <c r="BF2008" i="7"/>
  <c r="BG2008" i="7" s="1"/>
  <c r="BH2008" i="7" s="1"/>
  <c r="BF2009" i="7"/>
  <c r="BG2009" i="7" s="1"/>
  <c r="BH2009" i="7" s="1"/>
  <c r="BF2010" i="7"/>
  <c r="BG2010" i="7" s="1"/>
  <c r="BH2010" i="7" s="1"/>
  <c r="BF2011" i="7"/>
  <c r="BG2011" i="7" s="1"/>
  <c r="BH2011" i="7" s="1"/>
  <c r="BF2012" i="7"/>
  <c r="BG2012" i="7" s="1"/>
  <c r="BH2012" i="7" s="1"/>
  <c r="BF2013" i="7"/>
  <c r="BG2013" i="7" s="1"/>
  <c r="BH2013" i="7" s="1"/>
  <c r="BF2014" i="7"/>
  <c r="BG2014" i="7" s="1"/>
  <c r="BH2014" i="7" s="1"/>
  <c r="BF2015" i="7"/>
  <c r="BG2015" i="7" s="1"/>
  <c r="BH2015" i="7" s="1"/>
  <c r="BF2016" i="7"/>
  <c r="BG2016" i="7" s="1"/>
  <c r="BH2016" i="7" s="1"/>
  <c r="BF2017" i="7"/>
  <c r="BG2017" i="7" s="1"/>
  <c r="BH2017" i="7" s="1"/>
  <c r="BF2018" i="7"/>
  <c r="BG2018" i="7" s="1"/>
  <c r="BH2018" i="7" s="1"/>
  <c r="BF2019" i="7"/>
  <c r="BG2019" i="7" s="1"/>
  <c r="BH2019" i="7" s="1"/>
  <c r="BF2020" i="7"/>
  <c r="BG2020" i="7" s="1"/>
  <c r="BH2020" i="7" s="1"/>
  <c r="BF2021" i="7"/>
  <c r="BG2021" i="7" s="1"/>
  <c r="BH2021" i="7" s="1"/>
  <c r="BF2022" i="7"/>
  <c r="BG2022" i="7" s="1"/>
  <c r="BH2022" i="7" s="1"/>
  <c r="BF2023" i="7"/>
  <c r="BG2023" i="7" s="1"/>
  <c r="BH2023" i="7" s="1"/>
  <c r="BF2024" i="7"/>
  <c r="BG2024" i="7" s="1"/>
  <c r="BH2024" i="7" s="1"/>
  <c r="BF2025" i="7"/>
  <c r="BG2025" i="7" s="1"/>
  <c r="BH2025" i="7" s="1"/>
  <c r="BF2026" i="7"/>
  <c r="BG2026" i="7" s="1"/>
  <c r="BH2026" i="7" s="1"/>
  <c r="BF2027" i="7"/>
  <c r="BG2027" i="7" s="1"/>
  <c r="BH2027" i="7" s="1"/>
  <c r="BF2028" i="7"/>
  <c r="BG2028" i="7" s="1"/>
  <c r="BH2028" i="7" s="1"/>
  <c r="BF2029" i="7"/>
  <c r="BG2029" i="7" s="1"/>
  <c r="BH2029" i="7" s="1"/>
  <c r="BF2030" i="7"/>
  <c r="BG2030" i="7" s="1"/>
  <c r="BH2030" i="7" s="1"/>
  <c r="BF2031" i="7"/>
  <c r="BG2031" i="7" s="1"/>
  <c r="BH2031" i="7" s="1"/>
  <c r="BF2032" i="7"/>
  <c r="BG2032" i="7" s="1"/>
  <c r="BH2032" i="7" s="1"/>
  <c r="BF2033" i="7"/>
  <c r="BG2033" i="7" s="1"/>
  <c r="BH2033" i="7" s="1"/>
  <c r="BF2034" i="7"/>
  <c r="BG2034" i="7" s="1"/>
  <c r="BH2034" i="7" s="1"/>
  <c r="BF2035" i="7"/>
  <c r="BG2035" i="7" s="1"/>
  <c r="BH2035" i="7" s="1"/>
  <c r="BF2036" i="7"/>
  <c r="BG2036" i="7" s="1"/>
  <c r="BH2036" i="7" s="1"/>
  <c r="BF2037" i="7"/>
  <c r="BG2037" i="7" s="1"/>
  <c r="BH2037" i="7" s="1"/>
  <c r="BF2038" i="7"/>
  <c r="BG2038" i="7" s="1"/>
  <c r="BH2038" i="7" s="1"/>
  <c r="BF2039" i="7"/>
  <c r="BG2039" i="7" s="1"/>
  <c r="BH2039" i="7" s="1"/>
  <c r="BF2040" i="7"/>
  <c r="BG2040" i="7" s="1"/>
  <c r="BH2040" i="7" s="1"/>
  <c r="BF2041" i="7"/>
  <c r="BG2041" i="7" s="1"/>
  <c r="BH2041" i="7" s="1"/>
  <c r="BF2042" i="7"/>
  <c r="BG2042" i="7" s="1"/>
  <c r="BH2042" i="7" s="1"/>
  <c r="BF2043" i="7"/>
  <c r="BG2043" i="7" s="1"/>
  <c r="BH2043" i="7" s="1"/>
  <c r="BF2044" i="7"/>
  <c r="BG2044" i="7" s="1"/>
  <c r="BH2044" i="7" s="1"/>
  <c r="BF2045" i="7"/>
  <c r="BG2045" i="7" s="1"/>
  <c r="BH2045" i="7" s="1"/>
  <c r="BF2046" i="7"/>
  <c r="BG2046" i="7" s="1"/>
  <c r="BH2046" i="7" s="1"/>
  <c r="BF2047" i="7"/>
  <c r="BG2047" i="7" s="1"/>
  <c r="BH2047" i="7" s="1"/>
  <c r="BF2048" i="7"/>
  <c r="BG2048" i="7" s="1"/>
  <c r="BH2048" i="7" s="1"/>
  <c r="BF2049" i="7"/>
  <c r="BG2049" i="7" s="1"/>
  <c r="BH2049" i="7" s="1"/>
  <c r="BF2050" i="7"/>
  <c r="BG2050" i="7" s="1"/>
  <c r="BH2050" i="7" s="1"/>
  <c r="BF2051" i="7"/>
  <c r="BG2051" i="7" s="1"/>
  <c r="BH2051" i="7" s="1"/>
  <c r="BF2052" i="7"/>
  <c r="BG2052" i="7" s="1"/>
  <c r="BH2052" i="7" s="1"/>
  <c r="BF2053" i="7"/>
  <c r="BG2053" i="7" s="1"/>
  <c r="BH2053" i="7" s="1"/>
  <c r="BF2054" i="7"/>
  <c r="BG2054" i="7" s="1"/>
  <c r="BH2054" i="7" s="1"/>
  <c r="BF2055" i="7"/>
  <c r="BG2055" i="7" s="1"/>
  <c r="BH2055" i="7" s="1"/>
  <c r="BF2056" i="7"/>
  <c r="BG2056" i="7" s="1"/>
  <c r="BH2056" i="7" s="1"/>
  <c r="BF2057" i="7"/>
  <c r="BG2057" i="7" s="1"/>
  <c r="BH2057" i="7" s="1"/>
  <c r="BF2058" i="7"/>
  <c r="BG2058" i="7" s="1"/>
  <c r="BH2058" i="7" s="1"/>
  <c r="BF2059" i="7"/>
  <c r="BG2059" i="7" s="1"/>
  <c r="BH2059" i="7" s="1"/>
  <c r="BF2060" i="7"/>
  <c r="BG2060" i="7" s="1"/>
  <c r="BH2060" i="7" s="1"/>
  <c r="BF2061" i="7"/>
  <c r="BG2061" i="7" s="1"/>
  <c r="BH2061" i="7" s="1"/>
  <c r="BF2062" i="7"/>
  <c r="BG2062" i="7" s="1"/>
  <c r="BH2062" i="7" s="1"/>
  <c r="BF2063" i="7"/>
  <c r="BG2063" i="7" s="1"/>
  <c r="BH2063" i="7" s="1"/>
  <c r="BF2064" i="7"/>
  <c r="BG2064" i="7" s="1"/>
  <c r="BH2064" i="7" s="1"/>
  <c r="BF2065" i="7"/>
  <c r="BG2065" i="7" s="1"/>
  <c r="BH2065" i="7" s="1"/>
  <c r="BF2066" i="7"/>
  <c r="BG2066" i="7" s="1"/>
  <c r="BH2066" i="7" s="1"/>
  <c r="BF2067" i="7"/>
  <c r="BG2067" i="7" s="1"/>
  <c r="BH2067" i="7" s="1"/>
  <c r="BF2068" i="7"/>
  <c r="BG2068" i="7" s="1"/>
  <c r="BH2068" i="7" s="1"/>
  <c r="BF2069" i="7"/>
  <c r="BG2069" i="7" s="1"/>
  <c r="BH2069" i="7" s="1"/>
  <c r="BF2070" i="7"/>
  <c r="BG2070" i="7" s="1"/>
  <c r="BH2070" i="7" s="1"/>
  <c r="BF2071" i="7"/>
  <c r="BG2071" i="7" s="1"/>
  <c r="BH2071" i="7" s="1"/>
  <c r="BF2072" i="7"/>
  <c r="BG2072" i="7" s="1"/>
  <c r="BH2072" i="7" s="1"/>
  <c r="BF2073" i="7"/>
  <c r="BG2073" i="7" s="1"/>
  <c r="BH2073" i="7" s="1"/>
  <c r="BF2074" i="7"/>
  <c r="BG2074" i="7" s="1"/>
  <c r="BH2074" i="7" s="1"/>
  <c r="BF2075" i="7"/>
  <c r="BG2075" i="7" s="1"/>
  <c r="BH2075" i="7" s="1"/>
  <c r="BF2076" i="7"/>
  <c r="BG2076" i="7" s="1"/>
  <c r="BH2076" i="7" s="1"/>
  <c r="BF2077" i="7"/>
  <c r="BG2077" i="7" s="1"/>
  <c r="BH2077" i="7" s="1"/>
  <c r="BF2078" i="7"/>
  <c r="BG2078" i="7" s="1"/>
  <c r="BH2078" i="7" s="1"/>
  <c r="BF2079" i="7"/>
  <c r="BG2079" i="7" s="1"/>
  <c r="BH2079" i="7" s="1"/>
  <c r="BF2080" i="7"/>
  <c r="BG2080" i="7" s="1"/>
  <c r="BH2080" i="7" s="1"/>
  <c r="BF2081" i="7"/>
  <c r="BG2081" i="7" s="1"/>
  <c r="BH2081" i="7" s="1"/>
  <c r="BF2082" i="7"/>
  <c r="BG2082" i="7" s="1"/>
  <c r="BH2082" i="7" s="1"/>
  <c r="BF2083" i="7"/>
  <c r="BG2083" i="7" s="1"/>
  <c r="BH2083" i="7" s="1"/>
  <c r="BF2084" i="7"/>
  <c r="BG2084" i="7" s="1"/>
  <c r="BH2084" i="7" s="1"/>
  <c r="BF2085" i="7"/>
  <c r="BG2085" i="7" s="1"/>
  <c r="BH2085" i="7" s="1"/>
  <c r="BF2086" i="7"/>
  <c r="BG2086" i="7" s="1"/>
  <c r="BH2086" i="7" s="1"/>
  <c r="BF2087" i="7"/>
  <c r="BG2087" i="7" s="1"/>
  <c r="BH2087" i="7" s="1"/>
  <c r="BF2088" i="7"/>
  <c r="BG2088" i="7" s="1"/>
  <c r="BH2088" i="7" s="1"/>
  <c r="BF2089" i="7"/>
  <c r="BG2089" i="7" s="1"/>
  <c r="BH2089" i="7" s="1"/>
  <c r="BF2090" i="7"/>
  <c r="BG2090" i="7" s="1"/>
  <c r="BH2090" i="7" s="1"/>
  <c r="BF2091" i="7"/>
  <c r="BG2091" i="7" s="1"/>
  <c r="BH2091" i="7" s="1"/>
  <c r="BF2092" i="7"/>
  <c r="BG2092" i="7" s="1"/>
  <c r="BH2092" i="7" s="1"/>
  <c r="BF2093" i="7"/>
  <c r="BG2093" i="7" s="1"/>
  <c r="BH2093" i="7" s="1"/>
  <c r="BF2094" i="7"/>
  <c r="BG2094" i="7" s="1"/>
  <c r="BH2094" i="7" s="1"/>
  <c r="BF2095" i="7"/>
  <c r="BG2095" i="7" s="1"/>
  <c r="BH2095" i="7" s="1"/>
  <c r="BF2096" i="7"/>
  <c r="BG2096" i="7" s="1"/>
  <c r="BH2096" i="7" s="1"/>
  <c r="BF2097" i="7"/>
  <c r="BG2097" i="7" s="1"/>
  <c r="BH2097" i="7" s="1"/>
  <c r="BF2098" i="7"/>
  <c r="BG2098" i="7" s="1"/>
  <c r="BH2098" i="7" s="1"/>
  <c r="BF2099" i="7"/>
  <c r="BG2099" i="7" s="1"/>
  <c r="BH2099" i="7" s="1"/>
  <c r="BF2100" i="7"/>
  <c r="BG2100" i="7" s="1"/>
  <c r="BH2100" i="7" s="1"/>
  <c r="BF2101" i="7"/>
  <c r="BG2101" i="7" s="1"/>
  <c r="BH2101" i="7" s="1"/>
  <c r="BF2102" i="7"/>
  <c r="BG2102" i="7" s="1"/>
  <c r="BH2102" i="7" s="1"/>
  <c r="BF2103" i="7"/>
  <c r="BG2103" i="7" s="1"/>
  <c r="BH2103" i="7" s="1"/>
  <c r="BF2104" i="7"/>
  <c r="BG2104" i="7" s="1"/>
  <c r="BH2104" i="7" s="1"/>
  <c r="BF2105" i="7"/>
  <c r="BG2105" i="7" s="1"/>
  <c r="BH2105" i="7" s="1"/>
  <c r="BF2106" i="7"/>
  <c r="BG2106" i="7" s="1"/>
  <c r="BH2106" i="7" s="1"/>
  <c r="BF2107" i="7"/>
  <c r="BG2107" i="7" s="1"/>
  <c r="BH2107" i="7" s="1"/>
  <c r="BF2108" i="7"/>
  <c r="BG2108" i="7" s="1"/>
  <c r="BH2108" i="7" s="1"/>
  <c r="BF2109" i="7"/>
  <c r="BG2109" i="7" s="1"/>
  <c r="BH2109" i="7" s="1"/>
  <c r="BF2110" i="7"/>
  <c r="BG2110" i="7" s="1"/>
  <c r="BH2110" i="7" s="1"/>
  <c r="BF2111" i="7"/>
  <c r="BG2111" i="7" s="1"/>
  <c r="BH2111" i="7" s="1"/>
  <c r="BF2112" i="7"/>
  <c r="BG2112" i="7" s="1"/>
  <c r="BH2112" i="7" s="1"/>
  <c r="BF2113" i="7"/>
  <c r="BG2113" i="7" s="1"/>
  <c r="BH2113" i="7" s="1"/>
  <c r="BF2114" i="7"/>
  <c r="BG2114" i="7" s="1"/>
  <c r="BH2114" i="7" s="1"/>
  <c r="BF2115" i="7"/>
  <c r="BG2115" i="7" s="1"/>
  <c r="BH2115" i="7" s="1"/>
  <c r="BF2116" i="7"/>
  <c r="BG2116" i="7" s="1"/>
  <c r="BH2116" i="7" s="1"/>
  <c r="BF2117" i="7"/>
  <c r="BG2117" i="7" s="1"/>
  <c r="BH2117" i="7" s="1"/>
  <c r="BF2118" i="7"/>
  <c r="BG2118" i="7" s="1"/>
  <c r="BH2118" i="7" s="1"/>
  <c r="BF2119" i="7"/>
  <c r="BG2119" i="7" s="1"/>
  <c r="BH2119" i="7" s="1"/>
  <c r="BF2120" i="7"/>
  <c r="BG2120" i="7" s="1"/>
  <c r="BH2120" i="7" s="1"/>
  <c r="BF2121" i="7"/>
  <c r="BG2121" i="7" s="1"/>
  <c r="BH2121" i="7" s="1"/>
  <c r="BF2122" i="7"/>
  <c r="BG2122" i="7" s="1"/>
  <c r="BH2122" i="7" s="1"/>
  <c r="BF2123" i="7"/>
  <c r="BG2123" i="7" s="1"/>
  <c r="BH2123" i="7" s="1"/>
  <c r="BF2124" i="7"/>
  <c r="BG2124" i="7" s="1"/>
  <c r="BH2124" i="7" s="1"/>
  <c r="BF2125" i="7"/>
  <c r="BG2125" i="7" s="1"/>
  <c r="BH2125" i="7" s="1"/>
  <c r="BF2126" i="7"/>
  <c r="BG2126" i="7" s="1"/>
  <c r="BH2126" i="7" s="1"/>
  <c r="BF2127" i="7"/>
  <c r="BG2127" i="7" s="1"/>
  <c r="BH2127" i="7" s="1"/>
  <c r="BF2128" i="7"/>
  <c r="BG2128" i="7" s="1"/>
  <c r="BH2128" i="7" s="1"/>
  <c r="BF2129" i="7"/>
  <c r="BG2129" i="7" s="1"/>
  <c r="BH2129" i="7" s="1"/>
  <c r="BF2130" i="7"/>
  <c r="BG2130" i="7" s="1"/>
  <c r="BH2130" i="7" s="1"/>
  <c r="BF2131" i="7"/>
  <c r="BG2131" i="7" s="1"/>
  <c r="BH2131" i="7" s="1"/>
  <c r="BF2132" i="7"/>
  <c r="BG2132" i="7" s="1"/>
  <c r="BH2132" i="7" s="1"/>
  <c r="BF2133" i="7"/>
  <c r="BG2133" i="7" s="1"/>
  <c r="BH2133" i="7" s="1"/>
  <c r="BF2134" i="7"/>
  <c r="BG2134" i="7" s="1"/>
  <c r="BH2134" i="7" s="1"/>
  <c r="BF2135" i="7"/>
  <c r="BG2135" i="7" s="1"/>
  <c r="BH2135" i="7" s="1"/>
  <c r="BF2136" i="7"/>
  <c r="BG2136" i="7" s="1"/>
  <c r="BH2136" i="7" s="1"/>
  <c r="BF2137" i="7"/>
  <c r="BG2137" i="7" s="1"/>
  <c r="BH2137" i="7" s="1"/>
  <c r="BF2138" i="7"/>
  <c r="BG2138" i="7" s="1"/>
  <c r="BH2138" i="7" s="1"/>
  <c r="BF2139" i="7"/>
  <c r="BG2139" i="7" s="1"/>
  <c r="BH2139" i="7" s="1"/>
  <c r="BF2140" i="7"/>
  <c r="BG2140" i="7" s="1"/>
  <c r="BH2140" i="7" s="1"/>
  <c r="BF2141" i="7"/>
  <c r="BG2141" i="7" s="1"/>
  <c r="BH2141" i="7" s="1"/>
  <c r="BF2142" i="7"/>
  <c r="BG2142" i="7" s="1"/>
  <c r="BH2142" i="7" s="1"/>
  <c r="BF2143" i="7"/>
  <c r="BG2143" i="7" s="1"/>
  <c r="BH2143" i="7" s="1"/>
  <c r="BF2144" i="7"/>
  <c r="BG2144" i="7" s="1"/>
  <c r="BH2144" i="7" s="1"/>
  <c r="BF2145" i="7"/>
  <c r="BG2145" i="7" s="1"/>
  <c r="BH2145" i="7" s="1"/>
  <c r="BF2146" i="7"/>
  <c r="BG2146" i="7" s="1"/>
  <c r="BH2146" i="7" s="1"/>
  <c r="BF2147" i="7"/>
  <c r="BG2147" i="7" s="1"/>
  <c r="BH2147" i="7" s="1"/>
  <c r="BF2148" i="7"/>
  <c r="BG2148" i="7" s="1"/>
  <c r="BH2148" i="7" s="1"/>
  <c r="BF2149" i="7"/>
  <c r="BG2149" i="7" s="1"/>
  <c r="BH2149" i="7" s="1"/>
  <c r="BF2150" i="7"/>
  <c r="BG2150" i="7" s="1"/>
  <c r="BH2150" i="7" s="1"/>
  <c r="BF2151" i="7"/>
  <c r="BG2151" i="7" s="1"/>
  <c r="BH2151" i="7" s="1"/>
  <c r="BF2152" i="7"/>
  <c r="BG2152" i="7" s="1"/>
  <c r="BH2152" i="7" s="1"/>
  <c r="BF2153" i="7"/>
  <c r="BG2153" i="7" s="1"/>
  <c r="BH2153" i="7" s="1"/>
  <c r="BF2154" i="7"/>
  <c r="BG2154" i="7" s="1"/>
  <c r="BH2154" i="7" s="1"/>
  <c r="BF2155" i="7"/>
  <c r="BG2155" i="7" s="1"/>
  <c r="BH2155" i="7" s="1"/>
  <c r="BF2156" i="7"/>
  <c r="BG2156" i="7" s="1"/>
  <c r="BH2156" i="7" s="1"/>
  <c r="BF2157" i="7"/>
  <c r="BG2157" i="7" s="1"/>
  <c r="BH2157" i="7" s="1"/>
  <c r="BF2158" i="7"/>
  <c r="BG2158" i="7" s="1"/>
  <c r="BH2158" i="7" s="1"/>
  <c r="BF2159" i="7"/>
  <c r="BG2159" i="7" s="1"/>
  <c r="BH2159" i="7" s="1"/>
  <c r="BF2160" i="7"/>
  <c r="BG2160" i="7" s="1"/>
  <c r="BH2160" i="7" s="1"/>
  <c r="BF2161" i="7"/>
  <c r="BG2161" i="7" s="1"/>
  <c r="BH2161" i="7" s="1"/>
  <c r="BF2162" i="7"/>
  <c r="BG2162" i="7" s="1"/>
  <c r="BH2162" i="7" s="1"/>
  <c r="BF2163" i="7"/>
  <c r="BG2163" i="7" s="1"/>
  <c r="BH2163" i="7" s="1"/>
  <c r="BF2164" i="7"/>
  <c r="BG2164" i="7" s="1"/>
  <c r="BH2164" i="7" s="1"/>
  <c r="BF2165" i="7"/>
  <c r="BG2165" i="7" s="1"/>
  <c r="BH2165" i="7" s="1"/>
  <c r="BF2166" i="7"/>
  <c r="BG2166" i="7" s="1"/>
  <c r="BH2166" i="7" s="1"/>
  <c r="BF2167" i="7"/>
  <c r="BG2167" i="7" s="1"/>
  <c r="BH2167" i="7" s="1"/>
  <c r="BF2168" i="7"/>
  <c r="BG2168" i="7" s="1"/>
  <c r="BH2168" i="7" s="1"/>
  <c r="BF2169" i="7"/>
  <c r="BG2169" i="7" s="1"/>
  <c r="BH2169" i="7" s="1"/>
  <c r="BF2170" i="7"/>
  <c r="BG2170" i="7" s="1"/>
  <c r="BH2170" i="7" s="1"/>
  <c r="BF2171" i="7"/>
  <c r="BG2171" i="7" s="1"/>
  <c r="BH2171" i="7" s="1"/>
  <c r="BF2172" i="7"/>
  <c r="BG2172" i="7" s="1"/>
  <c r="BH2172" i="7" s="1"/>
  <c r="BF2173" i="7"/>
  <c r="BG2173" i="7" s="1"/>
  <c r="BH2173" i="7" s="1"/>
  <c r="BF2174" i="7"/>
  <c r="BG2174" i="7" s="1"/>
  <c r="BH2174" i="7" s="1"/>
  <c r="BF2175" i="7"/>
  <c r="BG2175" i="7" s="1"/>
  <c r="BH2175" i="7" s="1"/>
  <c r="BF2176" i="7"/>
  <c r="BG2176" i="7" s="1"/>
  <c r="BH2176" i="7" s="1"/>
  <c r="BF2177" i="7"/>
  <c r="BG2177" i="7" s="1"/>
  <c r="BH2177" i="7" s="1"/>
  <c r="BF2178" i="7"/>
  <c r="BG2178" i="7" s="1"/>
  <c r="BH2178" i="7" s="1"/>
  <c r="BF2179" i="7"/>
  <c r="BG2179" i="7" s="1"/>
  <c r="BH2179" i="7" s="1"/>
  <c r="BF2180" i="7"/>
  <c r="BG2180" i="7" s="1"/>
  <c r="BH2180" i="7" s="1"/>
  <c r="BF2181" i="7"/>
  <c r="BG2181" i="7" s="1"/>
  <c r="BH2181" i="7" s="1"/>
  <c r="BF2182" i="7"/>
  <c r="BG2182" i="7" s="1"/>
  <c r="BH2182" i="7" s="1"/>
  <c r="BF2183" i="7"/>
  <c r="BG2183" i="7" s="1"/>
  <c r="BH2183" i="7" s="1"/>
  <c r="BF2184" i="7"/>
  <c r="BG2184" i="7" s="1"/>
  <c r="BH2184" i="7" s="1"/>
  <c r="BF2185" i="7"/>
  <c r="BG2185" i="7" s="1"/>
  <c r="BH2185" i="7" s="1"/>
  <c r="BF2186" i="7"/>
  <c r="BG2186" i="7" s="1"/>
  <c r="BH2186" i="7" s="1"/>
  <c r="BF2187" i="7"/>
  <c r="BG2187" i="7" s="1"/>
  <c r="BH2187" i="7" s="1"/>
  <c r="BF2188" i="7"/>
  <c r="BG2188" i="7" s="1"/>
  <c r="BH2188" i="7" s="1"/>
  <c r="BF2189" i="7"/>
  <c r="BG2189" i="7" s="1"/>
  <c r="BH2189" i="7" s="1"/>
  <c r="BF2190" i="7"/>
  <c r="BG2190" i="7" s="1"/>
  <c r="BH2190" i="7" s="1"/>
  <c r="BF2191" i="7"/>
  <c r="BG2191" i="7" s="1"/>
  <c r="BH2191" i="7" s="1"/>
  <c r="BF2192" i="7"/>
  <c r="BG2192" i="7" s="1"/>
  <c r="BH2192" i="7" s="1"/>
  <c r="BF2193" i="7"/>
  <c r="BG2193" i="7" s="1"/>
  <c r="BH2193" i="7" s="1"/>
  <c r="BF2194" i="7"/>
  <c r="BG2194" i="7" s="1"/>
  <c r="BH2194" i="7" s="1"/>
  <c r="BF2195" i="7"/>
  <c r="BG2195" i="7" s="1"/>
  <c r="BH2195" i="7" s="1"/>
  <c r="BF2196" i="7"/>
  <c r="BG2196" i="7" s="1"/>
  <c r="BH2196" i="7" s="1"/>
  <c r="BF2197" i="7"/>
  <c r="BG2197" i="7" s="1"/>
  <c r="BH2197" i="7" s="1"/>
  <c r="BF2198" i="7"/>
  <c r="BG2198" i="7" s="1"/>
  <c r="BH2198" i="7" s="1"/>
  <c r="BF2199" i="7"/>
  <c r="BG2199" i="7" s="1"/>
  <c r="BH2199" i="7" s="1"/>
  <c r="BF2200" i="7"/>
  <c r="BG2200" i="7" s="1"/>
  <c r="BH2200" i="7" s="1"/>
  <c r="BF2201" i="7"/>
  <c r="BG2201" i="7" s="1"/>
  <c r="BH2201" i="7" s="1"/>
  <c r="BF2202" i="7"/>
  <c r="BG2202" i="7" s="1"/>
  <c r="BH2202" i="7" s="1"/>
  <c r="BF2203" i="7"/>
  <c r="BG2203" i="7" s="1"/>
  <c r="BH2203" i="7" s="1"/>
  <c r="BF2204" i="7"/>
  <c r="BG2204" i="7" s="1"/>
  <c r="BH2204" i="7" s="1"/>
  <c r="BF2205" i="7"/>
  <c r="BG2205" i="7" s="1"/>
  <c r="BH2205" i="7" s="1"/>
  <c r="BF2206" i="7"/>
  <c r="BG2206" i="7" s="1"/>
  <c r="BH2206" i="7" s="1"/>
  <c r="BF2207" i="7"/>
  <c r="BG2207" i="7" s="1"/>
  <c r="BH2207" i="7" s="1"/>
  <c r="BF2208" i="7"/>
  <c r="BG2208" i="7" s="1"/>
  <c r="BH2208" i="7" s="1"/>
  <c r="BF2209" i="7"/>
  <c r="BG2209" i="7" s="1"/>
  <c r="BH2209" i="7" s="1"/>
  <c r="BF2210" i="7"/>
  <c r="BG2210" i="7" s="1"/>
  <c r="BH2210" i="7" s="1"/>
  <c r="BF2211" i="7"/>
  <c r="BG2211" i="7" s="1"/>
  <c r="BH2211" i="7" s="1"/>
  <c r="BF2212" i="7"/>
  <c r="BG2212" i="7" s="1"/>
  <c r="BH2212" i="7" s="1"/>
  <c r="BF2213" i="7"/>
  <c r="BG2213" i="7" s="1"/>
  <c r="BH2213" i="7" s="1"/>
  <c r="BF2214" i="7"/>
  <c r="BG2214" i="7" s="1"/>
  <c r="BH2214" i="7" s="1"/>
  <c r="BF2215" i="7"/>
  <c r="BG2215" i="7" s="1"/>
  <c r="BH2215" i="7" s="1"/>
  <c r="BF2216" i="7"/>
  <c r="BG2216" i="7" s="1"/>
  <c r="BH2216" i="7" s="1"/>
  <c r="BF2217" i="7"/>
  <c r="BG2217" i="7" s="1"/>
  <c r="BH2217" i="7" s="1"/>
  <c r="BF2218" i="7"/>
  <c r="BG2218" i="7" s="1"/>
  <c r="BH2218" i="7" s="1"/>
  <c r="BF2219" i="7"/>
  <c r="BG2219" i="7" s="1"/>
  <c r="BH2219" i="7" s="1"/>
  <c r="BF2220" i="7"/>
  <c r="BG2220" i="7" s="1"/>
  <c r="BH2220" i="7" s="1"/>
  <c r="BF2221" i="7"/>
  <c r="BG2221" i="7" s="1"/>
  <c r="BH2221" i="7" s="1"/>
  <c r="BF2222" i="7"/>
  <c r="BG2222" i="7" s="1"/>
  <c r="BH2222" i="7" s="1"/>
  <c r="BF2223" i="7"/>
  <c r="BG2223" i="7" s="1"/>
  <c r="BH2223" i="7" s="1"/>
  <c r="BF2224" i="7"/>
  <c r="BG2224" i="7" s="1"/>
  <c r="BH2224" i="7" s="1"/>
  <c r="BF2225" i="7"/>
  <c r="BG2225" i="7" s="1"/>
  <c r="BH2225" i="7" s="1"/>
  <c r="BF2226" i="7"/>
  <c r="BG2226" i="7" s="1"/>
  <c r="BH2226" i="7" s="1"/>
  <c r="BF2227" i="7"/>
  <c r="BG2227" i="7" s="1"/>
  <c r="BH2227" i="7" s="1"/>
  <c r="BF2228" i="7"/>
  <c r="BG2228" i="7" s="1"/>
  <c r="BH2228" i="7" s="1"/>
  <c r="BF2229" i="7"/>
  <c r="BG2229" i="7" s="1"/>
  <c r="BH2229" i="7" s="1"/>
  <c r="BF2230" i="7"/>
  <c r="BG2230" i="7" s="1"/>
  <c r="BH2230" i="7" s="1"/>
  <c r="BF2231" i="7"/>
  <c r="BG2231" i="7" s="1"/>
  <c r="BH2231" i="7" s="1"/>
  <c r="BF2232" i="7"/>
  <c r="BG2232" i="7" s="1"/>
  <c r="BH2232" i="7" s="1"/>
  <c r="BF2233" i="7"/>
  <c r="BG2233" i="7" s="1"/>
  <c r="BH2233" i="7" s="1"/>
  <c r="BF2234" i="7"/>
  <c r="BG2234" i="7" s="1"/>
  <c r="BH2234" i="7" s="1"/>
  <c r="BF2235" i="7"/>
  <c r="BG2235" i="7" s="1"/>
  <c r="BH2235" i="7" s="1"/>
  <c r="BF2236" i="7"/>
  <c r="BG2236" i="7" s="1"/>
  <c r="BH2236" i="7" s="1"/>
  <c r="BF2237" i="7"/>
  <c r="BG2237" i="7" s="1"/>
  <c r="BH2237" i="7" s="1"/>
  <c r="BF2238" i="7"/>
  <c r="BG2238" i="7" s="1"/>
  <c r="BH2238" i="7" s="1"/>
  <c r="BF2239" i="7"/>
  <c r="BG2239" i="7" s="1"/>
  <c r="BH2239" i="7" s="1"/>
  <c r="BF2240" i="7"/>
  <c r="BG2240" i="7" s="1"/>
  <c r="BH2240" i="7" s="1"/>
  <c r="BF2241" i="7"/>
  <c r="BG2241" i="7" s="1"/>
  <c r="BH2241" i="7" s="1"/>
  <c r="BF2242" i="7"/>
  <c r="BG2242" i="7" s="1"/>
  <c r="BH2242" i="7" s="1"/>
  <c r="BF2243" i="7"/>
  <c r="BG2243" i="7" s="1"/>
  <c r="BH2243" i="7" s="1"/>
  <c r="BF2244" i="7"/>
  <c r="BG2244" i="7" s="1"/>
  <c r="BH2244" i="7" s="1"/>
  <c r="BF2245" i="7"/>
  <c r="BG2245" i="7" s="1"/>
  <c r="BH2245" i="7" s="1"/>
  <c r="BF2246" i="7"/>
  <c r="BG2246" i="7" s="1"/>
  <c r="BH2246" i="7" s="1"/>
  <c r="BF2247" i="7"/>
  <c r="BG2247" i="7" s="1"/>
  <c r="BH2247" i="7" s="1"/>
  <c r="BF2248" i="7"/>
  <c r="BG2248" i="7" s="1"/>
  <c r="BH2248" i="7" s="1"/>
  <c r="BF2249" i="7"/>
  <c r="BG2249" i="7" s="1"/>
  <c r="BH2249" i="7" s="1"/>
  <c r="BF2250" i="7"/>
  <c r="BG2250" i="7" s="1"/>
  <c r="BH2250" i="7" s="1"/>
  <c r="BF2251" i="7"/>
  <c r="BG2251" i="7" s="1"/>
  <c r="BH2251" i="7" s="1"/>
  <c r="BF2252" i="7"/>
  <c r="BG2252" i="7" s="1"/>
  <c r="BH2252" i="7" s="1"/>
  <c r="BF2253" i="7"/>
  <c r="BG2253" i="7" s="1"/>
  <c r="BH2253" i="7" s="1"/>
  <c r="BF2254" i="7"/>
  <c r="BG2254" i="7" s="1"/>
  <c r="BH2254" i="7" s="1"/>
  <c r="BF2255" i="7"/>
  <c r="BG2255" i="7" s="1"/>
  <c r="BH2255" i="7" s="1"/>
  <c r="BF2256" i="7"/>
  <c r="BG2256" i="7" s="1"/>
  <c r="BH2256" i="7" s="1"/>
  <c r="BF2257" i="7"/>
  <c r="BG2257" i="7" s="1"/>
  <c r="BH2257" i="7" s="1"/>
  <c r="BF2258" i="7"/>
  <c r="BG2258" i="7" s="1"/>
  <c r="BH2258" i="7" s="1"/>
  <c r="BF2259" i="7"/>
  <c r="BG2259" i="7" s="1"/>
  <c r="BH2259" i="7" s="1"/>
  <c r="BF2260" i="7"/>
  <c r="BG2260" i="7" s="1"/>
  <c r="BH2260" i="7" s="1"/>
  <c r="BF2261" i="7"/>
  <c r="BG2261" i="7" s="1"/>
  <c r="BH2261" i="7" s="1"/>
  <c r="BF2262" i="7"/>
  <c r="BG2262" i="7" s="1"/>
  <c r="BH2262" i="7" s="1"/>
  <c r="BF2263" i="7"/>
  <c r="BG2263" i="7" s="1"/>
  <c r="BH2263" i="7" s="1"/>
  <c r="BF2264" i="7"/>
  <c r="BG2264" i="7" s="1"/>
  <c r="BH2264" i="7" s="1"/>
  <c r="BF2265" i="7"/>
  <c r="BG2265" i="7" s="1"/>
  <c r="BH2265" i="7" s="1"/>
  <c r="BF2266" i="7"/>
  <c r="BG2266" i="7" s="1"/>
  <c r="BH2266" i="7" s="1"/>
  <c r="BF2267" i="7"/>
  <c r="BG2267" i="7" s="1"/>
  <c r="BH2267" i="7" s="1"/>
  <c r="BF2268" i="7"/>
  <c r="BG2268" i="7" s="1"/>
  <c r="BH2268" i="7" s="1"/>
  <c r="BF2269" i="7"/>
  <c r="BG2269" i="7" s="1"/>
  <c r="BH2269" i="7" s="1"/>
  <c r="BF2270" i="7"/>
  <c r="BG2270" i="7" s="1"/>
  <c r="BH2270" i="7" s="1"/>
  <c r="BF2271" i="7"/>
  <c r="BG2271" i="7" s="1"/>
  <c r="BH2271" i="7" s="1"/>
  <c r="BF2272" i="7"/>
  <c r="BG2272" i="7" s="1"/>
  <c r="BH2272" i="7" s="1"/>
  <c r="BF2273" i="7"/>
  <c r="BG2273" i="7" s="1"/>
  <c r="BH2273" i="7" s="1"/>
  <c r="BF2274" i="7"/>
  <c r="BG2274" i="7" s="1"/>
  <c r="BH2274" i="7" s="1"/>
  <c r="BF2275" i="7"/>
  <c r="BG2275" i="7" s="1"/>
  <c r="BH2275" i="7" s="1"/>
  <c r="BF2276" i="7"/>
  <c r="BG2276" i="7" s="1"/>
  <c r="BH2276" i="7" s="1"/>
  <c r="BF2277" i="7"/>
  <c r="BG2277" i="7" s="1"/>
  <c r="BH2277" i="7" s="1"/>
  <c r="BF2278" i="7"/>
  <c r="BG2278" i="7" s="1"/>
  <c r="BH2278" i="7" s="1"/>
  <c r="BF2279" i="7"/>
  <c r="BG2279" i="7" s="1"/>
  <c r="BH2279" i="7" s="1"/>
  <c r="BF2280" i="7"/>
  <c r="BG2280" i="7" s="1"/>
  <c r="BH2280" i="7" s="1"/>
  <c r="BF2281" i="7"/>
  <c r="BG2281" i="7" s="1"/>
  <c r="BH2281" i="7" s="1"/>
  <c r="BF2282" i="7"/>
  <c r="BG2282" i="7" s="1"/>
  <c r="BH2282" i="7" s="1"/>
  <c r="BF2283" i="7"/>
  <c r="BG2283" i="7" s="1"/>
  <c r="BH2283" i="7" s="1"/>
  <c r="BF2284" i="7"/>
  <c r="BG2284" i="7" s="1"/>
  <c r="BH2284" i="7" s="1"/>
  <c r="BF2285" i="7"/>
  <c r="BG2285" i="7" s="1"/>
  <c r="BH2285" i="7" s="1"/>
  <c r="BF2286" i="7"/>
  <c r="BG2286" i="7" s="1"/>
  <c r="BH2286" i="7" s="1"/>
  <c r="BF2287" i="7"/>
  <c r="BG2287" i="7" s="1"/>
  <c r="BH2287" i="7" s="1"/>
  <c r="BF2288" i="7"/>
  <c r="BG2288" i="7" s="1"/>
  <c r="BH2288" i="7" s="1"/>
  <c r="BF2289" i="7"/>
  <c r="BG2289" i="7" s="1"/>
  <c r="BH2289" i="7" s="1"/>
  <c r="BF2290" i="7"/>
  <c r="BG2290" i="7" s="1"/>
  <c r="BH2290" i="7" s="1"/>
  <c r="BF2291" i="7"/>
  <c r="BG2291" i="7" s="1"/>
  <c r="BH2291" i="7" s="1"/>
  <c r="BF2292" i="7"/>
  <c r="BG2292" i="7" s="1"/>
  <c r="BH2292" i="7" s="1"/>
  <c r="BF2293" i="7"/>
  <c r="BG2293" i="7" s="1"/>
  <c r="BH2293" i="7" s="1"/>
  <c r="BF2294" i="7"/>
  <c r="BG2294" i="7" s="1"/>
  <c r="BH2294" i="7" s="1"/>
  <c r="BF2295" i="7"/>
  <c r="BG2295" i="7" s="1"/>
  <c r="BH2295" i="7" s="1"/>
  <c r="BF2296" i="7"/>
  <c r="BG2296" i="7" s="1"/>
  <c r="BH2296" i="7" s="1"/>
  <c r="BF2297" i="7"/>
  <c r="BG2297" i="7" s="1"/>
  <c r="BH2297" i="7" s="1"/>
  <c r="BF2298" i="7"/>
  <c r="BG2298" i="7" s="1"/>
  <c r="BH2298" i="7" s="1"/>
  <c r="BF2299" i="7"/>
  <c r="BG2299" i="7" s="1"/>
  <c r="BH2299" i="7" s="1"/>
  <c r="BF2300" i="7"/>
  <c r="BG2300" i="7" s="1"/>
  <c r="BH2300" i="7" s="1"/>
  <c r="BF2301" i="7"/>
  <c r="BG2301" i="7" s="1"/>
  <c r="BH2301" i="7" s="1"/>
  <c r="BF2302" i="7"/>
  <c r="BG2302" i="7" s="1"/>
  <c r="BH2302" i="7" s="1"/>
  <c r="BF2303" i="7"/>
  <c r="BG2303" i="7" s="1"/>
  <c r="BH2303" i="7" s="1"/>
  <c r="BF2304" i="7"/>
  <c r="BG2304" i="7" s="1"/>
  <c r="BH2304" i="7" s="1"/>
  <c r="BF2305" i="7"/>
  <c r="BG2305" i="7" s="1"/>
  <c r="BH2305" i="7" s="1"/>
  <c r="BF2306" i="7"/>
  <c r="BG2306" i="7" s="1"/>
  <c r="BH2306" i="7" s="1"/>
  <c r="BF2307" i="7"/>
  <c r="BG2307" i="7" s="1"/>
  <c r="BH2307" i="7" s="1"/>
  <c r="BF2308" i="7"/>
  <c r="BG2308" i="7" s="1"/>
  <c r="BH2308" i="7" s="1"/>
  <c r="BF2309" i="7"/>
  <c r="BG2309" i="7" s="1"/>
  <c r="BH2309" i="7" s="1"/>
  <c r="BF2310" i="7"/>
  <c r="BG2310" i="7" s="1"/>
  <c r="BH2310" i="7" s="1"/>
  <c r="BF2311" i="7"/>
  <c r="BG2311" i="7" s="1"/>
  <c r="BH2311" i="7" s="1"/>
  <c r="BF2312" i="7"/>
  <c r="BG2312" i="7" s="1"/>
  <c r="BH2312" i="7" s="1"/>
  <c r="BF2313" i="7"/>
  <c r="BG2313" i="7" s="1"/>
  <c r="BH2313" i="7" s="1"/>
  <c r="BF2314" i="7"/>
  <c r="BG2314" i="7" s="1"/>
  <c r="BH2314" i="7" s="1"/>
  <c r="BF2315" i="7"/>
  <c r="BG2315" i="7" s="1"/>
  <c r="BH2315" i="7" s="1"/>
  <c r="BF2316" i="7"/>
  <c r="BG2316" i="7" s="1"/>
  <c r="BH2316" i="7" s="1"/>
  <c r="BF2317" i="7"/>
  <c r="BG2317" i="7" s="1"/>
  <c r="BH2317" i="7" s="1"/>
  <c r="BF2318" i="7"/>
  <c r="BG2318" i="7" s="1"/>
  <c r="BH2318" i="7" s="1"/>
  <c r="BF2319" i="7"/>
  <c r="BG2319" i="7" s="1"/>
  <c r="BH2319" i="7" s="1"/>
  <c r="BF2320" i="7"/>
  <c r="BG2320" i="7" s="1"/>
  <c r="BH2320" i="7" s="1"/>
  <c r="BF2321" i="7"/>
  <c r="BG2321" i="7" s="1"/>
  <c r="BH2321" i="7" s="1"/>
  <c r="BF2322" i="7"/>
  <c r="BG2322" i="7" s="1"/>
  <c r="BH2322" i="7" s="1"/>
  <c r="BF2323" i="7"/>
  <c r="BG2323" i="7" s="1"/>
  <c r="BH2323" i="7" s="1"/>
  <c r="BF2324" i="7"/>
  <c r="BG2324" i="7" s="1"/>
  <c r="BH2324" i="7" s="1"/>
  <c r="BF2325" i="7"/>
  <c r="BG2325" i="7" s="1"/>
  <c r="BH2325" i="7" s="1"/>
  <c r="BF2326" i="7"/>
  <c r="BG2326" i="7" s="1"/>
  <c r="BH2326" i="7" s="1"/>
  <c r="BF2327" i="7"/>
  <c r="BG2327" i="7" s="1"/>
  <c r="BH2327" i="7" s="1"/>
  <c r="BF2328" i="7"/>
  <c r="BG2328" i="7" s="1"/>
  <c r="BH2328" i="7" s="1"/>
  <c r="BF2329" i="7"/>
  <c r="BG2329" i="7" s="1"/>
  <c r="BH2329" i="7" s="1"/>
  <c r="BF2330" i="7"/>
  <c r="BG2330" i="7" s="1"/>
  <c r="BH2330" i="7" s="1"/>
  <c r="BF2331" i="7"/>
  <c r="BG2331" i="7" s="1"/>
  <c r="BH2331" i="7" s="1"/>
  <c r="BF2332" i="7"/>
  <c r="BG2332" i="7" s="1"/>
  <c r="BH2332" i="7" s="1"/>
  <c r="BF2333" i="7"/>
  <c r="BG2333" i="7" s="1"/>
  <c r="BH2333" i="7" s="1"/>
  <c r="BF2334" i="7"/>
  <c r="BG2334" i="7" s="1"/>
  <c r="BH2334" i="7" s="1"/>
  <c r="BF2335" i="7"/>
  <c r="BG2335" i="7" s="1"/>
  <c r="BH2335" i="7" s="1"/>
  <c r="BF2336" i="7"/>
  <c r="BG2336" i="7" s="1"/>
  <c r="BH2336" i="7" s="1"/>
  <c r="BF2337" i="7"/>
  <c r="BG2337" i="7" s="1"/>
  <c r="BH2337" i="7" s="1"/>
  <c r="BF2338" i="7"/>
  <c r="BG2338" i="7" s="1"/>
  <c r="BH2338" i="7" s="1"/>
  <c r="BF2339" i="7"/>
  <c r="BG2339" i="7" s="1"/>
  <c r="BH2339" i="7" s="1"/>
  <c r="BF2340" i="7"/>
  <c r="BG2340" i="7" s="1"/>
  <c r="BH2340" i="7" s="1"/>
  <c r="BF2341" i="7"/>
  <c r="BG2341" i="7" s="1"/>
  <c r="BH2341" i="7" s="1"/>
  <c r="BF2342" i="7"/>
  <c r="BG2342" i="7" s="1"/>
  <c r="BH2342" i="7" s="1"/>
  <c r="BF2343" i="7"/>
  <c r="BG2343" i="7" s="1"/>
  <c r="BH2343" i="7" s="1"/>
  <c r="BF2344" i="7"/>
  <c r="BG2344" i="7" s="1"/>
  <c r="BH2344" i="7" s="1"/>
  <c r="BF2345" i="7"/>
  <c r="BG2345" i="7" s="1"/>
  <c r="BH2345" i="7" s="1"/>
  <c r="BF2346" i="7"/>
  <c r="BG2346" i="7" s="1"/>
  <c r="BH2346" i="7" s="1"/>
  <c r="BF2347" i="7"/>
  <c r="BG2347" i="7" s="1"/>
  <c r="BH2347" i="7" s="1"/>
  <c r="BF2348" i="7"/>
  <c r="BG2348" i="7" s="1"/>
  <c r="BH2348" i="7" s="1"/>
  <c r="BF2349" i="7"/>
  <c r="BG2349" i="7" s="1"/>
  <c r="BH2349" i="7" s="1"/>
  <c r="BF2350" i="7"/>
  <c r="BG2350" i="7" s="1"/>
  <c r="BH2350" i="7" s="1"/>
  <c r="BF2351" i="7"/>
  <c r="BG2351" i="7" s="1"/>
  <c r="BH2351" i="7" s="1"/>
  <c r="BF2352" i="7"/>
  <c r="BG2352" i="7" s="1"/>
  <c r="BH2352" i="7" s="1"/>
  <c r="BF2353" i="7"/>
  <c r="BG2353" i="7" s="1"/>
  <c r="BH2353" i="7" s="1"/>
  <c r="BF2354" i="7"/>
  <c r="BG2354" i="7" s="1"/>
  <c r="BH2354" i="7" s="1"/>
  <c r="BF2355" i="7"/>
  <c r="BG2355" i="7" s="1"/>
  <c r="BH2355" i="7" s="1"/>
  <c r="BF2356" i="7"/>
  <c r="BG2356" i="7" s="1"/>
  <c r="BH2356" i="7" s="1"/>
  <c r="BF2357" i="7"/>
  <c r="BG2357" i="7" s="1"/>
  <c r="BH2357" i="7" s="1"/>
  <c r="BF2358" i="7"/>
  <c r="BG2358" i="7" s="1"/>
  <c r="BH2358" i="7" s="1"/>
  <c r="BF2359" i="7"/>
  <c r="BG2359" i="7" s="1"/>
  <c r="BH2359" i="7" s="1"/>
  <c r="BF2360" i="7"/>
  <c r="BG2360" i="7" s="1"/>
  <c r="BH2360" i="7" s="1"/>
  <c r="BF2361" i="7"/>
  <c r="BG2361" i="7" s="1"/>
  <c r="BH2361" i="7" s="1"/>
  <c r="BF2362" i="7"/>
  <c r="BG2362" i="7" s="1"/>
  <c r="BH2362" i="7" s="1"/>
  <c r="BF2363" i="7"/>
  <c r="BG2363" i="7" s="1"/>
  <c r="BH2363" i="7" s="1"/>
  <c r="BF2364" i="7"/>
  <c r="BG2364" i="7" s="1"/>
  <c r="BH2364" i="7" s="1"/>
  <c r="BF2365" i="7"/>
  <c r="BG2365" i="7" s="1"/>
  <c r="BH2365" i="7" s="1"/>
  <c r="BF2366" i="7"/>
  <c r="BG2366" i="7" s="1"/>
  <c r="BH2366" i="7" s="1"/>
  <c r="BF2367" i="7"/>
  <c r="BG2367" i="7" s="1"/>
  <c r="BH2367" i="7" s="1"/>
  <c r="BF2368" i="7"/>
  <c r="BG2368" i="7" s="1"/>
  <c r="BH2368" i="7" s="1"/>
  <c r="BF2369" i="7"/>
  <c r="BG2369" i="7" s="1"/>
  <c r="BH2369" i="7" s="1"/>
  <c r="BF2370" i="7"/>
  <c r="BG2370" i="7" s="1"/>
  <c r="BH2370" i="7" s="1"/>
  <c r="BF2371" i="7"/>
  <c r="BG2371" i="7" s="1"/>
  <c r="BH2371" i="7" s="1"/>
  <c r="BF2372" i="7"/>
  <c r="BG2372" i="7" s="1"/>
  <c r="BH2372" i="7" s="1"/>
  <c r="BF2373" i="7"/>
  <c r="BG2373" i="7" s="1"/>
  <c r="BH2373" i="7" s="1"/>
  <c r="BF2374" i="7"/>
  <c r="BG2374" i="7" s="1"/>
  <c r="BH2374" i="7" s="1"/>
  <c r="BF2375" i="7"/>
  <c r="BG2375" i="7" s="1"/>
  <c r="BH2375" i="7" s="1"/>
  <c r="BF2376" i="7"/>
  <c r="BG2376" i="7" s="1"/>
  <c r="BH2376" i="7" s="1"/>
  <c r="BF2377" i="7"/>
  <c r="BG2377" i="7" s="1"/>
  <c r="BH2377" i="7" s="1"/>
  <c r="BF2378" i="7"/>
  <c r="BG2378" i="7" s="1"/>
  <c r="BH2378" i="7" s="1"/>
  <c r="BF2379" i="7"/>
  <c r="BG2379" i="7" s="1"/>
  <c r="BH2379" i="7" s="1"/>
  <c r="BF2380" i="7"/>
  <c r="BG2380" i="7" s="1"/>
  <c r="BH2380" i="7" s="1"/>
  <c r="BF2381" i="7"/>
  <c r="BG2381" i="7" s="1"/>
  <c r="BH2381" i="7" s="1"/>
  <c r="BF2382" i="7"/>
  <c r="BG2382" i="7" s="1"/>
  <c r="BH2382" i="7" s="1"/>
  <c r="BF2383" i="7"/>
  <c r="BG2383" i="7" s="1"/>
  <c r="BH2383" i="7" s="1"/>
  <c r="BF2384" i="7"/>
  <c r="BG2384" i="7" s="1"/>
  <c r="BH2384" i="7" s="1"/>
  <c r="BF2385" i="7"/>
  <c r="BG2385" i="7" s="1"/>
  <c r="BH2385" i="7" s="1"/>
  <c r="BF2386" i="7"/>
  <c r="BG2386" i="7" s="1"/>
  <c r="BH2386" i="7" s="1"/>
  <c r="BF2387" i="7"/>
  <c r="BG2387" i="7" s="1"/>
  <c r="BH2387" i="7" s="1"/>
  <c r="BF2388" i="7"/>
  <c r="BG2388" i="7" s="1"/>
  <c r="BH2388" i="7" s="1"/>
  <c r="BF2389" i="7"/>
  <c r="BG2389" i="7" s="1"/>
  <c r="BH2389" i="7" s="1"/>
  <c r="BF2390" i="7"/>
  <c r="BG2390" i="7" s="1"/>
  <c r="BH2390" i="7" s="1"/>
  <c r="BF2391" i="7"/>
  <c r="BG2391" i="7" s="1"/>
  <c r="BH2391" i="7" s="1"/>
  <c r="BF2392" i="7"/>
  <c r="BG2392" i="7" s="1"/>
  <c r="BH2392" i="7" s="1"/>
  <c r="BF2393" i="7"/>
  <c r="BG2393" i="7" s="1"/>
  <c r="BH2393" i="7" s="1"/>
  <c r="BF2394" i="7"/>
  <c r="BG2394" i="7" s="1"/>
  <c r="BH2394" i="7" s="1"/>
  <c r="BF2395" i="7"/>
  <c r="BG2395" i="7" s="1"/>
  <c r="BH2395" i="7" s="1"/>
  <c r="BF2396" i="7"/>
  <c r="BG2396" i="7" s="1"/>
  <c r="BH2396" i="7" s="1"/>
  <c r="BF2397" i="7"/>
  <c r="BG2397" i="7" s="1"/>
  <c r="BH2397" i="7" s="1"/>
  <c r="BF2398" i="7"/>
  <c r="BG2398" i="7" s="1"/>
  <c r="BH2398" i="7" s="1"/>
  <c r="BF2399" i="7"/>
  <c r="BG2399" i="7" s="1"/>
  <c r="BH2399" i="7" s="1"/>
  <c r="BF2400" i="7"/>
  <c r="BG2400" i="7" s="1"/>
  <c r="BH2400" i="7" s="1"/>
  <c r="BF2401" i="7"/>
  <c r="BG2401" i="7" s="1"/>
  <c r="BH2401" i="7" s="1"/>
  <c r="BF2402" i="7"/>
  <c r="BG2402" i="7" s="1"/>
  <c r="BH2402" i="7" s="1"/>
  <c r="BF2403" i="7"/>
  <c r="BG2403" i="7" s="1"/>
  <c r="BH2403" i="7" s="1"/>
  <c r="BF2404" i="7"/>
  <c r="BG2404" i="7" s="1"/>
  <c r="BH2404" i="7" s="1"/>
  <c r="BF2405" i="7"/>
  <c r="BG2405" i="7" s="1"/>
  <c r="BH2405" i="7" s="1"/>
  <c r="BF2406" i="7"/>
  <c r="BG2406" i="7" s="1"/>
  <c r="BH2406" i="7" s="1"/>
  <c r="BF2407" i="7"/>
  <c r="BG2407" i="7" s="1"/>
  <c r="BH2407" i="7" s="1"/>
  <c r="BF2408" i="7"/>
  <c r="BG2408" i="7" s="1"/>
  <c r="BH2408" i="7" s="1"/>
  <c r="BF2409" i="7"/>
  <c r="BG2409" i="7" s="1"/>
  <c r="BH2409" i="7" s="1"/>
  <c r="BF2410" i="7"/>
  <c r="BG2410" i="7" s="1"/>
  <c r="BH2410" i="7" s="1"/>
  <c r="BF2411" i="7"/>
  <c r="BG2411" i="7" s="1"/>
  <c r="BH2411" i="7" s="1"/>
  <c r="BF2412" i="7"/>
  <c r="BG2412" i="7" s="1"/>
  <c r="BH2412" i="7" s="1"/>
  <c r="BF2413" i="7"/>
  <c r="BG2413" i="7" s="1"/>
  <c r="BH2413" i="7" s="1"/>
  <c r="BF2414" i="7"/>
  <c r="BG2414" i="7" s="1"/>
  <c r="BH2414" i="7" s="1"/>
  <c r="BF2415" i="7"/>
  <c r="BG2415" i="7" s="1"/>
  <c r="BH2415" i="7" s="1"/>
  <c r="BF2416" i="7"/>
  <c r="BG2416" i="7" s="1"/>
  <c r="BH2416" i="7" s="1"/>
  <c r="BF2417" i="7"/>
  <c r="BG2417" i="7" s="1"/>
  <c r="BH2417" i="7" s="1"/>
  <c r="BF2418" i="7"/>
  <c r="BG2418" i="7" s="1"/>
  <c r="BH2418" i="7" s="1"/>
  <c r="BF2419" i="7"/>
  <c r="BG2419" i="7" s="1"/>
  <c r="BH2419" i="7" s="1"/>
  <c r="BF2420" i="7"/>
  <c r="BG2420" i="7" s="1"/>
  <c r="BH2420" i="7" s="1"/>
  <c r="BF2421" i="7"/>
  <c r="BG2421" i="7" s="1"/>
  <c r="BH2421" i="7" s="1"/>
  <c r="BF2422" i="7"/>
  <c r="BG2422" i="7" s="1"/>
  <c r="BH2422" i="7" s="1"/>
  <c r="BF2423" i="7"/>
  <c r="BG2423" i="7" s="1"/>
  <c r="BH2423" i="7" s="1"/>
  <c r="BF2424" i="7"/>
  <c r="BG2424" i="7" s="1"/>
  <c r="BH2424" i="7" s="1"/>
  <c r="BF2425" i="7"/>
  <c r="BG2425" i="7" s="1"/>
  <c r="BH2425" i="7" s="1"/>
  <c r="BF2426" i="7"/>
  <c r="BG2426" i="7" s="1"/>
  <c r="BH2426" i="7" s="1"/>
  <c r="BF2427" i="7"/>
  <c r="BG2427" i="7" s="1"/>
  <c r="BH2427" i="7" s="1"/>
  <c r="BF2428" i="7"/>
  <c r="BG2428" i="7" s="1"/>
  <c r="BH2428" i="7" s="1"/>
  <c r="BF2429" i="7"/>
  <c r="BG2429" i="7" s="1"/>
  <c r="BH2429" i="7" s="1"/>
  <c r="BF2430" i="7"/>
  <c r="BG2430" i="7" s="1"/>
  <c r="BH2430" i="7" s="1"/>
  <c r="BF2431" i="7"/>
  <c r="BG2431" i="7" s="1"/>
  <c r="BH2431" i="7" s="1"/>
  <c r="BF2432" i="7"/>
  <c r="BG2432" i="7" s="1"/>
  <c r="BH2432" i="7" s="1"/>
  <c r="BF2433" i="7"/>
  <c r="BG2433" i="7" s="1"/>
  <c r="BH2433" i="7" s="1"/>
  <c r="BF2434" i="7"/>
  <c r="BG2434" i="7" s="1"/>
  <c r="BH2434" i="7" s="1"/>
  <c r="BF2435" i="7"/>
  <c r="BG2435" i="7" s="1"/>
  <c r="BH2435" i="7" s="1"/>
  <c r="BF2436" i="7"/>
  <c r="BG2436" i="7" s="1"/>
  <c r="BH2436" i="7" s="1"/>
  <c r="BF2437" i="7"/>
  <c r="BG2437" i="7" s="1"/>
  <c r="BH2437" i="7" s="1"/>
  <c r="BF2438" i="7"/>
  <c r="BG2438" i="7" s="1"/>
  <c r="BH2438" i="7" s="1"/>
  <c r="BF2439" i="7"/>
  <c r="BG2439" i="7" s="1"/>
  <c r="BH2439" i="7" s="1"/>
  <c r="BF2440" i="7"/>
  <c r="BG2440" i="7" s="1"/>
  <c r="BH2440" i="7" s="1"/>
  <c r="BF2441" i="7"/>
  <c r="BG2441" i="7" s="1"/>
  <c r="BH2441" i="7" s="1"/>
  <c r="BF2442" i="7"/>
  <c r="BG2442" i="7" s="1"/>
  <c r="BH2442" i="7" s="1"/>
  <c r="BF2443" i="7"/>
  <c r="BG2443" i="7" s="1"/>
  <c r="BH2443" i="7" s="1"/>
  <c r="BF2444" i="7"/>
  <c r="BG2444" i="7" s="1"/>
  <c r="BH2444" i="7" s="1"/>
  <c r="BF2445" i="7"/>
  <c r="BG2445" i="7" s="1"/>
  <c r="BH2445" i="7" s="1"/>
  <c r="BF2446" i="7"/>
  <c r="BG2446" i="7" s="1"/>
  <c r="BH2446" i="7" s="1"/>
  <c r="BF2447" i="7"/>
  <c r="BG2447" i="7" s="1"/>
  <c r="BH2447" i="7" s="1"/>
  <c r="BF2448" i="7"/>
  <c r="BG2448" i="7" s="1"/>
  <c r="BH2448" i="7" s="1"/>
  <c r="BF2449" i="7"/>
  <c r="BG2449" i="7" s="1"/>
  <c r="BH2449" i="7" s="1"/>
  <c r="BF2450" i="7"/>
  <c r="BG2450" i="7" s="1"/>
  <c r="BH2450" i="7" s="1"/>
  <c r="BF2451" i="7"/>
  <c r="BG2451" i="7" s="1"/>
  <c r="BH2451" i="7" s="1"/>
  <c r="BF2452" i="7"/>
  <c r="BG2452" i="7" s="1"/>
  <c r="BH2452" i="7" s="1"/>
  <c r="BF2453" i="7"/>
  <c r="BG2453" i="7" s="1"/>
  <c r="BH2453" i="7" s="1"/>
  <c r="BF2454" i="7"/>
  <c r="BG2454" i="7" s="1"/>
  <c r="BH2454" i="7" s="1"/>
  <c r="BF2455" i="7"/>
  <c r="BG2455" i="7" s="1"/>
  <c r="BH2455" i="7" s="1"/>
  <c r="BF2456" i="7"/>
  <c r="BG2456" i="7" s="1"/>
  <c r="BH2456" i="7" s="1"/>
  <c r="BF2457" i="7"/>
  <c r="BG2457" i="7" s="1"/>
  <c r="BH2457" i="7" s="1"/>
  <c r="BF2458" i="7"/>
  <c r="BG2458" i="7" s="1"/>
  <c r="BH2458" i="7" s="1"/>
  <c r="BF2459" i="7"/>
  <c r="BG2459" i="7" s="1"/>
  <c r="BH2459" i="7" s="1"/>
  <c r="BF2460" i="7"/>
  <c r="BG2460" i="7" s="1"/>
  <c r="BH2460" i="7" s="1"/>
  <c r="BF2461" i="7"/>
  <c r="BG2461" i="7" s="1"/>
  <c r="BH2461" i="7" s="1"/>
  <c r="BF2462" i="7"/>
  <c r="BG2462" i="7" s="1"/>
  <c r="BH2462" i="7" s="1"/>
  <c r="BF2463" i="7"/>
  <c r="BG2463" i="7" s="1"/>
  <c r="BH2463" i="7" s="1"/>
  <c r="BF2464" i="7"/>
  <c r="BG2464" i="7" s="1"/>
  <c r="BH2464" i="7" s="1"/>
  <c r="BF2465" i="7"/>
  <c r="BG2465" i="7" s="1"/>
  <c r="BH2465" i="7" s="1"/>
  <c r="BF2466" i="7"/>
  <c r="BG2466" i="7" s="1"/>
  <c r="BH2466" i="7" s="1"/>
  <c r="BF2467" i="7"/>
  <c r="BG2467" i="7" s="1"/>
  <c r="BH2467" i="7" s="1"/>
  <c r="BF2468" i="7"/>
  <c r="BG2468" i="7" s="1"/>
  <c r="BH2468" i="7" s="1"/>
  <c r="BF2469" i="7"/>
  <c r="BG2469" i="7" s="1"/>
  <c r="BH2469" i="7" s="1"/>
  <c r="BF2470" i="7"/>
  <c r="BG2470" i="7" s="1"/>
  <c r="BH2470" i="7" s="1"/>
  <c r="BF2471" i="7"/>
  <c r="BG2471" i="7" s="1"/>
  <c r="BH2471" i="7" s="1"/>
  <c r="BF2472" i="7"/>
  <c r="BG2472" i="7" s="1"/>
  <c r="BH2472" i="7" s="1"/>
  <c r="BF2473" i="7"/>
  <c r="BG2473" i="7" s="1"/>
  <c r="BH2473" i="7" s="1"/>
  <c r="BF2474" i="7"/>
  <c r="BG2474" i="7" s="1"/>
  <c r="BH2474" i="7" s="1"/>
  <c r="BF2475" i="7"/>
  <c r="BG2475" i="7" s="1"/>
  <c r="BH2475" i="7" s="1"/>
  <c r="BF2476" i="7"/>
  <c r="BG2476" i="7" s="1"/>
  <c r="BH2476" i="7" s="1"/>
  <c r="BF2477" i="7"/>
  <c r="BG2477" i="7" s="1"/>
  <c r="BH2477" i="7" s="1"/>
  <c r="BF2478" i="7"/>
  <c r="BG2478" i="7" s="1"/>
  <c r="BH2478" i="7" s="1"/>
  <c r="BF2479" i="7"/>
  <c r="BG2479" i="7" s="1"/>
  <c r="BH2479" i="7" s="1"/>
  <c r="BF2480" i="7"/>
  <c r="BG2480" i="7" s="1"/>
  <c r="BH2480" i="7" s="1"/>
  <c r="BF2481" i="7"/>
  <c r="BG2481" i="7" s="1"/>
  <c r="BH2481" i="7" s="1"/>
  <c r="BF2482" i="7"/>
  <c r="BG2482" i="7" s="1"/>
  <c r="BH2482" i="7" s="1"/>
  <c r="BF2483" i="7"/>
  <c r="BG2483" i="7" s="1"/>
  <c r="BH2483" i="7" s="1"/>
  <c r="BF2484" i="7"/>
  <c r="BG2484" i="7" s="1"/>
  <c r="BH2484" i="7" s="1"/>
  <c r="BF2485" i="7"/>
  <c r="BG2485" i="7" s="1"/>
  <c r="BH2485" i="7" s="1"/>
  <c r="BF2486" i="7"/>
  <c r="BG2486" i="7" s="1"/>
  <c r="BH2486" i="7" s="1"/>
  <c r="BF2487" i="7"/>
  <c r="BG2487" i="7" s="1"/>
  <c r="BH2487" i="7" s="1"/>
  <c r="BF2488" i="7"/>
  <c r="BG2488" i="7" s="1"/>
  <c r="BH2488" i="7" s="1"/>
  <c r="BF2489" i="7"/>
  <c r="BG2489" i="7" s="1"/>
  <c r="BH2489" i="7" s="1"/>
  <c r="BF2490" i="7"/>
  <c r="BG2490" i="7" s="1"/>
  <c r="BH2490" i="7" s="1"/>
  <c r="BF2491" i="7"/>
  <c r="BG2491" i="7" s="1"/>
  <c r="BH2491" i="7" s="1"/>
  <c r="BF2492" i="7"/>
  <c r="BG2492" i="7" s="1"/>
  <c r="BH2492" i="7" s="1"/>
  <c r="BF2493" i="7"/>
  <c r="BG2493" i="7" s="1"/>
  <c r="BH2493" i="7" s="1"/>
  <c r="BF2494" i="7"/>
  <c r="BG2494" i="7" s="1"/>
  <c r="BH2494" i="7" s="1"/>
  <c r="BF2495" i="7"/>
  <c r="BG2495" i="7" s="1"/>
  <c r="BH2495" i="7" s="1"/>
  <c r="BF2496" i="7"/>
  <c r="BG2496" i="7" s="1"/>
  <c r="BH2496" i="7" s="1"/>
  <c r="BF2497" i="7"/>
  <c r="BG2497" i="7" s="1"/>
  <c r="BH2497" i="7" s="1"/>
  <c r="BF2498" i="7"/>
  <c r="BG2498" i="7" s="1"/>
  <c r="BH2498" i="7" s="1"/>
  <c r="BF2499" i="7"/>
  <c r="BG2499" i="7" s="1"/>
  <c r="BH2499" i="7" s="1"/>
  <c r="BF2500" i="7"/>
  <c r="BG2500" i="7" s="1"/>
  <c r="BH2500" i="7" s="1"/>
  <c r="BF2501" i="7"/>
  <c r="BG2501" i="7" s="1"/>
  <c r="BH2501" i="7" s="1"/>
  <c r="BF2502" i="7"/>
  <c r="BG2502" i="7" s="1"/>
  <c r="BH2502" i="7" s="1"/>
  <c r="BF2503" i="7"/>
  <c r="BG2503" i="7" s="1"/>
  <c r="BH2503" i="7" s="1"/>
  <c r="BF2504" i="7"/>
  <c r="BG2504" i="7" s="1"/>
  <c r="BH2504" i="7" s="1"/>
  <c r="BF2505" i="7"/>
  <c r="BG2505" i="7" s="1"/>
  <c r="BH2505" i="7" s="1"/>
  <c r="BF2506" i="7"/>
  <c r="BG2506" i="7" s="1"/>
  <c r="BH2506" i="7" s="1"/>
  <c r="BF2507" i="7"/>
  <c r="BG2507" i="7" s="1"/>
  <c r="BH2507" i="7" s="1"/>
  <c r="BF2508" i="7"/>
  <c r="BG2508" i="7" s="1"/>
  <c r="BH2508" i="7" s="1"/>
  <c r="BF2509" i="7"/>
  <c r="BG2509" i="7" s="1"/>
  <c r="BH2509" i="7" s="1"/>
  <c r="BF2510" i="7"/>
  <c r="BG2510" i="7" s="1"/>
  <c r="BH2510" i="7" s="1"/>
  <c r="BF2511" i="7"/>
  <c r="BG2511" i="7" s="1"/>
  <c r="BH2511" i="7" s="1"/>
  <c r="BF2512" i="7"/>
  <c r="BG2512" i="7" s="1"/>
  <c r="BH2512" i="7" s="1"/>
  <c r="BF2513" i="7"/>
  <c r="BG2513" i="7" s="1"/>
  <c r="BH2513" i="7" s="1"/>
  <c r="BF2514" i="7"/>
  <c r="BG2514" i="7" s="1"/>
  <c r="BH2514" i="7" s="1"/>
  <c r="BF2515" i="7"/>
  <c r="BG2515" i="7" s="1"/>
  <c r="BH2515" i="7" s="1"/>
  <c r="BF2516" i="7"/>
  <c r="BG2516" i="7" s="1"/>
  <c r="BH2516" i="7" s="1"/>
  <c r="BF2517" i="7"/>
  <c r="BG2517" i="7" s="1"/>
  <c r="BH2517" i="7" s="1"/>
  <c r="BF2518" i="7"/>
  <c r="BG2518" i="7" s="1"/>
  <c r="BH2518" i="7" s="1"/>
  <c r="BF2519" i="7"/>
  <c r="BG2519" i="7" s="1"/>
  <c r="BH2519" i="7" s="1"/>
  <c r="BF2520" i="7"/>
  <c r="BG2520" i="7" s="1"/>
  <c r="BH2520" i="7" s="1"/>
  <c r="BF2521" i="7"/>
  <c r="BG2521" i="7" s="1"/>
  <c r="BH2521" i="7" s="1"/>
  <c r="BF2522" i="7"/>
  <c r="BG2522" i="7" s="1"/>
  <c r="BH2522" i="7" s="1"/>
  <c r="BF2523" i="7"/>
  <c r="BG2523" i="7" s="1"/>
  <c r="BH2523" i="7" s="1"/>
  <c r="BF2524" i="7"/>
  <c r="BG2524" i="7" s="1"/>
  <c r="BH2524" i="7" s="1"/>
  <c r="BF2525" i="7"/>
  <c r="BG2525" i="7" s="1"/>
  <c r="BH2525" i="7" s="1"/>
  <c r="BF2526" i="7"/>
  <c r="BG2526" i="7" s="1"/>
  <c r="BH2526" i="7" s="1"/>
  <c r="BF2527" i="7"/>
  <c r="BG2527" i="7" s="1"/>
  <c r="BH2527" i="7" s="1"/>
  <c r="BF2528" i="7"/>
  <c r="BG2528" i="7" s="1"/>
  <c r="BH2528" i="7" s="1"/>
  <c r="BF2529" i="7"/>
  <c r="BG2529" i="7" s="1"/>
  <c r="BH2529" i="7" s="1"/>
  <c r="BF2530" i="7"/>
  <c r="BG2530" i="7" s="1"/>
  <c r="BH2530" i="7" s="1"/>
  <c r="BF2531" i="7"/>
  <c r="BG2531" i="7" s="1"/>
  <c r="BH2531" i="7" s="1"/>
  <c r="BF2532" i="7"/>
  <c r="BG2532" i="7" s="1"/>
  <c r="BH2532" i="7" s="1"/>
  <c r="BF2533" i="7"/>
  <c r="BG2533" i="7" s="1"/>
  <c r="BH2533" i="7" s="1"/>
  <c r="BF2534" i="7"/>
  <c r="BG2534" i="7" s="1"/>
  <c r="BH2534" i="7" s="1"/>
  <c r="BF2535" i="7"/>
  <c r="BG2535" i="7" s="1"/>
  <c r="BH2535" i="7" s="1"/>
  <c r="BF2536" i="7"/>
  <c r="BG2536" i="7" s="1"/>
  <c r="BH2536" i="7" s="1"/>
  <c r="BF2537" i="7"/>
  <c r="BG2537" i="7" s="1"/>
  <c r="BH2537" i="7" s="1"/>
  <c r="BF2538" i="7"/>
  <c r="BG2538" i="7" s="1"/>
  <c r="BH2538" i="7" s="1"/>
  <c r="BF2539" i="7"/>
  <c r="BG2539" i="7" s="1"/>
  <c r="BH2539" i="7" s="1"/>
  <c r="BF2540" i="7"/>
  <c r="BG2540" i="7" s="1"/>
  <c r="BH2540" i="7" s="1"/>
  <c r="BF2541" i="7"/>
  <c r="BG2541" i="7" s="1"/>
  <c r="BH2541" i="7" s="1"/>
  <c r="BF2542" i="7"/>
  <c r="BG2542" i="7" s="1"/>
  <c r="BH2542" i="7" s="1"/>
  <c r="BF2543" i="7"/>
  <c r="BG2543" i="7" s="1"/>
  <c r="BH2543" i="7" s="1"/>
  <c r="BF2544" i="7"/>
  <c r="BG2544" i="7" s="1"/>
  <c r="BH2544" i="7" s="1"/>
  <c r="BF2545" i="7"/>
  <c r="BG2545" i="7" s="1"/>
  <c r="BH2545" i="7" s="1"/>
  <c r="BF2546" i="7"/>
  <c r="BG2546" i="7" s="1"/>
  <c r="BH2546" i="7" s="1"/>
  <c r="BF2547" i="7"/>
  <c r="BG2547" i="7" s="1"/>
  <c r="BH2547" i="7" s="1"/>
  <c r="BF2548" i="7"/>
  <c r="BG2548" i="7" s="1"/>
  <c r="BH2548" i="7" s="1"/>
  <c r="BF2549" i="7"/>
  <c r="BG2549" i="7" s="1"/>
  <c r="BH2549" i="7" s="1"/>
  <c r="BF2550" i="7"/>
  <c r="BG2550" i="7" s="1"/>
  <c r="BH2550" i="7" s="1"/>
  <c r="BF2551" i="7"/>
  <c r="BG2551" i="7" s="1"/>
  <c r="BH2551" i="7" s="1"/>
  <c r="BF2552" i="7"/>
  <c r="BG2552" i="7" s="1"/>
  <c r="BH2552" i="7" s="1"/>
  <c r="BF2553" i="7"/>
  <c r="BG2553" i="7" s="1"/>
  <c r="BH2553" i="7" s="1"/>
  <c r="BF2554" i="7"/>
  <c r="BG2554" i="7" s="1"/>
  <c r="BH2554" i="7" s="1"/>
  <c r="BF2555" i="7"/>
  <c r="BG2555" i="7" s="1"/>
  <c r="BH2555" i="7" s="1"/>
  <c r="BF2556" i="7"/>
  <c r="BG2556" i="7" s="1"/>
  <c r="BH2556" i="7" s="1"/>
  <c r="BF2557" i="7"/>
  <c r="BG2557" i="7" s="1"/>
  <c r="BH2557" i="7" s="1"/>
  <c r="BF2558" i="7"/>
  <c r="BG2558" i="7" s="1"/>
  <c r="BH2558" i="7" s="1"/>
  <c r="BF2559" i="7"/>
  <c r="BG2559" i="7" s="1"/>
  <c r="BH2559" i="7" s="1"/>
  <c r="BF2560" i="7"/>
  <c r="BG2560" i="7" s="1"/>
  <c r="BH2560" i="7" s="1"/>
  <c r="BF2561" i="7"/>
  <c r="BG2561" i="7" s="1"/>
  <c r="BH2561" i="7" s="1"/>
  <c r="BF2562" i="7"/>
  <c r="BG2562" i="7" s="1"/>
  <c r="BH2562" i="7" s="1"/>
  <c r="BF2563" i="7"/>
  <c r="BG2563" i="7" s="1"/>
  <c r="BH2563" i="7" s="1"/>
  <c r="BF2564" i="7"/>
  <c r="BG2564" i="7" s="1"/>
  <c r="BH2564" i="7" s="1"/>
  <c r="BF2565" i="7"/>
  <c r="BG2565" i="7" s="1"/>
  <c r="BH2565" i="7" s="1"/>
  <c r="BF2566" i="7"/>
  <c r="BG2566" i="7" s="1"/>
  <c r="BH2566" i="7" s="1"/>
  <c r="BF2567" i="7"/>
  <c r="BG2567" i="7" s="1"/>
  <c r="BH2567" i="7" s="1"/>
  <c r="BF2568" i="7"/>
  <c r="BG2568" i="7" s="1"/>
  <c r="BH2568" i="7" s="1"/>
  <c r="BF2569" i="7"/>
  <c r="BG2569" i="7" s="1"/>
  <c r="BH2569" i="7" s="1"/>
  <c r="BF2570" i="7"/>
  <c r="BG2570" i="7" s="1"/>
  <c r="BH2570" i="7" s="1"/>
  <c r="BF2571" i="7"/>
  <c r="BG2571" i="7" s="1"/>
  <c r="BH2571" i="7" s="1"/>
  <c r="BF2572" i="7"/>
  <c r="BG2572" i="7" s="1"/>
  <c r="BH2572" i="7" s="1"/>
  <c r="BF2573" i="7"/>
  <c r="BG2573" i="7" s="1"/>
  <c r="BH2573" i="7" s="1"/>
  <c r="BF2574" i="7"/>
  <c r="BG2574" i="7" s="1"/>
  <c r="BH2574" i="7" s="1"/>
  <c r="BF2575" i="7"/>
  <c r="BG2575" i="7" s="1"/>
  <c r="BH2575" i="7" s="1"/>
  <c r="BF2576" i="7"/>
  <c r="BG2576" i="7" s="1"/>
  <c r="BH2576" i="7" s="1"/>
  <c r="BF2577" i="7"/>
  <c r="BG2577" i="7" s="1"/>
  <c r="BH2577" i="7" s="1"/>
  <c r="BF2578" i="7"/>
  <c r="BG2578" i="7" s="1"/>
  <c r="BH2578" i="7" s="1"/>
  <c r="BF2579" i="7"/>
  <c r="BG2579" i="7" s="1"/>
  <c r="BH2579" i="7" s="1"/>
  <c r="BF2580" i="7"/>
  <c r="BG2580" i="7" s="1"/>
  <c r="BH2580" i="7" s="1"/>
  <c r="BF2581" i="7"/>
  <c r="BG2581" i="7" s="1"/>
  <c r="BH2581" i="7" s="1"/>
  <c r="BF2582" i="7"/>
  <c r="BG2582" i="7" s="1"/>
  <c r="BH2582" i="7" s="1"/>
  <c r="BF2583" i="7"/>
  <c r="BG2583" i="7" s="1"/>
  <c r="BH2583" i="7" s="1"/>
  <c r="BF2584" i="7"/>
  <c r="BG2584" i="7" s="1"/>
  <c r="BH2584" i="7" s="1"/>
  <c r="BF2585" i="7"/>
  <c r="BG2585" i="7" s="1"/>
  <c r="BH2585" i="7" s="1"/>
  <c r="BF2586" i="7"/>
  <c r="BG2586" i="7" s="1"/>
  <c r="BH2586" i="7" s="1"/>
  <c r="BF2587" i="7"/>
  <c r="BG2587" i="7" s="1"/>
  <c r="BH2587" i="7" s="1"/>
  <c r="BF2588" i="7"/>
  <c r="BG2588" i="7" s="1"/>
  <c r="BH2588" i="7" s="1"/>
  <c r="BF2589" i="7"/>
  <c r="BG2589" i="7" s="1"/>
  <c r="BH2589" i="7" s="1"/>
  <c r="BF2590" i="7"/>
  <c r="BG2590" i="7" s="1"/>
  <c r="BH2590" i="7" s="1"/>
  <c r="BF2591" i="7"/>
  <c r="BG2591" i="7" s="1"/>
  <c r="BH2591" i="7" s="1"/>
  <c r="BF2592" i="7"/>
  <c r="BG2592" i="7" s="1"/>
  <c r="BH2592" i="7" s="1"/>
  <c r="BF2593" i="7"/>
  <c r="BG2593" i="7" s="1"/>
  <c r="BH2593" i="7" s="1"/>
  <c r="BF2594" i="7"/>
  <c r="BG2594" i="7" s="1"/>
  <c r="BH2594" i="7" s="1"/>
  <c r="BF2595" i="7"/>
  <c r="BG2595" i="7" s="1"/>
  <c r="BH2595" i="7" s="1"/>
  <c r="BF2596" i="7"/>
  <c r="BG2596" i="7" s="1"/>
  <c r="BH2596" i="7" s="1"/>
  <c r="BF2597" i="7"/>
  <c r="BG2597" i="7" s="1"/>
  <c r="BH2597" i="7" s="1"/>
  <c r="BF2598" i="7"/>
  <c r="BG2598" i="7" s="1"/>
  <c r="BH2598" i="7" s="1"/>
  <c r="BF2599" i="7"/>
  <c r="BG2599" i="7" s="1"/>
  <c r="BH2599" i="7" s="1"/>
  <c r="BF2600" i="7"/>
  <c r="BG2600" i="7" s="1"/>
  <c r="BH2600" i="7" s="1"/>
  <c r="BF2601" i="7"/>
  <c r="BG2601" i="7" s="1"/>
  <c r="BH2601" i="7" s="1"/>
  <c r="BF2602" i="7"/>
  <c r="BG2602" i="7" s="1"/>
  <c r="BH2602" i="7" s="1"/>
  <c r="BF2603" i="7"/>
  <c r="BG2603" i="7" s="1"/>
  <c r="BH2603" i="7" s="1"/>
  <c r="BF2604" i="7"/>
  <c r="BG2604" i="7" s="1"/>
  <c r="BH2604" i="7" s="1"/>
  <c r="BF2605" i="7"/>
  <c r="BG2605" i="7" s="1"/>
  <c r="BH2605" i="7" s="1"/>
  <c r="BF2606" i="7"/>
  <c r="BG2606" i="7" s="1"/>
  <c r="BH2606" i="7" s="1"/>
  <c r="BF2607" i="7"/>
  <c r="BG2607" i="7" s="1"/>
  <c r="BH2607" i="7" s="1"/>
  <c r="BF2608" i="7"/>
  <c r="BG2608" i="7" s="1"/>
  <c r="BH2608" i="7" s="1"/>
  <c r="BF2609" i="7"/>
  <c r="BG2609" i="7" s="1"/>
  <c r="BH2609" i="7" s="1"/>
  <c r="BF2610" i="7"/>
  <c r="BG2610" i="7" s="1"/>
  <c r="BH2610" i="7" s="1"/>
  <c r="BF2611" i="7"/>
  <c r="BG2611" i="7" s="1"/>
  <c r="BH2611" i="7" s="1"/>
  <c r="BF2612" i="7"/>
  <c r="BG2612" i="7" s="1"/>
  <c r="BH2612" i="7" s="1"/>
  <c r="BF2613" i="7"/>
  <c r="BG2613" i="7" s="1"/>
  <c r="BH2613" i="7" s="1"/>
  <c r="BF2614" i="7"/>
  <c r="BG2614" i="7" s="1"/>
  <c r="BH2614" i="7" s="1"/>
  <c r="BF2615" i="7"/>
  <c r="BG2615" i="7" s="1"/>
  <c r="BH2615" i="7" s="1"/>
  <c r="BF2616" i="7"/>
  <c r="BG2616" i="7" s="1"/>
  <c r="BH2616" i="7" s="1"/>
  <c r="BF2617" i="7"/>
  <c r="BG2617" i="7" s="1"/>
  <c r="BH2617" i="7" s="1"/>
  <c r="BF2618" i="7"/>
  <c r="BG2618" i="7" s="1"/>
  <c r="BH2618" i="7" s="1"/>
  <c r="BF2619" i="7"/>
  <c r="BG2619" i="7" s="1"/>
  <c r="BH2619" i="7" s="1"/>
  <c r="BF2620" i="7"/>
  <c r="BG2620" i="7" s="1"/>
  <c r="BH2620" i="7" s="1"/>
  <c r="BF2621" i="7"/>
  <c r="BG2621" i="7" s="1"/>
  <c r="BH2621" i="7" s="1"/>
  <c r="BF2622" i="7"/>
  <c r="BG2622" i="7" s="1"/>
  <c r="BH2622" i="7" s="1"/>
  <c r="BF2623" i="7"/>
  <c r="BG2623" i="7" s="1"/>
  <c r="BH2623" i="7" s="1"/>
  <c r="BF2624" i="7"/>
  <c r="BG2624" i="7" s="1"/>
  <c r="BH2624" i="7" s="1"/>
  <c r="BF2625" i="7"/>
  <c r="BG2625" i="7" s="1"/>
  <c r="BH2625" i="7" s="1"/>
  <c r="BF2626" i="7"/>
  <c r="BG2626" i="7" s="1"/>
  <c r="BH2626" i="7" s="1"/>
  <c r="BF2627" i="7"/>
  <c r="BG2627" i="7" s="1"/>
  <c r="BH2627" i="7" s="1"/>
  <c r="BF2628" i="7"/>
  <c r="BG2628" i="7" s="1"/>
  <c r="BH2628" i="7" s="1"/>
  <c r="BF2629" i="7"/>
  <c r="BG2629" i="7" s="1"/>
  <c r="BH2629" i="7" s="1"/>
  <c r="BF2630" i="7"/>
  <c r="BG2630" i="7" s="1"/>
  <c r="BH2630" i="7" s="1"/>
  <c r="BF2631" i="7"/>
  <c r="BG2631" i="7" s="1"/>
  <c r="BH2631" i="7" s="1"/>
  <c r="BF2632" i="7"/>
  <c r="BG2632" i="7" s="1"/>
  <c r="BH2632" i="7" s="1"/>
  <c r="BF2633" i="7"/>
  <c r="BG2633" i="7" s="1"/>
  <c r="BH2633" i="7" s="1"/>
  <c r="BF2634" i="7"/>
  <c r="BG2634" i="7" s="1"/>
  <c r="BH2634" i="7" s="1"/>
  <c r="BF2635" i="7"/>
  <c r="BG2635" i="7" s="1"/>
  <c r="BH2635" i="7" s="1"/>
  <c r="BF2636" i="7"/>
  <c r="BG2636" i="7" s="1"/>
  <c r="BH2636" i="7" s="1"/>
  <c r="BF2637" i="7"/>
  <c r="BG2637" i="7" s="1"/>
  <c r="BH2637" i="7" s="1"/>
  <c r="BF2638" i="7"/>
  <c r="BG2638" i="7" s="1"/>
  <c r="BH2638" i="7" s="1"/>
  <c r="BF2639" i="7"/>
  <c r="BG2639" i="7" s="1"/>
  <c r="BH2639" i="7" s="1"/>
  <c r="BF2640" i="7"/>
  <c r="BG2640" i="7" s="1"/>
  <c r="BH2640" i="7" s="1"/>
  <c r="BF2641" i="7"/>
  <c r="BG2641" i="7" s="1"/>
  <c r="BH2641" i="7" s="1"/>
  <c r="BF2642" i="7"/>
  <c r="BG2642" i="7" s="1"/>
  <c r="BH2642" i="7" s="1"/>
  <c r="BF2643" i="7"/>
  <c r="BG2643" i="7" s="1"/>
  <c r="BH2643" i="7" s="1"/>
  <c r="BF2644" i="7"/>
  <c r="BG2644" i="7" s="1"/>
  <c r="BH2644" i="7" s="1"/>
  <c r="BF2645" i="7"/>
  <c r="BG2645" i="7" s="1"/>
  <c r="BH2645" i="7" s="1"/>
  <c r="BF2646" i="7"/>
  <c r="BG2646" i="7" s="1"/>
  <c r="BH2646" i="7" s="1"/>
  <c r="BF2647" i="7"/>
  <c r="BG2647" i="7" s="1"/>
  <c r="BH2647" i="7" s="1"/>
  <c r="BF2648" i="7"/>
  <c r="BG2648" i="7" s="1"/>
  <c r="BH2648" i="7" s="1"/>
  <c r="BF2649" i="7"/>
  <c r="BG2649" i="7" s="1"/>
  <c r="BH2649" i="7" s="1"/>
  <c r="BF2650" i="7"/>
  <c r="BG2650" i="7" s="1"/>
  <c r="BH2650" i="7" s="1"/>
  <c r="BF2651" i="7"/>
  <c r="BG2651" i="7" s="1"/>
  <c r="BH2651" i="7" s="1"/>
  <c r="BF2652" i="7"/>
  <c r="BG2652" i="7" s="1"/>
  <c r="BH2652" i="7" s="1"/>
  <c r="BF2653" i="7"/>
  <c r="BG2653" i="7" s="1"/>
  <c r="BH2653" i="7" s="1"/>
  <c r="BF2654" i="7"/>
  <c r="BG2654" i="7" s="1"/>
  <c r="BH2654" i="7" s="1"/>
  <c r="BF2655" i="7"/>
  <c r="BG2655" i="7" s="1"/>
  <c r="BH2655" i="7" s="1"/>
  <c r="BF2656" i="7"/>
  <c r="BG2656" i="7" s="1"/>
  <c r="BH2656" i="7" s="1"/>
  <c r="BF2657" i="7"/>
  <c r="BG2657" i="7" s="1"/>
  <c r="BH2657" i="7" s="1"/>
  <c r="BF2658" i="7"/>
  <c r="BG2658" i="7" s="1"/>
  <c r="BH2658" i="7" s="1"/>
  <c r="BF2659" i="7"/>
  <c r="BG2659" i="7" s="1"/>
  <c r="BH2659" i="7" s="1"/>
  <c r="BF2660" i="7"/>
  <c r="BG2660" i="7" s="1"/>
  <c r="BH2660" i="7" s="1"/>
  <c r="BF2661" i="7"/>
  <c r="BG2661" i="7" s="1"/>
  <c r="BH2661" i="7" s="1"/>
  <c r="BF2662" i="7"/>
  <c r="BG2662" i="7" s="1"/>
  <c r="BH2662" i="7" s="1"/>
  <c r="BF2663" i="7"/>
  <c r="BG2663" i="7" s="1"/>
  <c r="BH2663" i="7" s="1"/>
  <c r="BF2664" i="7"/>
  <c r="BG2664" i="7" s="1"/>
  <c r="BH2664" i="7" s="1"/>
  <c r="BF2665" i="7"/>
  <c r="BG2665" i="7" s="1"/>
  <c r="BH2665" i="7" s="1"/>
  <c r="BF2666" i="7"/>
  <c r="BG2666" i="7" s="1"/>
  <c r="BH2666" i="7" s="1"/>
  <c r="BF2667" i="7"/>
  <c r="BG2667" i="7" s="1"/>
  <c r="BH2667" i="7" s="1"/>
  <c r="BF2668" i="7"/>
  <c r="BG2668" i="7" s="1"/>
  <c r="BH2668" i="7" s="1"/>
  <c r="BF2669" i="7"/>
  <c r="BG2669" i="7" s="1"/>
  <c r="BH2669" i="7" s="1"/>
  <c r="BF2670" i="7"/>
  <c r="BG2670" i="7" s="1"/>
  <c r="BH2670" i="7" s="1"/>
  <c r="BF2671" i="7"/>
  <c r="BG2671" i="7" s="1"/>
  <c r="BH2671" i="7" s="1"/>
  <c r="BF2672" i="7"/>
  <c r="BG2672" i="7" s="1"/>
  <c r="BH2672" i="7" s="1"/>
  <c r="BF2673" i="7"/>
  <c r="BG2673" i="7" s="1"/>
  <c r="BH2673" i="7" s="1"/>
  <c r="BF2674" i="7"/>
  <c r="BG2674" i="7" s="1"/>
  <c r="BH2674" i="7" s="1"/>
  <c r="BF2675" i="7"/>
  <c r="BG2675" i="7" s="1"/>
  <c r="BH2675" i="7" s="1"/>
  <c r="BF2676" i="7"/>
  <c r="BG2676" i="7" s="1"/>
  <c r="BH2676" i="7" s="1"/>
  <c r="BF2677" i="7"/>
  <c r="BG2677" i="7" s="1"/>
  <c r="BH2677" i="7" s="1"/>
  <c r="BF2678" i="7"/>
  <c r="BG2678" i="7" s="1"/>
  <c r="BH2678" i="7" s="1"/>
  <c r="BF2679" i="7"/>
  <c r="BG2679" i="7" s="1"/>
  <c r="BH2679" i="7" s="1"/>
  <c r="BF2680" i="7"/>
  <c r="BG2680" i="7" s="1"/>
  <c r="BH2680" i="7" s="1"/>
  <c r="BF2681" i="7"/>
  <c r="BG2681" i="7" s="1"/>
  <c r="BH2681" i="7" s="1"/>
  <c r="BF2682" i="7"/>
  <c r="BG2682" i="7" s="1"/>
  <c r="BH2682" i="7" s="1"/>
  <c r="BF2683" i="7"/>
  <c r="BG2683" i="7" s="1"/>
  <c r="BH2683" i="7" s="1"/>
  <c r="BF2684" i="7"/>
  <c r="BG2684" i="7" s="1"/>
  <c r="BH2684" i="7" s="1"/>
  <c r="BF2685" i="7"/>
  <c r="BG2685" i="7" s="1"/>
  <c r="BH2685" i="7" s="1"/>
  <c r="BF2686" i="7"/>
  <c r="BG2686" i="7" s="1"/>
  <c r="BH2686" i="7" s="1"/>
  <c r="BF2687" i="7"/>
  <c r="BG2687" i="7" s="1"/>
  <c r="BH2687" i="7" s="1"/>
  <c r="BF2688" i="7"/>
  <c r="BG2688" i="7" s="1"/>
  <c r="BH2688" i="7" s="1"/>
  <c r="BF2689" i="7"/>
  <c r="BG2689" i="7" s="1"/>
  <c r="BH2689" i="7" s="1"/>
  <c r="BF2690" i="7"/>
  <c r="BG2690" i="7" s="1"/>
  <c r="BH2690" i="7" s="1"/>
  <c r="BF2691" i="7"/>
  <c r="BG2691" i="7" s="1"/>
  <c r="BH2691" i="7" s="1"/>
  <c r="BF2692" i="7"/>
  <c r="BG2692" i="7" s="1"/>
  <c r="BH2692" i="7" s="1"/>
  <c r="BF2693" i="7"/>
  <c r="BG2693" i="7" s="1"/>
  <c r="BH2693" i="7" s="1"/>
  <c r="BF2694" i="7"/>
  <c r="BG2694" i="7" s="1"/>
  <c r="BH2694" i="7" s="1"/>
  <c r="BF2695" i="7"/>
  <c r="BG2695" i="7" s="1"/>
  <c r="BH2695" i="7" s="1"/>
  <c r="BF2696" i="7"/>
  <c r="BG2696" i="7" s="1"/>
  <c r="BH2696" i="7" s="1"/>
  <c r="BF2697" i="7"/>
  <c r="BG2697" i="7" s="1"/>
  <c r="BH2697" i="7" s="1"/>
  <c r="BF2698" i="7"/>
  <c r="BG2698" i="7" s="1"/>
  <c r="BH2698" i="7" s="1"/>
  <c r="BF2699" i="7"/>
  <c r="BG2699" i="7" s="1"/>
  <c r="BH2699" i="7" s="1"/>
  <c r="BF2700" i="7"/>
  <c r="BG2700" i="7" s="1"/>
  <c r="BH2700" i="7" s="1"/>
  <c r="BF2701" i="7"/>
  <c r="BG2701" i="7" s="1"/>
  <c r="BH2701" i="7" s="1"/>
  <c r="BF2702" i="7"/>
  <c r="BG2702" i="7" s="1"/>
  <c r="BH2702" i="7" s="1"/>
  <c r="BF2703" i="7"/>
  <c r="BG2703" i="7" s="1"/>
  <c r="BH2703" i="7" s="1"/>
  <c r="BF2704" i="7"/>
  <c r="BG2704" i="7" s="1"/>
  <c r="BH2704" i="7" s="1"/>
  <c r="BF2705" i="7"/>
  <c r="BG2705" i="7" s="1"/>
  <c r="BH2705" i="7" s="1"/>
  <c r="BF2706" i="7"/>
  <c r="BG2706" i="7" s="1"/>
  <c r="BH2706" i="7" s="1"/>
  <c r="BF2707" i="7"/>
  <c r="BG2707" i="7" s="1"/>
  <c r="BH2707" i="7" s="1"/>
  <c r="BF2708" i="7"/>
  <c r="BG2708" i="7" s="1"/>
  <c r="BH2708" i="7" s="1"/>
  <c r="BF2709" i="7"/>
  <c r="BG2709" i="7" s="1"/>
  <c r="BH2709" i="7" s="1"/>
  <c r="BF2710" i="7"/>
  <c r="BG2710" i="7" s="1"/>
  <c r="BH2710" i="7" s="1"/>
  <c r="BF2711" i="7"/>
  <c r="BG2711" i="7" s="1"/>
  <c r="BH2711" i="7" s="1"/>
  <c r="BF2712" i="7"/>
  <c r="BG2712" i="7" s="1"/>
  <c r="BH2712" i="7" s="1"/>
  <c r="BF2713" i="7"/>
  <c r="BG2713" i="7" s="1"/>
  <c r="BH2713" i="7" s="1"/>
  <c r="BF2714" i="7"/>
  <c r="BG2714" i="7" s="1"/>
  <c r="BH2714" i="7" s="1"/>
  <c r="BF2715" i="7"/>
  <c r="BG2715" i="7" s="1"/>
  <c r="BH2715" i="7" s="1"/>
  <c r="BF2716" i="7"/>
  <c r="BG2716" i="7" s="1"/>
  <c r="BH2716" i="7" s="1"/>
  <c r="BF2717" i="7"/>
  <c r="BG2717" i="7" s="1"/>
  <c r="BH2717" i="7" s="1"/>
  <c r="BF2718" i="7"/>
  <c r="BG2718" i="7" s="1"/>
  <c r="BH2718" i="7" s="1"/>
  <c r="BF2719" i="7"/>
  <c r="BG2719" i="7" s="1"/>
  <c r="BH2719" i="7" s="1"/>
  <c r="BF2720" i="7"/>
  <c r="BG2720" i="7" s="1"/>
  <c r="BH2720" i="7" s="1"/>
  <c r="BF2721" i="7"/>
  <c r="BG2721" i="7" s="1"/>
  <c r="BH2721" i="7" s="1"/>
  <c r="BF2722" i="7"/>
  <c r="BG2722" i="7" s="1"/>
  <c r="BH2722" i="7" s="1"/>
  <c r="BF2723" i="7"/>
  <c r="BG2723" i="7" s="1"/>
  <c r="BH2723" i="7" s="1"/>
  <c r="BF2724" i="7"/>
  <c r="BG2724" i="7" s="1"/>
  <c r="BH2724" i="7" s="1"/>
  <c r="BF2725" i="7"/>
  <c r="BG2725" i="7" s="1"/>
  <c r="BH2725" i="7" s="1"/>
  <c r="BF2726" i="7"/>
  <c r="BG2726" i="7" s="1"/>
  <c r="BH2726" i="7" s="1"/>
  <c r="BF2727" i="7"/>
  <c r="BG2727" i="7" s="1"/>
  <c r="BH2727" i="7" s="1"/>
  <c r="BF2728" i="7"/>
  <c r="BG2728" i="7" s="1"/>
  <c r="BH2728" i="7" s="1"/>
  <c r="BF2729" i="7"/>
  <c r="BG2729" i="7" s="1"/>
  <c r="BH2729" i="7" s="1"/>
  <c r="BF2730" i="7"/>
  <c r="BG2730" i="7" s="1"/>
  <c r="BH2730" i="7" s="1"/>
  <c r="BF2731" i="7"/>
  <c r="BG2731" i="7" s="1"/>
  <c r="BH2731" i="7" s="1"/>
  <c r="BF2732" i="7"/>
  <c r="BG2732" i="7" s="1"/>
  <c r="BH2732" i="7" s="1"/>
  <c r="BF2733" i="7"/>
  <c r="BG2733" i="7" s="1"/>
  <c r="BH2733" i="7" s="1"/>
  <c r="BF2734" i="7"/>
  <c r="BG2734" i="7" s="1"/>
  <c r="BH2734" i="7" s="1"/>
  <c r="BF2735" i="7"/>
  <c r="BG2735" i="7" s="1"/>
  <c r="BH2735" i="7" s="1"/>
  <c r="BF2736" i="7"/>
  <c r="BG2736" i="7" s="1"/>
  <c r="BH2736" i="7" s="1"/>
  <c r="BF2737" i="7"/>
  <c r="BG2737" i="7" s="1"/>
  <c r="BH2737" i="7" s="1"/>
  <c r="BF2738" i="7"/>
  <c r="BG2738" i="7" s="1"/>
  <c r="BH2738" i="7" s="1"/>
  <c r="BF2739" i="7"/>
  <c r="BG2739" i="7" s="1"/>
  <c r="BH2739" i="7" s="1"/>
  <c r="BF2740" i="7"/>
  <c r="BG2740" i="7" s="1"/>
  <c r="BH2740" i="7" s="1"/>
  <c r="BF2741" i="7"/>
  <c r="BG2741" i="7" s="1"/>
  <c r="BH2741" i="7" s="1"/>
  <c r="BF2742" i="7"/>
  <c r="BG2742" i="7" s="1"/>
  <c r="BH2742" i="7" s="1"/>
  <c r="BF2743" i="7"/>
  <c r="BG2743" i="7" s="1"/>
  <c r="BH2743" i="7" s="1"/>
  <c r="BF2744" i="7"/>
  <c r="BG2744" i="7" s="1"/>
  <c r="BH2744" i="7" s="1"/>
  <c r="BF2745" i="7"/>
  <c r="BG2745" i="7" s="1"/>
  <c r="BH2745" i="7" s="1"/>
  <c r="BF2746" i="7"/>
  <c r="BG2746" i="7" s="1"/>
  <c r="BH2746" i="7" s="1"/>
  <c r="BF2747" i="7"/>
  <c r="BG2747" i="7" s="1"/>
  <c r="BH2747" i="7" s="1"/>
  <c r="BF2748" i="7"/>
  <c r="BG2748" i="7" s="1"/>
  <c r="BH2748" i="7" s="1"/>
  <c r="BF2749" i="7"/>
  <c r="BG2749" i="7" s="1"/>
  <c r="BH2749" i="7" s="1"/>
  <c r="BF2750" i="7"/>
  <c r="BG2750" i="7" s="1"/>
  <c r="BH2750" i="7" s="1"/>
  <c r="BF2751" i="7"/>
  <c r="BG2751" i="7" s="1"/>
  <c r="BH2751" i="7" s="1"/>
  <c r="BF2752" i="7"/>
  <c r="BG2752" i="7" s="1"/>
  <c r="BH2752" i="7" s="1"/>
  <c r="BF2753" i="7"/>
  <c r="BG2753" i="7" s="1"/>
  <c r="BH2753" i="7" s="1"/>
  <c r="BF2754" i="7"/>
  <c r="BG2754" i="7" s="1"/>
  <c r="BH2754" i="7" s="1"/>
  <c r="BF2755" i="7"/>
  <c r="BG2755" i="7" s="1"/>
  <c r="BH2755" i="7" s="1"/>
  <c r="BF2756" i="7"/>
  <c r="BG2756" i="7" s="1"/>
  <c r="BH2756" i="7" s="1"/>
  <c r="BF2757" i="7"/>
  <c r="BG2757" i="7" s="1"/>
  <c r="BH2757" i="7" s="1"/>
  <c r="BF2758" i="7"/>
  <c r="BG2758" i="7" s="1"/>
  <c r="BH2758" i="7" s="1"/>
  <c r="BF2759" i="7"/>
  <c r="BG2759" i="7" s="1"/>
  <c r="BH2759" i="7" s="1"/>
  <c r="BF2760" i="7"/>
  <c r="BG2760" i="7" s="1"/>
  <c r="BH2760" i="7" s="1"/>
  <c r="BF2761" i="7"/>
  <c r="BG2761" i="7" s="1"/>
  <c r="BH2761" i="7" s="1"/>
  <c r="BF2762" i="7"/>
  <c r="BG2762" i="7" s="1"/>
  <c r="BH2762" i="7" s="1"/>
  <c r="BF2763" i="7"/>
  <c r="BG2763" i="7" s="1"/>
  <c r="BH2763" i="7" s="1"/>
  <c r="BF2764" i="7"/>
  <c r="BG2764" i="7" s="1"/>
  <c r="BH2764" i="7" s="1"/>
  <c r="BF2765" i="7"/>
  <c r="BG2765" i="7" s="1"/>
  <c r="BH2765" i="7" s="1"/>
  <c r="BF2766" i="7"/>
  <c r="BG2766" i="7" s="1"/>
  <c r="BH2766" i="7" s="1"/>
  <c r="BF2767" i="7"/>
  <c r="BG2767" i="7" s="1"/>
  <c r="BH2767" i="7" s="1"/>
  <c r="BF2768" i="7"/>
  <c r="BG2768" i="7" s="1"/>
  <c r="BH2768" i="7" s="1"/>
  <c r="BF2769" i="7"/>
  <c r="BG2769" i="7" s="1"/>
  <c r="BH2769" i="7" s="1"/>
  <c r="BF2770" i="7"/>
  <c r="BG2770" i="7" s="1"/>
  <c r="BH2770" i="7" s="1"/>
  <c r="BF2771" i="7"/>
  <c r="BG2771" i="7" s="1"/>
  <c r="BH2771" i="7" s="1"/>
  <c r="BF2772" i="7"/>
  <c r="BG2772" i="7" s="1"/>
  <c r="BH2772" i="7" s="1"/>
  <c r="BF2773" i="7"/>
  <c r="BG2773" i="7" s="1"/>
  <c r="BH2773" i="7" s="1"/>
  <c r="BF2774" i="7"/>
  <c r="BG2774" i="7" s="1"/>
  <c r="BH2774" i="7" s="1"/>
  <c r="BF2775" i="7"/>
  <c r="BG2775" i="7" s="1"/>
  <c r="BH2775" i="7" s="1"/>
  <c r="BF2776" i="7"/>
  <c r="BG2776" i="7" s="1"/>
  <c r="BH2776" i="7" s="1"/>
  <c r="BF2777" i="7"/>
  <c r="BG2777" i="7" s="1"/>
  <c r="BH2777" i="7" s="1"/>
  <c r="BF2778" i="7"/>
  <c r="BG2778" i="7" s="1"/>
  <c r="BH2778" i="7" s="1"/>
  <c r="BF2779" i="7"/>
  <c r="BG2779" i="7" s="1"/>
  <c r="BH2779" i="7" s="1"/>
  <c r="BF2780" i="7"/>
  <c r="BG2780" i="7" s="1"/>
  <c r="BH2780" i="7" s="1"/>
  <c r="BF2781" i="7"/>
  <c r="BG2781" i="7" s="1"/>
  <c r="BH2781" i="7" s="1"/>
  <c r="BF2782" i="7"/>
  <c r="BG2782" i="7" s="1"/>
  <c r="BH2782" i="7" s="1"/>
  <c r="BF2783" i="7"/>
  <c r="BG2783" i="7" s="1"/>
  <c r="BH2783" i="7" s="1"/>
  <c r="BF2784" i="7"/>
  <c r="BG2784" i="7" s="1"/>
  <c r="BH2784" i="7" s="1"/>
  <c r="BF2785" i="7"/>
  <c r="BG2785" i="7" s="1"/>
  <c r="BH2785" i="7" s="1"/>
  <c r="BF2786" i="7"/>
  <c r="BG2786" i="7" s="1"/>
  <c r="BH2786" i="7" s="1"/>
  <c r="BF2787" i="7"/>
  <c r="BG2787" i="7" s="1"/>
  <c r="BH2787" i="7" s="1"/>
  <c r="BF2788" i="7"/>
  <c r="BG2788" i="7" s="1"/>
  <c r="BH2788" i="7" s="1"/>
  <c r="BF2789" i="7"/>
  <c r="BG2789" i="7" s="1"/>
  <c r="BH2789" i="7" s="1"/>
  <c r="BF2790" i="7"/>
  <c r="BG2790" i="7" s="1"/>
  <c r="BH2790" i="7" s="1"/>
  <c r="BF2791" i="7"/>
  <c r="BG2791" i="7" s="1"/>
  <c r="BH2791" i="7" s="1"/>
  <c r="BF2792" i="7"/>
  <c r="BG2792" i="7" s="1"/>
  <c r="BH2792" i="7" s="1"/>
  <c r="BF2793" i="7"/>
  <c r="BG2793" i="7" s="1"/>
  <c r="BH2793" i="7" s="1"/>
  <c r="BF2794" i="7"/>
  <c r="BG2794" i="7" s="1"/>
  <c r="BH2794" i="7" s="1"/>
  <c r="BF2795" i="7"/>
  <c r="BG2795" i="7" s="1"/>
  <c r="BH2795" i="7" s="1"/>
  <c r="BF2796" i="7"/>
  <c r="BG2796" i="7" s="1"/>
  <c r="BH2796" i="7" s="1"/>
  <c r="BF2797" i="7"/>
  <c r="BG2797" i="7" s="1"/>
  <c r="BH2797" i="7" s="1"/>
  <c r="BF2798" i="7"/>
  <c r="BG2798" i="7" s="1"/>
  <c r="BH2798" i="7" s="1"/>
  <c r="BF2799" i="7"/>
  <c r="BG2799" i="7" s="1"/>
  <c r="BH2799" i="7" s="1"/>
  <c r="BF2800" i="7"/>
  <c r="BG2800" i="7" s="1"/>
  <c r="BH2800" i="7" s="1"/>
  <c r="BF2801" i="7"/>
  <c r="BG2801" i="7" s="1"/>
  <c r="BH2801" i="7" s="1"/>
  <c r="BF2802" i="7"/>
  <c r="BG2802" i="7" s="1"/>
  <c r="BH2802" i="7" s="1"/>
  <c r="BF2803" i="7"/>
  <c r="BG2803" i="7" s="1"/>
  <c r="BH2803" i="7" s="1"/>
  <c r="BF2804" i="7"/>
  <c r="BG2804" i="7" s="1"/>
  <c r="BH2804" i="7" s="1"/>
  <c r="BF2805" i="7"/>
  <c r="BG2805" i="7" s="1"/>
  <c r="BH2805" i="7" s="1"/>
  <c r="BF2806" i="7"/>
  <c r="BG2806" i="7" s="1"/>
  <c r="BH2806" i="7" s="1"/>
  <c r="BF2807" i="7"/>
  <c r="BG2807" i="7" s="1"/>
  <c r="BH2807" i="7" s="1"/>
  <c r="BF2808" i="7"/>
  <c r="BG2808" i="7" s="1"/>
  <c r="BH2808" i="7" s="1"/>
  <c r="BF2809" i="7"/>
  <c r="BG2809" i="7" s="1"/>
  <c r="BH2809" i="7" s="1"/>
  <c r="BF2810" i="7"/>
  <c r="BG2810" i="7" s="1"/>
  <c r="BH2810" i="7" s="1"/>
  <c r="BF2811" i="7"/>
  <c r="BG2811" i="7" s="1"/>
  <c r="BH2811" i="7" s="1"/>
  <c r="BF2812" i="7"/>
  <c r="BG2812" i="7" s="1"/>
  <c r="BH2812" i="7" s="1"/>
  <c r="BF2813" i="7"/>
  <c r="BG2813" i="7" s="1"/>
  <c r="BH2813" i="7" s="1"/>
  <c r="BF2814" i="7"/>
  <c r="BG2814" i="7" s="1"/>
  <c r="BH2814" i="7" s="1"/>
  <c r="BF2815" i="7"/>
  <c r="BG2815" i="7" s="1"/>
  <c r="BH2815" i="7" s="1"/>
  <c r="BF2816" i="7"/>
  <c r="BG2816" i="7" s="1"/>
  <c r="BH2816" i="7" s="1"/>
  <c r="BF2817" i="7"/>
  <c r="BG2817" i="7" s="1"/>
  <c r="BH2817" i="7" s="1"/>
  <c r="BF2818" i="7"/>
  <c r="BG2818" i="7" s="1"/>
  <c r="BH2818" i="7" s="1"/>
  <c r="BF2819" i="7"/>
  <c r="BG2819" i="7" s="1"/>
  <c r="BH2819" i="7" s="1"/>
  <c r="BF2820" i="7"/>
  <c r="BG2820" i="7" s="1"/>
  <c r="BH2820" i="7" s="1"/>
  <c r="BF2821" i="7"/>
  <c r="BG2821" i="7" s="1"/>
  <c r="BH2821" i="7" s="1"/>
  <c r="BF2822" i="7"/>
  <c r="BG2822" i="7" s="1"/>
  <c r="BH2822" i="7" s="1"/>
  <c r="BF2823" i="7"/>
  <c r="BG2823" i="7" s="1"/>
  <c r="BH2823" i="7" s="1"/>
  <c r="BF2824" i="7"/>
  <c r="BG2824" i="7" s="1"/>
  <c r="BH2824" i="7" s="1"/>
  <c r="BF2825" i="7"/>
  <c r="BG2825" i="7" s="1"/>
  <c r="BH2825" i="7" s="1"/>
  <c r="BF2826" i="7"/>
  <c r="BG2826" i="7" s="1"/>
  <c r="BH2826" i="7" s="1"/>
  <c r="BF2827" i="7"/>
  <c r="BG2827" i="7" s="1"/>
  <c r="BH2827" i="7" s="1"/>
  <c r="BF2828" i="7"/>
  <c r="BG2828" i="7" s="1"/>
  <c r="BH2828" i="7" s="1"/>
  <c r="BF2829" i="7"/>
  <c r="BG2829" i="7" s="1"/>
  <c r="BH2829" i="7" s="1"/>
  <c r="BF2830" i="7"/>
  <c r="BG2830" i="7" s="1"/>
  <c r="BH2830" i="7" s="1"/>
  <c r="BF2831" i="7"/>
  <c r="BG2831" i="7" s="1"/>
  <c r="BH2831" i="7" s="1"/>
  <c r="BF2832" i="7"/>
  <c r="BG2832" i="7" s="1"/>
  <c r="BH2832" i="7" s="1"/>
  <c r="BF2833" i="7"/>
  <c r="BG2833" i="7" s="1"/>
  <c r="BH2833" i="7" s="1"/>
  <c r="BF2834" i="7"/>
  <c r="BG2834" i="7" s="1"/>
  <c r="BH2834" i="7" s="1"/>
  <c r="BF2835" i="7"/>
  <c r="BG2835" i="7" s="1"/>
  <c r="BH2835" i="7" s="1"/>
  <c r="BF2836" i="7"/>
  <c r="BG2836" i="7" s="1"/>
  <c r="BH2836" i="7" s="1"/>
  <c r="BF2837" i="7"/>
  <c r="BG2837" i="7" s="1"/>
  <c r="BH2837" i="7" s="1"/>
  <c r="BF2838" i="7"/>
  <c r="BG2838" i="7" s="1"/>
  <c r="BH2838" i="7" s="1"/>
  <c r="BF2839" i="7"/>
  <c r="BG2839" i="7" s="1"/>
  <c r="BH2839" i="7" s="1"/>
  <c r="BF2840" i="7"/>
  <c r="BG2840" i="7" s="1"/>
  <c r="BH2840" i="7" s="1"/>
  <c r="BF2841" i="7"/>
  <c r="BG2841" i="7" s="1"/>
  <c r="BH2841" i="7" s="1"/>
  <c r="BF2842" i="7"/>
  <c r="BG2842" i="7" s="1"/>
  <c r="BH2842" i="7" s="1"/>
  <c r="BF2843" i="7"/>
  <c r="BG2843" i="7" s="1"/>
  <c r="BH2843" i="7" s="1"/>
  <c r="BF2844" i="7"/>
  <c r="BG2844" i="7" s="1"/>
  <c r="BH2844" i="7" s="1"/>
  <c r="BF2845" i="7"/>
  <c r="BG2845" i="7" s="1"/>
  <c r="BH2845" i="7" s="1"/>
  <c r="BF2846" i="7"/>
  <c r="BG2846" i="7" s="1"/>
  <c r="BH2846" i="7" s="1"/>
  <c r="BF2847" i="7"/>
  <c r="BG2847" i="7" s="1"/>
  <c r="BH2847" i="7" s="1"/>
  <c r="BF2848" i="7"/>
  <c r="BG2848" i="7" s="1"/>
  <c r="BH2848" i="7" s="1"/>
  <c r="BF2849" i="7"/>
  <c r="BG2849" i="7" s="1"/>
  <c r="BH2849" i="7" s="1"/>
  <c r="BF2850" i="7"/>
  <c r="BG2850" i="7" s="1"/>
  <c r="BH2850" i="7" s="1"/>
  <c r="BF2851" i="7"/>
  <c r="BG2851" i="7" s="1"/>
  <c r="BH2851" i="7" s="1"/>
  <c r="BF2852" i="7"/>
  <c r="BG2852" i="7" s="1"/>
  <c r="BH2852" i="7" s="1"/>
  <c r="BF2853" i="7"/>
  <c r="BG2853" i="7" s="1"/>
  <c r="BH2853" i="7" s="1"/>
  <c r="BF2854" i="7"/>
  <c r="BG2854" i="7" s="1"/>
  <c r="BH2854" i="7" s="1"/>
  <c r="BF2855" i="7"/>
  <c r="BG2855" i="7" s="1"/>
  <c r="BH2855" i="7" s="1"/>
  <c r="BF2856" i="7"/>
  <c r="BG2856" i="7" s="1"/>
  <c r="BH2856" i="7" s="1"/>
  <c r="BF2857" i="7"/>
  <c r="BG2857" i="7" s="1"/>
  <c r="BH2857" i="7" s="1"/>
  <c r="BF2858" i="7"/>
  <c r="BG2858" i="7" s="1"/>
  <c r="BH2858" i="7" s="1"/>
  <c r="BF2859" i="7"/>
  <c r="BG2859" i="7" s="1"/>
  <c r="BH2859" i="7" s="1"/>
  <c r="BF2860" i="7"/>
  <c r="BG2860" i="7" s="1"/>
  <c r="BH2860" i="7" s="1"/>
  <c r="BF2861" i="7"/>
  <c r="BG2861" i="7" s="1"/>
  <c r="BH2861" i="7" s="1"/>
  <c r="BF2862" i="7"/>
  <c r="BG2862" i="7" s="1"/>
  <c r="BH2862" i="7" s="1"/>
  <c r="BF2863" i="7"/>
  <c r="BG2863" i="7" s="1"/>
  <c r="BH2863" i="7" s="1"/>
  <c r="BF2864" i="7"/>
  <c r="BG2864" i="7" s="1"/>
  <c r="BH2864" i="7" s="1"/>
  <c r="BF2865" i="7"/>
  <c r="BG2865" i="7" s="1"/>
  <c r="BH2865" i="7" s="1"/>
  <c r="BF2866" i="7"/>
  <c r="BG2866" i="7" s="1"/>
  <c r="BH2866" i="7" s="1"/>
  <c r="BF2867" i="7"/>
  <c r="BG2867" i="7" s="1"/>
  <c r="BH2867" i="7" s="1"/>
  <c r="BF2868" i="7"/>
  <c r="BG2868" i="7" s="1"/>
  <c r="BH2868" i="7" s="1"/>
  <c r="BF2869" i="7"/>
  <c r="BG2869" i="7" s="1"/>
  <c r="BH2869" i="7" s="1"/>
  <c r="BF2870" i="7"/>
  <c r="BG2870" i="7" s="1"/>
  <c r="BH2870" i="7" s="1"/>
  <c r="BF2871" i="7"/>
  <c r="BG2871" i="7" s="1"/>
  <c r="BH2871" i="7" s="1"/>
  <c r="BF2872" i="7"/>
  <c r="BG2872" i="7" s="1"/>
  <c r="BH2872" i="7" s="1"/>
  <c r="BF2873" i="7"/>
  <c r="BG2873" i="7" s="1"/>
  <c r="BH2873" i="7" s="1"/>
  <c r="BF2874" i="7"/>
  <c r="BG2874" i="7" s="1"/>
  <c r="BH2874" i="7" s="1"/>
  <c r="BF2875" i="7"/>
  <c r="BG2875" i="7" s="1"/>
  <c r="BH2875" i="7" s="1"/>
  <c r="BF2876" i="7"/>
  <c r="BG2876" i="7" s="1"/>
  <c r="BH2876" i="7" s="1"/>
  <c r="BF2877" i="7"/>
  <c r="BG2877" i="7" s="1"/>
  <c r="BH2877" i="7" s="1"/>
  <c r="BF2878" i="7"/>
  <c r="BG2878" i="7" s="1"/>
  <c r="BH2878" i="7" s="1"/>
  <c r="BF2879" i="7"/>
  <c r="BG2879" i="7" s="1"/>
  <c r="BH2879" i="7" s="1"/>
  <c r="BF2880" i="7"/>
  <c r="BG2880" i="7" s="1"/>
  <c r="BH2880" i="7" s="1"/>
  <c r="BF2881" i="7"/>
  <c r="BG2881" i="7" s="1"/>
  <c r="BH2881" i="7" s="1"/>
  <c r="BF2882" i="7"/>
  <c r="BG2882" i="7" s="1"/>
  <c r="BH2882" i="7" s="1"/>
  <c r="BF2883" i="7"/>
  <c r="BG2883" i="7" s="1"/>
  <c r="BH2883" i="7" s="1"/>
  <c r="BF2884" i="7"/>
  <c r="BG2884" i="7" s="1"/>
  <c r="BH2884" i="7" s="1"/>
  <c r="BF2885" i="7"/>
  <c r="BG2885" i="7" s="1"/>
  <c r="BH2885" i="7" s="1"/>
  <c r="BF2886" i="7"/>
  <c r="BG2886" i="7" s="1"/>
  <c r="BH2886" i="7" s="1"/>
  <c r="BF2887" i="7"/>
  <c r="BG2887" i="7" s="1"/>
  <c r="BH2887" i="7" s="1"/>
  <c r="BF2888" i="7"/>
  <c r="BG2888" i="7" s="1"/>
  <c r="BH2888" i="7" s="1"/>
  <c r="BF2889" i="7"/>
  <c r="BG2889" i="7" s="1"/>
  <c r="BH2889" i="7" s="1"/>
  <c r="BF2890" i="7"/>
  <c r="BG2890" i="7" s="1"/>
  <c r="BH2890" i="7" s="1"/>
  <c r="BF2891" i="7"/>
  <c r="BG2891" i="7" s="1"/>
  <c r="BH2891" i="7" s="1"/>
  <c r="BF2892" i="7"/>
  <c r="BG2892" i="7" s="1"/>
  <c r="BH2892" i="7" s="1"/>
  <c r="BF2893" i="7"/>
  <c r="BG2893" i="7" s="1"/>
  <c r="BH2893" i="7" s="1"/>
  <c r="BF2894" i="7"/>
  <c r="BG2894" i="7" s="1"/>
  <c r="BH2894" i="7" s="1"/>
  <c r="BF2895" i="7"/>
  <c r="BG2895" i="7" s="1"/>
  <c r="BH2895" i="7" s="1"/>
  <c r="BF2896" i="7"/>
  <c r="BG2896" i="7" s="1"/>
  <c r="BH2896" i="7" s="1"/>
  <c r="BF2897" i="7"/>
  <c r="BG2897" i="7" s="1"/>
  <c r="BH2897" i="7" s="1"/>
  <c r="BF2898" i="7"/>
  <c r="BG2898" i="7" s="1"/>
  <c r="BH2898" i="7" s="1"/>
  <c r="BF2899" i="7"/>
  <c r="BG2899" i="7" s="1"/>
  <c r="BH2899" i="7" s="1"/>
  <c r="BF2900" i="7"/>
  <c r="BG2900" i="7" s="1"/>
  <c r="BH2900" i="7" s="1"/>
  <c r="BF2901" i="7"/>
  <c r="BG2901" i="7" s="1"/>
  <c r="BH2901" i="7" s="1"/>
  <c r="BF2902" i="7"/>
  <c r="BG2902" i="7" s="1"/>
  <c r="BH2902" i="7" s="1"/>
  <c r="BF2903" i="7"/>
  <c r="BG2903" i="7" s="1"/>
  <c r="BH2903" i="7" s="1"/>
  <c r="BF2904" i="7"/>
  <c r="BG2904" i="7" s="1"/>
  <c r="BH2904" i="7" s="1"/>
  <c r="BF2905" i="7"/>
  <c r="BG2905" i="7" s="1"/>
  <c r="BH2905" i="7" s="1"/>
  <c r="BF2906" i="7"/>
  <c r="BG2906" i="7" s="1"/>
  <c r="BH2906" i="7" s="1"/>
  <c r="BF2907" i="7"/>
  <c r="BG2907" i="7" s="1"/>
  <c r="BH2907" i="7" s="1"/>
  <c r="BF2908" i="7"/>
  <c r="BG2908" i="7" s="1"/>
  <c r="BH2908" i="7" s="1"/>
  <c r="BF2909" i="7"/>
  <c r="BG2909" i="7" s="1"/>
  <c r="BH2909" i="7" s="1"/>
  <c r="BF2910" i="7"/>
  <c r="BG2910" i="7" s="1"/>
  <c r="BH2910" i="7" s="1"/>
  <c r="BF2911" i="7"/>
  <c r="BG2911" i="7" s="1"/>
  <c r="BH2911" i="7" s="1"/>
  <c r="BF2912" i="7"/>
  <c r="BG2912" i="7" s="1"/>
  <c r="BH2912" i="7" s="1"/>
  <c r="BF2913" i="7"/>
  <c r="BG2913" i="7" s="1"/>
  <c r="BH2913" i="7" s="1"/>
  <c r="BF2914" i="7"/>
  <c r="BG2914" i="7" s="1"/>
  <c r="BH2914" i="7" s="1"/>
  <c r="BF2915" i="7"/>
  <c r="BG2915" i="7" s="1"/>
  <c r="BH2915" i="7" s="1"/>
  <c r="BF2916" i="7"/>
  <c r="BG2916" i="7" s="1"/>
  <c r="BH2916" i="7" s="1"/>
  <c r="BF2917" i="7"/>
  <c r="BG2917" i="7" s="1"/>
  <c r="BH2917" i="7" s="1"/>
  <c r="BF2918" i="7"/>
  <c r="BG2918" i="7" s="1"/>
  <c r="BH2918" i="7" s="1"/>
  <c r="BF2919" i="7"/>
  <c r="BG2919" i="7" s="1"/>
  <c r="BH2919" i="7" s="1"/>
  <c r="BF2920" i="7"/>
  <c r="BG2920" i="7" s="1"/>
  <c r="BH2920" i="7" s="1"/>
  <c r="BF2921" i="7"/>
  <c r="BG2921" i="7" s="1"/>
  <c r="BH2921" i="7" s="1"/>
  <c r="BF2922" i="7"/>
  <c r="BG2922" i="7" s="1"/>
  <c r="BH2922" i="7" s="1"/>
  <c r="BF2923" i="7"/>
  <c r="BG2923" i="7" s="1"/>
  <c r="BH2923" i="7" s="1"/>
  <c r="BF2924" i="7"/>
  <c r="BG2924" i="7" s="1"/>
  <c r="BH2924" i="7" s="1"/>
  <c r="BF2925" i="7"/>
  <c r="BG2925" i="7" s="1"/>
  <c r="BH2925" i="7" s="1"/>
  <c r="BF2926" i="7"/>
  <c r="BG2926" i="7" s="1"/>
  <c r="BH2926" i="7" s="1"/>
  <c r="BF2927" i="7"/>
  <c r="BG2927" i="7" s="1"/>
  <c r="BH2927" i="7" s="1"/>
  <c r="BF2928" i="7"/>
  <c r="BG2928" i="7" s="1"/>
  <c r="BH2928" i="7" s="1"/>
  <c r="BF2929" i="7"/>
  <c r="BG2929" i="7" s="1"/>
  <c r="BH2929" i="7" s="1"/>
  <c r="BF2930" i="7"/>
  <c r="BG2930" i="7" s="1"/>
  <c r="BH2930" i="7" s="1"/>
  <c r="BF2931" i="7"/>
  <c r="BG2931" i="7" s="1"/>
  <c r="BH2931" i="7" s="1"/>
  <c r="BF2932" i="7"/>
  <c r="BG2932" i="7" s="1"/>
  <c r="BH2932" i="7" s="1"/>
  <c r="BF2933" i="7"/>
  <c r="BG2933" i="7" s="1"/>
  <c r="BH2933" i="7" s="1"/>
  <c r="BF2934" i="7"/>
  <c r="BG2934" i="7" s="1"/>
  <c r="BH2934" i="7" s="1"/>
  <c r="BF2935" i="7"/>
  <c r="BG2935" i="7" s="1"/>
  <c r="BH2935" i="7" s="1"/>
  <c r="BF2936" i="7"/>
  <c r="BG2936" i="7" s="1"/>
  <c r="BH2936" i="7" s="1"/>
  <c r="BF2937" i="7"/>
  <c r="BG2937" i="7" s="1"/>
  <c r="BH2937" i="7" s="1"/>
  <c r="BF2938" i="7"/>
  <c r="BG2938" i="7" s="1"/>
  <c r="BH2938" i="7" s="1"/>
  <c r="BF2939" i="7"/>
  <c r="BG2939" i="7" s="1"/>
  <c r="BH2939" i="7" s="1"/>
  <c r="BF2940" i="7"/>
  <c r="BG2940" i="7" s="1"/>
  <c r="BH2940" i="7" s="1"/>
  <c r="BF2941" i="7"/>
  <c r="BG2941" i="7" s="1"/>
  <c r="BH2941" i="7" s="1"/>
  <c r="BF2942" i="7"/>
  <c r="BG2942" i="7" s="1"/>
  <c r="BH2942" i="7" s="1"/>
  <c r="BF2943" i="7"/>
  <c r="BG2943" i="7" s="1"/>
  <c r="BH2943" i="7" s="1"/>
  <c r="BF2944" i="7"/>
  <c r="BG2944" i="7" s="1"/>
  <c r="BH2944" i="7" s="1"/>
  <c r="BF2945" i="7"/>
  <c r="BG2945" i="7" s="1"/>
  <c r="BH2945" i="7" s="1"/>
  <c r="BF2946" i="7"/>
  <c r="BG2946" i="7" s="1"/>
  <c r="BH2946" i="7" s="1"/>
  <c r="BF2947" i="7"/>
  <c r="BG2947" i="7" s="1"/>
  <c r="BH2947" i="7" s="1"/>
  <c r="BF2948" i="7"/>
  <c r="BG2948" i="7" s="1"/>
  <c r="BH2948" i="7" s="1"/>
  <c r="BF2949" i="7"/>
  <c r="BG2949" i="7" s="1"/>
  <c r="BH2949" i="7" s="1"/>
  <c r="BF2950" i="7"/>
  <c r="BG2950" i="7" s="1"/>
  <c r="BH2950" i="7" s="1"/>
  <c r="BF2951" i="7"/>
  <c r="BG2951" i="7" s="1"/>
  <c r="BH2951" i="7" s="1"/>
  <c r="BF2952" i="7"/>
  <c r="BG2952" i="7" s="1"/>
  <c r="BH2952" i="7" s="1"/>
  <c r="BF2953" i="7"/>
  <c r="BG2953" i="7" s="1"/>
  <c r="BH2953" i="7" s="1"/>
  <c r="BF2954" i="7"/>
  <c r="BG2954" i="7" s="1"/>
  <c r="BH2954" i="7" s="1"/>
  <c r="BF2955" i="7"/>
  <c r="BG2955" i="7" s="1"/>
  <c r="BH2955" i="7" s="1"/>
  <c r="BF2956" i="7"/>
  <c r="BG2956" i="7" s="1"/>
  <c r="BH2956" i="7" s="1"/>
  <c r="BF2957" i="7"/>
  <c r="BG2957" i="7" s="1"/>
  <c r="BH2957" i="7" s="1"/>
  <c r="BF2958" i="7"/>
  <c r="BG2958" i="7" s="1"/>
  <c r="BH2958" i="7" s="1"/>
  <c r="BF2959" i="7"/>
  <c r="BG2959" i="7" s="1"/>
  <c r="BH2959" i="7" s="1"/>
  <c r="BF2960" i="7"/>
  <c r="BG2960" i="7" s="1"/>
  <c r="BH2960" i="7" s="1"/>
  <c r="BF2961" i="7"/>
  <c r="BG2961" i="7" s="1"/>
  <c r="BH2961" i="7" s="1"/>
  <c r="BF2962" i="7"/>
  <c r="BG2962" i="7" s="1"/>
  <c r="BH2962" i="7" s="1"/>
  <c r="BF2963" i="7"/>
  <c r="BG2963" i="7" s="1"/>
  <c r="BH2963" i="7" s="1"/>
  <c r="BF2964" i="7"/>
  <c r="BG2964" i="7" s="1"/>
  <c r="BH2964" i="7" s="1"/>
  <c r="BF2965" i="7"/>
  <c r="BG2965" i="7" s="1"/>
  <c r="BH2965" i="7" s="1"/>
  <c r="BF2966" i="7"/>
  <c r="BG2966" i="7" s="1"/>
  <c r="BH2966" i="7" s="1"/>
  <c r="BF2967" i="7"/>
  <c r="BG2967" i="7" s="1"/>
  <c r="BH2967" i="7" s="1"/>
  <c r="BF2968" i="7"/>
  <c r="BG2968" i="7" s="1"/>
  <c r="BH2968" i="7" s="1"/>
  <c r="BF2969" i="7"/>
  <c r="BG2969" i="7" s="1"/>
  <c r="BH2969" i="7" s="1"/>
  <c r="BF2970" i="7"/>
  <c r="BG2970" i="7" s="1"/>
  <c r="BH2970" i="7" s="1"/>
  <c r="BF2971" i="7"/>
  <c r="BG2971" i="7" s="1"/>
  <c r="BH2971" i="7" s="1"/>
  <c r="BF2972" i="7"/>
  <c r="BG2972" i="7" s="1"/>
  <c r="BH2972" i="7" s="1"/>
  <c r="BF2973" i="7"/>
  <c r="BG2973" i="7" s="1"/>
  <c r="BH2973" i="7" s="1"/>
  <c r="BF2974" i="7"/>
  <c r="BG2974" i="7" s="1"/>
  <c r="BH2974" i="7" s="1"/>
  <c r="BF2975" i="7"/>
  <c r="BG2975" i="7" s="1"/>
  <c r="BH2975" i="7" s="1"/>
  <c r="BF2976" i="7"/>
  <c r="BG2976" i="7" s="1"/>
  <c r="BH2976" i="7" s="1"/>
  <c r="BF2977" i="7"/>
  <c r="BG2977" i="7" s="1"/>
  <c r="BH2977" i="7" s="1"/>
  <c r="BF2978" i="7"/>
  <c r="BG2978" i="7" s="1"/>
  <c r="BH2978" i="7" s="1"/>
  <c r="BF2979" i="7"/>
  <c r="BG2979" i="7" s="1"/>
  <c r="BH2979" i="7" s="1"/>
  <c r="BF2980" i="7"/>
  <c r="BG2980" i="7" s="1"/>
  <c r="BH2980" i="7" s="1"/>
  <c r="BF2981" i="7"/>
  <c r="BG2981" i="7" s="1"/>
  <c r="BH2981" i="7" s="1"/>
  <c r="BF2982" i="7"/>
  <c r="BG2982" i="7" s="1"/>
  <c r="BH2982" i="7" s="1"/>
  <c r="BF2983" i="7"/>
  <c r="BG2983" i="7" s="1"/>
  <c r="BH2983" i="7" s="1"/>
  <c r="BF2984" i="7"/>
  <c r="BG2984" i="7" s="1"/>
  <c r="BH2984" i="7" s="1"/>
  <c r="BF2985" i="7"/>
  <c r="BG2985" i="7" s="1"/>
  <c r="BH2985" i="7" s="1"/>
  <c r="BF2986" i="7"/>
  <c r="BG2986" i="7" s="1"/>
  <c r="BH2986" i="7" s="1"/>
  <c r="BF2987" i="7"/>
  <c r="BG2987" i="7" s="1"/>
  <c r="BH2987" i="7" s="1"/>
  <c r="BF2988" i="7"/>
  <c r="BG2988" i="7" s="1"/>
  <c r="BH2988" i="7" s="1"/>
  <c r="BF2989" i="7"/>
  <c r="BG2989" i="7" s="1"/>
  <c r="BH2989" i="7" s="1"/>
  <c r="BF2990" i="7"/>
  <c r="BG2990" i="7" s="1"/>
  <c r="BH2990" i="7" s="1"/>
  <c r="BF2991" i="7"/>
  <c r="BG2991" i="7" s="1"/>
  <c r="BH2991" i="7" s="1"/>
  <c r="BF2992" i="7"/>
  <c r="BG2992" i="7" s="1"/>
  <c r="BH2992" i="7" s="1"/>
  <c r="BF2993" i="7"/>
  <c r="BG2993" i="7" s="1"/>
  <c r="BH2993" i="7" s="1"/>
  <c r="BF2994" i="7"/>
  <c r="BG2994" i="7" s="1"/>
  <c r="BH2994" i="7" s="1"/>
  <c r="BF2995" i="7"/>
  <c r="BG2995" i="7" s="1"/>
  <c r="BH2995" i="7" s="1"/>
  <c r="BF2996" i="7"/>
  <c r="BG2996" i="7" s="1"/>
  <c r="BH2996" i="7" s="1"/>
  <c r="BF2997" i="7"/>
  <c r="BG2997" i="7" s="1"/>
  <c r="BH2997" i="7" s="1"/>
  <c r="BF2998" i="7"/>
  <c r="BG2998" i="7" s="1"/>
  <c r="BH2998" i="7" s="1"/>
  <c r="BF2999" i="7"/>
  <c r="BG2999" i="7" s="1"/>
  <c r="BH2999" i="7" s="1"/>
  <c r="BF3000" i="7"/>
  <c r="BG3000" i="7" s="1"/>
  <c r="BH3000" i="7" s="1"/>
  <c r="BF3001" i="7"/>
  <c r="BG3001" i="7" s="1"/>
  <c r="BH3001" i="7" s="1"/>
  <c r="BF3002" i="7"/>
  <c r="BG3002" i="7" s="1"/>
  <c r="BH3002" i="7" s="1"/>
  <c r="BF3003" i="7"/>
  <c r="BG3003" i="7" s="1"/>
  <c r="BH3003" i="7" s="1"/>
  <c r="BF3004" i="7"/>
  <c r="BG3004" i="7" s="1"/>
  <c r="BH3004" i="7" s="1"/>
  <c r="BF3005" i="7"/>
  <c r="BG3005" i="7" s="1"/>
  <c r="BH3005" i="7" s="1"/>
  <c r="BF3006" i="7"/>
  <c r="BG3006" i="7" s="1"/>
  <c r="BH3006" i="7" s="1"/>
  <c r="BF3007" i="7"/>
  <c r="BG3007" i="7" s="1"/>
  <c r="BH3007" i="7" s="1"/>
  <c r="BF3008" i="7"/>
  <c r="BG3008" i="7" s="1"/>
  <c r="BH3008" i="7" s="1"/>
  <c r="BF3009" i="7"/>
  <c r="BG3009" i="7" s="1"/>
  <c r="BH3009" i="7" s="1"/>
  <c r="BF3010" i="7"/>
  <c r="BG3010" i="7" s="1"/>
  <c r="BH3010" i="7" s="1"/>
  <c r="BF3011" i="7"/>
  <c r="BG3011" i="7" s="1"/>
  <c r="BH3011" i="7" s="1"/>
  <c r="BF3012" i="7"/>
  <c r="BG3012" i="7" s="1"/>
  <c r="BH3012" i="7" s="1"/>
  <c r="BF3013" i="7"/>
  <c r="BG3013" i="7" s="1"/>
  <c r="BH3013" i="7" s="1"/>
  <c r="BF3014" i="7"/>
  <c r="BG3014" i="7" s="1"/>
  <c r="BH3014" i="7" s="1"/>
  <c r="BF3015" i="7"/>
  <c r="BG3015" i="7" s="1"/>
  <c r="BH3015" i="7" s="1"/>
  <c r="BF3016" i="7"/>
  <c r="BG3016" i="7" s="1"/>
  <c r="BH3016" i="7" s="1"/>
  <c r="BF3017" i="7"/>
  <c r="BG3017" i="7" s="1"/>
  <c r="BH3017" i="7" s="1"/>
  <c r="BF3018" i="7"/>
  <c r="BG3018" i="7" s="1"/>
  <c r="BH3018" i="7" s="1"/>
  <c r="BF3019" i="7"/>
  <c r="BG3019" i="7" s="1"/>
  <c r="BH3019" i="7" s="1"/>
  <c r="BF3020" i="7"/>
  <c r="BG3020" i="7" s="1"/>
  <c r="BH3020" i="7" s="1"/>
  <c r="BF3021" i="7"/>
  <c r="BG3021" i="7" s="1"/>
  <c r="BH3021" i="7" s="1"/>
  <c r="BF3022" i="7"/>
  <c r="BG3022" i="7" s="1"/>
  <c r="BH3022" i="7" s="1"/>
  <c r="BF3023" i="7"/>
  <c r="BG3023" i="7" s="1"/>
  <c r="BH3023" i="7" s="1"/>
  <c r="BF3024" i="7"/>
  <c r="BG3024" i="7" s="1"/>
  <c r="BH3024" i="7" s="1"/>
  <c r="BF3025" i="7"/>
  <c r="BG3025" i="7" s="1"/>
  <c r="BH3025" i="7" s="1"/>
  <c r="BF3026" i="7"/>
  <c r="BG3026" i="7" s="1"/>
  <c r="BH3026" i="7" s="1"/>
  <c r="BF3027" i="7"/>
  <c r="BG3027" i="7" s="1"/>
  <c r="BH3027" i="7" s="1"/>
  <c r="BF3028" i="7"/>
  <c r="BG3028" i="7" s="1"/>
  <c r="BH3028" i="7" s="1"/>
  <c r="BF3029" i="7"/>
  <c r="BG3029" i="7" s="1"/>
  <c r="BH3029" i="7" s="1"/>
  <c r="BF3030" i="7"/>
  <c r="BG3030" i="7" s="1"/>
  <c r="BH3030" i="7" s="1"/>
  <c r="BF3031" i="7"/>
  <c r="BG3031" i="7" s="1"/>
  <c r="BH3031" i="7" s="1"/>
  <c r="BF3032" i="7"/>
  <c r="BG3032" i="7" s="1"/>
  <c r="BH3032" i="7" s="1"/>
  <c r="BF3033" i="7"/>
  <c r="BG3033" i="7" s="1"/>
  <c r="BH3033" i="7" s="1"/>
  <c r="BF3034" i="7"/>
  <c r="BG3034" i="7" s="1"/>
  <c r="BH3034" i="7" s="1"/>
  <c r="BF3035" i="7"/>
  <c r="BG3035" i="7" s="1"/>
  <c r="BH3035" i="7" s="1"/>
  <c r="BF3036" i="7"/>
  <c r="BG3036" i="7" s="1"/>
  <c r="BH3036" i="7" s="1"/>
  <c r="BF3037" i="7"/>
  <c r="BG3037" i="7" s="1"/>
  <c r="BH3037" i="7" s="1"/>
  <c r="BF3038" i="7"/>
  <c r="BG3038" i="7" s="1"/>
  <c r="BH3038" i="7" s="1"/>
  <c r="BF3039" i="7"/>
  <c r="BG3039" i="7" s="1"/>
  <c r="BH3039" i="7" s="1"/>
  <c r="BF3040" i="7"/>
  <c r="BG3040" i="7" s="1"/>
  <c r="BH3040" i="7" s="1"/>
  <c r="BF3041" i="7"/>
  <c r="BG3041" i="7" s="1"/>
  <c r="BH3041" i="7" s="1"/>
  <c r="BF3042" i="7"/>
  <c r="BG3042" i="7" s="1"/>
  <c r="BH3042" i="7" s="1"/>
  <c r="BF3043" i="7"/>
  <c r="BG3043" i="7" s="1"/>
  <c r="BH3043" i="7" s="1"/>
  <c r="BF3044" i="7"/>
  <c r="BG3044" i="7" s="1"/>
  <c r="BH3044" i="7" s="1"/>
  <c r="BF3045" i="7"/>
  <c r="BG3045" i="7" s="1"/>
  <c r="BH3045" i="7" s="1"/>
  <c r="BF3046" i="7"/>
  <c r="BG3046" i="7" s="1"/>
  <c r="BH3046" i="7" s="1"/>
  <c r="BF3047" i="7"/>
  <c r="BG3047" i="7" s="1"/>
  <c r="BH3047" i="7" s="1"/>
  <c r="BF3048" i="7"/>
  <c r="BG3048" i="7" s="1"/>
  <c r="BH3048" i="7" s="1"/>
  <c r="BF3049" i="7"/>
  <c r="BG3049" i="7" s="1"/>
  <c r="BH3049" i="7" s="1"/>
  <c r="BF3050" i="7"/>
  <c r="BG3050" i="7" s="1"/>
  <c r="BH3050" i="7" s="1"/>
  <c r="BF3051" i="7"/>
  <c r="BG3051" i="7" s="1"/>
  <c r="BH3051" i="7" s="1"/>
  <c r="BF3052" i="7"/>
  <c r="BG3052" i="7" s="1"/>
  <c r="BH3052" i="7" s="1"/>
  <c r="BF3053" i="7"/>
  <c r="BG3053" i="7" s="1"/>
  <c r="BH3053" i="7" s="1"/>
  <c r="BF3054" i="7"/>
  <c r="BG3054" i="7" s="1"/>
  <c r="BH3054" i="7" s="1"/>
  <c r="BF3055" i="7"/>
  <c r="BG3055" i="7" s="1"/>
  <c r="BH3055" i="7" s="1"/>
  <c r="BF3056" i="7"/>
  <c r="BG3056" i="7" s="1"/>
  <c r="BH3056" i="7" s="1"/>
  <c r="BF3057" i="7"/>
  <c r="BG3057" i="7" s="1"/>
  <c r="BH3057" i="7" s="1"/>
  <c r="BF3058" i="7"/>
  <c r="BG3058" i="7" s="1"/>
  <c r="BH3058" i="7" s="1"/>
  <c r="BF3059" i="7"/>
  <c r="BG3059" i="7" s="1"/>
  <c r="BH3059" i="7" s="1"/>
  <c r="BF3060" i="7"/>
  <c r="BG3060" i="7" s="1"/>
  <c r="BH3060" i="7" s="1"/>
  <c r="BF3061" i="7"/>
  <c r="BG3061" i="7" s="1"/>
  <c r="BH3061" i="7" s="1"/>
  <c r="BF3062" i="7"/>
  <c r="BG3062" i="7" s="1"/>
  <c r="BH3062" i="7" s="1"/>
  <c r="BF3063" i="7"/>
  <c r="BG3063" i="7" s="1"/>
  <c r="BH3063" i="7" s="1"/>
  <c r="BF3064" i="7"/>
  <c r="BG3064" i="7" s="1"/>
  <c r="BH3064" i="7" s="1"/>
  <c r="BF3065" i="7"/>
  <c r="BG3065" i="7" s="1"/>
  <c r="BH3065" i="7" s="1"/>
  <c r="BF3066" i="7"/>
  <c r="BG3066" i="7" s="1"/>
  <c r="BH3066" i="7" s="1"/>
  <c r="BF3067" i="7"/>
  <c r="BG3067" i="7" s="1"/>
  <c r="BH3067" i="7" s="1"/>
  <c r="BF3068" i="7"/>
  <c r="BG3068" i="7" s="1"/>
  <c r="BH3068" i="7" s="1"/>
  <c r="BF3069" i="7"/>
  <c r="BG3069" i="7" s="1"/>
  <c r="BH3069" i="7" s="1"/>
  <c r="BF3070" i="7"/>
  <c r="BG3070" i="7" s="1"/>
  <c r="BH3070" i="7" s="1"/>
  <c r="BF3071" i="7"/>
  <c r="BG3071" i="7" s="1"/>
  <c r="BH3071" i="7" s="1"/>
  <c r="BF3072" i="7"/>
  <c r="BG3072" i="7" s="1"/>
  <c r="BH3072" i="7" s="1"/>
  <c r="BF3073" i="7"/>
  <c r="BG3073" i="7" s="1"/>
  <c r="BH3073" i="7" s="1"/>
  <c r="BF3074" i="7"/>
  <c r="BG3074" i="7" s="1"/>
  <c r="BH3074" i="7" s="1"/>
  <c r="BF3075" i="7"/>
  <c r="BG3075" i="7" s="1"/>
  <c r="BH3075" i="7" s="1"/>
  <c r="BF3076" i="7"/>
  <c r="BG3076" i="7" s="1"/>
  <c r="BH3076" i="7" s="1"/>
  <c r="BF3077" i="7"/>
  <c r="BG3077" i="7" s="1"/>
  <c r="BH3077" i="7" s="1"/>
  <c r="BF3078" i="7"/>
  <c r="BG3078" i="7" s="1"/>
  <c r="BH3078" i="7" s="1"/>
  <c r="BF3079" i="7"/>
  <c r="BG3079" i="7" s="1"/>
  <c r="BH3079" i="7" s="1"/>
  <c r="BF3080" i="7"/>
  <c r="BG3080" i="7" s="1"/>
  <c r="BH3080" i="7" s="1"/>
  <c r="BF3081" i="7"/>
  <c r="BG3081" i="7" s="1"/>
  <c r="BH3081" i="7" s="1"/>
  <c r="BF3082" i="7"/>
  <c r="BG3082" i="7" s="1"/>
  <c r="BH3082" i="7" s="1"/>
  <c r="BF3083" i="7"/>
  <c r="BG3083" i="7" s="1"/>
  <c r="BH3083" i="7" s="1"/>
  <c r="BF3084" i="7"/>
  <c r="BG3084" i="7" s="1"/>
  <c r="BH3084" i="7" s="1"/>
  <c r="BF3085" i="7"/>
  <c r="BG3085" i="7" s="1"/>
  <c r="BH3085" i="7" s="1"/>
  <c r="BF3086" i="7"/>
  <c r="BG3086" i="7" s="1"/>
  <c r="BH3086" i="7" s="1"/>
  <c r="BF3087" i="7"/>
  <c r="BG3087" i="7" s="1"/>
  <c r="BH3087" i="7" s="1"/>
  <c r="BF3088" i="7"/>
  <c r="BG3088" i="7" s="1"/>
  <c r="BH3088" i="7" s="1"/>
  <c r="BF3089" i="7"/>
  <c r="BG3089" i="7" s="1"/>
  <c r="BH3089" i="7" s="1"/>
  <c r="BF3090" i="7"/>
  <c r="BG3090" i="7" s="1"/>
  <c r="BH3090" i="7" s="1"/>
  <c r="BF3091" i="7"/>
  <c r="BG3091" i="7" s="1"/>
  <c r="BH3091" i="7" s="1"/>
  <c r="BF3092" i="7"/>
  <c r="BG3092" i="7" s="1"/>
  <c r="BH3092" i="7" s="1"/>
  <c r="BF3093" i="7"/>
  <c r="BG3093" i="7" s="1"/>
  <c r="BH3093" i="7" s="1"/>
  <c r="BF3094" i="7"/>
  <c r="BG3094" i="7" s="1"/>
  <c r="BH3094" i="7" s="1"/>
  <c r="BF3095" i="7"/>
  <c r="BG3095" i="7" s="1"/>
  <c r="BH3095" i="7" s="1"/>
  <c r="BF3096" i="7"/>
  <c r="BG3096" i="7" s="1"/>
  <c r="BH3096" i="7" s="1"/>
  <c r="BF3097" i="7"/>
  <c r="BG3097" i="7" s="1"/>
  <c r="BH3097" i="7" s="1"/>
  <c r="BF3098" i="7"/>
  <c r="BG3098" i="7" s="1"/>
  <c r="BH3098" i="7" s="1"/>
  <c r="BF3099" i="7"/>
  <c r="BG3099" i="7" s="1"/>
  <c r="BH3099" i="7" s="1"/>
  <c r="BF3100" i="7"/>
  <c r="BG3100" i="7" s="1"/>
  <c r="BH3100" i="7" s="1"/>
  <c r="BF3101" i="7"/>
  <c r="BG3101" i="7" s="1"/>
  <c r="BH3101" i="7" s="1"/>
  <c r="BF3102" i="7"/>
  <c r="BG3102" i="7" s="1"/>
  <c r="BH3102" i="7" s="1"/>
  <c r="BF3103" i="7"/>
  <c r="BG3103" i="7" s="1"/>
  <c r="BH3103" i="7" s="1"/>
  <c r="BF3104" i="7"/>
  <c r="BG3104" i="7" s="1"/>
  <c r="BH3104" i="7" s="1"/>
  <c r="BF3105" i="7"/>
  <c r="BG3105" i="7" s="1"/>
  <c r="BH3105" i="7" s="1"/>
  <c r="BF3106" i="7"/>
  <c r="BG3106" i="7" s="1"/>
  <c r="BH3106" i="7" s="1"/>
  <c r="BF3107" i="7"/>
  <c r="BG3107" i="7" s="1"/>
  <c r="BH3107" i="7" s="1"/>
  <c r="BF3108" i="7"/>
  <c r="BG3108" i="7" s="1"/>
  <c r="BH3108" i="7" s="1"/>
  <c r="BF3109" i="7"/>
  <c r="BG3109" i="7" s="1"/>
  <c r="BH3109" i="7" s="1"/>
  <c r="BF3110" i="7"/>
  <c r="BG3110" i="7" s="1"/>
  <c r="BH3110" i="7" s="1"/>
  <c r="BF3111" i="7"/>
  <c r="BG3111" i="7" s="1"/>
  <c r="BH3111" i="7" s="1"/>
  <c r="BF3112" i="7"/>
  <c r="BG3112" i="7" s="1"/>
  <c r="BH3112" i="7" s="1"/>
  <c r="BF3113" i="7"/>
  <c r="BG3113" i="7" s="1"/>
  <c r="BH3113" i="7" s="1"/>
  <c r="BF3114" i="7"/>
  <c r="BG3114" i="7" s="1"/>
  <c r="BH3114" i="7" s="1"/>
  <c r="BF3115" i="7"/>
  <c r="BG3115" i="7" s="1"/>
  <c r="BH3115" i="7" s="1"/>
  <c r="BF3116" i="7"/>
  <c r="BG3116" i="7" s="1"/>
  <c r="BH3116" i="7" s="1"/>
  <c r="BF3117" i="7"/>
  <c r="BG3117" i="7" s="1"/>
  <c r="BH3117" i="7" s="1"/>
  <c r="BF3118" i="7"/>
  <c r="BG3118" i="7" s="1"/>
  <c r="BH3118" i="7" s="1"/>
  <c r="BF3119" i="7"/>
  <c r="BG3119" i="7" s="1"/>
  <c r="BH3119" i="7" s="1"/>
  <c r="BF3120" i="7"/>
  <c r="BG3120" i="7" s="1"/>
  <c r="BH3120" i="7" s="1"/>
  <c r="BF3121" i="7"/>
  <c r="BG3121" i="7" s="1"/>
  <c r="BH3121" i="7" s="1"/>
  <c r="BF3122" i="7"/>
  <c r="BG3122" i="7" s="1"/>
  <c r="BH3122" i="7" s="1"/>
  <c r="BF3123" i="7"/>
  <c r="BG3123" i="7" s="1"/>
  <c r="BH3123" i="7" s="1"/>
  <c r="BF3124" i="7"/>
  <c r="BG3124" i="7" s="1"/>
  <c r="BH3124" i="7" s="1"/>
  <c r="BF3125" i="7"/>
  <c r="BG3125" i="7" s="1"/>
  <c r="BH3125" i="7" s="1"/>
  <c r="BF3126" i="7"/>
  <c r="BG3126" i="7" s="1"/>
  <c r="BH3126" i="7" s="1"/>
  <c r="BF3127" i="7"/>
  <c r="BG3127" i="7" s="1"/>
  <c r="BH3127" i="7" s="1"/>
  <c r="BF3128" i="7"/>
  <c r="BG3128" i="7" s="1"/>
  <c r="BH3128" i="7" s="1"/>
  <c r="BF3129" i="7"/>
  <c r="BG3129" i="7" s="1"/>
  <c r="BH3129" i="7" s="1"/>
  <c r="BF3130" i="7"/>
  <c r="BG3130" i="7" s="1"/>
  <c r="BH3130" i="7" s="1"/>
  <c r="BF3131" i="7"/>
  <c r="BG3131" i="7" s="1"/>
  <c r="BH3131" i="7" s="1"/>
  <c r="BF3132" i="7"/>
  <c r="BG3132" i="7" s="1"/>
  <c r="BH3132" i="7" s="1"/>
  <c r="BF3133" i="7"/>
  <c r="BG3133" i="7" s="1"/>
  <c r="BH3133" i="7" s="1"/>
  <c r="BF3134" i="7"/>
  <c r="BG3134" i="7" s="1"/>
  <c r="BH3134" i="7" s="1"/>
  <c r="BF3135" i="7"/>
  <c r="BG3135" i="7" s="1"/>
  <c r="BH3135" i="7" s="1"/>
  <c r="BF3136" i="7"/>
  <c r="BG3136" i="7" s="1"/>
  <c r="BH3136" i="7" s="1"/>
  <c r="BF3137" i="7"/>
  <c r="BG3137" i="7" s="1"/>
  <c r="BH3137" i="7" s="1"/>
  <c r="BF3138" i="7"/>
  <c r="BG3138" i="7" s="1"/>
  <c r="BH3138" i="7" s="1"/>
  <c r="BF3139" i="7"/>
  <c r="BG3139" i="7" s="1"/>
  <c r="BH3139" i="7" s="1"/>
  <c r="BF3140" i="7"/>
  <c r="BG3140" i="7" s="1"/>
  <c r="BH3140" i="7" s="1"/>
  <c r="BF3141" i="7"/>
  <c r="BG3141" i="7" s="1"/>
  <c r="BH3141" i="7" s="1"/>
  <c r="BF3142" i="7"/>
  <c r="BG3142" i="7" s="1"/>
  <c r="BH3142" i="7" s="1"/>
  <c r="BF3143" i="7"/>
  <c r="BG3143" i="7" s="1"/>
  <c r="BH3143" i="7" s="1"/>
  <c r="BF3144" i="7"/>
  <c r="BG3144" i="7" s="1"/>
  <c r="BH3144" i="7" s="1"/>
  <c r="BF3145" i="7"/>
  <c r="BG3145" i="7" s="1"/>
  <c r="BH3145" i="7" s="1"/>
  <c r="BF3146" i="7"/>
  <c r="BG3146" i="7" s="1"/>
  <c r="BH3146" i="7" s="1"/>
  <c r="BF3147" i="7"/>
  <c r="BG3147" i="7" s="1"/>
  <c r="BH3147" i="7" s="1"/>
  <c r="BF3148" i="7"/>
  <c r="BG3148" i="7" s="1"/>
  <c r="BH3148" i="7" s="1"/>
  <c r="BF3149" i="7"/>
  <c r="BG3149" i="7" s="1"/>
  <c r="BH3149" i="7" s="1"/>
  <c r="BF3150" i="7"/>
  <c r="BG3150" i="7" s="1"/>
  <c r="BH3150" i="7" s="1"/>
  <c r="BF3151" i="7"/>
  <c r="BG3151" i="7" s="1"/>
  <c r="BH3151" i="7" s="1"/>
  <c r="BF3152" i="7"/>
  <c r="BG3152" i="7" s="1"/>
  <c r="BH3152" i="7" s="1"/>
  <c r="BF3153" i="7"/>
  <c r="BG3153" i="7" s="1"/>
  <c r="BH3153" i="7" s="1"/>
  <c r="BF3154" i="7"/>
  <c r="BG3154" i="7" s="1"/>
  <c r="BH3154" i="7" s="1"/>
  <c r="BF3155" i="7"/>
  <c r="BG3155" i="7" s="1"/>
  <c r="BH3155" i="7" s="1"/>
  <c r="BF3156" i="7"/>
  <c r="BG3156" i="7" s="1"/>
  <c r="BH3156" i="7" s="1"/>
  <c r="BF3157" i="7"/>
  <c r="BG3157" i="7" s="1"/>
  <c r="BH3157" i="7" s="1"/>
  <c r="BF3158" i="7"/>
  <c r="BG3158" i="7" s="1"/>
  <c r="BH3158" i="7" s="1"/>
  <c r="BF3159" i="7"/>
  <c r="BG3159" i="7" s="1"/>
  <c r="BH3159" i="7" s="1"/>
  <c r="BF3160" i="7"/>
  <c r="BG3160" i="7" s="1"/>
  <c r="BH3160" i="7" s="1"/>
  <c r="BF3161" i="7"/>
  <c r="BG3161" i="7" s="1"/>
  <c r="BH3161" i="7" s="1"/>
  <c r="BF3162" i="7"/>
  <c r="BG3162" i="7" s="1"/>
  <c r="BH3162" i="7" s="1"/>
  <c r="BF3163" i="7"/>
  <c r="BG3163" i="7" s="1"/>
  <c r="BH3163" i="7" s="1"/>
  <c r="BF3164" i="7"/>
  <c r="BG3164" i="7" s="1"/>
  <c r="BH3164" i="7" s="1"/>
  <c r="BF3165" i="7"/>
  <c r="BG3165" i="7" s="1"/>
  <c r="BH3165" i="7" s="1"/>
  <c r="BF3166" i="7"/>
  <c r="BG3166" i="7" s="1"/>
  <c r="BH3166" i="7" s="1"/>
  <c r="BF3167" i="7"/>
  <c r="BG3167" i="7" s="1"/>
  <c r="BH3167" i="7" s="1"/>
  <c r="BF3168" i="7"/>
  <c r="BG3168" i="7" s="1"/>
  <c r="BH3168" i="7" s="1"/>
  <c r="BF3169" i="7"/>
  <c r="BG3169" i="7" s="1"/>
  <c r="BH3169" i="7" s="1"/>
  <c r="BF3170" i="7"/>
  <c r="BG3170" i="7" s="1"/>
  <c r="BH3170" i="7" s="1"/>
  <c r="BF3171" i="7"/>
  <c r="BG3171" i="7" s="1"/>
  <c r="BH3171" i="7" s="1"/>
  <c r="BF3172" i="7"/>
  <c r="BG3172" i="7" s="1"/>
  <c r="BH3172" i="7" s="1"/>
  <c r="BF3173" i="7"/>
  <c r="BG3173" i="7" s="1"/>
  <c r="BH3173" i="7" s="1"/>
  <c r="BF3174" i="7"/>
  <c r="BG3174" i="7" s="1"/>
  <c r="BH3174" i="7" s="1"/>
  <c r="BF3175" i="7"/>
  <c r="BG3175" i="7" s="1"/>
  <c r="BH3175" i="7" s="1"/>
  <c r="BF3176" i="7"/>
  <c r="BG3176" i="7" s="1"/>
  <c r="BH3176" i="7" s="1"/>
  <c r="BF3177" i="7"/>
  <c r="BG3177" i="7" s="1"/>
  <c r="BH3177" i="7" s="1"/>
  <c r="BF3178" i="7"/>
  <c r="BG3178" i="7" s="1"/>
  <c r="BH3178" i="7" s="1"/>
  <c r="BF3179" i="7"/>
  <c r="BG3179" i="7" s="1"/>
  <c r="BH3179" i="7" s="1"/>
  <c r="BF3180" i="7"/>
  <c r="BG3180" i="7" s="1"/>
  <c r="BH3180" i="7" s="1"/>
  <c r="BF3181" i="7"/>
  <c r="BG3181" i="7" s="1"/>
  <c r="BH3181" i="7" s="1"/>
  <c r="BF3182" i="7"/>
  <c r="BG3182" i="7" s="1"/>
  <c r="BH3182" i="7" s="1"/>
  <c r="BF3183" i="7"/>
  <c r="BG3183" i="7" s="1"/>
  <c r="BH3183" i="7" s="1"/>
  <c r="BF3184" i="7"/>
  <c r="BG3184" i="7" s="1"/>
  <c r="BH3184" i="7" s="1"/>
  <c r="BF3185" i="7"/>
  <c r="BG3185" i="7" s="1"/>
  <c r="BH3185" i="7" s="1"/>
  <c r="BF3186" i="7"/>
  <c r="BG3186" i="7" s="1"/>
  <c r="BH3186" i="7" s="1"/>
  <c r="BF3187" i="7"/>
  <c r="BG3187" i="7" s="1"/>
  <c r="BH3187" i="7" s="1"/>
  <c r="BF3188" i="7"/>
  <c r="BG3188" i="7" s="1"/>
  <c r="BH3188" i="7" s="1"/>
  <c r="BF3189" i="7"/>
  <c r="BG3189" i="7" s="1"/>
  <c r="BH3189" i="7" s="1"/>
  <c r="BF3190" i="7"/>
  <c r="BG3190" i="7" s="1"/>
  <c r="BH3190" i="7" s="1"/>
  <c r="BF3191" i="7"/>
  <c r="BG3191" i="7" s="1"/>
  <c r="BH3191" i="7" s="1"/>
  <c r="BF3192" i="7"/>
  <c r="BG3192" i="7" s="1"/>
  <c r="BH3192" i="7" s="1"/>
  <c r="BF3193" i="7"/>
  <c r="BG3193" i="7" s="1"/>
  <c r="BH3193" i="7" s="1"/>
  <c r="BF3194" i="7"/>
  <c r="BG3194" i="7" s="1"/>
  <c r="BH3194" i="7" s="1"/>
  <c r="BF3195" i="7"/>
  <c r="BG3195" i="7" s="1"/>
  <c r="BH3195" i="7" s="1"/>
  <c r="BF3196" i="7"/>
  <c r="BG3196" i="7" s="1"/>
  <c r="BH3196" i="7" s="1"/>
  <c r="BF3197" i="7"/>
  <c r="BG3197" i="7" s="1"/>
  <c r="BH3197" i="7" s="1"/>
  <c r="BF3198" i="7"/>
  <c r="BG3198" i="7" s="1"/>
  <c r="BH3198" i="7" s="1"/>
  <c r="BF3199" i="7"/>
  <c r="BG3199" i="7" s="1"/>
  <c r="BH3199" i="7" s="1"/>
  <c r="BF3200" i="7"/>
  <c r="BG3200" i="7" s="1"/>
  <c r="BH3200" i="7" s="1"/>
  <c r="BF3201" i="7"/>
  <c r="BG3201" i="7" s="1"/>
  <c r="BH3201" i="7" s="1"/>
  <c r="BF3202" i="7"/>
  <c r="BG3202" i="7" s="1"/>
  <c r="BH3202" i="7" s="1"/>
  <c r="BF3203" i="7"/>
  <c r="BG3203" i="7" s="1"/>
  <c r="BH3203" i="7" s="1"/>
  <c r="BF3204" i="7"/>
  <c r="BG3204" i="7" s="1"/>
  <c r="BH3204" i="7" s="1"/>
  <c r="BF3205" i="7"/>
  <c r="BG3205" i="7" s="1"/>
  <c r="BH3205" i="7" s="1"/>
  <c r="BF3206" i="7"/>
  <c r="BG3206" i="7" s="1"/>
  <c r="BH3206" i="7" s="1"/>
  <c r="BF3207" i="7"/>
  <c r="BG3207" i="7" s="1"/>
  <c r="BH3207" i="7" s="1"/>
  <c r="BF3208" i="7"/>
  <c r="BG3208" i="7" s="1"/>
  <c r="BH3208" i="7" s="1"/>
  <c r="BF3209" i="7"/>
  <c r="BG3209" i="7" s="1"/>
  <c r="BH3209" i="7" s="1"/>
  <c r="BF3210" i="7"/>
  <c r="BG3210" i="7" s="1"/>
  <c r="BH3210" i="7" s="1"/>
  <c r="BF3211" i="7"/>
  <c r="BG3211" i="7" s="1"/>
  <c r="BH3211" i="7" s="1"/>
  <c r="BF3212" i="7"/>
  <c r="BG3212" i="7" s="1"/>
  <c r="BH3212" i="7" s="1"/>
  <c r="BF3213" i="7"/>
  <c r="BG3213" i="7" s="1"/>
  <c r="BH3213" i="7" s="1"/>
  <c r="BF3214" i="7"/>
  <c r="BG3214" i="7" s="1"/>
  <c r="BH3214" i="7" s="1"/>
  <c r="BF3215" i="7"/>
  <c r="BG3215" i="7" s="1"/>
  <c r="BH3215" i="7" s="1"/>
  <c r="BF3216" i="7"/>
  <c r="BG3216" i="7" s="1"/>
  <c r="BH3216" i="7" s="1"/>
  <c r="BF3217" i="7"/>
  <c r="BG3217" i="7" s="1"/>
  <c r="BH3217" i="7" s="1"/>
  <c r="BF3218" i="7"/>
  <c r="BG3218" i="7" s="1"/>
  <c r="BH3218" i="7" s="1"/>
  <c r="BF3219" i="7"/>
  <c r="BG3219" i="7" s="1"/>
  <c r="BH3219" i="7" s="1"/>
  <c r="BF3220" i="7"/>
  <c r="BG3220" i="7" s="1"/>
  <c r="BH3220" i="7" s="1"/>
  <c r="BF3221" i="7"/>
  <c r="BG3221" i="7" s="1"/>
  <c r="BH3221" i="7" s="1"/>
  <c r="BF3222" i="7"/>
  <c r="BG3222" i="7" s="1"/>
  <c r="BH3222" i="7" s="1"/>
  <c r="BF3223" i="7"/>
  <c r="BG3223" i="7" s="1"/>
  <c r="BH3223" i="7" s="1"/>
  <c r="BF3224" i="7"/>
  <c r="BG3224" i="7" s="1"/>
  <c r="BH3224" i="7" s="1"/>
  <c r="BF3225" i="7"/>
  <c r="BG3225" i="7" s="1"/>
  <c r="BH3225" i="7" s="1"/>
  <c r="BF3226" i="7"/>
  <c r="BG3226" i="7" s="1"/>
  <c r="BH3226" i="7" s="1"/>
  <c r="BF3227" i="7"/>
  <c r="BG3227" i="7" s="1"/>
  <c r="BH3227" i="7" s="1"/>
  <c r="BF3228" i="7"/>
  <c r="BG3228" i="7" s="1"/>
  <c r="BH3228" i="7" s="1"/>
  <c r="BF3229" i="7"/>
  <c r="BG3229" i="7" s="1"/>
  <c r="BH3229" i="7" s="1"/>
  <c r="BF3230" i="7"/>
  <c r="BG3230" i="7" s="1"/>
  <c r="BH3230" i="7" s="1"/>
  <c r="BF3231" i="7"/>
  <c r="BG3231" i="7" s="1"/>
  <c r="BH3231" i="7" s="1"/>
  <c r="BF3232" i="7"/>
  <c r="BG3232" i="7" s="1"/>
  <c r="BH3232" i="7" s="1"/>
  <c r="BF3233" i="7"/>
  <c r="BG3233" i="7" s="1"/>
  <c r="BH3233" i="7" s="1"/>
  <c r="BF3234" i="7"/>
  <c r="BG3234" i="7" s="1"/>
  <c r="BH3234" i="7" s="1"/>
  <c r="BF3235" i="7"/>
  <c r="BG3235" i="7" s="1"/>
  <c r="BH3235" i="7" s="1"/>
  <c r="BF3236" i="7"/>
  <c r="BG3236" i="7" s="1"/>
  <c r="BH3236" i="7" s="1"/>
  <c r="BF3237" i="7"/>
  <c r="BG3237" i="7" s="1"/>
  <c r="BH3237" i="7" s="1"/>
  <c r="BF3238" i="7"/>
  <c r="BG3238" i="7" s="1"/>
  <c r="BH3238" i="7" s="1"/>
  <c r="BF3239" i="7"/>
  <c r="BG3239" i="7" s="1"/>
  <c r="BH3239" i="7" s="1"/>
  <c r="BF3240" i="7"/>
  <c r="BG3240" i="7" s="1"/>
  <c r="BH3240" i="7" s="1"/>
  <c r="BF3241" i="7"/>
  <c r="BG3241" i="7" s="1"/>
  <c r="BH3241" i="7" s="1"/>
  <c r="BF3242" i="7"/>
  <c r="BG3242" i="7" s="1"/>
  <c r="BH3242" i="7" s="1"/>
  <c r="BF3243" i="7"/>
  <c r="BG3243" i="7" s="1"/>
  <c r="BH3243" i="7" s="1"/>
  <c r="BF3244" i="7"/>
  <c r="BG3244" i="7" s="1"/>
  <c r="BH3244" i="7" s="1"/>
  <c r="BF3245" i="7"/>
  <c r="BG3245" i="7" s="1"/>
  <c r="BH3245" i="7" s="1"/>
  <c r="BF3246" i="7"/>
  <c r="BG3246" i="7" s="1"/>
  <c r="BH3246" i="7" s="1"/>
  <c r="BF3247" i="7"/>
  <c r="BG3247" i="7" s="1"/>
  <c r="BH3247" i="7" s="1"/>
  <c r="BF3248" i="7"/>
  <c r="BG3248" i="7" s="1"/>
  <c r="BH3248" i="7" s="1"/>
  <c r="BF3249" i="7"/>
  <c r="BG3249" i="7" s="1"/>
  <c r="BH3249" i="7" s="1"/>
  <c r="BF3250" i="7"/>
  <c r="BG3250" i="7" s="1"/>
  <c r="BH3250" i="7" s="1"/>
  <c r="BF3251" i="7"/>
  <c r="BG3251" i="7" s="1"/>
  <c r="BH3251" i="7" s="1"/>
  <c r="BF3252" i="7"/>
  <c r="BG3252" i="7" s="1"/>
  <c r="BH3252" i="7" s="1"/>
  <c r="BF3253" i="7"/>
  <c r="BG3253" i="7" s="1"/>
  <c r="BH3253" i="7" s="1"/>
  <c r="BF3254" i="7"/>
  <c r="BG3254" i="7" s="1"/>
  <c r="BH3254" i="7" s="1"/>
  <c r="BF3255" i="7"/>
  <c r="BG3255" i="7" s="1"/>
  <c r="BH3255" i="7" s="1"/>
  <c r="BF3256" i="7"/>
  <c r="BG3256" i="7" s="1"/>
  <c r="BH3256" i="7" s="1"/>
  <c r="BF3257" i="7"/>
  <c r="BG3257" i="7" s="1"/>
  <c r="BH3257" i="7" s="1"/>
  <c r="BF3258" i="7"/>
  <c r="BG3258" i="7" s="1"/>
  <c r="BH3258" i="7" s="1"/>
  <c r="BF3259" i="7"/>
  <c r="BG3259" i="7" s="1"/>
  <c r="BH3259" i="7" s="1"/>
  <c r="BF3260" i="7"/>
  <c r="BG3260" i="7" s="1"/>
  <c r="BH3260" i="7" s="1"/>
  <c r="BF3261" i="7"/>
  <c r="BG3261" i="7" s="1"/>
  <c r="BH3261" i="7" s="1"/>
  <c r="BF3262" i="7"/>
  <c r="BG3262" i="7" s="1"/>
  <c r="BH3262" i="7" s="1"/>
  <c r="BF3263" i="7"/>
  <c r="BG3263" i="7" s="1"/>
  <c r="BH3263" i="7" s="1"/>
  <c r="BF3264" i="7"/>
  <c r="BG3264" i="7" s="1"/>
  <c r="BH3264" i="7" s="1"/>
  <c r="BF3265" i="7"/>
  <c r="BG3265" i="7" s="1"/>
  <c r="BH3265" i="7" s="1"/>
  <c r="BF3266" i="7"/>
  <c r="BG3266" i="7" s="1"/>
  <c r="BH3266" i="7" s="1"/>
  <c r="BF3267" i="7"/>
  <c r="BG3267" i="7" s="1"/>
  <c r="BH3267" i="7" s="1"/>
  <c r="BF3268" i="7"/>
  <c r="BG3268" i="7" s="1"/>
  <c r="BH3268" i="7" s="1"/>
  <c r="BF3269" i="7"/>
  <c r="BG3269" i="7" s="1"/>
  <c r="BH3269" i="7" s="1"/>
  <c r="BF3270" i="7"/>
  <c r="BG3270" i="7" s="1"/>
  <c r="BH3270" i="7" s="1"/>
  <c r="BF3271" i="7"/>
  <c r="BG3271" i="7" s="1"/>
  <c r="BH3271" i="7" s="1"/>
  <c r="BF3272" i="7"/>
  <c r="BG3272" i="7" s="1"/>
  <c r="BH3272" i="7" s="1"/>
  <c r="BF3273" i="7"/>
  <c r="BG3273" i="7" s="1"/>
  <c r="BH3273" i="7" s="1"/>
  <c r="BF3274" i="7"/>
  <c r="BG3274" i="7" s="1"/>
  <c r="BH3274" i="7" s="1"/>
  <c r="BF3275" i="7"/>
  <c r="BG3275" i="7" s="1"/>
  <c r="BH3275" i="7" s="1"/>
  <c r="BF3276" i="7"/>
  <c r="BG3276" i="7" s="1"/>
  <c r="BH3276" i="7" s="1"/>
  <c r="BF3277" i="7"/>
  <c r="BG3277" i="7" s="1"/>
  <c r="BH3277" i="7" s="1"/>
  <c r="BF3278" i="7"/>
  <c r="BG3278" i="7" s="1"/>
  <c r="BH3278" i="7" s="1"/>
  <c r="BF3279" i="7"/>
  <c r="BG3279" i="7" s="1"/>
  <c r="BH3279" i="7" s="1"/>
  <c r="BF3280" i="7"/>
  <c r="BG3280" i="7" s="1"/>
  <c r="BH3280" i="7" s="1"/>
  <c r="BF3281" i="7"/>
  <c r="BG3281" i="7" s="1"/>
  <c r="BH3281" i="7" s="1"/>
  <c r="BF3282" i="7"/>
  <c r="BG3282" i="7" s="1"/>
  <c r="BH3282" i="7" s="1"/>
  <c r="BF3283" i="7"/>
  <c r="BG3283" i="7" s="1"/>
  <c r="BH3283" i="7" s="1"/>
  <c r="BF3284" i="7"/>
  <c r="BG3284" i="7" s="1"/>
  <c r="BH3284" i="7" s="1"/>
  <c r="BF3285" i="7"/>
  <c r="BG3285" i="7" s="1"/>
  <c r="BH3285" i="7" s="1"/>
  <c r="BF3286" i="7"/>
  <c r="BG3286" i="7" s="1"/>
  <c r="BH3286" i="7" s="1"/>
  <c r="BF3287" i="7"/>
  <c r="BG3287" i="7" s="1"/>
  <c r="BH3287" i="7" s="1"/>
  <c r="BF3288" i="7"/>
  <c r="BG3288" i="7" s="1"/>
  <c r="BH3288" i="7" s="1"/>
  <c r="BF3289" i="7"/>
  <c r="BG3289" i="7" s="1"/>
  <c r="BH3289" i="7" s="1"/>
  <c r="BF3290" i="7"/>
  <c r="BG3290" i="7" s="1"/>
  <c r="BH3290" i="7" s="1"/>
  <c r="BF3291" i="7"/>
  <c r="BG3291" i="7" s="1"/>
  <c r="BH3291" i="7" s="1"/>
  <c r="BF3292" i="7"/>
  <c r="BG3292" i="7" s="1"/>
  <c r="BH3292" i="7" s="1"/>
  <c r="BF3293" i="7"/>
  <c r="BG3293" i="7" s="1"/>
  <c r="BH3293" i="7" s="1"/>
  <c r="BF3294" i="7"/>
  <c r="BG3294" i="7" s="1"/>
  <c r="BH3294" i="7" s="1"/>
  <c r="BF3295" i="7"/>
  <c r="BG3295" i="7" s="1"/>
  <c r="BH3295" i="7" s="1"/>
  <c r="BF3296" i="7"/>
  <c r="BG3296" i="7" s="1"/>
  <c r="BH3296" i="7" s="1"/>
  <c r="BF3297" i="7"/>
  <c r="BG3297" i="7" s="1"/>
  <c r="BH3297" i="7" s="1"/>
  <c r="BF3298" i="7"/>
  <c r="BG3298" i="7" s="1"/>
  <c r="BH3298" i="7" s="1"/>
  <c r="BF3299" i="7"/>
  <c r="BG3299" i="7" s="1"/>
  <c r="BH3299" i="7" s="1"/>
  <c r="BF3300" i="7"/>
  <c r="BG3300" i="7" s="1"/>
  <c r="BH3300" i="7" s="1"/>
  <c r="BF3301" i="7"/>
  <c r="BG3301" i="7" s="1"/>
  <c r="BH3301" i="7" s="1"/>
  <c r="BF3302" i="7"/>
  <c r="BG3302" i="7" s="1"/>
  <c r="BH3302" i="7" s="1"/>
  <c r="BF3303" i="7"/>
  <c r="BG3303" i="7" s="1"/>
  <c r="BH3303" i="7" s="1"/>
  <c r="BF3304" i="7"/>
  <c r="BG3304" i="7" s="1"/>
  <c r="BH3304" i="7" s="1"/>
  <c r="BF3305" i="7"/>
  <c r="BG3305" i="7" s="1"/>
  <c r="BH3305" i="7" s="1"/>
  <c r="BF3306" i="7"/>
  <c r="BG3306" i="7" s="1"/>
  <c r="BH3306" i="7" s="1"/>
  <c r="BF3307" i="7"/>
  <c r="BG3307" i="7" s="1"/>
  <c r="BH3307" i="7" s="1"/>
  <c r="BF3308" i="7"/>
  <c r="BG3308" i="7" s="1"/>
  <c r="BH3308" i="7" s="1"/>
  <c r="BF3309" i="7"/>
  <c r="BG3309" i="7" s="1"/>
  <c r="BH3309" i="7" s="1"/>
  <c r="BF3310" i="7"/>
  <c r="BG3310" i="7" s="1"/>
  <c r="BH3310" i="7" s="1"/>
  <c r="BF3311" i="7"/>
  <c r="BG3311" i="7" s="1"/>
  <c r="BH3311" i="7" s="1"/>
  <c r="BF3312" i="7"/>
  <c r="BG3312" i="7" s="1"/>
  <c r="BH3312" i="7" s="1"/>
  <c r="BF3313" i="7"/>
  <c r="BG3313" i="7" s="1"/>
  <c r="BH3313" i="7" s="1"/>
  <c r="BF3314" i="7"/>
  <c r="BG3314" i="7" s="1"/>
  <c r="BH3314" i="7" s="1"/>
  <c r="BF3315" i="7"/>
  <c r="BG3315" i="7" s="1"/>
  <c r="BH3315" i="7" s="1"/>
  <c r="BF3316" i="7"/>
  <c r="BG3316" i="7" s="1"/>
  <c r="BH3316" i="7" s="1"/>
  <c r="BF3317" i="7"/>
  <c r="BG3317" i="7" s="1"/>
  <c r="BH3317" i="7" s="1"/>
  <c r="BF3318" i="7"/>
  <c r="BG3318" i="7" s="1"/>
  <c r="BH3318" i="7" s="1"/>
  <c r="BF3319" i="7"/>
  <c r="BG3319" i="7" s="1"/>
  <c r="BH3319" i="7" s="1"/>
  <c r="BF3320" i="7"/>
  <c r="BG3320" i="7" s="1"/>
  <c r="BH3320" i="7" s="1"/>
  <c r="BF3321" i="7"/>
  <c r="BG3321" i="7" s="1"/>
  <c r="BH3321" i="7" s="1"/>
  <c r="BF3322" i="7"/>
  <c r="BG3322" i="7" s="1"/>
  <c r="BH3322" i="7" s="1"/>
  <c r="BF3323" i="7"/>
  <c r="BG3323" i="7" s="1"/>
  <c r="BH3323" i="7" s="1"/>
  <c r="BF3324" i="7"/>
  <c r="BG3324" i="7" s="1"/>
  <c r="BH3324" i="7" s="1"/>
  <c r="BF3325" i="7"/>
  <c r="BG3325" i="7" s="1"/>
  <c r="BH3325" i="7" s="1"/>
  <c r="BF3326" i="7"/>
  <c r="BG3326" i="7" s="1"/>
  <c r="BH3326" i="7" s="1"/>
  <c r="BF3327" i="7"/>
  <c r="BG3327" i="7" s="1"/>
  <c r="BH3327" i="7" s="1"/>
  <c r="BF3328" i="7"/>
  <c r="BG3328" i="7" s="1"/>
  <c r="BH3328" i="7" s="1"/>
  <c r="BF3329" i="7"/>
  <c r="BG3329" i="7" s="1"/>
  <c r="BH3329" i="7" s="1"/>
  <c r="BF3330" i="7"/>
  <c r="BG3330" i="7" s="1"/>
  <c r="BH3330" i="7" s="1"/>
  <c r="BF3331" i="7"/>
  <c r="BG3331" i="7" s="1"/>
  <c r="BH3331" i="7" s="1"/>
  <c r="BF3332" i="7"/>
  <c r="BG3332" i="7" s="1"/>
  <c r="BH3332" i="7" s="1"/>
  <c r="BF3333" i="7"/>
  <c r="BG3333" i="7" s="1"/>
  <c r="BH3333" i="7" s="1"/>
  <c r="BF3334" i="7"/>
  <c r="BG3334" i="7" s="1"/>
  <c r="BH3334" i="7" s="1"/>
  <c r="BF3335" i="7"/>
  <c r="BG3335" i="7" s="1"/>
  <c r="BH3335" i="7" s="1"/>
  <c r="BF3336" i="7"/>
  <c r="BG3336" i="7" s="1"/>
  <c r="BH3336" i="7" s="1"/>
  <c r="BF3337" i="7"/>
  <c r="BG3337" i="7" s="1"/>
  <c r="BH3337" i="7" s="1"/>
  <c r="BF3338" i="7"/>
  <c r="BG3338" i="7" s="1"/>
  <c r="BH3338" i="7" s="1"/>
  <c r="BF3339" i="7"/>
  <c r="BG3339" i="7" s="1"/>
  <c r="BH3339" i="7" s="1"/>
  <c r="BF3340" i="7"/>
  <c r="BG3340" i="7" s="1"/>
  <c r="BH3340" i="7" s="1"/>
  <c r="BF3341" i="7"/>
  <c r="BG3341" i="7" s="1"/>
  <c r="BH3341" i="7" s="1"/>
  <c r="BF3342" i="7"/>
  <c r="BG3342" i="7" s="1"/>
  <c r="BH3342" i="7" s="1"/>
  <c r="BF3343" i="7"/>
  <c r="BG3343" i="7" s="1"/>
  <c r="BH3343" i="7" s="1"/>
  <c r="BF3344" i="7"/>
  <c r="BG3344" i="7" s="1"/>
  <c r="BH3344" i="7" s="1"/>
  <c r="BF3345" i="7"/>
  <c r="BG3345" i="7" s="1"/>
  <c r="BH3345" i="7" s="1"/>
  <c r="BF3346" i="7"/>
  <c r="BG3346" i="7" s="1"/>
  <c r="BH3346" i="7" s="1"/>
  <c r="BF3347" i="7"/>
  <c r="BG3347" i="7" s="1"/>
  <c r="BH3347" i="7" s="1"/>
  <c r="BF3348" i="7"/>
  <c r="BG3348" i="7" s="1"/>
  <c r="BH3348" i="7" s="1"/>
  <c r="BF3349" i="7"/>
  <c r="BG3349" i="7" s="1"/>
  <c r="BH3349" i="7" s="1"/>
  <c r="BF3350" i="7"/>
  <c r="BG3350" i="7" s="1"/>
  <c r="BH3350" i="7" s="1"/>
  <c r="BF3351" i="7"/>
  <c r="BG3351" i="7" s="1"/>
  <c r="BH3351" i="7" s="1"/>
  <c r="BF3352" i="7"/>
  <c r="BG3352" i="7" s="1"/>
  <c r="BH3352" i="7" s="1"/>
  <c r="BF3353" i="7"/>
  <c r="BG3353" i="7" s="1"/>
  <c r="BH3353" i="7" s="1"/>
  <c r="BF3354" i="7"/>
  <c r="BG3354" i="7" s="1"/>
  <c r="BH3354" i="7" s="1"/>
  <c r="BF3355" i="7"/>
  <c r="BG3355" i="7" s="1"/>
  <c r="BH3355" i="7" s="1"/>
  <c r="BF3356" i="7"/>
  <c r="BG3356" i="7" s="1"/>
  <c r="BH3356" i="7" s="1"/>
  <c r="BF3357" i="7"/>
  <c r="BG3357" i="7" s="1"/>
  <c r="BH3357" i="7" s="1"/>
  <c r="BF3358" i="7"/>
  <c r="BG3358" i="7" s="1"/>
  <c r="BH3358" i="7" s="1"/>
  <c r="BF3359" i="7"/>
  <c r="BG3359" i="7" s="1"/>
  <c r="BH3359" i="7" s="1"/>
  <c r="BF3360" i="7"/>
  <c r="BG3360" i="7" s="1"/>
  <c r="BH3360" i="7" s="1"/>
  <c r="BF3361" i="7"/>
  <c r="BG3361" i="7" s="1"/>
  <c r="BH3361" i="7" s="1"/>
  <c r="BF3362" i="7"/>
  <c r="BG3362" i="7" s="1"/>
  <c r="BH3362" i="7" s="1"/>
  <c r="BF3363" i="7"/>
  <c r="BG3363" i="7" s="1"/>
  <c r="BH3363" i="7" s="1"/>
  <c r="BF3364" i="7"/>
  <c r="BG3364" i="7" s="1"/>
  <c r="BH3364" i="7" s="1"/>
  <c r="BF3365" i="7"/>
  <c r="BG3365" i="7" s="1"/>
  <c r="BH3365" i="7" s="1"/>
  <c r="BF3366" i="7"/>
  <c r="BG3366" i="7" s="1"/>
  <c r="BH3366" i="7" s="1"/>
  <c r="BF3367" i="7"/>
  <c r="BG3367" i="7" s="1"/>
  <c r="BH3367" i="7" s="1"/>
  <c r="BF3368" i="7"/>
  <c r="BG3368" i="7" s="1"/>
  <c r="BH3368" i="7" s="1"/>
  <c r="BF3369" i="7"/>
  <c r="BG3369" i="7" s="1"/>
  <c r="BH3369" i="7" s="1"/>
  <c r="BF3370" i="7"/>
  <c r="BG3370" i="7" s="1"/>
  <c r="BH3370" i="7" s="1"/>
  <c r="BF3371" i="7"/>
  <c r="BG3371" i="7" s="1"/>
  <c r="BH3371" i="7" s="1"/>
  <c r="BF3372" i="7"/>
  <c r="BG3372" i="7" s="1"/>
  <c r="BH3372" i="7" s="1"/>
  <c r="BF3373" i="7"/>
  <c r="BG3373" i="7" s="1"/>
  <c r="BH3373" i="7" s="1"/>
  <c r="BF3374" i="7"/>
  <c r="BG3374" i="7" s="1"/>
  <c r="BH3374" i="7" s="1"/>
  <c r="BF3375" i="7"/>
  <c r="BG3375" i="7" s="1"/>
  <c r="BH3375" i="7" s="1"/>
  <c r="BF3376" i="7"/>
  <c r="BG3376" i="7" s="1"/>
  <c r="BH3376" i="7" s="1"/>
  <c r="BF3377" i="7"/>
  <c r="BG3377" i="7" s="1"/>
  <c r="BH3377" i="7" s="1"/>
  <c r="BF3378" i="7"/>
  <c r="BG3378" i="7" s="1"/>
  <c r="BH3378" i="7" s="1"/>
  <c r="BF3379" i="7"/>
  <c r="BG3379" i="7" s="1"/>
  <c r="BH3379" i="7" s="1"/>
  <c r="BF3380" i="7"/>
  <c r="BG3380" i="7" s="1"/>
  <c r="BH3380" i="7" s="1"/>
  <c r="BF3381" i="7"/>
  <c r="BG3381" i="7" s="1"/>
  <c r="BH3381" i="7" s="1"/>
  <c r="BF3382" i="7"/>
  <c r="BG3382" i="7" s="1"/>
  <c r="BH3382" i="7" s="1"/>
  <c r="BF3383" i="7"/>
  <c r="BG3383" i="7" s="1"/>
  <c r="BH3383" i="7" s="1"/>
  <c r="BF3384" i="7"/>
  <c r="BG3384" i="7" s="1"/>
  <c r="BH3384" i="7" s="1"/>
  <c r="BF3385" i="7"/>
  <c r="BG3385" i="7" s="1"/>
  <c r="BH3385" i="7" s="1"/>
  <c r="BF3386" i="7"/>
  <c r="BG3386" i="7" s="1"/>
  <c r="BH3386" i="7" s="1"/>
  <c r="BF3387" i="7"/>
  <c r="BG3387" i="7" s="1"/>
  <c r="BH3387" i="7" s="1"/>
  <c r="BF3388" i="7"/>
  <c r="BG3388" i="7" s="1"/>
  <c r="BH3388" i="7" s="1"/>
  <c r="BF3389" i="7"/>
  <c r="BG3389" i="7" s="1"/>
  <c r="BH3389" i="7" s="1"/>
  <c r="BF3390" i="7"/>
  <c r="BG3390" i="7" s="1"/>
  <c r="BH3390" i="7" s="1"/>
  <c r="BF3391" i="7"/>
  <c r="BG3391" i="7" s="1"/>
  <c r="BH3391" i="7" s="1"/>
  <c r="BF3392" i="7"/>
  <c r="BG3392" i="7" s="1"/>
  <c r="BH3392" i="7" s="1"/>
  <c r="BF3393" i="7"/>
  <c r="BG3393" i="7" s="1"/>
  <c r="BH3393" i="7" s="1"/>
  <c r="BF3394" i="7"/>
  <c r="BG3394" i="7" s="1"/>
  <c r="BH3394" i="7" s="1"/>
  <c r="BF3395" i="7"/>
  <c r="BG3395" i="7" s="1"/>
  <c r="BH3395" i="7" s="1"/>
  <c r="BF3396" i="7"/>
  <c r="BG3396" i="7" s="1"/>
  <c r="BH3396" i="7" s="1"/>
  <c r="BF3397" i="7"/>
  <c r="BG3397" i="7" s="1"/>
  <c r="BH3397" i="7" s="1"/>
  <c r="BF3398" i="7"/>
  <c r="BG3398" i="7" s="1"/>
  <c r="BH3398" i="7" s="1"/>
  <c r="BF3399" i="7"/>
  <c r="BG3399" i="7" s="1"/>
  <c r="BH3399" i="7" s="1"/>
  <c r="BF3400" i="7"/>
  <c r="BG3400" i="7" s="1"/>
  <c r="BH3400" i="7" s="1"/>
  <c r="BF3401" i="7"/>
  <c r="BG3401" i="7" s="1"/>
  <c r="BH3401" i="7" s="1"/>
  <c r="BF3402" i="7"/>
  <c r="BG3402" i="7" s="1"/>
  <c r="BH3402" i="7" s="1"/>
  <c r="BF3403" i="7"/>
  <c r="BG3403" i="7" s="1"/>
  <c r="BH3403" i="7" s="1"/>
  <c r="BF3404" i="7"/>
  <c r="BG3404" i="7" s="1"/>
  <c r="BH3404" i="7" s="1"/>
  <c r="BF3405" i="7"/>
  <c r="BG3405" i="7" s="1"/>
  <c r="BH3405" i="7" s="1"/>
  <c r="BF3406" i="7"/>
  <c r="BG3406" i="7" s="1"/>
  <c r="BH3406" i="7" s="1"/>
  <c r="BF3407" i="7"/>
  <c r="BG3407" i="7" s="1"/>
  <c r="BH3407" i="7" s="1"/>
  <c r="BF3408" i="7"/>
  <c r="BG3408" i="7" s="1"/>
  <c r="BH3408" i="7" s="1"/>
  <c r="BF3409" i="7"/>
  <c r="BG3409" i="7" s="1"/>
  <c r="BH3409" i="7" s="1"/>
  <c r="BF3410" i="7"/>
  <c r="BG3410" i="7" s="1"/>
  <c r="BH3410" i="7" s="1"/>
  <c r="BF3411" i="7"/>
  <c r="BG3411" i="7" s="1"/>
  <c r="BH3411" i="7" s="1"/>
  <c r="BF3412" i="7"/>
  <c r="BG3412" i="7" s="1"/>
  <c r="BH3412" i="7" s="1"/>
  <c r="BF3413" i="7"/>
  <c r="BG3413" i="7" s="1"/>
  <c r="BH3413" i="7" s="1"/>
  <c r="BF3414" i="7"/>
  <c r="BG3414" i="7" s="1"/>
  <c r="BH3414" i="7" s="1"/>
  <c r="BF3415" i="7"/>
  <c r="BG3415" i="7" s="1"/>
  <c r="BH3415" i="7" s="1"/>
  <c r="BF3416" i="7"/>
  <c r="BG3416" i="7" s="1"/>
  <c r="BH3416" i="7" s="1"/>
  <c r="BF3417" i="7"/>
  <c r="BG3417" i="7" s="1"/>
  <c r="BH3417" i="7" s="1"/>
  <c r="BF3418" i="7"/>
  <c r="BG3418" i="7" s="1"/>
  <c r="BH3418" i="7" s="1"/>
  <c r="BF3419" i="7"/>
  <c r="BG3419" i="7" s="1"/>
  <c r="BH3419" i="7" s="1"/>
  <c r="BF3420" i="7"/>
  <c r="BG3420" i="7" s="1"/>
  <c r="BH3420" i="7" s="1"/>
  <c r="BF3421" i="7"/>
  <c r="BG3421" i="7" s="1"/>
  <c r="BH3421" i="7" s="1"/>
  <c r="BF3422" i="7"/>
  <c r="BG3422" i="7" s="1"/>
  <c r="BH3422" i="7" s="1"/>
  <c r="BF3423" i="7"/>
  <c r="BG3423" i="7" s="1"/>
  <c r="BH3423" i="7" s="1"/>
  <c r="BF3424" i="7"/>
  <c r="BG3424" i="7" s="1"/>
  <c r="BH3424" i="7" s="1"/>
  <c r="BF3425" i="7"/>
  <c r="BG3425" i="7" s="1"/>
  <c r="BH3425" i="7" s="1"/>
  <c r="BF3426" i="7"/>
  <c r="BG3426" i="7" s="1"/>
  <c r="BH3426" i="7" s="1"/>
  <c r="BF3427" i="7"/>
  <c r="BG3427" i="7" s="1"/>
  <c r="BH3427" i="7" s="1"/>
  <c r="BF3428" i="7"/>
  <c r="BG3428" i="7" s="1"/>
  <c r="BH3428" i="7" s="1"/>
  <c r="BF3429" i="7"/>
  <c r="BG3429" i="7" s="1"/>
  <c r="BH3429" i="7" s="1"/>
  <c r="BF3430" i="7"/>
  <c r="BG3430" i="7" s="1"/>
  <c r="BH3430" i="7" s="1"/>
  <c r="BF3431" i="7"/>
  <c r="BG3431" i="7" s="1"/>
  <c r="BH3431" i="7" s="1"/>
  <c r="BF3432" i="7"/>
  <c r="BG3432" i="7" s="1"/>
  <c r="BH3432" i="7" s="1"/>
  <c r="BF3433" i="7"/>
  <c r="BG3433" i="7" s="1"/>
  <c r="BH3433" i="7" s="1"/>
  <c r="BF3434" i="7"/>
  <c r="BG3434" i="7" s="1"/>
  <c r="BH3434" i="7" s="1"/>
  <c r="BF3435" i="7"/>
  <c r="BG3435" i="7" s="1"/>
  <c r="BH3435" i="7" s="1"/>
  <c r="BF3436" i="7"/>
  <c r="BG3436" i="7" s="1"/>
  <c r="BH3436" i="7" s="1"/>
  <c r="BF3437" i="7"/>
  <c r="BG3437" i="7" s="1"/>
  <c r="BH3437" i="7" s="1"/>
  <c r="BF3438" i="7"/>
  <c r="BG3438" i="7" s="1"/>
  <c r="BH3438" i="7" s="1"/>
  <c r="BF3439" i="7"/>
  <c r="BG3439" i="7" s="1"/>
  <c r="BH3439" i="7" s="1"/>
  <c r="BF3440" i="7"/>
  <c r="BG3440" i="7" s="1"/>
  <c r="BH3440" i="7" s="1"/>
  <c r="BF3441" i="7"/>
  <c r="BG3441" i="7" s="1"/>
  <c r="BH3441" i="7" s="1"/>
  <c r="BF3442" i="7"/>
  <c r="BG3442" i="7" s="1"/>
  <c r="BH3442" i="7" s="1"/>
  <c r="BF3443" i="7"/>
  <c r="BG3443" i="7" s="1"/>
  <c r="BH3443" i="7" s="1"/>
  <c r="BF3444" i="7"/>
  <c r="BG3444" i="7" s="1"/>
  <c r="BH3444" i="7" s="1"/>
  <c r="BF3445" i="7"/>
  <c r="BG3445" i="7" s="1"/>
  <c r="BH3445" i="7" s="1"/>
  <c r="BF3446" i="7"/>
  <c r="BG3446" i="7" s="1"/>
  <c r="BH3446" i="7" s="1"/>
  <c r="BF3447" i="7"/>
  <c r="BG3447" i="7" s="1"/>
  <c r="BH3447" i="7" s="1"/>
  <c r="BF3448" i="7"/>
  <c r="BG3448" i="7" s="1"/>
  <c r="BH3448" i="7" s="1"/>
  <c r="BF3449" i="7"/>
  <c r="BG3449" i="7" s="1"/>
  <c r="BH3449" i="7" s="1"/>
  <c r="BF3450" i="7"/>
  <c r="BG3450" i="7" s="1"/>
  <c r="BH3450" i="7" s="1"/>
  <c r="BF3451" i="7"/>
  <c r="BG3451" i="7" s="1"/>
  <c r="BH3451" i="7" s="1"/>
  <c r="BF3452" i="7"/>
  <c r="BG3452" i="7" s="1"/>
  <c r="BH3452" i="7" s="1"/>
  <c r="BF3453" i="7"/>
  <c r="BG3453" i="7" s="1"/>
  <c r="BH3453" i="7" s="1"/>
  <c r="BF3454" i="7"/>
  <c r="BG3454" i="7" s="1"/>
  <c r="BH3454" i="7" s="1"/>
  <c r="BF3455" i="7"/>
  <c r="BG3455" i="7" s="1"/>
  <c r="BH3455" i="7" s="1"/>
  <c r="BF3456" i="7"/>
  <c r="BG3456" i="7" s="1"/>
  <c r="BH3456" i="7" s="1"/>
  <c r="BF3457" i="7"/>
  <c r="BG3457" i="7" s="1"/>
  <c r="BH3457" i="7" s="1"/>
  <c r="BF3458" i="7"/>
  <c r="BG3458" i="7" s="1"/>
  <c r="BH3458" i="7" s="1"/>
  <c r="BF3459" i="7"/>
  <c r="BG3459" i="7" s="1"/>
  <c r="BH3459" i="7" s="1"/>
  <c r="BF3460" i="7"/>
  <c r="BG3460" i="7" s="1"/>
  <c r="BH3460" i="7" s="1"/>
  <c r="BF3461" i="7"/>
  <c r="BG3461" i="7" s="1"/>
  <c r="BH3461" i="7" s="1"/>
  <c r="BF3462" i="7"/>
  <c r="BG3462" i="7" s="1"/>
  <c r="BH3462" i="7" s="1"/>
  <c r="BF3463" i="7"/>
  <c r="BG3463" i="7" s="1"/>
  <c r="BH3463" i="7" s="1"/>
  <c r="BF3464" i="7"/>
  <c r="BG3464" i="7" s="1"/>
  <c r="BH3464" i="7" s="1"/>
  <c r="BF3465" i="7"/>
  <c r="BG3465" i="7" s="1"/>
  <c r="BH3465" i="7" s="1"/>
  <c r="BF3466" i="7"/>
  <c r="BG3466" i="7" s="1"/>
  <c r="BH3466" i="7" s="1"/>
  <c r="BF3467" i="7"/>
  <c r="BG3467" i="7" s="1"/>
  <c r="BH3467" i="7" s="1"/>
  <c r="BF3468" i="7"/>
  <c r="BG3468" i="7" s="1"/>
  <c r="BH3468" i="7" s="1"/>
  <c r="BF3469" i="7"/>
  <c r="BG3469" i="7" s="1"/>
  <c r="BH3469" i="7" s="1"/>
  <c r="BF3470" i="7"/>
  <c r="BG3470" i="7" s="1"/>
  <c r="BH3470" i="7" s="1"/>
  <c r="BF3471" i="7"/>
  <c r="BG3471" i="7" s="1"/>
  <c r="BH3471" i="7" s="1"/>
  <c r="BF3472" i="7"/>
  <c r="BG3472" i="7" s="1"/>
  <c r="BH3472" i="7" s="1"/>
  <c r="BF3473" i="7"/>
  <c r="BG3473" i="7" s="1"/>
  <c r="BH3473" i="7" s="1"/>
  <c r="BF3474" i="7"/>
  <c r="BG3474" i="7" s="1"/>
  <c r="BH3474" i="7" s="1"/>
  <c r="BF3475" i="7"/>
  <c r="BG3475" i="7" s="1"/>
  <c r="BH3475" i="7" s="1"/>
  <c r="BF3476" i="7"/>
  <c r="BG3476" i="7" s="1"/>
  <c r="BH3476" i="7" s="1"/>
  <c r="BF3477" i="7"/>
  <c r="BG3477" i="7" s="1"/>
  <c r="BH3477" i="7" s="1"/>
  <c r="BF3478" i="7"/>
  <c r="BG3478" i="7" s="1"/>
  <c r="BH3478" i="7" s="1"/>
  <c r="BF3479" i="7"/>
  <c r="BG3479" i="7" s="1"/>
  <c r="BH3479" i="7" s="1"/>
  <c r="BF3480" i="7"/>
  <c r="BG3480" i="7" s="1"/>
  <c r="BH3480" i="7" s="1"/>
  <c r="BF3481" i="7"/>
  <c r="BG3481" i="7" s="1"/>
  <c r="BH3481" i="7" s="1"/>
  <c r="BF3482" i="7"/>
  <c r="BG3482" i="7" s="1"/>
  <c r="BH3482" i="7" s="1"/>
  <c r="BF3483" i="7"/>
  <c r="BG3483" i="7" s="1"/>
  <c r="BH3483" i="7" s="1"/>
  <c r="BF3484" i="7"/>
  <c r="BG3484" i="7" s="1"/>
  <c r="BH3484" i="7" s="1"/>
  <c r="BF3485" i="7"/>
  <c r="BG3485" i="7" s="1"/>
  <c r="BH3485" i="7" s="1"/>
  <c r="BF3486" i="7"/>
  <c r="BG3486" i="7" s="1"/>
  <c r="BH3486" i="7" s="1"/>
  <c r="BF3487" i="7"/>
  <c r="BG3487" i="7" s="1"/>
  <c r="BH3487" i="7" s="1"/>
  <c r="BF3488" i="7"/>
  <c r="BG3488" i="7" s="1"/>
  <c r="BH3488" i="7" s="1"/>
  <c r="BF3489" i="7"/>
  <c r="BG3489" i="7" s="1"/>
  <c r="BH3489" i="7" s="1"/>
  <c r="BF3490" i="7"/>
  <c r="BG3490" i="7" s="1"/>
  <c r="BH3490" i="7" s="1"/>
  <c r="BF3491" i="7"/>
  <c r="BG3491" i="7" s="1"/>
  <c r="BH3491" i="7" s="1"/>
  <c r="BF3492" i="7"/>
  <c r="BG3492" i="7" s="1"/>
  <c r="BH3492" i="7" s="1"/>
  <c r="BF3493" i="7"/>
  <c r="BG3493" i="7" s="1"/>
  <c r="BH3493" i="7" s="1"/>
  <c r="BF3494" i="7"/>
  <c r="BG3494" i="7" s="1"/>
  <c r="BH3494" i="7" s="1"/>
  <c r="BF3495" i="7"/>
  <c r="BG3495" i="7" s="1"/>
  <c r="BH3495" i="7" s="1"/>
  <c r="BF3496" i="7"/>
  <c r="BG3496" i="7" s="1"/>
  <c r="BH3496" i="7" s="1"/>
  <c r="BF3497" i="7"/>
  <c r="BG3497" i="7" s="1"/>
  <c r="BH3497" i="7" s="1"/>
  <c r="BF3498" i="7"/>
  <c r="BG3498" i="7" s="1"/>
  <c r="BH3498" i="7" s="1"/>
  <c r="BF3499" i="7"/>
  <c r="BG3499" i="7" s="1"/>
  <c r="BH3499" i="7" s="1"/>
  <c r="BF3500" i="7"/>
  <c r="BG3500" i="7" s="1"/>
  <c r="BH3500" i="7" s="1"/>
  <c r="BF3501" i="7"/>
  <c r="BG3501" i="7" s="1"/>
  <c r="BH3501" i="7" s="1"/>
  <c r="BF3502" i="7"/>
  <c r="BG3502" i="7" s="1"/>
  <c r="BH3502" i="7" s="1"/>
  <c r="BF3503" i="7"/>
  <c r="BG3503" i="7" s="1"/>
  <c r="BH3503" i="7" s="1"/>
  <c r="BF3504" i="7"/>
  <c r="BG3504" i="7" s="1"/>
  <c r="BH3504" i="7" s="1"/>
  <c r="BF3505" i="7"/>
  <c r="BG3505" i="7" s="1"/>
  <c r="BH3505" i="7" s="1"/>
  <c r="BF3506" i="7"/>
  <c r="BG3506" i="7" s="1"/>
  <c r="BH3506" i="7" s="1"/>
  <c r="BF3507" i="7"/>
  <c r="BG3507" i="7" s="1"/>
  <c r="BH3507" i="7" s="1"/>
  <c r="BF3508" i="7"/>
  <c r="BG3508" i="7" s="1"/>
  <c r="BH3508" i="7" s="1"/>
  <c r="BF3509" i="7"/>
  <c r="BG3509" i="7" s="1"/>
  <c r="BH3509" i="7" s="1"/>
  <c r="BF3510" i="7"/>
  <c r="BG3510" i="7" s="1"/>
  <c r="BH3510" i="7" s="1"/>
  <c r="BF3511" i="7"/>
  <c r="BG3511" i="7" s="1"/>
  <c r="BH3511" i="7" s="1"/>
  <c r="BF3512" i="7"/>
  <c r="BG3512" i="7" s="1"/>
  <c r="BH3512" i="7" s="1"/>
  <c r="BF3513" i="7"/>
  <c r="BG3513" i="7" s="1"/>
  <c r="BH3513" i="7" s="1"/>
  <c r="BF3514" i="7"/>
  <c r="BG3514" i="7" s="1"/>
  <c r="BH3514" i="7" s="1"/>
  <c r="BF3515" i="7"/>
  <c r="BG3515" i="7" s="1"/>
  <c r="BH3515" i="7" s="1"/>
  <c r="BF3516" i="7"/>
  <c r="BG3516" i="7" s="1"/>
  <c r="BH3516" i="7" s="1"/>
  <c r="BF3517" i="7"/>
  <c r="BG3517" i="7" s="1"/>
  <c r="BH3517" i="7" s="1"/>
  <c r="BF3518" i="7"/>
  <c r="BG3518" i="7" s="1"/>
  <c r="BH3518" i="7" s="1"/>
  <c r="BF3519" i="7"/>
  <c r="BG3519" i="7" s="1"/>
  <c r="BH3519" i="7" s="1"/>
  <c r="BF3520" i="7"/>
  <c r="BG3520" i="7" s="1"/>
  <c r="BH3520" i="7" s="1"/>
  <c r="BF3521" i="7"/>
  <c r="BG3521" i="7" s="1"/>
  <c r="BH3521" i="7" s="1"/>
  <c r="BF3522" i="7"/>
  <c r="BG3522" i="7" s="1"/>
  <c r="BH3522" i="7" s="1"/>
  <c r="BF3523" i="7"/>
  <c r="BG3523" i="7" s="1"/>
  <c r="BH3523" i="7" s="1"/>
  <c r="BF3524" i="7"/>
  <c r="BG3524" i="7" s="1"/>
  <c r="BH3524" i="7" s="1"/>
  <c r="BF3525" i="7"/>
  <c r="BG3525" i="7" s="1"/>
  <c r="BH3525" i="7" s="1"/>
  <c r="BF3526" i="7"/>
  <c r="BG3526" i="7" s="1"/>
  <c r="BH3526" i="7" s="1"/>
  <c r="BF3527" i="7"/>
  <c r="BG3527" i="7" s="1"/>
  <c r="BH3527" i="7" s="1"/>
  <c r="BF3528" i="7"/>
  <c r="BG3528" i="7" s="1"/>
  <c r="BH3528" i="7" s="1"/>
  <c r="BF3529" i="7"/>
  <c r="BG3529" i="7" s="1"/>
  <c r="BH3529" i="7" s="1"/>
  <c r="BF3530" i="7"/>
  <c r="BG3530" i="7" s="1"/>
  <c r="BH3530" i="7" s="1"/>
  <c r="BF3531" i="7"/>
  <c r="BG3531" i="7" s="1"/>
  <c r="BH3531" i="7" s="1"/>
  <c r="BF3532" i="7"/>
  <c r="BG3532" i="7" s="1"/>
  <c r="BH3532" i="7" s="1"/>
  <c r="BF3533" i="7"/>
  <c r="BG3533" i="7" s="1"/>
  <c r="BH3533" i="7" s="1"/>
  <c r="BF3534" i="7"/>
  <c r="BG3534" i="7" s="1"/>
  <c r="BH3534" i="7" s="1"/>
  <c r="BF3535" i="7"/>
  <c r="BG3535" i="7" s="1"/>
  <c r="BH3535" i="7" s="1"/>
  <c r="BF3536" i="7"/>
  <c r="BG3536" i="7" s="1"/>
  <c r="BH3536" i="7" s="1"/>
  <c r="BF3537" i="7"/>
  <c r="BG3537" i="7" s="1"/>
  <c r="BH3537" i="7" s="1"/>
  <c r="BF3538" i="7"/>
  <c r="BG3538" i="7" s="1"/>
  <c r="BH3538" i="7" s="1"/>
  <c r="BF3539" i="7"/>
  <c r="BG3539" i="7" s="1"/>
  <c r="BH3539" i="7" s="1"/>
  <c r="BF3540" i="7"/>
  <c r="BG3540" i="7" s="1"/>
  <c r="BH3540" i="7" s="1"/>
  <c r="BF3541" i="7"/>
  <c r="BG3541" i="7" s="1"/>
  <c r="BH3541" i="7" s="1"/>
  <c r="BF3542" i="7"/>
  <c r="BG3542" i="7" s="1"/>
  <c r="BH3542" i="7" s="1"/>
  <c r="BF3543" i="7"/>
  <c r="BG3543" i="7" s="1"/>
  <c r="BH3543" i="7" s="1"/>
  <c r="BF3544" i="7"/>
  <c r="BG3544" i="7" s="1"/>
  <c r="BH3544" i="7" s="1"/>
  <c r="BF3545" i="7"/>
  <c r="BG3545" i="7" s="1"/>
  <c r="BH3545" i="7" s="1"/>
  <c r="BF3546" i="7"/>
  <c r="BG3546" i="7" s="1"/>
  <c r="BH3546" i="7" s="1"/>
  <c r="BF3547" i="7"/>
  <c r="BG3547" i="7" s="1"/>
  <c r="BH3547" i="7" s="1"/>
  <c r="BF3548" i="7"/>
  <c r="BG3548" i="7" s="1"/>
  <c r="BH3548" i="7" s="1"/>
  <c r="BF3549" i="7"/>
  <c r="BG3549" i="7" s="1"/>
  <c r="BH3549" i="7" s="1"/>
  <c r="BF3550" i="7"/>
  <c r="BG3550" i="7" s="1"/>
  <c r="BH3550" i="7" s="1"/>
  <c r="BF3551" i="7"/>
  <c r="BG3551" i="7" s="1"/>
  <c r="BH3551" i="7" s="1"/>
  <c r="BF3552" i="7"/>
  <c r="BG3552" i="7" s="1"/>
  <c r="BH3552" i="7" s="1"/>
  <c r="BF3553" i="7"/>
  <c r="BG3553" i="7" s="1"/>
  <c r="BH3553" i="7" s="1"/>
  <c r="BF3554" i="7"/>
  <c r="BG3554" i="7" s="1"/>
  <c r="BH3554" i="7" s="1"/>
  <c r="BF3555" i="7"/>
  <c r="BG3555" i="7" s="1"/>
  <c r="BH3555" i="7" s="1"/>
  <c r="BF3556" i="7"/>
  <c r="BG3556" i="7" s="1"/>
  <c r="BH3556" i="7" s="1"/>
  <c r="BF3557" i="7"/>
  <c r="BG3557" i="7" s="1"/>
  <c r="BH3557" i="7" s="1"/>
  <c r="BF3558" i="7"/>
  <c r="BG3558" i="7" s="1"/>
  <c r="BH3558" i="7" s="1"/>
  <c r="BF3559" i="7"/>
  <c r="BG3559" i="7" s="1"/>
  <c r="BH3559" i="7" s="1"/>
  <c r="BF3560" i="7"/>
  <c r="BG3560" i="7" s="1"/>
  <c r="BH3560" i="7" s="1"/>
  <c r="BF3561" i="7"/>
  <c r="BG3561" i="7" s="1"/>
  <c r="BH3561" i="7" s="1"/>
  <c r="BF3562" i="7"/>
  <c r="BG3562" i="7" s="1"/>
  <c r="BH3562" i="7" s="1"/>
  <c r="BF3563" i="7"/>
  <c r="BG3563" i="7" s="1"/>
  <c r="BH3563" i="7" s="1"/>
  <c r="BF3564" i="7"/>
  <c r="BG3564" i="7" s="1"/>
  <c r="BH3564" i="7" s="1"/>
  <c r="BF3565" i="7"/>
  <c r="BG3565" i="7" s="1"/>
  <c r="BH3565" i="7" s="1"/>
  <c r="BF3566" i="7"/>
  <c r="BG3566" i="7" s="1"/>
  <c r="BH3566" i="7" s="1"/>
  <c r="BF3567" i="7"/>
  <c r="BG3567" i="7" s="1"/>
  <c r="BH3567" i="7" s="1"/>
  <c r="BF3568" i="7"/>
  <c r="BG3568" i="7" s="1"/>
  <c r="BH3568" i="7" s="1"/>
  <c r="BF3569" i="7"/>
  <c r="BG3569" i="7" s="1"/>
  <c r="BH3569" i="7" s="1"/>
  <c r="BF3570" i="7"/>
  <c r="BG3570" i="7" s="1"/>
  <c r="BH3570" i="7" s="1"/>
  <c r="BF3571" i="7"/>
  <c r="BG3571" i="7" s="1"/>
  <c r="BH3571" i="7" s="1"/>
  <c r="BF3572" i="7"/>
  <c r="BG3572" i="7" s="1"/>
  <c r="BH3572" i="7" s="1"/>
  <c r="BF3573" i="7"/>
  <c r="BG3573" i="7" s="1"/>
  <c r="BH3573" i="7" s="1"/>
  <c r="BF3574" i="7"/>
  <c r="BG3574" i="7" s="1"/>
  <c r="BH3574" i="7" s="1"/>
  <c r="BF3575" i="7"/>
  <c r="BG3575" i="7" s="1"/>
  <c r="BH3575" i="7" s="1"/>
  <c r="BF3576" i="7"/>
  <c r="BG3576" i="7" s="1"/>
  <c r="BH3576" i="7" s="1"/>
  <c r="BF3577" i="7"/>
  <c r="BG3577" i="7" s="1"/>
  <c r="BH3577" i="7" s="1"/>
  <c r="BF3578" i="7"/>
  <c r="BG3578" i="7" s="1"/>
  <c r="BH3578" i="7" s="1"/>
  <c r="BF3579" i="7"/>
  <c r="BG3579" i="7" s="1"/>
  <c r="BH3579" i="7" s="1"/>
  <c r="BF3580" i="7"/>
  <c r="BG3580" i="7" s="1"/>
  <c r="BH3580" i="7" s="1"/>
  <c r="BF3581" i="7"/>
  <c r="BG3581" i="7" s="1"/>
  <c r="BH3581" i="7" s="1"/>
  <c r="BF3582" i="7"/>
  <c r="BG3582" i="7" s="1"/>
  <c r="BH3582" i="7" s="1"/>
  <c r="BF3583" i="7"/>
  <c r="BG3583" i="7" s="1"/>
  <c r="BH3583" i="7" s="1"/>
  <c r="BF3584" i="7"/>
  <c r="BG3584" i="7" s="1"/>
  <c r="BH3584" i="7" s="1"/>
  <c r="BF3585" i="7"/>
  <c r="BG3585" i="7" s="1"/>
  <c r="BH3585" i="7" s="1"/>
  <c r="BF3586" i="7"/>
  <c r="BG3586" i="7" s="1"/>
  <c r="BH3586" i="7" s="1"/>
  <c r="BF3587" i="7"/>
  <c r="BG3587" i="7" s="1"/>
  <c r="BH3587" i="7" s="1"/>
  <c r="BF3588" i="7"/>
  <c r="BG3588" i="7" s="1"/>
  <c r="BH3588" i="7" s="1"/>
  <c r="BF3589" i="7"/>
  <c r="BG3589" i="7" s="1"/>
  <c r="BH3589" i="7" s="1"/>
  <c r="BF3590" i="7"/>
  <c r="BG3590" i="7" s="1"/>
  <c r="BH3590" i="7" s="1"/>
  <c r="BF3591" i="7"/>
  <c r="BG3591" i="7" s="1"/>
  <c r="BH3591" i="7" s="1"/>
  <c r="BF3592" i="7"/>
  <c r="BG3592" i="7" s="1"/>
  <c r="BH3592" i="7" s="1"/>
  <c r="BF3593" i="7"/>
  <c r="BG3593" i="7" s="1"/>
  <c r="BH3593" i="7" s="1"/>
  <c r="BF3594" i="7"/>
  <c r="BG3594" i="7" s="1"/>
  <c r="BH3594" i="7" s="1"/>
  <c r="BF3595" i="7"/>
  <c r="BG3595" i="7" s="1"/>
  <c r="BH3595" i="7" s="1"/>
  <c r="BF3596" i="7"/>
  <c r="BG3596" i="7" s="1"/>
  <c r="BH3596" i="7" s="1"/>
  <c r="BF3597" i="7"/>
  <c r="BG3597" i="7" s="1"/>
  <c r="BH3597" i="7" s="1"/>
  <c r="BF3598" i="7"/>
  <c r="BG3598" i="7" s="1"/>
  <c r="BH3598" i="7" s="1"/>
  <c r="BF3599" i="7"/>
  <c r="BG3599" i="7" s="1"/>
  <c r="BH3599" i="7" s="1"/>
  <c r="BF3600" i="7"/>
  <c r="BG3600" i="7" s="1"/>
  <c r="BH3600" i="7" s="1"/>
  <c r="BF3601" i="7"/>
  <c r="BG3601" i="7" s="1"/>
  <c r="BH3601" i="7" s="1"/>
  <c r="BF3602" i="7"/>
  <c r="BG3602" i="7" s="1"/>
  <c r="BH3602" i="7" s="1"/>
  <c r="BF3603" i="7"/>
  <c r="BG3603" i="7" s="1"/>
  <c r="BH3603" i="7" s="1"/>
  <c r="BF3604" i="7"/>
  <c r="BG3604" i="7" s="1"/>
  <c r="BH3604" i="7" s="1"/>
  <c r="BF3605" i="7"/>
  <c r="BG3605" i="7" s="1"/>
  <c r="BH3605" i="7" s="1"/>
  <c r="BF3606" i="7"/>
  <c r="BG3606" i="7" s="1"/>
  <c r="BH3606" i="7" s="1"/>
  <c r="BF3607" i="7"/>
  <c r="BG3607" i="7" s="1"/>
  <c r="BH3607" i="7" s="1"/>
  <c r="BF3608" i="7"/>
  <c r="BG3608" i="7" s="1"/>
  <c r="BH3608" i="7" s="1"/>
  <c r="BF3609" i="7"/>
  <c r="BG3609" i="7" s="1"/>
  <c r="BH3609" i="7" s="1"/>
  <c r="BF3610" i="7"/>
  <c r="BG3610" i="7" s="1"/>
  <c r="BH3610" i="7" s="1"/>
  <c r="BF3611" i="7"/>
  <c r="BG3611" i="7" s="1"/>
  <c r="BH3611" i="7" s="1"/>
  <c r="BF3612" i="7"/>
  <c r="BG3612" i="7" s="1"/>
  <c r="BH3612" i="7" s="1"/>
  <c r="BF3613" i="7"/>
  <c r="BG3613" i="7" s="1"/>
  <c r="BH3613" i="7" s="1"/>
  <c r="BF3614" i="7"/>
  <c r="BG3614" i="7" s="1"/>
  <c r="BH3614" i="7" s="1"/>
  <c r="BF3615" i="7"/>
  <c r="BG3615" i="7" s="1"/>
  <c r="BH3615" i="7" s="1"/>
  <c r="BF3616" i="7"/>
  <c r="BG3616" i="7" s="1"/>
  <c r="BH3616" i="7" s="1"/>
  <c r="BF3617" i="7"/>
  <c r="BG3617" i="7" s="1"/>
  <c r="BH3617" i="7" s="1"/>
  <c r="BF3618" i="7"/>
  <c r="BG3618" i="7" s="1"/>
  <c r="BH3618" i="7" s="1"/>
  <c r="BF3619" i="7"/>
  <c r="BG3619" i="7" s="1"/>
  <c r="BH3619" i="7" s="1"/>
  <c r="BF3620" i="7"/>
  <c r="BG3620" i="7" s="1"/>
  <c r="BH3620" i="7" s="1"/>
  <c r="BF3621" i="7"/>
  <c r="BG3621" i="7" s="1"/>
  <c r="BH3621" i="7" s="1"/>
  <c r="BF3622" i="7"/>
  <c r="BG3622" i="7" s="1"/>
  <c r="BH3622" i="7" s="1"/>
  <c r="BF3623" i="7"/>
  <c r="BG3623" i="7" s="1"/>
  <c r="BH3623" i="7" s="1"/>
  <c r="BF3624" i="7"/>
  <c r="BG3624" i="7" s="1"/>
  <c r="BH3624" i="7" s="1"/>
  <c r="BF3625" i="7"/>
  <c r="BG3625" i="7" s="1"/>
  <c r="BH3625" i="7" s="1"/>
  <c r="BF3626" i="7"/>
  <c r="BG3626" i="7" s="1"/>
  <c r="BH3626" i="7" s="1"/>
  <c r="BF3627" i="7"/>
  <c r="BG3627" i="7" s="1"/>
  <c r="BH3627" i="7" s="1"/>
  <c r="BF3628" i="7"/>
  <c r="BG3628" i="7" s="1"/>
  <c r="BH3628" i="7" s="1"/>
  <c r="BF3629" i="7"/>
  <c r="BG3629" i="7" s="1"/>
  <c r="BH3629" i="7" s="1"/>
  <c r="BF3630" i="7"/>
  <c r="BG3630" i="7" s="1"/>
  <c r="BH3630" i="7" s="1"/>
  <c r="BF3631" i="7"/>
  <c r="BG3631" i="7" s="1"/>
  <c r="BH3631" i="7" s="1"/>
  <c r="BF3632" i="7"/>
  <c r="BG3632" i="7" s="1"/>
  <c r="BH3632" i="7" s="1"/>
  <c r="BF3633" i="7"/>
  <c r="BG3633" i="7" s="1"/>
  <c r="BH3633" i="7" s="1"/>
  <c r="BF3634" i="7"/>
  <c r="BG3634" i="7" s="1"/>
  <c r="BH3634" i="7" s="1"/>
  <c r="BF3635" i="7"/>
  <c r="BG3635" i="7" s="1"/>
  <c r="BH3635" i="7" s="1"/>
  <c r="BF3636" i="7"/>
  <c r="BG3636" i="7" s="1"/>
  <c r="BH3636" i="7" s="1"/>
  <c r="BF3637" i="7"/>
  <c r="BG3637" i="7" s="1"/>
  <c r="BH3637" i="7" s="1"/>
  <c r="BF3638" i="7"/>
  <c r="BG3638" i="7" s="1"/>
  <c r="BH3638" i="7" s="1"/>
  <c r="BF3639" i="7"/>
  <c r="BG3639" i="7" s="1"/>
  <c r="BH3639" i="7" s="1"/>
  <c r="BF3640" i="7"/>
  <c r="BG3640" i="7" s="1"/>
  <c r="BH3640" i="7" s="1"/>
  <c r="BF3641" i="7"/>
  <c r="BG3641" i="7" s="1"/>
  <c r="BH3641" i="7" s="1"/>
  <c r="BF3642" i="7"/>
  <c r="BG3642" i="7" s="1"/>
  <c r="BH3642" i="7" s="1"/>
  <c r="BF3643" i="7"/>
  <c r="BG3643" i="7" s="1"/>
  <c r="BH3643" i="7" s="1"/>
  <c r="BF3644" i="7"/>
  <c r="BG3644" i="7" s="1"/>
  <c r="BH3644" i="7" s="1"/>
  <c r="BF3645" i="7"/>
  <c r="BG3645" i="7" s="1"/>
  <c r="BH3645" i="7" s="1"/>
  <c r="BF3646" i="7"/>
  <c r="BG3646" i="7" s="1"/>
  <c r="BH3646" i="7" s="1"/>
  <c r="BF3647" i="7"/>
  <c r="BG3647" i="7" s="1"/>
  <c r="BH3647" i="7" s="1"/>
  <c r="BF3648" i="7"/>
  <c r="BG3648" i="7" s="1"/>
  <c r="BH3648" i="7" s="1"/>
  <c r="BF3649" i="7"/>
  <c r="BG3649" i="7" s="1"/>
  <c r="BH3649" i="7" s="1"/>
  <c r="BF3650" i="7"/>
  <c r="BG3650" i="7" s="1"/>
  <c r="BH3650" i="7" s="1"/>
  <c r="BF3651" i="7"/>
  <c r="BG3651" i="7" s="1"/>
  <c r="BH3651" i="7" s="1"/>
  <c r="BF3652" i="7"/>
  <c r="BG3652" i="7" s="1"/>
  <c r="BH3652" i="7" s="1"/>
  <c r="BF3653" i="7"/>
  <c r="BG3653" i="7" s="1"/>
  <c r="BH3653" i="7" s="1"/>
  <c r="BF3654" i="7"/>
  <c r="BG3654" i="7" s="1"/>
  <c r="BH3654" i="7" s="1"/>
  <c r="BF3655" i="7"/>
  <c r="BG3655" i="7" s="1"/>
  <c r="BH3655" i="7" s="1"/>
  <c r="BF3656" i="7"/>
  <c r="BG3656" i="7" s="1"/>
  <c r="BH3656" i="7" s="1"/>
  <c r="BF3657" i="7"/>
  <c r="BG3657" i="7" s="1"/>
  <c r="BH3657" i="7" s="1"/>
  <c r="BF3658" i="7"/>
  <c r="BG3658" i="7" s="1"/>
  <c r="BH3658" i="7" s="1"/>
  <c r="BF3659" i="7"/>
  <c r="BG3659" i="7" s="1"/>
  <c r="BH3659" i="7" s="1"/>
  <c r="BF3660" i="7"/>
  <c r="BG3660" i="7" s="1"/>
  <c r="BH3660" i="7" s="1"/>
  <c r="BF3661" i="7"/>
  <c r="BG3661" i="7" s="1"/>
  <c r="BH3661" i="7" s="1"/>
  <c r="BF3662" i="7"/>
  <c r="BG3662" i="7" s="1"/>
  <c r="BH3662" i="7" s="1"/>
  <c r="BF3663" i="7"/>
  <c r="BG3663" i="7" s="1"/>
  <c r="BH3663" i="7" s="1"/>
  <c r="BF3664" i="7"/>
  <c r="BG3664" i="7" s="1"/>
  <c r="BH3664" i="7" s="1"/>
  <c r="BF3665" i="7"/>
  <c r="BG3665" i="7" s="1"/>
  <c r="BH3665" i="7" s="1"/>
  <c r="BF3666" i="7"/>
  <c r="BG3666" i="7" s="1"/>
  <c r="BH3666" i="7" s="1"/>
  <c r="BF3667" i="7"/>
  <c r="BG3667" i="7" s="1"/>
  <c r="BH3667" i="7" s="1"/>
  <c r="BF3668" i="7"/>
  <c r="BG3668" i="7" s="1"/>
  <c r="BH3668" i="7" s="1"/>
  <c r="BF3669" i="7"/>
  <c r="BG3669" i="7" s="1"/>
  <c r="BH3669" i="7" s="1"/>
  <c r="BF3670" i="7"/>
  <c r="BG3670" i="7" s="1"/>
  <c r="BH3670" i="7" s="1"/>
  <c r="BF3671" i="7"/>
  <c r="BG3671" i="7" s="1"/>
  <c r="BH3671" i="7" s="1"/>
  <c r="BF3672" i="7"/>
  <c r="BG3672" i="7" s="1"/>
  <c r="BH3672" i="7" s="1"/>
  <c r="BF3673" i="7"/>
  <c r="BG3673" i="7" s="1"/>
  <c r="BH3673" i="7" s="1"/>
  <c r="BF3674" i="7"/>
  <c r="BG3674" i="7" s="1"/>
  <c r="BH3674" i="7" s="1"/>
  <c r="BF3675" i="7"/>
  <c r="BG3675" i="7" s="1"/>
  <c r="BH3675" i="7" s="1"/>
  <c r="BF3676" i="7"/>
  <c r="BG3676" i="7" s="1"/>
  <c r="BH3676" i="7" s="1"/>
  <c r="BF3677" i="7"/>
  <c r="BG3677" i="7" s="1"/>
  <c r="BH3677" i="7" s="1"/>
  <c r="BF3678" i="7"/>
  <c r="BG3678" i="7" s="1"/>
  <c r="BH3678" i="7" s="1"/>
  <c r="BF3679" i="7"/>
  <c r="BG3679" i="7" s="1"/>
  <c r="BH3679" i="7" s="1"/>
  <c r="BF3680" i="7"/>
  <c r="BG3680" i="7" s="1"/>
  <c r="BH3680" i="7" s="1"/>
  <c r="BF3681" i="7"/>
  <c r="BG3681" i="7" s="1"/>
  <c r="BH3681" i="7" s="1"/>
  <c r="BF3682" i="7"/>
  <c r="BG3682" i="7" s="1"/>
  <c r="BH3682" i="7" s="1"/>
  <c r="BF3683" i="7"/>
  <c r="BG3683" i="7" s="1"/>
  <c r="BH3683" i="7" s="1"/>
  <c r="BF3684" i="7"/>
  <c r="BG3684" i="7" s="1"/>
  <c r="BH3684" i="7" s="1"/>
  <c r="BF3685" i="7"/>
  <c r="BG3685" i="7" s="1"/>
  <c r="BH3685" i="7" s="1"/>
  <c r="BF3686" i="7"/>
  <c r="BG3686" i="7" s="1"/>
  <c r="BH3686" i="7" s="1"/>
  <c r="BF3687" i="7"/>
  <c r="BG3687" i="7" s="1"/>
  <c r="BH3687" i="7" s="1"/>
  <c r="BF3688" i="7"/>
  <c r="BG3688" i="7" s="1"/>
  <c r="BH3688" i="7" s="1"/>
  <c r="BF3689" i="7"/>
  <c r="BG3689" i="7" s="1"/>
  <c r="BH3689" i="7" s="1"/>
  <c r="BF3690" i="7"/>
  <c r="BG3690" i="7" s="1"/>
  <c r="BH3690" i="7" s="1"/>
  <c r="BF3691" i="7"/>
  <c r="BG3691" i="7" s="1"/>
  <c r="BH3691" i="7" s="1"/>
  <c r="BF3692" i="7"/>
  <c r="BG3692" i="7" s="1"/>
  <c r="BH3692" i="7" s="1"/>
  <c r="BF3693" i="7"/>
  <c r="BG3693" i="7" s="1"/>
  <c r="BH3693" i="7" s="1"/>
  <c r="BF3694" i="7"/>
  <c r="BG3694" i="7" s="1"/>
  <c r="BH3694" i="7" s="1"/>
  <c r="BF3695" i="7"/>
  <c r="BG3695" i="7" s="1"/>
  <c r="BH3695" i="7" s="1"/>
  <c r="BF3696" i="7"/>
  <c r="BG3696" i="7" s="1"/>
  <c r="BH3696" i="7" s="1"/>
  <c r="BF3697" i="7"/>
  <c r="BG3697" i="7" s="1"/>
  <c r="BH3697" i="7" s="1"/>
  <c r="BF3698" i="7"/>
  <c r="BG3698" i="7" s="1"/>
  <c r="BH3698" i="7" s="1"/>
  <c r="BF3699" i="7"/>
  <c r="BG3699" i="7" s="1"/>
  <c r="BH3699" i="7" s="1"/>
  <c r="BF3700" i="7"/>
  <c r="BG3700" i="7" s="1"/>
  <c r="BH3700" i="7" s="1"/>
  <c r="BF3701" i="7"/>
  <c r="BG3701" i="7" s="1"/>
  <c r="BH3701" i="7" s="1"/>
  <c r="BF3702" i="7"/>
  <c r="BG3702" i="7" s="1"/>
  <c r="BH3702" i="7" s="1"/>
  <c r="BF3703" i="7"/>
  <c r="BG3703" i="7" s="1"/>
  <c r="BH3703" i="7" s="1"/>
  <c r="BF3704" i="7"/>
  <c r="BG3704" i="7" s="1"/>
  <c r="BH3704" i="7" s="1"/>
  <c r="BF3705" i="7"/>
  <c r="BG3705" i="7" s="1"/>
  <c r="BH3705" i="7" s="1"/>
  <c r="BF3706" i="7"/>
  <c r="BG3706" i="7" s="1"/>
  <c r="BH3706" i="7" s="1"/>
  <c r="BF3707" i="7"/>
  <c r="BG3707" i="7" s="1"/>
  <c r="BH3707" i="7" s="1"/>
  <c r="BF3708" i="7"/>
  <c r="BG3708" i="7" s="1"/>
  <c r="BH3708" i="7" s="1"/>
  <c r="BF3709" i="7"/>
  <c r="BG3709" i="7" s="1"/>
  <c r="BH3709" i="7" s="1"/>
  <c r="BF3710" i="7"/>
  <c r="BG3710" i="7" s="1"/>
  <c r="BH3710" i="7" s="1"/>
  <c r="BF3711" i="7"/>
  <c r="BG3711" i="7" s="1"/>
  <c r="BH3711" i="7" s="1"/>
  <c r="BF3712" i="7"/>
  <c r="BG3712" i="7" s="1"/>
  <c r="BH3712" i="7" s="1"/>
  <c r="BF3713" i="7"/>
  <c r="BG3713" i="7" s="1"/>
  <c r="BH3713" i="7" s="1"/>
  <c r="BF3714" i="7"/>
  <c r="BG3714" i="7" s="1"/>
  <c r="BH3714" i="7" s="1"/>
  <c r="BF3715" i="7"/>
  <c r="BG3715" i="7" s="1"/>
  <c r="BH3715" i="7" s="1"/>
  <c r="BF3716" i="7"/>
  <c r="BG3716" i="7" s="1"/>
  <c r="BH3716" i="7" s="1"/>
  <c r="BF3717" i="7"/>
  <c r="BG3717" i="7" s="1"/>
  <c r="BH3717" i="7" s="1"/>
  <c r="BF3718" i="7"/>
  <c r="BG3718" i="7" s="1"/>
  <c r="BH3718" i="7" s="1"/>
  <c r="BF3719" i="7"/>
  <c r="BG3719" i="7" s="1"/>
  <c r="BH3719" i="7" s="1"/>
  <c r="BF3720" i="7"/>
  <c r="BG3720" i="7" s="1"/>
  <c r="BH3720" i="7" s="1"/>
  <c r="BF3721" i="7"/>
  <c r="BG3721" i="7" s="1"/>
  <c r="BH3721" i="7" s="1"/>
  <c r="BF3722" i="7"/>
  <c r="BG3722" i="7" s="1"/>
  <c r="BH3722" i="7" s="1"/>
  <c r="BF3723" i="7"/>
  <c r="BG3723" i="7" s="1"/>
  <c r="BH3723" i="7" s="1"/>
  <c r="BF3724" i="7"/>
  <c r="BG3724" i="7" s="1"/>
  <c r="BH3724" i="7" s="1"/>
  <c r="BF3725" i="7"/>
  <c r="BG3725" i="7" s="1"/>
  <c r="BH3725" i="7" s="1"/>
  <c r="BF3726" i="7"/>
  <c r="BG3726" i="7" s="1"/>
  <c r="BH3726" i="7" s="1"/>
  <c r="BF3727" i="7"/>
  <c r="BG3727" i="7" s="1"/>
  <c r="BH3727" i="7" s="1"/>
  <c r="BF3728" i="7"/>
  <c r="BG3728" i="7" s="1"/>
  <c r="BH3728" i="7" s="1"/>
  <c r="BF3729" i="7"/>
  <c r="BG3729" i="7" s="1"/>
  <c r="BH3729" i="7" s="1"/>
  <c r="BF3730" i="7"/>
  <c r="BG3730" i="7" s="1"/>
  <c r="BH3730" i="7" s="1"/>
  <c r="BF3731" i="7"/>
  <c r="BG3731" i="7" s="1"/>
  <c r="BH3731" i="7" s="1"/>
  <c r="BF3732" i="7"/>
  <c r="BG3732" i="7" s="1"/>
  <c r="BH3732" i="7" s="1"/>
  <c r="BF3733" i="7"/>
  <c r="BG3733" i="7" s="1"/>
  <c r="BH3733" i="7" s="1"/>
  <c r="BF3734" i="7"/>
  <c r="BG3734" i="7" s="1"/>
  <c r="BH3734" i="7" s="1"/>
  <c r="BF3735" i="7"/>
  <c r="BG3735" i="7" s="1"/>
  <c r="BH3735" i="7" s="1"/>
  <c r="BF3736" i="7"/>
  <c r="BG3736" i="7" s="1"/>
  <c r="BH3736" i="7" s="1"/>
  <c r="BF3737" i="7"/>
  <c r="BG3737" i="7" s="1"/>
  <c r="BH3737" i="7" s="1"/>
  <c r="BF3738" i="7"/>
  <c r="BG3738" i="7" s="1"/>
  <c r="BH3738" i="7" s="1"/>
  <c r="BF3739" i="7"/>
  <c r="BG3739" i="7" s="1"/>
  <c r="BH3739" i="7" s="1"/>
  <c r="BF3740" i="7"/>
  <c r="BG3740" i="7" s="1"/>
  <c r="BH3740" i="7" s="1"/>
  <c r="BF3741" i="7"/>
  <c r="BG3741" i="7" s="1"/>
  <c r="BH3741" i="7" s="1"/>
  <c r="BF3742" i="7"/>
  <c r="BG3742" i="7" s="1"/>
  <c r="BH3742" i="7" s="1"/>
  <c r="BF3743" i="7"/>
  <c r="BG3743" i="7" s="1"/>
  <c r="BH3743" i="7" s="1"/>
  <c r="BF3744" i="7"/>
  <c r="BG3744" i="7" s="1"/>
  <c r="BH3744" i="7" s="1"/>
  <c r="BF3745" i="7"/>
  <c r="BG3745" i="7" s="1"/>
  <c r="BH3745" i="7" s="1"/>
  <c r="BF3746" i="7"/>
  <c r="BG3746" i="7" s="1"/>
  <c r="BH3746" i="7" s="1"/>
  <c r="BF3747" i="7"/>
  <c r="BG3747" i="7" s="1"/>
  <c r="BH3747" i="7" s="1"/>
  <c r="BF3748" i="7"/>
  <c r="BG3748" i="7" s="1"/>
  <c r="BH3748" i="7" s="1"/>
  <c r="BF3749" i="7"/>
  <c r="BG3749" i="7" s="1"/>
  <c r="BH3749" i="7" s="1"/>
  <c r="BF3750" i="7"/>
  <c r="BG3750" i="7" s="1"/>
  <c r="BH3750" i="7" s="1"/>
  <c r="BF3751" i="7"/>
  <c r="BG3751" i="7" s="1"/>
  <c r="BH3751" i="7" s="1"/>
  <c r="BF3752" i="7"/>
  <c r="BG3752" i="7" s="1"/>
  <c r="BH3752" i="7" s="1"/>
  <c r="BF3753" i="7"/>
  <c r="BG3753" i="7" s="1"/>
  <c r="BH3753" i="7" s="1"/>
  <c r="BF3754" i="7"/>
  <c r="BG3754" i="7" s="1"/>
  <c r="BH3754" i="7" s="1"/>
  <c r="BF3755" i="7"/>
  <c r="BG3755" i="7" s="1"/>
  <c r="BH3755" i="7" s="1"/>
  <c r="BF3756" i="7"/>
  <c r="BG3756" i="7" s="1"/>
  <c r="BH3756" i="7" s="1"/>
  <c r="BF3757" i="7"/>
  <c r="BG3757" i="7" s="1"/>
  <c r="BH3757" i="7" s="1"/>
  <c r="BF3758" i="7"/>
  <c r="BG3758" i="7" s="1"/>
  <c r="BH3758" i="7" s="1"/>
  <c r="BF3759" i="7"/>
  <c r="BG3759" i="7" s="1"/>
  <c r="BH3759" i="7" s="1"/>
  <c r="BF3760" i="7"/>
  <c r="BG3760" i="7" s="1"/>
  <c r="BH3760" i="7" s="1"/>
  <c r="BF3761" i="7"/>
  <c r="BG3761" i="7" s="1"/>
  <c r="BH3761" i="7" s="1"/>
  <c r="BF3762" i="7"/>
  <c r="BG3762" i="7" s="1"/>
  <c r="BH3762" i="7" s="1"/>
  <c r="BF3763" i="7"/>
  <c r="BG3763" i="7" s="1"/>
  <c r="BH3763" i="7" s="1"/>
  <c r="BF3764" i="7"/>
  <c r="BG3764" i="7" s="1"/>
  <c r="BH3764" i="7" s="1"/>
  <c r="BF3765" i="7"/>
  <c r="BG3765" i="7" s="1"/>
  <c r="BH3765" i="7" s="1"/>
  <c r="BF3766" i="7"/>
  <c r="BG3766" i="7" s="1"/>
  <c r="BH3766" i="7" s="1"/>
  <c r="BF3767" i="7"/>
  <c r="BG3767" i="7" s="1"/>
  <c r="BH3767" i="7" s="1"/>
  <c r="BF3768" i="7"/>
  <c r="BG3768" i="7" s="1"/>
  <c r="BH3768" i="7" s="1"/>
  <c r="BF3769" i="7"/>
  <c r="BG3769" i="7" s="1"/>
  <c r="BH3769" i="7" s="1"/>
  <c r="BF3770" i="7"/>
  <c r="BG3770" i="7" s="1"/>
  <c r="BH3770" i="7" s="1"/>
  <c r="BF3771" i="7"/>
  <c r="BG3771" i="7" s="1"/>
  <c r="BH3771" i="7" s="1"/>
  <c r="BF3772" i="7"/>
  <c r="BG3772" i="7" s="1"/>
  <c r="BH3772" i="7" s="1"/>
  <c r="BF3773" i="7"/>
  <c r="BG3773" i="7" s="1"/>
  <c r="BH3773" i="7" s="1"/>
  <c r="BF3774" i="7"/>
  <c r="BG3774" i="7" s="1"/>
  <c r="BH3774" i="7" s="1"/>
  <c r="BF3775" i="7"/>
  <c r="BG3775" i="7" s="1"/>
  <c r="BH3775" i="7" s="1"/>
  <c r="BF3776" i="7"/>
  <c r="BG3776" i="7" s="1"/>
  <c r="BH3776" i="7" s="1"/>
  <c r="BF3777" i="7"/>
  <c r="BG3777" i="7" s="1"/>
  <c r="BH3777" i="7" s="1"/>
  <c r="BF3778" i="7"/>
  <c r="BG3778" i="7" s="1"/>
  <c r="BH3778" i="7" s="1"/>
  <c r="BF3779" i="7"/>
  <c r="BG3779" i="7" s="1"/>
  <c r="BH3779" i="7" s="1"/>
  <c r="BF3780" i="7"/>
  <c r="BG3780" i="7" s="1"/>
  <c r="BH3780" i="7" s="1"/>
  <c r="BF3781" i="7"/>
  <c r="BG3781" i="7" s="1"/>
  <c r="BH3781" i="7" s="1"/>
  <c r="BF3782" i="7"/>
  <c r="BG3782" i="7" s="1"/>
  <c r="BH3782" i="7" s="1"/>
  <c r="BF3783" i="7"/>
  <c r="BG3783" i="7" s="1"/>
  <c r="BH3783" i="7" s="1"/>
  <c r="BF3784" i="7"/>
  <c r="BG3784" i="7" s="1"/>
  <c r="BH3784" i="7" s="1"/>
  <c r="BF3785" i="7"/>
  <c r="BG3785" i="7" s="1"/>
  <c r="BH3785" i="7" s="1"/>
  <c r="BF3786" i="7"/>
  <c r="BG3786" i="7" s="1"/>
  <c r="BH3786" i="7" s="1"/>
  <c r="BF3787" i="7"/>
  <c r="BG3787" i="7" s="1"/>
  <c r="BH3787" i="7" s="1"/>
  <c r="BF3788" i="7"/>
  <c r="BG3788" i="7" s="1"/>
  <c r="BH3788" i="7" s="1"/>
  <c r="BF3789" i="7"/>
  <c r="BG3789" i="7" s="1"/>
  <c r="BH3789" i="7" s="1"/>
  <c r="BF3790" i="7"/>
  <c r="BG3790" i="7" s="1"/>
  <c r="BH3790" i="7" s="1"/>
  <c r="BF3791" i="7"/>
  <c r="BG3791" i="7" s="1"/>
  <c r="BH3791" i="7" s="1"/>
  <c r="BF3792" i="7"/>
  <c r="BG3792" i="7" s="1"/>
  <c r="BH3792" i="7" s="1"/>
  <c r="BF3793" i="7"/>
  <c r="BG3793" i="7" s="1"/>
  <c r="BH3793" i="7" s="1"/>
  <c r="BF3794" i="7"/>
  <c r="BG3794" i="7" s="1"/>
  <c r="BH3794" i="7" s="1"/>
  <c r="BF3795" i="7"/>
  <c r="BG3795" i="7" s="1"/>
  <c r="BH3795" i="7" s="1"/>
  <c r="BF3796" i="7"/>
  <c r="BG3796" i="7" s="1"/>
  <c r="BH3796" i="7" s="1"/>
  <c r="BF3797" i="7"/>
  <c r="BG3797" i="7" s="1"/>
  <c r="BH3797" i="7" s="1"/>
  <c r="BF3798" i="7"/>
  <c r="BG3798" i="7" s="1"/>
  <c r="BH3798" i="7" s="1"/>
  <c r="BF3799" i="7"/>
  <c r="BG3799" i="7" s="1"/>
  <c r="BH3799" i="7" s="1"/>
  <c r="BF3800" i="7"/>
  <c r="BG3800" i="7" s="1"/>
  <c r="BH3800" i="7" s="1"/>
  <c r="BF3801" i="7"/>
  <c r="BG3801" i="7" s="1"/>
  <c r="BH3801" i="7" s="1"/>
  <c r="BF3802" i="7"/>
  <c r="BG3802" i="7" s="1"/>
  <c r="BH3802" i="7" s="1"/>
  <c r="BF3803" i="7"/>
  <c r="BG3803" i="7" s="1"/>
  <c r="BH3803" i="7" s="1"/>
  <c r="BF3804" i="7"/>
  <c r="BG3804" i="7" s="1"/>
  <c r="BH3804" i="7" s="1"/>
  <c r="BF3805" i="7"/>
  <c r="BG3805" i="7" s="1"/>
  <c r="BH3805" i="7" s="1"/>
  <c r="BF3806" i="7"/>
  <c r="BG3806" i="7" s="1"/>
  <c r="BH3806" i="7" s="1"/>
  <c r="BF3807" i="7"/>
  <c r="BG3807" i="7" s="1"/>
  <c r="BH3807" i="7" s="1"/>
  <c r="BF3808" i="7"/>
  <c r="BG3808" i="7" s="1"/>
  <c r="BH3808" i="7" s="1"/>
  <c r="BF3809" i="7"/>
  <c r="BG3809" i="7" s="1"/>
  <c r="BH3809" i="7" s="1"/>
  <c r="BF3810" i="7"/>
  <c r="BG3810" i="7" s="1"/>
  <c r="BH3810" i="7" s="1"/>
  <c r="BF3811" i="7"/>
  <c r="BG3811" i="7" s="1"/>
  <c r="BH3811" i="7" s="1"/>
  <c r="BF3812" i="7"/>
  <c r="BG3812" i="7" s="1"/>
  <c r="BH3812" i="7" s="1"/>
  <c r="BF3813" i="7"/>
  <c r="BG3813" i="7" s="1"/>
  <c r="BH3813" i="7" s="1"/>
  <c r="BF3814" i="7"/>
  <c r="BG3814" i="7" s="1"/>
  <c r="BH3814" i="7" s="1"/>
  <c r="BF3815" i="7"/>
  <c r="BG3815" i="7" s="1"/>
  <c r="BH3815" i="7" s="1"/>
  <c r="BF3816" i="7"/>
  <c r="BG3816" i="7" s="1"/>
  <c r="BH3816" i="7" s="1"/>
  <c r="BF3817" i="7"/>
  <c r="BG3817" i="7" s="1"/>
  <c r="BH3817" i="7" s="1"/>
  <c r="BF3818" i="7"/>
  <c r="BG3818" i="7" s="1"/>
  <c r="BH3818" i="7" s="1"/>
  <c r="BF3819" i="7"/>
  <c r="BG3819" i="7" s="1"/>
  <c r="BH3819" i="7" s="1"/>
  <c r="BF3820" i="7"/>
  <c r="BG3820" i="7" s="1"/>
  <c r="BH3820" i="7" s="1"/>
  <c r="BF3821" i="7"/>
  <c r="BG3821" i="7" s="1"/>
  <c r="BH3821" i="7" s="1"/>
  <c r="BF3822" i="7"/>
  <c r="BG3822" i="7" s="1"/>
  <c r="BH3822" i="7" s="1"/>
  <c r="BF3823" i="7"/>
  <c r="BG3823" i="7" s="1"/>
  <c r="BH3823" i="7" s="1"/>
  <c r="BF3824" i="7"/>
  <c r="BG3824" i="7" s="1"/>
  <c r="BH3824" i="7" s="1"/>
  <c r="BF3825" i="7"/>
  <c r="BG3825" i="7" s="1"/>
  <c r="BH3825" i="7" s="1"/>
  <c r="BF3826" i="7"/>
  <c r="BG3826" i="7" s="1"/>
  <c r="BH3826" i="7" s="1"/>
  <c r="BF3827" i="7"/>
  <c r="BG3827" i="7" s="1"/>
  <c r="BH3827" i="7" s="1"/>
  <c r="BF3828" i="7"/>
  <c r="BG3828" i="7" s="1"/>
  <c r="BH3828" i="7" s="1"/>
  <c r="BF3829" i="7"/>
  <c r="BG3829" i="7" s="1"/>
  <c r="BH3829" i="7" s="1"/>
  <c r="BF3830" i="7"/>
  <c r="BG3830" i="7" s="1"/>
  <c r="BH3830" i="7" s="1"/>
  <c r="BF3831" i="7"/>
  <c r="BG3831" i="7" s="1"/>
  <c r="BH3831" i="7" s="1"/>
  <c r="BF3832" i="7"/>
  <c r="BG3832" i="7" s="1"/>
  <c r="BH3832" i="7" s="1"/>
  <c r="BF3833" i="7"/>
  <c r="BG3833" i="7" s="1"/>
  <c r="BH3833" i="7" s="1"/>
  <c r="BF3834" i="7"/>
  <c r="BG3834" i="7" s="1"/>
  <c r="BH3834" i="7" s="1"/>
  <c r="BF3835" i="7"/>
  <c r="BG3835" i="7" s="1"/>
  <c r="BH3835" i="7" s="1"/>
  <c r="BF3836" i="7"/>
  <c r="BG3836" i="7" s="1"/>
  <c r="BH3836" i="7" s="1"/>
  <c r="BF3837" i="7"/>
  <c r="BG3837" i="7" s="1"/>
  <c r="BH3837" i="7" s="1"/>
  <c r="BF3838" i="7"/>
  <c r="BG3838" i="7" s="1"/>
  <c r="BH3838" i="7" s="1"/>
  <c r="BF3839" i="7"/>
  <c r="BG3839" i="7" s="1"/>
  <c r="BH3839" i="7" s="1"/>
  <c r="BF3840" i="7"/>
  <c r="BG3840" i="7" s="1"/>
  <c r="BH3840" i="7" s="1"/>
  <c r="BF3841" i="7"/>
  <c r="BG3841" i="7" s="1"/>
  <c r="BH3841" i="7" s="1"/>
  <c r="BF3842" i="7"/>
  <c r="BG3842" i="7" s="1"/>
  <c r="BH3842" i="7" s="1"/>
  <c r="BF3843" i="7"/>
  <c r="BG3843" i="7" s="1"/>
  <c r="BH3843" i="7" s="1"/>
  <c r="BF3844" i="7"/>
  <c r="BG3844" i="7" s="1"/>
  <c r="BH3844" i="7" s="1"/>
  <c r="BF3845" i="7"/>
  <c r="BG3845" i="7" s="1"/>
  <c r="BH3845" i="7" s="1"/>
  <c r="BF3846" i="7"/>
  <c r="BG3846" i="7" s="1"/>
  <c r="BH3846" i="7" s="1"/>
  <c r="BF3847" i="7"/>
  <c r="BG3847" i="7" s="1"/>
  <c r="BH3847" i="7" s="1"/>
  <c r="BF3848" i="7"/>
  <c r="BG3848" i="7" s="1"/>
  <c r="BH3848" i="7" s="1"/>
  <c r="BF3849" i="7"/>
  <c r="BG3849" i="7" s="1"/>
  <c r="BH3849" i="7" s="1"/>
  <c r="BF3850" i="7"/>
  <c r="BG3850" i="7" s="1"/>
  <c r="BH3850" i="7" s="1"/>
  <c r="BF3851" i="7"/>
  <c r="BG3851" i="7" s="1"/>
  <c r="BH3851" i="7" s="1"/>
  <c r="BF3852" i="7"/>
  <c r="BG3852" i="7" s="1"/>
  <c r="BH3852" i="7" s="1"/>
  <c r="BF3853" i="7"/>
  <c r="BG3853" i="7" s="1"/>
  <c r="BH3853" i="7" s="1"/>
  <c r="BF3854" i="7"/>
  <c r="BG3854" i="7" s="1"/>
  <c r="BH3854" i="7" s="1"/>
  <c r="BF3855" i="7"/>
  <c r="BG3855" i="7" s="1"/>
  <c r="BH3855" i="7" s="1"/>
  <c r="BF3856" i="7"/>
  <c r="BG3856" i="7" s="1"/>
  <c r="BH3856" i="7" s="1"/>
  <c r="BF3857" i="7"/>
  <c r="BG3857" i="7" s="1"/>
  <c r="BH3857" i="7" s="1"/>
  <c r="BF3858" i="7"/>
  <c r="BG3858" i="7" s="1"/>
  <c r="BH3858" i="7" s="1"/>
  <c r="BF3859" i="7"/>
  <c r="BG3859" i="7" s="1"/>
  <c r="BH3859" i="7" s="1"/>
  <c r="BF3860" i="7"/>
  <c r="BG3860" i="7" s="1"/>
  <c r="BH3860" i="7" s="1"/>
  <c r="BF3861" i="7"/>
  <c r="BG3861" i="7" s="1"/>
  <c r="BH3861" i="7" s="1"/>
  <c r="BF3862" i="7"/>
  <c r="BG3862" i="7" s="1"/>
  <c r="BH3862" i="7" s="1"/>
  <c r="BF3863" i="7"/>
  <c r="BG3863" i="7" s="1"/>
  <c r="BH3863" i="7" s="1"/>
  <c r="BF3864" i="7"/>
  <c r="BG3864" i="7" s="1"/>
  <c r="BH3864" i="7" s="1"/>
  <c r="BF3865" i="7"/>
  <c r="BG3865" i="7" s="1"/>
  <c r="BH3865" i="7" s="1"/>
  <c r="BF3866" i="7"/>
  <c r="BG3866" i="7" s="1"/>
  <c r="BH3866" i="7" s="1"/>
  <c r="BF3867" i="7"/>
  <c r="BG3867" i="7" s="1"/>
  <c r="BH3867" i="7" s="1"/>
  <c r="BF3868" i="7"/>
  <c r="BG3868" i="7" s="1"/>
  <c r="BH3868" i="7" s="1"/>
  <c r="BF3869" i="7"/>
  <c r="BG3869" i="7" s="1"/>
  <c r="BH3869" i="7" s="1"/>
  <c r="BF3870" i="7"/>
  <c r="BG3870" i="7" s="1"/>
  <c r="BH3870" i="7" s="1"/>
  <c r="BF3871" i="7"/>
  <c r="BG3871" i="7" s="1"/>
  <c r="BH3871" i="7" s="1"/>
  <c r="BF3872" i="7"/>
  <c r="BG3872" i="7" s="1"/>
  <c r="BH3872" i="7" s="1"/>
  <c r="BF3873" i="7"/>
  <c r="BG3873" i="7" s="1"/>
  <c r="BH3873" i="7" s="1"/>
  <c r="BF3874" i="7"/>
  <c r="BG3874" i="7" s="1"/>
  <c r="BH3874" i="7" s="1"/>
  <c r="BF3875" i="7"/>
  <c r="BG3875" i="7" s="1"/>
  <c r="BH3875" i="7" s="1"/>
  <c r="BF3876" i="7"/>
  <c r="BG3876" i="7" s="1"/>
  <c r="BH3876" i="7" s="1"/>
  <c r="BF3877" i="7"/>
  <c r="BG3877" i="7" s="1"/>
  <c r="BH3877" i="7" s="1"/>
  <c r="BF3878" i="7"/>
  <c r="BG3878" i="7" s="1"/>
  <c r="BH3878" i="7" s="1"/>
  <c r="BF3879" i="7"/>
  <c r="BG3879" i="7" s="1"/>
  <c r="BH3879" i="7" s="1"/>
  <c r="BF3880" i="7"/>
  <c r="BG3880" i="7" s="1"/>
  <c r="BH3880" i="7" s="1"/>
  <c r="BF3881" i="7"/>
  <c r="BG3881" i="7" s="1"/>
  <c r="BH3881" i="7" s="1"/>
  <c r="BF3882" i="7"/>
  <c r="BG3882" i="7" s="1"/>
  <c r="BH3882" i="7" s="1"/>
  <c r="BF3883" i="7"/>
  <c r="BG3883" i="7" s="1"/>
  <c r="BH3883" i="7" s="1"/>
  <c r="BF3884" i="7"/>
  <c r="BG3884" i="7" s="1"/>
  <c r="BH3884" i="7" s="1"/>
  <c r="BF3885" i="7"/>
  <c r="BG3885" i="7" s="1"/>
  <c r="BH3885" i="7" s="1"/>
  <c r="BF3886" i="7"/>
  <c r="BG3886" i="7" s="1"/>
  <c r="BH3886" i="7" s="1"/>
  <c r="BF3887" i="7"/>
  <c r="BG3887" i="7" s="1"/>
  <c r="BH3887" i="7" s="1"/>
  <c r="BF3888" i="7"/>
  <c r="BG3888" i="7" s="1"/>
  <c r="BH3888" i="7" s="1"/>
  <c r="BF3889" i="7"/>
  <c r="BG3889" i="7" s="1"/>
  <c r="BH3889" i="7" s="1"/>
  <c r="BF3890" i="7"/>
  <c r="BG3890" i="7" s="1"/>
  <c r="BH3890" i="7" s="1"/>
  <c r="BF3891" i="7"/>
  <c r="BG3891" i="7" s="1"/>
  <c r="BH3891" i="7" s="1"/>
  <c r="BF3892" i="7"/>
  <c r="BG3892" i="7" s="1"/>
  <c r="BH3892" i="7" s="1"/>
  <c r="BF3893" i="7"/>
  <c r="BG3893" i="7" s="1"/>
  <c r="BH3893" i="7" s="1"/>
  <c r="BF3894" i="7"/>
  <c r="BG3894" i="7" s="1"/>
  <c r="BH3894" i="7" s="1"/>
  <c r="BF3895" i="7"/>
  <c r="BG3895" i="7" s="1"/>
  <c r="BH3895" i="7" s="1"/>
  <c r="BF3896" i="7"/>
  <c r="BG3896" i="7" s="1"/>
  <c r="BH3896" i="7" s="1"/>
  <c r="BF3897" i="7"/>
  <c r="BG3897" i="7" s="1"/>
  <c r="BH3897" i="7" s="1"/>
  <c r="BF3898" i="7"/>
  <c r="BG3898" i="7" s="1"/>
  <c r="BH3898" i="7" s="1"/>
  <c r="BF3899" i="7"/>
  <c r="BG3899" i="7" s="1"/>
  <c r="BH3899" i="7" s="1"/>
  <c r="BF3900" i="7"/>
  <c r="BG3900" i="7" s="1"/>
  <c r="BH3900" i="7" s="1"/>
  <c r="BF3901" i="7"/>
  <c r="BG3901" i="7" s="1"/>
  <c r="BH3901" i="7" s="1"/>
  <c r="BF3902" i="7"/>
  <c r="BG3902" i="7" s="1"/>
  <c r="BH3902" i="7" s="1"/>
  <c r="BF3903" i="7"/>
  <c r="BG3903" i="7" s="1"/>
  <c r="BH3903" i="7" s="1"/>
  <c r="BF3904" i="7"/>
  <c r="BG3904" i="7" s="1"/>
  <c r="BH3904" i="7" s="1"/>
  <c r="BF3905" i="7"/>
  <c r="BG3905" i="7" s="1"/>
  <c r="BH3905" i="7" s="1"/>
  <c r="BF3906" i="7"/>
  <c r="BG3906" i="7" s="1"/>
  <c r="BH3906" i="7" s="1"/>
  <c r="BF3907" i="7"/>
  <c r="BG3907" i="7" s="1"/>
  <c r="BH3907" i="7" s="1"/>
  <c r="BF3908" i="7"/>
  <c r="BG3908" i="7" s="1"/>
  <c r="BH3908" i="7" s="1"/>
  <c r="BF3909" i="7"/>
  <c r="BG3909" i="7" s="1"/>
  <c r="BH3909" i="7" s="1"/>
  <c r="BF3910" i="7"/>
  <c r="BG3910" i="7" s="1"/>
  <c r="BH3910" i="7" s="1"/>
  <c r="BF3911" i="7"/>
  <c r="BG3911" i="7" s="1"/>
  <c r="BH3911" i="7" s="1"/>
  <c r="BF3912" i="7"/>
  <c r="BG3912" i="7" s="1"/>
  <c r="BH3912" i="7" s="1"/>
  <c r="BF3913" i="7"/>
  <c r="BG3913" i="7" s="1"/>
  <c r="BH3913" i="7" s="1"/>
  <c r="BF3914" i="7"/>
  <c r="BG3914" i="7" s="1"/>
  <c r="BH3914" i="7" s="1"/>
  <c r="BF3915" i="7"/>
  <c r="BG3915" i="7" s="1"/>
  <c r="BH3915" i="7" s="1"/>
  <c r="BF3916" i="7"/>
  <c r="BG3916" i="7" s="1"/>
  <c r="BH3916" i="7" s="1"/>
  <c r="BF3917" i="7"/>
  <c r="BG3917" i="7" s="1"/>
  <c r="BH3917" i="7" s="1"/>
  <c r="BF3918" i="7"/>
  <c r="BG3918" i="7" s="1"/>
  <c r="BH3918" i="7" s="1"/>
  <c r="BF3919" i="7"/>
  <c r="BG3919" i="7" s="1"/>
  <c r="BH3919" i="7" s="1"/>
  <c r="BF3920" i="7"/>
  <c r="BG3920" i="7" s="1"/>
  <c r="BH3920" i="7" s="1"/>
  <c r="BF3921" i="7"/>
  <c r="BG3921" i="7" s="1"/>
  <c r="BH3921" i="7" s="1"/>
  <c r="BF3922" i="7"/>
  <c r="BG3922" i="7" s="1"/>
  <c r="BH3922" i="7" s="1"/>
  <c r="BF3923" i="7"/>
  <c r="BG3923" i="7" s="1"/>
  <c r="BH3923" i="7" s="1"/>
  <c r="BF3924" i="7"/>
  <c r="BG3924" i="7" s="1"/>
  <c r="BH3924" i="7" s="1"/>
  <c r="BF3925" i="7"/>
  <c r="BG3925" i="7" s="1"/>
  <c r="BH3925" i="7" s="1"/>
  <c r="BF3926" i="7"/>
  <c r="BG3926" i="7" s="1"/>
  <c r="BH3926" i="7" s="1"/>
  <c r="BF3927" i="7"/>
  <c r="BG3927" i="7" s="1"/>
  <c r="BH3927" i="7" s="1"/>
  <c r="BF3928" i="7"/>
  <c r="BG3928" i="7" s="1"/>
  <c r="BH3928" i="7" s="1"/>
  <c r="BF3929" i="7"/>
  <c r="BG3929" i="7" s="1"/>
  <c r="BH3929" i="7" s="1"/>
  <c r="BF3930" i="7"/>
  <c r="BG3930" i="7" s="1"/>
  <c r="BH3930" i="7" s="1"/>
  <c r="BF3931" i="7"/>
  <c r="BG3931" i="7" s="1"/>
  <c r="BH3931" i="7" s="1"/>
  <c r="BF3932" i="7"/>
  <c r="BG3932" i="7" s="1"/>
  <c r="BH3932" i="7" s="1"/>
  <c r="BF3933" i="7"/>
  <c r="BG3933" i="7" s="1"/>
  <c r="BH3933" i="7" s="1"/>
  <c r="BF3934" i="7"/>
  <c r="BG3934" i="7" s="1"/>
  <c r="BH3934" i="7" s="1"/>
  <c r="BF3935" i="7"/>
  <c r="BG3935" i="7" s="1"/>
  <c r="BH3935" i="7" s="1"/>
  <c r="BF3936" i="7"/>
  <c r="BG3936" i="7" s="1"/>
  <c r="BH3936" i="7" s="1"/>
  <c r="BF3937" i="7"/>
  <c r="BG3937" i="7" s="1"/>
  <c r="BH3937" i="7" s="1"/>
  <c r="BF3938" i="7"/>
  <c r="BG3938" i="7" s="1"/>
  <c r="BH3938" i="7" s="1"/>
  <c r="BF3939" i="7"/>
  <c r="BG3939" i="7" s="1"/>
  <c r="BH3939" i="7" s="1"/>
  <c r="BF3940" i="7"/>
  <c r="BG3940" i="7" s="1"/>
  <c r="BH3940" i="7" s="1"/>
  <c r="BF3941" i="7"/>
  <c r="BG3941" i="7" s="1"/>
  <c r="BH3941" i="7" s="1"/>
  <c r="BF3942" i="7"/>
  <c r="BG3942" i="7" s="1"/>
  <c r="BH3942" i="7" s="1"/>
  <c r="BF3943" i="7"/>
  <c r="BG3943" i="7" s="1"/>
  <c r="BH3943" i="7" s="1"/>
  <c r="BF3944" i="7"/>
  <c r="BG3944" i="7" s="1"/>
  <c r="BH3944" i="7" s="1"/>
  <c r="BF3945" i="7"/>
  <c r="BG3945" i="7" s="1"/>
  <c r="BH3945" i="7" s="1"/>
  <c r="BF3946" i="7"/>
  <c r="BG3946" i="7" s="1"/>
  <c r="BH3946" i="7" s="1"/>
  <c r="BF3947" i="7"/>
  <c r="BG3947" i="7" s="1"/>
  <c r="BH3947" i="7" s="1"/>
  <c r="BF3948" i="7"/>
  <c r="BG3948" i="7" s="1"/>
  <c r="BH3948" i="7" s="1"/>
  <c r="BF3949" i="7"/>
  <c r="BG3949" i="7" s="1"/>
  <c r="BH3949" i="7" s="1"/>
  <c r="BF3950" i="7"/>
  <c r="BG3950" i="7" s="1"/>
  <c r="BH3950" i="7" s="1"/>
  <c r="BF3951" i="7"/>
  <c r="BG3951" i="7" s="1"/>
  <c r="BH3951" i="7" s="1"/>
  <c r="BF3952" i="7"/>
  <c r="BG3952" i="7" s="1"/>
  <c r="BH3952" i="7" s="1"/>
  <c r="BF3953" i="7"/>
  <c r="BG3953" i="7" s="1"/>
  <c r="BH3953" i="7" s="1"/>
  <c r="BF3954" i="7"/>
  <c r="BG3954" i="7" s="1"/>
  <c r="BH3954" i="7" s="1"/>
  <c r="BF3955" i="7"/>
  <c r="BG3955" i="7" s="1"/>
  <c r="BH3955" i="7" s="1"/>
  <c r="BF3956" i="7"/>
  <c r="BG3956" i="7" s="1"/>
  <c r="BH3956" i="7" s="1"/>
  <c r="BF3957" i="7"/>
  <c r="BG3957" i="7" s="1"/>
  <c r="BH3957" i="7" s="1"/>
  <c r="BF3958" i="7"/>
  <c r="BG3958" i="7" s="1"/>
  <c r="BH3958" i="7" s="1"/>
  <c r="BF3959" i="7"/>
  <c r="BG3959" i="7" s="1"/>
  <c r="BH3959" i="7" s="1"/>
  <c r="BF3960" i="7"/>
  <c r="BG3960" i="7" s="1"/>
  <c r="BH3960" i="7" s="1"/>
  <c r="BF3961" i="7"/>
  <c r="BG3961" i="7" s="1"/>
  <c r="BH3961" i="7" s="1"/>
  <c r="BF3962" i="7"/>
  <c r="BG3962" i="7" s="1"/>
  <c r="BH3962" i="7" s="1"/>
  <c r="BF3963" i="7"/>
  <c r="BG3963" i="7" s="1"/>
  <c r="BH3963" i="7" s="1"/>
  <c r="BF3964" i="7"/>
  <c r="BG3964" i="7" s="1"/>
  <c r="BH3964" i="7" s="1"/>
  <c r="BF3965" i="7"/>
  <c r="BG3965" i="7" s="1"/>
  <c r="BH3965" i="7" s="1"/>
  <c r="BF3966" i="7"/>
  <c r="BG3966" i="7" s="1"/>
  <c r="BH3966" i="7" s="1"/>
  <c r="BF3967" i="7"/>
  <c r="BG3967" i="7" s="1"/>
  <c r="BH3967" i="7" s="1"/>
  <c r="BF3968" i="7"/>
  <c r="BG3968" i="7" s="1"/>
  <c r="BH3968" i="7" s="1"/>
  <c r="BF3969" i="7"/>
  <c r="BG3969" i="7" s="1"/>
  <c r="BH3969" i="7" s="1"/>
  <c r="BF3970" i="7"/>
  <c r="BG3970" i="7" s="1"/>
  <c r="BH3970" i="7" s="1"/>
  <c r="BF3971" i="7"/>
  <c r="BG3971" i="7" s="1"/>
  <c r="BH3971" i="7" s="1"/>
  <c r="BF3972" i="7"/>
  <c r="BG3972" i="7" s="1"/>
  <c r="BH3972" i="7" s="1"/>
  <c r="BF3973" i="7"/>
  <c r="BG3973" i="7" s="1"/>
  <c r="BH3973" i="7" s="1"/>
  <c r="BF3974" i="7"/>
  <c r="BG3974" i="7" s="1"/>
  <c r="BH3974" i="7" s="1"/>
  <c r="BF3975" i="7"/>
  <c r="BG3975" i="7" s="1"/>
  <c r="BH3975" i="7" s="1"/>
  <c r="BF3976" i="7"/>
  <c r="BG3976" i="7" s="1"/>
  <c r="BH3976" i="7" s="1"/>
  <c r="BF3977" i="7"/>
  <c r="BG3977" i="7" s="1"/>
  <c r="BH3977" i="7" s="1"/>
  <c r="BF3978" i="7"/>
  <c r="BG3978" i="7" s="1"/>
  <c r="BH3978" i="7" s="1"/>
  <c r="BF3979" i="7"/>
  <c r="BG3979" i="7" s="1"/>
  <c r="BH3979" i="7" s="1"/>
  <c r="BF3980" i="7"/>
  <c r="BG3980" i="7" s="1"/>
  <c r="BH3980" i="7" s="1"/>
  <c r="BF3981" i="7"/>
  <c r="BG3981" i="7" s="1"/>
  <c r="BH3981" i="7" s="1"/>
  <c r="BF3982" i="7"/>
  <c r="BG3982" i="7" s="1"/>
  <c r="BH3982" i="7" s="1"/>
  <c r="BF3983" i="7"/>
  <c r="BG3983" i="7" s="1"/>
  <c r="BH3983" i="7" s="1"/>
  <c r="BF3984" i="7"/>
  <c r="BG3984" i="7" s="1"/>
  <c r="BH3984" i="7" s="1"/>
  <c r="BF3985" i="7"/>
  <c r="BG3985" i="7" s="1"/>
  <c r="BH3985" i="7" s="1"/>
  <c r="BF3986" i="7"/>
  <c r="BG3986" i="7" s="1"/>
  <c r="BH3986" i="7" s="1"/>
  <c r="BF3987" i="7"/>
  <c r="BG3987" i="7" s="1"/>
  <c r="BH3987" i="7" s="1"/>
  <c r="BF3988" i="7"/>
  <c r="BG3988" i="7" s="1"/>
  <c r="BH3988" i="7" s="1"/>
  <c r="BF3989" i="7"/>
  <c r="BG3989" i="7" s="1"/>
  <c r="BH3989" i="7" s="1"/>
  <c r="BF3990" i="7"/>
  <c r="BG3990" i="7" s="1"/>
  <c r="BH3990" i="7" s="1"/>
  <c r="BF3991" i="7"/>
  <c r="BG3991" i="7" s="1"/>
  <c r="BH3991" i="7" s="1"/>
  <c r="BF3992" i="7"/>
  <c r="BG3992" i="7" s="1"/>
  <c r="BH3992" i="7" s="1"/>
  <c r="BF3993" i="7"/>
  <c r="BG3993" i="7" s="1"/>
  <c r="BH3993" i="7" s="1"/>
  <c r="BF3994" i="7"/>
  <c r="BG3994" i="7" s="1"/>
  <c r="BH3994" i="7" s="1"/>
  <c r="BF3995" i="7"/>
  <c r="BG3995" i="7" s="1"/>
  <c r="BH3995" i="7" s="1"/>
  <c r="BF3996" i="7"/>
  <c r="BG3996" i="7" s="1"/>
  <c r="BH3996" i="7" s="1"/>
  <c r="BF3997" i="7"/>
  <c r="BG3997" i="7" s="1"/>
  <c r="BH3997" i="7" s="1"/>
  <c r="BF3998" i="7"/>
  <c r="BG3998" i="7" s="1"/>
  <c r="BH3998" i="7" s="1"/>
  <c r="BF3999" i="7"/>
  <c r="BG3999" i="7" s="1"/>
  <c r="BH3999" i="7" s="1"/>
  <c r="BF4000" i="7"/>
  <c r="BG4000" i="7" s="1"/>
  <c r="BH4000" i="7" s="1"/>
  <c r="BF4001" i="7"/>
  <c r="BG4001" i="7" s="1"/>
  <c r="BH4001" i="7" s="1"/>
  <c r="BF4002" i="7"/>
  <c r="BG4002" i="7" s="1"/>
  <c r="BH4002" i="7" s="1"/>
  <c r="BF4003" i="7"/>
  <c r="BG4003" i="7" s="1"/>
  <c r="BH4003" i="7" s="1"/>
  <c r="BF4004" i="7"/>
  <c r="BG4004" i="7" s="1"/>
  <c r="BH4004" i="7" s="1"/>
  <c r="BF4005" i="7"/>
  <c r="BG4005" i="7" s="1"/>
  <c r="BH4005" i="7" s="1"/>
  <c r="BF4006" i="7"/>
  <c r="BG4006" i="7" s="1"/>
  <c r="BH4006" i="7" s="1"/>
  <c r="BF4007" i="7"/>
  <c r="BG4007" i="7" s="1"/>
  <c r="BH4007" i="7" s="1"/>
  <c r="BF4008" i="7"/>
  <c r="BG4008" i="7" s="1"/>
  <c r="BH4008" i="7" s="1"/>
  <c r="BF4009" i="7"/>
  <c r="BG4009" i="7" s="1"/>
  <c r="BH4009" i="7" s="1"/>
  <c r="BF4010" i="7"/>
  <c r="BG4010" i="7" s="1"/>
  <c r="BH4010" i="7" s="1"/>
  <c r="BF4011" i="7"/>
  <c r="BG4011" i="7" s="1"/>
  <c r="BH4011" i="7" s="1"/>
  <c r="BF4012" i="7"/>
  <c r="BG4012" i="7" s="1"/>
  <c r="BH4012" i="7" s="1"/>
  <c r="BF4013" i="7"/>
  <c r="BG4013" i="7" s="1"/>
  <c r="BH4013" i="7" s="1"/>
  <c r="BF4014" i="7"/>
  <c r="BG4014" i="7" s="1"/>
  <c r="BH4014" i="7" s="1"/>
  <c r="BF4015" i="7"/>
  <c r="BG4015" i="7" s="1"/>
  <c r="BH4015" i="7" s="1"/>
  <c r="BF4016" i="7"/>
  <c r="BG4016" i="7" s="1"/>
  <c r="BH4016" i="7" s="1"/>
  <c r="BF4017" i="7"/>
  <c r="BG4017" i="7" s="1"/>
  <c r="BH4017" i="7" s="1"/>
  <c r="BF4018" i="7"/>
  <c r="BG4018" i="7" s="1"/>
  <c r="BH4018" i="7" s="1"/>
  <c r="BF4019" i="7"/>
  <c r="BG4019" i="7" s="1"/>
  <c r="BH4019" i="7" s="1"/>
  <c r="BF4020" i="7"/>
  <c r="BG4020" i="7" s="1"/>
  <c r="BH4020" i="7" s="1"/>
  <c r="BF4021" i="7"/>
  <c r="BG4021" i="7" s="1"/>
  <c r="BH4021" i="7" s="1"/>
  <c r="BF4022" i="7"/>
  <c r="BG4022" i="7" s="1"/>
  <c r="BH4022" i="7" s="1"/>
  <c r="BF4023" i="7"/>
  <c r="BG4023" i="7" s="1"/>
  <c r="BH4023" i="7" s="1"/>
  <c r="BF4024" i="7"/>
  <c r="BG4024" i="7" s="1"/>
  <c r="BH4024" i="7" s="1"/>
  <c r="BF4025" i="7"/>
  <c r="BG4025" i="7" s="1"/>
  <c r="BH4025" i="7" s="1"/>
  <c r="BF4026" i="7"/>
  <c r="BG4026" i="7" s="1"/>
  <c r="BH4026" i="7" s="1"/>
  <c r="BF4027" i="7"/>
  <c r="BG4027" i="7" s="1"/>
  <c r="BH4027" i="7" s="1"/>
  <c r="BF4028" i="7"/>
  <c r="BG4028" i="7" s="1"/>
  <c r="BH4028" i="7" s="1"/>
  <c r="BF4029" i="7"/>
  <c r="BG4029" i="7" s="1"/>
  <c r="BH4029" i="7" s="1"/>
  <c r="BF4030" i="7"/>
  <c r="BG4030" i="7" s="1"/>
  <c r="BH4030" i="7" s="1"/>
  <c r="BF4031" i="7"/>
  <c r="BG4031" i="7" s="1"/>
  <c r="BH4031" i="7" s="1"/>
  <c r="BF4032" i="7"/>
  <c r="BG4032" i="7" s="1"/>
  <c r="BH4032" i="7" s="1"/>
  <c r="BF4033" i="7"/>
  <c r="BG4033" i="7" s="1"/>
  <c r="BH4033" i="7" s="1"/>
  <c r="BF4034" i="7"/>
  <c r="BG4034" i="7" s="1"/>
  <c r="BH4034" i="7" s="1"/>
  <c r="BF4035" i="7"/>
  <c r="BG4035" i="7" s="1"/>
  <c r="BH4035" i="7" s="1"/>
  <c r="BF4036" i="7"/>
  <c r="BG4036" i="7" s="1"/>
  <c r="BH4036" i="7" s="1"/>
  <c r="BF4037" i="7"/>
  <c r="BG4037" i="7" s="1"/>
  <c r="BH4037" i="7" s="1"/>
  <c r="BF4038" i="7"/>
  <c r="BG4038" i="7" s="1"/>
  <c r="BH4038" i="7" s="1"/>
  <c r="BF4039" i="7"/>
  <c r="BG4039" i="7" s="1"/>
  <c r="BH4039" i="7" s="1"/>
  <c r="BF4040" i="7"/>
  <c r="BG4040" i="7" s="1"/>
  <c r="BH4040" i="7" s="1"/>
  <c r="BF4041" i="7"/>
  <c r="BG4041" i="7" s="1"/>
  <c r="BH4041" i="7" s="1"/>
  <c r="BF4042" i="7"/>
  <c r="BG4042" i="7" s="1"/>
  <c r="BH4042" i="7" s="1"/>
  <c r="BF4043" i="7"/>
  <c r="BG4043" i="7" s="1"/>
  <c r="BH4043" i="7" s="1"/>
  <c r="BF4044" i="7"/>
  <c r="BG4044" i="7" s="1"/>
  <c r="BH4044" i="7" s="1"/>
  <c r="BF4045" i="7"/>
  <c r="BG4045" i="7" s="1"/>
  <c r="BH4045" i="7" s="1"/>
  <c r="BF4046" i="7"/>
  <c r="BG4046" i="7" s="1"/>
  <c r="BH4046" i="7" s="1"/>
  <c r="BF4047" i="7"/>
  <c r="BG4047" i="7" s="1"/>
  <c r="BH4047" i="7" s="1"/>
  <c r="BF4048" i="7"/>
  <c r="BG4048" i="7" s="1"/>
  <c r="BH4048" i="7" s="1"/>
  <c r="BF4049" i="7"/>
  <c r="BG4049" i="7" s="1"/>
  <c r="BH4049" i="7" s="1"/>
  <c r="BF4050" i="7"/>
  <c r="BG4050" i="7" s="1"/>
  <c r="BH4050" i="7" s="1"/>
  <c r="BF4051" i="7"/>
  <c r="BG4051" i="7" s="1"/>
  <c r="BH4051" i="7" s="1"/>
  <c r="BF4052" i="7"/>
  <c r="BG4052" i="7" s="1"/>
  <c r="BH4052" i="7" s="1"/>
  <c r="BF4053" i="7"/>
  <c r="BG4053" i="7" s="1"/>
  <c r="BH4053" i="7" s="1"/>
  <c r="BF4054" i="7"/>
  <c r="BG4054" i="7" s="1"/>
  <c r="BH4054" i="7" s="1"/>
  <c r="BF4055" i="7"/>
  <c r="BG4055" i="7" s="1"/>
  <c r="BH4055" i="7" s="1"/>
  <c r="BF4056" i="7"/>
  <c r="BG4056" i="7" s="1"/>
  <c r="BH4056" i="7" s="1"/>
  <c r="BF4057" i="7"/>
  <c r="BG4057" i="7" s="1"/>
  <c r="BH4057" i="7" s="1"/>
  <c r="BF4058" i="7"/>
  <c r="BG4058" i="7" s="1"/>
  <c r="BH4058" i="7" s="1"/>
  <c r="BF4059" i="7"/>
  <c r="BG4059" i="7" s="1"/>
  <c r="BH4059" i="7" s="1"/>
  <c r="BF4060" i="7"/>
  <c r="BG4060" i="7" s="1"/>
  <c r="BH4060" i="7" s="1"/>
  <c r="BF4061" i="7"/>
  <c r="BG4061" i="7" s="1"/>
  <c r="BH4061" i="7" s="1"/>
  <c r="BF4062" i="7"/>
  <c r="BG4062" i="7" s="1"/>
  <c r="BH4062" i="7" s="1"/>
  <c r="BF4063" i="7"/>
  <c r="BG4063" i="7" s="1"/>
  <c r="BH4063" i="7" s="1"/>
  <c r="BF4064" i="7"/>
  <c r="BG4064" i="7" s="1"/>
  <c r="BH4064" i="7" s="1"/>
  <c r="BF4065" i="7"/>
  <c r="BG4065" i="7" s="1"/>
  <c r="BH4065" i="7" s="1"/>
  <c r="BF4066" i="7"/>
  <c r="BG4066" i="7" s="1"/>
  <c r="BH4066" i="7" s="1"/>
  <c r="BF4067" i="7"/>
  <c r="BG4067" i="7" s="1"/>
  <c r="BH4067" i="7" s="1"/>
  <c r="BF4068" i="7"/>
  <c r="BG4068" i="7" s="1"/>
  <c r="BH4068" i="7" s="1"/>
  <c r="BF4069" i="7"/>
  <c r="BG4069" i="7" s="1"/>
  <c r="BH4069" i="7" s="1"/>
  <c r="BF4070" i="7"/>
  <c r="BG4070" i="7" s="1"/>
  <c r="BH4070" i="7" s="1"/>
  <c r="BF4071" i="7"/>
  <c r="BG4071" i="7" s="1"/>
  <c r="BH4071" i="7" s="1"/>
  <c r="BF4072" i="7"/>
  <c r="BG4072" i="7" s="1"/>
  <c r="BH4072" i="7" s="1"/>
  <c r="BF4073" i="7"/>
  <c r="BG4073" i="7" s="1"/>
  <c r="BH4073" i="7" s="1"/>
  <c r="BF4074" i="7"/>
  <c r="BG4074" i="7" s="1"/>
  <c r="BH4074" i="7" s="1"/>
  <c r="BF4075" i="7"/>
  <c r="BG4075" i="7" s="1"/>
  <c r="BH4075" i="7" s="1"/>
  <c r="BF4076" i="7"/>
  <c r="BG4076" i="7" s="1"/>
  <c r="BH4076" i="7" s="1"/>
  <c r="BF4077" i="7"/>
  <c r="BG4077" i="7" s="1"/>
  <c r="BH4077" i="7" s="1"/>
  <c r="BF4078" i="7"/>
  <c r="BF4079" i="7"/>
  <c r="BG4079" i="7" s="1"/>
  <c r="BH4079" i="7" s="1"/>
  <c r="BF4080" i="7"/>
  <c r="BG4080" i="7" s="1"/>
  <c r="BH4080" i="7" s="1"/>
  <c r="BF4081" i="7"/>
  <c r="BG4081" i="7" s="1"/>
  <c r="BH4081" i="7" s="1"/>
  <c r="BF4082" i="7"/>
  <c r="BG4082" i="7" s="1"/>
  <c r="BH4082" i="7" s="1"/>
  <c r="BF4083" i="7"/>
  <c r="BG4083" i="7" s="1"/>
  <c r="BH4083" i="7" s="1"/>
  <c r="BF4084" i="7"/>
  <c r="BG4084" i="7" s="1"/>
  <c r="BH4084" i="7" s="1"/>
  <c r="BF4085" i="7"/>
  <c r="BG4085" i="7" s="1"/>
  <c r="BH4085" i="7" s="1"/>
  <c r="BF4086" i="7"/>
  <c r="BG4086" i="7" s="1"/>
  <c r="BH4086" i="7" s="1"/>
  <c r="BF4087" i="7"/>
  <c r="BG4087" i="7" s="1"/>
  <c r="BH4087" i="7" s="1"/>
  <c r="BF4088" i="7"/>
  <c r="BG4088" i="7" s="1"/>
  <c r="BH4088" i="7" s="1"/>
  <c r="BF4089" i="7"/>
  <c r="BG4089" i="7" s="1"/>
  <c r="BH4089" i="7" s="1"/>
  <c r="BF4090" i="7"/>
  <c r="BG4090" i="7" s="1"/>
  <c r="BH4090" i="7" s="1"/>
  <c r="BF4091" i="7"/>
  <c r="BG4091" i="7" s="1"/>
  <c r="BH4091" i="7" s="1"/>
  <c r="BF4092" i="7"/>
  <c r="BG4092" i="7" s="1"/>
  <c r="BH4092" i="7" s="1"/>
  <c r="BF4093" i="7"/>
  <c r="BG4093" i="7" s="1"/>
  <c r="BH4093" i="7" s="1"/>
  <c r="BF4094" i="7"/>
  <c r="BG4094" i="7" s="1"/>
  <c r="BH4094" i="7" s="1"/>
  <c r="BF4095" i="7"/>
  <c r="BG4095" i="7" s="1"/>
  <c r="BH4095" i="7" s="1"/>
  <c r="BF4096" i="7"/>
  <c r="BG4096" i="7" s="1"/>
  <c r="BH4096" i="7" s="1"/>
  <c r="BF4097" i="7"/>
  <c r="BG4097" i="7" s="1"/>
  <c r="BH4097" i="7" s="1"/>
  <c r="BF4098" i="7"/>
  <c r="BG4098" i="7" s="1"/>
  <c r="BH4098" i="7" s="1"/>
  <c r="BF4099" i="7"/>
  <c r="BG4099" i="7" s="1"/>
  <c r="BH4099" i="7" s="1"/>
  <c r="BF4100" i="7"/>
  <c r="BG4100" i="7" s="1"/>
  <c r="BH4100" i="7" s="1"/>
  <c r="BF4101" i="7"/>
  <c r="BG4101" i="7" s="1"/>
  <c r="BH4101" i="7" s="1"/>
  <c r="BF4102" i="7"/>
  <c r="BG4102" i="7" s="1"/>
  <c r="BH4102" i="7" s="1"/>
  <c r="BF4103" i="7"/>
  <c r="BG4103" i="7" s="1"/>
  <c r="BH4103" i="7" s="1"/>
  <c r="BF4104" i="7"/>
  <c r="BG4104" i="7" s="1"/>
  <c r="BH4104" i="7" s="1"/>
  <c r="BF4105" i="7"/>
  <c r="BG4105" i="7" s="1"/>
  <c r="BH4105" i="7" s="1"/>
  <c r="BF4106" i="7"/>
  <c r="BG4106" i="7" s="1"/>
  <c r="BH4106" i="7" s="1"/>
  <c r="BF4107" i="7"/>
  <c r="BG4107" i="7" s="1"/>
  <c r="BH4107" i="7" s="1"/>
  <c r="BF4108" i="7"/>
  <c r="BG4108" i="7" s="1"/>
  <c r="BH4108" i="7" s="1"/>
  <c r="BF4109" i="7"/>
  <c r="BG4109" i="7" s="1"/>
  <c r="BH4109" i="7" s="1"/>
  <c r="BF4110" i="7"/>
  <c r="BG4110" i="7" s="1"/>
  <c r="BH4110" i="7" s="1"/>
  <c r="BF4111" i="7"/>
  <c r="BG4111" i="7" s="1"/>
  <c r="BH4111" i="7" s="1"/>
  <c r="BF4112" i="7"/>
  <c r="BG4112" i="7" s="1"/>
  <c r="BH4112" i="7" s="1"/>
  <c r="BF4113" i="7"/>
  <c r="BG4113" i="7" s="1"/>
  <c r="BH4113" i="7" s="1"/>
  <c r="BF4114" i="7"/>
  <c r="BG4114" i="7" s="1"/>
  <c r="BH4114" i="7" s="1"/>
  <c r="BF4115" i="7"/>
  <c r="BG4115" i="7" s="1"/>
  <c r="BH4115" i="7" s="1"/>
  <c r="BF4116" i="7"/>
  <c r="BG4116" i="7" s="1"/>
  <c r="BH4116" i="7" s="1"/>
  <c r="BF4117" i="7"/>
  <c r="BG4117" i="7" s="1"/>
  <c r="BH4117" i="7" s="1"/>
  <c r="BF4118" i="7"/>
  <c r="BG4118" i="7" s="1"/>
  <c r="BH4118" i="7" s="1"/>
  <c r="BF4119" i="7"/>
  <c r="BG4119" i="7" s="1"/>
  <c r="BH4119" i="7" s="1"/>
  <c r="BF4120" i="7"/>
  <c r="BG4120" i="7" s="1"/>
  <c r="BH4120" i="7" s="1"/>
  <c r="BF4121" i="7"/>
  <c r="BG4121" i="7" s="1"/>
  <c r="BH4121" i="7" s="1"/>
  <c r="BF4122" i="7"/>
  <c r="BG4122" i="7" s="1"/>
  <c r="BH4122" i="7" s="1"/>
  <c r="BF4123" i="7"/>
  <c r="BG4123" i="7" s="1"/>
  <c r="BH4123" i="7" s="1"/>
  <c r="BF4124" i="7"/>
  <c r="BG4124" i="7" s="1"/>
  <c r="BH4124" i="7" s="1"/>
  <c r="BF4125" i="7"/>
  <c r="BG4125" i="7" s="1"/>
  <c r="BH4125" i="7" s="1"/>
  <c r="BF4126" i="7"/>
  <c r="BG4126" i="7" s="1"/>
  <c r="BH4126" i="7" s="1"/>
  <c r="BF4127" i="7"/>
  <c r="BG4127" i="7" s="1"/>
  <c r="BH4127" i="7" s="1"/>
  <c r="BF4128" i="7"/>
  <c r="BG4128" i="7" s="1"/>
  <c r="BH4128" i="7" s="1"/>
  <c r="BF4129" i="7"/>
  <c r="BG4129" i="7" s="1"/>
  <c r="BH4129" i="7" s="1"/>
  <c r="BF4130" i="7"/>
  <c r="BG4130" i="7" s="1"/>
  <c r="BH4130" i="7" s="1"/>
  <c r="BF4131" i="7"/>
  <c r="BG4131" i="7" s="1"/>
  <c r="BH4131" i="7" s="1"/>
  <c r="BF4132" i="7"/>
  <c r="BG4132" i="7" s="1"/>
  <c r="BH4132" i="7" s="1"/>
  <c r="BF4133" i="7"/>
  <c r="BG4133" i="7" s="1"/>
  <c r="BH4133" i="7" s="1"/>
  <c r="BF4134" i="7"/>
  <c r="BG4134" i="7" s="1"/>
  <c r="BH4134" i="7" s="1"/>
  <c r="BF4135" i="7"/>
  <c r="BG4135" i="7" s="1"/>
  <c r="BH4135" i="7" s="1"/>
  <c r="BF4136" i="7"/>
  <c r="BG4136" i="7" s="1"/>
  <c r="BH4136" i="7" s="1"/>
  <c r="BF4137" i="7"/>
  <c r="BG4137" i="7" s="1"/>
  <c r="BH4137" i="7" s="1"/>
  <c r="BF4138" i="7"/>
  <c r="BG4138" i="7" s="1"/>
  <c r="BH4138" i="7" s="1"/>
  <c r="BF4139" i="7"/>
  <c r="BG4139" i="7" s="1"/>
  <c r="BH4139" i="7" s="1"/>
  <c r="BF4140" i="7"/>
  <c r="BG4140" i="7" s="1"/>
  <c r="BH4140" i="7" s="1"/>
  <c r="BF4141" i="7"/>
  <c r="BG4141" i="7" s="1"/>
  <c r="BH4141" i="7" s="1"/>
  <c r="BF4142" i="7"/>
  <c r="BG4142" i="7" s="1"/>
  <c r="BH4142" i="7" s="1"/>
  <c r="BF4143" i="7"/>
  <c r="BG4143" i="7" s="1"/>
  <c r="BH4143" i="7" s="1"/>
  <c r="BF4144" i="7"/>
  <c r="BG4144" i="7" s="1"/>
  <c r="BH4144" i="7" s="1"/>
  <c r="BF4145" i="7"/>
  <c r="BG4145" i="7" s="1"/>
  <c r="BH4145" i="7" s="1"/>
  <c r="BF4146" i="7"/>
  <c r="BG4146" i="7" s="1"/>
  <c r="BH4146" i="7" s="1"/>
  <c r="BF4147" i="7"/>
  <c r="BG4147" i="7" s="1"/>
  <c r="BH4147" i="7" s="1"/>
  <c r="BF4148" i="7"/>
  <c r="BG4148" i="7" s="1"/>
  <c r="BH4148" i="7" s="1"/>
  <c r="BF4149" i="7"/>
  <c r="BG4149" i="7" s="1"/>
  <c r="BH4149" i="7" s="1"/>
  <c r="BF4150" i="7"/>
  <c r="BG4150" i="7" s="1"/>
  <c r="BH4150" i="7" s="1"/>
  <c r="BF4151" i="7"/>
  <c r="BG4151" i="7" s="1"/>
  <c r="BH4151" i="7" s="1"/>
  <c r="BF4152" i="7"/>
  <c r="BG4152" i="7" s="1"/>
  <c r="BH4152" i="7" s="1"/>
  <c r="BF4153" i="7"/>
  <c r="BG4153" i="7" s="1"/>
  <c r="BH4153" i="7" s="1"/>
  <c r="BF4154" i="7"/>
  <c r="BG4154" i="7" s="1"/>
  <c r="BH4154" i="7" s="1"/>
  <c r="BF4155" i="7"/>
  <c r="BG4155" i="7" s="1"/>
  <c r="BH4155" i="7" s="1"/>
  <c r="BF4156" i="7"/>
  <c r="BG4156" i="7" s="1"/>
  <c r="BH4156" i="7" s="1"/>
  <c r="BF4157" i="7"/>
  <c r="BG4157" i="7" s="1"/>
  <c r="BH4157" i="7" s="1"/>
  <c r="BF4158" i="7"/>
  <c r="BG4158" i="7" s="1"/>
  <c r="BH4158" i="7" s="1"/>
  <c r="BF4159" i="7"/>
  <c r="BG4159" i="7" s="1"/>
  <c r="BH4159" i="7" s="1"/>
  <c r="BF4160" i="7"/>
  <c r="BG4160" i="7" s="1"/>
  <c r="BH4160" i="7" s="1"/>
  <c r="BF4161" i="7"/>
  <c r="BG4161" i="7" s="1"/>
  <c r="BH4161" i="7" s="1"/>
  <c r="BF4162" i="7"/>
  <c r="BG4162" i="7" s="1"/>
  <c r="BH4162" i="7" s="1"/>
  <c r="BF4163" i="7"/>
  <c r="BG4163" i="7" s="1"/>
  <c r="BH4163" i="7" s="1"/>
  <c r="BF4164" i="7"/>
  <c r="BG4164" i="7" s="1"/>
  <c r="BH4164" i="7" s="1"/>
  <c r="BF4165" i="7"/>
  <c r="BG4165" i="7" s="1"/>
  <c r="BH4165" i="7" s="1"/>
  <c r="BF4166" i="7"/>
  <c r="BG4166" i="7" s="1"/>
  <c r="BH4166" i="7" s="1"/>
  <c r="BF4167" i="7"/>
  <c r="BG4167" i="7" s="1"/>
  <c r="BH4167" i="7" s="1"/>
  <c r="BF4168" i="7"/>
  <c r="BG4168" i="7" s="1"/>
  <c r="BH4168" i="7" s="1"/>
  <c r="BF4169" i="7"/>
  <c r="BG4169" i="7" s="1"/>
  <c r="BH4169" i="7" s="1"/>
  <c r="BF4170" i="7"/>
  <c r="BG4170" i="7" s="1"/>
  <c r="BH4170" i="7" s="1"/>
  <c r="BF4171" i="7"/>
  <c r="BG4171" i="7" s="1"/>
  <c r="BH4171" i="7" s="1"/>
  <c r="BF4172" i="7"/>
  <c r="BG4172" i="7" s="1"/>
  <c r="BH4172" i="7" s="1"/>
  <c r="BF4173" i="7"/>
  <c r="BG4173" i="7" s="1"/>
  <c r="BH4173" i="7" s="1"/>
  <c r="BF4174" i="7"/>
  <c r="BG4174" i="7" s="1"/>
  <c r="BH4174" i="7" s="1"/>
  <c r="BF4175" i="7"/>
  <c r="BG4175" i="7" s="1"/>
  <c r="BH4175" i="7" s="1"/>
  <c r="BF4176" i="7"/>
  <c r="BG4176" i="7" s="1"/>
  <c r="BH4176" i="7" s="1"/>
  <c r="BF4177" i="7"/>
  <c r="BG4177" i="7" s="1"/>
  <c r="BH4177" i="7" s="1"/>
  <c r="BF4178" i="7"/>
  <c r="BG4178" i="7" s="1"/>
  <c r="BH4178" i="7" s="1"/>
  <c r="BF4179" i="7"/>
  <c r="BG4179" i="7" s="1"/>
  <c r="BH4179" i="7" s="1"/>
  <c r="BF4180" i="7"/>
  <c r="BG4180" i="7" s="1"/>
  <c r="BH4180" i="7" s="1"/>
  <c r="BF4181" i="7"/>
  <c r="BG4181" i="7" s="1"/>
  <c r="BH4181" i="7" s="1"/>
  <c r="BF4182" i="7"/>
  <c r="BG4182" i="7" s="1"/>
  <c r="BH4182" i="7" s="1"/>
  <c r="BF4183" i="7"/>
  <c r="BG4183" i="7" s="1"/>
  <c r="BH4183" i="7" s="1"/>
  <c r="BF4184" i="7"/>
  <c r="BG4184" i="7" s="1"/>
  <c r="BH4184" i="7" s="1"/>
  <c r="BF4185" i="7"/>
  <c r="BG4185" i="7" s="1"/>
  <c r="BH4185" i="7" s="1"/>
  <c r="BF4186" i="7"/>
  <c r="BG4186" i="7" s="1"/>
  <c r="BH4186" i="7" s="1"/>
  <c r="BF4187" i="7"/>
  <c r="BG4187" i="7" s="1"/>
  <c r="BH4187" i="7" s="1"/>
  <c r="BF4188" i="7"/>
  <c r="BG4188" i="7" s="1"/>
  <c r="BH4188" i="7" s="1"/>
  <c r="BF4189" i="7"/>
  <c r="BG4189" i="7" s="1"/>
  <c r="BH4189" i="7" s="1"/>
  <c r="BF4190" i="7"/>
  <c r="BG4190" i="7" s="1"/>
  <c r="BH4190" i="7" s="1"/>
  <c r="BF4191" i="7"/>
  <c r="BG4191" i="7" s="1"/>
  <c r="BH4191" i="7" s="1"/>
  <c r="BF4192" i="7"/>
  <c r="BG4192" i="7" s="1"/>
  <c r="BH4192" i="7" s="1"/>
  <c r="BF4193" i="7"/>
  <c r="BG4193" i="7" s="1"/>
  <c r="BH4193" i="7" s="1"/>
  <c r="BF4194" i="7"/>
  <c r="BG4194" i="7" s="1"/>
  <c r="BH4194" i="7" s="1"/>
  <c r="BF4195" i="7"/>
  <c r="BG4195" i="7" s="1"/>
  <c r="BH4195" i="7" s="1"/>
  <c r="BF4196" i="7"/>
  <c r="BG4196" i="7" s="1"/>
  <c r="BH4196" i="7" s="1"/>
  <c r="BF4197" i="7"/>
  <c r="BG4197" i="7" s="1"/>
  <c r="BH4197" i="7" s="1"/>
  <c r="BF4198" i="7"/>
  <c r="BG4198" i="7" s="1"/>
  <c r="BH4198" i="7" s="1"/>
  <c r="BF4199" i="7"/>
  <c r="BG4199" i="7" s="1"/>
  <c r="BH4199" i="7" s="1"/>
  <c r="BF4200" i="7"/>
  <c r="BG4200" i="7" s="1"/>
  <c r="BH4200" i="7" s="1"/>
  <c r="BF4201" i="7"/>
  <c r="BG4201" i="7" s="1"/>
  <c r="BH4201" i="7" s="1"/>
  <c r="BI4201" i="7"/>
  <c r="BI4200" i="7"/>
  <c r="BI4199" i="7"/>
  <c r="BI4198" i="7"/>
  <c r="BI4197" i="7"/>
  <c r="BI4196" i="7"/>
  <c r="BI4195" i="7"/>
  <c r="BI4194" i="7"/>
  <c r="BI4193" i="7"/>
  <c r="BI4192" i="7"/>
  <c r="BI4191" i="7"/>
  <c r="BI4190" i="7"/>
  <c r="BI4189" i="7"/>
  <c r="BI4188" i="7"/>
  <c r="BI4187" i="7"/>
  <c r="BI4186" i="7"/>
  <c r="BI4185" i="7"/>
  <c r="BI4184" i="7"/>
  <c r="BI4183" i="7"/>
  <c r="BI4182" i="7"/>
  <c r="BI4181" i="7"/>
  <c r="BI4180" i="7"/>
  <c r="BI4179" i="7"/>
  <c r="BI4178" i="7"/>
  <c r="BI4177" i="7"/>
  <c r="BI4176" i="7"/>
  <c r="BI4175" i="7"/>
  <c r="BI4174" i="7"/>
  <c r="BI4173" i="7"/>
  <c r="BI4172" i="7"/>
  <c r="BI4171" i="7"/>
  <c r="BI4170" i="7"/>
  <c r="BI4169" i="7"/>
  <c r="BI4168" i="7"/>
  <c r="BI4167" i="7"/>
  <c r="BI4166" i="7"/>
  <c r="BI4165" i="7"/>
  <c r="BI4164" i="7"/>
  <c r="BI4163" i="7"/>
  <c r="BI4162" i="7"/>
  <c r="BI4161" i="7"/>
  <c r="BI4160" i="7"/>
  <c r="BI4159" i="7"/>
  <c r="BI4158" i="7"/>
  <c r="BI4157" i="7"/>
  <c r="BI4156" i="7"/>
  <c r="BI4155" i="7"/>
  <c r="BI4154" i="7"/>
  <c r="BI4153" i="7"/>
  <c r="BI4152" i="7"/>
  <c r="BI4151" i="7"/>
  <c r="BI4150" i="7"/>
  <c r="BI4149" i="7"/>
  <c r="BI4148" i="7"/>
  <c r="BI4147" i="7"/>
  <c r="BI4146" i="7"/>
  <c r="BI4145" i="7"/>
  <c r="BI4144" i="7"/>
  <c r="BI4143" i="7"/>
  <c r="BI4142" i="7"/>
  <c r="BI4141" i="7"/>
  <c r="BI4140" i="7"/>
  <c r="BI4139" i="7"/>
  <c r="BI4138" i="7"/>
  <c r="BI4137" i="7"/>
  <c r="BI4136" i="7"/>
  <c r="BI4135" i="7"/>
  <c r="BI4134" i="7"/>
  <c r="BI4133" i="7"/>
  <c r="BI4132" i="7"/>
  <c r="BI4131" i="7"/>
  <c r="BI4130" i="7"/>
  <c r="BI4129" i="7"/>
  <c r="BI4128" i="7"/>
  <c r="BI4127" i="7"/>
  <c r="BI4126" i="7"/>
  <c r="BI4125" i="7"/>
  <c r="BI4124" i="7"/>
  <c r="BI4123" i="7"/>
  <c r="BI4122" i="7"/>
  <c r="BI4121" i="7"/>
  <c r="BI4120" i="7"/>
  <c r="BI4119" i="7"/>
  <c r="BI4118" i="7"/>
  <c r="BI4117" i="7"/>
  <c r="BI4116" i="7"/>
  <c r="BI4115" i="7"/>
  <c r="BI4114" i="7"/>
  <c r="BI4113" i="7"/>
  <c r="BI4112" i="7"/>
  <c r="BI4111" i="7"/>
  <c r="BI4110" i="7"/>
  <c r="BI4109" i="7"/>
  <c r="BI4108" i="7"/>
  <c r="BI4107" i="7"/>
  <c r="BI4106" i="7"/>
  <c r="BI4105" i="7"/>
  <c r="BI4104" i="7"/>
  <c r="BI4103" i="7"/>
  <c r="BI4102" i="7"/>
  <c r="BI4101" i="7"/>
  <c r="BI4100" i="7"/>
  <c r="BI4099" i="7"/>
  <c r="BI4098" i="7"/>
  <c r="BI4097" i="7"/>
  <c r="BI4096" i="7"/>
  <c r="BI4095" i="7"/>
  <c r="BI4094" i="7"/>
  <c r="BI4093" i="7"/>
  <c r="BI4092" i="7"/>
  <c r="BI4091" i="7"/>
  <c r="BI4090" i="7"/>
  <c r="BI4089" i="7"/>
  <c r="BI4088" i="7"/>
  <c r="BI4087" i="7"/>
  <c r="BI4086" i="7"/>
  <c r="BI4085" i="7"/>
  <c r="BI4084" i="7"/>
  <c r="BI4083" i="7"/>
  <c r="BI4082" i="7"/>
  <c r="BI4081" i="7"/>
  <c r="BI4080" i="7"/>
  <c r="BI4079" i="7"/>
  <c r="BI4078" i="7"/>
  <c r="BG4078" i="7"/>
  <c r="BH4078" i="7" s="1"/>
  <c r="BI4077" i="7"/>
  <c r="BI4076" i="7"/>
  <c r="BI4075" i="7"/>
  <c r="BI4074" i="7"/>
  <c r="BI4073" i="7"/>
  <c r="BI4072" i="7"/>
  <c r="BI4071" i="7"/>
  <c r="BI4070" i="7"/>
  <c r="BI4069" i="7"/>
  <c r="BI4068" i="7"/>
  <c r="BI4067" i="7"/>
  <c r="BI4066" i="7"/>
  <c r="BI4065" i="7"/>
  <c r="BI4064" i="7"/>
  <c r="BI4063" i="7"/>
  <c r="BI4062" i="7"/>
  <c r="BI4061" i="7"/>
  <c r="BI4060" i="7"/>
  <c r="BI4059" i="7"/>
  <c r="BI4058" i="7"/>
  <c r="BI4057" i="7"/>
  <c r="BI4056" i="7"/>
  <c r="BI4055" i="7"/>
  <c r="BI4054" i="7"/>
  <c r="BI4053" i="7"/>
  <c r="BI4052" i="7"/>
  <c r="BI4051" i="7"/>
  <c r="BI4050" i="7"/>
  <c r="BI4049" i="7"/>
  <c r="BI4048" i="7"/>
  <c r="BI4047" i="7"/>
  <c r="BI4046" i="7"/>
  <c r="BI4045" i="7"/>
  <c r="BI4044" i="7"/>
  <c r="BI4043" i="7"/>
  <c r="BI4042" i="7"/>
  <c r="BI4041" i="7"/>
  <c r="BI4040" i="7"/>
  <c r="BI4039" i="7"/>
  <c r="BI4038" i="7"/>
  <c r="BI4037" i="7"/>
  <c r="BI4036" i="7"/>
  <c r="BI4035" i="7"/>
  <c r="BI4034" i="7"/>
  <c r="BI4033" i="7"/>
  <c r="BI4032" i="7"/>
  <c r="BI4031" i="7"/>
  <c r="BI4030" i="7"/>
  <c r="BI4029" i="7"/>
  <c r="BI4028" i="7"/>
  <c r="BI4027" i="7"/>
  <c r="BI4026" i="7"/>
  <c r="BI4025" i="7"/>
  <c r="BI4024" i="7"/>
  <c r="BI4023" i="7"/>
  <c r="BI4022" i="7"/>
  <c r="BI4021" i="7"/>
  <c r="BI4020" i="7"/>
  <c r="BI4019" i="7"/>
  <c r="BI4018" i="7"/>
  <c r="BI4017" i="7"/>
  <c r="BI4016" i="7"/>
  <c r="BI4015" i="7"/>
  <c r="BI4014" i="7"/>
  <c r="BI4013" i="7"/>
  <c r="BI4012" i="7"/>
  <c r="BI4011" i="7"/>
  <c r="BI4010" i="7"/>
  <c r="BI4009" i="7"/>
  <c r="BI4008" i="7"/>
  <c r="BI4007" i="7"/>
  <c r="BI4006" i="7"/>
  <c r="BI4005" i="7"/>
  <c r="BI4004" i="7"/>
  <c r="BI4003" i="7"/>
  <c r="BI4002" i="7"/>
  <c r="BI4001" i="7"/>
  <c r="BI4000" i="7"/>
  <c r="BI3999" i="7"/>
  <c r="BI3998" i="7"/>
  <c r="BI3997" i="7"/>
  <c r="BI3996" i="7"/>
  <c r="BI3995" i="7"/>
  <c r="BI3994" i="7"/>
  <c r="BI3993" i="7"/>
  <c r="BI3992" i="7"/>
  <c r="BI3991" i="7"/>
  <c r="BI3990" i="7"/>
  <c r="BI3989" i="7"/>
  <c r="BI3988" i="7"/>
  <c r="BI3987" i="7"/>
  <c r="BI3986" i="7"/>
  <c r="BI3985" i="7"/>
  <c r="BI3984" i="7"/>
  <c r="BI3983" i="7"/>
  <c r="BI3982" i="7"/>
  <c r="BI3981" i="7"/>
  <c r="BI3980" i="7"/>
  <c r="BI3979" i="7"/>
  <c r="BI3978" i="7"/>
  <c r="BI3977" i="7"/>
  <c r="BI3976" i="7"/>
  <c r="BI3975" i="7"/>
  <c r="BI3974" i="7"/>
  <c r="BI3973" i="7"/>
  <c r="BI3972" i="7"/>
  <c r="BI3971" i="7"/>
  <c r="BI3970" i="7"/>
  <c r="BI3969" i="7"/>
  <c r="BI3968" i="7"/>
  <c r="BI3967" i="7"/>
  <c r="BI3966" i="7"/>
  <c r="BI3965" i="7"/>
  <c r="BI3964" i="7"/>
  <c r="BI3963" i="7"/>
  <c r="BI3962" i="7"/>
  <c r="BI3961" i="7"/>
  <c r="BI3960" i="7"/>
  <c r="BI3959" i="7"/>
  <c r="BI3958" i="7"/>
  <c r="BI3957" i="7"/>
  <c r="BI3956" i="7"/>
  <c r="BI3955" i="7"/>
  <c r="BI3954" i="7"/>
  <c r="BI3953" i="7"/>
  <c r="BI3952" i="7"/>
  <c r="BI3951" i="7"/>
  <c r="BI3950" i="7"/>
  <c r="BI3949" i="7"/>
  <c r="BI3948" i="7"/>
  <c r="BI3947" i="7"/>
  <c r="BI3946" i="7"/>
  <c r="BI3945" i="7"/>
  <c r="BI3944" i="7"/>
  <c r="BI3943" i="7"/>
  <c r="BI3942" i="7"/>
  <c r="BI3941" i="7"/>
  <c r="BI3940" i="7"/>
  <c r="BI3939" i="7"/>
  <c r="BI3938" i="7"/>
  <c r="BI3937" i="7"/>
  <c r="BI3936" i="7"/>
  <c r="BI3935" i="7"/>
  <c r="BI3934" i="7"/>
  <c r="BI3933" i="7"/>
  <c r="BI3932" i="7"/>
  <c r="BI3931" i="7"/>
  <c r="BI3930" i="7"/>
  <c r="BI3929" i="7"/>
  <c r="BI3928" i="7"/>
  <c r="BI3927" i="7"/>
  <c r="BI3926" i="7"/>
  <c r="BI3925" i="7"/>
  <c r="BI3924" i="7"/>
  <c r="BI3923" i="7"/>
  <c r="BI3922" i="7"/>
  <c r="BI3921" i="7"/>
  <c r="BI3920" i="7"/>
  <c r="BI3919" i="7"/>
  <c r="BI3918" i="7"/>
  <c r="BI3917" i="7"/>
  <c r="BI3916" i="7"/>
  <c r="BI3915" i="7"/>
  <c r="BI3914" i="7"/>
  <c r="BI3913" i="7"/>
  <c r="BI3912" i="7"/>
  <c r="BI3911" i="7"/>
  <c r="BI3910" i="7"/>
  <c r="BI3909" i="7"/>
  <c r="BI3908" i="7"/>
  <c r="BI3907" i="7"/>
  <c r="BI3906" i="7"/>
  <c r="BI3905" i="7"/>
  <c r="BI3904" i="7"/>
  <c r="BI3903" i="7"/>
  <c r="BI3902" i="7"/>
  <c r="BI3901" i="7"/>
  <c r="BI3900" i="7"/>
  <c r="BI3899" i="7"/>
  <c r="BI3898" i="7"/>
  <c r="BI3897" i="7"/>
  <c r="BI3896" i="7"/>
  <c r="BI3895" i="7"/>
  <c r="BI3894" i="7"/>
  <c r="BI3893" i="7"/>
  <c r="BI3892" i="7"/>
  <c r="BI3891" i="7"/>
  <c r="BI3890" i="7"/>
  <c r="BI3889" i="7"/>
  <c r="BI3888" i="7"/>
  <c r="BI3887" i="7"/>
  <c r="BI3886" i="7"/>
  <c r="BI3885" i="7"/>
  <c r="BI3884" i="7"/>
  <c r="BI3883" i="7"/>
  <c r="BI3882" i="7"/>
  <c r="BI3881" i="7"/>
  <c r="BI3880" i="7"/>
  <c r="BI3879" i="7"/>
  <c r="BI3878" i="7"/>
  <c r="BI3877" i="7"/>
  <c r="BI3876" i="7"/>
  <c r="BI3875" i="7"/>
  <c r="BI3874" i="7"/>
  <c r="BI3873" i="7"/>
  <c r="BI3872" i="7"/>
  <c r="BI3871" i="7"/>
  <c r="BI3870" i="7"/>
  <c r="BI3869" i="7"/>
  <c r="BI3868" i="7"/>
  <c r="BI3867" i="7"/>
  <c r="BI3866" i="7"/>
  <c r="BI3865" i="7"/>
  <c r="BI3864" i="7"/>
  <c r="BI3863" i="7"/>
  <c r="BI3862" i="7"/>
  <c r="BI3861" i="7"/>
  <c r="BI3860" i="7"/>
  <c r="BI3859" i="7"/>
  <c r="BI3858" i="7"/>
  <c r="BI3857" i="7"/>
  <c r="BI3856" i="7"/>
  <c r="BI3855" i="7"/>
  <c r="BI3854" i="7"/>
  <c r="BI3853" i="7"/>
  <c r="BI3852" i="7"/>
  <c r="BI3851" i="7"/>
  <c r="BI3850" i="7"/>
  <c r="BI3849" i="7"/>
  <c r="BI3848" i="7"/>
  <c r="BI3847" i="7"/>
  <c r="BI3846" i="7"/>
  <c r="BI3845" i="7"/>
  <c r="BI3844" i="7"/>
  <c r="BI3843" i="7"/>
  <c r="BI3842" i="7"/>
  <c r="BI3841" i="7"/>
  <c r="BI3840" i="7"/>
  <c r="BI3839" i="7"/>
  <c r="BI3838" i="7"/>
  <c r="BI3837" i="7"/>
  <c r="BI3836" i="7"/>
  <c r="BI3835" i="7"/>
  <c r="BI3834" i="7"/>
  <c r="BI3833" i="7"/>
  <c r="BI3832" i="7"/>
  <c r="BI3831" i="7"/>
  <c r="BI3830" i="7"/>
  <c r="BI3829" i="7"/>
  <c r="BI3828" i="7"/>
  <c r="BI3827" i="7"/>
  <c r="BI3826" i="7"/>
  <c r="BI3825" i="7"/>
  <c r="BI3824" i="7"/>
  <c r="BI3823" i="7"/>
  <c r="BI3822" i="7"/>
  <c r="BI3821" i="7"/>
  <c r="BI3820" i="7"/>
  <c r="BI3819" i="7"/>
  <c r="BI3818" i="7"/>
  <c r="BI3817" i="7"/>
  <c r="BI3816" i="7"/>
  <c r="BI3815" i="7"/>
  <c r="BI3814" i="7"/>
  <c r="BI3813" i="7"/>
  <c r="BI3812" i="7"/>
  <c r="BI3811" i="7"/>
  <c r="BI3810" i="7"/>
  <c r="BI3809" i="7"/>
  <c r="BI3808" i="7"/>
  <c r="BI3807" i="7"/>
  <c r="BI3806" i="7"/>
  <c r="BI3805" i="7"/>
  <c r="BI3804" i="7"/>
  <c r="BI3803" i="7"/>
  <c r="BI3802" i="7"/>
  <c r="BI3801" i="7"/>
  <c r="BI3800" i="7"/>
  <c r="BI3799" i="7"/>
  <c r="BI3798" i="7"/>
  <c r="BI3797" i="7"/>
  <c r="BI3796" i="7"/>
  <c r="BI3795" i="7"/>
  <c r="BI3794" i="7"/>
  <c r="BI3793" i="7"/>
  <c r="BI3792" i="7"/>
  <c r="BI3791" i="7"/>
  <c r="BI3790" i="7"/>
  <c r="BI3789" i="7"/>
  <c r="BI3788" i="7"/>
  <c r="BI3787" i="7"/>
  <c r="BI3786" i="7"/>
  <c r="BI3785" i="7"/>
  <c r="BI3784" i="7"/>
  <c r="BI3783" i="7"/>
  <c r="BI3782" i="7"/>
  <c r="BI3781" i="7"/>
  <c r="BI3780" i="7"/>
  <c r="BI3779" i="7"/>
  <c r="BI3778" i="7"/>
  <c r="BI3777" i="7"/>
  <c r="BI3776" i="7"/>
  <c r="BI3775" i="7"/>
  <c r="BI3774" i="7"/>
  <c r="BI3773" i="7"/>
  <c r="BI3772" i="7"/>
  <c r="BI3771" i="7"/>
  <c r="BI3770" i="7"/>
  <c r="BI3769" i="7"/>
  <c r="BI3768" i="7"/>
  <c r="BI3767" i="7"/>
  <c r="BI3766" i="7"/>
  <c r="BI3765" i="7"/>
  <c r="BI3764" i="7"/>
  <c r="BI3763" i="7"/>
  <c r="BI3762" i="7"/>
  <c r="BI3761" i="7"/>
  <c r="BI3760" i="7"/>
  <c r="BI3759" i="7"/>
  <c r="BI3758" i="7"/>
  <c r="BI3757" i="7"/>
  <c r="BI3756" i="7"/>
  <c r="BI3755" i="7"/>
  <c r="BI3754" i="7"/>
  <c r="BI3753" i="7"/>
  <c r="BI3752" i="7"/>
  <c r="BI3751" i="7"/>
  <c r="BI3750" i="7"/>
  <c r="BI3749" i="7"/>
  <c r="BI3748" i="7"/>
  <c r="BI3747" i="7"/>
  <c r="BI3746" i="7"/>
  <c r="BI3745" i="7"/>
  <c r="BI3744" i="7"/>
  <c r="BI3743" i="7"/>
  <c r="BI3742" i="7"/>
  <c r="BI3741" i="7"/>
  <c r="BI3740" i="7"/>
  <c r="BI3739" i="7"/>
  <c r="BI3738" i="7"/>
  <c r="BI3737" i="7"/>
  <c r="BI3736" i="7"/>
  <c r="BI3735" i="7"/>
  <c r="BI3734" i="7"/>
  <c r="BI3733" i="7"/>
  <c r="BI3732" i="7"/>
  <c r="BI3731" i="7"/>
  <c r="BI3730" i="7"/>
  <c r="BI3729" i="7"/>
  <c r="BI3728" i="7"/>
  <c r="BI3727" i="7"/>
  <c r="BI3726" i="7"/>
  <c r="BI3725" i="7"/>
  <c r="BI3724" i="7"/>
  <c r="BI3723" i="7"/>
  <c r="BI3722" i="7"/>
  <c r="BI3721" i="7"/>
  <c r="BI3720" i="7"/>
  <c r="BI3719" i="7"/>
  <c r="BI3718" i="7"/>
  <c r="BI3717" i="7"/>
  <c r="BI3716" i="7"/>
  <c r="BI3715" i="7"/>
  <c r="BI3714" i="7"/>
  <c r="BI3713" i="7"/>
  <c r="BI3712" i="7"/>
  <c r="BI3711" i="7"/>
  <c r="BI3710" i="7"/>
  <c r="BI3709" i="7"/>
  <c r="BI3708" i="7"/>
  <c r="BI3707" i="7"/>
  <c r="BI3706" i="7"/>
  <c r="BI3705" i="7"/>
  <c r="BI3704" i="7"/>
  <c r="BI3703" i="7"/>
  <c r="BI3702" i="7"/>
  <c r="BI3701" i="7"/>
  <c r="BI3700" i="7"/>
  <c r="BI3699" i="7"/>
  <c r="BI3698" i="7"/>
  <c r="BI3697" i="7"/>
  <c r="BI3696" i="7"/>
  <c r="BI3695" i="7"/>
  <c r="BI3694" i="7"/>
  <c r="BI3693" i="7"/>
  <c r="BI3692" i="7"/>
  <c r="BI3691" i="7"/>
  <c r="BI3690" i="7"/>
  <c r="BI3689" i="7"/>
  <c r="BI3688" i="7"/>
  <c r="BI3687" i="7"/>
  <c r="BI3686" i="7"/>
  <c r="BI3685" i="7"/>
  <c r="BI3684" i="7"/>
  <c r="BI3683" i="7"/>
  <c r="BI3682" i="7"/>
  <c r="BI3681" i="7"/>
  <c r="BI3680" i="7"/>
  <c r="BI3679" i="7"/>
  <c r="BI3678" i="7"/>
  <c r="BI3677" i="7"/>
  <c r="BI3676" i="7"/>
  <c r="BI3675" i="7"/>
  <c r="BI3674" i="7"/>
  <c r="BI3673" i="7"/>
  <c r="BI3672" i="7"/>
  <c r="BI3671" i="7"/>
  <c r="BI3670" i="7"/>
  <c r="BI3669" i="7"/>
  <c r="BI3668" i="7"/>
  <c r="BI3667" i="7"/>
  <c r="BI3666" i="7"/>
  <c r="BI3665" i="7"/>
  <c r="BI3664" i="7"/>
  <c r="BI3663" i="7"/>
  <c r="BI3662" i="7"/>
  <c r="BI3661" i="7"/>
  <c r="BI3660" i="7"/>
  <c r="BI3659" i="7"/>
  <c r="BI3658" i="7"/>
  <c r="BI3657" i="7"/>
  <c r="BI3656" i="7"/>
  <c r="BI3655" i="7"/>
  <c r="BI3654" i="7"/>
  <c r="BI3653" i="7"/>
  <c r="BI3652" i="7"/>
  <c r="BI3651" i="7"/>
  <c r="BI3650" i="7"/>
  <c r="BI3649" i="7"/>
  <c r="BI3648" i="7"/>
  <c r="BI3647" i="7"/>
  <c r="BI3646" i="7"/>
  <c r="BI3645" i="7"/>
  <c r="BI3644" i="7"/>
  <c r="BI3643" i="7"/>
  <c r="BI3642" i="7"/>
  <c r="BI3641" i="7"/>
  <c r="BI3640" i="7"/>
  <c r="BI3639" i="7"/>
  <c r="BI3638" i="7"/>
  <c r="BI3637" i="7"/>
  <c r="BI3636" i="7"/>
  <c r="BI3635" i="7"/>
  <c r="BI3634" i="7"/>
  <c r="BI3633" i="7"/>
  <c r="BI3632" i="7"/>
  <c r="BI3631" i="7"/>
  <c r="BI3630" i="7"/>
  <c r="BI3629" i="7"/>
  <c r="BI3628" i="7"/>
  <c r="BI3627" i="7"/>
  <c r="BI3626" i="7"/>
  <c r="BI3625" i="7"/>
  <c r="BI3624" i="7"/>
  <c r="BI3623" i="7"/>
  <c r="BI3622" i="7"/>
  <c r="BI3621" i="7"/>
  <c r="BI3620" i="7"/>
  <c r="BI3619" i="7"/>
  <c r="BI3618" i="7"/>
  <c r="BI3617" i="7"/>
  <c r="BI3616" i="7"/>
  <c r="BI3615" i="7"/>
  <c r="BI3614" i="7"/>
  <c r="BI3613" i="7"/>
  <c r="BI3612" i="7"/>
  <c r="BI3611" i="7"/>
  <c r="BI3610" i="7"/>
  <c r="BI3609" i="7"/>
  <c r="BI3608" i="7"/>
  <c r="BI3607" i="7"/>
  <c r="BI3606" i="7"/>
  <c r="BI3605" i="7"/>
  <c r="BI3604" i="7"/>
  <c r="BI3603" i="7"/>
  <c r="BI3602" i="7"/>
  <c r="BI3601" i="7"/>
  <c r="BI3600" i="7"/>
  <c r="BI3599" i="7"/>
  <c r="BI3598" i="7"/>
  <c r="BI3597" i="7"/>
  <c r="BI3596" i="7"/>
  <c r="BI3595" i="7"/>
  <c r="BI3594" i="7"/>
  <c r="BI3593" i="7"/>
  <c r="BI3592" i="7"/>
  <c r="BI3591" i="7"/>
  <c r="BI3590" i="7"/>
  <c r="BI3589" i="7"/>
  <c r="BI3588" i="7"/>
  <c r="BI3587" i="7"/>
  <c r="BI3586" i="7"/>
  <c r="BI3585" i="7"/>
  <c r="BI3584" i="7"/>
  <c r="BI3583" i="7"/>
  <c r="BI3582" i="7"/>
  <c r="BI3581" i="7"/>
  <c r="BI3580" i="7"/>
  <c r="BI3579" i="7"/>
  <c r="BI3578" i="7"/>
  <c r="BI3577" i="7"/>
  <c r="BI3576" i="7"/>
  <c r="BI3575" i="7"/>
  <c r="BI3574" i="7"/>
  <c r="BI3573" i="7"/>
  <c r="BI3572" i="7"/>
  <c r="BI3571" i="7"/>
  <c r="BI3570" i="7"/>
  <c r="BI3569" i="7"/>
  <c r="BI3568" i="7"/>
  <c r="BI3567" i="7"/>
  <c r="BI3566" i="7"/>
  <c r="BI3565" i="7"/>
  <c r="BI3564" i="7"/>
  <c r="BI3563" i="7"/>
  <c r="BI3562" i="7"/>
  <c r="BI3561" i="7"/>
  <c r="BI3560" i="7"/>
  <c r="BI3559" i="7"/>
  <c r="BI3558" i="7"/>
  <c r="BI3557" i="7"/>
  <c r="BI3556" i="7"/>
  <c r="BI3555" i="7"/>
  <c r="BI3554" i="7"/>
  <c r="BI3553" i="7"/>
  <c r="BI3552" i="7"/>
  <c r="BI3551" i="7"/>
  <c r="BI3550" i="7"/>
  <c r="BI3549" i="7"/>
  <c r="BI3548" i="7"/>
  <c r="BI3547" i="7"/>
  <c r="BI3546" i="7"/>
  <c r="BI3545" i="7"/>
  <c r="BI3544" i="7"/>
  <c r="BI3543" i="7"/>
  <c r="BI3542" i="7"/>
  <c r="BI3541" i="7"/>
  <c r="BI3540" i="7"/>
  <c r="BI3539" i="7"/>
  <c r="BI3538" i="7"/>
  <c r="BI3537" i="7"/>
  <c r="BI3536" i="7"/>
  <c r="BI3535" i="7"/>
  <c r="BI3534" i="7"/>
  <c r="BI3533" i="7"/>
  <c r="BI3532" i="7"/>
  <c r="BI3531" i="7"/>
  <c r="BI3530" i="7"/>
  <c r="BI3529" i="7"/>
  <c r="BI3528" i="7"/>
  <c r="BI3527" i="7"/>
  <c r="BI3526" i="7"/>
  <c r="BI3525" i="7"/>
  <c r="BI3524" i="7"/>
  <c r="BI3523" i="7"/>
  <c r="BI3522" i="7"/>
  <c r="BI3521" i="7"/>
  <c r="BI3520" i="7"/>
  <c r="BI3519" i="7"/>
  <c r="BI3518" i="7"/>
  <c r="BI3517" i="7"/>
  <c r="BI3516" i="7"/>
  <c r="BI3515" i="7"/>
  <c r="BI3514" i="7"/>
  <c r="BI3513" i="7"/>
  <c r="BI3512" i="7"/>
  <c r="BI3511" i="7"/>
  <c r="BI3510" i="7"/>
  <c r="BI3509" i="7"/>
  <c r="BI3508" i="7"/>
  <c r="BI3507" i="7"/>
  <c r="BI3506" i="7"/>
  <c r="BI3505" i="7"/>
  <c r="BI3504" i="7"/>
  <c r="BI3503" i="7"/>
  <c r="BI3502" i="7"/>
  <c r="BI3501" i="7"/>
  <c r="BI3500" i="7"/>
  <c r="BI3499" i="7"/>
  <c r="BI3498" i="7"/>
  <c r="BI3497" i="7"/>
  <c r="BI3496" i="7"/>
  <c r="BI3495" i="7"/>
  <c r="BI3494" i="7"/>
  <c r="BI3493" i="7"/>
  <c r="BI3492" i="7"/>
  <c r="BI3491" i="7"/>
  <c r="BI3490" i="7"/>
  <c r="BI3489" i="7"/>
  <c r="BI3488" i="7"/>
  <c r="BI3487" i="7"/>
  <c r="BI3486" i="7"/>
  <c r="BI3485" i="7"/>
  <c r="BI3484" i="7"/>
  <c r="BI3483" i="7"/>
  <c r="BI3482" i="7"/>
  <c r="BI3481" i="7"/>
  <c r="BI3480" i="7"/>
  <c r="BI3479" i="7"/>
  <c r="BI3478" i="7"/>
  <c r="BI3477" i="7"/>
  <c r="BI3476" i="7"/>
  <c r="BI3475" i="7"/>
  <c r="BI3474" i="7"/>
  <c r="BI3473" i="7"/>
  <c r="BI3472" i="7"/>
  <c r="BI3471" i="7"/>
  <c r="BI3470" i="7"/>
  <c r="BI3469" i="7"/>
  <c r="BI3468" i="7"/>
  <c r="BI3467" i="7"/>
  <c r="BI3466" i="7"/>
  <c r="BI3465" i="7"/>
  <c r="BI3464" i="7"/>
  <c r="BI3463" i="7"/>
  <c r="BI3462" i="7"/>
  <c r="BI3461" i="7"/>
  <c r="BI3460" i="7"/>
  <c r="BI3459" i="7"/>
  <c r="BI3458" i="7"/>
  <c r="BI3457" i="7"/>
  <c r="BI3456" i="7"/>
  <c r="BI3455" i="7"/>
  <c r="BI3454" i="7"/>
  <c r="BI3453" i="7"/>
  <c r="BI3452" i="7"/>
  <c r="BI3451" i="7"/>
  <c r="BI3450" i="7"/>
  <c r="BI3449" i="7"/>
  <c r="BI3448" i="7"/>
  <c r="BI3447" i="7"/>
  <c r="BI3446" i="7"/>
  <c r="BI3445" i="7"/>
  <c r="BI3444" i="7"/>
  <c r="BI3443" i="7"/>
  <c r="BI3442" i="7"/>
  <c r="BI3441" i="7"/>
  <c r="BI3440" i="7"/>
  <c r="BI3439" i="7"/>
  <c r="BI3438" i="7"/>
  <c r="BI3437" i="7"/>
  <c r="BI3436" i="7"/>
  <c r="BI3435" i="7"/>
  <c r="BI3434" i="7"/>
  <c r="BI3433" i="7"/>
  <c r="BI3432" i="7"/>
  <c r="BI3431" i="7"/>
  <c r="BI3430" i="7"/>
  <c r="BI3429" i="7"/>
  <c r="BI3428" i="7"/>
  <c r="BI3427" i="7"/>
  <c r="BI3426" i="7"/>
  <c r="BI3425" i="7"/>
  <c r="BI3424" i="7"/>
  <c r="BI3423" i="7"/>
  <c r="BI3422" i="7"/>
  <c r="BI3421" i="7"/>
  <c r="BI3420" i="7"/>
  <c r="BI3419" i="7"/>
  <c r="BI3418" i="7"/>
  <c r="BI3417" i="7"/>
  <c r="BI3416" i="7"/>
  <c r="BI3415" i="7"/>
  <c r="BI3414" i="7"/>
  <c r="BI3413" i="7"/>
  <c r="BI3412" i="7"/>
  <c r="BI3411" i="7"/>
  <c r="BI3410" i="7"/>
  <c r="BI3409" i="7"/>
  <c r="BI3408" i="7"/>
  <c r="BI3407" i="7"/>
  <c r="BI3406" i="7"/>
  <c r="BI3405" i="7"/>
  <c r="BI3404" i="7"/>
  <c r="BI3403" i="7"/>
  <c r="BI3402" i="7"/>
  <c r="BI3401" i="7"/>
  <c r="BI3400" i="7"/>
  <c r="BI3399" i="7"/>
  <c r="BI3398" i="7"/>
  <c r="BI3397" i="7"/>
  <c r="BI3396" i="7"/>
  <c r="BI3395" i="7"/>
  <c r="BI3394" i="7"/>
  <c r="BI3393" i="7"/>
  <c r="BI3392" i="7"/>
  <c r="BI3391" i="7"/>
  <c r="BI3390" i="7"/>
  <c r="BI3389" i="7"/>
  <c r="BI3388" i="7"/>
  <c r="BI3387" i="7"/>
  <c r="BI3386" i="7"/>
  <c r="BI3385" i="7"/>
  <c r="BI3384" i="7"/>
  <c r="BI3383" i="7"/>
  <c r="BI3382" i="7"/>
  <c r="BI3381" i="7"/>
  <c r="BI3380" i="7"/>
  <c r="BI3379" i="7"/>
  <c r="BI3378" i="7"/>
  <c r="BI3377" i="7"/>
  <c r="BI3376" i="7"/>
  <c r="BI3375" i="7"/>
  <c r="BI3374" i="7"/>
  <c r="BI3373" i="7"/>
  <c r="BI3372" i="7"/>
  <c r="BI3371" i="7"/>
  <c r="BI3370" i="7"/>
  <c r="BI3369" i="7"/>
  <c r="BI3368" i="7"/>
  <c r="BI3367" i="7"/>
  <c r="BI3366" i="7"/>
  <c r="BI3365" i="7"/>
  <c r="BI3364" i="7"/>
  <c r="BI3363" i="7"/>
  <c r="BI3362" i="7"/>
  <c r="BI3361" i="7"/>
  <c r="BI3360" i="7"/>
  <c r="BI3359" i="7"/>
  <c r="BI3358" i="7"/>
  <c r="BI3357" i="7"/>
  <c r="BI3356" i="7"/>
  <c r="BI3355" i="7"/>
  <c r="BI3354" i="7"/>
  <c r="BI3353" i="7"/>
  <c r="BI3352" i="7"/>
  <c r="BI3351" i="7"/>
  <c r="BI3350" i="7"/>
  <c r="BI3349" i="7"/>
  <c r="BI3348" i="7"/>
  <c r="BI3347" i="7"/>
  <c r="BI3346" i="7"/>
  <c r="BI3345" i="7"/>
  <c r="BI3344" i="7"/>
  <c r="BI3343" i="7"/>
  <c r="BI3342" i="7"/>
  <c r="BI3341" i="7"/>
  <c r="BI3340" i="7"/>
  <c r="BI3339" i="7"/>
  <c r="BI3338" i="7"/>
  <c r="BI3337" i="7"/>
  <c r="BI3336" i="7"/>
  <c r="BI3335" i="7"/>
  <c r="BI3334" i="7"/>
  <c r="BI3333" i="7"/>
  <c r="BI3332" i="7"/>
  <c r="BI3331" i="7"/>
  <c r="BI3330" i="7"/>
  <c r="BI3329" i="7"/>
  <c r="BI3328" i="7"/>
  <c r="BI3327" i="7"/>
  <c r="BI3326" i="7"/>
  <c r="BI3325" i="7"/>
  <c r="BI3324" i="7"/>
  <c r="BI3323" i="7"/>
  <c r="BI3322" i="7"/>
  <c r="BI3321" i="7"/>
  <c r="BI3320" i="7"/>
  <c r="BI3319" i="7"/>
  <c r="BI3318" i="7"/>
  <c r="BI3317" i="7"/>
  <c r="BI3316" i="7"/>
  <c r="BI3315" i="7"/>
  <c r="BI3314" i="7"/>
  <c r="BI3313" i="7"/>
  <c r="BI3312" i="7"/>
  <c r="BI3311" i="7"/>
  <c r="BI3310" i="7"/>
  <c r="BI3309" i="7"/>
  <c r="BI3308" i="7"/>
  <c r="BI3307" i="7"/>
  <c r="BI3306" i="7"/>
  <c r="BI3305" i="7"/>
  <c r="BI3304" i="7"/>
  <c r="BI3303" i="7"/>
  <c r="BI3302" i="7"/>
  <c r="BI3301" i="7"/>
  <c r="BI3300" i="7"/>
  <c r="BI3299" i="7"/>
  <c r="BI3298" i="7"/>
  <c r="BI3297" i="7"/>
  <c r="BI3296" i="7"/>
  <c r="BI3295" i="7"/>
  <c r="BI3294" i="7"/>
  <c r="BI3293" i="7"/>
  <c r="BI3292" i="7"/>
  <c r="BI3291" i="7"/>
  <c r="BI3290" i="7"/>
  <c r="BI3289" i="7"/>
  <c r="BI3288" i="7"/>
  <c r="BI3287" i="7"/>
  <c r="BI3286" i="7"/>
  <c r="BI3285" i="7"/>
  <c r="BI3284" i="7"/>
  <c r="BI3283" i="7"/>
  <c r="BI3282" i="7"/>
  <c r="BI3281" i="7"/>
  <c r="BI3280" i="7"/>
  <c r="BI3279" i="7"/>
  <c r="BI3278" i="7"/>
  <c r="BI3277" i="7"/>
  <c r="BI3276" i="7"/>
  <c r="BI3275" i="7"/>
  <c r="BI3274" i="7"/>
  <c r="BI3273" i="7"/>
  <c r="BI3272" i="7"/>
  <c r="BI3271" i="7"/>
  <c r="BI3270" i="7"/>
  <c r="BI3269" i="7"/>
  <c r="BI3268" i="7"/>
  <c r="BI3267" i="7"/>
  <c r="BI3266" i="7"/>
  <c r="BI3265" i="7"/>
  <c r="BI3264" i="7"/>
  <c r="BI3263" i="7"/>
  <c r="BI3262" i="7"/>
  <c r="BI3261" i="7"/>
  <c r="BI3260" i="7"/>
  <c r="BI3259" i="7"/>
  <c r="BI3258" i="7"/>
  <c r="BI3257" i="7"/>
  <c r="BI3256" i="7"/>
  <c r="BI3255" i="7"/>
  <c r="BI3254" i="7"/>
  <c r="BI3253" i="7"/>
  <c r="BI3252" i="7"/>
  <c r="BI3251" i="7"/>
  <c r="BI3250" i="7"/>
  <c r="BI3249" i="7"/>
  <c r="BI3248" i="7"/>
  <c r="BI3247" i="7"/>
  <c r="BI3246" i="7"/>
  <c r="BI3245" i="7"/>
  <c r="BI3244" i="7"/>
  <c r="BI3243" i="7"/>
  <c r="BI3242" i="7"/>
  <c r="BI3241" i="7"/>
  <c r="BI3240" i="7"/>
  <c r="BI3239" i="7"/>
  <c r="BI3238" i="7"/>
  <c r="BI3237" i="7"/>
  <c r="BI3236" i="7"/>
  <c r="BI3235" i="7"/>
  <c r="BI3234" i="7"/>
  <c r="BI3233" i="7"/>
  <c r="BI3232" i="7"/>
  <c r="BI3231" i="7"/>
  <c r="BI3230" i="7"/>
  <c r="BI3229" i="7"/>
  <c r="BI3228" i="7"/>
  <c r="BI3227" i="7"/>
  <c r="BI3226" i="7"/>
  <c r="BI3225" i="7"/>
  <c r="BI3224" i="7"/>
  <c r="BI3223" i="7"/>
  <c r="BI3222" i="7"/>
  <c r="BI3221" i="7"/>
  <c r="BI3220" i="7"/>
  <c r="BI3219" i="7"/>
  <c r="BI3218" i="7"/>
  <c r="BI3217" i="7"/>
  <c r="BI3216" i="7"/>
  <c r="BI3215" i="7"/>
  <c r="BI3214" i="7"/>
  <c r="BI3213" i="7"/>
  <c r="BI3212" i="7"/>
  <c r="BI3211" i="7"/>
  <c r="BI3210" i="7"/>
  <c r="BI3209" i="7"/>
  <c r="BI3208" i="7"/>
  <c r="BI3207" i="7"/>
  <c r="BI3206" i="7"/>
  <c r="BI3205" i="7"/>
  <c r="BI3204" i="7"/>
  <c r="BI3203" i="7"/>
  <c r="BI3202" i="7"/>
  <c r="BI3201" i="7"/>
  <c r="BI3200" i="7"/>
  <c r="BI3199" i="7"/>
  <c r="BI3198" i="7"/>
  <c r="BI3197" i="7"/>
  <c r="BI3196" i="7"/>
  <c r="BI3195" i="7"/>
  <c r="BI3194" i="7"/>
  <c r="BI3193" i="7"/>
  <c r="BI3192" i="7"/>
  <c r="BI3191" i="7"/>
  <c r="BI3190" i="7"/>
  <c r="BI3189" i="7"/>
  <c r="BI3188" i="7"/>
  <c r="BI3187" i="7"/>
  <c r="BI3186" i="7"/>
  <c r="BI3185" i="7"/>
  <c r="BI3184" i="7"/>
  <c r="BI3183" i="7"/>
  <c r="BI3182" i="7"/>
  <c r="BI3181" i="7"/>
  <c r="BI3180" i="7"/>
  <c r="BI3179" i="7"/>
  <c r="BI3178" i="7"/>
  <c r="BI3177" i="7"/>
  <c r="BI3176" i="7"/>
  <c r="BI3175" i="7"/>
  <c r="BI3174" i="7"/>
  <c r="BI3173" i="7"/>
  <c r="BI3172" i="7"/>
  <c r="BI3171" i="7"/>
  <c r="BI3170" i="7"/>
  <c r="BI3169" i="7"/>
  <c r="BI3168" i="7"/>
  <c r="BI3167" i="7"/>
  <c r="BI3166" i="7"/>
  <c r="BI3165" i="7"/>
  <c r="BI3164" i="7"/>
  <c r="BI3163" i="7"/>
  <c r="BI3162" i="7"/>
  <c r="BI3161" i="7"/>
  <c r="BI3160" i="7"/>
  <c r="BI3159" i="7"/>
  <c r="BI3158" i="7"/>
  <c r="BI3157" i="7"/>
  <c r="BI3156" i="7"/>
  <c r="BI3155" i="7"/>
  <c r="BI3154" i="7"/>
  <c r="BI3153" i="7"/>
  <c r="BI3152" i="7"/>
  <c r="BI3151" i="7"/>
  <c r="BI3150" i="7"/>
  <c r="BI3149" i="7"/>
  <c r="BI3148" i="7"/>
  <c r="BI3147" i="7"/>
  <c r="BI3146" i="7"/>
  <c r="BI3145" i="7"/>
  <c r="BI3144" i="7"/>
  <c r="BI3143" i="7"/>
  <c r="BI3142" i="7"/>
  <c r="BI3141" i="7"/>
  <c r="BI3140" i="7"/>
  <c r="BI3139" i="7"/>
  <c r="BI3138" i="7"/>
  <c r="BI3137" i="7"/>
  <c r="BI3136" i="7"/>
  <c r="BI3135" i="7"/>
  <c r="BI3134" i="7"/>
  <c r="BI3133" i="7"/>
  <c r="BI3132" i="7"/>
  <c r="BI3131" i="7"/>
  <c r="BI3130" i="7"/>
  <c r="BI3129" i="7"/>
  <c r="BI3128" i="7"/>
  <c r="BI3127" i="7"/>
  <c r="BI3126" i="7"/>
  <c r="BI3125" i="7"/>
  <c r="BI3124" i="7"/>
  <c r="BI3123" i="7"/>
  <c r="BI3122" i="7"/>
  <c r="BI3121" i="7"/>
  <c r="BI3120" i="7"/>
  <c r="BI3119" i="7"/>
  <c r="BI3118" i="7"/>
  <c r="BI3117" i="7"/>
  <c r="BI3116" i="7"/>
  <c r="BI3115" i="7"/>
  <c r="BI3114" i="7"/>
  <c r="BI3113" i="7"/>
  <c r="BI3112" i="7"/>
  <c r="BI3111" i="7"/>
  <c r="BI3110" i="7"/>
  <c r="BI3109" i="7"/>
  <c r="BI3108" i="7"/>
  <c r="BI3107" i="7"/>
  <c r="BI3106" i="7"/>
  <c r="BI3105" i="7"/>
  <c r="BI3104" i="7"/>
  <c r="BI3103" i="7"/>
  <c r="BI3102" i="7"/>
  <c r="BI3101" i="7"/>
  <c r="BI3100" i="7"/>
  <c r="BI3099" i="7"/>
  <c r="BI3098" i="7"/>
  <c r="BI3097" i="7"/>
  <c r="BI3096" i="7"/>
  <c r="BI3095" i="7"/>
  <c r="BI3094" i="7"/>
  <c r="BI3093" i="7"/>
  <c r="BI3092" i="7"/>
  <c r="BI3091" i="7"/>
  <c r="BI3090" i="7"/>
  <c r="BI3089" i="7"/>
  <c r="BI3088" i="7"/>
  <c r="BI3087" i="7"/>
  <c r="BI3086" i="7"/>
  <c r="BI3085" i="7"/>
  <c r="BI3084" i="7"/>
  <c r="BI3083" i="7"/>
  <c r="BI3082" i="7"/>
  <c r="BI3081" i="7"/>
  <c r="BI3080" i="7"/>
  <c r="BI3079" i="7"/>
  <c r="BI3078" i="7"/>
  <c r="BI3077" i="7"/>
  <c r="BI3076" i="7"/>
  <c r="BI3075" i="7"/>
  <c r="BI3074" i="7"/>
  <c r="BI3073" i="7"/>
  <c r="BI3072" i="7"/>
  <c r="BI3071" i="7"/>
  <c r="BI3070" i="7"/>
  <c r="BI3069" i="7"/>
  <c r="BI3068" i="7"/>
  <c r="BI3067" i="7"/>
  <c r="BI3066" i="7"/>
  <c r="BI3065" i="7"/>
  <c r="BI3064" i="7"/>
  <c r="BI3063" i="7"/>
  <c r="BI3062" i="7"/>
  <c r="BI3061" i="7"/>
  <c r="BI3060" i="7"/>
  <c r="BI3059" i="7"/>
  <c r="BI3058" i="7"/>
  <c r="BI3057" i="7"/>
  <c r="BI3056" i="7"/>
  <c r="BI3055" i="7"/>
  <c r="BI3054" i="7"/>
  <c r="BI3053" i="7"/>
  <c r="BI3052" i="7"/>
  <c r="BI3051" i="7"/>
  <c r="BI3050" i="7"/>
  <c r="BI3049" i="7"/>
  <c r="BI3048" i="7"/>
  <c r="BI3047" i="7"/>
  <c r="BI3046" i="7"/>
  <c r="BI3045" i="7"/>
  <c r="BI3044" i="7"/>
  <c r="BI3043" i="7"/>
  <c r="BI3042" i="7"/>
  <c r="BI3041" i="7"/>
  <c r="BI3040" i="7"/>
  <c r="BI3039" i="7"/>
  <c r="BI3038" i="7"/>
  <c r="BI3037" i="7"/>
  <c r="BI3036" i="7"/>
  <c r="BI3035" i="7"/>
  <c r="BI3034" i="7"/>
  <c r="BI3033" i="7"/>
  <c r="BI3032" i="7"/>
  <c r="BI3031" i="7"/>
  <c r="BI3030" i="7"/>
  <c r="BI3029" i="7"/>
  <c r="BI3028" i="7"/>
  <c r="BI3027" i="7"/>
  <c r="BI3026" i="7"/>
  <c r="BI3025" i="7"/>
  <c r="BI3024" i="7"/>
  <c r="BI3023" i="7"/>
  <c r="BI3022" i="7"/>
  <c r="BI3021" i="7"/>
  <c r="BI3020" i="7"/>
  <c r="BI3019" i="7"/>
  <c r="BI3018" i="7"/>
  <c r="BI3017" i="7"/>
  <c r="BI3016" i="7"/>
  <c r="BI3015" i="7"/>
  <c r="BI3014" i="7"/>
  <c r="BI3013" i="7"/>
  <c r="BI3012" i="7"/>
  <c r="BI3011" i="7"/>
  <c r="BI3010" i="7"/>
  <c r="BI3009" i="7"/>
  <c r="BI3008" i="7"/>
  <c r="BI3007" i="7"/>
  <c r="BI3006" i="7"/>
  <c r="BI3005" i="7"/>
  <c r="BI3004" i="7"/>
  <c r="BI3003" i="7"/>
  <c r="BI3002" i="7"/>
  <c r="BI3001" i="7"/>
  <c r="BI3000" i="7"/>
  <c r="BI2999" i="7"/>
  <c r="BI2998" i="7"/>
  <c r="BI2997" i="7"/>
  <c r="BI2996" i="7"/>
  <c r="BI2995" i="7"/>
  <c r="BI2994" i="7"/>
  <c r="BI2993" i="7"/>
  <c r="BI2992" i="7"/>
  <c r="BI2991" i="7"/>
  <c r="BI2990" i="7"/>
  <c r="BI2989" i="7"/>
  <c r="BI2988" i="7"/>
  <c r="BI2987" i="7"/>
  <c r="BI2986" i="7"/>
  <c r="BI2985" i="7"/>
  <c r="BI2984" i="7"/>
  <c r="BI2983" i="7"/>
  <c r="BI2982" i="7"/>
  <c r="BI2981" i="7"/>
  <c r="BI2980" i="7"/>
  <c r="BI2979" i="7"/>
  <c r="BI2978" i="7"/>
  <c r="BI2977" i="7"/>
  <c r="BI2976" i="7"/>
  <c r="BI2975" i="7"/>
  <c r="BI2974" i="7"/>
  <c r="BI2973" i="7"/>
  <c r="BI2972" i="7"/>
  <c r="BI2971" i="7"/>
  <c r="BI2970" i="7"/>
  <c r="BI2969" i="7"/>
  <c r="BI2968" i="7"/>
  <c r="BI2967" i="7"/>
  <c r="BI2966" i="7"/>
  <c r="BI2965" i="7"/>
  <c r="BI2964" i="7"/>
  <c r="BI2963" i="7"/>
  <c r="BI2962" i="7"/>
  <c r="BI2961" i="7"/>
  <c r="BI2960" i="7"/>
  <c r="BI2959" i="7"/>
  <c r="BI2958" i="7"/>
  <c r="BI2957" i="7"/>
  <c r="BI2956" i="7"/>
  <c r="BI2955" i="7"/>
  <c r="BI2954" i="7"/>
  <c r="BI2953" i="7"/>
  <c r="BI2952" i="7"/>
  <c r="BI2951" i="7"/>
  <c r="BI2950" i="7"/>
  <c r="BI2949" i="7"/>
  <c r="BI2948" i="7"/>
  <c r="BI2947" i="7"/>
  <c r="BI2946" i="7"/>
  <c r="BI2945" i="7"/>
  <c r="BI2944" i="7"/>
  <c r="BI2943" i="7"/>
  <c r="BI2942" i="7"/>
  <c r="BI2941" i="7"/>
  <c r="BI2940" i="7"/>
  <c r="BI2939" i="7"/>
  <c r="BI2938" i="7"/>
  <c r="BI2937" i="7"/>
  <c r="BI2936" i="7"/>
  <c r="BI2935" i="7"/>
  <c r="BI2934" i="7"/>
  <c r="BI2933" i="7"/>
  <c r="BI2932" i="7"/>
  <c r="BI2931" i="7"/>
  <c r="BI2930" i="7"/>
  <c r="BI2929" i="7"/>
  <c r="BI2928" i="7"/>
  <c r="BI2927" i="7"/>
  <c r="BI2926" i="7"/>
  <c r="BI2925" i="7"/>
  <c r="BI2924" i="7"/>
  <c r="BI2923" i="7"/>
  <c r="BI2922" i="7"/>
  <c r="BI2921" i="7"/>
  <c r="BI2920" i="7"/>
  <c r="BI2919" i="7"/>
  <c r="BI2918" i="7"/>
  <c r="BI2917" i="7"/>
  <c r="BI2916" i="7"/>
  <c r="BI2915" i="7"/>
  <c r="BI2914" i="7"/>
  <c r="BI2913" i="7"/>
  <c r="BI2912" i="7"/>
  <c r="BI2911" i="7"/>
  <c r="BI2910" i="7"/>
  <c r="BI2909" i="7"/>
  <c r="BI2908" i="7"/>
  <c r="BI2907" i="7"/>
  <c r="BI2906" i="7"/>
  <c r="BI2905" i="7"/>
  <c r="BI2904" i="7"/>
  <c r="BI2903" i="7"/>
  <c r="BI2902" i="7"/>
  <c r="BI2901" i="7"/>
  <c r="BI2900" i="7"/>
  <c r="BI2899" i="7"/>
  <c r="BI2898" i="7"/>
  <c r="BI2897" i="7"/>
  <c r="BI2896" i="7"/>
  <c r="BI2895" i="7"/>
  <c r="BI2894" i="7"/>
  <c r="BI2893" i="7"/>
  <c r="BI2892" i="7"/>
  <c r="BI2891" i="7"/>
  <c r="BI2890" i="7"/>
  <c r="BI2889" i="7"/>
  <c r="BI2888" i="7"/>
  <c r="BI2887" i="7"/>
  <c r="BI2886" i="7"/>
  <c r="BI2885" i="7"/>
  <c r="BI2884" i="7"/>
  <c r="BI2883" i="7"/>
  <c r="BI2882" i="7"/>
  <c r="BI2881" i="7"/>
  <c r="BI2880" i="7"/>
  <c r="BI2879" i="7"/>
  <c r="BI2878" i="7"/>
  <c r="BI2877" i="7"/>
  <c r="BI2876" i="7"/>
  <c r="BI2875" i="7"/>
  <c r="BI2874" i="7"/>
  <c r="BI2873" i="7"/>
  <c r="BI2872" i="7"/>
  <c r="BI2871" i="7"/>
  <c r="BI2870" i="7"/>
  <c r="BI2869" i="7"/>
  <c r="BI2868" i="7"/>
  <c r="BI2867" i="7"/>
  <c r="BI2866" i="7"/>
  <c r="BI2865" i="7"/>
  <c r="BI2864" i="7"/>
  <c r="BI2863" i="7"/>
  <c r="BI2862" i="7"/>
  <c r="BI2861" i="7"/>
  <c r="BI2860" i="7"/>
  <c r="BI2859" i="7"/>
  <c r="BI2858" i="7"/>
  <c r="BI2857" i="7"/>
  <c r="BI2856" i="7"/>
  <c r="BI2855" i="7"/>
  <c r="BI2854" i="7"/>
  <c r="BI2853" i="7"/>
  <c r="BI2852" i="7"/>
  <c r="BI2851" i="7"/>
  <c r="BI2850" i="7"/>
  <c r="BI2849" i="7"/>
  <c r="BI2848" i="7"/>
  <c r="BI2847" i="7"/>
  <c r="BI2846" i="7"/>
  <c r="BI2845" i="7"/>
  <c r="BI2844" i="7"/>
  <c r="BI2843" i="7"/>
  <c r="BI2842" i="7"/>
  <c r="BI2841" i="7"/>
  <c r="BI2840" i="7"/>
  <c r="BI2839" i="7"/>
  <c r="BI2838" i="7"/>
  <c r="BI2837" i="7"/>
  <c r="BI2836" i="7"/>
  <c r="BI2835" i="7"/>
  <c r="BI2834" i="7"/>
  <c r="BI2833" i="7"/>
  <c r="BI2832" i="7"/>
  <c r="BI2831" i="7"/>
  <c r="BI2830" i="7"/>
  <c r="BI2829" i="7"/>
  <c r="BI2828" i="7"/>
  <c r="BI2827" i="7"/>
  <c r="BI2826" i="7"/>
  <c r="BI2825" i="7"/>
  <c r="BI2824" i="7"/>
  <c r="BI2823" i="7"/>
  <c r="BI2822" i="7"/>
  <c r="BI2821" i="7"/>
  <c r="BI2820" i="7"/>
  <c r="BI2819" i="7"/>
  <c r="BI2818" i="7"/>
  <c r="BI2817" i="7"/>
  <c r="BI2816" i="7"/>
  <c r="BI2815" i="7"/>
  <c r="BI2814" i="7"/>
  <c r="BI2813" i="7"/>
  <c r="BI2812" i="7"/>
  <c r="BI2811" i="7"/>
  <c r="BI2810" i="7"/>
  <c r="BI2809" i="7"/>
  <c r="BI2808" i="7"/>
  <c r="BI2807" i="7"/>
  <c r="BI2806" i="7"/>
  <c r="BI2805" i="7"/>
  <c r="BI2804" i="7"/>
  <c r="BI2803" i="7"/>
  <c r="BI2802" i="7"/>
  <c r="BI2801" i="7"/>
  <c r="BI2800" i="7"/>
  <c r="BI2799" i="7"/>
  <c r="BI2798" i="7"/>
  <c r="BI2797" i="7"/>
  <c r="BI2796" i="7"/>
  <c r="BI2795" i="7"/>
  <c r="BI2794" i="7"/>
  <c r="BI2793" i="7"/>
  <c r="BI2792" i="7"/>
  <c r="BI2791" i="7"/>
  <c r="BI2790" i="7"/>
  <c r="BI2789" i="7"/>
  <c r="BI2788" i="7"/>
  <c r="BI2787" i="7"/>
  <c r="BI2786" i="7"/>
  <c r="BI2785" i="7"/>
  <c r="BI2784" i="7"/>
  <c r="BI2783" i="7"/>
  <c r="BI2782" i="7"/>
  <c r="BI2781" i="7"/>
  <c r="BI2780" i="7"/>
  <c r="BI2779" i="7"/>
  <c r="BI2778" i="7"/>
  <c r="BI2777" i="7"/>
  <c r="BI2776" i="7"/>
  <c r="BI2775" i="7"/>
  <c r="BI2774" i="7"/>
  <c r="BI2773" i="7"/>
  <c r="BI2772" i="7"/>
  <c r="BI2771" i="7"/>
  <c r="BI2770" i="7"/>
  <c r="BI2769" i="7"/>
  <c r="BI2768" i="7"/>
  <c r="BI2767" i="7"/>
  <c r="BI2766" i="7"/>
  <c r="BI2765" i="7"/>
  <c r="BI2764" i="7"/>
  <c r="BI2763" i="7"/>
  <c r="BI2762" i="7"/>
  <c r="BI2761" i="7"/>
  <c r="BI2760" i="7"/>
  <c r="BI2759" i="7"/>
  <c r="BI2758" i="7"/>
  <c r="BI2757" i="7"/>
  <c r="BI2756" i="7"/>
  <c r="BI2755" i="7"/>
  <c r="BI2754" i="7"/>
  <c r="BI2753" i="7"/>
  <c r="BI2752" i="7"/>
  <c r="BI2751" i="7"/>
  <c r="BI2750" i="7"/>
  <c r="BI2749" i="7"/>
  <c r="BI2748" i="7"/>
  <c r="BI2747" i="7"/>
  <c r="BI2746" i="7"/>
  <c r="BI2745" i="7"/>
  <c r="BI2744" i="7"/>
  <c r="BI2743" i="7"/>
  <c r="BI2742" i="7"/>
  <c r="BI2741" i="7"/>
  <c r="BI2740" i="7"/>
  <c r="BI2739" i="7"/>
  <c r="BI2738" i="7"/>
  <c r="BI2737" i="7"/>
  <c r="BI2736" i="7"/>
  <c r="BI2735" i="7"/>
  <c r="BI2734" i="7"/>
  <c r="BI2733" i="7"/>
  <c r="BI2732" i="7"/>
  <c r="BI2731" i="7"/>
  <c r="BI2730" i="7"/>
  <c r="BI2729" i="7"/>
  <c r="BI2728" i="7"/>
  <c r="BI2727" i="7"/>
  <c r="BI2726" i="7"/>
  <c r="BI2725" i="7"/>
  <c r="BI2724" i="7"/>
  <c r="BI2723" i="7"/>
  <c r="BI2722" i="7"/>
  <c r="BI2721" i="7"/>
  <c r="BI2720" i="7"/>
  <c r="BI2719" i="7"/>
  <c r="BI2718" i="7"/>
  <c r="BI2717" i="7"/>
  <c r="BI2716" i="7"/>
  <c r="BI2715" i="7"/>
  <c r="BI2714" i="7"/>
  <c r="BI2713" i="7"/>
  <c r="BI2712" i="7"/>
  <c r="BI2711" i="7"/>
  <c r="BI2710" i="7"/>
  <c r="BI2709" i="7"/>
  <c r="BI2708" i="7"/>
  <c r="BI2707" i="7"/>
  <c r="BI2706" i="7"/>
  <c r="BI2705" i="7"/>
  <c r="BI2704" i="7"/>
  <c r="BI2703" i="7"/>
  <c r="BI2702" i="7"/>
  <c r="BI2701" i="7"/>
  <c r="BI2700" i="7"/>
  <c r="BI2699" i="7"/>
  <c r="BI2698" i="7"/>
  <c r="BI2697" i="7"/>
  <c r="BI2696" i="7"/>
  <c r="BI2695" i="7"/>
  <c r="BI2694" i="7"/>
  <c r="BI2693" i="7"/>
  <c r="BI2692" i="7"/>
  <c r="BI2691" i="7"/>
  <c r="BI2690" i="7"/>
  <c r="BI2689" i="7"/>
  <c r="BI2688" i="7"/>
  <c r="BI2687" i="7"/>
  <c r="BI2686" i="7"/>
  <c r="BI2685" i="7"/>
  <c r="BI2684" i="7"/>
  <c r="BI2683" i="7"/>
  <c r="BI2682" i="7"/>
  <c r="BI2681" i="7"/>
  <c r="BI2680" i="7"/>
  <c r="BI2679" i="7"/>
  <c r="BI2678" i="7"/>
  <c r="BI2677" i="7"/>
  <c r="BI2676" i="7"/>
  <c r="BI2675" i="7"/>
  <c r="BI2674" i="7"/>
  <c r="BI2673" i="7"/>
  <c r="BI2672" i="7"/>
  <c r="BI2671" i="7"/>
  <c r="BI2670" i="7"/>
  <c r="BI2669" i="7"/>
  <c r="BI2668" i="7"/>
  <c r="BI2667" i="7"/>
  <c r="BI2666" i="7"/>
  <c r="BI2665" i="7"/>
  <c r="BI2664" i="7"/>
  <c r="BI2663" i="7"/>
  <c r="BI2662" i="7"/>
  <c r="BI2661" i="7"/>
  <c r="BI2660" i="7"/>
  <c r="BI2659" i="7"/>
  <c r="BI2658" i="7"/>
  <c r="BI2657" i="7"/>
  <c r="BI2656" i="7"/>
  <c r="BI2655" i="7"/>
  <c r="BI2654" i="7"/>
  <c r="BI2653" i="7"/>
  <c r="BI2652" i="7"/>
  <c r="BI2651" i="7"/>
  <c r="BI2650" i="7"/>
  <c r="BI2649" i="7"/>
  <c r="BI2648" i="7"/>
  <c r="BI2647" i="7"/>
  <c r="BI2646" i="7"/>
  <c r="BI2645" i="7"/>
  <c r="BI2644" i="7"/>
  <c r="BI2643" i="7"/>
  <c r="BI2642" i="7"/>
  <c r="BI2641" i="7"/>
  <c r="BI2640" i="7"/>
  <c r="BI2639" i="7"/>
  <c r="BI2638" i="7"/>
  <c r="BI2637" i="7"/>
  <c r="BI2636" i="7"/>
  <c r="BI2635" i="7"/>
  <c r="BI2634" i="7"/>
  <c r="BI2633" i="7"/>
  <c r="BI2632" i="7"/>
  <c r="BI2631" i="7"/>
  <c r="BI2630" i="7"/>
  <c r="BI2629" i="7"/>
  <c r="BI2628" i="7"/>
  <c r="BI2627" i="7"/>
  <c r="BI2626" i="7"/>
  <c r="BI2625" i="7"/>
  <c r="BI2624" i="7"/>
  <c r="BI2623" i="7"/>
  <c r="BI2622" i="7"/>
  <c r="BI2621" i="7"/>
  <c r="BI2620" i="7"/>
  <c r="BI2619" i="7"/>
  <c r="BI2618" i="7"/>
  <c r="BI2617" i="7"/>
  <c r="BI2616" i="7"/>
  <c r="BI2615" i="7"/>
  <c r="BI2614" i="7"/>
  <c r="BI2613" i="7"/>
  <c r="BI2612" i="7"/>
  <c r="BI2611" i="7"/>
  <c r="BI2610" i="7"/>
  <c r="BI2609" i="7"/>
  <c r="BI2608" i="7"/>
  <c r="BI2607" i="7"/>
  <c r="BI2606" i="7"/>
  <c r="BI2605" i="7"/>
  <c r="BI2604" i="7"/>
  <c r="BI2603" i="7"/>
  <c r="BI2602" i="7"/>
  <c r="BI2601" i="7"/>
  <c r="BI2600" i="7"/>
  <c r="BI2599" i="7"/>
  <c r="BI2598" i="7"/>
  <c r="BI2597" i="7"/>
  <c r="BI2596" i="7"/>
  <c r="BI2595" i="7"/>
  <c r="BI2594" i="7"/>
  <c r="BI2593" i="7"/>
  <c r="BI2592" i="7"/>
  <c r="BI2591" i="7"/>
  <c r="BI2590" i="7"/>
  <c r="BI2589" i="7"/>
  <c r="BI2588" i="7"/>
  <c r="BI2587" i="7"/>
  <c r="BI2586" i="7"/>
  <c r="BI2585" i="7"/>
  <c r="BI2584" i="7"/>
  <c r="BI2583" i="7"/>
  <c r="BI2582" i="7"/>
  <c r="BI2581" i="7"/>
  <c r="BI2580" i="7"/>
  <c r="BI2579" i="7"/>
  <c r="BI2578" i="7"/>
  <c r="BI2577" i="7"/>
  <c r="BI2576" i="7"/>
  <c r="BI2575" i="7"/>
  <c r="BI2574" i="7"/>
  <c r="BI2573" i="7"/>
  <c r="BI2572" i="7"/>
  <c r="BI2571" i="7"/>
  <c r="BI2570" i="7"/>
  <c r="BI2569" i="7"/>
  <c r="BI2568" i="7"/>
  <c r="BI2567" i="7"/>
  <c r="BI2566" i="7"/>
  <c r="BI2565" i="7"/>
  <c r="BI2564" i="7"/>
  <c r="BI2563" i="7"/>
  <c r="BI2562" i="7"/>
  <c r="BI2561" i="7"/>
  <c r="BI2560" i="7"/>
  <c r="BI2559" i="7"/>
  <c r="BI2558" i="7"/>
  <c r="BI2557" i="7"/>
  <c r="BI2556" i="7"/>
  <c r="BI2555" i="7"/>
  <c r="BI2554" i="7"/>
  <c r="BI2553" i="7"/>
  <c r="BI2552" i="7"/>
  <c r="BI2551" i="7"/>
  <c r="BI2550" i="7"/>
  <c r="BI2549" i="7"/>
  <c r="BI2548" i="7"/>
  <c r="BI2547" i="7"/>
  <c r="BI2546" i="7"/>
  <c r="BI2545" i="7"/>
  <c r="BI2544" i="7"/>
  <c r="BI2543" i="7"/>
  <c r="BI2542" i="7"/>
  <c r="BI2541" i="7"/>
  <c r="BI2540" i="7"/>
  <c r="BI2539" i="7"/>
  <c r="BI2538" i="7"/>
  <c r="BI2537" i="7"/>
  <c r="BI2536" i="7"/>
  <c r="BI2535" i="7"/>
  <c r="BI2534" i="7"/>
  <c r="BI2533" i="7"/>
  <c r="BI2532" i="7"/>
  <c r="BI2531" i="7"/>
  <c r="BI2530" i="7"/>
  <c r="BI2529" i="7"/>
  <c r="BI2528" i="7"/>
  <c r="BI2527" i="7"/>
  <c r="BI2526" i="7"/>
  <c r="BI2525" i="7"/>
  <c r="BI2524" i="7"/>
  <c r="BI2523" i="7"/>
  <c r="BI2522" i="7"/>
  <c r="BI2521" i="7"/>
  <c r="BI2520" i="7"/>
  <c r="BI2519" i="7"/>
  <c r="BI2518" i="7"/>
  <c r="BI2517" i="7"/>
  <c r="BI2516" i="7"/>
  <c r="BI2515" i="7"/>
  <c r="BI2514" i="7"/>
  <c r="BI2513" i="7"/>
  <c r="BI2512" i="7"/>
  <c r="BI2511" i="7"/>
  <c r="BI2510" i="7"/>
  <c r="BI2509" i="7"/>
  <c r="BI2508" i="7"/>
  <c r="BI2507" i="7"/>
  <c r="BI2506" i="7"/>
  <c r="BI2505" i="7"/>
  <c r="BI2504" i="7"/>
  <c r="BI2503" i="7"/>
  <c r="BI2502" i="7"/>
  <c r="BI2501" i="7"/>
  <c r="BI2500" i="7"/>
  <c r="BI2499" i="7"/>
  <c r="BI2498" i="7"/>
  <c r="BI2497" i="7"/>
  <c r="BI2496" i="7"/>
  <c r="BI2495" i="7"/>
  <c r="BI2494" i="7"/>
  <c r="BI2493" i="7"/>
  <c r="BI2492" i="7"/>
  <c r="BI2491" i="7"/>
  <c r="BI2490" i="7"/>
  <c r="BI2489" i="7"/>
  <c r="BI2488" i="7"/>
  <c r="BI2487" i="7"/>
  <c r="BI2486" i="7"/>
  <c r="BI2485" i="7"/>
  <c r="BI2484" i="7"/>
  <c r="BI2483" i="7"/>
  <c r="BI2482" i="7"/>
  <c r="BI2481" i="7"/>
  <c r="BI2480" i="7"/>
  <c r="BI2479" i="7"/>
  <c r="BI2478" i="7"/>
  <c r="BI2477" i="7"/>
  <c r="BI2476" i="7"/>
  <c r="BI2475" i="7"/>
  <c r="BI2474" i="7"/>
  <c r="BI2473" i="7"/>
  <c r="BI2472" i="7"/>
  <c r="BI2471" i="7"/>
  <c r="BI2470" i="7"/>
  <c r="BI2469" i="7"/>
  <c r="BI2468" i="7"/>
  <c r="BI2467" i="7"/>
  <c r="BI2466" i="7"/>
  <c r="BI2465" i="7"/>
  <c r="BI2464" i="7"/>
  <c r="BI2463" i="7"/>
  <c r="BI2462" i="7"/>
  <c r="BI2461" i="7"/>
  <c r="BI2460" i="7"/>
  <c r="BI2459" i="7"/>
  <c r="BI2458" i="7"/>
  <c r="BI2457" i="7"/>
  <c r="BI2456" i="7"/>
  <c r="BI2455" i="7"/>
  <c r="BI2454" i="7"/>
  <c r="BI2453" i="7"/>
  <c r="BI2452" i="7"/>
  <c r="BI2451" i="7"/>
  <c r="BI2450" i="7"/>
  <c r="BI2449" i="7"/>
  <c r="BI2448" i="7"/>
  <c r="BI2447" i="7"/>
  <c r="BI2446" i="7"/>
  <c r="BI2445" i="7"/>
  <c r="BI2444" i="7"/>
  <c r="BI2443" i="7"/>
  <c r="BI2442" i="7"/>
  <c r="BI2441" i="7"/>
  <c r="BI2440" i="7"/>
  <c r="BI2439" i="7"/>
  <c r="BI2438" i="7"/>
  <c r="BI2437" i="7"/>
  <c r="BI2436" i="7"/>
  <c r="BI2435" i="7"/>
  <c r="BI2434" i="7"/>
  <c r="BI2433" i="7"/>
  <c r="BI2432" i="7"/>
  <c r="BI2431" i="7"/>
  <c r="BI2430" i="7"/>
  <c r="BI2429" i="7"/>
  <c r="BI2428" i="7"/>
  <c r="BI2427" i="7"/>
  <c r="BI2426" i="7"/>
  <c r="BI2425" i="7"/>
  <c r="BI2424" i="7"/>
  <c r="BI2423" i="7"/>
  <c r="BI2422" i="7"/>
  <c r="BI2421" i="7"/>
  <c r="BI2420" i="7"/>
  <c r="BI2419" i="7"/>
  <c r="BI2418" i="7"/>
  <c r="BI2417" i="7"/>
  <c r="BI2416" i="7"/>
  <c r="BI2415" i="7"/>
  <c r="BI2414" i="7"/>
  <c r="BI2413" i="7"/>
  <c r="BI2412" i="7"/>
  <c r="BI2411" i="7"/>
  <c r="BI2410" i="7"/>
  <c r="BI2409" i="7"/>
  <c r="BI2408" i="7"/>
  <c r="BI2407" i="7"/>
  <c r="BI2406" i="7"/>
  <c r="BI2405" i="7"/>
  <c r="BI2404" i="7"/>
  <c r="BI2403" i="7"/>
  <c r="BI2402" i="7"/>
  <c r="BI2401" i="7"/>
  <c r="BI2400" i="7"/>
  <c r="BI2399" i="7"/>
  <c r="BI2398" i="7"/>
  <c r="BI2397" i="7"/>
  <c r="BI2396" i="7"/>
  <c r="BI2395" i="7"/>
  <c r="BI2394" i="7"/>
  <c r="BI2393" i="7"/>
  <c r="BI2392" i="7"/>
  <c r="BI2391" i="7"/>
  <c r="BI2390" i="7"/>
  <c r="BI2389" i="7"/>
  <c r="BI2388" i="7"/>
  <c r="BI2387" i="7"/>
  <c r="BI2386" i="7"/>
  <c r="BI2385" i="7"/>
  <c r="BI2384" i="7"/>
  <c r="BI2383" i="7"/>
  <c r="BI2382" i="7"/>
  <c r="BI2381" i="7"/>
  <c r="BI2380" i="7"/>
  <c r="BI2379" i="7"/>
  <c r="BI2378" i="7"/>
  <c r="BI2377" i="7"/>
  <c r="BI2376" i="7"/>
  <c r="BI2375" i="7"/>
  <c r="BI2374" i="7"/>
  <c r="BI2373" i="7"/>
  <c r="BI2372" i="7"/>
  <c r="BI2371" i="7"/>
  <c r="BI2370" i="7"/>
  <c r="BI2369" i="7"/>
  <c r="BI2368" i="7"/>
  <c r="BI2367" i="7"/>
  <c r="BI2366" i="7"/>
  <c r="BI2365" i="7"/>
  <c r="BI2364" i="7"/>
  <c r="BI2363" i="7"/>
  <c r="BI2362" i="7"/>
  <c r="BI2361" i="7"/>
  <c r="BI2360" i="7"/>
  <c r="BI2359" i="7"/>
  <c r="BI2358" i="7"/>
  <c r="BI2357" i="7"/>
  <c r="BI2356" i="7"/>
  <c r="BI2355" i="7"/>
  <c r="BI2354" i="7"/>
  <c r="BI2353" i="7"/>
  <c r="BI2352" i="7"/>
  <c r="BI2351" i="7"/>
  <c r="BI2350" i="7"/>
  <c r="BI2349" i="7"/>
  <c r="BI2348" i="7"/>
  <c r="BI2347" i="7"/>
  <c r="BI2346" i="7"/>
  <c r="BI2345" i="7"/>
  <c r="BI2344" i="7"/>
  <c r="BI2343" i="7"/>
  <c r="BI2342" i="7"/>
  <c r="BI2341" i="7"/>
  <c r="BI2340" i="7"/>
  <c r="BI2339" i="7"/>
  <c r="BI2338" i="7"/>
  <c r="BI2337" i="7"/>
  <c r="BI2336" i="7"/>
  <c r="BI2335" i="7"/>
  <c r="BI2334" i="7"/>
  <c r="BI2333" i="7"/>
  <c r="BI2332" i="7"/>
  <c r="BI2331" i="7"/>
  <c r="BI2330" i="7"/>
  <c r="BI2329" i="7"/>
  <c r="BI2328" i="7"/>
  <c r="BI2327" i="7"/>
  <c r="BI2326" i="7"/>
  <c r="BI2325" i="7"/>
  <c r="BI2324" i="7"/>
  <c r="BI2323" i="7"/>
  <c r="BI2322" i="7"/>
  <c r="BI2321" i="7"/>
  <c r="BI2320" i="7"/>
  <c r="BI2319" i="7"/>
  <c r="BI2318" i="7"/>
  <c r="BI2317" i="7"/>
  <c r="BI2316" i="7"/>
  <c r="BI2315" i="7"/>
  <c r="BI2314" i="7"/>
  <c r="BI2313" i="7"/>
  <c r="BI2312" i="7"/>
  <c r="BI2311" i="7"/>
  <c r="BI2310" i="7"/>
  <c r="BI2309" i="7"/>
  <c r="BI2308" i="7"/>
  <c r="BI2307" i="7"/>
  <c r="BI2306" i="7"/>
  <c r="BI2305" i="7"/>
  <c r="BI2304" i="7"/>
  <c r="BI2303" i="7"/>
  <c r="BI2302" i="7"/>
  <c r="BI2301" i="7"/>
  <c r="BI2300" i="7"/>
  <c r="BI2299" i="7"/>
  <c r="BI2298" i="7"/>
  <c r="BI2297" i="7"/>
  <c r="BI2296" i="7"/>
  <c r="BI2295" i="7"/>
  <c r="BI2294" i="7"/>
  <c r="BI2293" i="7"/>
  <c r="BI2292" i="7"/>
  <c r="BI2291" i="7"/>
  <c r="BI2290" i="7"/>
  <c r="BI2289" i="7"/>
  <c r="BI2288" i="7"/>
  <c r="BI2287" i="7"/>
  <c r="BI2286" i="7"/>
  <c r="BI2285" i="7"/>
  <c r="BI2284" i="7"/>
  <c r="BI2283" i="7"/>
  <c r="BI2282" i="7"/>
  <c r="BI2281" i="7"/>
  <c r="BI2280" i="7"/>
  <c r="BI2279" i="7"/>
  <c r="BI2278" i="7"/>
  <c r="BI2277" i="7"/>
  <c r="BI2276" i="7"/>
  <c r="BI2275" i="7"/>
  <c r="BI2274" i="7"/>
  <c r="BI2273" i="7"/>
  <c r="BI2272" i="7"/>
  <c r="BI2271" i="7"/>
  <c r="BI2270" i="7"/>
  <c r="BI2269" i="7"/>
  <c r="BI2268" i="7"/>
  <c r="BI2267" i="7"/>
  <c r="BI2266" i="7"/>
  <c r="BI2265" i="7"/>
  <c r="BI2264" i="7"/>
  <c r="BI2263" i="7"/>
  <c r="BI2262" i="7"/>
  <c r="BI2261" i="7"/>
  <c r="BI2260" i="7"/>
  <c r="BI2259" i="7"/>
  <c r="BI2258" i="7"/>
  <c r="BI2257" i="7"/>
  <c r="BI2256" i="7"/>
  <c r="BI2255" i="7"/>
  <c r="BI2254" i="7"/>
  <c r="BI2253" i="7"/>
  <c r="BI2252" i="7"/>
  <c r="BI2251" i="7"/>
  <c r="BI2250" i="7"/>
  <c r="BI2249" i="7"/>
  <c r="BI2248" i="7"/>
  <c r="BI2247" i="7"/>
  <c r="BI2246" i="7"/>
  <c r="BI2245" i="7"/>
  <c r="BI2244" i="7"/>
  <c r="BI2243" i="7"/>
  <c r="BI2242" i="7"/>
  <c r="BI2241" i="7"/>
  <c r="BI2240" i="7"/>
  <c r="BI2239" i="7"/>
  <c r="BI2238" i="7"/>
  <c r="BI2237" i="7"/>
  <c r="BI2236" i="7"/>
  <c r="BI2235" i="7"/>
  <c r="BI2234" i="7"/>
  <c r="BI2233" i="7"/>
  <c r="BI2232" i="7"/>
  <c r="BI2231" i="7"/>
  <c r="BI2230" i="7"/>
  <c r="BI2229" i="7"/>
  <c r="BI2228" i="7"/>
  <c r="BI2227" i="7"/>
  <c r="BI2226" i="7"/>
  <c r="BI2225" i="7"/>
  <c r="BI2224" i="7"/>
  <c r="BI2223" i="7"/>
  <c r="BI2222" i="7"/>
  <c r="BI2221" i="7"/>
  <c r="BI2220" i="7"/>
  <c r="BI2219" i="7"/>
  <c r="BI2218" i="7"/>
  <c r="BI2217" i="7"/>
  <c r="BI2216" i="7"/>
  <c r="BI2215" i="7"/>
  <c r="BI2214" i="7"/>
  <c r="BI2213" i="7"/>
  <c r="BI2212" i="7"/>
  <c r="BI2211" i="7"/>
  <c r="BI2210" i="7"/>
  <c r="BI2209" i="7"/>
  <c r="BI2208" i="7"/>
  <c r="BI2207" i="7"/>
  <c r="BI2206" i="7"/>
  <c r="BI2205" i="7"/>
  <c r="BI2204" i="7"/>
  <c r="BI2203" i="7"/>
  <c r="BI2202" i="7"/>
  <c r="BI2201" i="7"/>
  <c r="BI2200" i="7"/>
  <c r="BI2199" i="7"/>
  <c r="BI2198" i="7"/>
  <c r="BI2197" i="7"/>
  <c r="BI2196" i="7"/>
  <c r="BI2195" i="7"/>
  <c r="BI2194" i="7"/>
  <c r="BI2193" i="7"/>
  <c r="BI2192" i="7"/>
  <c r="BI2191" i="7"/>
  <c r="BI2190" i="7"/>
  <c r="BI2189" i="7"/>
  <c r="BI2188" i="7"/>
  <c r="BI2187" i="7"/>
  <c r="BI2186" i="7"/>
  <c r="BI2185" i="7"/>
  <c r="BI2184" i="7"/>
  <c r="BI2183" i="7"/>
  <c r="BI2182" i="7"/>
  <c r="BI2181" i="7"/>
  <c r="BI2180" i="7"/>
  <c r="BI2179" i="7"/>
  <c r="BI2178" i="7"/>
  <c r="BI2177" i="7"/>
  <c r="BI2176" i="7"/>
  <c r="BI2175" i="7"/>
  <c r="BI2174" i="7"/>
  <c r="BI2173" i="7"/>
  <c r="BI2172" i="7"/>
  <c r="BI2171" i="7"/>
  <c r="BI2170" i="7"/>
  <c r="BI2169" i="7"/>
  <c r="BI2168" i="7"/>
  <c r="BI2167" i="7"/>
  <c r="BI2166" i="7"/>
  <c r="BI2165" i="7"/>
  <c r="BI2164" i="7"/>
  <c r="BI2163" i="7"/>
  <c r="BI2162" i="7"/>
  <c r="BI2161" i="7"/>
  <c r="BI2160" i="7"/>
  <c r="BI2159" i="7"/>
  <c r="BI2158" i="7"/>
  <c r="BI2157" i="7"/>
  <c r="BI2156" i="7"/>
  <c r="BI2155" i="7"/>
  <c r="BI2154" i="7"/>
  <c r="BI2153" i="7"/>
  <c r="BI2152" i="7"/>
  <c r="BI2151" i="7"/>
  <c r="BI2150" i="7"/>
  <c r="BI2149" i="7"/>
  <c r="BI2148" i="7"/>
  <c r="BI2147" i="7"/>
  <c r="BI2146" i="7"/>
  <c r="BI2145" i="7"/>
  <c r="BI2144" i="7"/>
  <c r="BI2143" i="7"/>
  <c r="BI2142" i="7"/>
  <c r="BI2141" i="7"/>
  <c r="BI2140" i="7"/>
  <c r="BI2139" i="7"/>
  <c r="BI2138" i="7"/>
  <c r="BI2137" i="7"/>
  <c r="BI2136" i="7"/>
  <c r="BI2135" i="7"/>
  <c r="BI2134" i="7"/>
  <c r="BI2133" i="7"/>
  <c r="BI2132" i="7"/>
  <c r="BI2131" i="7"/>
  <c r="BI2130" i="7"/>
  <c r="BI2129" i="7"/>
  <c r="BI2128" i="7"/>
  <c r="BI2127" i="7"/>
  <c r="BI2126" i="7"/>
  <c r="BI2125" i="7"/>
  <c r="BI2124" i="7"/>
  <c r="BI2123" i="7"/>
  <c r="BI2122" i="7"/>
  <c r="BI2121" i="7"/>
  <c r="BI2120" i="7"/>
  <c r="BI2119" i="7"/>
  <c r="BI2118" i="7"/>
  <c r="BI2117" i="7"/>
  <c r="BI2116" i="7"/>
  <c r="BI2115" i="7"/>
  <c r="BI2114" i="7"/>
  <c r="BI2113" i="7"/>
  <c r="BI2112" i="7"/>
  <c r="BI2111" i="7"/>
  <c r="BI2110" i="7"/>
  <c r="BI2109" i="7"/>
  <c r="BI2108" i="7"/>
  <c r="BI2107" i="7"/>
  <c r="BI2106" i="7"/>
  <c r="BI2105" i="7"/>
  <c r="BI2104" i="7"/>
  <c r="BI2103" i="7"/>
  <c r="BI2102" i="7"/>
  <c r="BI2101" i="7"/>
  <c r="BI2100" i="7"/>
  <c r="BI2099" i="7"/>
  <c r="BI2098" i="7"/>
  <c r="BI2097" i="7"/>
  <c r="BI2096" i="7"/>
  <c r="BI2095" i="7"/>
  <c r="BI2094" i="7"/>
  <c r="BI2093" i="7"/>
  <c r="BI2092" i="7"/>
  <c r="BI2091" i="7"/>
  <c r="BI2090" i="7"/>
  <c r="BI2089" i="7"/>
  <c r="BI2088" i="7"/>
  <c r="BI2087" i="7"/>
  <c r="BI2086" i="7"/>
  <c r="BI2085" i="7"/>
  <c r="BI2084" i="7"/>
  <c r="BI2083" i="7"/>
  <c r="BI2082" i="7"/>
  <c r="BI2081" i="7"/>
  <c r="BI2080" i="7"/>
  <c r="BI2079" i="7"/>
  <c r="BI2078" i="7"/>
  <c r="BI2077" i="7"/>
  <c r="BI2076" i="7"/>
  <c r="BI2075" i="7"/>
  <c r="BI2074" i="7"/>
  <c r="BI2073" i="7"/>
  <c r="BI2072" i="7"/>
  <c r="BI2071" i="7"/>
  <c r="BI2070" i="7"/>
  <c r="BI2069" i="7"/>
  <c r="BI2068" i="7"/>
  <c r="BI2067" i="7"/>
  <c r="BI2066" i="7"/>
  <c r="BI2065" i="7"/>
  <c r="BI2064" i="7"/>
  <c r="BI2063" i="7"/>
  <c r="BI2062" i="7"/>
  <c r="BI2061" i="7"/>
  <c r="BI2060" i="7"/>
  <c r="BI2059" i="7"/>
  <c r="BI2058" i="7"/>
  <c r="BI2057" i="7"/>
  <c r="BI2056" i="7"/>
  <c r="BI2055" i="7"/>
  <c r="BI2054" i="7"/>
  <c r="BI2053" i="7"/>
  <c r="BI2052" i="7"/>
  <c r="BI2051" i="7"/>
  <c r="BI2050" i="7"/>
  <c r="BI2049" i="7"/>
  <c r="BI2048" i="7"/>
  <c r="BI2047" i="7"/>
  <c r="BI2046" i="7"/>
  <c r="BI2045" i="7"/>
  <c r="BI2044" i="7"/>
  <c r="BI2043" i="7"/>
  <c r="BI2042" i="7"/>
  <c r="BI2041" i="7"/>
  <c r="BI2040" i="7"/>
  <c r="BI2039" i="7"/>
  <c r="BI2038" i="7"/>
  <c r="BI2037" i="7"/>
  <c r="BI2036" i="7"/>
  <c r="BI2035" i="7"/>
  <c r="BI2034" i="7"/>
  <c r="BI2033" i="7"/>
  <c r="BI2032" i="7"/>
  <c r="BI2031" i="7"/>
  <c r="BI2030" i="7"/>
  <c r="BI2029" i="7"/>
  <c r="BI2028" i="7"/>
  <c r="BI2027" i="7"/>
  <c r="BI2026" i="7"/>
  <c r="BI2025" i="7"/>
  <c r="BI2024" i="7"/>
  <c r="BI2023" i="7"/>
  <c r="BI2022" i="7"/>
  <c r="BI2021" i="7"/>
  <c r="BI2020" i="7"/>
  <c r="BI2019" i="7"/>
  <c r="BI2018" i="7"/>
  <c r="BI2017" i="7"/>
  <c r="BI2016" i="7"/>
  <c r="BI2015" i="7"/>
  <c r="BI2014" i="7"/>
  <c r="BI2013" i="7"/>
  <c r="BI2012" i="7"/>
  <c r="BI2011" i="7"/>
  <c r="BI2010" i="7"/>
  <c r="BI2009" i="7"/>
  <c r="BI2008" i="7"/>
  <c r="BI2007" i="7"/>
  <c r="BI2006" i="7"/>
  <c r="BI2005" i="7"/>
  <c r="BI2004" i="7"/>
  <c r="BI2003" i="7"/>
  <c r="BI2002" i="7"/>
  <c r="BI2001" i="7"/>
  <c r="BI2000" i="7"/>
  <c r="BI1999" i="7"/>
  <c r="BI1998" i="7"/>
  <c r="BI1997" i="7"/>
  <c r="BI1996" i="7"/>
  <c r="BI1995" i="7"/>
  <c r="BI1994" i="7"/>
  <c r="BI1993" i="7"/>
  <c r="BI1992" i="7"/>
  <c r="BI1991" i="7"/>
  <c r="BI1990" i="7"/>
  <c r="BI1989" i="7"/>
  <c r="BI1988" i="7"/>
  <c r="BI1987" i="7"/>
  <c r="BI1986" i="7"/>
  <c r="BI1985" i="7"/>
  <c r="BI1984" i="7"/>
  <c r="BI1983" i="7"/>
  <c r="BI1982" i="7"/>
  <c r="BI1981" i="7"/>
  <c r="BI1980" i="7"/>
  <c r="BI1979" i="7"/>
  <c r="BI1978" i="7"/>
  <c r="BI1977" i="7"/>
  <c r="BI1976" i="7"/>
  <c r="BI1975" i="7"/>
  <c r="BI1974" i="7"/>
  <c r="BI1973" i="7"/>
  <c r="BI1972" i="7"/>
  <c r="BI1971" i="7"/>
  <c r="BI1970" i="7"/>
  <c r="BI1969" i="7"/>
  <c r="BI1968" i="7"/>
  <c r="BI1967" i="7"/>
  <c r="BI1966" i="7"/>
  <c r="BI1965" i="7"/>
  <c r="BI1964" i="7"/>
  <c r="BI1963" i="7"/>
  <c r="BI1962" i="7"/>
  <c r="BI1961" i="7"/>
  <c r="BI1960" i="7"/>
  <c r="BI1959" i="7"/>
  <c r="BI1958" i="7"/>
  <c r="BI1957" i="7"/>
  <c r="BI1956" i="7"/>
  <c r="BI1955" i="7"/>
  <c r="BI1954" i="7"/>
  <c r="BI1953" i="7"/>
  <c r="BI1952" i="7"/>
  <c r="BI1951" i="7"/>
  <c r="BI1950" i="7"/>
  <c r="BI1949" i="7"/>
  <c r="BI1948" i="7"/>
  <c r="BI1947" i="7"/>
  <c r="BI1946" i="7"/>
  <c r="BI1945" i="7"/>
  <c r="BI1944" i="7"/>
  <c r="BI1943" i="7"/>
  <c r="BI1942" i="7"/>
  <c r="BI1941" i="7"/>
  <c r="BI1940" i="7"/>
  <c r="BI1939" i="7"/>
  <c r="BI1938" i="7"/>
  <c r="BI1937" i="7"/>
  <c r="BI1936" i="7"/>
  <c r="BI1935" i="7"/>
  <c r="BI1934" i="7"/>
  <c r="BI1933" i="7"/>
  <c r="BI1932" i="7"/>
  <c r="BI1931" i="7"/>
  <c r="BI1930" i="7"/>
  <c r="BI1929" i="7"/>
  <c r="BI1928" i="7"/>
  <c r="BI1927" i="7"/>
  <c r="BI1926" i="7"/>
  <c r="BI1925" i="7"/>
  <c r="BI1924" i="7"/>
  <c r="BI1923" i="7"/>
  <c r="BI1922" i="7"/>
  <c r="BI1921" i="7"/>
  <c r="BI1920" i="7"/>
  <c r="BI1919" i="7"/>
  <c r="BI1918" i="7"/>
  <c r="BI1917" i="7"/>
  <c r="BI1916" i="7"/>
  <c r="BI1915" i="7"/>
  <c r="BI1914" i="7"/>
  <c r="BI1913" i="7"/>
  <c r="BI1912" i="7"/>
  <c r="BI1911" i="7"/>
  <c r="BI1910" i="7"/>
  <c r="BI1909" i="7"/>
  <c r="BI1908" i="7"/>
  <c r="BI1907" i="7"/>
  <c r="BI1906" i="7"/>
  <c r="BI1905" i="7"/>
  <c r="BI1904" i="7"/>
  <c r="BI1903" i="7"/>
  <c r="BI1902" i="7"/>
  <c r="BI1901" i="7"/>
  <c r="BI1900" i="7"/>
  <c r="BI1899" i="7"/>
  <c r="BI1898" i="7"/>
  <c r="BI1897" i="7"/>
  <c r="BI1896" i="7"/>
  <c r="BI1895" i="7"/>
  <c r="BI1894" i="7"/>
  <c r="BI1893" i="7"/>
  <c r="BI1892" i="7"/>
  <c r="BI1891" i="7"/>
  <c r="BI1890" i="7"/>
  <c r="BI1889" i="7"/>
  <c r="BI1888" i="7"/>
  <c r="BI1887" i="7"/>
  <c r="BI1886" i="7"/>
  <c r="BI1885" i="7"/>
  <c r="BI1884" i="7"/>
  <c r="BI1883" i="7"/>
  <c r="BI1882" i="7"/>
  <c r="BI1881" i="7"/>
  <c r="BI1880" i="7"/>
  <c r="BI1879" i="7"/>
  <c r="BI1878" i="7"/>
  <c r="BI1877" i="7"/>
  <c r="BI1876" i="7"/>
  <c r="BI1875" i="7"/>
  <c r="BI1874" i="7"/>
  <c r="BI1873" i="7"/>
  <c r="BI1872" i="7"/>
  <c r="BI1871" i="7"/>
  <c r="BI1870" i="7"/>
  <c r="BI1869" i="7"/>
  <c r="BI1868" i="7"/>
  <c r="BI1867" i="7"/>
  <c r="BI1866" i="7"/>
  <c r="BI1865" i="7"/>
  <c r="BI1864" i="7"/>
  <c r="BI1863" i="7"/>
  <c r="BI1862" i="7"/>
  <c r="BI1861" i="7"/>
  <c r="BI1860" i="7"/>
  <c r="BI1859" i="7"/>
  <c r="BI1858" i="7"/>
  <c r="BI1857" i="7"/>
  <c r="BI1856" i="7"/>
  <c r="BI1855" i="7"/>
  <c r="BI1854" i="7"/>
  <c r="BI1853" i="7"/>
  <c r="BI1852" i="7"/>
  <c r="BI1851" i="7"/>
  <c r="BI1850" i="7"/>
  <c r="BI1849" i="7"/>
  <c r="BI1848" i="7"/>
  <c r="BI1847" i="7"/>
  <c r="BI1846" i="7"/>
  <c r="BI1845" i="7"/>
  <c r="BI1844" i="7"/>
  <c r="BI1843" i="7"/>
  <c r="BI1842" i="7"/>
  <c r="BI1841" i="7"/>
  <c r="BI1840" i="7"/>
  <c r="BI1839" i="7"/>
  <c r="BI1838" i="7"/>
  <c r="BI1837" i="7"/>
  <c r="BI1836" i="7"/>
  <c r="BI1835" i="7"/>
  <c r="BI1834" i="7"/>
  <c r="BI1833" i="7"/>
  <c r="BI1832" i="7"/>
  <c r="BI1831" i="7"/>
  <c r="BI1830" i="7"/>
  <c r="BI1829" i="7"/>
  <c r="BI1828" i="7"/>
  <c r="BI1827" i="7"/>
  <c r="BI1826" i="7"/>
  <c r="BI1825" i="7"/>
  <c r="BI1824" i="7"/>
  <c r="BI1823" i="7"/>
  <c r="BI1822" i="7"/>
  <c r="BI1821" i="7"/>
  <c r="BI1820" i="7"/>
  <c r="BI1819" i="7"/>
  <c r="BI1818" i="7"/>
  <c r="BI1817" i="7"/>
  <c r="BI1816" i="7"/>
  <c r="BI1815" i="7"/>
  <c r="BI1814" i="7"/>
  <c r="BI1813" i="7"/>
  <c r="BI1812" i="7"/>
  <c r="BI1811" i="7"/>
  <c r="BI1810" i="7"/>
  <c r="BI1809" i="7"/>
  <c r="BI1808" i="7"/>
  <c r="BI1807" i="7"/>
  <c r="BI1806" i="7"/>
  <c r="BI1805" i="7"/>
  <c r="BI1804" i="7"/>
  <c r="BI1803" i="7"/>
  <c r="BI1802" i="7"/>
  <c r="BI1801" i="7"/>
  <c r="BI1800" i="7"/>
  <c r="BI1799" i="7"/>
  <c r="BI1798" i="7"/>
  <c r="BI1797" i="7"/>
  <c r="BI1796" i="7"/>
  <c r="BI1795" i="7"/>
  <c r="BI1794" i="7"/>
  <c r="BI1793" i="7"/>
  <c r="BI1792" i="7"/>
  <c r="BI1791" i="7"/>
  <c r="BI1790" i="7"/>
  <c r="BI1789" i="7"/>
  <c r="BI1788" i="7"/>
  <c r="BI1787" i="7"/>
  <c r="BI1786" i="7"/>
  <c r="BI1785" i="7"/>
  <c r="BI1784" i="7"/>
  <c r="BI1783" i="7"/>
  <c r="BI1782" i="7"/>
  <c r="BI1781" i="7"/>
  <c r="BI1780" i="7"/>
  <c r="BI1779" i="7"/>
  <c r="BI1778" i="7"/>
  <c r="BI1777" i="7"/>
  <c r="BI1776" i="7"/>
  <c r="BI1775" i="7"/>
  <c r="BI1774" i="7"/>
  <c r="BI1773" i="7"/>
  <c r="BI1772" i="7"/>
  <c r="BI1771" i="7"/>
  <c r="BI1770" i="7"/>
  <c r="BI1769" i="7"/>
  <c r="BI1768" i="7"/>
  <c r="BI1767" i="7"/>
  <c r="BI1766" i="7"/>
  <c r="BI1765" i="7"/>
  <c r="BI1764" i="7"/>
  <c r="BI1763" i="7"/>
  <c r="BI1762" i="7"/>
  <c r="BI1761" i="7"/>
  <c r="BI1760" i="7"/>
  <c r="BI1759" i="7"/>
  <c r="BI1758" i="7"/>
  <c r="BI1757" i="7"/>
  <c r="BI1756" i="7"/>
  <c r="BI1755" i="7"/>
  <c r="BI1754" i="7"/>
  <c r="BI1753" i="7"/>
  <c r="BI1752" i="7"/>
  <c r="BI1751" i="7"/>
  <c r="BI1750" i="7"/>
  <c r="BI1749" i="7"/>
  <c r="BI1748" i="7"/>
  <c r="BI1747" i="7"/>
  <c r="BI1746" i="7"/>
  <c r="BI1745" i="7"/>
  <c r="BI1744" i="7"/>
  <c r="BI1743" i="7"/>
  <c r="BI1742" i="7"/>
  <c r="BI1741" i="7"/>
  <c r="BI1740" i="7"/>
  <c r="BI1739" i="7"/>
  <c r="BI1738" i="7"/>
  <c r="BI1737" i="7"/>
  <c r="BI1736" i="7"/>
  <c r="BI1735" i="7"/>
  <c r="BI1734" i="7"/>
  <c r="BI1733" i="7"/>
  <c r="BI1732" i="7"/>
  <c r="BI1731" i="7"/>
  <c r="BI1730" i="7"/>
  <c r="BI1729" i="7"/>
  <c r="BI1728" i="7"/>
  <c r="BI1727" i="7"/>
  <c r="BI1726" i="7"/>
  <c r="BI1725" i="7"/>
  <c r="BI1724" i="7"/>
  <c r="BI1723" i="7"/>
  <c r="BI1722" i="7"/>
  <c r="BI1721" i="7"/>
  <c r="BI1720" i="7"/>
  <c r="BI1719" i="7"/>
  <c r="BI1718" i="7"/>
  <c r="BI1717" i="7"/>
  <c r="BI1716" i="7"/>
  <c r="BI1715" i="7"/>
  <c r="BI1714" i="7"/>
  <c r="BI1713" i="7"/>
  <c r="BI1712" i="7"/>
  <c r="BI1711" i="7"/>
  <c r="BI1710" i="7"/>
  <c r="BI1709" i="7"/>
  <c r="BI1708" i="7"/>
  <c r="BI1707" i="7"/>
  <c r="BI1706" i="7"/>
  <c r="BI1705" i="7"/>
  <c r="BI1704" i="7"/>
  <c r="BI1703" i="7"/>
  <c r="BI1702" i="7"/>
  <c r="BI1701" i="7"/>
  <c r="BI1700" i="7"/>
  <c r="BI1699" i="7"/>
  <c r="BI1698" i="7"/>
  <c r="BI1697" i="7"/>
  <c r="BI1696" i="7"/>
  <c r="BI1695" i="7"/>
  <c r="BI1694" i="7"/>
  <c r="BI1693" i="7"/>
  <c r="BI1692" i="7"/>
  <c r="BI1691" i="7"/>
  <c r="BI1690" i="7"/>
  <c r="BI1689" i="7"/>
  <c r="BI1688" i="7"/>
  <c r="BI1687" i="7"/>
  <c r="BI1686" i="7"/>
  <c r="BI1685" i="7"/>
  <c r="BI1684" i="7"/>
  <c r="BI1683" i="7"/>
  <c r="BI1682" i="7"/>
  <c r="BI1681" i="7"/>
  <c r="BI1680" i="7"/>
  <c r="BI1679" i="7"/>
  <c r="BI1678" i="7"/>
  <c r="BI1677" i="7"/>
  <c r="BI1676" i="7"/>
  <c r="BI1675" i="7"/>
  <c r="BI1674" i="7"/>
  <c r="BI1673" i="7"/>
  <c r="BI1672" i="7"/>
  <c r="BI1671" i="7"/>
  <c r="BI1670" i="7"/>
  <c r="BI1669" i="7"/>
  <c r="BI1668" i="7"/>
  <c r="BI1667" i="7"/>
  <c r="BI1666" i="7"/>
  <c r="BI1665" i="7"/>
  <c r="BI1664" i="7"/>
  <c r="BI1663" i="7"/>
  <c r="BI1662" i="7"/>
  <c r="BI1661" i="7"/>
  <c r="BI1660" i="7"/>
  <c r="BI1659" i="7"/>
  <c r="BI1658" i="7"/>
  <c r="BI1657" i="7"/>
  <c r="BI1656" i="7"/>
  <c r="BI1655" i="7"/>
  <c r="BI1654" i="7"/>
  <c r="BI1653" i="7"/>
  <c r="BI1652" i="7"/>
  <c r="BI1651" i="7"/>
  <c r="BI1650" i="7"/>
  <c r="BI1649" i="7"/>
  <c r="BI1648" i="7"/>
  <c r="BI1647" i="7"/>
  <c r="BI1646" i="7"/>
  <c r="BI1645" i="7"/>
  <c r="BI1644" i="7"/>
  <c r="BI1643" i="7"/>
  <c r="BI1642" i="7"/>
  <c r="BI1641" i="7"/>
  <c r="BI1640" i="7"/>
  <c r="BI1639" i="7"/>
  <c r="BI1638" i="7"/>
  <c r="BI1637" i="7"/>
  <c r="BI1636" i="7"/>
  <c r="BI1635" i="7"/>
  <c r="BI1634" i="7"/>
  <c r="BI1633" i="7"/>
  <c r="BI1632" i="7"/>
  <c r="BI1631" i="7"/>
  <c r="BI1630" i="7"/>
  <c r="BI1629" i="7"/>
  <c r="BI1628" i="7"/>
  <c r="BI1627" i="7"/>
  <c r="BI1626" i="7"/>
  <c r="BI1625" i="7"/>
  <c r="BI1624" i="7"/>
  <c r="BI1623" i="7"/>
  <c r="BI1622" i="7"/>
  <c r="BI1621" i="7"/>
  <c r="BI1620" i="7"/>
  <c r="BI1619" i="7"/>
  <c r="BI1618" i="7"/>
  <c r="BI1617" i="7"/>
  <c r="BI1616" i="7"/>
  <c r="BI1615" i="7"/>
  <c r="BI1614" i="7"/>
  <c r="BI1613" i="7"/>
  <c r="BI1612" i="7"/>
  <c r="BI1611" i="7"/>
  <c r="BI1610" i="7"/>
  <c r="BI1609" i="7"/>
  <c r="BI1608" i="7"/>
  <c r="BI1607" i="7"/>
  <c r="BI1606" i="7"/>
  <c r="BI1605" i="7"/>
  <c r="BI1604" i="7"/>
  <c r="BI1603" i="7"/>
  <c r="BI1602" i="7"/>
  <c r="BI1601" i="7"/>
  <c r="BI1600" i="7"/>
  <c r="BI1599" i="7"/>
  <c r="BI1598" i="7"/>
  <c r="BI1597" i="7"/>
  <c r="BI1596" i="7"/>
  <c r="BI1595" i="7"/>
  <c r="BI1594" i="7"/>
  <c r="BI1593" i="7"/>
  <c r="BI1592" i="7"/>
  <c r="BI1591" i="7"/>
  <c r="BI1590" i="7"/>
  <c r="BI1589" i="7"/>
  <c r="BI1588" i="7"/>
  <c r="BI1587" i="7"/>
  <c r="BI1586" i="7"/>
  <c r="BI1585" i="7"/>
  <c r="BI1584" i="7"/>
  <c r="BI1583" i="7"/>
  <c r="BI1582" i="7"/>
  <c r="BI1581" i="7"/>
  <c r="BI1580" i="7"/>
  <c r="BI1579" i="7"/>
  <c r="BI1578" i="7"/>
  <c r="BI1577" i="7"/>
  <c r="BI1576" i="7"/>
  <c r="BI1575" i="7"/>
  <c r="BI1574" i="7"/>
  <c r="BI1573" i="7"/>
  <c r="BI1572" i="7"/>
  <c r="BI1571" i="7"/>
  <c r="BI1570" i="7"/>
  <c r="BI1569" i="7"/>
  <c r="BI1568" i="7"/>
  <c r="BI1567" i="7"/>
  <c r="BI1566" i="7"/>
  <c r="BI1565" i="7"/>
  <c r="BI1564" i="7"/>
  <c r="BI1563" i="7"/>
  <c r="BI1562" i="7"/>
  <c r="BI1561" i="7"/>
  <c r="BI1560" i="7"/>
  <c r="BI1559" i="7"/>
  <c r="BI1558" i="7"/>
  <c r="BI1557" i="7"/>
  <c r="BI1556" i="7"/>
  <c r="BI1555" i="7"/>
  <c r="BI1554" i="7"/>
  <c r="BI1553" i="7"/>
  <c r="BI1552" i="7"/>
  <c r="BI1551" i="7"/>
  <c r="BI1550" i="7"/>
  <c r="BI1549" i="7"/>
  <c r="BI1548" i="7"/>
  <c r="BI1547" i="7"/>
  <c r="BI1546" i="7"/>
  <c r="BI1545" i="7"/>
  <c r="BI1544" i="7"/>
  <c r="BI1543" i="7"/>
  <c r="BI1542" i="7"/>
  <c r="BI1541" i="7"/>
  <c r="BI1540" i="7"/>
  <c r="BI1539" i="7"/>
  <c r="BI1538" i="7"/>
  <c r="BI1537" i="7"/>
  <c r="BI1536" i="7"/>
  <c r="BI1535" i="7"/>
  <c r="BI1534" i="7"/>
  <c r="BI1533" i="7"/>
  <c r="BI1532" i="7"/>
  <c r="BI1531" i="7"/>
  <c r="BI1530" i="7"/>
  <c r="BI1529" i="7"/>
  <c r="BI1528" i="7"/>
  <c r="BI1527" i="7"/>
  <c r="BI1526" i="7"/>
  <c r="BI1525" i="7"/>
  <c r="BI1524" i="7"/>
  <c r="BI1523" i="7"/>
  <c r="BI1522" i="7"/>
  <c r="BI1521" i="7"/>
  <c r="BI1520" i="7"/>
  <c r="BI1519" i="7"/>
  <c r="BI1518" i="7"/>
  <c r="BI1517" i="7"/>
  <c r="BI1516" i="7"/>
  <c r="BI1515" i="7"/>
  <c r="BI1514" i="7"/>
  <c r="BI1513" i="7"/>
  <c r="BI1512" i="7"/>
  <c r="BI1511" i="7"/>
  <c r="BI1510" i="7"/>
  <c r="BI1509" i="7"/>
  <c r="BI1508" i="7"/>
  <c r="BI1507" i="7"/>
  <c r="BI1506" i="7"/>
  <c r="BI1505" i="7"/>
  <c r="BI1504" i="7"/>
  <c r="BI1503" i="7"/>
  <c r="BI1502" i="7"/>
  <c r="BI1501" i="7"/>
  <c r="BI1500" i="7"/>
  <c r="BI1499" i="7"/>
  <c r="BI1498" i="7"/>
  <c r="BI1497" i="7"/>
  <c r="BI1496" i="7"/>
  <c r="BI1495" i="7"/>
  <c r="BI1494" i="7"/>
  <c r="BI1493" i="7"/>
  <c r="BI1492" i="7"/>
  <c r="BI1491" i="7"/>
  <c r="BI1490" i="7"/>
  <c r="BI1489" i="7"/>
  <c r="BI1488" i="7"/>
  <c r="BI1487" i="7"/>
  <c r="BI1486" i="7"/>
  <c r="BI1485" i="7"/>
  <c r="BI1484" i="7"/>
  <c r="BI1483" i="7"/>
  <c r="BI1482" i="7"/>
  <c r="BI1481" i="7"/>
  <c r="BI1480" i="7"/>
  <c r="BI1479" i="7"/>
  <c r="BI1478" i="7"/>
  <c r="BI1477" i="7"/>
  <c r="BI1476" i="7"/>
  <c r="BI1475" i="7"/>
  <c r="BI1474" i="7"/>
  <c r="BI1473" i="7"/>
  <c r="BI1472" i="7"/>
  <c r="BI1471" i="7"/>
  <c r="BI1470" i="7"/>
  <c r="BI1469" i="7"/>
  <c r="BI1468" i="7"/>
  <c r="BI1467" i="7"/>
  <c r="BI1466" i="7"/>
  <c r="BI1465" i="7"/>
  <c r="BI1464" i="7"/>
  <c r="BI1463" i="7"/>
  <c r="BI1462" i="7"/>
  <c r="BI1461" i="7"/>
  <c r="BI1460" i="7"/>
  <c r="BI1459" i="7"/>
  <c r="BI1458" i="7"/>
  <c r="BI1457" i="7"/>
  <c r="BI1456" i="7"/>
  <c r="BI1455" i="7"/>
  <c r="BI1454" i="7"/>
  <c r="BI1453" i="7"/>
  <c r="BI1452" i="7"/>
  <c r="BI1451" i="7"/>
  <c r="BI1450" i="7"/>
  <c r="BI1449" i="7"/>
  <c r="BI1448" i="7"/>
  <c r="BI1447" i="7"/>
  <c r="BI1446" i="7"/>
  <c r="BI1445" i="7"/>
  <c r="BI1444" i="7"/>
  <c r="BI1443" i="7"/>
  <c r="BI1442" i="7"/>
  <c r="BI1441" i="7"/>
  <c r="BI1440" i="7"/>
  <c r="BI1439" i="7"/>
  <c r="BI1438" i="7"/>
  <c r="BI1437" i="7"/>
  <c r="BI1436" i="7"/>
  <c r="BI1435" i="7"/>
  <c r="BI1434" i="7"/>
  <c r="BI1433" i="7"/>
  <c r="BI1432" i="7"/>
  <c r="BI1431" i="7"/>
  <c r="BI1430" i="7"/>
  <c r="BI1429" i="7"/>
  <c r="BI1428" i="7"/>
  <c r="BI1427" i="7"/>
  <c r="BI1426" i="7"/>
  <c r="BI1425" i="7"/>
  <c r="BI1424" i="7"/>
  <c r="BI1423" i="7"/>
  <c r="BI1422" i="7"/>
  <c r="BI1421" i="7"/>
  <c r="BI1420" i="7"/>
  <c r="BI1419" i="7"/>
  <c r="BI1418" i="7"/>
  <c r="BI1417" i="7"/>
  <c r="BI1416" i="7"/>
  <c r="BI1415" i="7"/>
  <c r="BI1414" i="7"/>
  <c r="BI1413" i="7"/>
  <c r="BI1412" i="7"/>
  <c r="BI1411" i="7"/>
  <c r="BI1410" i="7"/>
  <c r="BI1409" i="7"/>
  <c r="BI1408" i="7"/>
  <c r="BI1407" i="7"/>
  <c r="BI1406" i="7"/>
  <c r="BI1405" i="7"/>
  <c r="BI1404" i="7"/>
  <c r="BI1403" i="7"/>
  <c r="BI1402" i="7"/>
  <c r="BI1401" i="7"/>
  <c r="BI1400" i="7"/>
  <c r="BI1399" i="7"/>
  <c r="BI1398" i="7"/>
  <c r="BI1397" i="7"/>
  <c r="BI1396" i="7"/>
  <c r="BI1395" i="7"/>
  <c r="BI1394" i="7"/>
  <c r="BI1393" i="7"/>
  <c r="BI1392" i="7"/>
  <c r="BI1391" i="7"/>
  <c r="BI1390" i="7"/>
  <c r="BI1389" i="7"/>
  <c r="BI1388" i="7"/>
  <c r="BI1387" i="7"/>
  <c r="BI1386" i="7"/>
  <c r="BI1385" i="7"/>
  <c r="BI1384" i="7"/>
  <c r="BI1383" i="7"/>
  <c r="BI1382" i="7"/>
  <c r="BI1381" i="7"/>
  <c r="BI1380" i="7"/>
  <c r="BI1379" i="7"/>
  <c r="BI1378" i="7"/>
  <c r="BI1377" i="7"/>
  <c r="BI1376" i="7"/>
  <c r="BI1375" i="7"/>
  <c r="BI1374" i="7"/>
  <c r="BI1373" i="7"/>
  <c r="BI1372" i="7"/>
  <c r="BI1371" i="7"/>
  <c r="BI1370" i="7"/>
  <c r="BI1369" i="7"/>
  <c r="BI1368" i="7"/>
  <c r="BI1367" i="7"/>
  <c r="BI1366" i="7"/>
  <c r="BI1365" i="7"/>
  <c r="BI1364" i="7"/>
  <c r="BI1363" i="7"/>
  <c r="BI1362" i="7"/>
  <c r="BI1361" i="7"/>
  <c r="BI1360" i="7"/>
  <c r="BI1359" i="7"/>
  <c r="BI1358" i="7"/>
  <c r="BI1357" i="7"/>
  <c r="BI1356" i="7"/>
  <c r="BI1355" i="7"/>
  <c r="BI1354" i="7"/>
  <c r="BI1353" i="7"/>
  <c r="BI1352" i="7"/>
  <c r="BI1351" i="7"/>
  <c r="BI1350" i="7"/>
  <c r="BI1349" i="7"/>
  <c r="BI1348" i="7"/>
  <c r="BI1347" i="7"/>
  <c r="BI1346" i="7"/>
  <c r="BI1345" i="7"/>
  <c r="BI1344" i="7"/>
  <c r="BI1343" i="7"/>
  <c r="BI1342" i="7"/>
  <c r="BI1341" i="7"/>
  <c r="BI1340" i="7"/>
  <c r="BI1339" i="7"/>
  <c r="BI1338" i="7"/>
  <c r="BI1337" i="7"/>
  <c r="BI1336" i="7"/>
  <c r="BI1335" i="7"/>
  <c r="BI1334" i="7"/>
  <c r="BI1333" i="7"/>
  <c r="BI1332" i="7"/>
  <c r="BI1331" i="7"/>
  <c r="BI1330" i="7"/>
  <c r="BI1329" i="7"/>
  <c r="BI1328" i="7"/>
  <c r="BI1327" i="7"/>
  <c r="BI1326" i="7"/>
  <c r="BI1325" i="7"/>
  <c r="BI1324" i="7"/>
  <c r="BI1323" i="7"/>
  <c r="BI1322" i="7"/>
  <c r="BI1321" i="7"/>
  <c r="BI1320" i="7"/>
  <c r="BI1319" i="7"/>
  <c r="BI1318" i="7"/>
  <c r="BI1317" i="7"/>
  <c r="BI1316" i="7"/>
  <c r="BI1315" i="7"/>
  <c r="BI1314" i="7"/>
  <c r="BI1313" i="7"/>
  <c r="BI1312" i="7"/>
  <c r="BI1311" i="7"/>
  <c r="BI1310" i="7"/>
  <c r="BI1309" i="7"/>
  <c r="BI1308" i="7"/>
  <c r="BI1307" i="7"/>
  <c r="BI1306" i="7"/>
  <c r="BI1305" i="7"/>
  <c r="BI1304" i="7"/>
  <c r="BI1303" i="7"/>
  <c r="BI1302" i="7"/>
  <c r="BI1301" i="7"/>
  <c r="BI1300" i="7"/>
  <c r="BI1299" i="7"/>
  <c r="BI1298" i="7"/>
  <c r="BI1297" i="7"/>
  <c r="BI1296" i="7"/>
  <c r="BI1295" i="7"/>
  <c r="BI1294" i="7"/>
  <c r="BI1293" i="7"/>
  <c r="BI1292" i="7"/>
  <c r="BI1291" i="7"/>
  <c r="BI1290" i="7"/>
  <c r="BI1289" i="7"/>
  <c r="BI1288" i="7"/>
  <c r="BI1287" i="7"/>
  <c r="BI1286" i="7"/>
  <c r="BI1285" i="7"/>
  <c r="BI1284" i="7"/>
  <c r="BI1283" i="7"/>
  <c r="BI1282" i="7"/>
  <c r="BI1281" i="7"/>
  <c r="BI1280" i="7"/>
  <c r="BI1279" i="7"/>
  <c r="BI1278" i="7"/>
  <c r="BI1277" i="7"/>
  <c r="BI1276" i="7"/>
  <c r="BI1275" i="7"/>
  <c r="BI1274" i="7"/>
  <c r="BI1273" i="7"/>
  <c r="BI1272" i="7"/>
  <c r="BI1271" i="7"/>
  <c r="BI1270" i="7"/>
  <c r="BI1269" i="7"/>
  <c r="BI1268" i="7"/>
  <c r="BI1267" i="7"/>
  <c r="BI1266" i="7"/>
  <c r="BI1265" i="7"/>
  <c r="BI1264" i="7"/>
  <c r="BI1263" i="7"/>
  <c r="BI1262" i="7"/>
  <c r="BI1261" i="7"/>
  <c r="BI1260" i="7"/>
  <c r="BI1259" i="7"/>
  <c r="BI1258" i="7"/>
  <c r="BI1257" i="7"/>
  <c r="BI1256" i="7"/>
  <c r="BI1255" i="7"/>
  <c r="BI1254" i="7"/>
  <c r="BI1253" i="7"/>
  <c r="BI1252" i="7"/>
  <c r="BI1251" i="7"/>
  <c r="BI1250" i="7"/>
  <c r="BI1249" i="7"/>
  <c r="BI1248" i="7"/>
  <c r="BI1247" i="7"/>
  <c r="BI1246" i="7"/>
  <c r="BI1245" i="7"/>
  <c r="BI1244" i="7"/>
  <c r="BI1243" i="7"/>
  <c r="BI1242" i="7"/>
  <c r="BI1241" i="7"/>
  <c r="BI1240" i="7"/>
  <c r="BI1239" i="7"/>
  <c r="BI1238" i="7"/>
  <c r="BI1237" i="7"/>
  <c r="BI1236" i="7"/>
  <c r="BI1235" i="7"/>
  <c r="BI1234" i="7"/>
  <c r="BI1233" i="7"/>
  <c r="BI1232" i="7"/>
  <c r="BI1231" i="7"/>
  <c r="BI1230" i="7"/>
  <c r="BI1229" i="7"/>
  <c r="BI1228" i="7"/>
  <c r="BI1227" i="7"/>
  <c r="BI1226" i="7"/>
  <c r="BI1225" i="7"/>
  <c r="BI1224" i="7"/>
  <c r="BI1223" i="7"/>
  <c r="BI1222" i="7"/>
  <c r="BI1221" i="7"/>
  <c r="BI1220" i="7"/>
  <c r="BI1219" i="7"/>
  <c r="BI1218" i="7"/>
  <c r="BI1217" i="7"/>
  <c r="BI1216" i="7"/>
  <c r="BI1215" i="7"/>
  <c r="BI1214" i="7"/>
  <c r="BI1213" i="7"/>
  <c r="BI1212" i="7"/>
  <c r="BI1211" i="7"/>
  <c r="BI1210" i="7"/>
  <c r="BI1209" i="7"/>
  <c r="BI1208" i="7"/>
  <c r="BI1207" i="7"/>
  <c r="BI1206" i="7"/>
  <c r="BI1205" i="7"/>
  <c r="BI1204" i="7"/>
  <c r="BI1203" i="7"/>
  <c r="BI1202" i="7"/>
  <c r="BI1201" i="7"/>
  <c r="BI1200" i="7"/>
  <c r="BI1199" i="7"/>
  <c r="BI1198" i="7"/>
  <c r="BI1197" i="7"/>
  <c r="BI1196" i="7"/>
  <c r="BI1195" i="7"/>
  <c r="BI1194" i="7"/>
  <c r="BI1193" i="7"/>
  <c r="BI1192" i="7"/>
  <c r="BI1191" i="7"/>
  <c r="BI1190" i="7"/>
  <c r="BI1189" i="7"/>
  <c r="BI1188" i="7"/>
  <c r="BI1187" i="7"/>
  <c r="BI1186" i="7"/>
  <c r="BI1185" i="7"/>
  <c r="BI1184" i="7"/>
  <c r="BI1183" i="7"/>
  <c r="BI1182" i="7"/>
  <c r="BI1181" i="7"/>
  <c r="BI1180" i="7"/>
  <c r="BI1179" i="7"/>
  <c r="BI1178" i="7"/>
  <c r="BI1177" i="7"/>
  <c r="BI1176" i="7"/>
  <c r="BI1175" i="7"/>
  <c r="BI1174" i="7"/>
  <c r="BI1173" i="7"/>
  <c r="BI1172" i="7"/>
  <c r="BI1171" i="7"/>
  <c r="BI1170" i="7"/>
  <c r="BI1169" i="7"/>
  <c r="BI1168" i="7"/>
  <c r="BI1167" i="7"/>
  <c r="BI1166" i="7"/>
  <c r="BI1165" i="7"/>
  <c r="BI1164" i="7"/>
  <c r="BI1163" i="7"/>
  <c r="BI1162" i="7"/>
  <c r="BI1161" i="7"/>
  <c r="BI1160" i="7"/>
  <c r="BI1159" i="7"/>
  <c r="BI1158" i="7"/>
  <c r="BI1157" i="7"/>
  <c r="BI1156" i="7"/>
  <c r="BI1155" i="7"/>
  <c r="BI1154" i="7"/>
  <c r="BI1153" i="7"/>
  <c r="BI1152" i="7"/>
  <c r="BI1151" i="7"/>
  <c r="BI1150" i="7"/>
  <c r="BI1149" i="7"/>
  <c r="BI1148" i="7"/>
  <c r="BI1147" i="7"/>
  <c r="BI1146" i="7"/>
  <c r="BI1145" i="7"/>
  <c r="BI1144" i="7"/>
  <c r="BI1143" i="7"/>
  <c r="BI1142" i="7"/>
  <c r="BI1141" i="7"/>
  <c r="BI1140" i="7"/>
  <c r="BI1139" i="7"/>
  <c r="BI1138" i="7"/>
  <c r="BI1137" i="7"/>
  <c r="BI1136" i="7"/>
  <c r="BI1135" i="7"/>
  <c r="BI1134" i="7"/>
  <c r="BI1133" i="7"/>
  <c r="BI1132" i="7"/>
  <c r="BI1131" i="7"/>
  <c r="BI1130" i="7"/>
  <c r="BI1129" i="7"/>
  <c r="BI1128" i="7"/>
  <c r="BI1127" i="7"/>
  <c r="BI1126" i="7"/>
  <c r="BI1125" i="7"/>
  <c r="BI1124" i="7"/>
  <c r="BI1123" i="7"/>
  <c r="BI1122" i="7"/>
  <c r="BI1121" i="7"/>
  <c r="BI1120" i="7"/>
  <c r="BI1119" i="7"/>
  <c r="BI1118" i="7"/>
  <c r="BI1117" i="7"/>
  <c r="BI1116" i="7"/>
  <c r="BI1115" i="7"/>
  <c r="BI1114" i="7"/>
  <c r="BI1113" i="7"/>
  <c r="BI1112" i="7"/>
  <c r="BI1111" i="7"/>
  <c r="BI1110" i="7"/>
  <c r="BI1109" i="7"/>
  <c r="BI1108" i="7"/>
  <c r="BI1107" i="7"/>
  <c r="BI1106" i="7"/>
  <c r="BI1105" i="7"/>
  <c r="BI1104" i="7"/>
  <c r="BI1103" i="7"/>
  <c r="BI1102" i="7"/>
  <c r="BI1101" i="7"/>
  <c r="BI1100" i="7"/>
  <c r="BI1099" i="7"/>
  <c r="BI1098" i="7"/>
  <c r="BI1097" i="7"/>
  <c r="BI1096" i="7"/>
  <c r="BI1095" i="7"/>
  <c r="BI1094" i="7"/>
  <c r="BI1093" i="7"/>
  <c r="BI1092" i="7"/>
  <c r="BI1091" i="7"/>
  <c r="BI1090" i="7"/>
  <c r="BI1089" i="7"/>
  <c r="BI1088" i="7"/>
  <c r="BI1087" i="7"/>
  <c r="BI1086" i="7"/>
  <c r="BI1085" i="7"/>
  <c r="BI1084" i="7"/>
  <c r="BI1083" i="7"/>
  <c r="BI1082" i="7"/>
  <c r="BI1081" i="7"/>
  <c r="BI1080" i="7"/>
  <c r="BI1079" i="7"/>
  <c r="BI1078" i="7"/>
  <c r="BI1077" i="7"/>
  <c r="BI1076" i="7"/>
  <c r="BI1075" i="7"/>
  <c r="BI1074" i="7"/>
  <c r="BI1073" i="7"/>
  <c r="BI1072" i="7"/>
  <c r="BI1071" i="7"/>
  <c r="BI1070" i="7"/>
  <c r="BI1069" i="7"/>
  <c r="BI1068" i="7"/>
  <c r="BI1067" i="7"/>
  <c r="BI1066" i="7"/>
  <c r="BI1065" i="7"/>
  <c r="BI1064" i="7"/>
  <c r="BI1063" i="7"/>
  <c r="BI1062" i="7"/>
  <c r="BI1061" i="7"/>
  <c r="BI1060" i="7"/>
  <c r="BI1059" i="7"/>
  <c r="BI1058" i="7"/>
  <c r="BI1057" i="7"/>
  <c r="BI1056" i="7"/>
  <c r="BI1055" i="7"/>
  <c r="BI1054" i="7"/>
  <c r="BI1053" i="7"/>
  <c r="BI1052" i="7"/>
  <c r="BI1051" i="7"/>
  <c r="BI1050" i="7"/>
  <c r="BI1049" i="7"/>
  <c r="BI1048" i="7"/>
  <c r="BI1047" i="7"/>
  <c r="BI1046" i="7"/>
  <c r="BI1045" i="7"/>
  <c r="BI1044" i="7"/>
  <c r="BI1043" i="7"/>
  <c r="BI1042" i="7"/>
  <c r="BI1041" i="7"/>
  <c r="BI1040" i="7"/>
  <c r="BI1039" i="7"/>
  <c r="BI1038" i="7"/>
  <c r="BI1037" i="7"/>
  <c r="BI1036" i="7"/>
  <c r="BI1035" i="7"/>
  <c r="BI1034" i="7"/>
  <c r="BI1033" i="7"/>
  <c r="BI1032" i="7"/>
  <c r="BI1031" i="7"/>
  <c r="BI1030" i="7"/>
  <c r="BI1029" i="7"/>
  <c r="BI1028" i="7"/>
  <c r="BI1027" i="7"/>
  <c r="BI1026" i="7"/>
  <c r="BI1025" i="7"/>
  <c r="BI1024" i="7"/>
  <c r="BI1023" i="7"/>
  <c r="BI1022" i="7"/>
  <c r="BI1021" i="7"/>
  <c r="BI1020" i="7"/>
  <c r="BI1019" i="7"/>
  <c r="BI1018" i="7"/>
  <c r="BI1017" i="7"/>
  <c r="BI1016" i="7"/>
  <c r="BI1015" i="7"/>
  <c r="BI1014" i="7"/>
  <c r="BI1013" i="7"/>
  <c r="BI1012" i="7"/>
  <c r="BI1011" i="7"/>
  <c r="BI1010" i="7"/>
  <c r="BI1009" i="7"/>
  <c r="BI1008" i="7"/>
  <c r="BI1007" i="7"/>
  <c r="BI1006" i="7"/>
  <c r="BI1005" i="7"/>
  <c r="BI1004" i="7"/>
  <c r="BI1003" i="7"/>
  <c r="BI1002" i="7"/>
  <c r="BI1001" i="7"/>
  <c r="BI1000" i="7"/>
  <c r="BI999" i="7"/>
  <c r="BI998" i="7"/>
  <c r="BI997" i="7"/>
  <c r="BI996" i="7"/>
  <c r="BI995" i="7"/>
  <c r="BI994" i="7"/>
  <c r="BI993" i="7"/>
  <c r="BI992" i="7"/>
  <c r="BI991" i="7"/>
  <c r="BI990" i="7"/>
  <c r="BI989" i="7"/>
  <c r="BI988" i="7"/>
  <c r="BI987" i="7"/>
  <c r="BI986" i="7"/>
  <c r="BI985" i="7"/>
  <c r="BI984" i="7"/>
  <c r="BI983" i="7"/>
  <c r="BI982" i="7"/>
  <c r="BI981" i="7"/>
  <c r="BI980" i="7"/>
  <c r="BI979" i="7"/>
  <c r="BI978" i="7"/>
  <c r="BI977" i="7"/>
  <c r="BI976" i="7"/>
  <c r="BI975" i="7"/>
  <c r="BI974" i="7"/>
  <c r="BI973" i="7"/>
  <c r="BI972" i="7"/>
  <c r="BI971" i="7"/>
  <c r="BI970" i="7"/>
  <c r="BI969" i="7"/>
  <c r="BI968" i="7"/>
  <c r="BI967" i="7"/>
  <c r="BI966" i="7"/>
  <c r="BI965" i="7"/>
  <c r="BI964" i="7"/>
  <c r="BI963" i="7"/>
  <c r="BI962" i="7"/>
  <c r="BI961" i="7"/>
  <c r="BI960" i="7"/>
  <c r="BI959" i="7"/>
  <c r="BI958" i="7"/>
  <c r="BI957" i="7"/>
  <c r="BI956" i="7"/>
  <c r="BI955" i="7"/>
  <c r="BI954" i="7"/>
  <c r="BI953" i="7"/>
  <c r="BI952" i="7"/>
  <c r="BI951" i="7"/>
  <c r="BI950" i="7"/>
  <c r="BI949" i="7"/>
  <c r="BI948" i="7"/>
  <c r="BI947" i="7"/>
  <c r="BI946" i="7"/>
  <c r="BI945" i="7"/>
  <c r="BI944" i="7"/>
  <c r="BI943" i="7"/>
  <c r="BI942" i="7"/>
  <c r="BI941" i="7"/>
  <c r="BI940" i="7"/>
  <c r="BI939" i="7"/>
  <c r="BI938" i="7"/>
  <c r="BI937" i="7"/>
  <c r="BI936" i="7"/>
  <c r="BI935" i="7"/>
  <c r="BI934" i="7"/>
  <c r="BI933" i="7"/>
  <c r="BI932" i="7"/>
  <c r="BI931" i="7"/>
  <c r="BI930" i="7"/>
  <c r="BI929" i="7"/>
  <c r="BI928" i="7"/>
  <c r="BI927" i="7"/>
  <c r="BI926" i="7"/>
  <c r="BI925" i="7"/>
  <c r="BI924" i="7"/>
  <c r="BI923" i="7"/>
  <c r="BI922" i="7"/>
  <c r="BI921" i="7"/>
  <c r="BI920" i="7"/>
  <c r="BI919" i="7"/>
  <c r="BI918" i="7"/>
  <c r="BI917" i="7"/>
  <c r="BI916" i="7"/>
  <c r="BI915" i="7"/>
  <c r="BI914" i="7"/>
  <c r="BI913" i="7"/>
  <c r="BI912" i="7"/>
  <c r="BI911" i="7"/>
  <c r="BI910" i="7"/>
  <c r="BI909" i="7"/>
  <c r="BI908" i="7"/>
  <c r="BI907" i="7"/>
  <c r="BI906" i="7"/>
  <c r="BI905" i="7"/>
  <c r="BI904" i="7"/>
  <c r="BI903" i="7"/>
  <c r="BI902" i="7"/>
  <c r="BI901" i="7"/>
  <c r="BI900" i="7"/>
  <c r="BI899" i="7"/>
  <c r="BI898" i="7"/>
  <c r="BI897" i="7"/>
  <c r="BI896" i="7"/>
  <c r="BI895" i="7"/>
  <c r="BI894" i="7"/>
  <c r="BI893" i="7"/>
  <c r="BI892" i="7"/>
  <c r="BI891" i="7"/>
  <c r="BI890" i="7"/>
  <c r="BI889" i="7"/>
  <c r="BI888" i="7"/>
  <c r="BI887" i="7"/>
  <c r="BI886" i="7"/>
  <c r="BI885" i="7"/>
  <c r="BI884" i="7"/>
  <c r="BI883" i="7"/>
  <c r="BI882" i="7"/>
  <c r="BI881" i="7"/>
  <c r="BI880" i="7"/>
  <c r="BI879" i="7"/>
  <c r="BI878" i="7"/>
  <c r="BI877" i="7"/>
  <c r="BI876" i="7"/>
  <c r="BI875" i="7"/>
  <c r="BI874" i="7"/>
  <c r="BI873" i="7"/>
  <c r="BI872" i="7"/>
  <c r="BI871" i="7"/>
  <c r="BI870" i="7"/>
  <c r="BI869" i="7"/>
  <c r="BI868" i="7"/>
  <c r="BI867" i="7"/>
  <c r="BI866" i="7"/>
  <c r="BI865" i="7"/>
  <c r="BI864" i="7"/>
  <c r="BI863" i="7"/>
  <c r="BI862" i="7"/>
  <c r="BI861" i="7"/>
  <c r="BI860" i="7"/>
  <c r="BI859" i="7"/>
  <c r="BI858" i="7"/>
  <c r="BI857" i="7"/>
  <c r="BI856" i="7"/>
  <c r="BI855" i="7"/>
  <c r="BI854" i="7"/>
  <c r="BI853" i="7"/>
  <c r="BI852" i="7"/>
  <c r="BI851" i="7"/>
  <c r="BI850" i="7"/>
  <c r="BI849" i="7"/>
  <c r="BI848" i="7"/>
  <c r="BI847" i="7"/>
  <c r="BI846" i="7"/>
  <c r="BI845" i="7"/>
  <c r="BI844" i="7"/>
  <c r="BI843" i="7"/>
  <c r="BI842" i="7"/>
  <c r="BI841" i="7"/>
  <c r="BI840" i="7"/>
  <c r="BI839" i="7"/>
  <c r="BI838" i="7"/>
  <c r="BI837" i="7"/>
  <c r="BI836" i="7"/>
  <c r="BI835" i="7"/>
  <c r="BI834" i="7"/>
  <c r="BI833" i="7"/>
  <c r="BI832" i="7"/>
  <c r="BI831" i="7"/>
  <c r="BI830" i="7"/>
  <c r="BI829" i="7"/>
  <c r="BI828" i="7"/>
  <c r="BI827" i="7"/>
  <c r="BI826" i="7"/>
  <c r="BI825" i="7"/>
  <c r="BI824" i="7"/>
  <c r="BI823" i="7"/>
  <c r="BI822" i="7"/>
  <c r="BI821" i="7"/>
  <c r="BI820" i="7"/>
  <c r="BI819" i="7"/>
  <c r="BI818" i="7"/>
  <c r="BI817" i="7"/>
  <c r="BI816" i="7"/>
  <c r="BI815" i="7"/>
  <c r="BI814" i="7"/>
  <c r="BI813" i="7"/>
  <c r="BI812" i="7"/>
  <c r="BI811" i="7"/>
  <c r="BI810" i="7"/>
  <c r="BI809" i="7"/>
  <c r="BI808" i="7"/>
  <c r="BI807" i="7"/>
  <c r="BI806" i="7"/>
  <c r="BI805" i="7"/>
  <c r="BI804" i="7"/>
  <c r="BI803" i="7"/>
  <c r="BI802" i="7"/>
  <c r="BI801" i="7"/>
  <c r="BI800" i="7"/>
  <c r="BI799" i="7"/>
  <c r="BI798" i="7"/>
  <c r="BI797" i="7"/>
  <c r="BI796" i="7"/>
  <c r="BI795" i="7"/>
  <c r="BI794" i="7"/>
  <c r="BI793" i="7"/>
  <c r="BI792" i="7"/>
  <c r="BI791" i="7"/>
  <c r="BI790" i="7"/>
  <c r="BI789" i="7"/>
  <c r="BI788" i="7"/>
  <c r="BI787" i="7"/>
  <c r="BI786" i="7"/>
  <c r="BI785" i="7"/>
  <c r="BI784" i="7"/>
  <c r="BI783" i="7"/>
  <c r="BI782" i="7"/>
  <c r="BI781" i="7"/>
  <c r="BI780" i="7"/>
  <c r="BI779" i="7"/>
  <c r="BI778" i="7"/>
  <c r="BI777" i="7"/>
  <c r="BI776" i="7"/>
  <c r="BI775" i="7"/>
  <c r="BI774" i="7"/>
  <c r="BI773" i="7"/>
  <c r="BI772" i="7"/>
  <c r="BI771" i="7"/>
  <c r="BI770" i="7"/>
  <c r="BI769" i="7"/>
  <c r="BI768" i="7"/>
  <c r="BI767" i="7"/>
  <c r="BI766" i="7"/>
  <c r="BI765" i="7"/>
  <c r="BI764" i="7"/>
  <c r="BI763" i="7"/>
  <c r="BI762" i="7"/>
  <c r="BI761" i="7"/>
  <c r="BI760" i="7"/>
  <c r="BI759" i="7"/>
  <c r="BI758" i="7"/>
  <c r="BI757" i="7"/>
  <c r="BI756" i="7"/>
  <c r="BI755" i="7"/>
  <c r="BI754" i="7"/>
  <c r="BI753" i="7"/>
  <c r="BI752" i="7"/>
  <c r="BI751" i="7"/>
  <c r="BI750" i="7"/>
  <c r="BI749" i="7"/>
  <c r="BI748" i="7"/>
  <c r="BI747" i="7"/>
  <c r="BI746" i="7"/>
  <c r="BI745" i="7"/>
  <c r="BI744" i="7"/>
  <c r="BI743" i="7"/>
  <c r="BI742" i="7"/>
  <c r="BI741" i="7"/>
  <c r="BI740" i="7"/>
  <c r="BI739" i="7"/>
  <c r="BI738" i="7"/>
  <c r="BI737" i="7"/>
  <c r="BI736" i="7"/>
  <c r="BI735" i="7"/>
  <c r="BI734" i="7"/>
  <c r="BI733" i="7"/>
  <c r="BI732" i="7"/>
  <c r="BI731" i="7"/>
  <c r="BI730" i="7"/>
  <c r="BI729" i="7"/>
  <c r="BI728" i="7"/>
  <c r="BI727" i="7"/>
  <c r="BI726" i="7"/>
  <c r="BI725" i="7"/>
  <c r="BI724" i="7"/>
  <c r="BI723" i="7"/>
  <c r="BI722" i="7"/>
  <c r="BI721" i="7"/>
  <c r="BI720" i="7"/>
  <c r="BI719" i="7"/>
  <c r="BI718" i="7"/>
  <c r="BI717" i="7"/>
  <c r="BI716" i="7"/>
  <c r="BI715" i="7"/>
  <c r="BI714" i="7"/>
  <c r="BI713" i="7"/>
  <c r="BI712" i="7"/>
  <c r="BI711" i="7"/>
  <c r="BI710" i="7"/>
  <c r="BI709" i="7"/>
  <c r="BI708" i="7"/>
  <c r="BI707" i="7"/>
  <c r="BI706" i="7"/>
  <c r="BI705" i="7"/>
  <c r="BI704" i="7"/>
  <c r="BI703" i="7"/>
  <c r="BI702" i="7"/>
  <c r="BI701" i="7"/>
  <c r="BI700" i="7"/>
  <c r="BI699" i="7"/>
  <c r="BI698" i="7"/>
  <c r="BI697" i="7"/>
  <c r="BI696" i="7"/>
  <c r="BI695" i="7"/>
  <c r="BI694" i="7"/>
  <c r="BI693" i="7"/>
  <c r="BI692" i="7"/>
  <c r="BI691" i="7"/>
  <c r="BI690" i="7"/>
  <c r="BI689" i="7"/>
  <c r="BI688" i="7"/>
  <c r="BI687" i="7"/>
  <c r="BI686" i="7"/>
  <c r="BI685" i="7"/>
  <c r="BI684" i="7"/>
  <c r="BI683" i="7"/>
  <c r="BI682" i="7"/>
  <c r="BI681" i="7"/>
  <c r="BI680" i="7"/>
  <c r="BI679" i="7"/>
  <c r="BI678" i="7"/>
  <c r="BI677" i="7"/>
  <c r="BI676" i="7"/>
  <c r="BI675" i="7"/>
  <c r="BI674" i="7"/>
  <c r="BI673" i="7"/>
  <c r="BI672" i="7"/>
  <c r="BI671" i="7"/>
  <c r="BI670" i="7"/>
  <c r="BI669" i="7"/>
  <c r="BI668" i="7"/>
  <c r="BI667" i="7"/>
  <c r="BI666" i="7"/>
  <c r="BI665" i="7"/>
  <c r="BI664" i="7"/>
  <c r="BI663" i="7"/>
  <c r="BI662" i="7"/>
  <c r="BI661" i="7"/>
  <c r="BI660" i="7"/>
  <c r="BI659" i="7"/>
  <c r="BI658" i="7"/>
  <c r="BI657" i="7"/>
  <c r="BI656" i="7"/>
  <c r="BI655" i="7"/>
  <c r="BI654" i="7"/>
  <c r="BI653" i="7"/>
  <c r="BI652" i="7"/>
  <c r="BI651" i="7"/>
  <c r="BI650" i="7"/>
  <c r="BI649" i="7"/>
  <c r="BI648" i="7"/>
  <c r="BI647" i="7"/>
  <c r="BI646" i="7"/>
  <c r="BI645" i="7"/>
  <c r="BI644" i="7"/>
  <c r="BI643" i="7"/>
  <c r="BI642" i="7"/>
  <c r="BI641" i="7"/>
  <c r="BI640" i="7"/>
  <c r="BI639" i="7"/>
  <c r="BI638" i="7"/>
  <c r="BI637" i="7"/>
  <c r="BI636" i="7"/>
  <c r="BI635" i="7"/>
  <c r="BI634" i="7"/>
  <c r="BI633" i="7"/>
  <c r="BI632" i="7"/>
  <c r="BI631" i="7"/>
  <c r="BI630" i="7"/>
  <c r="BI629" i="7"/>
  <c r="BI628" i="7"/>
  <c r="BI627" i="7"/>
  <c r="BI626" i="7"/>
  <c r="BI625" i="7"/>
  <c r="BI624" i="7"/>
  <c r="BI623" i="7"/>
  <c r="BI622" i="7"/>
  <c r="BI621" i="7"/>
  <c r="BI620" i="7"/>
  <c r="BI619" i="7"/>
  <c r="BI618" i="7"/>
  <c r="BI617" i="7"/>
  <c r="BI616" i="7"/>
  <c r="BI615" i="7"/>
  <c r="BI614" i="7"/>
  <c r="BI613" i="7"/>
  <c r="BI612" i="7"/>
  <c r="BI611" i="7"/>
  <c r="BI610" i="7"/>
  <c r="BI609" i="7"/>
  <c r="BI608" i="7"/>
  <c r="BI607" i="7"/>
  <c r="BI606" i="7"/>
  <c r="BI605" i="7"/>
  <c r="BI604" i="7"/>
  <c r="BI603" i="7"/>
  <c r="BI602" i="7"/>
  <c r="BI601" i="7"/>
  <c r="BI600" i="7"/>
  <c r="BI599" i="7"/>
  <c r="BI598" i="7"/>
  <c r="BI597" i="7"/>
  <c r="BI596" i="7"/>
  <c r="BI595" i="7"/>
  <c r="BI594" i="7"/>
  <c r="BI593" i="7"/>
  <c r="BI592" i="7"/>
  <c r="BI591" i="7"/>
  <c r="BI590" i="7"/>
  <c r="BI589" i="7"/>
  <c r="BI588" i="7"/>
  <c r="BI587" i="7"/>
  <c r="BI586" i="7"/>
  <c r="BI585" i="7"/>
  <c r="BI584" i="7"/>
  <c r="BI583" i="7"/>
  <c r="BI582" i="7"/>
  <c r="BI581" i="7"/>
  <c r="BI580" i="7"/>
  <c r="BI579" i="7"/>
  <c r="BI578" i="7"/>
  <c r="BI577" i="7"/>
  <c r="BI576" i="7"/>
  <c r="BI575" i="7"/>
  <c r="BI574" i="7"/>
  <c r="BI573" i="7"/>
  <c r="BI572" i="7"/>
  <c r="BI571" i="7"/>
  <c r="BI570" i="7"/>
  <c r="BI569" i="7"/>
  <c r="BI568" i="7"/>
  <c r="BI567" i="7"/>
  <c r="BI566" i="7"/>
  <c r="BI565" i="7"/>
  <c r="BI564" i="7"/>
  <c r="BI563" i="7"/>
  <c r="BI562" i="7"/>
  <c r="BI561" i="7"/>
  <c r="BI560" i="7"/>
  <c r="BI559" i="7"/>
  <c r="BI558" i="7"/>
  <c r="BI557" i="7"/>
  <c r="BI556" i="7"/>
  <c r="BI555" i="7"/>
  <c r="BI554" i="7"/>
  <c r="BI553" i="7"/>
  <c r="BI552" i="7"/>
  <c r="BI551" i="7"/>
  <c r="BI550" i="7"/>
  <c r="BI549" i="7"/>
  <c r="BI548" i="7"/>
  <c r="BI547" i="7"/>
  <c r="BI546" i="7"/>
  <c r="BI545" i="7"/>
  <c r="BI544" i="7"/>
  <c r="BI543" i="7"/>
  <c r="BI542" i="7"/>
  <c r="BI541" i="7"/>
  <c r="BI540" i="7"/>
  <c r="BI539" i="7"/>
  <c r="BI538" i="7"/>
  <c r="BI537" i="7"/>
  <c r="BI536" i="7"/>
  <c r="BI535" i="7"/>
  <c r="BI534" i="7"/>
  <c r="BI533" i="7"/>
  <c r="BI532" i="7"/>
  <c r="BI531" i="7"/>
  <c r="BI530" i="7"/>
  <c r="BI529" i="7"/>
  <c r="BI528" i="7"/>
  <c r="BI527" i="7"/>
  <c r="BI526" i="7"/>
  <c r="BI525" i="7"/>
  <c r="BI524" i="7"/>
  <c r="BI523" i="7"/>
  <c r="BI522" i="7"/>
  <c r="BI521" i="7"/>
  <c r="BI520" i="7"/>
  <c r="BI519" i="7"/>
  <c r="BI518" i="7"/>
  <c r="BI517" i="7"/>
  <c r="BI516" i="7"/>
  <c r="BI515" i="7"/>
  <c r="BI514" i="7"/>
  <c r="BI513" i="7"/>
  <c r="BI512" i="7"/>
  <c r="BI511" i="7"/>
  <c r="BI510" i="7"/>
  <c r="BI509" i="7"/>
  <c r="BI508" i="7"/>
  <c r="BI507" i="7"/>
  <c r="BI506" i="7"/>
  <c r="BI505" i="7"/>
  <c r="BI504" i="7"/>
  <c r="BI503" i="7"/>
  <c r="BI502" i="7"/>
  <c r="BI501" i="7"/>
  <c r="BI500" i="7"/>
  <c r="BI499" i="7"/>
  <c r="BI498" i="7"/>
  <c r="BI497" i="7"/>
  <c r="BI496" i="7"/>
  <c r="BI495" i="7"/>
  <c r="BI494" i="7"/>
  <c r="BI493" i="7"/>
  <c r="BI492" i="7"/>
  <c r="BI491" i="7"/>
  <c r="BI490" i="7"/>
  <c r="BI489" i="7"/>
  <c r="BI488" i="7"/>
  <c r="BI487" i="7"/>
  <c r="BI486" i="7"/>
  <c r="BI485" i="7"/>
  <c r="BI484" i="7"/>
  <c r="BI483" i="7"/>
  <c r="BI482" i="7"/>
  <c r="BI481" i="7"/>
  <c r="BI480" i="7"/>
  <c r="BI479" i="7"/>
  <c r="BI478" i="7"/>
  <c r="BI477" i="7"/>
  <c r="BI476" i="7"/>
  <c r="BI475" i="7"/>
  <c r="BI474" i="7"/>
  <c r="BI473" i="7"/>
  <c r="BI472" i="7"/>
  <c r="BI471" i="7"/>
  <c r="BI470" i="7"/>
  <c r="BI469" i="7"/>
  <c r="BI468" i="7"/>
  <c r="BI467" i="7"/>
  <c r="BI466" i="7"/>
  <c r="BI465" i="7"/>
  <c r="BI464" i="7"/>
  <c r="BI463" i="7"/>
  <c r="BI462" i="7"/>
  <c r="BI461" i="7"/>
  <c r="BI460" i="7"/>
  <c r="BI459" i="7"/>
  <c r="BI458" i="7"/>
  <c r="BI457" i="7"/>
  <c r="BI456" i="7"/>
  <c r="BI455" i="7"/>
  <c r="BI454" i="7"/>
  <c r="BI453" i="7"/>
  <c r="BI452" i="7"/>
  <c r="BI451" i="7"/>
  <c r="BI450" i="7"/>
  <c r="BI449" i="7"/>
  <c r="BI448" i="7"/>
  <c r="BI447" i="7"/>
  <c r="BI446" i="7"/>
  <c r="BI445" i="7"/>
  <c r="BI444" i="7"/>
  <c r="BI443" i="7"/>
  <c r="BI442" i="7"/>
  <c r="BI441" i="7"/>
  <c r="BI440" i="7"/>
  <c r="BI439" i="7"/>
  <c r="BI438" i="7"/>
  <c r="BI437" i="7"/>
  <c r="BI436" i="7"/>
  <c r="BI435" i="7"/>
  <c r="BI434" i="7"/>
  <c r="BI433" i="7"/>
  <c r="BI432" i="7"/>
  <c r="BI431" i="7"/>
  <c r="BI430" i="7"/>
  <c r="BI429" i="7"/>
  <c r="BI428" i="7"/>
  <c r="BI427" i="7"/>
  <c r="BI426" i="7"/>
  <c r="BI425" i="7"/>
  <c r="BI424" i="7"/>
  <c r="BI423" i="7"/>
  <c r="BI422" i="7"/>
  <c r="BI421" i="7"/>
  <c r="BI420" i="7"/>
  <c r="BI419" i="7"/>
  <c r="BI418" i="7"/>
  <c r="BI417" i="7"/>
  <c r="BI416" i="7"/>
  <c r="BI415" i="7"/>
  <c r="BI414" i="7"/>
  <c r="BI413" i="7"/>
  <c r="BI412" i="7"/>
  <c r="BI411" i="7"/>
  <c r="BI410" i="7"/>
  <c r="BI409" i="7"/>
  <c r="BI408" i="7"/>
  <c r="BI407" i="7"/>
  <c r="BI406" i="7"/>
  <c r="BI405" i="7"/>
  <c r="BI404" i="7"/>
  <c r="BI403" i="7"/>
  <c r="BI402" i="7"/>
  <c r="BI401" i="7"/>
  <c r="BI400" i="7"/>
  <c r="BI399" i="7"/>
  <c r="BI398" i="7"/>
  <c r="BI397" i="7"/>
  <c r="BI396" i="7"/>
  <c r="BI395" i="7"/>
  <c r="BI394" i="7"/>
  <c r="BI393" i="7"/>
  <c r="BI392" i="7"/>
  <c r="BI391" i="7"/>
  <c r="BI390" i="7"/>
  <c r="BI389" i="7"/>
  <c r="BI388" i="7"/>
  <c r="BI387" i="7"/>
  <c r="BI386" i="7"/>
  <c r="BI385" i="7"/>
  <c r="BI384" i="7"/>
  <c r="BI383" i="7"/>
  <c r="BI382" i="7"/>
  <c r="BI381" i="7"/>
  <c r="BI380" i="7"/>
  <c r="BI379" i="7"/>
  <c r="BI378" i="7"/>
  <c r="BI377" i="7"/>
  <c r="BI376" i="7"/>
  <c r="BI375" i="7"/>
  <c r="BI374" i="7"/>
  <c r="BI373" i="7"/>
  <c r="BI372" i="7"/>
  <c r="BI371" i="7"/>
  <c r="BI370" i="7"/>
  <c r="BI369" i="7"/>
  <c r="BI368" i="7"/>
  <c r="BI367" i="7"/>
  <c r="BI366" i="7"/>
  <c r="BI365" i="7"/>
  <c r="BI364" i="7"/>
  <c r="BI363" i="7"/>
  <c r="BI362" i="7"/>
  <c r="BI361" i="7"/>
  <c r="BI360" i="7"/>
  <c r="BI359" i="7"/>
  <c r="BI358" i="7"/>
  <c r="BI357" i="7"/>
  <c r="BI356" i="7"/>
  <c r="BI355" i="7"/>
  <c r="BI354" i="7"/>
  <c r="BI353" i="7"/>
  <c r="BI352" i="7"/>
  <c r="BI351" i="7"/>
  <c r="BI350" i="7"/>
  <c r="BI349" i="7"/>
  <c r="BI348" i="7"/>
  <c r="BI347" i="7"/>
  <c r="BI346" i="7"/>
  <c r="BI345" i="7"/>
  <c r="BI344" i="7"/>
  <c r="BI343" i="7"/>
  <c r="BI342" i="7"/>
  <c r="BI341" i="7"/>
  <c r="BI340" i="7"/>
  <c r="BI339" i="7"/>
  <c r="BI338" i="7"/>
  <c r="BI337" i="7"/>
  <c r="BI336" i="7"/>
  <c r="BI335" i="7"/>
  <c r="BI334" i="7"/>
  <c r="BI333" i="7"/>
  <c r="BI332" i="7"/>
  <c r="BI331" i="7"/>
  <c r="BI330" i="7"/>
  <c r="BI329" i="7"/>
  <c r="BI328" i="7"/>
  <c r="BI327" i="7"/>
  <c r="BI326" i="7"/>
  <c r="BI325" i="7"/>
  <c r="BI324" i="7"/>
  <c r="BI323" i="7"/>
  <c r="BI322" i="7"/>
  <c r="BI321" i="7"/>
  <c r="BI320" i="7"/>
  <c r="BI319" i="7"/>
  <c r="BI318" i="7"/>
  <c r="BI317" i="7"/>
  <c r="BI316" i="7"/>
  <c r="BI315" i="7"/>
  <c r="BI314" i="7"/>
  <c r="BI313" i="7"/>
  <c r="BI312" i="7"/>
  <c r="BI311" i="7"/>
  <c r="BI310" i="7"/>
  <c r="BI309" i="7"/>
  <c r="BI308" i="7"/>
  <c r="BI307" i="7"/>
  <c r="BI306" i="7"/>
  <c r="BI305" i="7"/>
  <c r="BI304" i="7"/>
  <c r="BI303" i="7"/>
  <c r="BI302" i="7"/>
  <c r="BI301" i="7"/>
  <c r="BI300" i="7"/>
  <c r="BI299" i="7"/>
  <c r="BI298" i="7"/>
  <c r="BI297" i="7"/>
  <c r="BI296" i="7"/>
  <c r="BI295" i="7"/>
  <c r="BI294" i="7"/>
  <c r="BI293" i="7"/>
  <c r="BI292" i="7"/>
  <c r="BI291" i="7"/>
  <c r="BI290" i="7"/>
  <c r="BI289" i="7"/>
  <c r="BI288" i="7"/>
  <c r="BI287" i="7"/>
  <c r="BI286" i="7"/>
  <c r="BI285" i="7"/>
  <c r="BI284" i="7"/>
  <c r="BI283" i="7"/>
  <c r="BI282" i="7"/>
  <c r="BI281" i="7"/>
  <c r="BI280" i="7"/>
  <c r="BI279" i="7"/>
  <c r="BI278" i="7"/>
  <c r="BI277" i="7"/>
  <c r="BI276" i="7"/>
  <c r="BI275" i="7"/>
  <c r="BI274" i="7"/>
  <c r="BI273" i="7"/>
  <c r="BI272" i="7"/>
  <c r="BI271" i="7"/>
  <c r="BI270" i="7"/>
  <c r="BI269" i="7"/>
  <c r="BI268" i="7"/>
  <c r="BI267" i="7"/>
  <c r="BI266" i="7"/>
  <c r="BI265" i="7"/>
  <c r="BI264" i="7"/>
  <c r="BI263" i="7"/>
  <c r="BI262" i="7"/>
  <c r="BI261" i="7"/>
  <c r="BI260" i="7"/>
  <c r="BI259" i="7"/>
  <c r="BI258" i="7"/>
  <c r="BI257" i="7"/>
  <c r="BI256" i="7"/>
  <c r="BI255" i="7"/>
  <c r="BI254" i="7"/>
  <c r="BI253" i="7"/>
  <c r="BI252" i="7"/>
  <c r="BI251" i="7"/>
  <c r="BI250" i="7"/>
  <c r="BI249" i="7"/>
  <c r="BI248" i="7"/>
  <c r="BI247" i="7"/>
  <c r="BI246" i="7"/>
  <c r="BI245" i="7"/>
  <c r="BI244" i="7"/>
  <c r="BI243" i="7"/>
  <c r="BI242" i="7"/>
  <c r="BI241" i="7"/>
  <c r="BI240" i="7"/>
  <c r="BI239" i="7"/>
  <c r="BI238" i="7"/>
  <c r="BI237" i="7"/>
  <c r="BI236" i="7"/>
  <c r="BI235" i="7"/>
  <c r="BI234" i="7"/>
  <c r="BI233" i="7"/>
  <c r="BI232" i="7"/>
  <c r="BI231" i="7"/>
  <c r="BI230" i="7"/>
  <c r="BI229" i="7"/>
  <c r="BI228" i="7"/>
  <c r="BI227" i="7"/>
  <c r="BI226" i="7"/>
  <c r="BI225" i="7"/>
  <c r="BI224" i="7"/>
  <c r="BI223" i="7"/>
  <c r="BI222" i="7"/>
  <c r="BI221" i="7"/>
  <c r="BI220" i="7"/>
  <c r="BI219" i="7"/>
  <c r="BI218" i="7"/>
  <c r="BI217" i="7"/>
  <c r="BI216" i="7"/>
  <c r="BI215" i="7"/>
  <c r="BI214" i="7"/>
  <c r="BI213" i="7"/>
  <c r="BI212" i="7"/>
  <c r="BI211" i="7"/>
  <c r="BI210" i="7"/>
  <c r="BI209" i="7"/>
  <c r="BI208" i="7"/>
  <c r="BI207" i="7"/>
  <c r="BI206" i="7"/>
  <c r="BI205" i="7"/>
  <c r="BI204" i="7"/>
  <c r="BI203" i="7"/>
  <c r="BI202" i="7"/>
  <c r="BI201" i="7"/>
  <c r="BI200" i="7"/>
  <c r="BI199" i="7"/>
  <c r="BI198" i="7"/>
  <c r="BI197" i="7"/>
  <c r="BI196" i="7"/>
  <c r="BI195" i="7"/>
  <c r="BI194" i="7"/>
  <c r="BI193" i="7"/>
  <c r="BI192" i="7"/>
  <c r="BI191" i="7"/>
  <c r="BI190" i="7"/>
  <c r="BI189" i="7"/>
  <c r="BI188" i="7"/>
  <c r="BI187" i="7"/>
  <c r="BI186" i="7"/>
  <c r="BI185" i="7"/>
  <c r="BI184" i="7"/>
  <c r="BI183" i="7"/>
  <c r="BI182" i="7"/>
  <c r="BI181" i="7"/>
  <c r="BI180" i="7"/>
  <c r="BI179" i="7"/>
  <c r="BI178" i="7"/>
  <c r="BI177" i="7"/>
  <c r="BI176" i="7"/>
  <c r="BI175" i="7"/>
  <c r="BI174" i="7"/>
  <c r="BI173" i="7"/>
  <c r="BI172" i="7"/>
  <c r="BI171" i="7"/>
  <c r="BI170" i="7"/>
  <c r="BI169" i="7"/>
  <c r="BI168" i="7"/>
  <c r="BI167" i="7"/>
  <c r="BI166" i="7"/>
  <c r="BI165" i="7"/>
  <c r="BI164" i="7"/>
  <c r="BI163" i="7"/>
  <c r="BI162" i="7"/>
  <c r="BI161" i="7"/>
  <c r="BI160" i="7"/>
  <c r="BI159" i="7"/>
  <c r="BI158" i="7"/>
  <c r="BI157" i="7"/>
  <c r="BI156" i="7"/>
  <c r="BI155" i="7"/>
  <c r="BI154" i="7"/>
  <c r="BI153" i="7"/>
  <c r="BI152" i="7"/>
  <c r="BI151" i="7"/>
  <c r="BI150" i="7"/>
  <c r="BI149" i="7"/>
  <c r="BI148" i="7"/>
  <c r="BI147" i="7"/>
  <c r="BI146" i="7"/>
  <c r="BI145" i="7"/>
  <c r="BI144" i="7"/>
  <c r="BI143" i="7"/>
  <c r="BI142" i="7"/>
  <c r="BI141" i="7"/>
  <c r="BI140" i="7"/>
  <c r="BI139" i="7"/>
  <c r="BI138" i="7"/>
  <c r="BI137" i="7"/>
  <c r="BI136" i="7"/>
  <c r="BI135" i="7"/>
  <c r="BI134" i="7"/>
  <c r="BI133" i="7"/>
  <c r="BI132" i="7"/>
  <c r="BI131" i="7"/>
  <c r="BI130" i="7"/>
  <c r="BI129" i="7"/>
  <c r="BI128" i="7"/>
  <c r="BI127" i="7"/>
  <c r="BI126" i="7"/>
  <c r="BI125" i="7"/>
  <c r="BI124" i="7"/>
  <c r="BI123" i="7"/>
  <c r="BI122" i="7"/>
  <c r="BI121" i="7"/>
  <c r="BI120" i="7"/>
  <c r="BI119" i="7"/>
  <c r="BI118" i="7"/>
  <c r="BI117" i="7"/>
  <c r="BI116" i="7"/>
  <c r="BI115" i="7"/>
  <c r="BI114" i="7"/>
  <c r="BI113" i="7"/>
  <c r="BI112" i="7"/>
  <c r="BI111" i="7"/>
  <c r="BI110" i="7"/>
  <c r="BI109" i="7"/>
  <c r="BI108" i="7"/>
  <c r="BI107" i="7"/>
  <c r="BI106" i="7"/>
  <c r="BI105" i="7"/>
  <c r="BI104" i="7"/>
  <c r="BI103" i="7"/>
  <c r="BI102" i="7"/>
  <c r="BI101" i="7"/>
  <c r="BI100" i="7"/>
  <c r="BI99" i="7"/>
  <c r="BI98" i="7"/>
  <c r="BI97" i="7"/>
  <c r="BI96" i="7"/>
  <c r="BI95" i="7"/>
  <c r="BI94" i="7"/>
  <c r="BI93" i="7"/>
  <c r="BI92" i="7"/>
  <c r="BI91" i="7"/>
  <c r="BI90" i="7"/>
  <c r="BI89" i="7"/>
  <c r="BI88" i="7"/>
  <c r="BI87" i="7"/>
  <c r="BI86" i="7"/>
  <c r="BI85" i="7"/>
  <c r="BI84" i="7"/>
  <c r="BI83" i="7"/>
  <c r="BI82" i="7"/>
  <c r="BI81" i="7"/>
  <c r="BI80" i="7"/>
  <c r="BI79" i="7"/>
  <c r="BI78" i="7"/>
  <c r="BI77" i="7"/>
  <c r="BI76" i="7"/>
  <c r="BI75" i="7"/>
  <c r="BI74" i="7"/>
  <c r="BI73" i="7"/>
  <c r="BI72" i="7"/>
  <c r="BI71" i="7"/>
  <c r="BI70" i="7"/>
  <c r="BI69" i="7"/>
  <c r="BI68" i="7"/>
  <c r="BI67" i="7"/>
  <c r="BI66" i="7"/>
  <c r="BI65" i="7"/>
  <c r="BI64" i="7"/>
  <c r="BI63" i="7"/>
  <c r="BI62" i="7"/>
  <c r="BI61" i="7"/>
  <c r="BI60" i="7"/>
  <c r="BI59" i="7"/>
  <c r="BI58" i="7"/>
  <c r="BI57" i="7"/>
  <c r="BI56" i="7"/>
  <c r="BI55" i="7"/>
  <c r="BI54" i="7"/>
  <c r="BI53" i="7"/>
  <c r="BI52" i="7"/>
  <c r="BI51" i="7"/>
  <c r="BI50" i="7"/>
  <c r="BI49" i="7"/>
  <c r="BI48" i="7"/>
  <c r="BI47" i="7"/>
  <c r="BI46" i="7"/>
  <c r="BI45" i="7"/>
  <c r="BI44" i="7"/>
  <c r="BI43" i="7"/>
  <c r="BI42" i="7"/>
  <c r="BI41" i="7"/>
  <c r="BI40" i="7"/>
  <c r="BI39" i="7"/>
  <c r="BI38" i="7"/>
  <c r="BI37" i="7"/>
  <c r="BI36" i="7"/>
  <c r="BI35" i="7"/>
  <c r="BI34" i="7"/>
  <c r="BI33" i="7"/>
  <c r="BI32" i="7"/>
  <c r="BI31" i="7"/>
  <c r="BI30" i="7"/>
  <c r="BI29" i="7"/>
  <c r="BI28" i="7"/>
  <c r="BI27" i="7"/>
  <c r="BI26" i="7"/>
  <c r="BI25" i="7"/>
  <c r="BI24" i="7"/>
  <c r="BI23" i="7"/>
  <c r="BI22" i="7"/>
  <c r="BI21" i="7"/>
  <c r="BI20" i="7"/>
  <c r="BI19" i="7"/>
  <c r="BI18" i="7"/>
  <c r="BI17" i="7"/>
  <c r="BI16" i="7"/>
  <c r="BI15" i="7"/>
  <c r="BI14" i="7"/>
  <c r="BI13" i="7"/>
  <c r="BI12" i="7"/>
  <c r="BI11" i="7"/>
  <c r="BI10" i="7"/>
  <c r="BI9" i="7"/>
  <c r="BI8" i="7"/>
  <c r="BI7" i="7"/>
  <c r="BI6" i="7"/>
  <c r="BI5" i="7"/>
  <c r="BI4" i="7"/>
  <c r="BI3" i="7"/>
  <c r="BI2" i="7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S66" i="15" s="1"/>
  <c r="G57" i="8"/>
  <c r="S67" i="15" s="1"/>
  <c r="G56" i="8"/>
  <c r="G55" i="8"/>
  <c r="S65" i="15" s="1"/>
  <c r="G54" i="8"/>
  <c r="G53" i="8"/>
  <c r="S57" i="15" s="1"/>
  <c r="G52" i="8"/>
  <c r="G51" i="8"/>
  <c r="S59" i="15" s="1"/>
  <c r="G50" i="8"/>
  <c r="S63" i="15" s="1"/>
  <c r="G49" i="8"/>
  <c r="S61" i="15" s="1"/>
  <c r="G48" i="8"/>
  <c r="G47" i="8"/>
  <c r="S54" i="15" s="1"/>
  <c r="G46" i="8"/>
  <c r="S56" i="15" s="1"/>
  <c r="G45" i="8"/>
  <c r="S55" i="15" s="1"/>
  <c r="G44" i="8"/>
  <c r="S62" i="15" s="1"/>
  <c r="G43" i="8"/>
  <c r="G42" i="8"/>
  <c r="S50" i="15" s="1"/>
  <c r="G41" i="8"/>
  <c r="S48" i="15" s="1"/>
  <c r="G40" i="8"/>
  <c r="S51" i="15" s="1"/>
  <c r="G39" i="8"/>
  <c r="S49" i="15" s="1"/>
  <c r="G38" i="8"/>
  <c r="S52" i="15" s="1"/>
  <c r="G37" i="8"/>
  <c r="S53" i="15" s="1"/>
  <c r="G36" i="8"/>
  <c r="G35" i="8"/>
  <c r="S43" i="15" s="1"/>
  <c r="G34" i="8"/>
  <c r="S47" i="15" s="1"/>
  <c r="G33" i="8"/>
  <c r="S40" i="15" s="1"/>
  <c r="G32" i="8"/>
  <c r="G31" i="8"/>
  <c r="S42" i="15" s="1"/>
  <c r="G30" i="8"/>
  <c r="S41" i="15" s="1"/>
  <c r="G29" i="8"/>
  <c r="S39" i="15" s="1"/>
  <c r="G28" i="8"/>
  <c r="S45" i="15" s="1"/>
  <c r="G27" i="8"/>
  <c r="G26" i="8"/>
  <c r="S33" i="15" s="1"/>
  <c r="G25" i="8"/>
  <c r="S36" i="15" s="1"/>
  <c r="G24" i="8"/>
  <c r="S37" i="15" s="1"/>
  <c r="G23" i="8"/>
  <c r="S35" i="15" s="1"/>
  <c r="G22" i="8"/>
  <c r="S38" i="15" s="1"/>
  <c r="G21" i="8"/>
  <c r="G20" i="8"/>
  <c r="S34" i="15" s="1"/>
  <c r="G19" i="8"/>
  <c r="G10" i="8"/>
  <c r="G9" i="8"/>
  <c r="G8" i="8"/>
  <c r="G7" i="8"/>
  <c r="G6" i="8"/>
  <c r="G5" i="8"/>
  <c r="AI56" i="3"/>
  <c r="AH56" i="3"/>
  <c r="AG56" i="3"/>
  <c r="AF56" i="3"/>
  <c r="I82" i="4" s="1"/>
  <c r="AE56" i="3"/>
  <c r="AD56" i="3"/>
  <c r="AC56" i="3"/>
  <c r="AB56" i="3"/>
  <c r="AA56" i="3"/>
  <c r="O96" i="2" s="1"/>
  <c r="Z56" i="3"/>
  <c r="P82" i="4" s="1"/>
  <c r="Y56" i="3"/>
  <c r="O82" i="4" s="1"/>
  <c r="X56" i="3"/>
  <c r="N82" i="4" s="1"/>
  <c r="W56" i="3"/>
  <c r="V56" i="3"/>
  <c r="U56" i="3"/>
  <c r="T56" i="3"/>
  <c r="S56" i="3"/>
  <c r="R56" i="3"/>
  <c r="Q56" i="3"/>
  <c r="P56" i="3"/>
  <c r="M82" i="4" s="1"/>
  <c r="O56" i="3"/>
  <c r="N56" i="3"/>
  <c r="M56" i="3"/>
  <c r="L56" i="3"/>
  <c r="L82" i="4" s="1"/>
  <c r="K56" i="3"/>
  <c r="K82" i="4" s="1"/>
  <c r="J56" i="3"/>
  <c r="G96" i="2" s="1"/>
  <c r="I56" i="3"/>
  <c r="F82" i="4" s="1"/>
  <c r="H56" i="3"/>
  <c r="G56" i="3"/>
  <c r="F56" i="3"/>
  <c r="E56" i="3"/>
  <c r="D96" i="2" s="1"/>
  <c r="D56" i="3"/>
  <c r="AI55" i="3"/>
  <c r="AH55" i="3"/>
  <c r="AG55" i="3"/>
  <c r="AF55" i="3"/>
  <c r="R95" i="2" s="1"/>
  <c r="AE55" i="3"/>
  <c r="AD55" i="3"/>
  <c r="AC55" i="3"/>
  <c r="AB55" i="3"/>
  <c r="AA55" i="3"/>
  <c r="G81" i="4" s="1"/>
  <c r="Z55" i="3"/>
  <c r="P81" i="4" s="1"/>
  <c r="Y55" i="3"/>
  <c r="L95" i="2" s="1"/>
  <c r="X55" i="3"/>
  <c r="K95" i="2" s="1"/>
  <c r="W55" i="3"/>
  <c r="V55" i="3"/>
  <c r="U55" i="3"/>
  <c r="T55" i="3"/>
  <c r="S55" i="3"/>
  <c r="R55" i="3"/>
  <c r="Q55" i="3"/>
  <c r="P55" i="3"/>
  <c r="J95" i="2" s="1"/>
  <c r="O55" i="3"/>
  <c r="N55" i="3"/>
  <c r="M55" i="3"/>
  <c r="L55" i="3"/>
  <c r="L81" i="4" s="1"/>
  <c r="K55" i="3"/>
  <c r="K81" i="4" s="1"/>
  <c r="J55" i="3"/>
  <c r="G95" i="2" s="1"/>
  <c r="I55" i="3"/>
  <c r="F81" i="4" s="1"/>
  <c r="H55" i="3"/>
  <c r="G55" i="3"/>
  <c r="F55" i="3"/>
  <c r="E55" i="3"/>
  <c r="D81" i="4" s="1"/>
  <c r="D55" i="3"/>
  <c r="AI54" i="3"/>
  <c r="AH54" i="3"/>
  <c r="AG54" i="3"/>
  <c r="AF54" i="3"/>
  <c r="I80" i="4" s="1"/>
  <c r="AE54" i="3"/>
  <c r="AD54" i="3"/>
  <c r="AC54" i="3"/>
  <c r="AB54" i="3"/>
  <c r="AA54" i="3"/>
  <c r="O94" i="2" s="1"/>
  <c r="Z54" i="3"/>
  <c r="P80" i="4" s="1"/>
  <c r="Y54" i="3"/>
  <c r="L94" i="2" s="1"/>
  <c r="X54" i="3"/>
  <c r="N80" i="4" s="1"/>
  <c r="W54" i="3"/>
  <c r="V54" i="3"/>
  <c r="U54" i="3"/>
  <c r="T54" i="3"/>
  <c r="S54" i="3"/>
  <c r="R54" i="3"/>
  <c r="Q54" i="3"/>
  <c r="P54" i="3"/>
  <c r="M80" i="4" s="1"/>
  <c r="O54" i="3"/>
  <c r="N54" i="3"/>
  <c r="M54" i="3"/>
  <c r="L54" i="3"/>
  <c r="L80" i="4" s="1"/>
  <c r="K54" i="3"/>
  <c r="H94" i="2" s="1"/>
  <c r="J54" i="3"/>
  <c r="G94" i="2" s="1"/>
  <c r="I54" i="3"/>
  <c r="F80" i="4" s="1"/>
  <c r="H54" i="3"/>
  <c r="G54" i="3"/>
  <c r="F54" i="3"/>
  <c r="E54" i="3"/>
  <c r="D94" i="2" s="1"/>
  <c r="D54" i="3"/>
  <c r="AI53" i="3"/>
  <c r="AH53" i="3"/>
  <c r="AG53" i="3"/>
  <c r="AF53" i="3"/>
  <c r="AE53" i="3"/>
  <c r="AD53" i="3"/>
  <c r="AC53" i="3"/>
  <c r="AB53" i="3"/>
  <c r="AA53" i="3"/>
  <c r="O93" i="2" s="1"/>
  <c r="Z53" i="3"/>
  <c r="P79" i="4" s="1"/>
  <c r="Y53" i="3"/>
  <c r="O79" i="4" s="1"/>
  <c r="X53" i="3"/>
  <c r="N79" i="4" s="1"/>
  <c r="W53" i="3"/>
  <c r="V53" i="3"/>
  <c r="U53" i="3"/>
  <c r="T53" i="3"/>
  <c r="S53" i="3"/>
  <c r="R53" i="3"/>
  <c r="Q53" i="3"/>
  <c r="P53" i="3"/>
  <c r="J93" i="2" s="1"/>
  <c r="O53" i="3"/>
  <c r="N53" i="3"/>
  <c r="M53" i="3"/>
  <c r="L53" i="3"/>
  <c r="L79" i="4" s="1"/>
  <c r="K53" i="3"/>
  <c r="H93" i="2" s="1"/>
  <c r="J53" i="3"/>
  <c r="J79" i="4" s="1"/>
  <c r="I53" i="3"/>
  <c r="F93" i="2" s="1"/>
  <c r="H53" i="3"/>
  <c r="G53" i="3"/>
  <c r="F53" i="3"/>
  <c r="E53" i="3"/>
  <c r="D79" i="4" s="1"/>
  <c r="D53" i="3"/>
  <c r="AI52" i="3"/>
  <c r="AH52" i="3"/>
  <c r="AG52" i="3"/>
  <c r="AF52" i="3"/>
  <c r="I78" i="4" s="1"/>
  <c r="AE52" i="3"/>
  <c r="AD52" i="3"/>
  <c r="AC52" i="3"/>
  <c r="AB52" i="3"/>
  <c r="AA52" i="3"/>
  <c r="G78" i="4" s="1"/>
  <c r="Z52" i="3"/>
  <c r="N92" i="2" s="1"/>
  <c r="Y52" i="3"/>
  <c r="O78" i="4" s="1"/>
  <c r="X52" i="3"/>
  <c r="N78" i="4" s="1"/>
  <c r="W52" i="3"/>
  <c r="V52" i="3"/>
  <c r="U52" i="3"/>
  <c r="T52" i="3"/>
  <c r="S52" i="3"/>
  <c r="R52" i="3"/>
  <c r="Q52" i="3"/>
  <c r="P52" i="3"/>
  <c r="M78" i="4" s="1"/>
  <c r="M67" i="15" s="1"/>
  <c r="O52" i="3"/>
  <c r="N52" i="3"/>
  <c r="M52" i="3"/>
  <c r="L52" i="3"/>
  <c r="I92" i="2" s="1"/>
  <c r="K52" i="3"/>
  <c r="K78" i="4" s="1"/>
  <c r="J52" i="3"/>
  <c r="G92" i="2" s="1"/>
  <c r="I52" i="3"/>
  <c r="F78" i="4" s="1"/>
  <c r="F67" i="15" s="1"/>
  <c r="H52" i="3"/>
  <c r="G52" i="3"/>
  <c r="F52" i="3"/>
  <c r="E52" i="3"/>
  <c r="D78" i="4" s="1"/>
  <c r="D52" i="3"/>
  <c r="AI51" i="3"/>
  <c r="AH51" i="3"/>
  <c r="AG51" i="3"/>
  <c r="AF51" i="3"/>
  <c r="R91" i="2" s="1"/>
  <c r="AE51" i="3"/>
  <c r="AD51" i="3"/>
  <c r="AC51" i="3"/>
  <c r="AB51" i="3"/>
  <c r="AA51" i="3"/>
  <c r="O91" i="2" s="1"/>
  <c r="Z51" i="3"/>
  <c r="N91" i="2" s="1"/>
  <c r="Y51" i="3"/>
  <c r="O77" i="4" s="1"/>
  <c r="O66" i="15" s="1"/>
  <c r="X51" i="3"/>
  <c r="N77" i="4" s="1"/>
  <c r="W51" i="3"/>
  <c r="V51" i="3"/>
  <c r="U51" i="3"/>
  <c r="T51" i="3"/>
  <c r="S51" i="3"/>
  <c r="R51" i="3"/>
  <c r="Q51" i="3"/>
  <c r="P51" i="3"/>
  <c r="M77" i="4" s="1"/>
  <c r="M66" i="15" s="1"/>
  <c r="O51" i="3"/>
  <c r="N51" i="3"/>
  <c r="M51" i="3"/>
  <c r="L51" i="3"/>
  <c r="K51" i="3"/>
  <c r="H91" i="2" s="1"/>
  <c r="J51" i="3"/>
  <c r="J77" i="4" s="1"/>
  <c r="I51" i="3"/>
  <c r="F91" i="2" s="1"/>
  <c r="H51" i="3"/>
  <c r="G51" i="3"/>
  <c r="F51" i="3"/>
  <c r="E51" i="3"/>
  <c r="D91" i="2" s="1"/>
  <c r="D51" i="3"/>
  <c r="AI50" i="3"/>
  <c r="AH50" i="3"/>
  <c r="AG50" i="3"/>
  <c r="AF50" i="3"/>
  <c r="I76" i="4" s="1"/>
  <c r="AE50" i="3"/>
  <c r="AD50" i="3"/>
  <c r="AC50" i="3"/>
  <c r="AB50" i="3"/>
  <c r="AA50" i="3"/>
  <c r="G76" i="4" s="1"/>
  <c r="Z50" i="3"/>
  <c r="P76" i="4" s="1"/>
  <c r="P65" i="15" s="1"/>
  <c r="Y50" i="3"/>
  <c r="O76" i="4" s="1"/>
  <c r="O65" i="15" s="1"/>
  <c r="X50" i="3"/>
  <c r="W50" i="3"/>
  <c r="V50" i="3"/>
  <c r="U50" i="3"/>
  <c r="T50" i="3"/>
  <c r="S50" i="3"/>
  <c r="R50" i="3"/>
  <c r="Q50" i="3"/>
  <c r="P50" i="3"/>
  <c r="M76" i="4" s="1"/>
  <c r="O50" i="3"/>
  <c r="N50" i="3"/>
  <c r="M50" i="3"/>
  <c r="L50" i="3"/>
  <c r="K50" i="3"/>
  <c r="H90" i="2" s="1"/>
  <c r="J50" i="3"/>
  <c r="G90" i="2" s="1"/>
  <c r="I50" i="3"/>
  <c r="F76" i="4" s="1"/>
  <c r="H50" i="3"/>
  <c r="G50" i="3"/>
  <c r="F50" i="3"/>
  <c r="E50" i="3"/>
  <c r="D76" i="4" s="1"/>
  <c r="D65" i="15" s="1"/>
  <c r="D50" i="3"/>
  <c r="AI49" i="3"/>
  <c r="AH49" i="3"/>
  <c r="AG49" i="3"/>
  <c r="AF49" i="3"/>
  <c r="R89" i="2" s="1"/>
  <c r="AE49" i="3"/>
  <c r="AD49" i="3"/>
  <c r="AC49" i="3"/>
  <c r="AB49" i="3"/>
  <c r="AA49" i="3"/>
  <c r="O89" i="2" s="1"/>
  <c r="Z49" i="3"/>
  <c r="P75" i="4" s="1"/>
  <c r="P64" i="15" s="1"/>
  <c r="Y49" i="3"/>
  <c r="L89" i="2" s="1"/>
  <c r="X49" i="3"/>
  <c r="N75" i="4" s="1"/>
  <c r="W49" i="3"/>
  <c r="V49" i="3"/>
  <c r="U49" i="3"/>
  <c r="T49" i="3"/>
  <c r="S49" i="3"/>
  <c r="R49" i="3"/>
  <c r="Q49" i="3"/>
  <c r="P49" i="3"/>
  <c r="J89" i="2" s="1"/>
  <c r="O49" i="3"/>
  <c r="N49" i="3"/>
  <c r="M49" i="3"/>
  <c r="L49" i="3"/>
  <c r="L75" i="4" s="1"/>
  <c r="L64" i="15" s="1"/>
  <c r="K49" i="3"/>
  <c r="K75" i="4" s="1"/>
  <c r="J49" i="3"/>
  <c r="J75" i="4" s="1"/>
  <c r="I49" i="3"/>
  <c r="F75" i="4" s="1"/>
  <c r="F64" i="15" s="1"/>
  <c r="H49" i="3"/>
  <c r="G49" i="3"/>
  <c r="F49" i="3"/>
  <c r="E49" i="3"/>
  <c r="D49" i="3"/>
  <c r="AI48" i="3"/>
  <c r="AH48" i="3"/>
  <c r="AG48" i="3"/>
  <c r="AF48" i="3"/>
  <c r="AE48" i="3"/>
  <c r="AD48" i="3"/>
  <c r="AC48" i="3"/>
  <c r="AB48" i="3"/>
  <c r="AA48" i="3"/>
  <c r="O88" i="2" s="1"/>
  <c r="Z48" i="3"/>
  <c r="P74" i="4" s="1"/>
  <c r="Y48" i="3"/>
  <c r="L88" i="2" s="1"/>
  <c r="X48" i="3"/>
  <c r="N74" i="4" s="1"/>
  <c r="W48" i="3"/>
  <c r="V48" i="3"/>
  <c r="U48" i="3"/>
  <c r="T48" i="3"/>
  <c r="S48" i="3"/>
  <c r="R48" i="3"/>
  <c r="Q48" i="3"/>
  <c r="P48" i="3"/>
  <c r="M74" i="4" s="1"/>
  <c r="O48" i="3"/>
  <c r="N48" i="3"/>
  <c r="M48" i="3"/>
  <c r="L48" i="3"/>
  <c r="K48" i="3"/>
  <c r="K74" i="4" s="1"/>
  <c r="J48" i="3"/>
  <c r="G88" i="2" s="1"/>
  <c r="I48" i="3"/>
  <c r="F74" i="4" s="1"/>
  <c r="H48" i="3"/>
  <c r="G48" i="3"/>
  <c r="F48" i="3"/>
  <c r="E48" i="3"/>
  <c r="D74" i="4" s="1"/>
  <c r="D48" i="3"/>
  <c r="AI47" i="3"/>
  <c r="AH47" i="3"/>
  <c r="AG47" i="3"/>
  <c r="AF47" i="3"/>
  <c r="I73" i="4" s="1"/>
  <c r="AE47" i="3"/>
  <c r="AD47" i="3"/>
  <c r="AC47" i="3"/>
  <c r="AB47" i="3"/>
  <c r="AA47" i="3"/>
  <c r="O87" i="2" s="1"/>
  <c r="Z47" i="3"/>
  <c r="P73" i="4" s="1"/>
  <c r="Y47" i="3"/>
  <c r="O73" i="4" s="1"/>
  <c r="X47" i="3"/>
  <c r="N73" i="4" s="1"/>
  <c r="N63" i="15" s="1"/>
  <c r="W47" i="3"/>
  <c r="V47" i="3"/>
  <c r="U47" i="3"/>
  <c r="T47" i="3"/>
  <c r="S47" i="3"/>
  <c r="R47" i="3"/>
  <c r="Q47" i="3"/>
  <c r="P47" i="3"/>
  <c r="O47" i="3"/>
  <c r="N47" i="3"/>
  <c r="M47" i="3"/>
  <c r="L47" i="3"/>
  <c r="L73" i="4" s="1"/>
  <c r="K47" i="3"/>
  <c r="H87" i="2" s="1"/>
  <c r="J47" i="3"/>
  <c r="J73" i="4" s="1"/>
  <c r="I47" i="3"/>
  <c r="F73" i="4" s="1"/>
  <c r="F63" i="15" s="1"/>
  <c r="H47" i="3"/>
  <c r="G47" i="3"/>
  <c r="F47" i="3"/>
  <c r="E47" i="3"/>
  <c r="D87" i="2" s="1"/>
  <c r="D47" i="3"/>
  <c r="AI46" i="3"/>
  <c r="AH46" i="3"/>
  <c r="AG46" i="3"/>
  <c r="AF46" i="3"/>
  <c r="I72" i="4" s="1"/>
  <c r="I62" i="15" s="1"/>
  <c r="AE46" i="3"/>
  <c r="AD46" i="3"/>
  <c r="AC46" i="3"/>
  <c r="AB46" i="3"/>
  <c r="AA46" i="3"/>
  <c r="G72" i="4" s="1"/>
  <c r="G62" i="15" s="1"/>
  <c r="Z46" i="3"/>
  <c r="N86" i="2" s="1"/>
  <c r="Y46" i="3"/>
  <c r="L86" i="2" s="1"/>
  <c r="X46" i="3"/>
  <c r="W46" i="3"/>
  <c r="V46" i="3"/>
  <c r="U46" i="3"/>
  <c r="T46" i="3"/>
  <c r="S46" i="3"/>
  <c r="R46" i="3"/>
  <c r="Q46" i="3"/>
  <c r="P46" i="3"/>
  <c r="M72" i="4" s="1"/>
  <c r="M62" i="15" s="1"/>
  <c r="O46" i="3"/>
  <c r="N46" i="3"/>
  <c r="M46" i="3"/>
  <c r="L46" i="3"/>
  <c r="I86" i="2" s="1"/>
  <c r="K46" i="3"/>
  <c r="K72" i="4" s="1"/>
  <c r="K62" i="15" s="1"/>
  <c r="J46" i="3"/>
  <c r="J72" i="4" s="1"/>
  <c r="J62" i="15" s="1"/>
  <c r="I46" i="3"/>
  <c r="F72" i="4" s="1"/>
  <c r="F62" i="15" s="1"/>
  <c r="H46" i="3"/>
  <c r="G46" i="3"/>
  <c r="F46" i="3"/>
  <c r="E46" i="3"/>
  <c r="D72" i="4" s="1"/>
  <c r="D62" i="15" s="1"/>
  <c r="D46" i="3"/>
  <c r="AI45" i="3"/>
  <c r="AH45" i="3"/>
  <c r="AG45" i="3"/>
  <c r="AF45" i="3"/>
  <c r="AE45" i="3"/>
  <c r="AD45" i="3"/>
  <c r="AC45" i="3"/>
  <c r="AB45" i="3"/>
  <c r="AA45" i="3"/>
  <c r="O85" i="2" s="1"/>
  <c r="Z45" i="3"/>
  <c r="N85" i="2" s="1"/>
  <c r="Y45" i="3"/>
  <c r="O71" i="4" s="1"/>
  <c r="O61" i="15" s="1"/>
  <c r="X45" i="3"/>
  <c r="N71" i="4" s="1"/>
  <c r="N61" i="15" s="1"/>
  <c r="W45" i="3"/>
  <c r="V45" i="3"/>
  <c r="U45" i="3"/>
  <c r="T45" i="3"/>
  <c r="S45" i="3"/>
  <c r="R45" i="3"/>
  <c r="Q45" i="3"/>
  <c r="P45" i="3"/>
  <c r="J85" i="2" s="1"/>
  <c r="O45" i="3"/>
  <c r="N45" i="3"/>
  <c r="M45" i="3"/>
  <c r="L45" i="3"/>
  <c r="L71" i="4" s="1"/>
  <c r="L61" i="15" s="1"/>
  <c r="K45" i="3"/>
  <c r="K71" i="4" s="1"/>
  <c r="K61" i="15" s="1"/>
  <c r="J45" i="3"/>
  <c r="G85" i="2" s="1"/>
  <c r="I45" i="3"/>
  <c r="F85" i="2" s="1"/>
  <c r="H45" i="3"/>
  <c r="G45" i="3"/>
  <c r="F45" i="3"/>
  <c r="E45" i="3"/>
  <c r="D85" i="2" s="1"/>
  <c r="D45" i="3"/>
  <c r="AI44" i="3"/>
  <c r="AH44" i="3"/>
  <c r="AG44" i="3"/>
  <c r="AF44" i="3"/>
  <c r="I70" i="4" s="1"/>
  <c r="AE44" i="3"/>
  <c r="AD44" i="3"/>
  <c r="AC44" i="3"/>
  <c r="AB44" i="3"/>
  <c r="AA44" i="3"/>
  <c r="G70" i="4" s="1"/>
  <c r="Z44" i="3"/>
  <c r="N84" i="2" s="1"/>
  <c r="Y44" i="3"/>
  <c r="L84" i="2" s="1"/>
  <c r="X44" i="3"/>
  <c r="N70" i="4" s="1"/>
  <c r="W44" i="3"/>
  <c r="V44" i="3"/>
  <c r="U44" i="3"/>
  <c r="T44" i="3"/>
  <c r="S44" i="3"/>
  <c r="R44" i="3"/>
  <c r="Q44" i="3"/>
  <c r="P44" i="3"/>
  <c r="M70" i="4" s="1"/>
  <c r="O44" i="3"/>
  <c r="N44" i="3"/>
  <c r="M44" i="3"/>
  <c r="L44" i="3"/>
  <c r="K44" i="3"/>
  <c r="H84" i="2" s="1"/>
  <c r="J44" i="3"/>
  <c r="G84" i="2" s="1"/>
  <c r="I44" i="3"/>
  <c r="F70" i="4" s="1"/>
  <c r="H44" i="3"/>
  <c r="G44" i="3"/>
  <c r="F44" i="3"/>
  <c r="E44" i="3"/>
  <c r="D84" i="2" s="1"/>
  <c r="D44" i="3"/>
  <c r="AI43" i="3"/>
  <c r="AH43" i="3"/>
  <c r="AG43" i="3"/>
  <c r="AF43" i="3"/>
  <c r="I69" i="4" s="1"/>
  <c r="I60" i="15" s="1"/>
  <c r="AE43" i="3"/>
  <c r="AD43" i="3"/>
  <c r="AC43" i="3"/>
  <c r="AB43" i="3"/>
  <c r="AA43" i="3"/>
  <c r="G69" i="4" s="1"/>
  <c r="G60" i="15" s="1"/>
  <c r="Z43" i="3"/>
  <c r="P69" i="4" s="1"/>
  <c r="Y43" i="3"/>
  <c r="O69" i="4" s="1"/>
  <c r="X43" i="3"/>
  <c r="K83" i="2" s="1"/>
  <c r="W43" i="3"/>
  <c r="V43" i="3"/>
  <c r="U43" i="3"/>
  <c r="T43" i="3"/>
  <c r="S43" i="3"/>
  <c r="R43" i="3"/>
  <c r="Q43" i="3"/>
  <c r="P43" i="3"/>
  <c r="M69" i="4" s="1"/>
  <c r="M60" i="15" s="1"/>
  <c r="O43" i="3"/>
  <c r="N43" i="3"/>
  <c r="M43" i="3"/>
  <c r="L43" i="3"/>
  <c r="K43" i="3"/>
  <c r="H83" i="2" s="1"/>
  <c r="J43" i="3"/>
  <c r="J69" i="4" s="1"/>
  <c r="I43" i="3"/>
  <c r="F69" i="4" s="1"/>
  <c r="F60" i="15" s="1"/>
  <c r="H43" i="3"/>
  <c r="G43" i="3"/>
  <c r="F43" i="3"/>
  <c r="E43" i="3"/>
  <c r="D69" i="4" s="1"/>
  <c r="D43" i="3"/>
  <c r="AI42" i="3"/>
  <c r="AH42" i="3"/>
  <c r="AG42" i="3"/>
  <c r="AF42" i="3"/>
  <c r="I68" i="4" s="1"/>
  <c r="I59" i="15" s="1"/>
  <c r="AE42" i="3"/>
  <c r="AD42" i="3"/>
  <c r="AC42" i="3"/>
  <c r="AB42" i="3"/>
  <c r="AA42" i="3"/>
  <c r="O82" i="2" s="1"/>
  <c r="Z42" i="3"/>
  <c r="N82" i="2" s="1"/>
  <c r="Y42" i="3"/>
  <c r="O68" i="4" s="1"/>
  <c r="O59" i="15" s="1"/>
  <c r="X42" i="3"/>
  <c r="W42" i="3"/>
  <c r="V42" i="3"/>
  <c r="U42" i="3"/>
  <c r="T42" i="3"/>
  <c r="S42" i="3"/>
  <c r="R42" i="3"/>
  <c r="Q42" i="3"/>
  <c r="P42" i="3"/>
  <c r="M68" i="4" s="1"/>
  <c r="M59" i="15" s="1"/>
  <c r="O42" i="3"/>
  <c r="N42" i="3"/>
  <c r="M42" i="3"/>
  <c r="L42" i="3"/>
  <c r="I82" i="2" s="1"/>
  <c r="K42" i="3"/>
  <c r="K68" i="4" s="1"/>
  <c r="K59" i="15" s="1"/>
  <c r="J42" i="3"/>
  <c r="G82" i="2" s="1"/>
  <c r="I42" i="3"/>
  <c r="F68" i="4" s="1"/>
  <c r="F59" i="15" s="1"/>
  <c r="H42" i="3"/>
  <c r="G42" i="3"/>
  <c r="F42" i="3"/>
  <c r="E42" i="3"/>
  <c r="D82" i="2" s="1"/>
  <c r="D42" i="3"/>
  <c r="AI41" i="3"/>
  <c r="AH41" i="3"/>
  <c r="AG41" i="3"/>
  <c r="AF41" i="3"/>
  <c r="R81" i="2" s="1"/>
  <c r="AE41" i="3"/>
  <c r="AD41" i="3"/>
  <c r="AC41" i="3"/>
  <c r="AB41" i="3"/>
  <c r="AA41" i="3"/>
  <c r="G67" i="4" s="1"/>
  <c r="G58" i="15" s="1"/>
  <c r="Z41" i="3"/>
  <c r="N81" i="2" s="1"/>
  <c r="Y41" i="3"/>
  <c r="O67" i="4" s="1"/>
  <c r="O58" i="15" s="1"/>
  <c r="X41" i="3"/>
  <c r="N67" i="4" s="1"/>
  <c r="N58" i="15" s="1"/>
  <c r="W41" i="3"/>
  <c r="V41" i="3"/>
  <c r="U41" i="3"/>
  <c r="T41" i="3"/>
  <c r="S41" i="3"/>
  <c r="R41" i="3"/>
  <c r="Q41" i="3"/>
  <c r="P41" i="3"/>
  <c r="O41" i="3"/>
  <c r="N41" i="3"/>
  <c r="M41" i="3"/>
  <c r="L41" i="3"/>
  <c r="L67" i="4" s="1"/>
  <c r="L58" i="15" s="1"/>
  <c r="K41" i="3"/>
  <c r="H81" i="2" s="1"/>
  <c r="J41" i="3"/>
  <c r="G81" i="2" s="1"/>
  <c r="I41" i="3"/>
  <c r="F81" i="2" s="1"/>
  <c r="H41" i="3"/>
  <c r="G41" i="3"/>
  <c r="F41" i="3"/>
  <c r="E41" i="3"/>
  <c r="D67" i="4" s="1"/>
  <c r="D58" i="15" s="1"/>
  <c r="D41" i="3"/>
  <c r="AI40" i="3"/>
  <c r="AH40" i="3"/>
  <c r="AG40" i="3"/>
  <c r="AF40" i="3"/>
  <c r="I66" i="4" s="1"/>
  <c r="I57" i="15" s="1"/>
  <c r="AE40" i="3"/>
  <c r="AD40" i="3"/>
  <c r="AC40" i="3"/>
  <c r="AB40" i="3"/>
  <c r="AA40" i="3"/>
  <c r="O80" i="2" s="1"/>
  <c r="Z40" i="3"/>
  <c r="N80" i="2" s="1"/>
  <c r="Y40" i="3"/>
  <c r="O66" i="4" s="1"/>
  <c r="O57" i="15" s="1"/>
  <c r="X40" i="3"/>
  <c r="N66" i="4" s="1"/>
  <c r="N57" i="15" s="1"/>
  <c r="W40" i="3"/>
  <c r="V40" i="3"/>
  <c r="U40" i="3"/>
  <c r="T40" i="3"/>
  <c r="S40" i="3"/>
  <c r="R40" i="3"/>
  <c r="Q40" i="3"/>
  <c r="P40" i="3"/>
  <c r="M66" i="4" s="1"/>
  <c r="M57" i="15" s="1"/>
  <c r="O40" i="3"/>
  <c r="N40" i="3"/>
  <c r="M40" i="3"/>
  <c r="L40" i="3"/>
  <c r="K40" i="3"/>
  <c r="K66" i="4" s="1"/>
  <c r="K57" i="15" s="1"/>
  <c r="J40" i="3"/>
  <c r="G80" i="2" s="1"/>
  <c r="I40" i="3"/>
  <c r="F80" i="2" s="1"/>
  <c r="H40" i="3"/>
  <c r="G40" i="3"/>
  <c r="F40" i="3"/>
  <c r="E40" i="3"/>
  <c r="D80" i="2" s="1"/>
  <c r="D40" i="3"/>
  <c r="AI39" i="3"/>
  <c r="AH39" i="3"/>
  <c r="AG39" i="3"/>
  <c r="AF39" i="3"/>
  <c r="I65" i="4" s="1"/>
  <c r="I56" i="15" s="1"/>
  <c r="AE39" i="3"/>
  <c r="AD39" i="3"/>
  <c r="AC39" i="3"/>
  <c r="AB39" i="3"/>
  <c r="AA39" i="3"/>
  <c r="G65" i="4" s="1"/>
  <c r="G56" i="15" s="1"/>
  <c r="Z39" i="3"/>
  <c r="P65" i="4" s="1"/>
  <c r="P56" i="15" s="1"/>
  <c r="Y39" i="3"/>
  <c r="O65" i="4" s="1"/>
  <c r="O56" i="15" s="1"/>
  <c r="X39" i="3"/>
  <c r="W39" i="3"/>
  <c r="V39" i="3"/>
  <c r="U39" i="3"/>
  <c r="T39" i="3"/>
  <c r="S39" i="3"/>
  <c r="R39" i="3"/>
  <c r="Q39" i="3"/>
  <c r="P39" i="3"/>
  <c r="M65" i="4" s="1"/>
  <c r="M56" i="15" s="1"/>
  <c r="O39" i="3"/>
  <c r="N39" i="3"/>
  <c r="M39" i="3"/>
  <c r="L39" i="3"/>
  <c r="L65" i="4" s="1"/>
  <c r="L56" i="15" s="1"/>
  <c r="K39" i="3"/>
  <c r="H79" i="2" s="1"/>
  <c r="J39" i="3"/>
  <c r="J65" i="4" s="1"/>
  <c r="J56" i="15" s="1"/>
  <c r="I39" i="3"/>
  <c r="F79" i="2" s="1"/>
  <c r="H39" i="3"/>
  <c r="G39" i="3"/>
  <c r="F39" i="3"/>
  <c r="E39" i="3"/>
  <c r="D65" i="4" s="1"/>
  <c r="D56" i="15" s="1"/>
  <c r="D39" i="3"/>
  <c r="AI38" i="3"/>
  <c r="AH38" i="3"/>
  <c r="AG38" i="3"/>
  <c r="AF38" i="3"/>
  <c r="I64" i="4" s="1"/>
  <c r="I55" i="15" s="1"/>
  <c r="AE38" i="3"/>
  <c r="AD38" i="3"/>
  <c r="AC38" i="3"/>
  <c r="AB38" i="3"/>
  <c r="AA38" i="3"/>
  <c r="G64" i="4" s="1"/>
  <c r="G55" i="15" s="1"/>
  <c r="Z38" i="3"/>
  <c r="N78" i="2" s="1"/>
  <c r="Y38" i="3"/>
  <c r="O64" i="4" s="1"/>
  <c r="O55" i="15" s="1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L64" i="4" s="1"/>
  <c r="L55" i="15" s="1"/>
  <c r="K38" i="3"/>
  <c r="H78" i="2" s="1"/>
  <c r="J38" i="3"/>
  <c r="J64" i="4" s="1"/>
  <c r="J55" i="15" s="1"/>
  <c r="I38" i="3"/>
  <c r="F78" i="2" s="1"/>
  <c r="H38" i="3"/>
  <c r="G38" i="3"/>
  <c r="F38" i="3"/>
  <c r="E38" i="3"/>
  <c r="D78" i="2" s="1"/>
  <c r="D38" i="3"/>
  <c r="AI37" i="3"/>
  <c r="AH37" i="3"/>
  <c r="AG37" i="3"/>
  <c r="AF37" i="3"/>
  <c r="AE37" i="3"/>
  <c r="AD37" i="3"/>
  <c r="AC37" i="3"/>
  <c r="AB37" i="3"/>
  <c r="AA37" i="3"/>
  <c r="O77" i="2" s="1"/>
  <c r="Z37" i="3"/>
  <c r="P63" i="4" s="1"/>
  <c r="P54" i="15" s="1"/>
  <c r="Y37" i="3"/>
  <c r="O63" i="4" s="1"/>
  <c r="O54" i="15" s="1"/>
  <c r="X37" i="3"/>
  <c r="N63" i="4" s="1"/>
  <c r="N54" i="15" s="1"/>
  <c r="W37" i="3"/>
  <c r="V37" i="3"/>
  <c r="U37" i="3"/>
  <c r="T37" i="3"/>
  <c r="S37" i="3"/>
  <c r="R37" i="3"/>
  <c r="Q37" i="3"/>
  <c r="P37" i="3"/>
  <c r="J77" i="2" s="1"/>
  <c r="O37" i="3"/>
  <c r="N37" i="3"/>
  <c r="M37" i="3"/>
  <c r="L37" i="3"/>
  <c r="K37" i="3"/>
  <c r="H77" i="2" s="1"/>
  <c r="J37" i="3"/>
  <c r="J63" i="4" s="1"/>
  <c r="J54" i="15" s="1"/>
  <c r="I37" i="3"/>
  <c r="F77" i="2" s="1"/>
  <c r="H37" i="3"/>
  <c r="G37" i="3"/>
  <c r="F37" i="3"/>
  <c r="E37" i="3"/>
  <c r="D63" i="4" s="1"/>
  <c r="D54" i="15" s="1"/>
  <c r="D37" i="3"/>
  <c r="AI36" i="3"/>
  <c r="AH36" i="3"/>
  <c r="AG36" i="3"/>
  <c r="AF36" i="3"/>
  <c r="I62" i="4" s="1"/>
  <c r="AE36" i="3"/>
  <c r="AD36" i="3"/>
  <c r="AC36" i="3"/>
  <c r="AB36" i="3"/>
  <c r="AA36" i="3"/>
  <c r="O76" i="2" s="1"/>
  <c r="Z36" i="3"/>
  <c r="N76" i="2" s="1"/>
  <c r="Y36" i="3"/>
  <c r="L76" i="2" s="1"/>
  <c r="X36" i="3"/>
  <c r="N62" i="4" s="1"/>
  <c r="W36" i="3"/>
  <c r="V36" i="3"/>
  <c r="U36" i="3"/>
  <c r="T36" i="3"/>
  <c r="S36" i="3"/>
  <c r="R36" i="3"/>
  <c r="Q36" i="3"/>
  <c r="P36" i="3"/>
  <c r="O36" i="3"/>
  <c r="N36" i="3"/>
  <c r="M36" i="3"/>
  <c r="L36" i="3"/>
  <c r="I76" i="2" s="1"/>
  <c r="K36" i="3"/>
  <c r="K62" i="4" s="1"/>
  <c r="J36" i="3"/>
  <c r="J62" i="4" s="1"/>
  <c r="I36" i="3"/>
  <c r="F62" i="4" s="1"/>
  <c r="H36" i="3"/>
  <c r="G36" i="3"/>
  <c r="F36" i="3"/>
  <c r="E36" i="3"/>
  <c r="D76" i="2" s="1"/>
  <c r="D36" i="3"/>
  <c r="AI35" i="3"/>
  <c r="AH35" i="3"/>
  <c r="AG35" i="3"/>
  <c r="AF35" i="3"/>
  <c r="R75" i="2" s="1"/>
  <c r="AE35" i="3"/>
  <c r="AD35" i="3"/>
  <c r="AC35" i="3"/>
  <c r="AB35" i="3"/>
  <c r="AA35" i="3"/>
  <c r="G61" i="4" s="1"/>
  <c r="Z35" i="3"/>
  <c r="Y35" i="3"/>
  <c r="L75" i="2" s="1"/>
  <c r="X35" i="3"/>
  <c r="N61" i="4" s="1"/>
  <c r="W35" i="3"/>
  <c r="V35" i="3"/>
  <c r="U35" i="3"/>
  <c r="T35" i="3"/>
  <c r="S35" i="3"/>
  <c r="R35" i="3"/>
  <c r="Q35" i="3"/>
  <c r="P35" i="3"/>
  <c r="M61" i="4" s="1"/>
  <c r="O35" i="3"/>
  <c r="N35" i="3"/>
  <c r="M35" i="3"/>
  <c r="L35" i="3"/>
  <c r="L61" i="4" s="1"/>
  <c r="K35" i="3"/>
  <c r="K61" i="4" s="1"/>
  <c r="J35" i="3"/>
  <c r="G75" i="2" s="1"/>
  <c r="I35" i="3"/>
  <c r="F61" i="4" s="1"/>
  <c r="H35" i="3"/>
  <c r="G35" i="3"/>
  <c r="F35" i="3"/>
  <c r="E35" i="3"/>
  <c r="D75" i="2" s="1"/>
  <c r="D35" i="3"/>
  <c r="AI34" i="3"/>
  <c r="AH34" i="3"/>
  <c r="AG34" i="3"/>
  <c r="AF34" i="3"/>
  <c r="AE34" i="3"/>
  <c r="AD34" i="3"/>
  <c r="AC34" i="3"/>
  <c r="AB34" i="3"/>
  <c r="AA34" i="3"/>
  <c r="G60" i="4" s="1"/>
  <c r="G52" i="15" s="1"/>
  <c r="Z34" i="3"/>
  <c r="N74" i="2" s="1"/>
  <c r="Y34" i="3"/>
  <c r="O60" i="4" s="1"/>
  <c r="O52" i="15" s="1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I74" i="2" s="1"/>
  <c r="K34" i="3"/>
  <c r="K60" i="4" s="1"/>
  <c r="K52" i="15" s="1"/>
  <c r="J34" i="3"/>
  <c r="J60" i="4" s="1"/>
  <c r="J52" i="15" s="1"/>
  <c r="I34" i="3"/>
  <c r="F74" i="2" s="1"/>
  <c r="H34" i="3"/>
  <c r="G34" i="3"/>
  <c r="F34" i="3"/>
  <c r="E34" i="3"/>
  <c r="D74" i="2" s="1"/>
  <c r="D34" i="3"/>
  <c r="AI33" i="3"/>
  <c r="AH33" i="3"/>
  <c r="AG33" i="3"/>
  <c r="AF33" i="3"/>
  <c r="AE33" i="3"/>
  <c r="AD33" i="3"/>
  <c r="AC33" i="3"/>
  <c r="AB33" i="3"/>
  <c r="AA33" i="3"/>
  <c r="G59" i="4" s="1"/>
  <c r="Z33" i="3"/>
  <c r="N73" i="2" s="1"/>
  <c r="Y33" i="3"/>
  <c r="O59" i="4" s="1"/>
  <c r="X33" i="3"/>
  <c r="K73" i="2" s="1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K59" i="4" s="1"/>
  <c r="J33" i="3"/>
  <c r="J59" i="4" s="1"/>
  <c r="I33" i="3"/>
  <c r="F59" i="4" s="1"/>
  <c r="H33" i="3"/>
  <c r="G33" i="3"/>
  <c r="F33" i="3"/>
  <c r="E33" i="3"/>
  <c r="D59" i="4" s="1"/>
  <c r="D33" i="3"/>
  <c r="AI32" i="3"/>
  <c r="AH32" i="3"/>
  <c r="AG32" i="3"/>
  <c r="AF32" i="3"/>
  <c r="I58" i="4" s="1"/>
  <c r="AE32" i="3"/>
  <c r="AD32" i="3"/>
  <c r="AC32" i="3"/>
  <c r="AB32" i="3"/>
  <c r="AA32" i="3"/>
  <c r="O72" i="2" s="1"/>
  <c r="Z32" i="3"/>
  <c r="P58" i="4" s="1"/>
  <c r="Y32" i="3"/>
  <c r="O58" i="4" s="1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K58" i="4" s="1"/>
  <c r="J32" i="3"/>
  <c r="I32" i="3"/>
  <c r="F58" i="4" s="1"/>
  <c r="H32" i="3"/>
  <c r="G32" i="3"/>
  <c r="F32" i="3"/>
  <c r="E32" i="3"/>
  <c r="D72" i="2" s="1"/>
  <c r="D32" i="3"/>
  <c r="AI31" i="3"/>
  <c r="AH31" i="3"/>
  <c r="AG31" i="3"/>
  <c r="AF31" i="3"/>
  <c r="I57" i="4" s="1"/>
  <c r="AE31" i="3"/>
  <c r="AD31" i="3"/>
  <c r="AC31" i="3"/>
  <c r="AB31" i="3"/>
  <c r="AA31" i="3"/>
  <c r="G57" i="4" s="1"/>
  <c r="G51" i="15" s="1"/>
  <c r="Z31" i="3"/>
  <c r="P57" i="4" s="1"/>
  <c r="Y31" i="3"/>
  <c r="O57" i="4" s="1"/>
  <c r="O51" i="15" s="1"/>
  <c r="X31" i="3"/>
  <c r="W31" i="3"/>
  <c r="V31" i="3"/>
  <c r="U31" i="3"/>
  <c r="T31" i="3"/>
  <c r="S31" i="3"/>
  <c r="R31" i="3"/>
  <c r="Q31" i="3"/>
  <c r="P31" i="3"/>
  <c r="M57" i="4" s="1"/>
  <c r="O31" i="3"/>
  <c r="N31" i="3"/>
  <c r="M31" i="3"/>
  <c r="L31" i="3"/>
  <c r="L57" i="4" s="1"/>
  <c r="K31" i="3"/>
  <c r="K57" i="4" s="1"/>
  <c r="K51" i="15" s="1"/>
  <c r="J31" i="3"/>
  <c r="J57" i="4" s="1"/>
  <c r="J51" i="15" s="1"/>
  <c r="I31" i="3"/>
  <c r="F71" i="2" s="1"/>
  <c r="H31" i="3"/>
  <c r="G31" i="3"/>
  <c r="F31" i="3"/>
  <c r="E31" i="3"/>
  <c r="D71" i="2" s="1"/>
  <c r="D31" i="3"/>
  <c r="AI30" i="3"/>
  <c r="AH30" i="3"/>
  <c r="AG30" i="3"/>
  <c r="AF30" i="3"/>
  <c r="AE30" i="3"/>
  <c r="AD30" i="3"/>
  <c r="AC30" i="3"/>
  <c r="AB30" i="3"/>
  <c r="AA30" i="3"/>
  <c r="Z30" i="3"/>
  <c r="P56" i="4" s="1"/>
  <c r="Y30" i="3"/>
  <c r="O56" i="4" s="1"/>
  <c r="X30" i="3"/>
  <c r="W30" i="3"/>
  <c r="V30" i="3"/>
  <c r="U30" i="3"/>
  <c r="T30" i="3"/>
  <c r="S30" i="3"/>
  <c r="R30" i="3"/>
  <c r="Q30" i="3"/>
  <c r="P30" i="3"/>
  <c r="M56" i="4" s="1"/>
  <c r="O30" i="3"/>
  <c r="N30" i="3"/>
  <c r="M30" i="3"/>
  <c r="L30" i="3"/>
  <c r="I70" i="2" s="1"/>
  <c r="K30" i="3"/>
  <c r="H70" i="2" s="1"/>
  <c r="J30" i="3"/>
  <c r="J56" i="4" s="1"/>
  <c r="I30" i="3"/>
  <c r="F70" i="2" s="1"/>
  <c r="H30" i="3"/>
  <c r="G30" i="3"/>
  <c r="F30" i="3"/>
  <c r="E30" i="3"/>
  <c r="D56" i="4" s="1"/>
  <c r="D30" i="3"/>
  <c r="AI29" i="3"/>
  <c r="AH29" i="3"/>
  <c r="AG29" i="3"/>
  <c r="AF29" i="3"/>
  <c r="AE29" i="3"/>
  <c r="AD29" i="3"/>
  <c r="AC29" i="3"/>
  <c r="AB29" i="3"/>
  <c r="AA29" i="3"/>
  <c r="G55" i="4" s="1"/>
  <c r="G50" i="15" s="1"/>
  <c r="Z29" i="3"/>
  <c r="P55" i="4" s="1"/>
  <c r="P50" i="15" s="1"/>
  <c r="Y29" i="3"/>
  <c r="O55" i="4" s="1"/>
  <c r="O50" i="15" s="1"/>
  <c r="X29" i="3"/>
  <c r="K69" i="2" s="1"/>
  <c r="W29" i="3"/>
  <c r="V29" i="3"/>
  <c r="U29" i="3"/>
  <c r="T29" i="3"/>
  <c r="S29" i="3"/>
  <c r="R29" i="3"/>
  <c r="Q29" i="3"/>
  <c r="P29" i="3"/>
  <c r="J69" i="2" s="1"/>
  <c r="O29" i="3"/>
  <c r="N29" i="3"/>
  <c r="M29" i="3"/>
  <c r="L29" i="3"/>
  <c r="K29" i="3"/>
  <c r="K55" i="4" s="1"/>
  <c r="K50" i="15" s="1"/>
  <c r="J29" i="3"/>
  <c r="G69" i="2" s="1"/>
  <c r="I29" i="3"/>
  <c r="F69" i="2" s="1"/>
  <c r="H29" i="3"/>
  <c r="G29" i="3"/>
  <c r="F29" i="3"/>
  <c r="E29" i="3"/>
  <c r="D69" i="2" s="1"/>
  <c r="D29" i="3"/>
  <c r="AI28" i="3"/>
  <c r="AH28" i="3"/>
  <c r="AG28" i="3"/>
  <c r="AF28" i="3"/>
  <c r="I54" i="4" s="1"/>
  <c r="AE28" i="3"/>
  <c r="AD28" i="3"/>
  <c r="AC28" i="3"/>
  <c r="AB28" i="3"/>
  <c r="AA28" i="3"/>
  <c r="O68" i="2" s="1"/>
  <c r="Z28" i="3"/>
  <c r="N68" i="2" s="1"/>
  <c r="Y28" i="3"/>
  <c r="O54" i="4" s="1"/>
  <c r="O49" i="15" s="1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K54" i="4" s="1"/>
  <c r="J28" i="3"/>
  <c r="G68" i="2" s="1"/>
  <c r="I28" i="3"/>
  <c r="F54" i="4" s="1"/>
  <c r="H28" i="3"/>
  <c r="G28" i="3"/>
  <c r="F28" i="3"/>
  <c r="E28" i="3"/>
  <c r="D68" i="2" s="1"/>
  <c r="D28" i="3"/>
  <c r="AI27" i="3"/>
  <c r="AH27" i="3"/>
  <c r="AG27" i="3"/>
  <c r="AF27" i="3"/>
  <c r="I53" i="4" s="1"/>
  <c r="I48" i="15" s="1"/>
  <c r="AE27" i="3"/>
  <c r="AD27" i="3"/>
  <c r="AC27" i="3"/>
  <c r="AB27" i="3"/>
  <c r="AA27" i="3"/>
  <c r="O67" i="2" s="1"/>
  <c r="Z27" i="3"/>
  <c r="N67" i="2" s="1"/>
  <c r="Y27" i="3"/>
  <c r="O53" i="4" s="1"/>
  <c r="X27" i="3"/>
  <c r="W27" i="3"/>
  <c r="V27" i="3"/>
  <c r="U27" i="3"/>
  <c r="T27" i="3"/>
  <c r="S27" i="3"/>
  <c r="R27" i="3"/>
  <c r="Q27" i="3"/>
  <c r="P27" i="3"/>
  <c r="M53" i="4" s="1"/>
  <c r="O27" i="3"/>
  <c r="N27" i="3"/>
  <c r="M27" i="3"/>
  <c r="L27" i="3"/>
  <c r="L53" i="4" s="1"/>
  <c r="K27" i="3"/>
  <c r="K53" i="4" s="1"/>
  <c r="J27" i="3"/>
  <c r="J53" i="4" s="1"/>
  <c r="J48" i="15" s="1"/>
  <c r="I27" i="3"/>
  <c r="F53" i="4" s="1"/>
  <c r="F48" i="15" s="1"/>
  <c r="H27" i="3"/>
  <c r="G27" i="3"/>
  <c r="F27" i="3"/>
  <c r="E27" i="3"/>
  <c r="D53" i="4" s="1"/>
  <c r="D27" i="3"/>
  <c r="AI26" i="3"/>
  <c r="AH26" i="3"/>
  <c r="AG26" i="3"/>
  <c r="AF26" i="3"/>
  <c r="AE26" i="3"/>
  <c r="AD26" i="3"/>
  <c r="AC26" i="3"/>
  <c r="AB26" i="3"/>
  <c r="AA26" i="3"/>
  <c r="G52" i="4" s="1"/>
  <c r="Z26" i="3"/>
  <c r="N66" i="2" s="1"/>
  <c r="Y26" i="3"/>
  <c r="O52" i="4" s="1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L52" i="4" s="1"/>
  <c r="K26" i="3"/>
  <c r="K52" i="4" s="1"/>
  <c r="J26" i="3"/>
  <c r="G66" i="2" s="1"/>
  <c r="I26" i="3"/>
  <c r="F66" i="2" s="1"/>
  <c r="H26" i="3"/>
  <c r="G26" i="3"/>
  <c r="F26" i="3"/>
  <c r="E26" i="3"/>
  <c r="D52" i="4" s="1"/>
  <c r="D26" i="3"/>
  <c r="AI25" i="3"/>
  <c r="AH25" i="3"/>
  <c r="AG25" i="3"/>
  <c r="AF25" i="3"/>
  <c r="AE25" i="3"/>
  <c r="AD25" i="3"/>
  <c r="AC25" i="3"/>
  <c r="AB25" i="3"/>
  <c r="AA25" i="3"/>
  <c r="O65" i="2" s="1"/>
  <c r="Z25" i="3"/>
  <c r="P51" i="4" s="1"/>
  <c r="Y25" i="3"/>
  <c r="L65" i="2" s="1"/>
  <c r="X25" i="3"/>
  <c r="N51" i="4" s="1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K51" i="4" s="1"/>
  <c r="J25" i="3"/>
  <c r="J51" i="4" s="1"/>
  <c r="I25" i="3"/>
  <c r="F65" i="2" s="1"/>
  <c r="H25" i="3"/>
  <c r="G25" i="3"/>
  <c r="F25" i="3"/>
  <c r="E25" i="3"/>
  <c r="D51" i="4" s="1"/>
  <c r="D25" i="3"/>
  <c r="AI24" i="3"/>
  <c r="AH24" i="3"/>
  <c r="AG24" i="3"/>
  <c r="AF24" i="3"/>
  <c r="I50" i="4" s="1"/>
  <c r="AE24" i="3"/>
  <c r="AD24" i="3"/>
  <c r="AC24" i="3"/>
  <c r="AB24" i="3"/>
  <c r="AA24" i="3"/>
  <c r="G50" i="4" s="1"/>
  <c r="Z24" i="3"/>
  <c r="P50" i="4" s="1"/>
  <c r="Y24" i="3"/>
  <c r="O50" i="4" s="1"/>
  <c r="X24" i="3"/>
  <c r="N50" i="4" s="1"/>
  <c r="W24" i="3"/>
  <c r="V24" i="3"/>
  <c r="U24" i="3"/>
  <c r="T24" i="3"/>
  <c r="S24" i="3"/>
  <c r="R24" i="3"/>
  <c r="Q24" i="3"/>
  <c r="P24" i="3"/>
  <c r="M50" i="4" s="1"/>
  <c r="O24" i="3"/>
  <c r="N24" i="3"/>
  <c r="M24" i="3"/>
  <c r="L24" i="3"/>
  <c r="L50" i="4" s="1"/>
  <c r="K24" i="3"/>
  <c r="J24" i="3"/>
  <c r="G64" i="2" s="1"/>
  <c r="I24" i="3"/>
  <c r="F64" i="2" s="1"/>
  <c r="H24" i="3"/>
  <c r="G24" i="3"/>
  <c r="F24" i="3"/>
  <c r="E24" i="3"/>
  <c r="D50" i="4" s="1"/>
  <c r="D24" i="3"/>
  <c r="AI23" i="3"/>
  <c r="AH23" i="3"/>
  <c r="AG23" i="3"/>
  <c r="AF23" i="3"/>
  <c r="I49" i="4" s="1"/>
  <c r="I47" i="15" s="1"/>
  <c r="AE23" i="3"/>
  <c r="AD23" i="3"/>
  <c r="AC23" i="3"/>
  <c r="AB23" i="3"/>
  <c r="AA23" i="3"/>
  <c r="G49" i="4" s="1"/>
  <c r="G47" i="15" s="1"/>
  <c r="Z23" i="3"/>
  <c r="N63" i="2" s="1"/>
  <c r="Y23" i="3"/>
  <c r="L63" i="2" s="1"/>
  <c r="X23" i="3"/>
  <c r="K63" i="2" s="1"/>
  <c r="W23" i="3"/>
  <c r="V23" i="3"/>
  <c r="U23" i="3"/>
  <c r="T23" i="3"/>
  <c r="S23" i="3"/>
  <c r="R23" i="3"/>
  <c r="Q23" i="3"/>
  <c r="P23" i="3"/>
  <c r="M49" i="4" s="1"/>
  <c r="M47" i="15" s="1"/>
  <c r="O23" i="3"/>
  <c r="N23" i="3"/>
  <c r="M23" i="3"/>
  <c r="L23" i="3"/>
  <c r="L49" i="4" s="1"/>
  <c r="K23" i="3"/>
  <c r="K49" i="4" s="1"/>
  <c r="J23" i="3"/>
  <c r="J49" i="4" s="1"/>
  <c r="I23" i="3"/>
  <c r="F49" i="4" s="1"/>
  <c r="H23" i="3"/>
  <c r="G23" i="3"/>
  <c r="F23" i="3"/>
  <c r="E23" i="3"/>
  <c r="D49" i="4" s="1"/>
  <c r="D47" i="15" s="1"/>
  <c r="D23" i="3"/>
  <c r="AI22" i="3"/>
  <c r="AH22" i="3"/>
  <c r="AG22" i="3"/>
  <c r="AF22" i="3"/>
  <c r="AE22" i="3"/>
  <c r="AD22" i="3"/>
  <c r="AC22" i="3"/>
  <c r="AB22" i="3"/>
  <c r="AA22" i="3"/>
  <c r="G48" i="4" s="1"/>
  <c r="G46" i="15" s="1"/>
  <c r="Z22" i="3"/>
  <c r="P48" i="4" s="1"/>
  <c r="P46" i="15" s="1"/>
  <c r="Y22" i="3"/>
  <c r="L62" i="2" s="1"/>
  <c r="X22" i="3"/>
  <c r="N48" i="4" s="1"/>
  <c r="N46" i="15" s="1"/>
  <c r="W22" i="3"/>
  <c r="V22" i="3"/>
  <c r="U22" i="3"/>
  <c r="T22" i="3"/>
  <c r="S22" i="3"/>
  <c r="R22" i="3"/>
  <c r="Q22" i="3"/>
  <c r="P22" i="3"/>
  <c r="J62" i="2" s="1"/>
  <c r="O22" i="3"/>
  <c r="N22" i="3"/>
  <c r="M22" i="3"/>
  <c r="L22" i="3"/>
  <c r="L48" i="4" s="1"/>
  <c r="L46" i="15" s="1"/>
  <c r="K22" i="3"/>
  <c r="K48" i="4" s="1"/>
  <c r="K46" i="15" s="1"/>
  <c r="J22" i="3"/>
  <c r="J48" i="4" s="1"/>
  <c r="J46" i="15" s="1"/>
  <c r="I22" i="3"/>
  <c r="F48" i="4" s="1"/>
  <c r="F46" i="15" s="1"/>
  <c r="H22" i="3"/>
  <c r="G22" i="3"/>
  <c r="F22" i="3"/>
  <c r="E22" i="3"/>
  <c r="D62" i="2" s="1"/>
  <c r="D22" i="3"/>
  <c r="AI21" i="3"/>
  <c r="AH21" i="3"/>
  <c r="AG21" i="3"/>
  <c r="AF21" i="3"/>
  <c r="I47" i="4" s="1"/>
  <c r="I45" i="15" s="1"/>
  <c r="AE21" i="3"/>
  <c r="AD21" i="3"/>
  <c r="AC21" i="3"/>
  <c r="AB21" i="3"/>
  <c r="AA21" i="3"/>
  <c r="G47" i="4" s="1"/>
  <c r="G45" i="15" s="1"/>
  <c r="Z21" i="3"/>
  <c r="P47" i="4" s="1"/>
  <c r="P45" i="15" s="1"/>
  <c r="Y21" i="3"/>
  <c r="L61" i="2" s="1"/>
  <c r="X21" i="3"/>
  <c r="K61" i="2" s="1"/>
  <c r="W21" i="3"/>
  <c r="V21" i="3"/>
  <c r="U21" i="3"/>
  <c r="T21" i="3"/>
  <c r="S21" i="3"/>
  <c r="R21" i="3"/>
  <c r="Q21" i="3"/>
  <c r="P21" i="3"/>
  <c r="M47" i="4" s="1"/>
  <c r="M45" i="15" s="1"/>
  <c r="O21" i="3"/>
  <c r="N21" i="3"/>
  <c r="M21" i="3"/>
  <c r="L21" i="3"/>
  <c r="K21" i="3"/>
  <c r="K47" i="4" s="1"/>
  <c r="K45" i="15" s="1"/>
  <c r="J21" i="3"/>
  <c r="J47" i="4" s="1"/>
  <c r="J45" i="15" s="1"/>
  <c r="I21" i="3"/>
  <c r="F47" i="4" s="1"/>
  <c r="F45" i="15" s="1"/>
  <c r="H21" i="3"/>
  <c r="G21" i="3"/>
  <c r="F21" i="3"/>
  <c r="E21" i="3"/>
  <c r="D61" i="2" s="1"/>
  <c r="D21" i="3"/>
  <c r="AI20" i="3"/>
  <c r="AH20" i="3"/>
  <c r="AG20" i="3"/>
  <c r="AF20" i="3"/>
  <c r="R60" i="2" s="1"/>
  <c r="AE20" i="3"/>
  <c r="AD20" i="3"/>
  <c r="AC20" i="3"/>
  <c r="AB20" i="3"/>
  <c r="AA20" i="3"/>
  <c r="G46" i="4" s="1"/>
  <c r="G44" i="15" s="1"/>
  <c r="Z20" i="3"/>
  <c r="P46" i="4" s="1"/>
  <c r="P44" i="15" s="1"/>
  <c r="Y20" i="3"/>
  <c r="L60" i="2" s="1"/>
  <c r="X20" i="3"/>
  <c r="K60" i="2" s="1"/>
  <c r="W20" i="3"/>
  <c r="V20" i="3"/>
  <c r="U20" i="3"/>
  <c r="T20" i="3"/>
  <c r="S20" i="3"/>
  <c r="R20" i="3"/>
  <c r="Q20" i="3"/>
  <c r="P20" i="3"/>
  <c r="M46" i="4" s="1"/>
  <c r="M44" i="15" s="1"/>
  <c r="O20" i="3"/>
  <c r="N20" i="3"/>
  <c r="M20" i="3"/>
  <c r="L20" i="3"/>
  <c r="L46" i="4" s="1"/>
  <c r="L44" i="15" s="1"/>
  <c r="K20" i="3"/>
  <c r="K46" i="4" s="1"/>
  <c r="K44" i="15" s="1"/>
  <c r="J20" i="3"/>
  <c r="J46" i="4" s="1"/>
  <c r="J44" i="15" s="1"/>
  <c r="I20" i="3"/>
  <c r="F46" i="4" s="1"/>
  <c r="F44" i="15" s="1"/>
  <c r="H20" i="3"/>
  <c r="G20" i="3"/>
  <c r="F20" i="3"/>
  <c r="E20" i="3"/>
  <c r="D60" i="2" s="1"/>
  <c r="D20" i="3"/>
  <c r="AI19" i="3"/>
  <c r="AH19" i="3"/>
  <c r="AG19" i="3"/>
  <c r="AF19" i="3"/>
  <c r="I45" i="4" s="1"/>
  <c r="I43" i="15" s="1"/>
  <c r="AE19" i="3"/>
  <c r="AD19" i="3"/>
  <c r="AC19" i="3"/>
  <c r="AB19" i="3"/>
  <c r="AA19" i="3"/>
  <c r="G45" i="4" s="1"/>
  <c r="G43" i="15" s="1"/>
  <c r="Z19" i="3"/>
  <c r="P45" i="4" s="1"/>
  <c r="P43" i="15" s="1"/>
  <c r="Y19" i="3"/>
  <c r="O45" i="4" s="1"/>
  <c r="O43" i="15" s="1"/>
  <c r="X19" i="3"/>
  <c r="W19" i="3"/>
  <c r="V19" i="3"/>
  <c r="U19" i="3"/>
  <c r="T19" i="3"/>
  <c r="S19" i="3"/>
  <c r="R19" i="3"/>
  <c r="Q19" i="3"/>
  <c r="P19" i="3"/>
  <c r="M45" i="4" s="1"/>
  <c r="M43" i="15" s="1"/>
  <c r="O19" i="3"/>
  <c r="N19" i="3"/>
  <c r="M19" i="3"/>
  <c r="L19" i="3"/>
  <c r="L45" i="4" s="1"/>
  <c r="L43" i="15" s="1"/>
  <c r="K19" i="3"/>
  <c r="H59" i="2" s="1"/>
  <c r="J19" i="3"/>
  <c r="G59" i="2" s="1"/>
  <c r="I19" i="3"/>
  <c r="F45" i="4" s="1"/>
  <c r="F43" i="15" s="1"/>
  <c r="H19" i="3"/>
  <c r="G19" i="3"/>
  <c r="F19" i="3"/>
  <c r="E19" i="3"/>
  <c r="D45" i="4" s="1"/>
  <c r="D43" i="15" s="1"/>
  <c r="D19" i="3"/>
  <c r="AI18" i="3"/>
  <c r="AH18" i="3"/>
  <c r="AG18" i="3"/>
  <c r="AF18" i="3"/>
  <c r="R58" i="2" s="1"/>
  <c r="AE18" i="3"/>
  <c r="AD18" i="3"/>
  <c r="AC18" i="3"/>
  <c r="AB18" i="3"/>
  <c r="AA18" i="3"/>
  <c r="G44" i="4" s="1"/>
  <c r="G42" i="15" s="1"/>
  <c r="Z18" i="3"/>
  <c r="P44" i="4" s="1"/>
  <c r="P42" i="15" s="1"/>
  <c r="Y18" i="3"/>
  <c r="O44" i="4" s="1"/>
  <c r="O42" i="15" s="1"/>
  <c r="X18" i="3"/>
  <c r="N44" i="4" s="1"/>
  <c r="N42" i="15" s="1"/>
  <c r="W18" i="3"/>
  <c r="V18" i="3"/>
  <c r="U18" i="3"/>
  <c r="T18" i="3"/>
  <c r="S18" i="3"/>
  <c r="R18" i="3"/>
  <c r="Q18" i="3"/>
  <c r="P18" i="3"/>
  <c r="O18" i="3"/>
  <c r="N18" i="3"/>
  <c r="M18" i="3"/>
  <c r="L18" i="3"/>
  <c r="L44" i="4" s="1"/>
  <c r="L42" i="15" s="1"/>
  <c r="K18" i="3"/>
  <c r="K44" i="4" s="1"/>
  <c r="K42" i="15" s="1"/>
  <c r="J18" i="3"/>
  <c r="J44" i="4" s="1"/>
  <c r="J42" i="15" s="1"/>
  <c r="I18" i="3"/>
  <c r="F44" i="4" s="1"/>
  <c r="F42" i="15" s="1"/>
  <c r="H18" i="3"/>
  <c r="G18" i="3"/>
  <c r="F18" i="3"/>
  <c r="E18" i="3"/>
  <c r="D58" i="2" s="1"/>
  <c r="D18" i="3"/>
  <c r="AI17" i="3"/>
  <c r="AH17" i="3"/>
  <c r="AG17" i="3"/>
  <c r="AF17" i="3"/>
  <c r="I43" i="4" s="1"/>
  <c r="AE17" i="3"/>
  <c r="AD17" i="3"/>
  <c r="AC17" i="3"/>
  <c r="AB17" i="3"/>
  <c r="AA17" i="3"/>
  <c r="G43" i="4" s="1"/>
  <c r="Z17" i="3"/>
  <c r="N57" i="2" s="1"/>
  <c r="Y17" i="3"/>
  <c r="O43" i="4" s="1"/>
  <c r="X17" i="3"/>
  <c r="N43" i="4" s="1"/>
  <c r="N41" i="15" s="1"/>
  <c r="W17" i="3"/>
  <c r="V17" i="3"/>
  <c r="U17" i="3"/>
  <c r="T17" i="3"/>
  <c r="S17" i="3"/>
  <c r="R17" i="3"/>
  <c r="Q17" i="3"/>
  <c r="P17" i="3"/>
  <c r="M43" i="4" s="1"/>
  <c r="O17" i="3"/>
  <c r="N17" i="3"/>
  <c r="M17" i="3"/>
  <c r="L17" i="3"/>
  <c r="I57" i="2" s="1"/>
  <c r="K17" i="3"/>
  <c r="K43" i="4" s="1"/>
  <c r="J17" i="3"/>
  <c r="J43" i="4" s="1"/>
  <c r="J41" i="15" s="1"/>
  <c r="I17" i="3"/>
  <c r="F43" i="4" s="1"/>
  <c r="H17" i="3"/>
  <c r="G17" i="3"/>
  <c r="F17" i="3"/>
  <c r="E17" i="3"/>
  <c r="D57" i="2" s="1"/>
  <c r="D17" i="3"/>
  <c r="AI16" i="3"/>
  <c r="AH16" i="3"/>
  <c r="AG16" i="3"/>
  <c r="AF16" i="3"/>
  <c r="I42" i="4" s="1"/>
  <c r="AE16" i="3"/>
  <c r="AD16" i="3"/>
  <c r="AC16" i="3"/>
  <c r="AB16" i="3"/>
  <c r="AA16" i="3"/>
  <c r="G42" i="4" s="1"/>
  <c r="G40" i="15" s="1"/>
  <c r="Z16" i="3"/>
  <c r="P42" i="4" s="1"/>
  <c r="Y16" i="3"/>
  <c r="L56" i="2" s="1"/>
  <c r="X16" i="3"/>
  <c r="N42" i="4" s="1"/>
  <c r="W16" i="3"/>
  <c r="V16" i="3"/>
  <c r="U16" i="3"/>
  <c r="T16" i="3"/>
  <c r="S16" i="3"/>
  <c r="R16" i="3"/>
  <c r="Q16" i="3"/>
  <c r="P16" i="3"/>
  <c r="M42" i="4" s="1"/>
  <c r="O16" i="3"/>
  <c r="N16" i="3"/>
  <c r="M16" i="3"/>
  <c r="L16" i="3"/>
  <c r="I56" i="2" s="1"/>
  <c r="K16" i="3"/>
  <c r="K42" i="4" s="1"/>
  <c r="K40" i="15" s="1"/>
  <c r="J16" i="3"/>
  <c r="J42" i="4" s="1"/>
  <c r="I16" i="3"/>
  <c r="F42" i="4" s="1"/>
  <c r="H16" i="3"/>
  <c r="G16" i="3"/>
  <c r="F16" i="3"/>
  <c r="E16" i="3"/>
  <c r="D42" i="4" s="1"/>
  <c r="D40" i="15" s="1"/>
  <c r="D16" i="3"/>
  <c r="AI15" i="3"/>
  <c r="AH15" i="3"/>
  <c r="AG15" i="3"/>
  <c r="AF15" i="3"/>
  <c r="I41" i="4" s="1"/>
  <c r="I39" i="15" s="1"/>
  <c r="AE15" i="3"/>
  <c r="AD15" i="3"/>
  <c r="AC15" i="3"/>
  <c r="AB15" i="3"/>
  <c r="AA15" i="3"/>
  <c r="Z15" i="3"/>
  <c r="P41" i="4" s="1"/>
  <c r="P39" i="15" s="1"/>
  <c r="Y15" i="3"/>
  <c r="O41" i="4" s="1"/>
  <c r="O39" i="15" s="1"/>
  <c r="X15" i="3"/>
  <c r="K55" i="2" s="1"/>
  <c r="W15" i="3"/>
  <c r="V15" i="3"/>
  <c r="U15" i="3"/>
  <c r="T15" i="3"/>
  <c r="S15" i="3"/>
  <c r="R15" i="3"/>
  <c r="Q15" i="3"/>
  <c r="P15" i="3"/>
  <c r="M41" i="4" s="1"/>
  <c r="M39" i="15" s="1"/>
  <c r="O15" i="3"/>
  <c r="N15" i="3"/>
  <c r="M15" i="3"/>
  <c r="L15" i="3"/>
  <c r="K15" i="3"/>
  <c r="K41" i="4" s="1"/>
  <c r="K39" i="15" s="1"/>
  <c r="J15" i="3"/>
  <c r="G55" i="2" s="1"/>
  <c r="I15" i="3"/>
  <c r="F41" i="4" s="1"/>
  <c r="F39" i="15" s="1"/>
  <c r="H15" i="3"/>
  <c r="G15" i="3"/>
  <c r="F15" i="3"/>
  <c r="E15" i="3"/>
  <c r="D41" i="4" s="1"/>
  <c r="D39" i="15" s="1"/>
  <c r="D15" i="3"/>
  <c r="AI14" i="3"/>
  <c r="AH14" i="3"/>
  <c r="AG14" i="3"/>
  <c r="AF14" i="3"/>
  <c r="AE14" i="3"/>
  <c r="AD14" i="3"/>
  <c r="AC14" i="3"/>
  <c r="AB14" i="3"/>
  <c r="AA14" i="3"/>
  <c r="G40" i="4" s="1"/>
  <c r="G38" i="15" s="1"/>
  <c r="Z14" i="3"/>
  <c r="P40" i="4" s="1"/>
  <c r="P38" i="15" s="1"/>
  <c r="Y14" i="3"/>
  <c r="L54" i="2" s="1"/>
  <c r="X14" i="3"/>
  <c r="N40" i="4" s="1"/>
  <c r="N38" i="15" s="1"/>
  <c r="W14" i="3"/>
  <c r="V14" i="3"/>
  <c r="U14" i="3"/>
  <c r="T14" i="3"/>
  <c r="S14" i="3"/>
  <c r="R14" i="3"/>
  <c r="Q14" i="3"/>
  <c r="P14" i="3"/>
  <c r="J54" i="2" s="1"/>
  <c r="O14" i="3"/>
  <c r="N14" i="3"/>
  <c r="M14" i="3"/>
  <c r="L14" i="3"/>
  <c r="L40" i="4" s="1"/>
  <c r="L38" i="15" s="1"/>
  <c r="K14" i="3"/>
  <c r="K40" i="4" s="1"/>
  <c r="K38" i="15" s="1"/>
  <c r="J14" i="3"/>
  <c r="J40" i="4" s="1"/>
  <c r="J38" i="15" s="1"/>
  <c r="I14" i="3"/>
  <c r="F54" i="2" s="1"/>
  <c r="H14" i="3"/>
  <c r="G14" i="3"/>
  <c r="F14" i="3"/>
  <c r="E14" i="3"/>
  <c r="D40" i="4" s="1"/>
  <c r="D38" i="15" s="1"/>
  <c r="D14" i="3"/>
  <c r="AI13" i="3"/>
  <c r="AH13" i="3"/>
  <c r="AG13" i="3"/>
  <c r="AF13" i="3"/>
  <c r="I39" i="4" s="1"/>
  <c r="AE13" i="3"/>
  <c r="AD13" i="3"/>
  <c r="AC13" i="3"/>
  <c r="AB13" i="3"/>
  <c r="AA13" i="3"/>
  <c r="G39" i="4" s="1"/>
  <c r="Z13" i="3"/>
  <c r="P39" i="4" s="1"/>
  <c r="Y13" i="3"/>
  <c r="L53" i="2" s="1"/>
  <c r="X13" i="3"/>
  <c r="N39" i="4" s="1"/>
  <c r="W13" i="3"/>
  <c r="V13" i="3"/>
  <c r="U13" i="3"/>
  <c r="T13" i="3"/>
  <c r="S13" i="3"/>
  <c r="R13" i="3"/>
  <c r="Q13" i="3"/>
  <c r="P13" i="3"/>
  <c r="M39" i="4" s="1"/>
  <c r="O13" i="3"/>
  <c r="N13" i="3"/>
  <c r="M13" i="3"/>
  <c r="L13" i="3"/>
  <c r="K13" i="3"/>
  <c r="K39" i="4" s="1"/>
  <c r="J13" i="3"/>
  <c r="G53" i="2" s="1"/>
  <c r="I13" i="3"/>
  <c r="F53" i="2" s="1"/>
  <c r="H13" i="3"/>
  <c r="G13" i="3"/>
  <c r="F13" i="3"/>
  <c r="E13" i="3"/>
  <c r="D39" i="4" s="1"/>
  <c r="D13" i="3"/>
  <c r="AI12" i="3"/>
  <c r="AH12" i="3"/>
  <c r="AG12" i="3"/>
  <c r="AF12" i="3"/>
  <c r="R52" i="2" s="1"/>
  <c r="AE12" i="3"/>
  <c r="AD12" i="3"/>
  <c r="AC12" i="3"/>
  <c r="AB12" i="3"/>
  <c r="AA12" i="3"/>
  <c r="G38" i="4" s="1"/>
  <c r="G37" i="15" s="1"/>
  <c r="Z12" i="3"/>
  <c r="Y12" i="3"/>
  <c r="O38" i="4" s="1"/>
  <c r="O37" i="15" s="1"/>
  <c r="X12" i="3"/>
  <c r="N38" i="4" s="1"/>
  <c r="N37" i="15" s="1"/>
  <c r="W12" i="3"/>
  <c r="V12" i="3"/>
  <c r="U12" i="3"/>
  <c r="T12" i="3"/>
  <c r="S12" i="3"/>
  <c r="R12" i="3"/>
  <c r="Q12" i="3"/>
  <c r="P12" i="3"/>
  <c r="J52" i="2" s="1"/>
  <c r="O12" i="3"/>
  <c r="N12" i="3"/>
  <c r="M12" i="3"/>
  <c r="L12" i="3"/>
  <c r="L38" i="4" s="1"/>
  <c r="L37" i="15" s="1"/>
  <c r="K12" i="3"/>
  <c r="K38" i="4" s="1"/>
  <c r="K37" i="15" s="1"/>
  <c r="J12" i="3"/>
  <c r="G52" i="2" s="1"/>
  <c r="I12" i="3"/>
  <c r="F38" i="4" s="1"/>
  <c r="F37" i="15" s="1"/>
  <c r="H12" i="3"/>
  <c r="G12" i="3"/>
  <c r="F12" i="3"/>
  <c r="E12" i="3"/>
  <c r="D38" i="4" s="1"/>
  <c r="D37" i="15" s="1"/>
  <c r="D12" i="3"/>
  <c r="AI11" i="3"/>
  <c r="AH11" i="3"/>
  <c r="AG11" i="3"/>
  <c r="AF11" i="3"/>
  <c r="I37" i="4" s="1"/>
  <c r="I36" i="15" s="1"/>
  <c r="AE11" i="3"/>
  <c r="AD11" i="3"/>
  <c r="AC11" i="3"/>
  <c r="AB11" i="3"/>
  <c r="AA11" i="3"/>
  <c r="G37" i="4" s="1"/>
  <c r="G36" i="15" s="1"/>
  <c r="Z11" i="3"/>
  <c r="P37" i="4" s="1"/>
  <c r="P36" i="15" s="1"/>
  <c r="Y11" i="3"/>
  <c r="L51" i="2" s="1"/>
  <c r="X11" i="3"/>
  <c r="W11" i="3"/>
  <c r="V11" i="3"/>
  <c r="U11" i="3"/>
  <c r="T11" i="3"/>
  <c r="S11" i="3"/>
  <c r="R11" i="3"/>
  <c r="Q11" i="3"/>
  <c r="P11" i="3"/>
  <c r="M37" i="4" s="1"/>
  <c r="M36" i="15" s="1"/>
  <c r="O11" i="3"/>
  <c r="N11" i="3"/>
  <c r="M11" i="3"/>
  <c r="L11" i="3"/>
  <c r="L37" i="4" s="1"/>
  <c r="L36" i="15" s="1"/>
  <c r="K11" i="3"/>
  <c r="H51" i="2" s="1"/>
  <c r="J11" i="3"/>
  <c r="J37" i="4" s="1"/>
  <c r="J36" i="15" s="1"/>
  <c r="I11" i="3"/>
  <c r="F37" i="4" s="1"/>
  <c r="F36" i="15" s="1"/>
  <c r="H11" i="3"/>
  <c r="G11" i="3"/>
  <c r="F11" i="3"/>
  <c r="E11" i="3"/>
  <c r="D37" i="4" s="1"/>
  <c r="D36" i="15" s="1"/>
  <c r="D11" i="3"/>
  <c r="AI10" i="3"/>
  <c r="AH10" i="3"/>
  <c r="AG10" i="3"/>
  <c r="AF10" i="3"/>
  <c r="R50" i="2" s="1"/>
  <c r="AE10" i="3"/>
  <c r="AD10" i="3"/>
  <c r="AC10" i="3"/>
  <c r="AB10" i="3"/>
  <c r="AA10" i="3"/>
  <c r="G36" i="4" s="1"/>
  <c r="G35" i="15" s="1"/>
  <c r="Z10" i="3"/>
  <c r="P36" i="4" s="1"/>
  <c r="P35" i="15" s="1"/>
  <c r="Y10" i="3"/>
  <c r="O36" i="4" s="1"/>
  <c r="O35" i="15" s="1"/>
  <c r="X10" i="3"/>
  <c r="N36" i="4" s="1"/>
  <c r="N35" i="15" s="1"/>
  <c r="W10" i="3"/>
  <c r="V10" i="3"/>
  <c r="U10" i="3"/>
  <c r="T10" i="3"/>
  <c r="S10" i="3"/>
  <c r="R10" i="3"/>
  <c r="Q10" i="3"/>
  <c r="P10" i="3"/>
  <c r="O10" i="3"/>
  <c r="N10" i="3"/>
  <c r="M10" i="3"/>
  <c r="L10" i="3"/>
  <c r="L36" i="4" s="1"/>
  <c r="L35" i="15" s="1"/>
  <c r="K10" i="3"/>
  <c r="K36" i="4" s="1"/>
  <c r="K35" i="15" s="1"/>
  <c r="J10" i="3"/>
  <c r="J36" i="4" s="1"/>
  <c r="J35" i="15" s="1"/>
  <c r="I10" i="3"/>
  <c r="F36" i="4" s="1"/>
  <c r="F35" i="15" s="1"/>
  <c r="H10" i="3"/>
  <c r="G10" i="3"/>
  <c r="F10" i="3"/>
  <c r="E10" i="3"/>
  <c r="D36" i="4" s="1"/>
  <c r="D35" i="15" s="1"/>
  <c r="D10" i="3"/>
  <c r="AI9" i="3"/>
  <c r="AH9" i="3"/>
  <c r="AG9" i="3"/>
  <c r="AF9" i="3"/>
  <c r="I35" i="4" s="1"/>
  <c r="I34" i="15" s="1"/>
  <c r="AE9" i="3"/>
  <c r="AD9" i="3"/>
  <c r="AC9" i="3"/>
  <c r="AB9" i="3"/>
  <c r="AA9" i="3"/>
  <c r="G35" i="4" s="1"/>
  <c r="G34" i="15" s="1"/>
  <c r="Z9" i="3"/>
  <c r="P35" i="4" s="1"/>
  <c r="P34" i="15" s="1"/>
  <c r="Y9" i="3"/>
  <c r="O35" i="4" s="1"/>
  <c r="O34" i="15" s="1"/>
  <c r="X9" i="3"/>
  <c r="N35" i="4" s="1"/>
  <c r="N34" i="15" s="1"/>
  <c r="W9" i="3"/>
  <c r="V9" i="3"/>
  <c r="U9" i="3"/>
  <c r="T9" i="3"/>
  <c r="S9" i="3"/>
  <c r="R9" i="3"/>
  <c r="Q9" i="3"/>
  <c r="P9" i="3"/>
  <c r="M35" i="4" s="1"/>
  <c r="M34" i="15" s="1"/>
  <c r="O9" i="3"/>
  <c r="N9" i="3"/>
  <c r="M9" i="3"/>
  <c r="L9" i="3"/>
  <c r="I49" i="2" s="1"/>
  <c r="K9" i="3"/>
  <c r="K35" i="4" s="1"/>
  <c r="K34" i="15" s="1"/>
  <c r="J9" i="3"/>
  <c r="J35" i="4" s="1"/>
  <c r="J34" i="15" s="1"/>
  <c r="I9" i="3"/>
  <c r="F35" i="4" s="1"/>
  <c r="F34" i="15" s="1"/>
  <c r="H9" i="3"/>
  <c r="G9" i="3"/>
  <c r="F9" i="3"/>
  <c r="E9" i="3"/>
  <c r="D35" i="4" s="1"/>
  <c r="D34" i="15" s="1"/>
  <c r="D9" i="3"/>
  <c r="AI8" i="3"/>
  <c r="AH8" i="3"/>
  <c r="AG8" i="3"/>
  <c r="AF8" i="3"/>
  <c r="I34" i="4" s="1"/>
  <c r="I33" i="15" s="1"/>
  <c r="AE8" i="3"/>
  <c r="AD8" i="3"/>
  <c r="AC8" i="3"/>
  <c r="AB8" i="3"/>
  <c r="AA8" i="3"/>
  <c r="G34" i="4" s="1"/>
  <c r="Z8" i="3"/>
  <c r="P34" i="4" s="1"/>
  <c r="P33" i="15" s="1"/>
  <c r="Y8" i="3"/>
  <c r="L48" i="2" s="1"/>
  <c r="X8" i="3"/>
  <c r="N34" i="4" s="1"/>
  <c r="W8" i="3"/>
  <c r="V8" i="3"/>
  <c r="U8" i="3"/>
  <c r="T8" i="3"/>
  <c r="S8" i="3"/>
  <c r="R8" i="3"/>
  <c r="Q8" i="3"/>
  <c r="P8" i="3"/>
  <c r="M34" i="4" s="1"/>
  <c r="M33" i="15" s="1"/>
  <c r="O8" i="3"/>
  <c r="N8" i="3"/>
  <c r="M8" i="3"/>
  <c r="L8" i="3"/>
  <c r="L34" i="4" s="1"/>
  <c r="K8" i="3"/>
  <c r="K34" i="4" s="1"/>
  <c r="K33" i="15" s="1"/>
  <c r="J8" i="3"/>
  <c r="G48" i="2" s="1"/>
  <c r="I8" i="3"/>
  <c r="F48" i="2" s="1"/>
  <c r="H8" i="3"/>
  <c r="G8" i="3"/>
  <c r="F8" i="3"/>
  <c r="E8" i="3"/>
  <c r="D34" i="4" s="1"/>
  <c r="D33" i="15" s="1"/>
  <c r="D8" i="3"/>
  <c r="AI7" i="3"/>
  <c r="AH7" i="3"/>
  <c r="AG7" i="3"/>
  <c r="AF7" i="3"/>
  <c r="I33" i="4" s="1"/>
  <c r="I32" i="15" s="1"/>
  <c r="AE7" i="3"/>
  <c r="AD7" i="3"/>
  <c r="AC7" i="3"/>
  <c r="AB7" i="3"/>
  <c r="AA7" i="3"/>
  <c r="Z7" i="3"/>
  <c r="N47" i="2" s="1"/>
  <c r="Y7" i="3"/>
  <c r="L47" i="2" s="1"/>
  <c r="X7" i="3"/>
  <c r="K47" i="2" s="1"/>
  <c r="W7" i="3"/>
  <c r="V7" i="3"/>
  <c r="U7" i="3"/>
  <c r="T7" i="3"/>
  <c r="S7" i="3"/>
  <c r="R7" i="3"/>
  <c r="Q7" i="3"/>
  <c r="P7" i="3"/>
  <c r="M33" i="4" s="1"/>
  <c r="M32" i="15" s="1"/>
  <c r="O7" i="3"/>
  <c r="N7" i="3"/>
  <c r="M7" i="3"/>
  <c r="L7" i="3"/>
  <c r="I47" i="2" s="1"/>
  <c r="K7" i="3"/>
  <c r="K33" i="4" s="1"/>
  <c r="K32" i="15" s="1"/>
  <c r="J7" i="3"/>
  <c r="J33" i="4" s="1"/>
  <c r="J32" i="15" s="1"/>
  <c r="I7" i="3"/>
  <c r="F47" i="2" s="1"/>
  <c r="H7" i="3"/>
  <c r="G7" i="3"/>
  <c r="F7" i="3"/>
  <c r="E7" i="3"/>
  <c r="D33" i="4" s="1"/>
  <c r="D32" i="15" s="1"/>
  <c r="D7" i="3"/>
  <c r="P14" i="4"/>
  <c r="O14" i="4"/>
  <c r="O13" i="15" s="1"/>
  <c r="I10" i="17" s="1"/>
  <c r="N14" i="4"/>
  <c r="N13" i="15" s="1"/>
  <c r="H10" i="17" s="1"/>
  <c r="M14" i="4"/>
  <c r="M13" i="15" s="1"/>
  <c r="G10" i="17" s="1"/>
  <c r="L14" i="4"/>
  <c r="L13" i="15" s="1"/>
  <c r="F10" i="17" s="1"/>
  <c r="K14" i="4"/>
  <c r="K13" i="15" s="1"/>
  <c r="E10" i="17" s="1"/>
  <c r="J14" i="4"/>
  <c r="J13" i="15" s="1"/>
  <c r="D10" i="17" s="1"/>
  <c r="I14" i="4"/>
  <c r="G14" i="4"/>
  <c r="F14" i="4"/>
  <c r="F13" i="15" s="1"/>
  <c r="E14" i="4"/>
  <c r="E13" i="15" s="1"/>
  <c r="D14" i="4"/>
  <c r="P13" i="4"/>
  <c r="P12" i="15" s="1"/>
  <c r="J9" i="17" s="1"/>
  <c r="O13" i="4"/>
  <c r="O12" i="15" s="1"/>
  <c r="I9" i="17" s="1"/>
  <c r="N13" i="4"/>
  <c r="N12" i="15" s="1"/>
  <c r="H9" i="17" s="1"/>
  <c r="M13" i="4"/>
  <c r="M12" i="15" s="1"/>
  <c r="G9" i="17" s="1"/>
  <c r="L13" i="4"/>
  <c r="L12" i="15" s="1"/>
  <c r="F9" i="17" s="1"/>
  <c r="K13" i="4"/>
  <c r="K12" i="15" s="1"/>
  <c r="E9" i="17" s="1"/>
  <c r="J13" i="4"/>
  <c r="J12" i="15" s="1"/>
  <c r="D9" i="17" s="1"/>
  <c r="I13" i="4"/>
  <c r="G13" i="4"/>
  <c r="F13" i="4"/>
  <c r="F12" i="15" s="1"/>
  <c r="E13" i="4"/>
  <c r="E12" i="15" s="1"/>
  <c r="D13" i="4"/>
  <c r="P12" i="4"/>
  <c r="P11" i="15" s="1"/>
  <c r="J8" i="17" s="1"/>
  <c r="O12" i="4"/>
  <c r="O11" i="15" s="1"/>
  <c r="I8" i="17" s="1"/>
  <c r="N12" i="4"/>
  <c r="N11" i="15" s="1"/>
  <c r="H8" i="17" s="1"/>
  <c r="M12" i="4"/>
  <c r="M11" i="15" s="1"/>
  <c r="G8" i="17" s="1"/>
  <c r="L12" i="4"/>
  <c r="L11" i="15" s="1"/>
  <c r="F8" i="17" s="1"/>
  <c r="K12" i="4"/>
  <c r="K11" i="15" s="1"/>
  <c r="E8" i="17" s="1"/>
  <c r="J12" i="4"/>
  <c r="J11" i="15" s="1"/>
  <c r="D8" i="17" s="1"/>
  <c r="I12" i="4"/>
  <c r="G12" i="4"/>
  <c r="F12" i="4"/>
  <c r="F11" i="15" s="1"/>
  <c r="E12" i="4"/>
  <c r="E11" i="15" s="1"/>
  <c r="D12" i="4"/>
  <c r="P11" i="4"/>
  <c r="P10" i="15" s="1"/>
  <c r="J7" i="17" s="1"/>
  <c r="O11" i="4"/>
  <c r="O10" i="15" s="1"/>
  <c r="I7" i="17" s="1"/>
  <c r="N11" i="4"/>
  <c r="N10" i="15" s="1"/>
  <c r="H7" i="17" s="1"/>
  <c r="M11" i="4"/>
  <c r="M10" i="15" s="1"/>
  <c r="G7" i="17" s="1"/>
  <c r="L11" i="4"/>
  <c r="L10" i="15" s="1"/>
  <c r="F7" i="17" s="1"/>
  <c r="K11" i="4"/>
  <c r="K10" i="15" s="1"/>
  <c r="E7" i="17" s="1"/>
  <c r="J11" i="4"/>
  <c r="J10" i="15" s="1"/>
  <c r="D7" i="17" s="1"/>
  <c r="I11" i="4"/>
  <c r="G11" i="4"/>
  <c r="F11" i="4"/>
  <c r="F10" i="15" s="1"/>
  <c r="E11" i="4"/>
  <c r="E10" i="15" s="1"/>
  <c r="D11" i="4"/>
  <c r="D6" i="10"/>
  <c r="O10" i="4"/>
  <c r="O9" i="15" s="1"/>
  <c r="I6" i="17" s="1"/>
  <c r="N10" i="4"/>
  <c r="N9" i="15" s="1"/>
  <c r="M10" i="4"/>
  <c r="L10" i="4"/>
  <c r="L9" i="15" s="1"/>
  <c r="K10" i="4"/>
  <c r="K9" i="15" s="1"/>
  <c r="E6" i="17" s="1"/>
  <c r="J10" i="4"/>
  <c r="J9" i="15" s="1"/>
  <c r="I10" i="4"/>
  <c r="G10" i="4"/>
  <c r="G9" i="15" s="1"/>
  <c r="F10" i="4"/>
  <c r="F9" i="15" s="1"/>
  <c r="F14" i="15" s="1"/>
  <c r="E10" i="4"/>
  <c r="E9" i="15" s="1"/>
  <c r="D10" i="4"/>
  <c r="X9" i="4"/>
  <c r="B40" i="2"/>
  <c r="Q31" i="2"/>
  <c r="N31" i="2"/>
  <c r="O31" i="2" s="1"/>
  <c r="M31" i="2"/>
  <c r="K31" i="2"/>
  <c r="J31" i="2"/>
  <c r="I31" i="2"/>
  <c r="H31" i="2"/>
  <c r="G31" i="2"/>
  <c r="F31" i="2"/>
  <c r="E31" i="2"/>
  <c r="D31" i="2"/>
  <c r="C31" i="2"/>
  <c r="Q30" i="2"/>
  <c r="N30" i="2"/>
  <c r="O30" i="2" s="1"/>
  <c r="P30" i="2" s="1"/>
  <c r="M30" i="2"/>
  <c r="K30" i="2"/>
  <c r="J30" i="2"/>
  <c r="I30" i="2"/>
  <c r="H30" i="2"/>
  <c r="G30" i="2"/>
  <c r="F30" i="2"/>
  <c r="E30" i="2"/>
  <c r="D30" i="2"/>
  <c r="C30" i="2"/>
  <c r="Q29" i="2"/>
  <c r="N29" i="2"/>
  <c r="O29" i="2" s="1"/>
  <c r="M29" i="2"/>
  <c r="K29" i="2"/>
  <c r="J29" i="2"/>
  <c r="I29" i="2"/>
  <c r="H29" i="2"/>
  <c r="G29" i="2"/>
  <c r="F29" i="2"/>
  <c r="E29" i="2"/>
  <c r="D29" i="2"/>
  <c r="C29" i="2"/>
  <c r="Q28" i="2"/>
  <c r="N28" i="2"/>
  <c r="M28" i="2"/>
  <c r="K28" i="2"/>
  <c r="J28" i="2"/>
  <c r="I28" i="2"/>
  <c r="H28" i="2"/>
  <c r="G28" i="2"/>
  <c r="F28" i="2"/>
  <c r="E28" i="2"/>
  <c r="D28" i="2"/>
  <c r="C28" i="2"/>
  <c r="Q27" i="2"/>
  <c r="N27" i="2"/>
  <c r="O27" i="2" s="1"/>
  <c r="P27" i="2" s="1"/>
  <c r="M27" i="2"/>
  <c r="K27" i="2"/>
  <c r="J27" i="2"/>
  <c r="I27" i="2"/>
  <c r="H27" i="2"/>
  <c r="G27" i="2"/>
  <c r="F27" i="2"/>
  <c r="E27" i="2"/>
  <c r="D27" i="2"/>
  <c r="C27" i="2"/>
  <c r="B20" i="2"/>
  <c r="L14" i="15" l="1"/>
  <c r="F11" i="17" s="1"/>
  <c r="F6" i="17"/>
  <c r="J14" i="15"/>
  <c r="D11" i="17" s="1"/>
  <c r="D6" i="17"/>
  <c r="N14" i="15"/>
  <c r="H11" i="17" s="1"/>
  <c r="H6" i="17"/>
  <c r="K48" i="15"/>
  <c r="S58" i="15"/>
  <c r="S60" i="15"/>
  <c r="S64" i="15"/>
  <c r="E14" i="15"/>
  <c r="P63" i="15"/>
  <c r="S46" i="15"/>
  <c r="S44" i="15"/>
  <c r="K41" i="15"/>
  <c r="O14" i="15"/>
  <c r="I11" i="17" s="1"/>
  <c r="K14" i="15"/>
  <c r="E11" i="17" s="1"/>
  <c r="K53" i="15"/>
  <c r="F53" i="15"/>
  <c r="N33" i="15"/>
  <c r="K64" i="15"/>
  <c r="L47" i="15"/>
  <c r="N66" i="15"/>
  <c r="G33" i="15"/>
  <c r="S37" i="4"/>
  <c r="S41" i="4"/>
  <c r="S42" i="4"/>
  <c r="S61" i="4"/>
  <c r="S64" i="4"/>
  <c r="S71" i="4"/>
  <c r="S38" i="4"/>
  <c r="S46" i="4"/>
  <c r="S59" i="4"/>
  <c r="S67" i="4"/>
  <c r="S53" i="4"/>
  <c r="S40" i="4"/>
  <c r="S39" i="4"/>
  <c r="S43" i="4"/>
  <c r="S49" i="4"/>
  <c r="S60" i="4"/>
  <c r="S35" i="4"/>
  <c r="S47" i="4"/>
  <c r="S72" i="4"/>
  <c r="S65" i="4"/>
  <c r="S74" i="4"/>
  <c r="S36" i="4"/>
  <c r="S44" i="4"/>
  <c r="S56" i="4"/>
  <c r="S63" i="4"/>
  <c r="S68" i="4"/>
  <c r="S76" i="4"/>
  <c r="N67" i="15"/>
  <c r="I67" i="15"/>
  <c r="D89" i="2"/>
  <c r="D75" i="4"/>
  <c r="D64" i="15" s="1"/>
  <c r="T34" i="15"/>
  <c r="Q34" i="15" s="1"/>
  <c r="U34" i="15"/>
  <c r="R34" i="15" s="1"/>
  <c r="T39" i="15"/>
  <c r="Q39" i="15" s="1"/>
  <c r="D9" i="15"/>
  <c r="T10" i="4"/>
  <c r="C6" i="10"/>
  <c r="I9" i="15"/>
  <c r="M9" i="15"/>
  <c r="U10" i="4"/>
  <c r="R10" i="4" s="1"/>
  <c r="R9" i="15" s="1"/>
  <c r="L6" i="17" s="1"/>
  <c r="B7" i="10"/>
  <c r="D10" i="15"/>
  <c r="C7" i="10"/>
  <c r="I10" i="15"/>
  <c r="B8" i="10"/>
  <c r="D11" i="15"/>
  <c r="C8" i="10"/>
  <c r="I11" i="15"/>
  <c r="B9" i="10"/>
  <c r="D12" i="15"/>
  <c r="C9" i="10"/>
  <c r="I12" i="15"/>
  <c r="B10" i="10"/>
  <c r="D13" i="15"/>
  <c r="C10" i="10"/>
  <c r="I13" i="15"/>
  <c r="H11" i="4"/>
  <c r="H10" i="15" s="1"/>
  <c r="G10" i="15"/>
  <c r="H12" i="4"/>
  <c r="H11" i="15" s="1"/>
  <c r="G11" i="15"/>
  <c r="H13" i="4"/>
  <c r="H12" i="15" s="1"/>
  <c r="G12" i="15"/>
  <c r="H14" i="4"/>
  <c r="H13" i="15" s="1"/>
  <c r="G13" i="15"/>
  <c r="D10" i="10"/>
  <c r="P13" i="15"/>
  <c r="S32" i="15"/>
  <c r="S33" i="4"/>
  <c r="B6" i="10"/>
  <c r="D7" i="10"/>
  <c r="T11" i="4"/>
  <c r="Q11" i="4" s="1"/>
  <c r="D8" i="10"/>
  <c r="T12" i="4"/>
  <c r="Q12" i="4" s="1"/>
  <c r="D9" i="10"/>
  <c r="T13" i="4"/>
  <c r="Q13" i="4" s="1"/>
  <c r="S13" i="4"/>
  <c r="S12" i="15" s="1"/>
  <c r="M9" i="17" s="1"/>
  <c r="S11" i="4"/>
  <c r="S10" i="15" s="1"/>
  <c r="M7" i="17" s="1"/>
  <c r="S15" i="4"/>
  <c r="S12" i="4"/>
  <c r="S11" i="15" s="1"/>
  <c r="M8" i="17" s="1"/>
  <c r="S10" i="4"/>
  <c r="S14" i="4"/>
  <c r="S13" i="15" s="1"/>
  <c r="M10" i="17" s="1"/>
  <c r="F90" i="2"/>
  <c r="L96" i="2"/>
  <c r="D80" i="4"/>
  <c r="D67" i="15" s="1"/>
  <c r="P93" i="2"/>
  <c r="Q93" i="2" s="1"/>
  <c r="K69" i="4"/>
  <c r="O79" i="2"/>
  <c r="K77" i="4"/>
  <c r="K66" i="15" s="1"/>
  <c r="F83" i="2"/>
  <c r="H92" i="2"/>
  <c r="K64" i="4"/>
  <c r="K55" i="15" s="1"/>
  <c r="O75" i="4"/>
  <c r="O81" i="4"/>
  <c r="P89" i="2"/>
  <c r="Q89" i="2" s="1"/>
  <c r="H78" i="4"/>
  <c r="F87" i="2"/>
  <c r="P87" i="2"/>
  <c r="Q87" i="2" s="1"/>
  <c r="H74" i="4"/>
  <c r="O75" i="2"/>
  <c r="P88" i="2"/>
  <c r="Q88" i="2" s="1"/>
  <c r="O95" i="2"/>
  <c r="G71" i="4"/>
  <c r="G61" i="15" s="1"/>
  <c r="F79" i="4"/>
  <c r="F65" i="15" s="1"/>
  <c r="P75" i="2"/>
  <c r="P81" i="2"/>
  <c r="H69" i="4"/>
  <c r="H76" i="4"/>
  <c r="H79" i="4"/>
  <c r="P95" i="2"/>
  <c r="P96" i="2"/>
  <c r="Q96" i="2" s="1"/>
  <c r="H70" i="4"/>
  <c r="H72" i="4"/>
  <c r="H62" i="15" s="1"/>
  <c r="L28" i="2"/>
  <c r="L29" i="2"/>
  <c r="O81" i="2"/>
  <c r="L91" i="2"/>
  <c r="D95" i="2"/>
  <c r="K70" i="4"/>
  <c r="O80" i="4"/>
  <c r="U80" i="4" s="1"/>
  <c r="R80" i="4" s="1"/>
  <c r="Q32" i="2"/>
  <c r="D86" i="2"/>
  <c r="D93" i="2"/>
  <c r="F96" i="2"/>
  <c r="K65" i="4"/>
  <c r="K56" i="15" s="1"/>
  <c r="G73" i="4"/>
  <c r="F77" i="4"/>
  <c r="F66" i="15" s="1"/>
  <c r="K79" i="4"/>
  <c r="G82" i="4"/>
  <c r="D32" i="2"/>
  <c r="H32" i="2"/>
  <c r="M32" i="2"/>
  <c r="F32" i="2"/>
  <c r="J32" i="2"/>
  <c r="P31" i="2"/>
  <c r="H74" i="2"/>
  <c r="K63" i="4"/>
  <c r="K54" i="15" s="1"/>
  <c r="E32" i="2"/>
  <c r="I32" i="2"/>
  <c r="L31" i="2"/>
  <c r="O74" i="2"/>
  <c r="D79" i="2"/>
  <c r="O86" i="2"/>
  <c r="H88" i="2"/>
  <c r="D90" i="2"/>
  <c r="D92" i="2"/>
  <c r="L93" i="2"/>
  <c r="H95" i="2"/>
  <c r="H96" i="2"/>
  <c r="F64" i="4"/>
  <c r="F55" i="15" s="1"/>
  <c r="D71" i="4"/>
  <c r="D61" i="15" s="1"/>
  <c r="K73" i="4"/>
  <c r="K63" i="15" s="1"/>
  <c r="G75" i="4"/>
  <c r="G64" i="15" s="1"/>
  <c r="G77" i="4"/>
  <c r="H81" i="4"/>
  <c r="H82" i="4"/>
  <c r="C32" i="2"/>
  <c r="G32" i="2"/>
  <c r="K32" i="2"/>
  <c r="P29" i="2"/>
  <c r="L30" i="2"/>
  <c r="D67" i="2"/>
  <c r="L80" i="2"/>
  <c r="F89" i="2"/>
  <c r="O90" i="2"/>
  <c r="O92" i="2"/>
  <c r="F94" i="2"/>
  <c r="G62" i="4"/>
  <c r="G74" i="4"/>
  <c r="K80" i="4"/>
  <c r="K67" i="15" s="1"/>
  <c r="N69" i="4"/>
  <c r="K93" i="2"/>
  <c r="I77" i="4"/>
  <c r="I66" i="15" s="1"/>
  <c r="J86" i="2"/>
  <c r="I87" i="2"/>
  <c r="I67" i="4"/>
  <c r="I58" i="15" s="1"/>
  <c r="K88" i="2"/>
  <c r="I94" i="2"/>
  <c r="I81" i="4"/>
  <c r="T81" i="4" s="1"/>
  <c r="Q81" i="4" s="1"/>
  <c r="R72" i="2"/>
  <c r="K80" i="2"/>
  <c r="R84" i="2"/>
  <c r="R90" i="2"/>
  <c r="R92" i="2"/>
  <c r="J94" i="2"/>
  <c r="I95" i="2"/>
  <c r="M95" i="2" s="1"/>
  <c r="I96" i="2"/>
  <c r="L68" i="4"/>
  <c r="L59" i="15" s="1"/>
  <c r="L78" i="4"/>
  <c r="L67" i="15" s="1"/>
  <c r="M79" i="4"/>
  <c r="U79" i="4" s="1"/>
  <c r="R79" i="4" s="1"/>
  <c r="M81" i="4"/>
  <c r="I78" i="2"/>
  <c r="R82" i="2"/>
  <c r="R87" i="2"/>
  <c r="K91" i="2"/>
  <c r="J92" i="2"/>
  <c r="R94" i="2"/>
  <c r="J96" i="2"/>
  <c r="R96" i="2"/>
  <c r="M55" i="4"/>
  <c r="M50" i="15" s="1"/>
  <c r="N81" i="4"/>
  <c r="N64" i="15" s="1"/>
  <c r="I67" i="2"/>
  <c r="I81" i="2"/>
  <c r="K89" i="2"/>
  <c r="J90" i="2"/>
  <c r="K92" i="2"/>
  <c r="I93" i="2"/>
  <c r="K96" i="2"/>
  <c r="L78" i="2"/>
  <c r="L81" i="2"/>
  <c r="F84" i="2"/>
  <c r="L87" i="2"/>
  <c r="F88" i="2"/>
  <c r="D64" i="4"/>
  <c r="D55" i="15" s="1"/>
  <c r="F65" i="4"/>
  <c r="F56" i="15" s="1"/>
  <c r="F67" i="4"/>
  <c r="F58" i="15" s="1"/>
  <c r="D77" i="4"/>
  <c r="F92" i="2"/>
  <c r="L92" i="2"/>
  <c r="F95" i="2"/>
  <c r="D60" i="4"/>
  <c r="D52" i="15" s="1"/>
  <c r="F63" i="4"/>
  <c r="F54" i="15" s="1"/>
  <c r="D66" i="4"/>
  <c r="D57" i="15" s="1"/>
  <c r="D70" i="4"/>
  <c r="D60" i="15" s="1"/>
  <c r="O72" i="4"/>
  <c r="O62" i="15" s="1"/>
  <c r="O74" i="4"/>
  <c r="U74" i="4" s="1"/>
  <c r="R74" i="4" s="1"/>
  <c r="D82" i="4"/>
  <c r="T82" i="4" s="1"/>
  <c r="Q82" i="4" s="1"/>
  <c r="D81" i="2"/>
  <c r="L71" i="2"/>
  <c r="F75" i="2"/>
  <c r="L82" i="2"/>
  <c r="L85" i="2"/>
  <c r="D88" i="2"/>
  <c r="L90" i="2"/>
  <c r="F55" i="4"/>
  <c r="F50" i="15" s="1"/>
  <c r="F66" i="4"/>
  <c r="F57" i="15" s="1"/>
  <c r="P73" i="2"/>
  <c r="P76" i="2"/>
  <c r="Q76" i="2" s="1"/>
  <c r="P83" i="2"/>
  <c r="P86" i="2"/>
  <c r="H75" i="4"/>
  <c r="H77" i="4"/>
  <c r="H80" i="4"/>
  <c r="O73" i="2"/>
  <c r="H76" i="2"/>
  <c r="H80" i="2"/>
  <c r="H82" i="2"/>
  <c r="H85" i="2"/>
  <c r="H86" i="2"/>
  <c r="H89" i="2"/>
  <c r="P94" i="2"/>
  <c r="Q94" i="2" s="1"/>
  <c r="G68" i="4"/>
  <c r="G59" i="15" s="1"/>
  <c r="K76" i="4"/>
  <c r="G80" i="4"/>
  <c r="G67" i="15" s="1"/>
  <c r="H75" i="2"/>
  <c r="O84" i="2"/>
  <c r="G63" i="4"/>
  <c r="G54" i="15" s="1"/>
  <c r="G66" i="4"/>
  <c r="G57" i="15" s="1"/>
  <c r="G79" i="4"/>
  <c r="G65" i="15" s="1"/>
  <c r="O47" i="4"/>
  <c r="O45" i="15" s="1"/>
  <c r="F68" i="2"/>
  <c r="D73" i="2"/>
  <c r="L83" i="2"/>
  <c r="F86" i="2"/>
  <c r="F71" i="4"/>
  <c r="F61" i="15" s="1"/>
  <c r="D73" i="4"/>
  <c r="D63" i="15" s="1"/>
  <c r="F52" i="4"/>
  <c r="F40" i="15" s="1"/>
  <c r="D62" i="4"/>
  <c r="D48" i="15" s="1"/>
  <c r="L64" i="2"/>
  <c r="D70" i="2"/>
  <c r="L79" i="2"/>
  <c r="F82" i="2"/>
  <c r="D83" i="2"/>
  <c r="F50" i="4"/>
  <c r="F47" i="15" s="1"/>
  <c r="D58" i="4"/>
  <c r="D61" i="4"/>
  <c r="D68" i="4"/>
  <c r="D59" i="15" s="1"/>
  <c r="O70" i="4"/>
  <c r="O60" i="15" s="1"/>
  <c r="R83" i="2"/>
  <c r="M71" i="4"/>
  <c r="M61" i="15" s="1"/>
  <c r="J60" i="2"/>
  <c r="I75" i="2"/>
  <c r="R78" i="2"/>
  <c r="K81" i="2"/>
  <c r="I75" i="4"/>
  <c r="I62" i="2"/>
  <c r="R57" i="2"/>
  <c r="R63" i="2"/>
  <c r="I46" i="4"/>
  <c r="I44" i="15" s="1"/>
  <c r="J61" i="2"/>
  <c r="L43" i="4"/>
  <c r="D44" i="4"/>
  <c r="D42" i="15" s="1"/>
  <c r="D50" i="2"/>
  <c r="F55" i="2"/>
  <c r="F40" i="4"/>
  <c r="F38" i="15" s="1"/>
  <c r="F50" i="2"/>
  <c r="D66" i="2"/>
  <c r="L68" i="2"/>
  <c r="F73" i="2"/>
  <c r="O37" i="4"/>
  <c r="O36" i="15" s="1"/>
  <c r="D57" i="4"/>
  <c r="D51" i="15" s="1"/>
  <c r="F57" i="2"/>
  <c r="D63" i="2"/>
  <c r="F67" i="2"/>
  <c r="D46" i="4"/>
  <c r="D53" i="2"/>
  <c r="F72" i="2"/>
  <c r="L74" i="2"/>
  <c r="L77" i="2"/>
  <c r="F51" i="4"/>
  <c r="F41" i="15" s="1"/>
  <c r="F57" i="4"/>
  <c r="F51" i="15" s="1"/>
  <c r="O61" i="4"/>
  <c r="O53" i="15" s="1"/>
  <c r="O62" i="4"/>
  <c r="O48" i="15" s="1"/>
  <c r="F61" i="2"/>
  <c r="L70" i="2"/>
  <c r="O40" i="4"/>
  <c r="O38" i="15" s="1"/>
  <c r="D43" i="4"/>
  <c r="D41" i="15" s="1"/>
  <c r="O48" i="4"/>
  <c r="O46" i="15" s="1"/>
  <c r="D54" i="4"/>
  <c r="D49" i="15" s="1"/>
  <c r="F60" i="4"/>
  <c r="F52" i="15" s="1"/>
  <c r="D48" i="2"/>
  <c r="D54" i="2"/>
  <c r="D59" i="2"/>
  <c r="F62" i="2"/>
  <c r="D64" i="2"/>
  <c r="L66" i="2"/>
  <c r="L69" i="2"/>
  <c r="O49" i="4"/>
  <c r="O47" i="15" s="1"/>
  <c r="D55" i="4"/>
  <c r="D50" i="15" s="1"/>
  <c r="F56" i="4"/>
  <c r="F49" i="15" s="1"/>
  <c r="P66" i="2"/>
  <c r="H64" i="4"/>
  <c r="H55" i="15" s="1"/>
  <c r="P80" i="2"/>
  <c r="Q80" i="2" s="1"/>
  <c r="P85" i="2"/>
  <c r="Q85" i="2" s="1"/>
  <c r="H73" i="4"/>
  <c r="H63" i="15" s="1"/>
  <c r="P90" i="2"/>
  <c r="P91" i="2"/>
  <c r="Q91" i="2" s="1"/>
  <c r="P92" i="2"/>
  <c r="N32" i="2"/>
  <c r="L27" i="2"/>
  <c r="E77" i="4"/>
  <c r="E93" i="2"/>
  <c r="E94" i="2"/>
  <c r="E81" i="4"/>
  <c r="E96" i="2"/>
  <c r="O28" i="2"/>
  <c r="P28" i="2" s="1"/>
  <c r="D47" i="2"/>
  <c r="D52" i="2"/>
  <c r="D56" i="2"/>
  <c r="F59" i="2"/>
  <c r="F63" i="2"/>
  <c r="D65" i="2"/>
  <c r="L67" i="2"/>
  <c r="H71" i="2"/>
  <c r="L72" i="2"/>
  <c r="L73" i="2"/>
  <c r="F76" i="2"/>
  <c r="D77" i="2"/>
  <c r="O78" i="2"/>
  <c r="F39" i="4"/>
  <c r="K67" i="4"/>
  <c r="K58" i="15" s="1"/>
  <c r="I15" i="4"/>
  <c r="C11" i="10" s="1"/>
  <c r="M15" i="4"/>
  <c r="U14" i="4"/>
  <c r="R14" i="4" s="1"/>
  <c r="R13" i="15" s="1"/>
  <c r="L10" i="17" s="1"/>
  <c r="E15" i="4"/>
  <c r="J15" i="4"/>
  <c r="N15" i="4"/>
  <c r="D15" i="4"/>
  <c r="B11" i="10" s="1"/>
  <c r="L15" i="4"/>
  <c r="F15" i="4"/>
  <c r="K15" i="4"/>
  <c r="O15" i="4"/>
  <c r="U12" i="4"/>
  <c r="R12" i="4" s="1"/>
  <c r="R11" i="15" s="1"/>
  <c r="L8" i="17" s="1"/>
  <c r="G15" i="4"/>
  <c r="U13" i="4"/>
  <c r="R13" i="4" s="1"/>
  <c r="R12" i="15" s="1"/>
  <c r="L9" i="17" s="1"/>
  <c r="T14" i="4"/>
  <c r="Q14" i="4" s="1"/>
  <c r="F34" i="4"/>
  <c r="M38" i="4"/>
  <c r="J51" i="2"/>
  <c r="G54" i="4"/>
  <c r="F49" i="2"/>
  <c r="D51" i="2"/>
  <c r="F56" i="2"/>
  <c r="F60" i="2"/>
  <c r="E95" i="2"/>
  <c r="F33" i="4"/>
  <c r="F32" i="15" s="1"/>
  <c r="O39" i="4"/>
  <c r="J82" i="4"/>
  <c r="J66" i="15" s="1"/>
  <c r="L49" i="2"/>
  <c r="F51" i="2"/>
  <c r="L52" i="2"/>
  <c r="D55" i="2"/>
  <c r="F58" i="2"/>
  <c r="O46" i="4"/>
  <c r="O44" i="15" s="1"/>
  <c r="N96" i="2"/>
  <c r="J41" i="4"/>
  <c r="J39" i="15" s="1"/>
  <c r="J50" i="4"/>
  <c r="J47" i="15" s="1"/>
  <c r="P70" i="2"/>
  <c r="P72" i="2"/>
  <c r="Q72" i="2" s="1"/>
  <c r="N51" i="2"/>
  <c r="G61" i="2"/>
  <c r="P70" i="4"/>
  <c r="P60" i="15" s="1"/>
  <c r="N61" i="2"/>
  <c r="G93" i="2"/>
  <c r="G62" i="2"/>
  <c r="H63" i="2"/>
  <c r="G79" i="2"/>
  <c r="N94" i="2"/>
  <c r="N95" i="2"/>
  <c r="P60" i="4"/>
  <c r="P52" i="15" s="1"/>
  <c r="J78" i="4"/>
  <c r="P78" i="4"/>
  <c r="E52" i="2"/>
  <c r="E54" i="2"/>
  <c r="E66" i="2"/>
  <c r="E75" i="2"/>
  <c r="E78" i="2"/>
  <c r="E67" i="4"/>
  <c r="E58" i="15" s="1"/>
  <c r="E87" i="2"/>
  <c r="E75" i="4"/>
  <c r="O61" i="2"/>
  <c r="G58" i="4"/>
  <c r="G53" i="15" s="1"/>
  <c r="H61" i="2"/>
  <c r="P49" i="4"/>
  <c r="O71" i="2"/>
  <c r="O33" i="4"/>
  <c r="O32" i="15" s="1"/>
  <c r="G47" i="2"/>
  <c r="N49" i="2"/>
  <c r="F52" i="2"/>
  <c r="L55" i="2"/>
  <c r="L57" i="2"/>
  <c r="O34" i="4"/>
  <c r="G50" i="2"/>
  <c r="G56" i="2"/>
  <c r="L58" i="2"/>
  <c r="L59" i="2"/>
  <c r="G67" i="2"/>
  <c r="O42" i="4"/>
  <c r="O40" i="15" s="1"/>
  <c r="D47" i="4"/>
  <c r="D48" i="4"/>
  <c r="D46" i="15" s="1"/>
  <c r="O51" i="4"/>
  <c r="O41" i="15" s="1"/>
  <c r="D49" i="2"/>
  <c r="O49" i="2"/>
  <c r="L50" i="2"/>
  <c r="N54" i="2"/>
  <c r="N55" i="2"/>
  <c r="N58" i="2"/>
  <c r="N69" i="2"/>
  <c r="G89" i="2"/>
  <c r="N89" i="2"/>
  <c r="K37" i="4"/>
  <c r="P66" i="4"/>
  <c r="J74" i="4"/>
  <c r="J63" i="15" s="1"/>
  <c r="J76" i="4"/>
  <c r="J65" i="15" s="1"/>
  <c r="P77" i="4"/>
  <c r="J80" i="4"/>
  <c r="J81" i="4"/>
  <c r="J64" i="15" s="1"/>
  <c r="G51" i="2"/>
  <c r="J53" i="2"/>
  <c r="R55" i="2"/>
  <c r="G57" i="2"/>
  <c r="G65" i="2"/>
  <c r="N70" i="2"/>
  <c r="G71" i="2"/>
  <c r="N71" i="2"/>
  <c r="G74" i="2"/>
  <c r="N77" i="2"/>
  <c r="E81" i="2"/>
  <c r="G87" i="2"/>
  <c r="N87" i="2"/>
  <c r="N90" i="2"/>
  <c r="N93" i="2"/>
  <c r="P33" i="4"/>
  <c r="P32" i="15" s="1"/>
  <c r="J34" i="4"/>
  <c r="J39" i="4"/>
  <c r="P52" i="4"/>
  <c r="P40" i="15" s="1"/>
  <c r="P54" i="4"/>
  <c r="P49" i="15" s="1"/>
  <c r="J55" i="4"/>
  <c r="J50" i="15" s="1"/>
  <c r="P59" i="4"/>
  <c r="P51" i="15" s="1"/>
  <c r="P62" i="4"/>
  <c r="P67" i="4"/>
  <c r="P58" i="15" s="1"/>
  <c r="P68" i="4"/>
  <c r="P59" i="15" s="1"/>
  <c r="J70" i="4"/>
  <c r="J60" i="15" s="1"/>
  <c r="J71" i="4"/>
  <c r="J61" i="15" s="1"/>
  <c r="P71" i="4"/>
  <c r="P61" i="15" s="1"/>
  <c r="P72" i="4"/>
  <c r="P47" i="2"/>
  <c r="H34" i="4"/>
  <c r="H37" i="4"/>
  <c r="H36" i="15" s="1"/>
  <c r="P52" i="2"/>
  <c r="H39" i="4"/>
  <c r="H40" i="4"/>
  <c r="H38" i="15" s="1"/>
  <c r="P55" i="2"/>
  <c r="H44" i="4"/>
  <c r="H42" i="15" s="1"/>
  <c r="E60" i="2"/>
  <c r="P61" i="2"/>
  <c r="E62" i="2"/>
  <c r="P62" i="2"/>
  <c r="P63" i="2"/>
  <c r="P65" i="2"/>
  <c r="Q65" i="2" s="1"/>
  <c r="H52" i="4"/>
  <c r="E67" i="2"/>
  <c r="P67" i="2"/>
  <c r="Q67" i="2" s="1"/>
  <c r="P68" i="2"/>
  <c r="Q68" i="2" s="1"/>
  <c r="P69" i="2"/>
  <c r="P71" i="2"/>
  <c r="H62" i="4"/>
  <c r="H63" i="4"/>
  <c r="H54" i="15" s="1"/>
  <c r="H66" i="4"/>
  <c r="H57" i="15" s="1"/>
  <c r="H71" i="4"/>
  <c r="H61" i="15" s="1"/>
  <c r="G49" i="2"/>
  <c r="N50" i="2"/>
  <c r="N52" i="2"/>
  <c r="G54" i="2"/>
  <c r="N56" i="2"/>
  <c r="G63" i="2"/>
  <c r="N64" i="2"/>
  <c r="N72" i="2"/>
  <c r="G77" i="2"/>
  <c r="G83" i="2"/>
  <c r="N83" i="2"/>
  <c r="P43" i="4"/>
  <c r="P53" i="4"/>
  <c r="J68" i="4"/>
  <c r="J59" i="15" s="1"/>
  <c r="E71" i="4"/>
  <c r="E61" i="15" s="1"/>
  <c r="E72" i="4"/>
  <c r="E62" i="15" s="1"/>
  <c r="E73" i="4"/>
  <c r="E89" i="2"/>
  <c r="E91" i="2"/>
  <c r="J45" i="4"/>
  <c r="J43" i="15" s="1"/>
  <c r="J66" i="4"/>
  <c r="J57" i="15" s="1"/>
  <c r="J67" i="4"/>
  <c r="J58" i="15" s="1"/>
  <c r="R47" i="2"/>
  <c r="N48" i="2"/>
  <c r="P53" i="2"/>
  <c r="J59" i="2"/>
  <c r="G60" i="2"/>
  <c r="N62" i="2"/>
  <c r="N65" i="2"/>
  <c r="I66" i="2"/>
  <c r="G70" i="2"/>
  <c r="J71" i="2"/>
  <c r="G73" i="2"/>
  <c r="G76" i="2"/>
  <c r="K77" i="2"/>
  <c r="N79" i="2"/>
  <c r="G86" i="2"/>
  <c r="N88" i="2"/>
  <c r="G91" i="2"/>
  <c r="N33" i="4"/>
  <c r="N32" i="15" s="1"/>
  <c r="J38" i="4"/>
  <c r="J37" i="15" s="1"/>
  <c r="H41" i="4"/>
  <c r="H39" i="15" s="1"/>
  <c r="K45" i="4"/>
  <c r="J52" i="4"/>
  <c r="J40" i="15" s="1"/>
  <c r="J54" i="4"/>
  <c r="J49" i="15" s="1"/>
  <c r="L56" i="4"/>
  <c r="M63" i="4"/>
  <c r="P64" i="4"/>
  <c r="P55" i="15" s="1"/>
  <c r="H35" i="4"/>
  <c r="H34" i="15" s="1"/>
  <c r="H36" i="4"/>
  <c r="H35" i="15" s="1"/>
  <c r="O55" i="2"/>
  <c r="G41" i="4"/>
  <c r="G39" i="15" s="1"/>
  <c r="H42" i="4"/>
  <c r="H43" i="4"/>
  <c r="H45" i="4"/>
  <c r="H43" i="15" s="1"/>
  <c r="P60" i="2"/>
  <c r="H46" i="4"/>
  <c r="H44" i="15" s="1"/>
  <c r="H53" i="2"/>
  <c r="O53" i="2"/>
  <c r="H55" i="2"/>
  <c r="H58" i="2"/>
  <c r="P58" i="2"/>
  <c r="P59" i="2"/>
  <c r="O60" i="2"/>
  <c r="H66" i="2"/>
  <c r="O66" i="2"/>
  <c r="H68" i="2"/>
  <c r="H33" i="4"/>
  <c r="H32" i="15" s="1"/>
  <c r="H47" i="4"/>
  <c r="H45" i="15" s="1"/>
  <c r="G51" i="4"/>
  <c r="G41" i="15" s="1"/>
  <c r="K56" i="4"/>
  <c r="K49" i="15" s="1"/>
  <c r="J58" i="4"/>
  <c r="G72" i="2"/>
  <c r="P61" i="4"/>
  <c r="P53" i="15" s="1"/>
  <c r="N75" i="2"/>
  <c r="E77" i="2"/>
  <c r="E82" i="2"/>
  <c r="E83" i="2"/>
  <c r="O70" i="2"/>
  <c r="G56" i="4"/>
  <c r="H58" i="4"/>
  <c r="P74" i="2"/>
  <c r="H61" i="4"/>
  <c r="P78" i="2"/>
  <c r="H65" i="4"/>
  <c r="H56" i="15" s="1"/>
  <c r="P79" i="2"/>
  <c r="H67" i="4"/>
  <c r="H58" i="15" s="1"/>
  <c r="H68" i="4"/>
  <c r="H59" i="15" s="1"/>
  <c r="P82" i="2"/>
  <c r="Q82" i="2" s="1"/>
  <c r="O47" i="2"/>
  <c r="G33" i="4"/>
  <c r="G32" i="15" s="1"/>
  <c r="H64" i="2"/>
  <c r="K50" i="4"/>
  <c r="K47" i="15" s="1"/>
  <c r="O48" i="2"/>
  <c r="P49" i="2"/>
  <c r="O50" i="2"/>
  <c r="O54" i="2"/>
  <c r="O57" i="2"/>
  <c r="G53" i="4"/>
  <c r="E44" i="4"/>
  <c r="E42" i="15" s="1"/>
  <c r="E63" i="4"/>
  <c r="E54" i="15" s="1"/>
  <c r="E64" i="4"/>
  <c r="E55" i="15" s="1"/>
  <c r="M64" i="4"/>
  <c r="M55" i="15" s="1"/>
  <c r="J78" i="2"/>
  <c r="E79" i="2"/>
  <c r="N65" i="4"/>
  <c r="K79" i="2"/>
  <c r="J81" i="2"/>
  <c r="M67" i="4"/>
  <c r="M58" i="15" s="1"/>
  <c r="E68" i="4"/>
  <c r="E59" i="15" s="1"/>
  <c r="L76" i="4"/>
  <c r="L65" i="15" s="1"/>
  <c r="I90" i="2"/>
  <c r="L77" i="4"/>
  <c r="L66" i="15" s="1"/>
  <c r="I91" i="2"/>
  <c r="H48" i="4"/>
  <c r="H46" i="15" s="1"/>
  <c r="H49" i="2"/>
  <c r="H54" i="2"/>
  <c r="O69" i="2"/>
  <c r="H72" i="2"/>
  <c r="H73" i="2"/>
  <c r="E47" i="2"/>
  <c r="E34" i="4"/>
  <c r="E36" i="4"/>
  <c r="E35" i="15" s="1"/>
  <c r="E51" i="2"/>
  <c r="E40" i="4"/>
  <c r="E38" i="15" s="1"/>
  <c r="E55" i="2"/>
  <c r="I55" i="2"/>
  <c r="L41" i="4"/>
  <c r="L39" i="15" s="1"/>
  <c r="E42" i="4"/>
  <c r="E59" i="2"/>
  <c r="E48" i="4"/>
  <c r="E46" i="15" s="1"/>
  <c r="E63" i="2"/>
  <c r="E50" i="4"/>
  <c r="E51" i="4"/>
  <c r="E55" i="4"/>
  <c r="E50" i="15" s="1"/>
  <c r="E70" i="2"/>
  <c r="E57" i="4"/>
  <c r="E72" i="2"/>
  <c r="E73" i="2"/>
  <c r="J73" i="2"/>
  <c r="M59" i="4"/>
  <c r="M51" i="15" s="1"/>
  <c r="E74" i="2"/>
  <c r="M60" i="4"/>
  <c r="M52" i="15" s="1"/>
  <c r="J74" i="2"/>
  <c r="E61" i="4"/>
  <c r="M62" i="4"/>
  <c r="M48" i="15" s="1"/>
  <c r="J76" i="2"/>
  <c r="L63" i="4"/>
  <c r="L54" i="15" s="1"/>
  <c r="I77" i="2"/>
  <c r="E69" i="4"/>
  <c r="L69" i="4"/>
  <c r="I83" i="2"/>
  <c r="I84" i="2"/>
  <c r="L70" i="4"/>
  <c r="J84" i="2"/>
  <c r="M73" i="4"/>
  <c r="J87" i="2"/>
  <c r="I74" i="4"/>
  <c r="T74" i="4" s="1"/>
  <c r="Q74" i="4" s="1"/>
  <c r="R88" i="2"/>
  <c r="E76" i="4"/>
  <c r="E90" i="2"/>
  <c r="H47" i="2"/>
  <c r="R49" i="2"/>
  <c r="H50" i="2"/>
  <c r="P50" i="2"/>
  <c r="P51" i="2"/>
  <c r="O52" i="2"/>
  <c r="N53" i="2"/>
  <c r="I54" i="2"/>
  <c r="P54" i="2"/>
  <c r="O56" i="2"/>
  <c r="H57" i="2"/>
  <c r="P57" i="2"/>
  <c r="G58" i="2"/>
  <c r="O58" i="2"/>
  <c r="N59" i="2"/>
  <c r="N60" i="2"/>
  <c r="H62" i="2"/>
  <c r="O62" i="2"/>
  <c r="O64" i="2"/>
  <c r="H65" i="2"/>
  <c r="H67" i="2"/>
  <c r="H69" i="2"/>
  <c r="K76" i="2"/>
  <c r="R76" i="2"/>
  <c r="P77" i="2"/>
  <c r="Q77" i="2" s="1"/>
  <c r="G78" i="2"/>
  <c r="J79" i="2"/>
  <c r="R79" i="2"/>
  <c r="J80" i="2"/>
  <c r="J83" i="2"/>
  <c r="O83" i="2"/>
  <c r="E85" i="2"/>
  <c r="I85" i="2"/>
  <c r="H38" i="4"/>
  <c r="H37" i="15" s="1"/>
  <c r="H60" i="4"/>
  <c r="H52" i="15" s="1"/>
  <c r="J61" i="4"/>
  <c r="L72" i="4"/>
  <c r="L62" i="15" s="1"/>
  <c r="E79" i="4"/>
  <c r="E80" i="4"/>
  <c r="E82" i="4"/>
  <c r="P84" i="2"/>
  <c r="K67" i="2"/>
  <c r="N53" i="4"/>
  <c r="N48" i="15" s="1"/>
  <c r="N54" i="4"/>
  <c r="K68" i="2"/>
  <c r="R69" i="2"/>
  <c r="I55" i="4"/>
  <c r="I50" i="15" s="1"/>
  <c r="N56" i="4"/>
  <c r="U56" i="4" s="1"/>
  <c r="R56" i="4" s="1"/>
  <c r="K70" i="2"/>
  <c r="J47" i="2"/>
  <c r="E48" i="2"/>
  <c r="J48" i="2"/>
  <c r="J49" i="2"/>
  <c r="E50" i="2"/>
  <c r="I50" i="2"/>
  <c r="R51" i="2"/>
  <c r="R53" i="2"/>
  <c r="J55" i="2"/>
  <c r="E56" i="2"/>
  <c r="J56" i="2"/>
  <c r="J57" i="2"/>
  <c r="E58" i="2"/>
  <c r="I58" i="2"/>
  <c r="R59" i="2"/>
  <c r="R61" i="2"/>
  <c r="J63" i="2"/>
  <c r="E64" i="2"/>
  <c r="J64" i="2"/>
  <c r="K65" i="2"/>
  <c r="I38" i="4"/>
  <c r="L42" i="4"/>
  <c r="L40" i="15" s="1"/>
  <c r="T42" i="4"/>
  <c r="Q42" i="4" s="1"/>
  <c r="U50" i="4"/>
  <c r="R50" i="4" s="1"/>
  <c r="J50" i="2"/>
  <c r="M36" i="4"/>
  <c r="M35" i="15" s="1"/>
  <c r="J58" i="2"/>
  <c r="M44" i="4"/>
  <c r="L51" i="4"/>
  <c r="I65" i="2"/>
  <c r="I52" i="4"/>
  <c r="I40" i="15" s="1"/>
  <c r="R66" i="2"/>
  <c r="K48" i="2"/>
  <c r="K49" i="2"/>
  <c r="K50" i="2"/>
  <c r="I51" i="2"/>
  <c r="I52" i="2"/>
  <c r="K56" i="2"/>
  <c r="K57" i="2"/>
  <c r="K58" i="2"/>
  <c r="I59" i="2"/>
  <c r="I60" i="2"/>
  <c r="K64" i="2"/>
  <c r="R67" i="2"/>
  <c r="R68" i="2"/>
  <c r="E71" i="2"/>
  <c r="I71" i="2"/>
  <c r="R71" i="2"/>
  <c r="L33" i="4"/>
  <c r="L32" i="15" s="1"/>
  <c r="L35" i="4"/>
  <c r="L34" i="15" s="1"/>
  <c r="I36" i="4"/>
  <c r="M40" i="4"/>
  <c r="M38" i="15" s="1"/>
  <c r="N46" i="4"/>
  <c r="N44" i="15" s="1"/>
  <c r="N47" i="4"/>
  <c r="N45" i="15" s="1"/>
  <c r="E49" i="4"/>
  <c r="N49" i="4"/>
  <c r="N47" i="15" s="1"/>
  <c r="E33" i="4"/>
  <c r="E32" i="15" s="1"/>
  <c r="E38" i="4"/>
  <c r="E37" i="15" s="1"/>
  <c r="E46" i="4"/>
  <c r="E44" i="15" s="1"/>
  <c r="E65" i="2"/>
  <c r="E69" i="2"/>
  <c r="I53" i="2"/>
  <c r="L39" i="4"/>
  <c r="L33" i="15" s="1"/>
  <c r="I40" i="4"/>
  <c r="I38" i="15" s="1"/>
  <c r="R54" i="2"/>
  <c r="K59" i="2"/>
  <c r="N45" i="4"/>
  <c r="I61" i="2"/>
  <c r="L47" i="4"/>
  <c r="L45" i="15" s="1"/>
  <c r="I48" i="4"/>
  <c r="I46" i="15" s="1"/>
  <c r="R62" i="2"/>
  <c r="M51" i="4"/>
  <c r="M41" i="15" s="1"/>
  <c r="J65" i="2"/>
  <c r="I51" i="4"/>
  <c r="I41" i="15" s="1"/>
  <c r="R65" i="2"/>
  <c r="M52" i="4"/>
  <c r="M40" i="15" s="1"/>
  <c r="J66" i="2"/>
  <c r="I68" i="2"/>
  <c r="L54" i="4"/>
  <c r="L55" i="4"/>
  <c r="L50" i="15" s="1"/>
  <c r="I69" i="2"/>
  <c r="I56" i="4"/>
  <c r="I49" i="15" s="1"/>
  <c r="R70" i="2"/>
  <c r="I72" i="2"/>
  <c r="L58" i="4"/>
  <c r="L53" i="15" s="1"/>
  <c r="N58" i="4"/>
  <c r="N53" i="15" s="1"/>
  <c r="K72" i="2"/>
  <c r="L59" i="4"/>
  <c r="L51" i="15" s="1"/>
  <c r="I73" i="2"/>
  <c r="R73" i="2"/>
  <c r="I59" i="4"/>
  <c r="I51" i="15" s="1"/>
  <c r="N60" i="4"/>
  <c r="N52" i="15" s="1"/>
  <c r="K74" i="2"/>
  <c r="I60" i="4"/>
  <c r="I52" i="15" s="1"/>
  <c r="R74" i="2"/>
  <c r="K51" i="2"/>
  <c r="N37" i="4"/>
  <c r="N36" i="15" s="1"/>
  <c r="N52" i="4"/>
  <c r="N40" i="15" s="1"/>
  <c r="K66" i="2"/>
  <c r="M54" i="4"/>
  <c r="M49" i="15" s="1"/>
  <c r="J68" i="2"/>
  <c r="K71" i="2"/>
  <c r="N57" i="4"/>
  <c r="M58" i="4"/>
  <c r="M53" i="15" s="1"/>
  <c r="J72" i="2"/>
  <c r="I48" i="2"/>
  <c r="R48" i="2"/>
  <c r="K52" i="2"/>
  <c r="K53" i="2"/>
  <c r="K54" i="2"/>
  <c r="R56" i="2"/>
  <c r="K62" i="2"/>
  <c r="I63" i="2"/>
  <c r="I64" i="2"/>
  <c r="R64" i="2"/>
  <c r="J67" i="2"/>
  <c r="J70" i="2"/>
  <c r="U35" i="4"/>
  <c r="R35" i="4" s="1"/>
  <c r="T35" i="4"/>
  <c r="Q35" i="4" s="1"/>
  <c r="N41" i="4"/>
  <c r="I44" i="4"/>
  <c r="I42" i="15" s="1"/>
  <c r="M48" i="4"/>
  <c r="M46" i="15" s="1"/>
  <c r="N55" i="4"/>
  <c r="N50" i="15" s="1"/>
  <c r="E59" i="4"/>
  <c r="N59" i="4"/>
  <c r="L60" i="4"/>
  <c r="L52" i="15" s="1"/>
  <c r="K75" i="2"/>
  <c r="I61" i="4"/>
  <c r="I53" i="15" s="1"/>
  <c r="E65" i="4"/>
  <c r="E56" i="15" s="1"/>
  <c r="U82" i="4"/>
  <c r="R82" i="4" s="1"/>
  <c r="E35" i="4"/>
  <c r="E34" i="15" s="1"/>
  <c r="E37" i="4"/>
  <c r="E36" i="15" s="1"/>
  <c r="E39" i="4"/>
  <c r="E41" i="4"/>
  <c r="E39" i="15" s="1"/>
  <c r="E43" i="4"/>
  <c r="E45" i="4"/>
  <c r="E43" i="15" s="1"/>
  <c r="E47" i="4"/>
  <c r="E45" i="15" s="1"/>
  <c r="H49" i="4"/>
  <c r="H50" i="4"/>
  <c r="H51" i="4"/>
  <c r="E52" i="4"/>
  <c r="E53" i="4"/>
  <c r="H53" i="4"/>
  <c r="H48" i="15" s="1"/>
  <c r="E54" i="4"/>
  <c r="E68" i="2"/>
  <c r="H54" i="4"/>
  <c r="H55" i="4"/>
  <c r="H50" i="15" s="1"/>
  <c r="E56" i="4"/>
  <c r="H56" i="4"/>
  <c r="E62" i="4"/>
  <c r="E76" i="2"/>
  <c r="L66" i="4"/>
  <c r="L57" i="15" s="1"/>
  <c r="I80" i="2"/>
  <c r="I71" i="4"/>
  <c r="I61" i="15" s="1"/>
  <c r="R85" i="2"/>
  <c r="I63" i="4"/>
  <c r="I54" i="15" s="1"/>
  <c r="R77" i="2"/>
  <c r="N64" i="4"/>
  <c r="N55" i="15" s="1"/>
  <c r="K78" i="2"/>
  <c r="E66" i="4"/>
  <c r="E57" i="15" s="1"/>
  <c r="E80" i="2"/>
  <c r="N68" i="4"/>
  <c r="N59" i="15" s="1"/>
  <c r="K82" i="2"/>
  <c r="E70" i="4"/>
  <c r="E84" i="2"/>
  <c r="N72" i="4"/>
  <c r="N62" i="15" s="1"/>
  <c r="K86" i="2"/>
  <c r="E74" i="4"/>
  <c r="E88" i="2"/>
  <c r="L74" i="4"/>
  <c r="L63" i="15" s="1"/>
  <c r="I88" i="2"/>
  <c r="N76" i="4"/>
  <c r="K90" i="2"/>
  <c r="E78" i="4"/>
  <c r="E67" i="15" s="1"/>
  <c r="E92" i="2"/>
  <c r="I79" i="4"/>
  <c r="I65" i="15" s="1"/>
  <c r="R93" i="2"/>
  <c r="H48" i="2"/>
  <c r="P48" i="2"/>
  <c r="E49" i="2"/>
  <c r="O51" i="2"/>
  <c r="H52" i="2"/>
  <c r="E53" i="2"/>
  <c r="H56" i="2"/>
  <c r="P56" i="2"/>
  <c r="E57" i="2"/>
  <c r="O59" i="2"/>
  <c r="H60" i="2"/>
  <c r="E61" i="2"/>
  <c r="O63" i="2"/>
  <c r="P64" i="2"/>
  <c r="J75" i="2"/>
  <c r="I79" i="2"/>
  <c r="R80" i="2"/>
  <c r="J82" i="2"/>
  <c r="K84" i="2"/>
  <c r="K85" i="2"/>
  <c r="E86" i="2"/>
  <c r="R86" i="2"/>
  <c r="K87" i="2"/>
  <c r="J88" i="2"/>
  <c r="I89" i="2"/>
  <c r="J91" i="2"/>
  <c r="T41" i="4"/>
  <c r="Q41" i="4" s="1"/>
  <c r="L62" i="4"/>
  <c r="L48" i="15" s="1"/>
  <c r="M75" i="4"/>
  <c r="H57" i="4"/>
  <c r="E58" i="4"/>
  <c r="H59" i="4"/>
  <c r="E60" i="4"/>
  <c r="E52" i="15" s="1"/>
  <c r="K94" i="2"/>
  <c r="U11" i="4"/>
  <c r="R11" i="4" s="1"/>
  <c r="R10" i="15" s="1"/>
  <c r="L7" i="17" s="1"/>
  <c r="P15" i="4"/>
  <c r="D11" i="10" s="1"/>
  <c r="H10" i="4"/>
  <c r="M14" i="15" l="1"/>
  <c r="G11" i="17" s="1"/>
  <c r="G6" i="17"/>
  <c r="P14" i="15"/>
  <c r="J11" i="17" s="1"/>
  <c r="J10" i="17"/>
  <c r="E47" i="15"/>
  <c r="G48" i="15"/>
  <c r="E48" i="15"/>
  <c r="P48" i="15"/>
  <c r="J53" i="15"/>
  <c r="H53" i="15"/>
  <c r="D53" i="15"/>
  <c r="T53" i="15" s="1"/>
  <c r="Q53" i="15" s="1"/>
  <c r="E53" i="15"/>
  <c r="M64" i="15"/>
  <c r="E10" i="10"/>
  <c r="D14" i="15"/>
  <c r="H66" i="15"/>
  <c r="O33" i="15"/>
  <c r="U33" i="15" s="1"/>
  <c r="E64" i="15"/>
  <c r="H47" i="15"/>
  <c r="J33" i="15"/>
  <c r="E8" i="10"/>
  <c r="E9" i="10"/>
  <c r="H33" i="15"/>
  <c r="E33" i="15"/>
  <c r="H49" i="15"/>
  <c r="U46" i="15"/>
  <c r="R46" i="15" s="1"/>
  <c r="E65" i="15"/>
  <c r="F33" i="15"/>
  <c r="T33" i="15" s="1"/>
  <c r="Q33" i="15" s="1"/>
  <c r="G14" i="15"/>
  <c r="E6" i="10"/>
  <c r="E7" i="10"/>
  <c r="U45" i="15"/>
  <c r="R45" i="15" s="1"/>
  <c r="U36" i="15"/>
  <c r="R36" i="15" s="1"/>
  <c r="U38" i="15"/>
  <c r="R38" i="15" s="1"/>
  <c r="U44" i="15"/>
  <c r="R44" i="15" s="1"/>
  <c r="I64" i="15"/>
  <c r="T64" i="15" s="1"/>
  <c r="Q64" i="15" s="1"/>
  <c r="H64" i="15"/>
  <c r="T46" i="15"/>
  <c r="Q46" i="15" s="1"/>
  <c r="T50" i="15"/>
  <c r="Q50" i="15" s="1"/>
  <c r="H40" i="15"/>
  <c r="H51" i="15"/>
  <c r="E41" i="15"/>
  <c r="L49" i="15"/>
  <c r="T42" i="15"/>
  <c r="Q42" i="15" s="1"/>
  <c r="U50" i="15"/>
  <c r="R50" i="15" s="1"/>
  <c r="T38" i="15"/>
  <c r="Q38" i="15" s="1"/>
  <c r="T56" i="15"/>
  <c r="Q56" i="15" s="1"/>
  <c r="H60" i="15"/>
  <c r="T54" i="15"/>
  <c r="Q54" i="15" s="1"/>
  <c r="G66" i="15"/>
  <c r="T40" i="15"/>
  <c r="Q40" i="15" s="1"/>
  <c r="U40" i="15"/>
  <c r="R40" i="15" s="1"/>
  <c r="T51" i="15"/>
  <c r="Q51" i="15" s="1"/>
  <c r="U57" i="4"/>
  <c r="R57" i="4" s="1"/>
  <c r="N51" i="15"/>
  <c r="U51" i="15" s="1"/>
  <c r="R51" i="15" s="1"/>
  <c r="U45" i="4"/>
  <c r="R45" i="4" s="1"/>
  <c r="N43" i="15"/>
  <c r="U43" i="15" s="1"/>
  <c r="R43" i="15" s="1"/>
  <c r="T36" i="4"/>
  <c r="Q36" i="4" s="1"/>
  <c r="I35" i="15"/>
  <c r="N49" i="15"/>
  <c r="U49" i="15" s="1"/>
  <c r="R49" i="15" s="1"/>
  <c r="E51" i="15"/>
  <c r="E40" i="15"/>
  <c r="E63" i="15"/>
  <c r="T53" i="4"/>
  <c r="Q53" i="4" s="1"/>
  <c r="U77" i="4"/>
  <c r="R77" i="4" s="1"/>
  <c r="P66" i="15"/>
  <c r="T37" i="4"/>
  <c r="Q37" i="4" s="1"/>
  <c r="K36" i="15"/>
  <c r="T47" i="4"/>
  <c r="Q47" i="4" s="1"/>
  <c r="D45" i="15"/>
  <c r="T45" i="15" s="1"/>
  <c r="Q45" i="15" s="1"/>
  <c r="J67" i="15"/>
  <c r="U39" i="4"/>
  <c r="R39" i="4" s="1"/>
  <c r="T39" i="4"/>
  <c r="Q39" i="4" s="1"/>
  <c r="H65" i="15"/>
  <c r="H67" i="15"/>
  <c r="U35" i="15"/>
  <c r="R35" i="15" s="1"/>
  <c r="M65" i="15"/>
  <c r="U73" i="4"/>
  <c r="R73" i="4" s="1"/>
  <c r="M63" i="15"/>
  <c r="T55" i="15"/>
  <c r="Q55" i="15" s="1"/>
  <c r="U55" i="15"/>
  <c r="R55" i="15" s="1"/>
  <c r="U43" i="4"/>
  <c r="R43" i="4" s="1"/>
  <c r="P41" i="15"/>
  <c r="T72" i="4"/>
  <c r="Q72" i="4" s="1"/>
  <c r="P62" i="15"/>
  <c r="T59" i="15"/>
  <c r="Q59" i="15" s="1"/>
  <c r="U59" i="15"/>
  <c r="R59" i="15" s="1"/>
  <c r="T52" i="15"/>
  <c r="Q52" i="15" s="1"/>
  <c r="U52" i="15"/>
  <c r="R52" i="15" s="1"/>
  <c r="U38" i="4"/>
  <c r="R38" i="4" s="1"/>
  <c r="M37" i="15"/>
  <c r="U37" i="15" s="1"/>
  <c r="R37" i="15" s="1"/>
  <c r="L41" i="15"/>
  <c r="T58" i="4"/>
  <c r="Q58" i="4" s="1"/>
  <c r="U69" i="4"/>
  <c r="R69" i="4" s="1"/>
  <c r="N60" i="15"/>
  <c r="U60" i="15" s="1"/>
  <c r="R60" i="15" s="1"/>
  <c r="T69" i="4"/>
  <c r="Q69" i="4" s="1"/>
  <c r="K60" i="15"/>
  <c r="T60" i="15" s="1"/>
  <c r="Q60" i="15" s="1"/>
  <c r="O67" i="15"/>
  <c r="I63" i="15"/>
  <c r="T63" i="15" s="1"/>
  <c r="Q63" i="15" s="1"/>
  <c r="T38" i="4"/>
  <c r="Q38" i="4" s="1"/>
  <c r="I37" i="15"/>
  <c r="T37" i="15" s="1"/>
  <c r="Q37" i="15" s="1"/>
  <c r="L60" i="15"/>
  <c r="U63" i="4"/>
  <c r="R63" i="4" s="1"/>
  <c r="M54" i="15"/>
  <c r="U54" i="15" s="1"/>
  <c r="T45" i="4"/>
  <c r="Q45" i="4" s="1"/>
  <c r="K43" i="15"/>
  <c r="T43" i="15" s="1"/>
  <c r="Q43" i="15" s="1"/>
  <c r="T61" i="15"/>
  <c r="Q61" i="15" s="1"/>
  <c r="U61" i="15"/>
  <c r="R61" i="15" s="1"/>
  <c r="T58" i="15"/>
  <c r="Q58" i="15" s="1"/>
  <c r="U58" i="15"/>
  <c r="R58" i="15" s="1"/>
  <c r="T49" i="15"/>
  <c r="Q49" i="15" s="1"/>
  <c r="U32" i="15"/>
  <c r="R32" i="15" s="1"/>
  <c r="T32" i="15"/>
  <c r="Q32" i="15" s="1"/>
  <c r="G63" i="15"/>
  <c r="O63" i="15"/>
  <c r="U76" i="4"/>
  <c r="R76" i="4" s="1"/>
  <c r="N65" i="15"/>
  <c r="E49" i="15"/>
  <c r="U41" i="4"/>
  <c r="R41" i="4" s="1"/>
  <c r="N39" i="15"/>
  <c r="U39" i="15" s="1"/>
  <c r="R39" i="15" s="1"/>
  <c r="U44" i="4"/>
  <c r="R44" i="4" s="1"/>
  <c r="M42" i="15"/>
  <c r="U42" i="15" s="1"/>
  <c r="R42" i="15" s="1"/>
  <c r="E60" i="15"/>
  <c r="U65" i="4"/>
  <c r="R65" i="4" s="1"/>
  <c r="N56" i="15"/>
  <c r="U56" i="15" s="1"/>
  <c r="U53" i="15"/>
  <c r="R53" i="15" s="1"/>
  <c r="H41" i="15"/>
  <c r="U66" i="4"/>
  <c r="R66" i="4" s="1"/>
  <c r="P57" i="15"/>
  <c r="U34" i="4"/>
  <c r="R34" i="4" s="1"/>
  <c r="T49" i="4"/>
  <c r="Q49" i="4" s="1"/>
  <c r="P47" i="15"/>
  <c r="T78" i="4"/>
  <c r="Q78" i="4" s="1"/>
  <c r="P67" i="15"/>
  <c r="G49" i="15"/>
  <c r="E66" i="15"/>
  <c r="T46" i="4"/>
  <c r="Q46" i="4" s="1"/>
  <c r="D44" i="15"/>
  <c r="T44" i="15" s="1"/>
  <c r="Q44" i="15" s="1"/>
  <c r="T76" i="4"/>
  <c r="Q76" i="4" s="1"/>
  <c r="K65" i="15"/>
  <c r="T65" i="15" s="1"/>
  <c r="Q65" i="15" s="1"/>
  <c r="D66" i="15"/>
  <c r="O64" i="15"/>
  <c r="F8" i="10"/>
  <c r="Q11" i="15"/>
  <c r="K8" i="17" s="1"/>
  <c r="G7" i="10"/>
  <c r="F10" i="10"/>
  <c r="Q13" i="15"/>
  <c r="K10" i="17" s="1"/>
  <c r="G8" i="10"/>
  <c r="H15" i="4"/>
  <c r="H9" i="15"/>
  <c r="H14" i="15" s="1"/>
  <c r="G9" i="10"/>
  <c r="G10" i="10"/>
  <c r="F9" i="10"/>
  <c r="Q12" i="15"/>
  <c r="K9" i="17" s="1"/>
  <c r="F7" i="10"/>
  <c r="Q10" i="15"/>
  <c r="K7" i="17" s="1"/>
  <c r="I14" i="15"/>
  <c r="H6" i="10"/>
  <c r="S9" i="15"/>
  <c r="M6" i="17" s="1"/>
  <c r="H9" i="10"/>
  <c r="H8" i="10"/>
  <c r="S83" i="4"/>
  <c r="S14" i="15"/>
  <c r="H10" i="10"/>
  <c r="H7" i="10"/>
  <c r="Q10" i="4"/>
  <c r="G6" i="10"/>
  <c r="H11" i="10"/>
  <c r="E11" i="10"/>
  <c r="Q90" i="2"/>
  <c r="P32" i="2"/>
  <c r="T80" i="4"/>
  <c r="Q80" i="4" s="1"/>
  <c r="L32" i="2"/>
  <c r="T79" i="4"/>
  <c r="Q79" i="4" s="1"/>
  <c r="Q95" i="2"/>
  <c r="Q79" i="2"/>
  <c r="U55" i="4"/>
  <c r="R55" i="4" s="1"/>
  <c r="T54" i="4"/>
  <c r="Q54" i="4" s="1"/>
  <c r="Q92" i="2"/>
  <c r="Q86" i="2"/>
  <c r="T50" i="4"/>
  <c r="Q50" i="4" s="1"/>
  <c r="Q56" i="2"/>
  <c r="Q81" i="2"/>
  <c r="M93" i="2"/>
  <c r="U81" i="4"/>
  <c r="R81" i="4" s="1"/>
  <c r="T65" i="4"/>
  <c r="Q65" i="4" s="1"/>
  <c r="Q75" i="2"/>
  <c r="M92" i="2"/>
  <c r="T73" i="4"/>
  <c r="Q73" i="4" s="1"/>
  <c r="M89" i="2"/>
  <c r="Q83" i="2"/>
  <c r="T70" i="4"/>
  <c r="Q70" i="4" s="1"/>
  <c r="U75" i="4"/>
  <c r="R75" i="4" s="1"/>
  <c r="T63" i="4"/>
  <c r="Q63" i="4" s="1"/>
  <c r="U40" i="4"/>
  <c r="R40" i="4" s="1"/>
  <c r="T60" i="4"/>
  <c r="Q60" i="4" s="1"/>
  <c r="Q74" i="2"/>
  <c r="T75" i="4"/>
  <c r="Q75" i="4" s="1"/>
  <c r="O32" i="2"/>
  <c r="M96" i="2"/>
  <c r="T33" i="4"/>
  <c r="Q33" i="4" s="1"/>
  <c r="U78" i="4"/>
  <c r="R78" i="4" s="1"/>
  <c r="M94" i="2"/>
  <c r="U67" i="4"/>
  <c r="R67" i="4" s="1"/>
  <c r="M60" i="2"/>
  <c r="Q49" i="2"/>
  <c r="M86" i="2"/>
  <c r="T66" i="4"/>
  <c r="Q66" i="4" s="1"/>
  <c r="T64" i="4"/>
  <c r="Q64" i="4" s="1"/>
  <c r="Q73" i="2"/>
  <c r="T57" i="4"/>
  <c r="Q57" i="4" s="1"/>
  <c r="T71" i="4"/>
  <c r="Q71" i="4" s="1"/>
  <c r="M77" i="2"/>
  <c r="T55" i="4"/>
  <c r="Q55" i="4" s="1"/>
  <c r="T68" i="4"/>
  <c r="Q68" i="4" s="1"/>
  <c r="U71" i="4"/>
  <c r="R71" i="4" s="1"/>
  <c r="U47" i="4"/>
  <c r="R47" i="4" s="1"/>
  <c r="U61" i="4"/>
  <c r="R61" i="4" s="1"/>
  <c r="T62" i="4"/>
  <c r="Q62" i="4" s="1"/>
  <c r="T44" i="4"/>
  <c r="Q44" i="4" s="1"/>
  <c r="Q84" i="2"/>
  <c r="M81" i="2"/>
  <c r="U70" i="4"/>
  <c r="R70" i="4" s="1"/>
  <c r="M69" i="2"/>
  <c r="D83" i="4"/>
  <c r="F83" i="4"/>
  <c r="U51" i="4"/>
  <c r="R51" i="4" s="1"/>
  <c r="T40" i="4"/>
  <c r="Q40" i="4" s="1"/>
  <c r="Q66" i="2"/>
  <c r="U46" i="4"/>
  <c r="R46" i="4" s="1"/>
  <c r="T67" i="4"/>
  <c r="Q67" i="4" s="1"/>
  <c r="M61" i="2"/>
  <c r="T59" i="4"/>
  <c r="Q59" i="4" s="1"/>
  <c r="T43" i="4"/>
  <c r="Q43" i="4" s="1"/>
  <c r="T77" i="4"/>
  <c r="Q77" i="4" s="1"/>
  <c r="U49" i="4"/>
  <c r="R49" i="4" s="1"/>
  <c r="M62" i="2"/>
  <c r="U54" i="4"/>
  <c r="R54" i="4" s="1"/>
  <c r="U53" i="4"/>
  <c r="R53" i="4" s="1"/>
  <c r="T48" i="4"/>
  <c r="Q48" i="4" s="1"/>
  <c r="T34" i="4"/>
  <c r="Q34" i="4" s="1"/>
  <c r="M74" i="2"/>
  <c r="M73" i="2"/>
  <c r="T51" i="4"/>
  <c r="Q51" i="4" s="1"/>
  <c r="Q63" i="2"/>
  <c r="U48" i="4"/>
  <c r="R48" i="4" s="1"/>
  <c r="Q53" i="2"/>
  <c r="U33" i="4"/>
  <c r="R33" i="4" s="1"/>
  <c r="F97" i="2"/>
  <c r="J83" i="4"/>
  <c r="Q78" i="2"/>
  <c r="U72" i="4"/>
  <c r="R72" i="4" s="1"/>
  <c r="Q64" i="2"/>
  <c r="U59" i="4"/>
  <c r="R59" i="4" s="1"/>
  <c r="Q51" i="2"/>
  <c r="Q61" i="2"/>
  <c r="M80" i="2"/>
  <c r="Q58" i="2"/>
  <c r="M83" i="2"/>
  <c r="Q70" i="2"/>
  <c r="M90" i="2"/>
  <c r="Q71" i="2"/>
  <c r="M67" i="2"/>
  <c r="U62" i="4"/>
  <c r="R62" i="4" s="1"/>
  <c r="Q47" i="2"/>
  <c r="D97" i="2"/>
  <c r="O83" i="4"/>
  <c r="L97" i="2"/>
  <c r="M49" i="2"/>
  <c r="N97" i="2"/>
  <c r="M82" i="2"/>
  <c r="Q59" i="2"/>
  <c r="U68" i="4"/>
  <c r="R68" i="4" s="1"/>
  <c r="U42" i="4"/>
  <c r="R42" i="4" s="1"/>
  <c r="M91" i="2"/>
  <c r="M63" i="2"/>
  <c r="Q60" i="2"/>
  <c r="P83" i="4"/>
  <c r="M76" i="2"/>
  <c r="Q48" i="2"/>
  <c r="M75" i="2"/>
  <c r="M64" i="2"/>
  <c r="G97" i="2"/>
  <c r="U60" i="4"/>
  <c r="R60" i="4" s="1"/>
  <c r="G83" i="4"/>
  <c r="K83" i="4"/>
  <c r="Q57" i="2"/>
  <c r="M57" i="2"/>
  <c r="M85" i="2"/>
  <c r="M56" i="2"/>
  <c r="T52" i="4"/>
  <c r="Q52" i="4" s="1"/>
  <c r="Q62" i="2"/>
  <c r="Q52" i="2"/>
  <c r="Q69" i="2"/>
  <c r="Q55" i="2"/>
  <c r="M55" i="2"/>
  <c r="E97" i="2"/>
  <c r="Q54" i="2"/>
  <c r="H83" i="4"/>
  <c r="T56" i="4"/>
  <c r="Q56" i="4" s="1"/>
  <c r="I83" i="4"/>
  <c r="M79" i="2"/>
  <c r="H97" i="2"/>
  <c r="M78" i="2"/>
  <c r="T61" i="4"/>
  <c r="Q61" i="4" s="1"/>
  <c r="R97" i="2"/>
  <c r="U58" i="4"/>
  <c r="R58" i="4" s="1"/>
  <c r="N83" i="4"/>
  <c r="M66" i="2"/>
  <c r="M87" i="2"/>
  <c r="M84" i="2"/>
  <c r="U64" i="4"/>
  <c r="R64" i="4" s="1"/>
  <c r="M70" i="2"/>
  <c r="M54" i="2"/>
  <c r="M48" i="2"/>
  <c r="K97" i="2"/>
  <c r="U52" i="4"/>
  <c r="R52" i="4" s="1"/>
  <c r="Q50" i="2"/>
  <c r="L83" i="4"/>
  <c r="M71" i="2"/>
  <c r="U36" i="4"/>
  <c r="R36" i="4" s="1"/>
  <c r="M83" i="4"/>
  <c r="P97" i="2"/>
  <c r="O97" i="2"/>
  <c r="M58" i="2"/>
  <c r="J97" i="2"/>
  <c r="M68" i="2"/>
  <c r="M53" i="2"/>
  <c r="E83" i="4"/>
  <c r="M59" i="2"/>
  <c r="M52" i="2"/>
  <c r="U37" i="4"/>
  <c r="R37" i="4" s="1"/>
  <c r="M50" i="2"/>
  <c r="M47" i="2"/>
  <c r="M88" i="2"/>
  <c r="M72" i="2"/>
  <c r="M51" i="2"/>
  <c r="M65" i="2"/>
  <c r="I97" i="2"/>
  <c r="T15" i="4"/>
  <c r="Q15" i="4" s="1"/>
  <c r="U15" i="4"/>
  <c r="R15" i="4" s="1"/>
  <c r="S68" i="15" l="1"/>
  <c r="M11" i="17"/>
  <c r="U64" i="15"/>
  <c r="R64" i="15" s="1"/>
  <c r="J68" i="15"/>
  <c r="L68" i="15"/>
  <c r="G68" i="15"/>
  <c r="H68" i="15"/>
  <c r="E68" i="15"/>
  <c r="F68" i="15"/>
  <c r="T47" i="15"/>
  <c r="Q47" i="15" s="1"/>
  <c r="U47" i="15"/>
  <c r="R47" i="15" s="1"/>
  <c r="T57" i="15"/>
  <c r="Q57" i="15" s="1"/>
  <c r="U57" i="15"/>
  <c r="R57" i="15" s="1"/>
  <c r="O68" i="15"/>
  <c r="T36" i="15"/>
  <c r="Q36" i="15" s="1"/>
  <c r="K68" i="15"/>
  <c r="T48" i="15"/>
  <c r="Q48" i="15" s="1"/>
  <c r="U48" i="15"/>
  <c r="R48" i="15" s="1"/>
  <c r="M68" i="15"/>
  <c r="T41" i="15"/>
  <c r="Q41" i="15" s="1"/>
  <c r="U41" i="15"/>
  <c r="R41" i="15" s="1"/>
  <c r="U65" i="15"/>
  <c r="R65" i="15" s="1"/>
  <c r="D68" i="15"/>
  <c r="T67" i="15"/>
  <c r="Q67" i="15" s="1"/>
  <c r="U67" i="15"/>
  <c r="R67" i="15" s="1"/>
  <c r="T66" i="15"/>
  <c r="Q66" i="15" s="1"/>
  <c r="U66" i="15"/>
  <c r="R66" i="15" s="1"/>
  <c r="I68" i="15"/>
  <c r="T35" i="15"/>
  <c r="Q35" i="15" s="1"/>
  <c r="P68" i="15"/>
  <c r="T62" i="15"/>
  <c r="Q62" i="15" s="1"/>
  <c r="U62" i="15"/>
  <c r="R62" i="15" s="1"/>
  <c r="N68" i="15"/>
  <c r="U63" i="15"/>
  <c r="R63" i="15" s="1"/>
  <c r="G11" i="10"/>
  <c r="R14" i="15"/>
  <c r="F11" i="10"/>
  <c r="Q14" i="15"/>
  <c r="F6" i="10"/>
  <c r="Q9" i="15"/>
  <c r="K6" i="17" s="1"/>
  <c r="T83" i="4"/>
  <c r="Q83" i="4" s="1"/>
  <c r="Q97" i="2"/>
  <c r="U83" i="4"/>
  <c r="R83" i="4" s="1"/>
  <c r="M97" i="2"/>
  <c r="R68" i="15" l="1"/>
  <c r="L11" i="17"/>
  <c r="Q68" i="15"/>
  <c r="K11" i="17"/>
</calcChain>
</file>

<file path=xl/sharedStrings.xml><?xml version="1.0" encoding="utf-8"?>
<sst xmlns="http://schemas.openxmlformats.org/spreadsheetml/2006/main" count="36924" uniqueCount="7093">
  <si>
    <t>PASTE DISINI</t>
  </si>
  <si>
    <t>WITEL</t>
  </si>
  <si>
    <t>PRE PI</t>
  </si>
  <si>
    <t>REGISTERED (RE)</t>
  </si>
  <si>
    <t>INPROGRESS SC</t>
  </si>
  <si>
    <t>QC1</t>
  </si>
  <si>
    <t>FCC</t>
  </si>
  <si>
    <t>CANCEL BY FCC</t>
  </si>
  <si>
    <t>SURVEY NEW MANJA</t>
  </si>
  <si>
    <t>UN-SC</t>
  </si>
  <si>
    <t xml:space="preserve">OGP </t>
  </si>
  <si>
    <t>JML COMP (PS)</t>
  </si>
  <si>
    <t>CANCEL</t>
  </si>
  <si>
    <t>TOTAL CANCEL</t>
  </si>
  <si>
    <t>REVOKE</t>
  </si>
  <si>
    <t>PI/RE (%)</t>
  </si>
  <si>
    <t>PS/RE (%)</t>
  </si>
  <si>
    <t>PS/PI (%)</t>
  </si>
  <si>
    <t>PI</t>
  </si>
  <si>
    <t>TOTAL PI</t>
  </si>
  <si>
    <t>FALLOUT</t>
  </si>
  <si>
    <t>TOTAL FALLOUT</t>
  </si>
  <si>
    <t>ACT COMP (QC2)</t>
  </si>
  <si>
    <t>WFM</t>
  </si>
  <si>
    <t>UIM</t>
  </si>
  <si>
    <t>ASP</t>
  </si>
  <si>
    <t>OSM</t>
  </si>
  <si>
    <t>&lt; 1 HARI</t>
  </si>
  <si>
    <t>1 - 3 HARI</t>
  </si>
  <si>
    <t>&gt; 3 HARI</t>
  </si>
  <si>
    <t>KNDL PLGN</t>
  </si>
  <si>
    <t>KNDL TEKNIS</t>
  </si>
  <si>
    <t>KNDL SYS</t>
  </si>
  <si>
    <t>OTHERS</t>
  </si>
  <si>
    <t>BALI</t>
  </si>
  <si>
    <t>36.84</t>
  </si>
  <si>
    <t>26.32</t>
  </si>
  <si>
    <t>71.43</t>
  </si>
  <si>
    <t>JATIM BARAT</t>
  </si>
  <si>
    <t>26.67</t>
  </si>
  <si>
    <t>21.43</t>
  </si>
  <si>
    <t>75.00</t>
  </si>
  <si>
    <t>JATIM TIMUR</t>
  </si>
  <si>
    <t>25.93</t>
  </si>
  <si>
    <t>100.00</t>
  </si>
  <si>
    <t>NUSA TENGGARA</t>
  </si>
  <si>
    <t>21.74</t>
  </si>
  <si>
    <t>8.70</t>
  </si>
  <si>
    <t>40.00</t>
  </si>
  <si>
    <t>SEMARANG JATENG UTARA</t>
  </si>
  <si>
    <t>13.33</t>
  </si>
  <si>
    <t>SOLO JATENG TIMUR</t>
  </si>
  <si>
    <t>33.33</t>
  </si>
  <si>
    <t>6.67</t>
  </si>
  <si>
    <t>20.00</t>
  </si>
  <si>
    <t>SURAMADU</t>
  </si>
  <si>
    <t>35.48</t>
  </si>
  <si>
    <t>20.69</t>
  </si>
  <si>
    <t>54.55</t>
  </si>
  <si>
    <t>YOGYA JATENG SELATAN</t>
  </si>
  <si>
    <t>40.74</t>
  </si>
  <si>
    <t>81.82</t>
  </si>
  <si>
    <t>TOTAL</t>
  </si>
  <si>
    <t>29.95</t>
  </si>
  <si>
    <t>20.77</t>
  </si>
  <si>
    <t>67.86</t>
  </si>
  <si>
    <t>Last update proses : 30-08-2024 15:48:52 WIB (Source: ETL XPRO)</t>
  </si>
  <si>
    <t>INPROGRESS SC+QC1+FCC</t>
  </si>
  <si>
    <t>TOTAL OGP</t>
  </si>
  <si>
    <t>KNDL NON PLGN</t>
  </si>
  <si>
    <t>NUSRA</t>
  </si>
  <si>
    <t>Keterangan</t>
  </si>
  <si>
    <t>UIC</t>
  </si>
  <si>
    <t>Inputer, DIT, FCC</t>
  </si>
  <si>
    <t>Order Cancel &amp; Revoke</t>
  </si>
  <si>
    <t>TA, BGESOPS, DAMAN, DIT</t>
  </si>
  <si>
    <t>Completed (PS)</t>
  </si>
  <si>
    <t>Last update proses : 30-08-2024 13:48:46 WIB (Source: ETL XPRO)</t>
  </si>
  <si>
    <t>TELDA</t>
  </si>
  <si>
    <t>GIANYAR</t>
  </si>
  <si>
    <t>JEMBRANA</t>
  </si>
  <si>
    <t>JIMBARAN</t>
  </si>
  <si>
    <t>KLUNGKUNG</t>
  </si>
  <si>
    <t>SANUR</t>
  </si>
  <si>
    <t>SINGARAJA</t>
  </si>
  <si>
    <t>TABANAN</t>
  </si>
  <si>
    <t>UBUNG</t>
  </si>
  <si>
    <t>BATU</t>
  </si>
  <si>
    <t>BLITAR</t>
  </si>
  <si>
    <t>BOJONEGORO</t>
  </si>
  <si>
    <t>KEDIRI</t>
  </si>
  <si>
    <t>KEPANJEN</t>
  </si>
  <si>
    <t>MADIUN</t>
  </si>
  <si>
    <t>NGANJUK</t>
  </si>
  <si>
    <t>NGAWI</t>
  </si>
  <si>
    <t>PONOROGO</t>
  </si>
  <si>
    <t>TRENGGALEK</t>
  </si>
  <si>
    <t>TUBAN</t>
  </si>
  <si>
    <t>TULUNGAGUNG</t>
  </si>
  <si>
    <t>BANYUWANGI</t>
  </si>
  <si>
    <t>BONDOWOSO</t>
  </si>
  <si>
    <t>INNER - JATIM TIMUR</t>
  </si>
  <si>
    <t>JEMBER</t>
  </si>
  <si>
    <t>JOMBANG</t>
  </si>
  <si>
    <t>LUMAJANG</t>
  </si>
  <si>
    <t>MOJOKERTO</t>
  </si>
  <si>
    <t>PASURUAN</t>
  </si>
  <si>
    <t>PROBOLINGGO</t>
  </si>
  <si>
    <t>SITUBONDO</t>
  </si>
  <si>
    <t>ATAMBUA</t>
  </si>
  <si>
    <t>BIMA</t>
  </si>
  <si>
    <t>ENDE</t>
  </si>
  <si>
    <t>INNER - NUSA TENGGARA</t>
  </si>
  <si>
    <t>KUPANG</t>
  </si>
  <si>
    <t>LABOAN BAJO</t>
  </si>
  <si>
    <t>LOMBOK BARAT TENGAH</t>
  </si>
  <si>
    <t>LOMBOK TIMUR UTARA</t>
  </si>
  <si>
    <t>MAUMERE</t>
  </si>
  <si>
    <t>SUMBAWA</t>
  </si>
  <si>
    <t>WAIKABUBAK</t>
  </si>
  <si>
    <t>WAINGAPU</t>
  </si>
  <si>
    <t>BANGKALAN</t>
  </si>
  <si>
    <t>GRESIK</t>
  </si>
  <si>
    <t>KENJERAN</t>
  </si>
  <si>
    <t>KETINTANG</t>
  </si>
  <si>
    <t>LAMONGAN</t>
  </si>
  <si>
    <t>MANYAR</t>
  </si>
  <si>
    <t>PAMEKASAN</t>
  </si>
  <si>
    <t>TANDES</t>
  </si>
  <si>
    <t>(RE)</t>
  </si>
  <si>
    <t>PS/RE (%) (Target 80%)</t>
  </si>
  <si>
    <t>PS/PI  (%) (Target 88%)</t>
  </si>
  <si>
    <t>TTI COMPLY  1X 24  (%) (Target 85%)</t>
  </si>
  <si>
    <t>BY FCC</t>
  </si>
  <si>
    <t>* Target PS/PI Sesuai dengan Draft SLA MSA 2025</t>
  </si>
  <si>
    <t>1. Time To Install (TTI) Comply Indibiz | 1x24 jam</t>
  </si>
  <si>
    <t>2. Fulfillment Guarantee (FFG) Indibiz | 60 hari</t>
  </si>
  <si>
    <t>3. TTR Fulfillment Guarantee Indibiz | 3 jam</t>
  </si>
  <si>
    <t>Performansi</t>
  </si>
  <si>
    <t>5. Underspec warranty Indibiz | &lt;= -25dBm</t>
  </si>
  <si>
    <t>HARIAN</t>
  </si>
  <si>
    <t>0.00</t>
  </si>
  <si>
    <t>25.00</t>
  </si>
  <si>
    <t>55.56</t>
  </si>
  <si>
    <t>11.11</t>
  </si>
  <si>
    <t>50.00</t>
  </si>
  <si>
    <t>16.67</t>
  </si>
  <si>
    <t>14.29</t>
  </si>
  <si>
    <t>TYPE_TRANS</t>
  </si>
  <si>
    <t>NEW SALES</t>
  </si>
  <si>
    <t>Count of HASIL</t>
  </si>
  <si>
    <t>Column Labels</t>
  </si>
  <si>
    <t>Row Labels</t>
  </si>
  <si>
    <t>COMPLY</t>
  </si>
  <si>
    <t>Grand Total</t>
  </si>
  <si>
    <t>NOMOR</t>
  </si>
  <si>
    <t>ORDER_ID</t>
  </si>
  <si>
    <t>REGIONAL</t>
  </si>
  <si>
    <t>REGIONAL_OLD</t>
  </si>
  <si>
    <t>WITEL_OLD</t>
  </si>
  <si>
    <t>DATEL</t>
  </si>
  <si>
    <t>STO</t>
  </si>
  <si>
    <t>UNIT</t>
  </si>
  <si>
    <t>JENISPSB</t>
  </si>
  <si>
    <t>TYPE_LAYANAN</t>
  </si>
  <si>
    <t>STATUS_RESUME</t>
  </si>
  <si>
    <t>PROVIDER</t>
  </si>
  <si>
    <t>ORDER_DATE</t>
  </si>
  <si>
    <t>LAST_UPDATED_DATE</t>
  </si>
  <si>
    <t>NCLI</t>
  </si>
  <si>
    <t>POTS</t>
  </si>
  <si>
    <t>SPEEDY</t>
  </si>
  <si>
    <t>CUSTOMER_NAME</t>
  </si>
  <si>
    <t>LOC_ID</t>
  </si>
  <si>
    <t>WONUM</t>
  </si>
  <si>
    <t>FLAG_DEPOSIT</t>
  </si>
  <si>
    <t>CONTACT_HP</t>
  </si>
  <si>
    <t>INS_ADDRESS</t>
  </si>
  <si>
    <t>GPS_LONGITUDE</t>
  </si>
  <si>
    <t>GPS_LATITUDE</t>
  </si>
  <si>
    <t>KCONTACT</t>
  </si>
  <si>
    <t>CHANNEL</t>
  </si>
  <si>
    <t>STATUS_INET</t>
  </si>
  <si>
    <t>STATUS_ONU</t>
  </si>
  <si>
    <t>UPLOAD</t>
  </si>
  <si>
    <t>DOWNLOAD</t>
  </si>
  <si>
    <t>LAST_PROGRAM</t>
  </si>
  <si>
    <t>STATUS_VOICE</t>
  </si>
  <si>
    <t>CLID</t>
  </si>
  <si>
    <t>LAST_START</t>
  </si>
  <si>
    <t>TINDAK_LANJUT</t>
  </si>
  <si>
    <t>ISI_COMMENT</t>
  </si>
  <si>
    <t>USER_ID_TL</t>
  </si>
  <si>
    <t>TGL_COMMENT</t>
  </si>
  <si>
    <t>TANGGAL_MANJA</t>
  </si>
  <si>
    <t>KELOMPOK_KENDALA</t>
  </si>
  <si>
    <t>KELOMPOK_STATUS</t>
  </si>
  <si>
    <t>HERO</t>
  </si>
  <si>
    <t>ADDON</t>
  </si>
  <si>
    <t>TGL_PS</t>
  </si>
  <si>
    <t>STATUS_MESSAGE</t>
  </si>
  <si>
    <t>PACKAGE_NAME</t>
  </si>
  <si>
    <t>GROUP_PAKET</t>
  </si>
  <si>
    <t>REASON_CANCEL</t>
  </si>
  <si>
    <t>KETERANGAN_CANCEL</t>
  </si>
  <si>
    <t>TGL_MANJA</t>
  </si>
  <si>
    <t>DETAIL_MANJA</t>
  </si>
  <si>
    <t>TANGGAL</t>
  </si>
  <si>
    <t>PS 1</t>
  </si>
  <si>
    <t>CEK</t>
  </si>
  <si>
    <t>HASIL</t>
  </si>
  <si>
    <t>MATARAM</t>
  </si>
  <si>
    <t>SBW</t>
  </si>
  <si>
    <t>REG</t>
  </si>
  <si>
    <t>AO</t>
  </si>
  <si>
    <t>1P INET</t>
  </si>
  <si>
    <t>RBS-Regional 3</t>
  </si>
  <si>
    <t>MYDIGIBIZPARTNER</t>
  </si>
  <si>
    <t>Management Janji</t>
  </si>
  <si>
    <t>PS</t>
  </si>
  <si>
    <t>X</t>
  </si>
  <si>
    <t>NETMONK</t>
  </si>
  <si>
    <t>Completed</t>
  </si>
  <si>
    <t>INDIBIZ</t>
  </si>
  <si>
    <t>PURWOKERTO</t>
  </si>
  <si>
    <t>7 | OSS - PROVISIONING ISSUED</t>
  </si>
  <si>
    <t>Account Manager</t>
  </si>
  <si>
    <t>Provisioning Issued</t>
  </si>
  <si>
    <t>MADURA</t>
  </si>
  <si>
    <t>PME</t>
  </si>
  <si>
    <t>Sales Force DBS</t>
  </si>
  <si>
    <t>NO ADDON</t>
  </si>
  <si>
    <t>SWI</t>
  </si>
  <si>
    <t>SIDOARJO</t>
  </si>
  <si>
    <t>TUN</t>
  </si>
  <si>
    <t>SOLO</t>
  </si>
  <si>
    <t>CANCEL COMPLETED</t>
  </si>
  <si>
    <t>MYIB_ASSISTANT</t>
  </si>
  <si>
    <t>HSI Bisnis PSB 70% - 50 Mbps</t>
  </si>
  <si>
    <t>TET</t>
  </si>
  <si>
    <t>MIE - SEND SURVEY</t>
  </si>
  <si>
    <t>SURVEY_NEW_MANJA</t>
  </si>
  <si>
    <t>SGR</t>
  </si>
  <si>
    <t>MAGELANG</t>
  </si>
  <si>
    <t>SWE</t>
  </si>
  <si>
    <t>PON</t>
  </si>
  <si>
    <t>SAMBIT SUMOROTO</t>
  </si>
  <si>
    <t>SEMARANG</t>
  </si>
  <si>
    <t>INNER - SEMARANG JATENG UTARA</t>
  </si>
  <si>
    <t>Kendala Pelanggan</t>
  </si>
  <si>
    <t>BIM</t>
  </si>
  <si>
    <t>MALANG</t>
  </si>
  <si>
    <t>BLB</t>
  </si>
  <si>
    <t>PEKALONGAN</t>
  </si>
  <si>
    <t>SRR</t>
  </si>
  <si>
    <t>TNZ</t>
  </si>
  <si>
    <t>SLAWI</t>
  </si>
  <si>
    <t>MSP</t>
  </si>
  <si>
    <t>END</t>
  </si>
  <si>
    <t>8 | OSS - PONR</t>
  </si>
  <si>
    <t>ACT_COM</t>
  </si>
  <si>
    <t>PONR</t>
  </si>
  <si>
    <t>WONOSOBO</t>
  </si>
  <si>
    <t>WOS</t>
  </si>
  <si>
    <t>SDA</t>
  </si>
  <si>
    <t>PBL</t>
  </si>
  <si>
    <t>SEMARANG TUGU</t>
  </si>
  <si>
    <t>SBY UTARA</t>
  </si>
  <si>
    <t>MGO</t>
  </si>
  <si>
    <t>MTR</t>
  </si>
  <si>
    <t>SMA</t>
  </si>
  <si>
    <t>NGI</t>
  </si>
  <si>
    <t>KDU</t>
  </si>
  <si>
    <t>KJR</t>
  </si>
  <si>
    <t>SGG</t>
  </si>
  <si>
    <t>KUDUS</t>
  </si>
  <si>
    <t>KLN</t>
  </si>
  <si>
    <t>KEBALEN</t>
  </si>
  <si>
    <t>UBN</t>
  </si>
  <si>
    <t>OSS - FALLOUT</t>
  </si>
  <si>
    <t>FO_WFM</t>
  </si>
  <si>
    <t>PRY</t>
  </si>
  <si>
    <t>LWB</t>
  </si>
  <si>
    <t>KET</t>
  </si>
  <si>
    <t>BOW</t>
  </si>
  <si>
    <t>TLW</t>
  </si>
  <si>
    <t>KPP</t>
  </si>
  <si>
    <t>TBN</t>
  </si>
  <si>
    <t>MIA - INVALID SURVEY</t>
  </si>
  <si>
    <t>GEN</t>
  </si>
  <si>
    <t>UBU</t>
  </si>
  <si>
    <t>TRE</t>
  </si>
  <si>
    <t>Sales Profesional</t>
  </si>
  <si>
    <t>Amex</t>
  </si>
  <si>
    <t>KPO</t>
  </si>
  <si>
    <t>KBL</t>
  </si>
  <si>
    <t>MGE</t>
  </si>
  <si>
    <t>PATI</t>
  </si>
  <si>
    <t>GEM</t>
  </si>
  <si>
    <t>CRM</t>
  </si>
  <si>
    <t>GND</t>
  </si>
  <si>
    <t>MIP</t>
  </si>
  <si>
    <t>MOJ</t>
  </si>
  <si>
    <t>TUL</t>
  </si>
  <si>
    <t>NJK</t>
  </si>
  <si>
    <t>PCT</t>
  </si>
  <si>
    <t>MRR</t>
  </si>
  <si>
    <t>SMY</t>
  </si>
  <si>
    <t>SPJ</t>
  </si>
  <si>
    <t>ATB</t>
  </si>
  <si>
    <t>MNZ</t>
  </si>
  <si>
    <t>WAT</t>
  </si>
  <si>
    <t>PARE</t>
  </si>
  <si>
    <t>BBE</t>
  </si>
  <si>
    <t>REJECT_FCC</t>
  </si>
  <si>
    <t>SBY SELATAN</t>
  </si>
  <si>
    <t>GBG</t>
  </si>
  <si>
    <t>RKT</t>
  </si>
  <si>
    <t>BWG</t>
  </si>
  <si>
    <t>WRJ</t>
  </si>
  <si>
    <t>WGP</t>
  </si>
  <si>
    <t>DMP</t>
  </si>
  <si>
    <t>BANJARNEGARA</t>
  </si>
  <si>
    <t>BJR</t>
  </si>
  <si>
    <t>JBR</t>
  </si>
  <si>
    <t>OSP</t>
  </si>
  <si>
    <t>UNGARAN</t>
  </si>
  <si>
    <t>KLM</t>
  </si>
  <si>
    <t>BEJ</t>
  </si>
  <si>
    <t>SOE</t>
  </si>
  <si>
    <t>DDS</t>
  </si>
  <si>
    <t>BLI</t>
  </si>
  <si>
    <t>SMP</t>
  </si>
  <si>
    <t>GDG</t>
  </si>
  <si>
    <t>BBA</t>
  </si>
  <si>
    <t>BEA</t>
  </si>
  <si>
    <t>INPROGRESS_SC</t>
  </si>
  <si>
    <t>TPO</t>
  </si>
  <si>
    <t>IJK</t>
  </si>
  <si>
    <t>MGT</t>
  </si>
  <si>
    <t>BNL</t>
  </si>
  <si>
    <t>BLORA</t>
  </si>
  <si>
    <t>NGR</t>
  </si>
  <si>
    <t>ASB</t>
  </si>
  <si>
    <t>SPG</t>
  </si>
  <si>
    <t>SAMPANG</t>
  </si>
  <si>
    <t>SBP</t>
  </si>
  <si>
    <t>PSN</t>
  </si>
  <si>
    <t>BKI</t>
  </si>
  <si>
    <t>BJW</t>
  </si>
  <si>
    <t>BPG</t>
  </si>
  <si>
    <t>RGJ</t>
  </si>
  <si>
    <t>BCR</t>
  </si>
  <si>
    <t>SNT</t>
  </si>
  <si>
    <t>OCA</t>
  </si>
  <si>
    <t>KRZ</t>
  </si>
  <si>
    <t>PAE</t>
  </si>
  <si>
    <t>GSK</t>
  </si>
  <si>
    <t>SDY</t>
  </si>
  <si>
    <t>SDD</t>
  </si>
  <si>
    <t>KUT</t>
  </si>
  <si>
    <t>MBG</t>
  </si>
  <si>
    <t>KNN</t>
  </si>
  <si>
    <t>PNZ</t>
  </si>
  <si>
    <t>BTU</t>
  </si>
  <si>
    <t>JGR</t>
  </si>
  <si>
    <t>AJA</t>
  </si>
  <si>
    <t>BTR</t>
  </si>
  <si>
    <t>SEL</t>
  </si>
  <si>
    <t>RTE</t>
  </si>
  <si>
    <t>PAD</t>
  </si>
  <si>
    <t>NKN</t>
  </si>
  <si>
    <t>JER</t>
  </si>
  <si>
    <t>POS</t>
  </si>
  <si>
    <t>MYCX - SEND OPEN PAPERLESS</t>
  </si>
  <si>
    <t>SEND PAPERLESS OPEN</t>
  </si>
  <si>
    <t>BAB</t>
  </si>
  <si>
    <t>GDW</t>
  </si>
  <si>
    <t>TGU</t>
  </si>
  <si>
    <t>EMP</t>
  </si>
  <si>
    <t>SKS</t>
  </si>
  <si>
    <t>WKB</t>
  </si>
  <si>
    <t>DLA</t>
  </si>
  <si>
    <t>MRT</t>
  </si>
  <si>
    <t>MYR</t>
  </si>
  <si>
    <t>GMK</t>
  </si>
  <si>
    <t>ABL</t>
  </si>
  <si>
    <t>BCK</t>
  </si>
  <si>
    <t>TNS</t>
  </si>
  <si>
    <t>BKL</t>
  </si>
  <si>
    <t>KLH</t>
  </si>
  <si>
    <t>TOP</t>
  </si>
  <si>
    <t>GDA</t>
  </si>
  <si>
    <t>KTS</t>
  </si>
  <si>
    <t>SBI</t>
  </si>
  <si>
    <t>SIT</t>
  </si>
  <si>
    <t>RBP</t>
  </si>
  <si>
    <t>KPS</t>
  </si>
  <si>
    <t>LOG</t>
  </si>
  <si>
    <t>WRU</t>
  </si>
  <si>
    <t>KLJ</t>
  </si>
  <si>
    <t>LBO</t>
  </si>
  <si>
    <t>JTR</t>
  </si>
  <si>
    <t>JOM</t>
  </si>
  <si>
    <t>SAU</t>
  </si>
  <si>
    <t>KWR</t>
  </si>
  <si>
    <t>CAT</t>
  </si>
  <si>
    <t>GER</t>
  </si>
  <si>
    <t>NSD</t>
  </si>
  <si>
    <t>SMJ</t>
  </si>
  <si>
    <t>KEP</t>
  </si>
  <si>
    <t>BJN</t>
  </si>
  <si>
    <t>APR</t>
  </si>
  <si>
    <t>NRJ</t>
  </si>
  <si>
    <t>LKI</t>
  </si>
  <si>
    <t>MLG</t>
  </si>
  <si>
    <t>BAA</t>
  </si>
  <si>
    <t>LMG</t>
  </si>
  <si>
    <t>MCR</t>
  </si>
  <si>
    <t>BDG</t>
  </si>
  <si>
    <t>KPN</t>
  </si>
  <si>
    <t>KDI</t>
  </si>
  <si>
    <t>KNT</t>
  </si>
  <si>
    <t>LRT</t>
  </si>
  <si>
    <t>GDI</t>
  </si>
  <si>
    <t>KEF</t>
  </si>
  <si>
    <t>PWS</t>
  </si>
  <si>
    <t>LMJ</t>
  </si>
  <si>
    <t>MMN</t>
  </si>
  <si>
    <t>BNO</t>
  </si>
  <si>
    <t>DMO</t>
  </si>
  <si>
    <t>KBS</t>
  </si>
  <si>
    <t>SGS</t>
  </si>
  <si>
    <t>GON</t>
  </si>
  <si>
    <t>WRP</t>
  </si>
  <si>
    <t>TUR</t>
  </si>
  <si>
    <t>SKP</t>
  </si>
  <si>
    <t>TMP</t>
  </si>
  <si>
    <t>BLR</t>
  </si>
  <si>
    <t>KRN</t>
  </si>
  <si>
    <t>KRJ</t>
  </si>
  <si>
    <t>KKH</t>
  </si>
  <si>
    <t>NDL</t>
  </si>
  <si>
    <t>SBM</t>
  </si>
  <si>
    <t>LCE</t>
  </si>
  <si>
    <t>PRJ</t>
  </si>
  <si>
    <t>MJS</t>
  </si>
  <si>
    <t>SKW</t>
  </si>
  <si>
    <t>BRG</t>
  </si>
  <si>
    <t>OMB</t>
  </si>
  <si>
    <t>SPO</t>
  </si>
  <si>
    <t>PKS</t>
  </si>
  <si>
    <t>LWG</t>
  </si>
  <si>
    <t>PDA</t>
  </si>
  <si>
    <t>JGO</t>
  </si>
  <si>
    <t>JTO</t>
  </si>
  <si>
    <t>KML</t>
  </si>
  <si>
    <t>SAP</t>
  </si>
  <si>
    <t>PGE</t>
  </si>
  <si>
    <t>YSN</t>
  </si>
  <si>
    <t>KLT</t>
  </si>
  <si>
    <t>MJT</t>
  </si>
  <si>
    <t>WSO</t>
  </si>
  <si>
    <t>KRP</t>
  </si>
  <si>
    <t>NWI</t>
  </si>
  <si>
    <t>KDE</t>
  </si>
  <si>
    <t>MLK</t>
  </si>
  <si>
    <t>WGI</t>
  </si>
  <si>
    <t>MMR</t>
  </si>
  <si>
    <t>GGR</t>
  </si>
  <si>
    <t>PPR</t>
  </si>
  <si>
    <t>SLH</t>
  </si>
  <si>
    <t>PUA</t>
  </si>
  <si>
    <t>GIN</t>
  </si>
  <si>
    <t>PRB</t>
  </si>
  <si>
    <t>RGL</t>
  </si>
  <si>
    <t>GRA</t>
  </si>
  <si>
    <t>GLM</t>
  </si>
  <si>
    <t>WKU</t>
  </si>
  <si>
    <t>SEB</t>
  </si>
  <si>
    <t>SMO</t>
  </si>
  <si>
    <t>SIL</t>
  </si>
  <si>
    <t>GUR</t>
  </si>
  <si>
    <t>TGS</t>
  </si>
  <si>
    <t>CRB</t>
  </si>
  <si>
    <t>BUG</t>
  </si>
  <si>
    <t>BWN</t>
  </si>
  <si>
    <t>SDO</t>
  </si>
  <si>
    <t>TNA</t>
  </si>
  <si>
    <t>BEN</t>
  </si>
  <si>
    <t>ALA</t>
  </si>
  <si>
    <t>DRN</t>
  </si>
  <si>
    <t>TOS</t>
  </si>
  <si>
    <t>TBU</t>
  </si>
  <si>
    <t>ARB</t>
  </si>
  <si>
    <t>SPK</t>
  </si>
  <si>
    <t>SPD</t>
  </si>
  <si>
    <t>ABT</t>
  </si>
  <si>
    <t>PRG</t>
  </si>
  <si>
    <t>MSL</t>
  </si>
  <si>
    <t>POG</t>
  </si>
  <si>
    <t>PRK</t>
  </si>
  <si>
    <t>PSG</t>
  </si>
  <si>
    <t>KBR</t>
  </si>
  <si>
    <t>AJS</t>
  </si>
  <si>
    <t>JGW</t>
  </si>
  <si>
    <t>PUG</t>
  </si>
  <si>
    <t>KNO</t>
  </si>
  <si>
    <t>MLD</t>
  </si>
  <si>
    <t>PII</t>
  </si>
  <si>
    <t>TPH</t>
  </si>
  <si>
    <t>NJA</t>
  </si>
  <si>
    <t>PTN</t>
  </si>
  <si>
    <t>SDN</t>
  </si>
  <si>
    <t>LDY</t>
  </si>
  <si>
    <t>BNU</t>
  </si>
  <si>
    <t>KBN</t>
  </si>
  <si>
    <t>PAN</t>
  </si>
  <si>
    <t>KAA</t>
  </si>
  <si>
    <t>PRI</t>
  </si>
  <si>
    <t>NGU</t>
  </si>
  <si>
    <t>UTR</t>
  </si>
  <si>
    <t>KRK</t>
  </si>
  <si>
    <t>APG</t>
  </si>
  <si>
    <t>PGK</t>
  </si>
  <si>
    <t>GKW</t>
  </si>
  <si>
    <t>DPT</t>
  </si>
  <si>
    <t>DNO</t>
  </si>
  <si>
    <t>BNR</t>
  </si>
  <si>
    <t>SWJ</t>
  </si>
  <si>
    <t>NTG</t>
  </si>
  <si>
    <t>PNG</t>
  </si>
  <si>
    <t>PLG</t>
  </si>
  <si>
    <t>JEN</t>
  </si>
  <si>
    <t>SAT</t>
  </si>
  <si>
    <t>SAR</t>
  </si>
  <si>
    <t>CDS</t>
  </si>
  <si>
    <t>TPS</t>
  </si>
  <si>
    <t>LVN</t>
  </si>
  <si>
    <t>REO</t>
  </si>
  <si>
    <t>WWR</t>
  </si>
  <si>
    <t>KMP</t>
  </si>
  <si>
    <t>#NUM!</t>
  </si>
  <si>
    <t>FORMULA</t>
  </si>
  <si>
    <t>PI/RE : (Total PI + Total Fallout + Act Comp + Jumlah PS + Total Cancel) / Registered</t>
  </si>
  <si>
    <t>PS/RE : PS / (Registered - Cancel by FCC - UNSC - Revoke)</t>
  </si>
  <si>
    <t>PS/PI : PS / (Total PI + Total Fallout + Act Comp + Jumlah PS)</t>
  </si>
  <si>
    <t>4. PS to PI Ratio Indibiz Q3  88 % (Incremental)</t>
  </si>
  <si>
    <t>TAHUN</t>
  </si>
  <si>
    <t>BULAN</t>
  </si>
  <si>
    <t>REVOKE %</t>
  </si>
  <si>
    <t>KENDAL</t>
  </si>
  <si>
    <t>WLR</t>
  </si>
  <si>
    <t>WELERI</t>
  </si>
  <si>
    <t>HSI Bisnis PSB 70% - 100 Mbps</t>
  </si>
  <si>
    <t>KAPASAN</t>
  </si>
  <si>
    <t>BREBES</t>
  </si>
  <si>
    <t>BLIMBING</t>
  </si>
  <si>
    <t>PEMALANG</t>
  </si>
  <si>
    <t>CC - HD1A - INPROGRESS UNCONTACTED</t>
  </si>
  <si>
    <t>SLW</t>
  </si>
  <si>
    <t>KEBUMEN</t>
  </si>
  <si>
    <t>PML</t>
  </si>
  <si>
    <t>BMU</t>
  </si>
  <si>
    <t>BUMIAYU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</si>
  <si>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</si>
  <si>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</si>
  <si>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</t>
  </si>
  <si>
    <t>- 11_11446;Biaya PSB HSI EBIS Tunai di Depan ~ 11[150000]  - E23015;E23015 ~ ES23 - Perangkat ONT[0]  - E23015~null~44292;E23015||11||Abodemen 0[0]  - E23015~null~E23015_SWONT;SWONT ~ Biaya Sewa ONT ~ E23015[30000]  - E25060;E25060 ~ ES25 - Paket HSI Bisn</t>
  </si>
  <si>
    <t>KEBONSARI</t>
  </si>
  <si>
    <t>Kendala Teknik</t>
  </si>
  <si>
    <t>9 | WFM - UN-SCS</t>
  </si>
  <si>
    <t>UNSC</t>
  </si>
  <si>
    <t>YOGYAKARTA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</si>
  <si>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</t>
  </si>
  <si>
    <t>PURWODADI</t>
  </si>
  <si>
    <t>ANTAREZ</t>
  </si>
  <si>
    <t>- 11_11446;Biaya PSB HSI EBIS Tunai di Depan ~ 11[150000]  - E23015;E23015 ~ ES23 - Perangkat ONT[0]  - E23015~null~44292;E23015||11||Abodemen 0[0]  - E23015~null~E23015_SWONT;SWONT ~ Biaya Sewa ONT ~ E23015[30000]  - E25061;E25061 ~ ES25 - Paket HSI Basi</t>
  </si>
  <si>
    <t>- 11_11446;Biaya PSB HSI EBIS Tunai di Depan ~ 11[150000]  - E23015;E23015 ~ ES23 - Perangkat ONT[0]  - E23015~null~44292;E23015||11||Abodemen 0[0]  - E23015~null~E23015_SWONT;SWONT ~ Biaya Sewa ONT ~ E23015[30000]  - SP_NOSS;SP_NOSS ~ Internet NOSS Multi</t>
  </si>
  <si>
    <t>LOMBOK TIMUR</t>
  </si>
  <si>
    <t>SINGARJA</t>
  </si>
  <si>
    <t>SEMARAPURA</t>
  </si>
  <si>
    <t>102 | FOLLOW UP COMPLETED</t>
  </si>
  <si>
    <t>KAJEN</t>
  </si>
  <si>
    <t xml:space="preserve">| Jam pemasangan : 12.00 Info Tambahan : Hubungi pelanggan dulu sebelum ke lokasi terimakasih </t>
  </si>
  <si>
    <t>NGADILUWIH</t>
  </si>
  <si>
    <t>KLOJEN</t>
  </si>
  <si>
    <t>SUMBAWA BARAT</t>
  </si>
  <si>
    <t>LOMBOK TENGAH</t>
  </si>
  <si>
    <t>WLINGI</t>
  </si>
  <si>
    <t>WAITING AKTIFASI IHLD</t>
  </si>
  <si>
    <t>PURBALINGGA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</si>
  <si>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</t>
  </si>
  <si>
    <t>MAGETAN</t>
  </si>
  <si>
    <t>INNER - SOLO JATENG TIMUR</t>
  </si>
  <si>
    <t>DENPASAR</t>
  </si>
  <si>
    <t>100 | REVOKE COMPLETED</t>
  </si>
  <si>
    <t>Revoke Completed</t>
  </si>
  <si>
    <t>SALATIGA</t>
  </si>
  <si>
    <t>SLI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</si>
  <si>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E24057;E24057 ~ ES24 </t>
  </si>
  <si>
    <t xml:space="preserve">- 11_11446;Biaya PSB HSI EBIS Tunai di Depan ~ 11[150000]  - SP_NOSS;SP_NOSS ~ Internet NOSS Multispeed Network[0]  - E23015;E23015 ~ ES23 - Perangkat ONT[0]  - E23015~null~44292;E23015||11||Abodemen 0[0]  - E23015~null~E23015_SWONTPREM;SWONTPREM ~ Biaya </t>
  </si>
  <si>
    <t>GENTENG</t>
  </si>
  <si>
    <t>DOMPU</t>
  </si>
  <si>
    <t>CARUBAN</t>
  </si>
  <si>
    <t>PANDAAN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</si>
  <si>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</si>
  <si>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</t>
  </si>
  <si>
    <t>KRIAN</t>
  </si>
  <si>
    <t>HSI Bisnis PSB 70% Dual Band - 100 Mbps</t>
  </si>
  <si>
    <t>MERGOYOSO</t>
  </si>
  <si>
    <t>REMBANG</t>
  </si>
  <si>
    <t>RBN</t>
  </si>
  <si>
    <t>AMBARAWA</t>
  </si>
  <si>
    <t>QC MIA - INVALID QUALITY CONTROL MIA</t>
  </si>
  <si>
    <t>GUBUG</t>
  </si>
  <si>
    <t>KTM</t>
  </si>
  <si>
    <t>KETANGGUNGAN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</si>
  <si>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</t>
  </si>
  <si>
    <t>SEPANJANG</t>
  </si>
  <si>
    <t>2P INET + VOICE</t>
  </si>
  <si>
    <t>CILACAP</t>
  </si>
  <si>
    <t>RBS-Regional 2</t>
  </si>
  <si>
    <t>INNER - YOGYA JATENG SELATAN</t>
  </si>
  <si>
    <t>KEN</t>
  </si>
  <si>
    <t>KENTUNGAN</t>
  </si>
  <si>
    <t>PGR</t>
  </si>
  <si>
    <t>KALIASEM</t>
  </si>
  <si>
    <t>SUMBAWA TIMUR</t>
  </si>
  <si>
    <t>TUREN</t>
  </si>
  <si>
    <t xml:space="preserve">- 11_11446;Biaya PSB HSI EBIS Tunai di Depan ~ 11[150000]  - BWY DL;BWY DL ~ Saluran Dua Arah(BothWay)[0]  - E23053;E23053 ~ ES23 - Paket HSI Bisnis  Phone (PHONE)[0]  - E23053~null~44864;E23053||11||Abodemen 0[0]  - E23053~null~E23053_IN800;IN800 ~ Free </t>
  </si>
  <si>
    <t>WARU INJOKO</t>
  </si>
  <si>
    <t>SINGOSARI</t>
  </si>
  <si>
    <t>SMT</t>
  </si>
  <si>
    <t>JOHAR</t>
  </si>
  <si>
    <t>B2B Partner Management (PM)</t>
  </si>
  <si>
    <t>KRT</t>
  </si>
  <si>
    <t>KERTOSONO</t>
  </si>
  <si>
    <t>CEPU</t>
  </si>
  <si>
    <t>NOT COMPLY</t>
  </si>
  <si>
    <t>BBS</t>
  </si>
  <si>
    <t>KROYA</t>
  </si>
  <si>
    <t>SAWOJAJAR</t>
  </si>
  <si>
    <t>LABUAN BAJO</t>
  </si>
  <si>
    <t>BAJAWA</t>
  </si>
  <si>
    <t>GNK</t>
  </si>
  <si>
    <t>ABR</t>
  </si>
  <si>
    <t>KANDANGAN</t>
  </si>
  <si>
    <t>TOHPATI SUKAWATI</t>
  </si>
  <si>
    <t>AMBULU</t>
  </si>
  <si>
    <t>SEMINYAK</t>
  </si>
  <si>
    <t>BMK</t>
  </si>
  <si>
    <t>JIMBARAN NUSA DUA</t>
  </si>
  <si>
    <t>HSI Bisnis Promo Februari Cuan 2026 PSB 70% - 50 Mbps</t>
  </si>
  <si>
    <t>FO_UIM</t>
  </si>
  <si>
    <t>GBU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</si>
  <si>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</si>
  <si>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E25060;E25060 ~ ES25 </t>
  </si>
  <si>
    <t>TEMANGGUNG</t>
  </si>
  <si>
    <t>PRN</t>
  </si>
  <si>
    <t>PARAKAN</t>
  </si>
  <si>
    <t>Tanggal Pemasangan :  FEBRUARI 2026  Info Tambahan : Hubungi pelanggan sebelum datang ke lokasi|RI2334|MYDITA</t>
  </si>
  <si>
    <t>BAMBE</t>
  </si>
  <si>
    <t>BENOA</t>
  </si>
  <si>
    <t>RDD</t>
  </si>
  <si>
    <t>RANDUDONGKAL</t>
  </si>
  <si>
    <t>BANGIL</t>
  </si>
  <si>
    <t>HSI Bisnis PSB 70% - 300 Mbps</t>
  </si>
  <si>
    <t>RUNGKUT</t>
  </si>
  <si>
    <t>GEDANGAN</t>
  </si>
  <si>
    <t>JAGIR</t>
  </si>
  <si>
    <t>PIJAR</t>
  </si>
  <si>
    <t>PBG</t>
  </si>
  <si>
    <t>PT. AKSES KOMUNIKA PENTADATA</t>
  </si>
  <si>
    <t>- 11_11446;Biaya PSB HSI EBIS Tunai di Depan ~ 11[150000]  - E23015;E23015 ~ ES23 - Perangkat ONT[0]  - E23015~null~44292;E23015||11||Abodemen 0[0]  - E23015~null~E23015_SWONT;SWONT ~ Biaya Sewa ONT ~ E23015[30000]  - E24057;E24057 ~ ES24 - Paket HSI Bisn</t>
  </si>
  <si>
    <t>PT HIPERNET INDODATA</t>
  </si>
  <si>
    <t>Pondok SPA &amp; Home Stay</t>
  </si>
  <si>
    <t>ODP-BTR-FJ/28</t>
  </si>
  <si>
    <t>HSI Bisnis Promo Ramadhan Sepenuh Hati PSB 70% - 50 Mbps</t>
  </si>
  <si>
    <t>WO047675000</t>
  </si>
  <si>
    <t>MN02664/Pondok SPA &amp; Home Stay/PIC Putu Redika/087860429549/darmakarya8@gmail.com</t>
  </si>
  <si>
    <t>telp :087860429549 alt : manja : pagi / siang 03/03/2026 hub sebelum ke lokasi |IL1380|MYDITA</t>
  </si>
  <si>
    <t>The Blooms Garden - Villa</t>
  </si>
  <si>
    <t>ODP-BTR-FK/27</t>
  </si>
  <si>
    <t>WO047670348</t>
  </si>
  <si>
    <t xml:space="preserve">|MC10009|/ PIC Komang Angga Antika/081246720088/Infothebloomsbali@gmail.com  </t>
  </si>
  <si>
    <t>ODP-MNZ-FT/33 FT/D03/33.01</t>
  </si>
  <si>
    <t>WO047801010</t>
  </si>
  <si>
    <t>MD|MYDB-20260303249698|DN00001/MN02280|PT. AKSES KOMUNIKA PENTADATA|81281442001</t>
  </si>
  <si>
    <t>ODP-SWI-FA/63 FA/D05/63.01</t>
  </si>
  <si>
    <t>WO047694773</t>
  </si>
  <si>
    <t>MD|MYDB-20260227249230|DB00001/MB00055|PT HIPERNET INDODATA|087835316536</t>
  </si>
  <si>
    <t xml:space="preserve">| Nama PIC : Ibu Eriza No HP : 087835316536 No Alt : - M Janji : 3 Maret 2026 Jam Pasang : Pagi / Siang Note : hubungi pelanggan jika ingin kelokasi  </t>
  </si>
  <si>
    <t>TOKO PAK YUSUF 2</t>
  </si>
  <si>
    <t>ODP-MNZ-FAU/35 FAU/D08/35.01</t>
  </si>
  <si>
    <t>WO047611880</t>
  </si>
  <si>
    <t>|MN00285|MYIA-066535757836/POI/YUSUF EFENDI/081334330937/yusufe102079@gmail.com</t>
  </si>
  <si>
    <t>| Nama Pic : PAK YUSUF  No Hp Pic : 081334330937 No alt : - Jam Pemasangan : siang  Tanggal Pemasangan : 2 Maret 2026</t>
  </si>
  <si>
    <t>PACITAN</t>
  </si>
  <si>
    <t>UBUD</t>
  </si>
  <si>
    <t>SSL</t>
  </si>
  <si>
    <t>KDW</t>
  </si>
  <si>
    <t>Last update proses : 06-03-2026 15:19:48 WIB (Source: ETL XPRO)</t>
  </si>
  <si>
    <t>Telkom Daerah</t>
  </si>
  <si>
    <t>Telkom Daerah Type</t>
  </si>
  <si>
    <t>Witel</t>
  </si>
  <si>
    <t>Regional</t>
  </si>
  <si>
    <t>sto</t>
  </si>
  <si>
    <t>sto_desc</t>
  </si>
  <si>
    <t>sto_eid</t>
  </si>
  <si>
    <t>New Telkom Daerah</t>
  </si>
  <si>
    <t>New Witel</t>
  </si>
  <si>
    <t>New Regional</t>
  </si>
  <si>
    <t>TIPE 2</t>
  </si>
  <si>
    <t>Regional 3</t>
  </si>
  <si>
    <t>WALIKUKUN</t>
  </si>
  <si>
    <t>GORANGGARENG</t>
  </si>
  <si>
    <t>KARANGJATI</t>
  </si>
  <si>
    <t>SARANGAN</t>
  </si>
  <si>
    <t>JOGOROGO</t>
  </si>
  <si>
    <t>SUMOROTO</t>
  </si>
  <si>
    <t>LOROG</t>
  </si>
  <si>
    <t>SLAHUNG</t>
  </si>
  <si>
    <t>PUNUNG</t>
  </si>
  <si>
    <t>PULUNG</t>
  </si>
  <si>
    <t>JENANGAN</t>
  </si>
  <si>
    <t>SAMBIT</t>
  </si>
  <si>
    <t>TIPE 1</t>
  </si>
  <si>
    <t>MAOSPATI</t>
  </si>
  <si>
    <t>UTERAN</t>
  </si>
  <si>
    <t>BATANGATANG</t>
  </si>
  <si>
    <t>SAPEKAN</t>
  </si>
  <si>
    <t>ARJASA KANGEAN</t>
  </si>
  <si>
    <t>SUMENEP</t>
  </si>
  <si>
    <t>GAYAM / SAPUDI</t>
  </si>
  <si>
    <t>AMBUNTEN</t>
  </si>
  <si>
    <t>PRAGAAN</t>
  </si>
  <si>
    <t>BETUN</t>
  </si>
  <si>
    <t>MDF PASIRIAN</t>
  </si>
  <si>
    <t>MDF LECES</t>
  </si>
  <si>
    <t>MDF KRAKSAAN</t>
  </si>
  <si>
    <t>KALIDAWIR</t>
  </si>
  <si>
    <t>GRESIK-2 (PONGANGAN)</t>
  </si>
  <si>
    <t>STO PASURUAN</t>
  </si>
  <si>
    <t>WARU PAMEKASAN</t>
  </si>
  <si>
    <t>KETAPANG</t>
  </si>
  <si>
    <t>OMBEN</t>
  </si>
  <si>
    <t>MASALEMBU</t>
  </si>
  <si>
    <t>BLEGA</t>
  </si>
  <si>
    <t>KAMAL</t>
  </si>
  <si>
    <t>AROSBAYA</t>
  </si>
  <si>
    <t>TANJUNGUMI</t>
  </si>
  <si>
    <t>DARMO</t>
  </si>
  <si>
    <t>SURABAYA UTARA</t>
  </si>
  <si>
    <t>KARANGPILANG</t>
  </si>
  <si>
    <t>GUBENG</t>
  </si>
  <si>
    <t>SURABAYA SELATAN</t>
  </si>
  <si>
    <t>KALIANAK</t>
  </si>
  <si>
    <t>WARU</t>
  </si>
  <si>
    <t>INJOKO</t>
  </si>
  <si>
    <t>LAKARSANTRI</t>
  </si>
  <si>
    <t>TANJUNG PERAK</t>
  </si>
  <si>
    <t>WARU II TROPODO</t>
  </si>
  <si>
    <t>BESUKI</t>
  </si>
  <si>
    <t>MLANDINGAN</t>
  </si>
  <si>
    <t>ASEMBAGUS</t>
  </si>
  <si>
    <t>ROGOJAMPI</t>
  </si>
  <si>
    <t>PESANGGARAN</t>
  </si>
  <si>
    <t>MUNCAR</t>
  </si>
  <si>
    <t>BENCULUK</t>
  </si>
  <si>
    <t>GLENMORE</t>
  </si>
  <si>
    <t>KALIBARU</t>
  </si>
  <si>
    <t>WONGSOREJO</t>
  </si>
  <si>
    <t>KEBONSARI JEMBER</t>
  </si>
  <si>
    <t>ARJASA JEMBER</t>
  </si>
  <si>
    <t>JENGGAWAH</t>
  </si>
  <si>
    <t>SUKOWONO</t>
  </si>
  <si>
    <t>RAMBIPUJI</t>
  </si>
  <si>
    <t>KALISAT</t>
  </si>
  <si>
    <t>SEMPOLAN</t>
  </si>
  <si>
    <t>SUKOSARI</t>
  </si>
  <si>
    <t>PRAJEKAN</t>
  </si>
  <si>
    <t>LODOYO</t>
  </si>
  <si>
    <t>BINANGUN</t>
  </si>
  <si>
    <t>KESAMBEN</t>
  </si>
  <si>
    <t>SRENGAT</t>
  </si>
  <si>
    <t>PANATARAN</t>
  </si>
  <si>
    <t>NGUNUT</t>
  </si>
  <si>
    <t>CAMPUR DARAT</t>
  </si>
  <si>
    <t>DURENAN</t>
  </si>
  <si>
    <t>PRIGI</t>
  </si>
  <si>
    <t>GURAH</t>
  </si>
  <si>
    <t>KANDANGAN PARE</t>
  </si>
  <si>
    <t>SAMBI</t>
  </si>
  <si>
    <t>PAPAR</t>
  </si>
  <si>
    <t>MOJOROTO</t>
  </si>
  <si>
    <t>WATES KEDIRI</t>
  </si>
  <si>
    <t>GONDANG</t>
  </si>
  <si>
    <t>PRAMBON</t>
  </si>
  <si>
    <t>WARUJAYENG</t>
  </si>
  <si>
    <t>SUKAPURA</t>
  </si>
  <si>
    <t>TONGAS</t>
  </si>
  <si>
    <t>GENDING</t>
  </si>
  <si>
    <t>PAITON</t>
  </si>
  <si>
    <t>GRATI</t>
  </si>
  <si>
    <t>GONDANG WETAN</t>
  </si>
  <si>
    <t>TOSARI</t>
  </si>
  <si>
    <t>NONGKO JAJAR</t>
  </si>
  <si>
    <t>KLAKAH</t>
  </si>
  <si>
    <t>MDF TANGGUL</t>
  </si>
  <si>
    <t>TEMPEH</t>
  </si>
  <si>
    <t>BALUNG</t>
  </si>
  <si>
    <t>SENDURO</t>
  </si>
  <si>
    <t>JATIROTO</t>
  </si>
  <si>
    <t>YOSOWILANGUN</t>
  </si>
  <si>
    <t>PUGER</t>
  </si>
  <si>
    <t>KENCONG</t>
  </si>
  <si>
    <t>BELIMBING</t>
  </si>
  <si>
    <t>TUMPANG</t>
  </si>
  <si>
    <t>LAWANG</t>
  </si>
  <si>
    <t>GADANG</t>
  </si>
  <si>
    <t>PAKIS</t>
  </si>
  <si>
    <t>BURING</t>
  </si>
  <si>
    <t>KARANG PLOSO</t>
  </si>
  <si>
    <t>NGANTANG</t>
  </si>
  <si>
    <t>SUMBER MANJING</t>
  </si>
  <si>
    <t>AMPEL GADING</t>
  </si>
  <si>
    <t>PAGAK</t>
  </si>
  <si>
    <t>GUNUNG KAWI</t>
  </si>
  <si>
    <t>DAMPIT</t>
  </si>
  <si>
    <t>DONO MULYO</t>
  </si>
  <si>
    <t>BANTUR</t>
  </si>
  <si>
    <t>GONDANGLEGI</t>
  </si>
  <si>
    <t>SUMBER PUCUNG</t>
  </si>
  <si>
    <t>SUMBERREJO</t>
  </si>
  <si>
    <t>PULAU PADANGAN</t>
  </si>
  <si>
    <t>KALITIDU</t>
  </si>
  <si>
    <t>SUKODADI</t>
  </si>
  <si>
    <t>BABAD</t>
  </si>
  <si>
    <t>BRONDONG</t>
  </si>
  <si>
    <t>KEREK</t>
  </si>
  <si>
    <t>JATIROGO</t>
  </si>
  <si>
    <t>BANCAR</t>
  </si>
  <si>
    <t>RENGEL</t>
  </si>
  <si>
    <t>MERAKURAK</t>
  </si>
  <si>
    <t>SANGKAPURA / BAWEAN</t>
  </si>
  <si>
    <t>CERME</t>
  </si>
  <si>
    <t>DUDUK SAMPEYAN</t>
  </si>
  <si>
    <t>KEDAMEAN</t>
  </si>
  <si>
    <t>BALONGPANGGANG</t>
  </si>
  <si>
    <t>SEDAYU</t>
  </si>
  <si>
    <t>NGORO JOMBANG</t>
  </si>
  <si>
    <t>MOJOAGUNG</t>
  </si>
  <si>
    <t>PLOSO</t>
  </si>
  <si>
    <t xml:space="preserve">PANDAAN </t>
  </si>
  <si>
    <t>GEMPOL</t>
  </si>
  <si>
    <t>PRIGEN</t>
  </si>
  <si>
    <t>PURWOSARI</t>
  </si>
  <si>
    <t>BEJI</t>
  </si>
  <si>
    <t>INNER</t>
  </si>
  <si>
    <t>TULANGAN</t>
  </si>
  <si>
    <t>SUKODONO</t>
  </si>
  <si>
    <t>PACET</t>
  </si>
  <si>
    <t>MOJOSARI</t>
  </si>
  <si>
    <t>DLANGGU</t>
  </si>
  <si>
    <t>MLIRIP MOJOKERTO</t>
  </si>
  <si>
    <t>NGORO INDUSTRI</t>
  </si>
  <si>
    <t>SUMBAWA BESAR</t>
  </si>
  <si>
    <t>TALIWANG</t>
  </si>
  <si>
    <t>ALAS</t>
  </si>
  <si>
    <t>SENGGIGI</t>
  </si>
  <si>
    <t>SELONG</t>
  </si>
  <si>
    <t>SWETA</t>
  </si>
  <si>
    <t>MATARAM A</t>
  </si>
  <si>
    <t>GERUNG</t>
  </si>
  <si>
    <t>PRAYA</t>
  </si>
  <si>
    <t>MALUK</t>
  </si>
  <si>
    <t>MASBAGIK</t>
  </si>
  <si>
    <t>SAPE</t>
  </si>
  <si>
    <t>KEMPO</t>
  </si>
  <si>
    <t>EMPANG</t>
  </si>
  <si>
    <t>TENTE</t>
  </si>
  <si>
    <t>SILA</t>
  </si>
  <si>
    <t>LARANTUKA</t>
  </si>
  <si>
    <t>WOLO WARU</t>
  </si>
  <si>
    <t>LEWOLEBA</t>
  </si>
  <si>
    <t>KALABAHI</t>
  </si>
  <si>
    <t>TENAU</t>
  </si>
  <si>
    <t>OESAPA</t>
  </si>
  <si>
    <t>SEBA</t>
  </si>
  <si>
    <t>NIKI-NIKI</t>
  </si>
  <si>
    <t>ATAMBUA A</t>
  </si>
  <si>
    <t>KEFAMENANU</t>
  </si>
  <si>
    <t>LOVINA</t>
  </si>
  <si>
    <t>BATURITI</t>
  </si>
  <si>
    <t>PUPUAN</t>
  </si>
  <si>
    <t>SERIRIT</t>
  </si>
  <si>
    <t>GILIMANUK</t>
  </si>
  <si>
    <t>CANDIDASA</t>
  </si>
  <si>
    <t>NEGARA</t>
  </si>
  <si>
    <t>BANGLI</t>
  </si>
  <si>
    <t>KINTAMANI</t>
  </si>
  <si>
    <t>AMLAPURA</t>
  </si>
  <si>
    <t>TAMPAK SIRING</t>
  </si>
  <si>
    <t>NUSA DUA</t>
  </si>
  <si>
    <t>SUKAWATI</t>
  </si>
  <si>
    <t>TOHPATI</t>
  </si>
  <si>
    <t>MONANG MANING</t>
  </si>
  <si>
    <t>KUTA</t>
  </si>
  <si>
    <t>KALIASEM A</t>
  </si>
  <si>
    <t>RUTENG</t>
  </si>
  <si>
    <t>BLU</t>
  </si>
  <si>
    <t>UNR</t>
  </si>
  <si>
    <t>new telda</t>
  </si>
  <si>
    <t>Details for Count of HASIL - HASIL: NOT COMPLY</t>
  </si>
  <si>
    <t>HSI Bisnis Bundling Netmonk PSB 70% Promo - 200 Mbps</t>
  </si>
  <si>
    <t>Inprogress Alpro</t>
  </si>
  <si>
    <t>PT AMARTHA MIKRO FINTEK</t>
  </si>
  <si>
    <t>PS/PI  (%) (Target 92%)</t>
  </si>
  <si>
    <t>TTI COMPLY  1X 24  (%) (Target 92%)</t>
  </si>
  <si>
    <t>SLO</t>
  </si>
  <si>
    <t>MUNTILAN</t>
  </si>
  <si>
    <t>SWT</t>
  </si>
  <si>
    <t>JEPARA</t>
  </si>
  <si>
    <t>PURWOREJJO</t>
  </si>
  <si>
    <t>KTA</t>
  </si>
  <si>
    <t>KUTOARJO</t>
  </si>
  <si>
    <t>JATIROGO BANCAR</t>
  </si>
  <si>
    <t>PAT</t>
  </si>
  <si>
    <t>BANTUL</t>
  </si>
  <si>
    <t>Kendala Lainnya</t>
  </si>
  <si>
    <t>Order dicancel oleh SYSTEM remark : CANCEL ORDER by System : pelanggan belum melakukan upload dokumen melebihi 3 hari</t>
  </si>
  <si>
    <t>MIE - INVALID SURVEY - Kendala Jalur/Rute Tarikan</t>
  </si>
  <si>
    <t>NON-HERO GRESIK</t>
  </si>
  <si>
    <t>KARANGPLOSO</t>
  </si>
  <si>
    <t>SLEMAN</t>
  </si>
  <si>
    <t>WRO</t>
  </si>
  <si>
    <t>WIROSARI</t>
  </si>
  <si>
    <t>SKH</t>
  </si>
  <si>
    <t>SUKOHARJO</t>
  </si>
  <si>
    <t>PKL</t>
  </si>
  <si>
    <t>HSI Bisnis Bundling Netmonk PSB 70% - 200 Mbps</t>
  </si>
  <si>
    <t>PWT</t>
  </si>
  <si>
    <t>ADW</t>
  </si>
  <si>
    <t>ADIWERNA</t>
  </si>
  <si>
    <t>KRY</t>
  </si>
  <si>
    <t>MUN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</si>
  <si>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</t>
  </si>
  <si>
    <t>LPC_EBIS</t>
  </si>
  <si>
    <t>PADANGAN</t>
  </si>
  <si>
    <t>Cancel Completed</t>
  </si>
  <si>
    <t>PKM</t>
  </si>
  <si>
    <t>SOLO PALUR</t>
  </si>
  <si>
    <t>HSI Bisnis Khusus Winback PSB 70% - 50 Mbps</t>
  </si>
  <si>
    <t>GOD</t>
  </si>
  <si>
    <t>KTW</t>
  </si>
  <si>
    <t>CLC</t>
  </si>
  <si>
    <t>LOMBOK UTARA</t>
  </si>
  <si>
    <t>BTL</t>
  </si>
  <si>
    <t>HSI Bisnis PSB 70% - 150 Mbps</t>
  </si>
  <si>
    <t>JHR</t>
  </si>
  <si>
    <t>TANGGUL</t>
  </si>
  <si>
    <t>DARMO GUBENG</t>
  </si>
  <si>
    <t>HSI Bisnis Bundling Netmonk PSB 70% Promo - 150 Mbps</t>
  </si>
  <si>
    <t xml:space="preserve">- BWY DL;BWY DL ~ Saluran Dua Arah(BothWay)[0]  - E23053;E23053 ~ ES23 - Paket HSI Bisnis  Phone (PHONE)[0]  - E23053~null~44864;E23053||11||Abodemen 0[0]  - E23053~null~E23053_IN800;IN800 ~ Free Lokal dan SLJJ 800 Menit ~ E23053[40000]  - 11_11446;Biaya </t>
  </si>
  <si>
    <t>KDL</t>
  </si>
  <si>
    <t>BATANG</t>
  </si>
  <si>
    <t>MJP</t>
  </si>
  <si>
    <t>MAJAPAHIT</t>
  </si>
  <si>
    <t>TEGAL</t>
  </si>
  <si>
    <t>TEG</t>
  </si>
  <si>
    <t>98 | OSS - CANCEL COMPLETE</t>
  </si>
  <si>
    <t>BDN</t>
  </si>
  <si>
    <t>- 11_11446;Biaya PSB HSI EBIS Tunai di Depan ~ 11[150000]  - E23015;E23015 ~ ES23 - Perangkat ONT[0]  - E23015~null~44292;E23015||11||Abodemen 0[0]  - E23015~null~E23015_SWONT;SWONT ~ Biaya Sewa ONT ~ E23015[30000]  - E23047;E23047 ~ ES23 - Paket HSI Bisn</t>
  </si>
  <si>
    <t>KBU</t>
  </si>
  <si>
    <t>HSI Bisnis Khusus Winback PSB 70% - 150 Mbps</t>
  </si>
  <si>
    <t>HSI Bisnis PSB 70% - 200 Mbps</t>
  </si>
  <si>
    <t>DMA</t>
  </si>
  <si>
    <t>DEMAK</t>
  </si>
  <si>
    <t>PEC</t>
  </si>
  <si>
    <t>PECANGAAN</t>
  </si>
  <si>
    <t>TROPODO</t>
  </si>
  <si>
    <t>HSI Bisnis Bundling Phone PSB 70% - Free 800 Menit Promo - 300 Mbps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</si>
  <si>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E23046;E23046 ~ ES23 </t>
  </si>
  <si>
    <t>HSI Bisnis Khusus Winback PSB 70% - 300 Mbps</t>
  </si>
  <si>
    <t>- 11_11446;Biaya PSB HSI EBIS Tunai di Depan ~ 11[150000]  - E23015;E23015 ~ ES23 - Perangkat ONT[0]  - E23015~null~44292;E23015||11||Abodemen 0[0]  - E23015~null~E23015_SWONT;SWONT ~ Biaya Sewa ONT ~ E23015[30000]  - E23046;E23046 ~ ES23 - Paket HSI Bisn</t>
  </si>
  <si>
    <t>BKA</t>
  </si>
  <si>
    <t>KUD</t>
  </si>
  <si>
    <t>BIMA BARAT</t>
  </si>
  <si>
    <t>HSI Bisnis Bundling Netmonk Promo 2026 PSB 70% - 200 Mbps</t>
  </si>
  <si>
    <t>PWJ</t>
  </si>
  <si>
    <t>PT GLOBAL JET EXPRESS</t>
  </si>
  <si>
    <t>- 11_11446;Biaya PSB HSI EBIS Tunai di Depan ~ 11[150000]  - E23015;E23015 ~ ES23 - Perangkat ONT[0]  - E23015~null~44292;E23015||11||Abodemen 0[0]  - E23015~null~E23015_SWONTPREM;SWONTPREM ~ Biaya Sewa ONT Premium ~ E23015[50000]  - SP_NOSS;SP_NOSS ~ Int</t>
  </si>
  <si>
    <t>BTG</t>
  </si>
  <si>
    <t>BOYOLALI</t>
  </si>
  <si>
    <t>BYL</t>
  </si>
  <si>
    <t>- 11_11446;Biaya PSB HSI EBIS Tunai di Depan ~ 11[150000]  - SP_NOSS;SP_NOSS ~ Internet NOSS Multispeed Network[0]  - E23046;E23046 ~ ES23 - Paket HSI Bisnis[0]  - E23046~null~E23046_UNL;UNL ~ Internet-Link Unlimited Internet Usage ~ E23046[0]  - E23046~n</t>
  </si>
  <si>
    <t>HSI Bisnis PSB 70% - 75 Mbps</t>
  </si>
  <si>
    <t>KGD</t>
  </si>
  <si>
    <t>KOTAGEDE</t>
  </si>
  <si>
    <t>WONOGIRI</t>
  </si>
  <si>
    <t>MAJENANG</t>
  </si>
  <si>
    <t>Toko Bismillah</t>
  </si>
  <si>
    <t>- 11_11446;Biaya PSB HSI EBIS Tunai di Depan ~ 11[150000]  - E24057;E24057 ~ ES24 - Paket HSI Bisnis (HSIE) Khusus Winback[0]  - E24057~null~E24057_UNL;UNL ~ Internet-Link Unlimited Internet Usage ~ E24057[0]  - E24057~null~103818;E24057||11||Abodemen 0[0</t>
  </si>
  <si>
    <t>FCC - HD1A - INPROGRESS FOLLOW UP</t>
  </si>
  <si>
    <t>MAN</t>
  </si>
  <si>
    <t>BLO</t>
  </si>
  <si>
    <t>HSI Bisnis Basic Bundling Netmonk PSB 70% - 100 Mbps</t>
  </si>
  <si>
    <t>GML</t>
  </si>
  <si>
    <t>HSI Bisnis Basic Bundling Netmonk PSB 70% - 50 Mbps</t>
  </si>
  <si>
    <t>NETMONK - OCA</t>
  </si>
  <si>
    <t xml:space="preserve">- E25060;E25060 ~ ES25 - Paket HSI Bisnis (HSIE) Khusus Winback 2.0[0]  - E25060~null~E25060_UNL;UNL ~ Internet-Link Unlimited Internet Usage ~ E25060[0]  - E25060~null~105343;E25060||11||Abodemen 0[0]  - E25060~null~E25060_HSIE200M;HSIE200M ~ High Speed </t>
  </si>
  <si>
    <t>BRB</t>
  </si>
  <si>
    <t>SMC</t>
  </si>
  <si>
    <t>FCC - HD1A - PROGRESS</t>
  </si>
  <si>
    <t>MYDITA RBS - HD1A - PROGRESS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</si>
  <si>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</t>
  </si>
  <si>
    <t>SMN</t>
  </si>
  <si>
    <t>HSI Bisnis Basic PSB 70% - 50 Mbps</t>
  </si>
  <si>
    <t>AJB</t>
  </si>
  <si>
    <t>AJIBARANG</t>
  </si>
  <si>
    <t>BWE</t>
  </si>
  <si>
    <t>KBM</t>
  </si>
  <si>
    <t>HSI Bisnis Bundling Phone PSB 70% - Free 800 Menit - 50 Mbps</t>
  </si>
  <si>
    <t>HSI Bisnis Bundling Netmonk Promo 2026 PSB 70% - 300 Mbps</t>
  </si>
  <si>
    <t>HSI Bisnis Khusus Winback PSB 70% - 100 Mbps</t>
  </si>
  <si>
    <t>HSI Bisnis Bundling Netmonk Promo 2026 PSB 70% - 100 Mbps</t>
  </si>
  <si>
    <t>- E23015;E23015 ~ ES23 - Perangkat ONT[0]  - E23015~null~44292;E23015||11||Abodemen 0[0]  - E23015~null~E23015_SWONTPREM;SWONTPREM ~ Biaya Sewa ONT Premium ~ E23015[50000]  - E24057;E24057 ~ ES24 - Paket HSI Bisnis (HSIE) Khusus Winback[0]  - E24057~null~</t>
  </si>
  <si>
    <t>HSI Bisnis Basic Bundling Phone PSB 70% - Free 800 Menit - 50 Mbps</t>
  </si>
  <si>
    <t>- 11_11446;Biaya PSB HSI EBIS Tunai di Depan ~ 11[150000]  - SP_NOSS;SP_NOSS ~ Internet NOSS Multispeed Network[0]  - SP_NOSS;SP_NOSS ~ Internet NOSS Multispeed Network[0]  - E24057;E24057 ~ ES24 - Paket HSI Bisnis (HSIE) Khusus Winback[0]  - E24057~null~</t>
  </si>
  <si>
    <t>HSI Bisnis Promo Ekosistem Hospitality &amp; Tourism PSB 70% - 50 Mbps</t>
  </si>
  <si>
    <t>ODP-NJK-FAJ/51 FAJ/D06/51.01</t>
  </si>
  <si>
    <t>DECLINE : Decline - Batal Order Neng Putri Meilinda Permatasari NE2261|MYDITA</t>
  </si>
  <si>
    <t>UNCONTACTED : Telepon Tidak Diangkat - RNA Muhammad Fauzan Fidhianta 40961370|MYDITA</t>
  </si>
  <si>
    <t>WAITING:  |MYDITA</t>
  </si>
  <si>
    <t>GLD</t>
  </si>
  <si>
    <t>Adanu Adhinata Semesta</t>
  </si>
  <si>
    <t>ODP-PGR-FCC/024</t>
  </si>
  <si>
    <t>TOKO SEMBAKO MADURA</t>
  </si>
  <si>
    <t>PT KENCANA MAJU BERSAMA</t>
  </si>
  <si>
    <t>HSI Bisnis Bundling Phone PSB 70% - Free 800 Menit Promo - 200 Mbps</t>
  </si>
  <si>
    <t>BAN</t>
  </si>
  <si>
    <t xml:space="preserve">- E25060;E25060 ~ ES25 - Paket HSI Bisnis (HSIE) Khusus Winback 2.0[0]  - E25060~null~E25060_UNL;UNL ~ Internet-Link Unlimited Internet Usage ~ E25060[0]  - E25060~null~105343;E25060||11||Abodemen 0[0]  - E25060~null~E25060_HSIE100M;HSIE100M ~ High Speed </t>
  </si>
  <si>
    <t>RDB</t>
  </si>
  <si>
    <t>HSI Bisnis Basic Khusus Winback PSB 70% - 50 Mbps</t>
  </si>
  <si>
    <t>ULYA MART</t>
  </si>
  <si>
    <t>GUNUNG KIDUL</t>
  </si>
  <si>
    <t>WNS</t>
  </si>
  <si>
    <t>WONOSARI</t>
  </si>
  <si>
    <t>TOKO ALDO</t>
  </si>
  <si>
    <t>HSI Bisnis Bundling Netmonk Promo 2026 PSB 70% - 150 Mbps</t>
  </si>
  <si>
    <t>PT. BANGUN INFORMASI TEKNOLOGI</t>
  </si>
  <si>
    <t>TOKO BAROKAH</t>
  </si>
  <si>
    <t>PT. BQUIK OTOMOTIF INDONESIA</t>
  </si>
  <si>
    <t>AMRBS;403145;EVA LESTARI BANGUN;AO;PT. BQUIK OTOMOTIF INDONESIA;HSI Bisnis 1:1 (INET+Voice) 50 Mbps (479k);81181141676;81119922069;dimas.m@b-quik.co.id</t>
  </si>
  <si>
    <t>TOKO SUMBER REZEKI</t>
  </si>
  <si>
    <t>HSI Bisnis Promo HUT Telkom PSB 70% - 50 Mbps</t>
  </si>
  <si>
    <t>DECLINE : Decline - Pindah Segmentasi Yusnani Manalu 40951378|MYDITA</t>
  </si>
  <si>
    <t>HSI Bisnis Promo HUT Telkom PSB 70% - 75 Mbps</t>
  </si>
  <si>
    <t>SOBIZ</t>
  </si>
  <si>
    <t>HSI Bisnis Basic Promo HUT Telkom PSB 70% - 50 Mbps</t>
  </si>
  <si>
    <t>HSI Bisnis Promo HUT Telkom PSB 70% - 300 Mbps</t>
  </si>
  <si>
    <t>RBS-Regional 1</t>
  </si>
  <si>
    <t>HSI Bisnis Basic Khusus Winback PSB 70% - 150 Mbps</t>
  </si>
  <si>
    <t>HSI Bisnis Promo HUT Telkom PSB 70% - 100 Mbps</t>
  </si>
  <si>
    <t xml:space="preserve">- 11_11446;Biaya PSB HSI EBIS Tunai di Depan ~ 11[250000]  - SP_NOSS;SP_NOSS ~ Internet NOSS Multispeed Network[0]  - E23015;E23015 ~ ES23 - Perangkat ONT[0]  - E23015~null~44292;E23015||11||Abodemen 0[0]  - E23015~null~E23015_SWONTPREM;SWONTPREM ~ Biaya </t>
  </si>
  <si>
    <t>HSI Bisnis Promo HUT Telkom PSB 70% - 100 Mbps Dual Band</t>
  </si>
  <si>
    <t>HSI Bisnis Promo HUT Telkom PSB 70% - 150 Mbps</t>
  </si>
  <si>
    <t>HSI Bisnis Basic Promo HUT Telkom PSB 70% - 75 Mbps</t>
  </si>
  <si>
    <t>HSI Bisnis Promo HUT Telkom PSB 70% - 200 Mbps</t>
  </si>
  <si>
    <t>HSI Bisnis Basic Promo HUT Telkom PSB 70% - 150 Mbps</t>
  </si>
  <si>
    <t>HSI Bisnis Basic Promo HUT Telkom PSB 70% - 100 Mbps Dual Band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</si>
  <si>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</t>
  </si>
  <si>
    <t>HSI Bisnis Basic Promo HUT Telkom PSB 70% - 100 Mbps</t>
  </si>
  <si>
    <t>Teknisi</t>
  </si>
  <si>
    <t>TK NEGERI 8 TALIWANG</t>
  </si>
  <si>
    <t>ODP-TLW-FH/17</t>
  </si>
  <si>
    <t>WO057704733</t>
  </si>
  <si>
    <t>MD|MYDB-20260629261299|SC00001/MC00149|TK NEGERI 8 TALIWANG|081339898487</t>
  </si>
  <si>
    <t>FALLOUT HOMEPASS</t>
  </si>
  <si>
    <t>97 | SIBEL - CANCEL COMPLETE</t>
  </si>
  <si>
    <t>PT SAKTISETIA SENTOSA</t>
  </si>
  <si>
    <t>AMRBS;940137;AM;ISTIHAMIN FITRIYAH;RBS-3;SURAMADU;PSB;PT SAKTISETIA SENTOSA;ARDI DWI SAPUTRA;081334003312;it@saktisetiasantosa.com;HSI Bisnis (1:1) 75 Mbps (Rp 519.000) PSB Rp 150.000;</t>
  </si>
  <si>
    <t>HSI Bisnis Bundling Netmonk Promo 2026 PSB 70% - 50 Mbps</t>
  </si>
  <si>
    <t>ODP-DLA-FB/24</t>
  </si>
  <si>
    <t>MYDITA - GAGAL SEND CARING UNSC</t>
  </si>
  <si>
    <t>DECLINE : Decline - Batal Order HANIF NUROHMAN 40981182|MYDITA</t>
  </si>
  <si>
    <t>KOST SAFIRA LIMA SAUDARA</t>
  </si>
  <si>
    <t>SDIT IBNU KHALDUN</t>
  </si>
  <si>
    <t>JWN</t>
  </si>
  <si>
    <t>SUK</t>
  </si>
  <si>
    <t>HSI Bisnis Basic Promo HUT Telkom PSB 70% - 200 Mbps</t>
  </si>
  <si>
    <t>HSI Bisnis Bundling Phone Promo 2026 PSB 70% - Free 800 Menit Promo - 50 Mbps</t>
  </si>
  <si>
    <t>AMA AWA RESORT</t>
  </si>
  <si>
    <t>DP CAFE</t>
  </si>
  <si>
    <t>- 11_11446;Biaya PSB HSI EBIS Tunai di Depan ~ 11[150000]  - SP_NOSS;SP_NOSS ~ Internet NOSS Multispeed Network[0]  - SP_NOSS;SP_NOSS ~ Internet NOSS Multispeed Network[0]  - E24058;E24058 ~ ES24 - Paket HSI Bisnis (HSIEF) Khusus Winback[0]  - E24058~null</t>
  </si>
  <si>
    <t>GDO</t>
  </si>
  <si>
    <t>ODP-SIT-FB/41</t>
  </si>
  <si>
    <t>HSI Bisnis Bundling Netmonk PSB 70% Promo - 300 Mbps</t>
  </si>
  <si>
    <t>- 11_11446;Biaya PSB HSI EBIS Tunai di Depan ~ 11[150000]  - SP_NOSS;SP_NOSS ~ Internet NOSS Multispeed Network[0]  - E23015;E23015 ~ ES23 - Perangkat ONT[0]  - E23015~null~44292;E23015||11||Abodemen 0[0]  - E23015~null~E23015_SWONTDUALB;SWONTDUALB ~ Biay</t>
  </si>
  <si>
    <t>DECLINE : Decline - Pindah Segmentasi Ivan Sutiawan 40010577|MYDITA</t>
  </si>
  <si>
    <t>MIE - INVALID SURVEY - ODP Jauh</t>
  </si>
  <si>
    <t>CV NUBA DAI for DINAS LINGKUNGAN HIDUP FLOTIM</t>
  </si>
  <si>
    <t>IBCARE-PI|CV NUBA DAI for DINAS LINGKUNGAN HIDUP FLOTIM|MC40287|082236911649|ddlhflotim@gmail.com|INDIBIZ 100 Mbps</t>
  </si>
  <si>
    <t>ODP-SGG-FCLG/17</t>
  </si>
  <si>
    <t>SMK CANDA BHIRAWA PARE</t>
  </si>
  <si>
    <t>AMRBS;404945;ASIH TRI HARTANTI;PSB PAKET 1P-75MB 415K PSB 150K;081556472540</t>
  </si>
  <si>
    <t>MSO</t>
  </si>
  <si>
    <t>HSI Bisnis Bundling OCA Breach Checker Promo 2026 PSB 70% - 75 Mbps</t>
  </si>
  <si>
    <t>KJE</t>
  </si>
  <si>
    <t>KEDAI SULTAN</t>
  </si>
  <si>
    <t>JATIMPARK 1</t>
  </si>
  <si>
    <t>|MN02703|MYIA-028806572290/POI/Jemmy/08123305579/jemmy.indo@yahoo.com</t>
  </si>
  <si>
    <t>MYINDIBIZ</t>
  </si>
  <si>
    <t xml:space="preserve">- 11_11446;Biaya PSB HSI EBIS Tunai di Depan ~ 11[150000]  - BWY DL;BWY DL ~ Saluran Dua Arah(BothWay)[0]  - E23057;E23057 ~ ES23 - Paket HSI Bisnis Basic Phone (PHONE)[0]  - E23057~null~44873;E23057||11||Abodemen 0[0]  - E23057~null~E23057_IN800;IN800 ~ </t>
  </si>
  <si>
    <t>BBT</t>
  </si>
  <si>
    <t>BOBOTSARI</t>
  </si>
  <si>
    <t>RUMAH KOST SUTARJO</t>
  </si>
  <si>
    <t>KARANGASEM</t>
  </si>
  <si>
    <t>- E23015;E23015 ~ ES23 - Perangkat ONT[0]  - E23015~null~44292;E23015||11||Abodemen 0[0]  - E23015~null~E23015_SWONT;SWONT ~ Biaya Sewa ONT ~ E23015[30000]  - E24057;E24057 ~ ES24 - Paket HSI Bisnis (HSIE) Khusus Winback[0]  - E24057~null~E24057_UNL;UNL ~</t>
  </si>
  <si>
    <t>SMK BUDI UTOMO KERTOSONO</t>
  </si>
  <si>
    <t>|MC20233|MYIA-090935432600/POI/M YAFI ALHAQ MERDEKA UBAIDAH/082260932313/yafialhaq96@gmail.com</t>
  </si>
  <si>
    <t>DECLINE : Decline - Batal Order Yusnani Manalu 40951378|MYDITA</t>
  </si>
  <si>
    <t>CEP</t>
  </si>
  <si>
    <t>TTL</t>
  </si>
  <si>
    <t>INTAN EXPRESS LAUNDRY</t>
  </si>
  <si>
    <t>HSI Basic Khusus Winback 3.0 PSB 70% - 50 Mbps</t>
  </si>
  <si>
    <t>HSI Bisnis Basic PSB 70% - 300 Mbps</t>
  </si>
  <si>
    <t>ODP-MIP-FE/27</t>
  </si>
  <si>
    <t>- SP_NOSS;SP_NOSS ~ Internet NOSS Multispeed Network[0]  - SP_NOSS;SP_NOSS ~ Internet NOSS Multispeed Network[0]  - E23015;E23015 ~ ES23 - Perangkat ONT[0]  - E23015~null~44292;E23015||11||Abodemen 0[0]  - E23015~null~E23015_SWONT;SWONT ~ Biaya Sewa ONT ~</t>
  </si>
  <si>
    <t>TOKO NADILA</t>
  </si>
  <si>
    <t>SMP N 1 Tulakan</t>
  </si>
  <si>
    <t>MD|MYDB-20260720263153|DN00001/MN02053|SMP N 1 Tulakan|085230103982</t>
  </si>
  <si>
    <t>FCC - HD1A - SUBMIT</t>
  </si>
  <si>
    <t>HSI Bisnis Basic Bundling Netmonk Dual Band Promo 2026 PSB 70% - 100 Mbps</t>
  </si>
  <si>
    <t>SMPN 39 Surabaya</t>
  </si>
  <si>
    <t>|MN02083|MYIA-090689692083/POI/Bu Lany/081217353508/smpn39sby@gmail.com</t>
  </si>
  <si>
    <t>DECLINE : Decline - Batal Order Ivan Sutiawan 40010577|MYDITA</t>
  </si>
  <si>
    <t>Blue Bake Houf Kitchen</t>
  </si>
  <si>
    <t>|MN01857|MYIA-065283729498/POI/Erry Bima Nugroho/085232027079/bbhkitchen5758@gmail.com</t>
  </si>
  <si>
    <t>|MN01857|MYIA-070482244462/POI/Erry Bima Nugroho/085232027079/bbhkitchen5758@gmail.com</t>
  </si>
  <si>
    <t>HSI Bisnis Basic Khusus Winback PSB 70% - 75 Mbps</t>
  </si>
  <si>
    <t>warkop bumimas &amp; billiard</t>
  </si>
  <si>
    <t>|MC10009|/Aneka Lovina Villas &amp; Spa Bali - New Superior/PIC Ery Eko/087759735887/sukayasa43@gmail.com</t>
  </si>
  <si>
    <t>PT JOGJA CANTIK SELALU</t>
  </si>
  <si>
    <t>|MC80225|MYIA-017276362044/POI/SHOLIKHAH MULYA EFFENDI /082386999999/lovinabeauty.official@gmail.com</t>
  </si>
  <si>
    <t>DECLINE : Decline - Pindah Segmentasi Muhammad Fauzan Fidhianta 40961370|MYDITA</t>
  </si>
  <si>
    <t>Aneka Lovina Villas &amp; Spa Bali - New Superior</t>
  </si>
  <si>
    <t>2026-07-25 13:00:00|Tanggal pemasangan :25 JULI 2026 Jam pemasangan : 08.00 - 12.00 Info Tambahan : Hubungi pelanggan dulu sebelum ke lokasi terimakasih|DA7880|MYDITA</t>
  </si>
  <si>
    <t>PUSATEMAS.ID</t>
  </si>
  <si>
    <t>PT MITRA NUANSA UTAMA</t>
  </si>
  <si>
    <t>ODP-KET-FE/04</t>
  </si>
  <si>
    <t>MTS UNGGULAN DARUL FALAH</t>
  </si>
  <si>
    <t>SMK Negeri Kabuh</t>
  </si>
  <si>
    <t>STORE KKV PLAZA SURABAYA</t>
  </si>
  <si>
    <t>AMRBS;402409;AMEX;DODOD HERMANU;RBS-3;SURAMADU;PSB;STORE KKV PLAZA SURABAYA;HSI Bisnis + Netmonk (1:1) 300 Mbps (Rp 1.559.000) PSB Rp 150.000;081274594701;elisa@kkgroup.cn;ELISA MARTA NUGRAHA;Plaza Surabaya Lantai I/SC/029-030, Jalan Pemuda 33-37 Surabaya</t>
  </si>
  <si>
    <t>ODP-GIN-FP/38</t>
  </si>
  <si>
    <t>UNCONTACTED : Telepon Tidak Diangkat - RNA HANIF NUROHMAN 40981182|MYDITA</t>
  </si>
  <si>
    <t>ODP-TBU-FAA/108</t>
  </si>
  <si>
    <t>2026-08-04 13:00:00 | Tanggal Pemasangan : 04 Agustus 2026 Jam Pemasangan : 08:00 13:00 Info Tambahan : Hubungi pelanggan dulu sebelum ke lokasi terimakasih</t>
  </si>
  <si>
    <t>2026-07-31 13:00:00 | Tanggal Pemasangan : 31 Juli 2026 Jam Pemasangan : 08:00 13:00 Info Tambahan : Hubungi pelanggan dulu sebelum ke lokasi terimakasih</t>
  </si>
  <si>
    <t>ODP-MLK-FAD/67 FAD/D06/67.01</t>
  </si>
  <si>
    <t>SMKN 10 MALANG</t>
  </si>
  <si>
    <t>CAFE RATU 2</t>
  </si>
  <si>
    <t>|MN02601|/CAFE RATU 2/NABILA PUTRI SARI/082323095417/putrinabila2284@gmail.com/HSI Bisnis Promo HUT Telkom (1:1) 150 Mbps (Rp 620.000) PSB Rp 150.000</t>
  </si>
  <si>
    <t>PT SATYA LANGGENG SENTOSA</t>
  </si>
  <si>
    <t>ODP-SRR-FC/14</t>
  </si>
  <si>
    <t>AMRBS;940137;AM;ISTIHAMIN FITRIYAH;RBS-3;SURAMADU;PSB;PT KENCANA MAJU BERSAMA;HERMIN LISTIONINGSIH;085648550065;kencanainternet001@gmail.com;HSI Bisnis (1:1) 100 Mbps (Rp 669.000) PSB Rp 150.000;</t>
  </si>
  <si>
    <t>PT FENGSHENG NONWOVEN INDONESIA</t>
  </si>
  <si>
    <t>|MC00213|MYIA-066964787164/POI/SAEFUL ANWAR/082127697470/fengshengnonwovenindonesia@gmail.com</t>
  </si>
  <si>
    <t>ODP-PWJ-FAC/12 FAC/D04/01.12</t>
  </si>
  <si>
    <t>ODP-JHR-FEJ/012</t>
  </si>
  <si>
    <t>PT. SUPRA PRIMATAMA NUSANTARA</t>
  </si>
  <si>
    <t>|MN02677|/CP BACHARUDDIN YUSUF HABIBIE/081333336960/branch_bali_jembranamendoyo@biznetnetworks.com</t>
  </si>
  <si>
    <t>ODP-WOS-FAE/123 FAE/D08/123.01</t>
  </si>
  <si>
    <t>TOKO RIDOI</t>
  </si>
  <si>
    <t>|MN02600|/TOKO RIDOI/087750023016/087778000795/rifaproduction383@gmail.com/HSI Bisnis Promo HUT Telkom (1:1) 50 Mbps (Rp 355.000) PSB Rp 150.000/RIDOI/Desa Ombul, Kedundung, Sampang</t>
  </si>
  <si>
    <t>GADAIKU EMPANG</t>
  </si>
  <si>
    <t>|MN01576|MYIA-091638678224/POI/abdurrahim/082340957350/gadaikuempang@gmail.com</t>
  </si>
  <si>
    <t>PT AUSTIN LINTAS INFORMATIKA</t>
  </si>
  <si>
    <t>|MN02665|MYIA-037808698297/POI/AZZA/081933021555/roykiyoshi823@gmail.com</t>
  </si>
  <si>
    <t>ODP-KUD-FAK/045</t>
  </si>
  <si>
    <t>ODP-KTS-FA/32</t>
  </si>
  <si>
    <t>PT MITRA ASTON (LOGISTIK)</t>
  </si>
  <si>
    <t>WO060357522</t>
  </si>
  <si>
    <t>|MC80054|MYIA-062088024129/POI/YULIANTO S.T /085726445921/lamingaya204@gmail.com</t>
  </si>
  <si>
    <t>2026-07-30 13:00:00 | Jam Pemasangan : 16.00 Tanggal Pemasangan : 30 Juli 2026 Note : mohon hubungi pelanggan dulu sebelum ke lokasi, terima kasih.</t>
  </si>
  <si>
    <t>TK Aisyiyah Bustanul Athfal III</t>
  </si>
  <si>
    <t>ODP-CLC-FK/058</t>
  </si>
  <si>
    <t>|MN02740|MYIA-064188990282/POI/zeny armaniati Saputri /089504451228/zenysaputri061@gmail.com</t>
  </si>
  <si>
    <t>SRC JAYA MART</t>
  </si>
  <si>
    <t>|MC00213|MYIA-063657841741/POI/SYAHDAN GINAWA PAMUJI/085710154686/syahdanginawa24@gmail.com</t>
  </si>
  <si>
    <t xml:space="preserve">AMRBS;404508;MOHAMMAD HAFID DWISAPUTRO;JKT OUTER;HSI BASIC 50MB;085220101016;adam.nurfadillah@amartha.com  </t>
  </si>
  <si>
    <t>MATARAM SOLUTION</t>
  </si>
  <si>
    <t>|MC40292|MYIA-014460893448/POI/Mutholaah/085929142148/lalu.suhairi@gmail.com</t>
  </si>
  <si>
    <t>CV BERKAH MITRA MERAPI FARM</t>
  </si>
  <si>
    <t>|MN02395|MYIA-022654920672/POI/SALMAN AL FARIDZI/08131000230/salmanalfiyah971@gmail.com</t>
  </si>
  <si>
    <t>2026-07-31 08:00:00|Jl. Supriadi No 41 Desa Kudu Kecamatan Kertosono Kabupaten Nganjuk Provinsi Jawa Timur (SMK BUDI UTOMO KERTOSONO)|SYSTEM|MYDITA</t>
  </si>
  <si>
    <t>Royal Sutan Agung (GEA) Yogyakarta</t>
  </si>
  <si>
    <t>ODP-BTL-FBN/017</t>
  </si>
  <si>
    <t>AMRBS/403103/ANISA DWIARYANI/R3/YOGYAKARTA/PSBHSI BISNIS 2S  200 MBPS BUNDLING PHONE PROMO HUT TELKOM 1:1 /Ervan Fakhri/85642919113/rsayogya@gea-rsa.com</t>
  </si>
  <si>
    <t>TOKO PUTRI</t>
  </si>
  <si>
    <t>RBS| HSI |TREG 3 |Bambang wahyudin MN02363|85190337411|Toko Jalil MS |Indibiz 150MB</t>
  </si>
  <si>
    <t>CV DHARMA MIGAS SEJAHTERA</t>
  </si>
  <si>
    <t>|MN02745|MYIA-034780021901/POI/NI WAYAN ALIT/082146307073/iva.n.g.fahmi.fauzi96@gmail.com</t>
  </si>
  <si>
    <t>SUSHI TEI SURABAYA</t>
  </si>
  <si>
    <t>MD|MYDB-20260730263918|DN00001/MN00443|SUSHI TEI SURABAYA|08569801350</t>
  </si>
  <si>
    <t>SPPG BANYUMAS BANTERAN 2 WANGON</t>
  </si>
  <si>
    <t>|MC00213|MYIA-092121090220/POI/RENDY INDRA PRATAMA/081327176491/sppgbanteranwangon@gmail.com</t>
  </si>
  <si>
    <t>MIE - INVALID SURVEY - ODP Full</t>
  </si>
  <si>
    <t>CV. SUBEKTI SETIABUDI</t>
  </si>
  <si>
    <t>TOKO MULYA</t>
  </si>
  <si>
    <t>|MC00213|MYIA-052175650340/POI/MULYATI/088708175802/poncokrc31@gmail.com</t>
  </si>
  <si>
    <t>WO060499289</t>
  </si>
  <si>
    <t>|MN00292|MYIA-092902820817/POI/M IMAM SUROSO/081914133690/surosoimam840@gmail.com</t>
  </si>
  <si>
    <t>2026-08-01 08:00:00 | Jam Pemasangan : 09.00 Tanggal Pemasangan : JUMAT, 31 JULI 2026 Info Tambahan : Hubungi pelanggan sebelum datang ke lokasi, terima kasih.</t>
  </si>
  <si>
    <t>DECLINE : Decline - Batal Order Muhammad Fauzan Fidhianta 40961370|MYDITA</t>
  </si>
  <si>
    <t>FOTOCOPY &amp; FREYA STERE</t>
  </si>
  <si>
    <t>ODP-PYA-FAC/12 FAC/D02/12.01</t>
  </si>
  <si>
    <t>MD|MYDB-20260730263940|SC00001/MC00069|FOTOCOPY &amp; FREYA STERE|081929345162</t>
  </si>
  <si>
    <t>The Bloom Garden - Gazebo</t>
  </si>
  <si>
    <t>ODP-BTR-FK/18</t>
  </si>
  <si>
    <t>KOPERASI NUSA</t>
  </si>
  <si>
    <t>MD|MYDB-20260730263961|SC00001/MC00069|KOPERASI NUSA|087793080830</t>
  </si>
  <si>
    <t>Puskesmas lewolema</t>
  </si>
  <si>
    <t>WO060463534</t>
  </si>
  <si>
    <t>|MC40173|MYIA-068533817741/POI/ibu Sarinah/081246486938/sarinahjulibahi@gmail.com</t>
  </si>
  <si>
    <t>BRN</t>
  </si>
  <si>
    <t>PT Bestari Mulia</t>
  </si>
  <si>
    <t>DEVA MOTOR</t>
  </si>
  <si>
    <t>WO060461249</t>
  </si>
  <si>
    <t>|MC40234|MYIA-076963371891/POI/solihin/087713460255/devamotor305@gmail.com</t>
  </si>
  <si>
    <t xml:space="preserve">2026-07-31 10:00:00 | Jam pemasangan : 12.00 Info Tambahan : Hubungi pelanggan dulu sebelum ke lokasi terimakasih  </t>
  </si>
  <si>
    <t>PT.BIPO TEKNOLOGI OTOMOTIF</t>
  </si>
  <si>
    <t>|MN01722|MYIA-086120249236/POI/rahmad hidayat/085789290996/osrah666@gmail.com</t>
  </si>
  <si>
    <t>CAHAYA MUTIARA</t>
  </si>
  <si>
    <t>MD|MYDB-20260730263926|SC00001/MC00069|CAHAYA MUTIARA|081929345128</t>
  </si>
  <si>
    <t>ETERNISKIN SOLO BARU</t>
  </si>
  <si>
    <t>|MN00396|MYIA-098599653192/POI/Nurul Wahid Hidayah/085111451168/ga.eterniskin@gmail.com</t>
  </si>
  <si>
    <t>|MN00292|MYIA-078048634013/POI/FEGY DWI RIZAKI/085894000776/fegidwir@gmail.com</t>
  </si>
  <si>
    <t>SD NEGERI 3 PERING</t>
  </si>
  <si>
    <t>ODP-GIN-FAM/57</t>
  </si>
  <si>
    <t>|MN02658|/PIC KARIANA MAURINA BETLIANI/081933113251/Sdn3pering@gmail.com</t>
  </si>
  <si>
    <t>SMK DARUSAADAH PONCOKUSUMO</t>
  </si>
  <si>
    <t>ODP-TMP-FP/18 FP/D03/18.01</t>
  </si>
  <si>
    <t>WO060996025</t>
  </si>
  <si>
    <t>MD|MYDB-20260805264402|SC20017/MC20200|SMK DARUSAADAH PONCOKUSUMO|087757955526</t>
  </si>
  <si>
    <t>2026-08-07 08:00:00 | Tanggal Pemasangan : 07 Agustus 2026 Jam Pemasangan : 08:00 13:00 Info Tambahan : Hubungi pelanggan dulu sebelum ke lokasi terimakasih</t>
  </si>
  <si>
    <t>SPBU KRANDING POGALAN</t>
  </si>
  <si>
    <t>ODP-DRN-FD/05 FD/D01/05.01</t>
  </si>
  <si>
    <t>WO061023499</t>
  </si>
  <si>
    <t>|MN00418|MYIA-076787280421/POI/ARI SUNYOTO/085335590000/arisunyoto1@gmail.com</t>
  </si>
  <si>
    <t>2026-08-06 15:00:00 | M Janji : (06/08/2026) jam Pasang pagi / siang  Note : hubungi pelanggan jika ingin kelokasi</t>
  </si>
  <si>
    <t>SD NEGERI 1 PAGUBUGAN</t>
  </si>
  <si>
    <t>ODP-KRY-FF/058 FF/D04/058.01</t>
  </si>
  <si>
    <t>WO060846976</t>
  </si>
  <si>
    <t>|MC00213|MYIA-005342094390/POI/ROMIYATUN/085328416182/buromiyatun@gmail.com</t>
  </si>
  <si>
    <t xml:space="preserve">2026-08-05 08:00:00 | Nama PIC: bu romiyatun Notel: 085328416182 Alt: -  Tanggal: 5/8/2026 Jam Pasang: Pagi Note: Hubungi sebelum ke lokasi, terimakasih. </t>
  </si>
  <si>
    <t>Yayasan Harapan Umat</t>
  </si>
  <si>
    <t>ODP-BRB-FJ/055</t>
  </si>
  <si>
    <t>WO061070500</t>
  </si>
  <si>
    <t>AMRBS;403095;REG3;BAYU;085100296564;HSI 1S 100MB;535k;PIC 089518687894;harapanumat1990@gmail.com</t>
  </si>
  <si>
    <t>2026-08-06 08:00:00|M Janji : (06/08/2026)  jam Pasang pagi / siang   Note : hubungi pelanggan jika ingin kelokasi|40981182|MYDITA</t>
  </si>
  <si>
    <t>SMP IT ABU HURAIRAH SUMBAWA</t>
  </si>
  <si>
    <t>ODP-SBW-FBK/12 FBK/D01/12.01</t>
  </si>
  <si>
    <t>WO060673343</t>
  </si>
  <si>
    <t>|MN01595|MYIA-082660016797/POI/FIRMAN/087860187055/smpitputra.abhursumbawa@gmail.com</t>
  </si>
  <si>
    <t>2026-08-02 15:00:00 | Nama Pic : bp FIRMAN No Hp Pic : 087860187055 No alt : - Jam Pemasangan : siang  Tanggal Pemasangan : 2 Agustus 2026</t>
  </si>
  <si>
    <t>Follow Up Revoke Completed, New Order ID : SC1002506451</t>
  </si>
  <si>
    <t>The Lakebox</t>
  </si>
  <si>
    <t>AMRBS ; 402717 ; AMEX ; WIRA ; TREG3 ; MAGELANG ; 1S HSI BISNIS PROMO 100 Mbps ; RINA 08902506301; Thelakebox.cabin@gmail.com</t>
  </si>
  <si>
    <t>SD NEGERI 6 BLAHBATUH</t>
  </si>
  <si>
    <t>ODP-GIN-FP/103</t>
  </si>
  <si>
    <t>WO060877644</t>
  </si>
  <si>
    <t>|MN02658|/PIC NI MADE RENDRA WISMAYANTI/0895603966097/blahbatuhsdn6@gmail.com</t>
  </si>
  <si>
    <t>2026-08-05 08:00:00|Jam pemasangan : 12.00 Info Tambahan : Hubungi pelanggan dulu sebelum ke lokasi terimakasih |40961370|MYDITA</t>
  </si>
  <si>
    <t>ERABLUE TAMAN PORISGADA</t>
  </si>
  <si>
    <t>ODP-MAN-FC/050</t>
  </si>
  <si>
    <t>WO060781113</t>
  </si>
  <si>
    <t>|MN02587|MYIA-002191551740/POI/HASBIBINTARO SHIDDIQ/081249549394/nextperdanaone@gmail.com</t>
  </si>
  <si>
    <t>2026-08-05 08:00:00 | No Hp Pic : 081249549394 No alt : - Jam Pemasangan :  Tanggal Pemasangan : 04/08/2026 hub sebelum ke lokasi</t>
  </si>
  <si>
    <t>Pusat Gadai MGW009</t>
  </si>
  <si>
    <t>ODP-UBN-FL/19</t>
  </si>
  <si>
    <t>WO060990961</t>
  </si>
  <si>
    <t>|MN02515|MYIA-028505707724/POI/AULIYA PRADITA NUR/081119917743/pusatgadaisintyadewi@gmail.com</t>
  </si>
  <si>
    <t xml:space="preserve">2026-08-04 08:00:00 | JAM : 08:00  TGL : 4 AGUSTUS  2026  CATATAN : HUBUNGI PELANGGAN SEBELUM BERKUNJUNG UNTUK PEMASANGAN </t>
  </si>
  <si>
    <t>SMA Taman Bakti Sampang</t>
  </si>
  <si>
    <t>ODP-OMB-FAA/66 FAA/D07/66.01</t>
  </si>
  <si>
    <t>WO060734292</t>
  </si>
  <si>
    <t>MD|MYDB-20260801264144|DN00001/MN00572|SMA Taman Bakti Sampang|087750255595</t>
  </si>
  <si>
    <t>2026-08-03 15:00:00 | Nama Pic : BP BAHARUDDIN No Hp Pic : 087750255595 Jam Pemasangan : 08:00 - 12.00 Tanggal Pemasangan : SENIN 03 AGUSTUS 2026 Info Tambahan : Hubungi pelanggan sebelum datang ke lokasi, terima kasih.</t>
  </si>
  <si>
    <t>SPBU5480103</t>
  </si>
  <si>
    <t>ODP-TOP-FD/56 FD/D05/56.01</t>
  </si>
  <si>
    <t>WO061090425</t>
  </si>
  <si>
    <t>|MN02665|MYIA-048118956985/POI/pak agung/085738735929/spbu.bali.5480103@gmail.com</t>
  </si>
  <si>
    <t>2026-08-07 13:00:00 | Nama PIC : Dwija  No HP : 085738735929 Alt :  M Janji : 07/08/2026 Jam Pasang : 08.00 - 13:00  NoteÃ‚Â :  hubungi terlebih dahulu sebelum kelokasi</t>
  </si>
  <si>
    <t>PT Cyberindo Aditama (KT&amp;G Indonesia)</t>
  </si>
  <si>
    <t>ODP-SMY-FD/19</t>
  </si>
  <si>
    <t>WO060821940</t>
  </si>
  <si>
    <t>AMRBS;403076;WULAN ALFISAHRI; inet only 50 mbps;081264646699;081386870535;medan@cbn.net.id</t>
  </si>
  <si>
    <t>2026-08-04 13:00:00|Nama Pic : bp riswan  No Hp Pic : 081264646699 No alt : - Jam Pemasangan : pagi  Tanggal Pemasangan : 4 Agustus 2026|40981182|MYDITA</t>
  </si>
  <si>
    <t>Follow Up Revoke Completed, New Order ID : SC1002510037</t>
  </si>
  <si>
    <t>PT BRAMASTRA BAKTI SOLUSINDO UR APOTEK PRO BIMA</t>
  </si>
  <si>
    <t>ODP-BIM-FAL/88</t>
  </si>
  <si>
    <t>WO061097945</t>
  </si>
  <si>
    <t>|MN00542|MYIA-035213225797/POI/HUSEIN/089672423536/bramastrajakarta1@gmail.com</t>
  </si>
  <si>
    <t xml:space="preserve">2026-08-03 13:00:00 | telp :089672423536  alt :  manja : pagi / siang 03/08/2026  hub sebelum ke lokasi </t>
  </si>
  <si>
    <t>CITRA BARU PRINTING</t>
  </si>
  <si>
    <t>ODP-SEL-FAE/21 FAE/D.07/21.01</t>
  </si>
  <si>
    <t>WO061023874</t>
  </si>
  <si>
    <t>MD|MYDB-20260805264469|EC40001/MC40003|CITRA BARU PRINTING|08175753861</t>
  </si>
  <si>
    <t>2026-08-08 15:00:00 | Nama PIC : Bp Muksin No Hp : 08175753861 No Alt : - Tgl Pemasangan : 08 Agustus 2026 Interval : PAGI SIANG Note : Hubungi pelanggan terlebih dahulu</t>
  </si>
  <si>
    <t>PT. Bangkit Lakuliner Indonesia Pemalang Jateng</t>
  </si>
  <si>
    <t>ODP-PML-FA/013</t>
  </si>
  <si>
    <t>WO060675673</t>
  </si>
  <si>
    <t>|MN02235|MYIA-022383961209/POI/Muhamad Arif Nurdin/085283300362/arif.nurdin@seindonesia.co.id</t>
  </si>
  <si>
    <t>2026-08-01 13:00:00 | Tanggal pemasangan : 01 AGUSTUS 2026  Jam pemasangan : pagi/siang  Info Tambahan : Hubungi pelanggan dulu sebelum ke lokasi  terima kasih</t>
  </si>
  <si>
    <t>ODP-WSO-F02/03 GCL/F02/03.01</t>
  </si>
  <si>
    <t>WO061111545</t>
  </si>
  <si>
    <t>MD|MYDB-20260802264209|DN00001/MN00580|TOKO SUMBER REZEKI|082335520566</t>
  </si>
  <si>
    <t>2026-08-07 15:00:00 | Tanggal pemasangan: 6/08/2026 Jam pemasangan : pagi / siang Info Tambahan : Hubungi pelanggan dulu sebelum ke lokasi. terima kasih</t>
  </si>
  <si>
    <t>CV CAHAYA CEMERLANG</t>
  </si>
  <si>
    <t>ODP-RKT-FBS/63 FBS/D05/01.63</t>
  </si>
  <si>
    <t>WO060613346</t>
  </si>
  <si>
    <t>MD|MYDB-20260731264081|DN00001/MN00443|CV CAHAYA CEMERLANG|085608563401</t>
  </si>
  <si>
    <t>2026-08-02 08:00:00 | M Janji : 2 agustus 2026 jam Pasang : pagi  Note : hubungi pelanggan jika ingin kelokasi</t>
  </si>
  <si>
    <t>SPPG TAMBAKREJO 05</t>
  </si>
  <si>
    <t>ODP-JOM-FE/13</t>
  </si>
  <si>
    <t>WO060699923</t>
  </si>
  <si>
    <t>|MN01614|/SPPG TAMBAKREJO 05/WINBACK 2.0 HSI B2B (1:1) 50MBPS 355RB PSB DISC 70%//sulthanali150@gmail.com/ACHMAD SULTAN ALI WIJAYA/85733258831</t>
  </si>
  <si>
    <t>2026-08-03 08:00:00|Nama Pic : BP ALI No Hp Pic : 085733258831 Jam Pemasangan : 08:00 - 12.00 Tanggal Pemasangan : SENIN 03 AGUSTUS 2026 Info Tambahan : Hubungi pelanggan sebelum datang ke lokasi, terima kasih.|YU5156|MYDITA</t>
  </si>
  <si>
    <t>ODP-PYA-FAC/14</t>
  </si>
  <si>
    <t>WO060661009</t>
  </si>
  <si>
    <t>2026-07-31 15:00:00 | Nama : BP WIGUNA (SEKRETARIS)  No Hp : 087793080830  No Alt :   Tgl Pemasangan : 31 Juli 2026  Interval : PAGI SIANG  Note : Hubungi pelanggan terlebih dahulu</t>
  </si>
  <si>
    <t>TOkO ANA</t>
  </si>
  <si>
    <t>ODP-BWN-FAC/12 FAC/D03/12.01</t>
  </si>
  <si>
    <t>WO060742029</t>
  </si>
  <si>
    <t>MD|MYDB-20260802264202|DN00001/MN00018|TOkO ANA|081259523748</t>
  </si>
  <si>
    <t>2026-08-04 08:00:00 | M Janji : (03/08/2026) jam Pasang : 09:00 Note : hubungi pelanggan jika ingin kelokasi</t>
  </si>
  <si>
    <t>Provisioning Failed|WFM|INF008988464|SMN tunggu kedatangan material kiriman dari Gresik, est tiba 09 Agustus 2026, cuaca buru</t>
  </si>
  <si>
    <t>MTs ABU DARRIN</t>
  </si>
  <si>
    <t>ODP-BJN-FU/50 FU/D05/50.01</t>
  </si>
  <si>
    <t>WO060960318</t>
  </si>
  <si>
    <t>|MN00799|MYIA-085512615277/POI/MUHTAROM/085736336929/bang.tar90@gmail.com</t>
  </si>
  <si>
    <t>2026-08-06 15:00:00 | Tanggal: 06/8/2026 Jam Pasang: Siang Note: Hubungi pelanggan sebelum ke lokasi, terima kasih.</t>
  </si>
  <si>
    <t>PT. Patra Logistik</t>
  </si>
  <si>
    <t>ODP-TEG-FAF/012 FAF/D02/012.01</t>
  </si>
  <si>
    <t>WO061064015</t>
  </si>
  <si>
    <t>|MB00449|MYIA-045276889499/POI/ibu/081298132948/zaenal.arifin3@gmail.com</t>
  </si>
  <si>
    <t xml:space="preserve">2026-08-07 08:00:00 | M Janji : (07/08/026) jam Pasang : 09:00 Note : hubungi pelanggan jika ingin kelokasi </t>
  </si>
  <si>
    <t>CV. MUDA DIGITAL</t>
  </si>
  <si>
    <t>ODP-PKM-FAY/003 FAY/D01/003.01</t>
  </si>
  <si>
    <t>WO060852330</t>
  </si>
  <si>
    <t>|MC60040|MYIA-084928946309/POI/Sutomo/081995040462/mudadigital57@gmail.com</t>
  </si>
  <si>
    <t>2026-08-05 10:00:00 | M Janji : (05/08/2026) jam Pasang : 09:00 Note : hubungi pelanggan jika ingin kelokasi</t>
  </si>
  <si>
    <t>SMP N 3 MLATI</t>
  </si>
  <si>
    <t>ODP-SMN-FDG/034</t>
  </si>
  <si>
    <t>WO060806035</t>
  </si>
  <si>
    <t>|MC80228|/SMP N 3 MLATI/Paket HSI Bisnis Promo HUT Telkom 1:1 300Mbps/AHMAD NUGROHO/085743385751/ahmadnugroho7@gmail.com</t>
  </si>
  <si>
    <t>2026-08-04 13:00:00|Tanggal pemasangan : 04 agustus 2026 Jam pemasangan : 08.00 - 12.00 Info Tambahan : Hubungi pelanggan dulu sebelum ke lokasi terimakasih|40981182|MYDITA</t>
  </si>
  <si>
    <t>GEDUNG ANSENA AUDIT GLOBAL 2</t>
  </si>
  <si>
    <t>|MN00440|/Elyoenai Christian Kuntolukito/085764652186/elyoenaikunto@gmail.com/ PSB  1S INET ONLY BISNIS WINBACK 2.0 100mbps ABODEMEN 535.000 PLUS PPN</t>
  </si>
  <si>
    <t>SUMBER REJEKI</t>
  </si>
  <si>
    <t>ODP-GEM-FAE/08</t>
  </si>
  <si>
    <t>WO060800947</t>
  </si>
  <si>
    <t>|MC30223|/VANIA HARTONO/82229629998/vaniahartono1@gmail.com</t>
  </si>
  <si>
    <t>2026-08-04 13:00:00|M Janji : 4 agustus 2026 jam Pasang : siang Note : hubungi pelanggan jika ingin kelokasi|40981182|MYDITA</t>
  </si>
  <si>
    <t>Rumah Makan BROTUS lantai 2</t>
  </si>
  <si>
    <t>ODP-KPN-FQD/09 FQD/D01/09.01</t>
  </si>
  <si>
    <t>WO060987312</t>
  </si>
  <si>
    <t>MD|MYDB-20260805264434|DC40005/MC40070|Rumah Makan BROTUS lantai 2|082235258049</t>
  </si>
  <si>
    <t>2026-08-06 13:00:00 | M Janji : (06/08/2026) jam Pasang : 09:00 Note : hubungi pelanggan jika ingin kelokasi</t>
  </si>
  <si>
    <t>intan express laundry</t>
  </si>
  <si>
    <t>ODP-KTS-FG/15</t>
  </si>
  <si>
    <t>WO060779104</t>
  </si>
  <si>
    <t>MD|MYDB-20260803264246|DC20002/MC20039|intan express laundry|083199745414</t>
  </si>
  <si>
    <t>2026-08-04 13:00:00 | M Janji : 4 agustus 2026 jam Pasang : siang Note : hubungi pelanggan jika ingin kelokasi</t>
  </si>
  <si>
    <t>MOVEN FITNESS</t>
  </si>
  <si>
    <t>ODP-MNZ-FU/99</t>
  </si>
  <si>
    <t>WO060994467</t>
  </si>
  <si>
    <t>|MN00285|MYIA-062364956774/POI/ARNOLD TRIANTONY CHANDRA/082226292859/arnoldtriantonychandra@gmail.com</t>
  </si>
  <si>
    <t>SPBU 4459413</t>
  </si>
  <si>
    <t>ODP-PEC-FA/111 FA/D05/111.01</t>
  </si>
  <si>
    <t>WO060930225</t>
  </si>
  <si>
    <t>|MC60142|MYIA-060744012260/POI/DERA BAHTIAR WIDIYANTO/08562685148/spbu_modern@yahoo.com</t>
  </si>
  <si>
    <t>2026-08-05 15:00:00 |  M Janji : (5 AGUSTUS 2026) jam Pasang : siang Note : hubungi pelanggan jika ingin kelokasi</t>
  </si>
  <si>
    <t>TOKO MEGA DARMA</t>
  </si>
  <si>
    <t>ODP-END-FM/06 FM/D01/06.01</t>
  </si>
  <si>
    <t>WO061034385</t>
  </si>
  <si>
    <t>|MC40144|MYIA-077388511005/POI/GIOSCANI BRIAN G F/085231217979/brian0512fanggidae@gmail.com</t>
  </si>
  <si>
    <t xml:space="preserve">2026-08-07 08:00:00 | telp :085231217979 alt : manja : pagi : siang 07/08/2026 hub sebelum ke lokasi </t>
  </si>
  <si>
    <t>PT MODULAR KULINER INDONESIA</t>
  </si>
  <si>
    <t>ODP-PWT-FBE/053 FBE/D04/053.01</t>
  </si>
  <si>
    <t>WO060847164</t>
  </si>
  <si>
    <t>|MN02587|MYIA-089124800085/POI/JULIO PRATAMA PUTRA/081291522934/it.support@ishangry.com</t>
  </si>
  <si>
    <t xml:space="preserve">2026-08-05 08:00:00 | Nama PIC: BP JULIO Notel: 081291522934 Alt: -  Tanggal: 5/8/2026 Jam Pasang: Pagi Note: Hubungi sebelum ke lokasi, terimakasih. </t>
  </si>
  <si>
    <t>Toko Najib</t>
  </si>
  <si>
    <t>ODP-SLI-FAE/062 FAE/D02/062.01</t>
  </si>
  <si>
    <t>WO061062452</t>
  </si>
  <si>
    <t>MD|MYDB-20260805264412|DN00001/MN00663|Toko Najib|089635810679</t>
  </si>
  <si>
    <t>2026-08-07 08:00:00 | Nama Pic : bp Najib No Hp Pic : 089635810679 No alt : - Jam Pemasangan : pagi  Tanggal Pemasangan : 7 Agustus 2026</t>
  </si>
  <si>
    <t>di TURGO village ( PT DWI NUSA PERSADA INDONESIA)</t>
  </si>
  <si>
    <t>ODP-PKM-FAF/087 FAF/D05/087.01</t>
  </si>
  <si>
    <t>WO060948502</t>
  </si>
  <si>
    <t>|MC80054|MYIA-044811527159/POI/ DWI ANDI RIO/088901902661/dwinusapersadaindonesia@gmail.com</t>
  </si>
  <si>
    <t>2026-08-07 13:00:00 | Tanggal pemasangan: 6/08/2026 Jam pemasangan : pagi / siang Info Tambahan : Hubungi pelanggan dulu sebelum ke lokasi. terima kasih</t>
  </si>
  <si>
    <t>SEGO TEMPONG MBAK WIWIN</t>
  </si>
  <si>
    <t>ODP-POS-FE/69</t>
  </si>
  <si>
    <t>WO060863995</t>
  </si>
  <si>
    <t>|MN01463|/SEGO TEMPONG MBAK WIWIN /WINBACK 2.0 HSI B2B (1:1) 50MBPS 355RB PSB DISC 70%/1:1 WINBACK 50MBPS INET ONLY TARIF 355000 BELUM PPN /yulipuji1107@gmail.com/YULI PUJI ASTUTIK/85894165726</t>
  </si>
  <si>
    <t>2026-08-05 08:00:00|NoteÃ‚Â :  Internet Sudah Terpasang Tinggal Aktivasi |40961370|MYDITA</t>
  </si>
  <si>
    <t>mi ma&amp; 39;arif nu teluk</t>
  </si>
  <si>
    <t>ODP-PWT-FP/085 FP/D04/085.01</t>
  </si>
  <si>
    <t>WO061082988</t>
  </si>
  <si>
    <t>|MN02742|MYIA-086458900272/POI/arif hidayat/+6285546640881/arifhidayat.mijen@gmail.com</t>
  </si>
  <si>
    <t>2026-08-07 13:00:00 | Nama Pic : bp arif No Hp Pic : 085546640881 No alt : - Jam Pemasangan : siang  Tanggal Pemasangan : 7 Agustus 2026</t>
  </si>
  <si>
    <t>HSI Bisnis Bundling Phone PSB 70% - Free 800 Menit - 75 Mbps</t>
  </si>
  <si>
    <t>TOKO ROHMAH</t>
  </si>
  <si>
    <t>ODP-PWT-FAH/043</t>
  </si>
  <si>
    <t>WO060820308</t>
  </si>
  <si>
    <t>|MC00213|MYIA-064172393120/POI/FADHILATUR ROHMAH/089670120643/fadilaturrohmah96@gmail.com</t>
  </si>
  <si>
    <t>2026-08-02 13:00:00 | telp :089670120643  Tanggal pemasangan :03/08/2026  Jam pemasangan : pagi/siang  Info Tambahan : Hubungi pelanggan dulu sebelum ke lokasi  terima kasih</t>
  </si>
  <si>
    <t>Toko Aiman</t>
  </si>
  <si>
    <t>ODP-SIL-FAC/46 FAC/D05/46.01</t>
  </si>
  <si>
    <t>WO060833730</t>
  </si>
  <si>
    <t>|MN02085|MYIA-043402253593/POI/Syam firdaus/082359216713/gugarimabi985@gmail.com</t>
  </si>
  <si>
    <t>2026-08-04 15:00:00 |  M Janji : (04/08/2026) jam Pasang : 09:00 Note : hubungi pelanggan jika ingin kelokasi</t>
  </si>
  <si>
    <t>ODP-PAE-FA/39 FA/D07/39.01</t>
  </si>
  <si>
    <t>WO061061888</t>
  </si>
  <si>
    <t>|MC20002|MYIA-033852787383/POI/MOH IQBAL ARIZAL/085334493999/hafidzcadang@tmails.net</t>
  </si>
  <si>
    <t>ODP-SPG-FS/61</t>
  </si>
  <si>
    <t>WO061070684</t>
  </si>
  <si>
    <t>2026-07-31 15:00:00|Nama PIC:  bp ridoi   No HP: 087750023016  Alt:  Tanggal: 31/7/2026  Jam Pasang: Sore  Note: Hubungi sebelum ke lokasi, terimakasih.  Diusahakan siang |RI2334|MYDITA</t>
  </si>
  <si>
    <t>SMK MARDHOTULLAH PLAYEN</t>
  </si>
  <si>
    <t>ODP-WNS-FEA/022 FEA/D02/022.01</t>
  </si>
  <si>
    <t>WO061076997</t>
  </si>
  <si>
    <t>|MN00277|MYIA-075807223071/POI/Rohmat Widiyanto/08122997243/smkmardhotullahplayen@gmail.com</t>
  </si>
  <si>
    <t>2026-08-07 13:00:00 | Nama : BP ROHMAT WIDIYANTO No Hp : 08122997243 No Alt :  Tgl Pemasangan : 07 Agustus 2026 Interval : PAGI  Note : Hubungi pelanggan terlebih dahulu</t>
  </si>
  <si>
    <t>TOKO KAIN MURAH</t>
  </si>
  <si>
    <t>ODP-JTR-FB/15 FB/D03/15.01</t>
  </si>
  <si>
    <t>WO060666682</t>
  </si>
  <si>
    <t>MD|MYDB-20260801264151|DN00001/MN01285|TOKO KAIN MURAH|0895384255955</t>
  </si>
  <si>
    <t>2026-08-02 13:00:00 | Nama Pic : bp ahmad  No Hp Pic : 0895384255955 No alt : - Jam Pemasangan : pagi  Tanggal Pemasangan : 2 Agustus 2026</t>
  </si>
  <si>
    <t>TOKO JAYA MAKMUR SENTOSA</t>
  </si>
  <si>
    <t>ODP-KRN-FAD/50</t>
  </si>
  <si>
    <t>WO061059041</t>
  </si>
  <si>
    <t>|MC30111|/WINARTI/085188645162 / 82144141183/zulaikahwinarti38@gmail.com</t>
  </si>
  <si>
    <t>2026-08-07 08:00:00|Nama PIC : Winarti No HP : 085188645162 Alt :  M Janji : 07/08/2026 Jam Pasang : 08.00 - 13:00  NoteÃ‚Â :  hubungi terlebih dahulu sebelum kelokasi |40981182|MYDITA</t>
  </si>
  <si>
    <t>SPBU 54.622.24</t>
  </si>
  <si>
    <t>ODP-LMG-FJ/83 FJ/D04/83.01</t>
  </si>
  <si>
    <t>WO060757712</t>
  </si>
  <si>
    <t>MD|MYDB-20260803264215|DN00001/MN00216|SPBU 54.622.24|0895341690022</t>
  </si>
  <si>
    <t>2026-08-04 10:00:00 | Tanggal Pemasangan : 04 Agustus 2026 Jam Pemasangan : 08:00 13:00 Info Tambahan : Hubungi pelanggan dulu sebelum ke lokasi terimakasih</t>
  </si>
  <si>
    <t>WARUNG DYNASTY</t>
  </si>
  <si>
    <t>ODP-PSN-FBF/79</t>
  </si>
  <si>
    <t>|MN00025|/WARUNG DYNASTY/WINBACK 2.0 HSI B2B (1:1) 50MBPS 355RB PSB DISC 70%//dinastywarkop@gmail.com/MASDUKI ZAKARIA/85607809498</t>
  </si>
  <si>
    <t>KIOS KRISNA</t>
  </si>
  <si>
    <t>ODP-END-FM/05 FM/D01/05.01</t>
  </si>
  <si>
    <t>WO060993154</t>
  </si>
  <si>
    <t>|MC40142|MYIA-067375161025/POI/GIOSCANI BRIAN/+6285231217979/brian0512fanggidae@gmail.com</t>
  </si>
  <si>
    <t>2026-08-07 08:00:00 | Nama PIC : BAPAK BRIAN No HP : 085231217979 Alt :  M Janji : (JUMAT/7/AGUSTUS/2026) jam Pasang : 09:00 Note : hubungi pelanggan jika ingin kelokasi</t>
  </si>
  <si>
    <t>SDK DETUMBAWA</t>
  </si>
  <si>
    <t>ODP-END-FDA/52 FDA/D03/52.01</t>
  </si>
  <si>
    <t>WO060978813</t>
  </si>
  <si>
    <t>|MC40144|MYIA-078361669405/POI/ADRIANUS LAWI SAMBI/085238366910/adrianussambi@gmail.com</t>
  </si>
  <si>
    <t>2026-08-06 13:00:00 | Tanggal pemasangan: 06/08/2026 Jam pemasangan : pagi / siang Info Tambahan : Hubungi pelanggan dulu sebelum ke lokasi terima kasih</t>
  </si>
  <si>
    <t>TOKO HLP</t>
  </si>
  <si>
    <t>ODP-TGS-FA/54</t>
  </si>
  <si>
    <t>WO060959527</t>
  </si>
  <si>
    <t>|MN01068|/TOKO HLP/WINBACK HSI B2B + OCA BREACH CHECKER  (1:1) 300MBPS 1,250,5JT PSB DISC 70%//Mhidayatullah620@gmail.com/HOLIPA/89527814408</t>
  </si>
  <si>
    <t>2026-08-06 08:00:00|Tanggal: 06/8/2026 Jam Pasang: Pagi Note: Hubungi pelanggan sebelum ke lokasi, terima kasih.|40981182|MYDITA</t>
  </si>
  <si>
    <t>SPBUN 5861102</t>
  </si>
  <si>
    <t>ODP-GSK-FAQ/61 FAQ/D04/61.01</t>
  </si>
  <si>
    <t>WO060663811</t>
  </si>
  <si>
    <t>MD|MYDB-20260731264027|DN00001/MN02100|SPBUN 5861102|085707551304</t>
  </si>
  <si>
    <t>2026-08-03 08:00:00 | Nama PIC : Bp Achmad No Hp : 085707551304 No Alt : - Tgl Pemasangan : 03 Agustus 2026 Interval : PAGI SIANG Note : Hubungi pelanggan terlebih dahulu</t>
  </si>
  <si>
    <t>RUMAH KOST DWI ADITAMA</t>
  </si>
  <si>
    <t>ODP-PRJ-FB/38 FB/D03/38.01</t>
  </si>
  <si>
    <t>WO060764860</t>
  </si>
  <si>
    <t>|MC30175|MYIA-010148255900/POI/RAFLY DWI ADITAMA/083842084874/dwiaditama00@gmail.com</t>
  </si>
  <si>
    <t>2026-08-04 08:00:00 | M Janji : 4 agustus 2026 jam Pasang : pagi  Note : hubungi pelanggan jika ingin kelokasi</t>
  </si>
  <si>
    <t>KOS KOSAN FAHIM</t>
  </si>
  <si>
    <t>ODP-MLK-FAD/44</t>
  </si>
  <si>
    <t>WO060819772</t>
  </si>
  <si>
    <t>|MN02367|MYIA-006819264242/POI/M FAHIM DWI HARDIKA/081215816089/fahimhardika@gmail.com</t>
  </si>
  <si>
    <t>2026-08-03 08:00:00 | Tanggal pemasangan :01 agustus 2026  Jam pemasangan : 08.00 - 12.00  Info Tambahan : Hubungi pelanggan dulu sebelum ke lokasi  terimakasih</t>
  </si>
  <si>
    <t>PT Bangun Abadi Teknologi Indonesia</t>
  </si>
  <si>
    <t>ODP-MMN-FB/50 FB/D04/50.01</t>
  </si>
  <si>
    <t>WO061097942</t>
  </si>
  <si>
    <t>|MB00449|MYIA-031642755437/POI/bapak/08111632312/billing@mybati.co.id</t>
  </si>
  <si>
    <t>2026-08-07 13:00:00 | Tanggal pemasangan : 07 AGUSTUS 2026 Jam pemasangan : pagi/siang Info Tambahan : Hubungi pelanggan dulu sebelum ke lokasi terima kasih</t>
  </si>
  <si>
    <t>KOPI DEL REY</t>
  </si>
  <si>
    <t>ODP-DLA-FM/31</t>
  </si>
  <si>
    <t>WO060894964</t>
  </si>
  <si>
    <t>|MN00518|/KOPI DEL REY/WINBACK 2.0 HSI B2B (1:1) 50MBPS 355RB PSB DISC 70%//siswianielka@gmail.com/SISWIANI ELKA PRAWESTI/81296699886</t>
  </si>
  <si>
    <t>2026-08-05 13:00:00|Tanggal pemasangan : 05 AGUSTUS 2026 Jam pemasangan : pagi/siang Info Tambahan : Hubungi pelanggan dulu sebelum ke lokasi terima kasih|40010577|MYDITA</t>
  </si>
  <si>
    <t>KOS 88</t>
  </si>
  <si>
    <t>ODP-JBR-FA/51</t>
  </si>
  <si>
    <t>|MN02677|/CP I MADE ADI HERMAWAN/085792583858/kadekadiadihermawan@gmail.com</t>
  </si>
  <si>
    <t>UD AVATAR</t>
  </si>
  <si>
    <t>ODP-SBW-FAB/46 FAB/D05/46.01</t>
  </si>
  <si>
    <t>WO060944160</t>
  </si>
  <si>
    <t>MD|MYDB-20260804264357|DN00001/MN01576|UD AVATAR|085338992945</t>
  </si>
  <si>
    <t>2026-08-06 08:00:00 | Tanggal pemasangan: 06/08/2026 Jam pemasangan : pagi / siang Info Tambahan : Hubungi pelanggan dulu sebelum ke lokasi terima kasih</t>
  </si>
  <si>
    <t>SPBU 4459303</t>
  </si>
  <si>
    <t>ODP-KUD-FAX/026 FAX/D03/026.01</t>
  </si>
  <si>
    <t>WO060917668</t>
  </si>
  <si>
    <t>|MC60142|MYIA-071087231335/POI/DERA BAHTIAR WIDIYANTO /08562685148/spbu_modern@yahoo.com</t>
  </si>
  <si>
    <t>2026-08-05 13:00:00 |  M Janji : (5 AGUSTUS 2026) jam Pasang : siang Note : hubungi pelanggan jika ingin kelokasi</t>
  </si>
  <si>
    <t>Follow Up Revoke Completed, New Order ID : SC1002512969</t>
  </si>
  <si>
    <t>CV. JOHAN TEKNIK</t>
  </si>
  <si>
    <t>ODP-SIL-FAA/47 FAA/D03/47.01</t>
  </si>
  <si>
    <t>WO060711242</t>
  </si>
  <si>
    <t>MD|MYDB-20260731264061|DB10005/MB10152|CV. JOHAN TEKNIK|085135771403</t>
  </si>
  <si>
    <t>Darul Arifin 2</t>
  </si>
  <si>
    <t>ODP-JER-FAD/39 FAD/D03/39.01</t>
  </si>
  <si>
    <t>WO060859369</t>
  </si>
  <si>
    <t>|MN00086|MYIA-037477881507/POI/Himmatur Rofi&amp; 39;ah/083111484364/himmaturrofiah27@gmail.com</t>
  </si>
  <si>
    <t>2026-08-05 08:00:00 | M Janji : (05/08/2026) jam Pasang : 09:00 Note : hubungi pelanggan jika ingin kelokasi</t>
  </si>
  <si>
    <t>ERABLUE DIPONEGORO</t>
  </si>
  <si>
    <t>WO061061528</t>
  </si>
  <si>
    <t>|MN02587|MYIA-005767090070/POI/HASBIBINTARO SHIDDIQ/081249549394/nextperdanaone@gmail.com</t>
  </si>
  <si>
    <t>2026-08-09 08:00:00 | Nama : BP HASBIBINTARO SHIDDIQ No Hp : 081249549394 No Alt :  Tgl Pemasangan : 07 Agustus 2026 Interval : PAGI  Note : Hubungi pelanggan terlebih dahulu</t>
  </si>
  <si>
    <t>GPR 10 SAMBIREJO</t>
  </si>
  <si>
    <t>ODP-PAE-FAD/04 FAD/D01/04.01</t>
  </si>
  <si>
    <t>WO060965594</t>
  </si>
  <si>
    <t>MD|MYDB-20260805264401|SC20016/MC20202|GPR 10 SAMBIREJO|08132831080</t>
  </si>
  <si>
    <t>2026-08-06 08:00:00 | Nama Pic : BP CUCUK No Hp Pic : 08132831080 Jam Pemasangan : 08:00 - 12.00 Tanggal Pemasangan : KAMIS 06 AGUSTUS 2026 Info Tambahan : Hubungi pelanggan sebelum datang ke lokasi, terima kasih.</t>
  </si>
  <si>
    <t>SMP Negeri 1 Prambon</t>
  </si>
  <si>
    <t>ODP-KRN-FR/15</t>
  </si>
  <si>
    <t>WO060651167</t>
  </si>
  <si>
    <t>MD|MYDB-20260731264065|DN00001/MN00451|SMP Negeri 1 Prambon|085233929938</t>
  </si>
  <si>
    <t>2026-08-02 13:00:00 | Tanggal pemasangan: 01/08/2026 Jam pemasangan : pagi / siang Info Tambahan : Hubungi pelanggan dulu sebelum ke lokasi terima kasih</t>
  </si>
  <si>
    <t>Follow Up Revoke Completed, New Order ID : SC1002506450</t>
  </si>
  <si>
    <t>KIKI SKINCARE</t>
  </si>
  <si>
    <t>ODP-KLM-FAP/26</t>
  </si>
  <si>
    <t>WO060968682</t>
  </si>
  <si>
    <t>|MN02364|/PIC PHANG ADRYAN FIANTA/081390091888-081916333866/adryanfianta@gmail.com</t>
  </si>
  <si>
    <t>2026-08-08 13:00:00|M Janji : (06/08/2026) jam Pasang pagi / siang  Note : hubungi pelanggan jika ingin kelokasi|40981182|MYDITA</t>
  </si>
  <si>
    <t>SD NEGERI 3 BLAHBATUH</t>
  </si>
  <si>
    <t>ODP-GIN-FP/121</t>
  </si>
  <si>
    <t>WO060857119</t>
  </si>
  <si>
    <t>|MN02658|/PIC NI MADE ARI SAPUTRI/087854900801/sdnegeri3blahbatuh@gmail.com</t>
  </si>
  <si>
    <t>2026-08-05 13:00:00|M Janji : 05/08/2026 Jam Pasang : 08.00 NoteÃ‚Â :  hubungi terlebih dahulu sebelum ke lokasi, terima kasih.|40951378|MYDITA</t>
  </si>
  <si>
    <t>Jaringan Multimedia Indonesia</t>
  </si>
  <si>
    <t>ODP-SMN-FAS/070</t>
  </si>
  <si>
    <t>WO061109997</t>
  </si>
  <si>
    <t>AMRBS/403103/ANISA DWIARYANI/R3/YOGYAKARTA/PSB HSI BISNIS BASIC 1S 50 MBPS PROMO HUT TELKOM 1:2/Jaringan Multimedia Indonesia/081229749275 081804098210/johanfirdi@gmail.com</t>
  </si>
  <si>
    <t>2026-08-08 08:00:00|Nama PIC : IBU USMA No HP : 081229749275 Alt :  M Janji : (SABTU/8/AGUSTUS/2026) jam Pasang : 09:00 Note : hubungi pelanggan jika ingin kelokasi|40961370|MYDITA</t>
  </si>
  <si>
    <t>MI Al Islam Mangunsari 02</t>
  </si>
  <si>
    <t>ODP-UNR-FAN/019 FAN/D03/019.01</t>
  </si>
  <si>
    <t>WO060932980</t>
  </si>
  <si>
    <t>|MN00426|MYIA-056774899841/POI/Kristiadi Setiawan/08973437175/mimuntal02@gmail.com</t>
  </si>
  <si>
    <t>2026-08-06 08:00:00 | Nama Pic : bp wawan  No Hp Pic : 08973437175 No alt : - Jam Pemasangan : pagi  Tanggal Pemasangan : 6 Agustus 2026</t>
  </si>
  <si>
    <t>SPBU 4459414</t>
  </si>
  <si>
    <t>ODP-PEC-FC/19 FC/D02/01.19</t>
  </si>
  <si>
    <t>WO060930437</t>
  </si>
  <si>
    <t>|MC60142|MYIA-019865629024/POI/DERA BAHTIAR WIDIYANTO /08562685148/spbu_modern@yahoo.com</t>
  </si>
  <si>
    <t>PT CITRA WARNA ABADI</t>
  </si>
  <si>
    <t>ODP-SLO-FA/077 FA/D08/077.01</t>
  </si>
  <si>
    <t>WO060995758</t>
  </si>
  <si>
    <t>|MN01857|MYIA-051309612257/POI/Nurul Hidayah/085725616916/maintenance@weldon.co.id</t>
  </si>
  <si>
    <t>PT. MUGI GANGSAR LESTARI ( SPBU PLOSOKANDANG )</t>
  </si>
  <si>
    <t>ODP-TUL-FF/21 FF/D02/21.01</t>
  </si>
  <si>
    <t>WO061085738</t>
  </si>
  <si>
    <t>|MN00418|MYIA-055829676440/POI/EKO SUTRIONO/081252302634/mugigangsarlestari@gmail.com</t>
  </si>
  <si>
    <t>2026-08-07 13:00:00 | Nama PIC : bapak eko No HP : 085648989216 Alt :  M Janji : (JUMAT/7/AGUSTUS/2026) jam Pasang : 09:00 Note : hubungi pelanggan jika ingin kelokasi</t>
  </si>
  <si>
    <t>UNWAHA U/KANTOR</t>
  </si>
  <si>
    <t>ODP-JOM-FE/28</t>
  </si>
  <si>
    <t>WO060877530</t>
  </si>
  <si>
    <t>|MN01463|/UNWAHA U/KANTOR /WINBACK 2.0 HSI B2B (1:1) 50MBPS 355RB PSB DISC 70%/1:1 WINBACK 50MBPS INET ONLY TARIF 355000 BELUM PPN /zuhrisyaifuddin52@gmail.com/SYAIFUDDIN ZUHRI/85784996850</t>
  </si>
  <si>
    <t>2026-08-05 08:00:00|Tanggal Pemasangan : 05 Agustus 2026 Jam Pemasangan : 08:00 13:00 Info Tambahan : Hubungi pelanggan dulu sebelum ke lokasi terimakasih|40010577|MYDITA</t>
  </si>
  <si>
    <t>TK ABA 01 Slawi Kulon</t>
  </si>
  <si>
    <t>ODP-SLW-FN/048 FN/D02/048.01</t>
  </si>
  <si>
    <t>WO061106294</t>
  </si>
  <si>
    <t>|MN00324|MYIA-022144082534/POI/SOPIATUN/081548082314/aisyiyahslawikulon1@gmail.com</t>
  </si>
  <si>
    <t>2026-08-07 15:00:00 | Tanggal pemasangan : 07 AGUSTUS 2026 Jam pemasangan : pagi/siang Info Tambahan : Hubungi pelanggan dulu sebelum ke lokasi terima kasih</t>
  </si>
  <si>
    <t>MTS MIFTAHUL ULUM</t>
  </si>
  <si>
    <t>ODP-BOW-FAK/01 FAK/D01/01.01</t>
  </si>
  <si>
    <t>WO061063591</t>
  </si>
  <si>
    <t>|MN00239|MYIA-067086169779/POI/TAUFIK ABDURAHMAN/+6285232669699/mts.miftahululumkerang.id@gmail.com</t>
  </si>
  <si>
    <t>2026-08-08 08:00:00 | Tanggal pemasangan : 08 AGUSTUS 2026 Jam pemasangan : pagi/siang Info Tambahan : Hubungi pelanggan dulu sebelum ke lokasi terima kasih</t>
  </si>
  <si>
    <t>CAFE KOPI &amp; TEH</t>
  </si>
  <si>
    <t>ODP-KPN-FGC/47 FGC/D03/47.01</t>
  </si>
  <si>
    <t>WO061041081</t>
  </si>
  <si>
    <t>|MN01740|MYIA-003885753529/POI/Dr.ARLEY SADRA TELUSSA /085336541987/saver_edybria@yahoo.co.id</t>
  </si>
  <si>
    <t xml:space="preserve">2026-08-07 08:00:00 | telp :085336541987 alt : manja : pagi : siang 07/08/2026 hub sebelum ke lokasi </t>
  </si>
  <si>
    <t>Jrp JAYA</t>
  </si>
  <si>
    <t>ODP-NDL-FP/05 FP/D01/05.01</t>
  </si>
  <si>
    <t>WO061026248</t>
  </si>
  <si>
    <t>|MC20057|MYIA-010679510151/POI/Suyanto/087704519869/yantogembul1982@gmail.com</t>
  </si>
  <si>
    <t>2026-08-07 08:00:00 | M Janji : (06/08/2026) jam Pasang pagi / siang  Note : hubungi pelanggan jika ingin kelokasi</t>
  </si>
  <si>
    <t>SPBU Candi mas</t>
  </si>
  <si>
    <t>ODP-GML-FE/028</t>
  </si>
  <si>
    <t>WO061118929</t>
  </si>
  <si>
    <t>AMRBS ; 404510 ; AM ; DANIERA ; TREG3 ; PURWOKERTO ;PSB 1S HSI BISNIS PROMO 100 MB;  Ari Triyarso/081392911191/spbucm5@gmail.com</t>
  </si>
  <si>
    <t>2026-08-08 16:00:00| M Janji : (07/08/026) jam Pasang : 09:00 Note : hubungi pelanggan jika ingin kelokasi|40951378|MYDITA</t>
  </si>
  <si>
    <t>Toko Depirtn Karangsukun</t>
  </si>
  <si>
    <t>ODP-MTR-FDE/79 FDE/D07/79.01</t>
  </si>
  <si>
    <t>WO060903407</t>
  </si>
  <si>
    <t>MD|MYDB-20260804264341|SC00001/MC00046|Toko Depirtn Karangsukun|082339474323</t>
  </si>
  <si>
    <t>2026-08-06 15:00:00 | Nama Pic :  No Hp Pic :  Jam Pemasangan : 08:00 - 12.00 Tanggal Pemasangan : RABU 05 AGUSTUS 2026 Info Tambahan : Hubungi pelanggan sebelum datang ke lokasi, terima kasih.</t>
  </si>
  <si>
    <t>Lumbung umaluah villa</t>
  </si>
  <si>
    <t>ODP-SMA-FAK/06</t>
  </si>
  <si>
    <t>|MN02750|/CP NI NYOMAN SULADRI/082340669469/lumbungumaluah@gmail.com</t>
  </si>
  <si>
    <t>Kawisari Pekalongan</t>
  </si>
  <si>
    <t>ODP-KDW-FA/031 FA/D01/031.01</t>
  </si>
  <si>
    <t>WO060678504</t>
  </si>
  <si>
    <t>|MN02342|MYIA-005227789858/POI/Ilham Dwi Cahyo/082133378944/ilham8dc@gmail.com</t>
  </si>
  <si>
    <t>2026-08-02 15:00:00 | telp :082133378944 Tanggal pemasangan :02/08/2026 Jam pemasangan : pagi/siang Info Tambahan : Hubungi pelanggan dulu sebelum ke lokasi terima kasih</t>
  </si>
  <si>
    <t>SPBU 4458116</t>
  </si>
  <si>
    <t>ODP-WRO-FC/105 FC/D03/105.01</t>
  </si>
  <si>
    <t>WO061069386</t>
  </si>
  <si>
    <t>|MN01996|MYIA-065390110769/POI/Aris Budi Wintolo /082137255959/bakullengo7@gmail.com</t>
  </si>
  <si>
    <t xml:space="preserve">2026-08-07 13:00:00 | M Janji : (07/08/026) jam Pasang : 09:00 Note : hubungi pelanggan jika ingin kelokasi </t>
  </si>
  <si>
    <t>PT MANUNGGAL TATA NUGRAHA SPBU BATUWARNO</t>
  </si>
  <si>
    <t>ODP-BRN-FA/044 FA/D07/044.01</t>
  </si>
  <si>
    <t>WO060935192</t>
  </si>
  <si>
    <t>|MN02255|MYIA-037231173894/POI/IRVAN FATONI/082224101316/spbubatuwarno@gmail.com</t>
  </si>
  <si>
    <t>2026-08-06 08:00:00 | Nama Pic : bp IRVAN FATONI No Hp Pic : 082224101316 No alt : - Jam Pemasangan : pagi  Tanggal Pemasangan : 6 Agustus 2026</t>
  </si>
  <si>
    <t>DEPO AIR MINUM HOLLY</t>
  </si>
  <si>
    <t>ODP-KUT-FK/50</t>
  </si>
  <si>
    <t>WO061066914</t>
  </si>
  <si>
    <t>|MC10003|/PIC FILLIA CHRISTINA SURYADI/088103726089-083197993733/fsfillia@gmail.com</t>
  </si>
  <si>
    <t>2026-08-07 13:00:00|Nama : BU FILLIA CHRISTINA SURYADI No Hp : 083197993733 No Alt : 0881037260897 Tgl Pemasangan : 07 Agustus 2026 Interval : PAGI  Note : Hubungi pelanggan terlebih dahulu|40981182|MYDITA</t>
  </si>
  <si>
    <t>WORKSHOP DWI PUTRA</t>
  </si>
  <si>
    <t>ODP-SDA-FDH/11 FDH/D01/11.01</t>
  </si>
  <si>
    <t>WO060883348</t>
  </si>
  <si>
    <t>MD|MYDB-20260804264307|DN00001/MN01572|WORKSHOP DWI PUTRA|085792720781</t>
  </si>
  <si>
    <t>2026-08-05 15:00:00 | Nama : BP DWI LOHDRA MANGGALA No Hp : 085792720781 No Alt :  Tgl Pemasangan : 05 Agustus 2026 Interval : SIANG Note : Hubungi pelanggan terlebih dahulu</t>
  </si>
  <si>
    <t>SPBU 54.663.10 TRENGGALEK</t>
  </si>
  <si>
    <t>ODP-TRE-FM/35 FM/D06/35.01</t>
  </si>
  <si>
    <t>WO061113828</t>
  </si>
  <si>
    <t>|MN00418|MYIA-067867252317/POI/SUYADI/082244213266/spbukarangsoko@yahoo.co.id</t>
  </si>
  <si>
    <t>2026-08-07 15:00:00 | Tanggal pemasangan: 07/08/2026 Jam pemasangan : pagi/siang Info Tambahan : Hubungi pelanggan dulu sebelum ke lokasi. terima kasih</t>
  </si>
  <si>
    <t>SMK KATOLIK ST. LOUIS (YAYASAN LAZARIS)</t>
  </si>
  <si>
    <t>ODP-DMO-FMF/48 FMF/D04/48.01</t>
  </si>
  <si>
    <t>WO060694495</t>
  </si>
  <si>
    <t>MD|MYDB-20260801264163|DN00001/MN02280|SMK KATOLIK ST. LOUIS (YAYASAN LAZARIS)|085648384402</t>
  </si>
  <si>
    <t>2026-08-03 08:00:00 | Tanggal pemasangan :01 agustus 2026 Jam pemasangan : 08.00 - 12.00 Info Tambahan : Hubungi pelanggan dulu sebelum ke lokasi terimakasih</t>
  </si>
  <si>
    <t>ODP-IJK-FHT/04</t>
  </si>
  <si>
    <t>WO060934766</t>
  </si>
  <si>
    <t xml:space="preserve">AMRBS;950223;ALDHIAZ;JKT OUTER;HSI Bisnis PSB 70% - 100 Mbps - (669000);CP  RIZIQ 0877-1577-1000 ALT SANDY 087778113956;billing@bnteknologi.com  </t>
  </si>
  <si>
    <t>2026-08-09 15:00:00|PT Bangun Informasi Teknologi 087778113956|40981182|MYDITA</t>
  </si>
  <si>
    <t>PT. Hande Trade Indonesia</t>
  </si>
  <si>
    <t>ODP-SMT-FBS/108 FBS/D01/108.01</t>
  </si>
  <si>
    <t>WO061069954</t>
  </si>
  <si>
    <t>MD|MYDB-20260806264524|DN00001/MN00300|PT. Hande Trade Indonesia|082149362887</t>
  </si>
  <si>
    <t xml:space="preserve">2026-08-07 13:00:00 | telp :082149362887 alt : manja : pagi : siang 07/08/2026 hub sebelum ke lokasi </t>
  </si>
  <si>
    <t>PEMDES CIHONJE</t>
  </si>
  <si>
    <t>ODP-AJB-FZ/001 FZ/D01/001.01</t>
  </si>
  <si>
    <t>WO060859840</t>
  </si>
  <si>
    <t>|MC80052|MYIA-081669636774/POI/SRI MULYANI/085732364077/mulyanies06@gmail.com</t>
  </si>
  <si>
    <t>PT SARI ARTHA BUANA</t>
  </si>
  <si>
    <t>ODP-KNT-FD/18 FD/D04/18.01</t>
  </si>
  <si>
    <t>WO060757891</t>
  </si>
  <si>
    <t>|MN02745|MYIA-053889203327/POI/NI MADE SEKARUNI/087861604643/a.n.isa.ria.id@gmail.com</t>
  </si>
  <si>
    <t>2026-08-04 08:00:00 | Nama Pic : bu NI MADE SEKARUNI No Hp Pic : 087861604643 No alt : - Jam Pemasangan : pagi  Tanggal Pemasangan : 4 Agustus 2026</t>
  </si>
  <si>
    <t>Provisioning Failed|WFM|INF008951101|TKJ_-8.2233644,115.2587092_ODP FULL DONE VALINS ID VALINS  35434624</t>
  </si>
  <si>
    <t>WO060663754</t>
  </si>
  <si>
    <t>2026-07-31 15:00:00 | Nama PIC : Bp Andre  No HP : 081929345162  No Alt : -  M Janji :  31 Juli  2026  Jam Pasang : Pagi / Siang  Note : hubungi pelanggan jika ingin kelokasi</t>
  </si>
  <si>
    <t>PT Bintang Sayap Utama</t>
  </si>
  <si>
    <t>ODP-DMA-FF/05 FF/D01/07.05</t>
  </si>
  <si>
    <t>WO060665032</t>
  </si>
  <si>
    <t>|MN02256|MYIA-038846615886/POI/IRA MARYATI/082383669498/ira.maryati@bintangsayaputama.com</t>
  </si>
  <si>
    <t>2026-08-02 13:00:00 | Nama Pic : IBU IRA No Hp Pic : 082383669498 Jam Pemasangan : 08:00 - 12.00 Tanggal Pemasangan : MINGGU 02 AGUSTUS 2026 Info Tambahan : Hubungi pelanggan sebelum datang ke lokasi, terima kasih.</t>
  </si>
  <si>
    <t>Follow Up Revoke Completed, New Order ID : SC1002508584</t>
  </si>
  <si>
    <t>KLINIK BEANDVEL MEDIKA</t>
  </si>
  <si>
    <t>ODP-GUR-FM/02 FM/D01/02.01</t>
  </si>
  <si>
    <t>WO061048317</t>
  </si>
  <si>
    <t>MD|MYDB-20260805264422|DN00001/MN01011|KLINIK BEANDVEL MEDIKA|081336438959</t>
  </si>
  <si>
    <t xml:space="preserve">2026-08-07 08:00:00 | Nama PIC : bapak misbah No HP : 081336438959 No Alternatif : 08113373369 M Janji : 07/07/2026 Jam Pasang : Pagi NoteÃ‚Â :  Hubungi terlebih dahulu sebelum ke lokasi </t>
  </si>
  <si>
    <t>SPBU 54.632.16 SUMBER TANI 01</t>
  </si>
  <si>
    <t>ODP-NWI-FL/09 FL/D01/09.01</t>
  </si>
  <si>
    <t>WO060631712</t>
  </si>
  <si>
    <t>|MN00265|MYIA-069020721592/POI/FIRMANSYAH/08563283460/fmansyah923@gmail.com</t>
  </si>
  <si>
    <t>2026-08-02 08:00:00 | Tanggal pemasangan: 01/08/2026 Jam pemasangan : pagi / siang Info Tambahan : Hubungi pelanggan dulu sebelum ke lokasi terima kasih</t>
  </si>
  <si>
    <t>LASKAR BUAH MLANGSEN BLORA</t>
  </si>
  <si>
    <t>ODP-BLO-FFE/117 FFE/D07/117.01</t>
  </si>
  <si>
    <t>WO060812562</t>
  </si>
  <si>
    <t>|MN00799|MYIA-045418772834/POI/LAELATUL AFIATUN NISAK/085733668576/kantorhrdlaskarbuah@gmail.com</t>
  </si>
  <si>
    <t>2026-08-04 13:00:00 | M Janji : 04/08/2026 Jam Pasang : 13:00  NoteÃ‚Â :  hubungi terlebih dahulu sebelum ke lokasi, terima kasih.</t>
  </si>
  <si>
    <t>RA Tarbiyatus Shibyan</t>
  </si>
  <si>
    <t>ODP-ARB-FD/09</t>
  </si>
  <si>
    <t>WO060903122</t>
  </si>
  <si>
    <t>MD|MYDB-20260730263919|DN00001/MN00572|RA Tarbiyatus Shibyan|087836573970</t>
  </si>
  <si>
    <t xml:space="preserve">2026-08-01 13:00:00 | telp :082230329871  alt :  pagi / siang 01/08/2026  hub sebelum ke lokasi </t>
  </si>
  <si>
    <t>ODP-BRB-FF/080</t>
  </si>
  <si>
    <t>WO060545576</t>
  </si>
  <si>
    <t>AMRBS;403095;REG3;BAYU;085100296564;HSI 1S 100MB;HSI 100MB;PIC 0882005129196;spbukemiriamba@gmail.com</t>
  </si>
  <si>
    <t>2026-08-04 13:00:00|SPBU 4452210 Kemiriamba Jatibarang |SYSTEM|MYDITA</t>
  </si>
  <si>
    <t>Toko Santriawan UTM</t>
  </si>
  <si>
    <t>ODP-KML-FF/46</t>
  </si>
  <si>
    <t>|MN02600|/Toko Santriawan UTM/HSI Bisnis Promo HUT Telkom (1:1) 50 Mbps (Rp 355.000) PSB Rp 150.000/087892187243 - 082139042266/oohppp858@gmail.com/Salman Al Farisi/Jln. Raya Telang GG 2 ,Kama Bangkalan</t>
  </si>
  <si>
    <t>Koperasi harian  armey jaya mandiri</t>
  </si>
  <si>
    <t>ODP-PKL-FAK/138 FAK/D07/138.01</t>
  </si>
  <si>
    <t>WO060772110</t>
  </si>
  <si>
    <t>|MN02342|MYIA-098463484908/POI/Agus Trisnoyanto Kudadiri/082233349754/bismanaebahoo@gmail.com</t>
  </si>
  <si>
    <t>2026-08-04 08:00:00 | Tanggal pemasangan : 04 agustus 2026 Jam pemasangan : 09.00 Info Tambahan : Hubungi pelanggan dulu sebelum ke lokasi terimakasih</t>
  </si>
  <si>
    <t>TK NEGERI LILIGUNDI</t>
  </si>
  <si>
    <t>ODP-SGR-FCU/14</t>
  </si>
  <si>
    <t>WO060809314</t>
  </si>
  <si>
    <t>|MC10009|/TK NEGERI LILIGUNDI/PIC IDA AYU KADE MARET/082221571674/081246431476/tknegerililigundi20@gmail.com</t>
  </si>
  <si>
    <t>2026-08-04 13:00:00|Nama PIC: bu ida ayu Notel: 082221571674 Alt: -  Tanggal: 4/8/2026 Jam Pasang: Siang Note: Hubungi sebelum ke lokasi, terimakasih. |40961370|MYDITA</t>
  </si>
  <si>
    <t>PUSKESMAS REMBANG KABUPATEN PASURUAN</t>
  </si>
  <si>
    <t>ODP-BNL-FAA/33</t>
  </si>
  <si>
    <t>WO060991312</t>
  </si>
  <si>
    <t>|MN02680|/PUSKESMAS REMBANG KABUPATEN PASURUAN/HSI B2B (1:1) + PHONE (800 MENIT) 200MBPS 930RB PSB DISC 70%//uptdkes.rembang@gmail com/I WAYAN SUARKA/85655077680</t>
  </si>
  <si>
    <t>2026-08-06 13:00:00|Tanggal pemasangan: 6/08/2026 Jam pemasangan : pagi / siang Info Tambahan : Hubungi pelanggan dulu sebelum ke lokasi. terima kasih|40010577|MYDITA</t>
  </si>
  <si>
    <t>UPT SD NEGERI 168</t>
  </si>
  <si>
    <t>ODP-BBE-FAY/07</t>
  </si>
  <si>
    <t>|MC70135|/RAHMAT LATIF-UPT SD NEGERI 168/088036042467/sdntenaru168@gmail.com/HSI Bisnis Promo HUT Telkom (1:1) 100 Mbps (Rp 535.000) PSB Rp 150.000/-7.350045,112.629677/raya tenaru rt 08 rw 03 kec driyorejo</t>
  </si>
  <si>
    <t>Line cook &amp; cookies</t>
  </si>
  <si>
    <t>ODP-PRB-FB/02 FB/D01/02.01</t>
  </si>
  <si>
    <t>WO060827645</t>
  </si>
  <si>
    <t>MD|MYDB-20260803264280|DN00001/MN00451|Line cook &amp; cookies|085649111879</t>
  </si>
  <si>
    <t>2026-08-04 15:00:00 | Nama Pic : bp TRI SULASTYO PRAMONO No Hp Pic : 085649111879 No alt : - Jam Pemasangan : siang  Tanggal Pemasangan : 4 Agustus 2026</t>
  </si>
  <si>
    <t>RATU CELL</t>
  </si>
  <si>
    <t>ODP-MUN-FAT/024 FAT/D02/024.01</t>
  </si>
  <si>
    <t>WO060831279</t>
  </si>
  <si>
    <t>|MN00935|MYIA-024368912449/POI/RIFQI KURNIAWAN/081226920510/rifqikurniawan001@gmail.com</t>
  </si>
  <si>
    <t>2026-08-05 09:00:00 | Nama PIC : rifqi kurniawan No HP : 081226920510 Tanggal Pemasangan : 05 Agustus 2026 Jam Pemasangan : 08:00 15:00 Info Tambahan : Hubungi pelanggan dulu sebelum ke lokasi terimakasih</t>
  </si>
  <si>
    <t>PT WSI Site RS Petrokimia</t>
  </si>
  <si>
    <t>ODP-BBE-FBC/06 FBC/D01/06.01</t>
  </si>
  <si>
    <t>WO060959809</t>
  </si>
  <si>
    <t>MD|MYDB-20260804264366|SB00003/MB00385|PT WSI Site RS Petrokimia|0851057791550</t>
  </si>
  <si>
    <t>2026-08-06 08:00:00 | Tanggal: 06/8/2026 Jam Pasang: Pagi Note: Hubungi pelanggan sebelum ke lokasi, terima kasih.</t>
  </si>
  <si>
    <t>Provisioning Failed|WFM|INF008979781|-7.378328,112.574655; TIDAK ADA JARINGAN, TERDEKAT ODP-KRN-FQ/01, ALPRO BBE TERDEKAT DAL</t>
  </si>
  <si>
    <t>SMA AT-Taubah</t>
  </si>
  <si>
    <t>ODP-OMB-FAA/66</t>
  </si>
  <si>
    <t>|MN00572|/SMA AT-Taubah/HSI Bisnis + Netmonk Promo 2026 300 Mbps (Rp 1.186.100) PSB 150.000/085230900285/Al.fiancathering@gmail.com/Ach Mustofa Zakki/-7.119629, 113.339825/Jl. Joko Tole, Piaan, Temoran, Kec. Omben, Kabupaten Sampang, Jawa Timur 69291</t>
  </si>
  <si>
    <t>SMA Taruna Nusantara Kampus Malang</t>
  </si>
  <si>
    <t>ODP-KEP-FY/37</t>
  </si>
  <si>
    <t>WO060917929</t>
  </si>
  <si>
    <t xml:space="preserve">AMRBS;407072;AM LEDIT;62Ã‚Â 822Ã¢â‚¬â€˜3081Ã¢â‚¬â€˜8836 (Roni), Diaz +62 812-3302-1045 PSB INDIBIZ 300 MBPS BISNIS </t>
  </si>
  <si>
    <t>2026-08-05 13:00:00|Nama PIC : Bp Rony No HP : 082230818836 No Alt : - M Janji : 05 Agustus 2026 Jam Pasang : Pagi / Siang Note : hubungi pelanggan jika ingin ke lokasi, terima kasih|40951378|MYDITA</t>
  </si>
  <si>
    <t>Toko Sembako Sumber Barokah</t>
  </si>
  <si>
    <t>ODP-BKA-FG/005 FG/D01/005.01</t>
  </si>
  <si>
    <t>WO060794114</t>
  </si>
  <si>
    <t>MD|MYDB-20260802264192|EC50002/MC50042|Toko Sembako Sumber Barokah|082221122183</t>
  </si>
  <si>
    <t>CV. DUTA NIRMALA</t>
  </si>
  <si>
    <t>ODP-BMU-FK/039 FK/D04/039.01</t>
  </si>
  <si>
    <t>WO060738927</t>
  </si>
  <si>
    <t>|MC60040|MYIA-077693543272/POI/Lysia Lidia/087712031893/nirmaladuta3@gmail.com</t>
  </si>
  <si>
    <t xml:space="preserve">2026-08-03 15:00:00 | M Janji : (03/08/2026) jam Pasang : 09:00 Note : hubungi pelanggan jika ingin kelokasi </t>
  </si>
  <si>
    <t>ODP-KEN-FBT/053</t>
  </si>
  <si>
    <t>WO060894459</t>
  </si>
  <si>
    <t>2026-07-24 14:00:00 | Nama Pic : PT JOGJA CANTIK SELALU  No Hp Pic : 082386999999  Jam Pemasangan : 08:00 - 12.00  Tanggal Pemasangan : KAMIS 23 JULI 2026  Info Tambahan : Hubungi pelanggan sebelum datang ke lokasi</t>
  </si>
  <si>
    <t>PT. OLAH KULINER NUSANTARA</t>
  </si>
  <si>
    <t>ODP-SDA-FAG/13</t>
  </si>
  <si>
    <t>WO060657461</t>
  </si>
  <si>
    <t>|MN02332|/PT. OLAH KULINER NUSANTARA/HSI B2B (1:1) + PHONE (800 MENIT) 100MBPS 645RB PSB DISC 70%//mincha2805@gmail.com/ROVIK MAKRUFAH/085179647414 / 082198650011</t>
  </si>
  <si>
    <t>2026-08-02 13:00:00|Nama PIC : Rovik No HP : 085179647414 Alt : 082198650011 / 087870261013 M Janji : 02/08/2026 NoteÃ‚Â :  hubungi terlebih dahulu sebelum kelokasi|NE2261|MYDITA</t>
  </si>
  <si>
    <t>Follow Up Revoke Completed, New Order ID : SC1002505905</t>
  </si>
  <si>
    <t>Desa Creator Indonesia</t>
  </si>
  <si>
    <t>ODP-BLB-FDZ/47 FDZ/D03/47.01</t>
  </si>
  <si>
    <t>WO060911185</t>
  </si>
  <si>
    <t>|MC20236|MYIA-085103460842/POI/sisca/082143705851/personalassist@sastro.id</t>
  </si>
  <si>
    <t>2026-08-05 13:00:00 | Tanggal pemasangan : 05 agustus 2026 Jam pemasangan : 08.00 - 12.00 Info Tambahan : Hubungi pelanggan dulu sebelum ke lokasi terimakasih</t>
  </si>
  <si>
    <t>Asep farm</t>
  </si>
  <si>
    <t>|MN00935|/Asep farm/085641893768/asepkms26@gmail.com/ 1S HSI BISNIS BASIC PROMO HUT 50 Mbps / AGUS SADEWO</t>
  </si>
  <si>
    <t>ODP-KND-FAV/01</t>
  </si>
  <si>
    <t>WO061061996</t>
  </si>
  <si>
    <t>2026-08-06 08:00:00 | Nama PIC : Noorman   No HP : 08569801350  Alt :   M Janji : 06/08/2026  Jam Pasang : 08.00 - 13:00   NoteÃ‚Â :  hubungi terlebih dahulu sebelum kelokasi</t>
  </si>
  <si>
    <t>BANYU MILI RESTO</t>
  </si>
  <si>
    <t>ODP-KBU-FDK/09</t>
  </si>
  <si>
    <t>WO060729870</t>
  </si>
  <si>
    <t>|MN00277|MYIA-035107784095/POI/BR Suyadi/087834446557/sostridanaingg@gmail.com</t>
  </si>
  <si>
    <t>2026-08-04 13:00:00 | Tanggal pemasangan :03/08/2026 Jam pemasangan : siang Info Tambahan : Hubungi pelanggan dulu sebelum ke lokasi terima kasih.</t>
  </si>
  <si>
    <t>ODP-MJT-FK/24 FK/D06/24.01</t>
  </si>
  <si>
    <t>WO061058727</t>
  </si>
  <si>
    <t>MD|MYDB-20260806264512|DC20002/MC20039|intan express laundry|085704696766</t>
  </si>
  <si>
    <t>2026-08-07 13:00:00 | M Janji :  18 Juli 2026 Jam Pasang : 11.00 Note : hubungi pelanggan jika ingin ke lokasi, terima kasih.</t>
  </si>
  <si>
    <t>LASKAR BUAH MEDANG</t>
  </si>
  <si>
    <t>ODP-BLO-FDD/035</t>
  </si>
  <si>
    <t>WO060813628</t>
  </si>
  <si>
    <t>|MN00799|MYIA-022440600479/POI/LAELATUL AFIATUN NISAK/085733668576/kantorhrdlaskarbuah@gmail.com</t>
  </si>
  <si>
    <t>2026-08-04 13:00:00 | Nama Pic : LAELATUL  No Hp Pic : 085733668576 No alt : - Jam Pemasangan : siang  Tanggal Pemasangan : 4 Agustus 2026</t>
  </si>
  <si>
    <t>SPBU KLAMPIS (PT.KLAMPIS PETRO SETIA JAYA)</t>
  </si>
  <si>
    <t>ODP-ARB-FA/40</t>
  </si>
  <si>
    <t>|MN02600|/SPBU KLAMPIS (PT.KLAMPIS PETRO SETIA JAYA)/MUZAYYANAH/081333484599/spbu5469118@gmail.com/HSI Bisnis Promo HUT Telkom (1:1) 50 Mbps (Rp 355.000) PSB Rp 150.000/</t>
  </si>
  <si>
    <t>SMPN 2 BATANGAN</t>
  </si>
  <si>
    <t>ODP-JWN-FH/147 FH/D02/147.01</t>
  </si>
  <si>
    <t>WO060995813</t>
  </si>
  <si>
    <t>|MC60052|MYIA-042546297745/POI/Mukhlisin/082335357398/smpn2batangan@gmail.com</t>
  </si>
  <si>
    <t>2026-08-06 13:00:00 | Nama PIC : BAPAK MUHLISIN No HP : 082335357398 Alt :  M Janji : (kamis/6/AGUSTUS/2026) jam Pasang : 09:00 Note : hubungi pelanggan jika ingin kelokasi</t>
  </si>
  <si>
    <t>Follow Up Revoke Completed, New Order ID : SC1002513051</t>
  </si>
  <si>
    <t>Toko Rasyid Yusuf</t>
  </si>
  <si>
    <t>ODP-SLI-FX/028 FX/D03/028.01</t>
  </si>
  <si>
    <t>WO060734943</t>
  </si>
  <si>
    <t>|MN02374|MYIA-021680197113/POI/Rendy bergas/08135879252/visimk78@gmail.com</t>
  </si>
  <si>
    <t>SANTO KOST</t>
  </si>
  <si>
    <t>ODP-ALA-FAA/46 FAA/D05/46.01</t>
  </si>
  <si>
    <t>WO060634344</t>
  </si>
  <si>
    <t>|MN02367|MYIA-083320557942/POI/ERWAN SUSANTO/081934027685/erwansusanto678@gmail.com</t>
  </si>
  <si>
    <t>Follow Up Revoke Completed, New Order ID : SC1002509194</t>
  </si>
  <si>
    <t>BEST COMPUTER</t>
  </si>
  <si>
    <t>ODP-BDG-FC/23</t>
  </si>
  <si>
    <t>WO060847809</t>
  </si>
  <si>
    <t>|MN00216|MYIA-049510320634/POI/fashfahish shofhal jamil/087869525149/shofhaljamilfashfahish@gmail.com</t>
  </si>
  <si>
    <t xml:space="preserve">2026-08-05 13:00:00 | Nama PIC: bp shofal Notel: 087869525149 Alt: -  Tanggal: 5/8/2026 Jam Pasang: Siang Note: Hubungi sebelum ke lokasi, terimakasih. </t>
  </si>
  <si>
    <t>GUEST HOUSE OF Riyadi</t>
  </si>
  <si>
    <t>ODP-BTU-FW/39 FW/D04/39.01</t>
  </si>
  <si>
    <t>WO060965573</t>
  </si>
  <si>
    <t>MD|MYDB-20260805264405|DN00001/MN01844|GUEST HOUSE OF Riyadi|087870686254</t>
  </si>
  <si>
    <t>PT TRANS HYBRID COMMUNICATION UR APOTEK PRO CEPU</t>
  </si>
  <si>
    <t>ODP-CEP-FE/045 FE/D06/045.01</t>
  </si>
  <si>
    <t>WO060720200</t>
  </si>
  <si>
    <t>|MN00542|MYIA-095183574683/POI/SYUKUR/089672423542/pttcjakarta2@gmail.com</t>
  </si>
  <si>
    <t xml:space="preserve">2026-08-03 15:00:00 | Nama PIC : Sykur No HP : 089672423542 Alt :  M Janji : 03/08/2026 Jam Pasang : 08.00 - 13:00  NoteÃ‚Â :  hubungi terlebih dahulu sebelum kelokasi </t>
  </si>
  <si>
    <t>CANCEL ORDER INVALID SURVEY remark : Moban cancel order diatas sesuai NDE untuk tidak melakukan penarikan IndiBiz ke Prodia m</t>
  </si>
  <si>
    <t>WO060781343</t>
  </si>
  <si>
    <t>2026-08-01 08:00:00|Tanggal pemasangan :01 agustus 2026  Jam pemasangan : 08.00 - 12.00  Info Tambahan : Hubungi pelanggan dulu sebelum ke lokasi  terimakasih|BE1295|MYDITA</t>
  </si>
  <si>
    <t>MI Ma&amp; 39;arif NU 1 Bogares Kidul</t>
  </si>
  <si>
    <t>WO061079987</t>
  </si>
  <si>
    <t>MD|MYDB-20260806264529|DN00001/MN00377|MI Ma&amp; 39;arif NU 1 Bogares Kidul|082264899833</t>
  </si>
  <si>
    <t xml:space="preserve">2026-08-07 13:00:00 | telp :082264899833 alt : manja : pagi : siang 07/08/2026 hub sebelum ke lokasi </t>
  </si>
  <si>
    <t>SENINE COFFEE</t>
  </si>
  <si>
    <t>ODP-KRN-FAC/54 FAC/D05/54.01</t>
  </si>
  <si>
    <t>WO060957410</t>
  </si>
  <si>
    <t>MD|MYDB-20260802264203|DN00001/MN00501|SENINE COFFEE|085749657064</t>
  </si>
  <si>
    <t>PT Noble Bali 3</t>
  </si>
  <si>
    <t>ODP-APR-FF/42</t>
  </si>
  <si>
    <t>WO060964315</t>
  </si>
  <si>
    <t>|MN02677|/CP I NENGAH SUTA/0817562315-081237301115/sutanoble@gmail.com</t>
  </si>
  <si>
    <t>2026-08-07 13:00:00|Nama Pic :  No Hp Pic :  Jam Pemasangan : 08:00 - 12.00 Tanggal Pemasangan : KAMIS 06 AGUSTUS 2026 Info Tambahan : Hubungi pelanggan sebelum datang ke lokasi, terima kasih.|40961370|MYDITA</t>
  </si>
  <si>
    <t>KOST PUTRI SWARGA KANTAKU</t>
  </si>
  <si>
    <t>ODP-SMC-FAP/038</t>
  </si>
  <si>
    <t>WO061005876</t>
  </si>
  <si>
    <t>|MC50018|MYIA-037888593114/POI/Chris Setianingsih/081277154180/christsetia123@gmail.com</t>
  </si>
  <si>
    <t>2026-08-04 13:00:00 | Tanggal pemasangan : 04 agustus 2026  Jam pemasangan : pagi/siang  Info Tambahan : Hubungi pelanggan dulu sebelum ke lokasi  terima kasih</t>
  </si>
  <si>
    <t>SMPN 1 Abiansemal</t>
  </si>
  <si>
    <t>ODP-TBN-FCS/36</t>
  </si>
  <si>
    <t>MN00087/SMPN 1 Abiansemal/PIC Ida Bagus Mas Suryawan/083114712733/smpn1abiansemal@yahoo.co.id</t>
  </si>
  <si>
    <t>BUSINESS CENTER HNI MAGETAN 1</t>
  </si>
  <si>
    <t>ODP-MSP-FC/32 FC/D06/32.01</t>
  </si>
  <si>
    <t>WO060678240</t>
  </si>
  <si>
    <t>|MN00286|MYIA-042716226809/POI/SUJITO/081336597477/agenkopisevelmagetan@gmail.com</t>
  </si>
  <si>
    <t>2026-08-02 15:00:00 | Nama PIC : bapak SUJITO No HP : 081336597477 Alt :  M Janji : (MINGGU/2/AGUSTUS/2026) jam Pasang : 09:00 Note : hubungi pelanggan jika ingin kelokasi</t>
  </si>
  <si>
    <t>TOKO SYAUQY CELL &amp; DIGITAL PRINT</t>
  </si>
  <si>
    <t>ODP-PSN-FCC/04</t>
  </si>
  <si>
    <t>WO061062391</t>
  </si>
  <si>
    <t>|MN01982|/TOKO SYAUQY CELL &amp; DIGITAL PRINT/WINBACK 2.0 HSI B2B (1:1) 50MBPS 355RB PSB DISC 70%/PSN/syauqycell676@gmail.com/SYARIFUDDIN /085119398998082332171331</t>
  </si>
  <si>
    <t>2026-08-07 08:00:00|Tanggal pemasangan: 6/08/2026 Jam pemasangan : pagi / siang Info Tambahan : Hubungi pelanggan dulu sebelum ke lokasi. terima kasih|40010577|MYDITA</t>
  </si>
  <si>
    <t>PT LINGGA SAKTI INDONESIA</t>
  </si>
  <si>
    <t>ODP-NGI-FJ/17</t>
  </si>
  <si>
    <t>WO061062319</t>
  </si>
  <si>
    <t>|MN01068|MYIA-086869770486/POI/JODY/081330706670/lsi@linggasakti.com</t>
  </si>
  <si>
    <t>PUSKESMAS DEPOK I</t>
  </si>
  <si>
    <t>ODP-BBS-FS/010 FS/D01/010.01</t>
  </si>
  <si>
    <t>WO060983273</t>
  </si>
  <si>
    <t>|MN00277|MYIA-014020344008/POI/Rr. Grin Jayanti/08994646845/puskesdepok1@gmail.com</t>
  </si>
  <si>
    <t>2026-08-06 13:00:00 | Tanggal pemasangan: 6/08/2026 Jam pemasangan : pagi / siang Info Tambahan : Hubungi pelanggan dulu sebelum ke lokasi. terima kasih</t>
  </si>
  <si>
    <t>Kantor Desa Panjunan</t>
  </si>
  <si>
    <t>ODP-PAT-FR/104 FR/D06/104.01</t>
  </si>
  <si>
    <t>WO061069520</t>
  </si>
  <si>
    <t>|MC60053|MYIA-004339573928/POI/Yuliana/081337309219/retno4221@gmail.com</t>
  </si>
  <si>
    <t>ODP-MJT-FC/12 FC/D03/12.01</t>
  </si>
  <si>
    <t>WO061119535</t>
  </si>
  <si>
    <t>MD|MYDB-20260806264597|DC20002/MC20039|Toko Bismillah|087760386159</t>
  </si>
  <si>
    <t>2026-08-08 08:00:00 | Tanggal pemasangan: 07/08/2026 Jam pemasangan : pagi/siang Info Tambahan : Hubungi pelanggan dulu sebelum ke lokasi. terima kasih</t>
  </si>
  <si>
    <t>ODP-SBW-FBK/61</t>
  </si>
  <si>
    <t>WO060818947</t>
  </si>
  <si>
    <t>2026-08-02 15:00:00 | Nama Pic : bp FIRMAN  No Hp Pic : 087860187055  No alt : -  Jam Pemasangan : siang   Tanggal Pemasangan : 2 Agustus 2026</t>
  </si>
  <si>
    <t>CV GUDANG BAJU SUJARWO</t>
  </si>
  <si>
    <t>ODP-JER-FA/49 FA/D06/49.01</t>
  </si>
  <si>
    <t>WO060928340</t>
  </si>
  <si>
    <t>|MN00086|MYIA-038325500528/POI/Arindia Merry Firdiana/082143445359/dandimadya4@gmail.com</t>
  </si>
  <si>
    <t>2026-08-05 15:00:00 | Nama : BP DANDI MADYA (MANAGER) No Hp : 089610405144 No Alt :  Tgl Pemasangan : 05 Agustus 2026 Interval : PAGI  Note : Hubungi pelanggan terlebih dahulu</t>
  </si>
  <si>
    <t>BANYU BIROE</t>
  </si>
  <si>
    <t>ODP-BLO-FH/020 FH/D02/020.01</t>
  </si>
  <si>
    <t>WO060972371</t>
  </si>
  <si>
    <t>|MC60133|MYIA-001093782561/POI/INEKE WINDI ISNAWATI/081388885213/nawa01464@gmail.com</t>
  </si>
  <si>
    <t>2026-08-06 08:00:00 | Waktu pemasnagan : 06 Agustus 2026 Jam pemasangan : 08.00 - 12.00 Mohon hubungi pelanggan sebelum ke lokasi  Terima kasih</t>
  </si>
  <si>
    <t>ODP-KDL-FB/050</t>
  </si>
  <si>
    <t>WO060929350</t>
  </si>
  <si>
    <t>AMRBS;403099;TREG4;MUHAMMAD MASTUR;081226139781;CP ABDUL GHOFUR 089659361635;PAKET 2S INET VOICE 100 MBPS (709.000);PT GLOBAL JET EXPRESS//KEDU;input by novi</t>
  </si>
  <si>
    <t>2026-08-05 15:00:00|M Janji : (05/08/2026) jam Pasang pagi / siang  Note : hubungi pelanggan jika ingin kelokasi|40981182|MYDITA</t>
  </si>
  <si>
    <t>MOMOYO ICE CREAM</t>
  </si>
  <si>
    <t>ODP-NJK-FK/41 FK/D05/41.01</t>
  </si>
  <si>
    <t>WO060877248</t>
  </si>
  <si>
    <t>MD|MYDB-20260730263956|EN00005/MC20190|MOMOYO ICE CREAM|088991507194</t>
  </si>
  <si>
    <t xml:space="preserve">2026-08-05 08:00:00 | Nama PIC : Bapak Yudhistiraa No HP : 088991507194 No Alternatif :  M Janji : 05/08/2026 Jam Pasang : Pagi NoteÃ‚Â :  Hubungi terlebih dahulu sebelum ke lokasi  </t>
  </si>
  <si>
    <t>Villa 221 House Ceningan</t>
  </si>
  <si>
    <t>ODP-SMA-FY/22 FY/D03/22.01</t>
  </si>
  <si>
    <t>WO060995522</t>
  </si>
  <si>
    <t>|MN02745|MYIA-072037416480/POI/Ni Nyoman Astini/082228753732/villahouseceningan221@gmail.com</t>
  </si>
  <si>
    <t xml:space="preserve">2026-08-06 13:00:00 | Nama PIC : Bapak Radika No HP : 082228753732 No Alternatif : 081338732503 M Janji : 06/08/2026 Jam Pasang : Pagi NoteÃ‚Â :  Hubungi terlebih dahulu sebelum ke lokasi </t>
  </si>
  <si>
    <t>JNT</t>
  </si>
  <si>
    <t>ODP-DMO-FAC/34 FAC/D04/34.01</t>
  </si>
  <si>
    <t>WO060967554</t>
  </si>
  <si>
    <t>MD|MYID-4042608050002|RBIZTOP|PT PAKET KILAT RAHARJA|081232358866</t>
  </si>
  <si>
    <t>2026-08-06 08:00:00 | Tanggal pemasangan: 6/08/2026 Jam pemasangan : pagi / siang Info Tambahan : Hubungi pelanggan dulu sebelum ke lokasi. terima kasih</t>
  </si>
  <si>
    <t>SPBU 4459308</t>
  </si>
  <si>
    <t>ODP-KUD-FAL/067 FAL/D05/067.01</t>
  </si>
  <si>
    <t>WO061054911</t>
  </si>
  <si>
    <t>|MC60142|MYIA-075805015623/POI/DERA BAHTIAR WIDIYANTO /08562685148/spbu_modern@yahoo.com</t>
  </si>
  <si>
    <t xml:space="preserve">2026-08-07 08:00:00 | Nama PIC : BAPAK DERA No HP : 08562685148 No Alternatif : - M Janji : 07/08/2026 Jam Pasang : Pagi NoteÃ‚Â :  Hubungi terlebih dahulu sebelum ke lokasi </t>
  </si>
  <si>
    <t>toko Sentral jaya</t>
  </si>
  <si>
    <t>ODP-DMP-FAB/70 FAB/D06/70.01</t>
  </si>
  <si>
    <t>WO060931946</t>
  </si>
  <si>
    <t>|MN02363|MYIA-085990006482/POI/alfian LEONARD tannaya /082145830000/oppohera97@gmail.com</t>
  </si>
  <si>
    <t>2026-08-05 15:00:00 | Nama Pic : bp alfian  No Hp Pic : 082145830000 No alt : - Jam Pemasangan : pagi  Tanggal Pemasangan : 5 Agustus 2026</t>
  </si>
  <si>
    <t>Toko Akbal</t>
  </si>
  <si>
    <t>ODP-SWE-FAD/98</t>
  </si>
  <si>
    <t>WO060788404</t>
  </si>
  <si>
    <t>|MC40234|MYIA-056913885278/POI/akbal binan/083866857254/devamotor305@gmail.com</t>
  </si>
  <si>
    <t>2026-08-02 13:00:00 | Nama PIC : bapak Akbal  No HP :  083866857254  Alt :   M Janji : (MINGGU/2/AGUSTUS/2026)  jam Pasang : 09:00  Note : hubungi pelanggan jika ingin kelokasi</t>
  </si>
  <si>
    <t>Raudhatul athfal Nurul Fatimah</t>
  </si>
  <si>
    <t>ODP-KPP-FC/63 FC/D03/63.01</t>
  </si>
  <si>
    <t>WO060640079</t>
  </si>
  <si>
    <t>MD|MYDB-20260801264120|DN00001/MN00572|Raudhatul athfal Nurul Fatimah|081555916848</t>
  </si>
  <si>
    <t xml:space="preserve">2026-08-02 13:00:00 | Nama PIC : Syaiful No HP : 081555916848 Alt :  M Janji : 02/08/2026 NoteÃ‚Â :  hubungi terlebih dahulu sebelum kelokasi </t>
  </si>
  <si>
    <t>Follow Up Revoke Completed, New Order ID : SC1002511731</t>
  </si>
  <si>
    <t>The Heaven Glamping &amp; Resto</t>
  </si>
  <si>
    <t>ODP-WOS-FAP/025</t>
  </si>
  <si>
    <t>AMRBS ; 402717 ; AMEX ; WIRA ; TREG3 ; MAGELANG ; 1S HSI BISNIS PROMO 100 Mbps ; Nurcholis 081225919606; heavenwisataindonesia@gmail.com</t>
  </si>
  <si>
    <t>UNIVERSITAS KH ABDUL WAHAB HASBULLAH</t>
  </si>
  <si>
    <t>WO060878092</t>
  </si>
  <si>
    <t>|MN01463|/UNIVERSITAS KH ABDUL WAHAB HASBULLAH /WINBACK 2.0 HSI B2B (1:1) 50MBPS 355RB PSB DISC 70%/1:1 WINBACK 50MBPS INET ONLY TARIF 355000 BELUM PPN /zuhrisyaifuddin52@gmail.com/SYAIFUDDIN ZUHRI/85784996850</t>
  </si>
  <si>
    <t>2026-08-05 08:00:00|Nama Pic : bp SYAIFUDDIN  No Hp Pic : 085784996850 No alt : - Jam Pemasangan : pagi  Tanggal Pemasangan : 5 Agustus 2026|40981182|MYDITA</t>
  </si>
  <si>
    <t>toko barokah</t>
  </si>
  <si>
    <t>ODP-JTR-FF/57 FF/D03/57.01</t>
  </si>
  <si>
    <t>WO060824008</t>
  </si>
  <si>
    <t>|MN02366|MYIA-006453022541/POI/prisca Dwi Fitri handayani/0882009145791/priscaadwii5@gmail.com</t>
  </si>
  <si>
    <t>TOKO RANI JAYA</t>
  </si>
  <si>
    <t>ODP-PII-FK/09</t>
  </si>
  <si>
    <t>WO060767724</t>
  </si>
  <si>
    <t>|MN00836|/TOKO RANI JAYA/WINBACK HSI B2B + NETMONK (1:1) 200MBPS 946,1RB PSB DISC 70%//ngatminiranijaya@gmail.com/NGATMINI/82264431233</t>
  </si>
  <si>
    <t>2026-08-04 08:00:00|Tanggal Pemasangan : 04 Agustus 2026 Jam Pemasangan : 08:00 13:00 Info Tambahan : Hubungi pelanggan dulu sebelum ke lokasi terimakasih|40961370|MYDITA</t>
  </si>
  <si>
    <t>MYDITA RBS - HD1A - FAILED</t>
  </si>
  <si>
    <t>Surahman farm</t>
  </si>
  <si>
    <t>|MN00935|/Surahman farm/088239679174/surahmante...@gmail.com/ 1S HSI BISNIS BASIC PROMO HUT 50 Mbps / AGUS SADEWO</t>
  </si>
  <si>
    <t>WARKOP NGOPI JOSS TA</t>
  </si>
  <si>
    <t>ODP-MIP-FB/118 FB/D10/118.01</t>
  </si>
  <si>
    <t>WO061062740</t>
  </si>
  <si>
    <t>|MC20217|MYIA-098770704914/POI/mocammad wachid/085113136062/ngopijossta@gmail.com</t>
  </si>
  <si>
    <t xml:space="preserve">2026-08-07 08:00:00 | telp :085113136062 alt : manja : pagi : siang 07/08/2026 hub sebelum ke lokasi </t>
  </si>
  <si>
    <t>TOKO MAINAN ANAK-ANAK</t>
  </si>
  <si>
    <t>ODP-PYA-FAE/18 FAL/D05/18.01</t>
  </si>
  <si>
    <t>WO060875430</t>
  </si>
  <si>
    <t>MD|MYDB-20260803264290|DN00001/MN01272|TOKO MAINAN ANAK-ANAK|083147689744</t>
  </si>
  <si>
    <t>2026-08-05 08:00:00 | Nama PIC : Ibu Nurmala No HP : 083147689744 No Alt : - M Janji : 05 Agustus 2026 Jam Pasang : Pagi / Siang Note : hubungi pelanggan jika ingin ke lokasi, terima kasih</t>
  </si>
  <si>
    <t>SPBU 44 506 06 BEDONO</t>
  </si>
  <si>
    <t>ODP-ABR-FF/042 FF/D04/042.01</t>
  </si>
  <si>
    <t>WO061116023</t>
  </si>
  <si>
    <t>|MN02495|MYIA-007803979152/POI/I MADE MUDITA/081328099275/spbu4450606@gmail.com</t>
  </si>
  <si>
    <t>2026-08-07 15:00:00 | Nama PIC : BAPAK MADE MUDITA No HP : 081328099275 Alt :  M Janji : (JUMAT/7/AGUSTUS/2026) jam Pasang : 09:00 Note : hubungi pelanggan jika ingin kelokasi</t>
  </si>
  <si>
    <t>SPBU 4458118</t>
  </si>
  <si>
    <t>ODP-WRO-FL/035 FL/D05/035.01</t>
  </si>
  <si>
    <t>WO060923300</t>
  </si>
  <si>
    <t>|MN01996|MYIA-016318136315/POI/Heri Susilo/085325311653/sandiblora36@gmail.com</t>
  </si>
  <si>
    <t>2026-08-05 15:00:00 | Tanggal pemasangan : 05 agustus 2026 Jam pemasangan : 08.00 - 12.00 Info Tambahan : Hubungi pelanggan dulu sebelum ke lokasi terimakasih</t>
  </si>
  <si>
    <t>AMRBS/405613/FARISTA APRILLIA/R3/YOGYAKARTA/HSI BISNIS 1S 75 MBPS PROMO HUT TELKOM 1:1/IMAM HANAFI/082241020724 087839358174/work.hanafi@gmail.com</t>
  </si>
  <si>
    <t>Toko Oktavian</t>
  </si>
  <si>
    <t>ODP-GSK-FBX/25 FBX/D02/25.01</t>
  </si>
  <si>
    <t>WO060967779</t>
  </si>
  <si>
    <t>|MN02435|MYIA-054309464545/POI/Oktavian Adisaputra /081321039250/oktavianadisaputra14@gmail.com</t>
  </si>
  <si>
    <t>2026-08-09 13:00:00 | Tanggal: 06/8/2026 Jam Pasang: Siang Note: Hubungi pelanggan sebelum ke lokasi, terima kasih.</t>
  </si>
  <si>
    <t>ODP-MUN-FAH/019</t>
  </si>
  <si>
    <t>WO060799412</t>
  </si>
  <si>
    <t>2026-07-30 08:00:00 | Nama PIC : Salman  No HP : 08131000230  Alt :   M Janji : 29 Juli 2026  Jam Pasang : 08.00 - 13:00   NoteÃ‚Â :  hubungi terlebih dahulu sebelum kelokasi</t>
  </si>
  <si>
    <t>PUSTU KEDUNG BANTENG</t>
  </si>
  <si>
    <t>ODP-BNL-FAA/85</t>
  </si>
  <si>
    <t>WO061016672</t>
  </si>
  <si>
    <t>|MN02680|/PUSTU KEDUNG BANTENG/WINBACK 2.0 HSI B2B (1:1) 50MBPS 355RB PSB DISC 70%//uptdkes.rembang@gmail com/I WAYAN SUARKA/85655077680</t>
  </si>
  <si>
    <t>2026-08-06 15:00:00|M Janji : (06/08/2026) jam Pasang : 09:00 Note : hubungi pelanggan jika ingin kelokasi|40961370|MYDITA</t>
  </si>
  <si>
    <t>Priyanto farm</t>
  </si>
  <si>
    <t>|MN00935|/Priyanto farm/085801282125/priyantohadiprayitno@gmail.com/ 1S HSI BISNIS BASIC PROMO HUT 50 Mbps / AGUS SADEWO</t>
  </si>
  <si>
    <t>PT. PUTRA SURYA MANDIRI SEJAHTERA</t>
  </si>
  <si>
    <t>ODP-TUL-FAH/12</t>
  </si>
  <si>
    <t>WO060969828</t>
  </si>
  <si>
    <t>MD|MYDB-20260803264213|DC20015/MC20183|PT. PUTRA SURYA MANDIRI SEJAHTERA|081227646666</t>
  </si>
  <si>
    <t>2026-08-04 08:00:00 | Tanggal Pemasangan : 04 Agustus 2026  Jam Pemasangan : 08:00 13:00  Info Tambahan : Hubungi pelanggan dulu sebelum ke lokasi terimakasih</t>
  </si>
  <si>
    <t>K88 STATIONERY &amp; Agen BRILink</t>
  </si>
  <si>
    <t>ODP-SWE-FAX/22</t>
  </si>
  <si>
    <t>WO060998147</t>
  </si>
  <si>
    <t>MD|MYDB-20260805264450|SC00001/MC00069|K88 STATIONERY &amp; Agen BRILink|087865511844</t>
  </si>
  <si>
    <t>KUD MISOYO SARI</t>
  </si>
  <si>
    <t>ODP-PML-FS/001 FS/D01/001.01</t>
  </si>
  <si>
    <t>WO061047490</t>
  </si>
  <si>
    <t>|MN02086|MYIA-004026900870/POI/aris kusnandar /085225051702/kud.misoyo.sari@gmail.com</t>
  </si>
  <si>
    <t>2026-08-07 08:00:00 | Nama Pic : bp aris kusnandar  No Hp Pic : 085225051702 No alt : - Jam Pemasangan : pagi  Tanggal Pemasangan : 7 Agustus 2026</t>
  </si>
  <si>
    <t>toko daud</t>
  </si>
  <si>
    <t>ODP-DMP-FAH/34 FAH/D02/34.01</t>
  </si>
  <si>
    <t>WO061034920</t>
  </si>
  <si>
    <t>|MN02363|MYIA-059859121267/POI/daud tandi/082147591537/tiaradompu61@gmail.com</t>
  </si>
  <si>
    <t xml:space="preserve">2026-08-07 08:00:00 | telp :082147591537 alt : manja : pagi : siang 07/08/2026 hub sebelum ke lokasi </t>
  </si>
  <si>
    <t>MADRASAH AL-RAHMAN</t>
  </si>
  <si>
    <t>ODP-OMB-FE/10 FE/D01/10.01</t>
  </si>
  <si>
    <t>WO060979128</t>
  </si>
  <si>
    <t>MD|MYDB-20260805264392|DN00001/MN02006|MADRASAH AL-RAHMAN|087899231342</t>
  </si>
  <si>
    <t xml:space="preserve">2026-08-06 15:00:00 | Jam pemasangan : 12.00 Info Tambahan : Hubungi pelanggan dulu sebelum ke lokasi terimakasih  </t>
  </si>
  <si>
    <t>Hartati Farm</t>
  </si>
  <si>
    <t>|MN00935|/Hartati Farm/085800302224/srihartatishtt662@gmali.com/ 1S HSI BISNIS BASIC PROMO HUT 50 Mbps / AGUS SADEWO</t>
  </si>
  <si>
    <t>UNCONTACTED : Mail Box - Memo Ivan Sutiawan 40010577|MYDITA</t>
  </si>
  <si>
    <t>TOKO KUE DINOYO MALANG</t>
  </si>
  <si>
    <t>ODP-KLJ-FAF/158 FAF/D04/158.01</t>
  </si>
  <si>
    <t>WO060877303</t>
  </si>
  <si>
    <t>|MN02214|MYIA-030609418801/POI/SOFANDI/081211377715/sofandioncom@gmail.com</t>
  </si>
  <si>
    <t>2026-08-05 08:00:00 | Nama Pic : bp SOFANDI No Hp Pic : 081211377715 No alt : - Jam Pemasangan : pagi  Tanggal Pemasangan : 5 Agustus 2026</t>
  </si>
  <si>
    <t>Follow Up Revoke Completed, New Order ID : SC1002512021</t>
  </si>
  <si>
    <t>EZZY HOMESTAY</t>
  </si>
  <si>
    <t>ODP-JER-FA/26 FA/D01/26.01</t>
  </si>
  <si>
    <t>WO060830926</t>
  </si>
  <si>
    <t>|MN02617|MYIA-057292805690/POI/PRABOWO/0881037504976/ezzy.homestay01@gmail.com</t>
  </si>
  <si>
    <t>2026-08-05 08:00:00 | Nama PIC : bu renita No HP : 0881037504976 Tanggal Pemasangan : 05 Agustus 2026 Jam Pemasangan : 08:00 15:00 Info Tambahan : Hubungi pelanggan dulu sebelum ke lokasi terimakasih</t>
  </si>
  <si>
    <t>KOPI PAHING</t>
  </si>
  <si>
    <t>ODP-BLO-FJ/023 FJ/D03/023.01</t>
  </si>
  <si>
    <t>WO060783211</t>
  </si>
  <si>
    <t>|MC60133|MYIA-065472751284/POI/WIO ISTANZA/081227832961/wio398023@gmail.com</t>
  </si>
  <si>
    <t>2026-08-04 13:00:00 | M Janji : 4 agustus 2026 jam Pasang : pagi siang Note : hubungi pelanggan jika ingin kelokasi</t>
  </si>
  <si>
    <t>EXCOM COPY CENTER</t>
  </si>
  <si>
    <t>ODP-ASB-FB/28 FB/D05/28.01</t>
  </si>
  <si>
    <t>WO061061037</t>
  </si>
  <si>
    <t>|MC30281|MYIA-071333616010/POI/SAMSUL HADI /083132974631/samsulhadi2022000@gmail.com</t>
  </si>
  <si>
    <t>2026-08-07 08:00:00 | Waktu pemasnagan : 07 agustus 2026 Jam pemasangan : 08.00 - 12.00 Mohon hubungi pelanggan sebelum ke lokasi  Terima kasih</t>
  </si>
  <si>
    <t>PT. ALINDO MEDIA DIGITAL</t>
  </si>
  <si>
    <t>ODP-GDG-FAP/06 FAP/D01/06.01</t>
  </si>
  <si>
    <t>WO061085352</t>
  </si>
  <si>
    <t>MD|MYDB-20260806264504|SC20017/MC20200|PT. ALINDO MEDIA DIGITAL|085368888819</t>
  </si>
  <si>
    <t>2026-08-09 08:00:00 | Nama Pic : bp ali  No Hp Pic : 085368888819 No alt : - Jam Pemasangan : pagi  Tanggal Pemasangan : 7 Agustus 2026</t>
  </si>
  <si>
    <t>PT ALINCO</t>
  </si>
  <si>
    <t>ODP-KPO-FL/16 FL/D02/16.01</t>
  </si>
  <si>
    <t>WO060873254</t>
  </si>
  <si>
    <t>|MN02295|MYIA-051621827306/POI/ibu Sinta /081336929622/alinco.admn@gmail.com</t>
  </si>
  <si>
    <t>2026-08-05 08:00:00 | Nama PIC : Ibu Anita No HP : 081336929622 No Alt : - M Janji : 05 Agustus 2026 Jam Pasang : Pagi / Siang Note : hubungi pelanggan jika ingin ke lokasi, terima kasih</t>
  </si>
  <si>
    <t>ODP-WAT-FP/37</t>
  </si>
  <si>
    <t>WO060949308</t>
  </si>
  <si>
    <t>2026-08-05 13:00:00|Tanggal Pemasangan : 05 Agustus 2026  Jam Pemasangan : 08:00 13:00  Info Tambahan : Hubungi pelanggan dulu sebelum ke lokasi terimakasih|40010577|MYDITA</t>
  </si>
  <si>
    <t>TOKO DIAN</t>
  </si>
  <si>
    <t>WO060758272</t>
  </si>
  <si>
    <t>MD|MYDB-20260802264211|DN00001/MN02280|TOKO DIAN|082245010104</t>
  </si>
  <si>
    <t>2026-08-08 08:00:00 | Tanggal Pemasangan : 08 Agustus 2026 Jam Pemasangan : 08:00 13:00 Info Tambahan : Hubungi pelanggan dulu sebelum ke lokasi terimakasih</t>
  </si>
  <si>
    <t>WO060809582</t>
  </si>
  <si>
    <t>AMRBS/403104/KRISFIAN TRI SAPUTRA/R3/YOGYAKARTA/PSB HSI BISNIS 1S  300 MBPS PROMO HUT TELKOM 1:1/AHMAD NUGROHO/085743385751/ahmadnugroho7@gmail.com</t>
  </si>
  <si>
    <t>2026-08-02 10:00:00|M Janji : (01/08/2026)  jam Pasang : 09:00  Note : hubungi pelanggan jika ingin kelokasi|PU5218|MYDITA</t>
  </si>
  <si>
    <t>MIXUE PLAMPANG</t>
  </si>
  <si>
    <t>ODP-SBW-FAV/89</t>
  </si>
  <si>
    <t>WO060711515</t>
  </si>
  <si>
    <t>|MN01595|MYIA-087470767723/POI/ARFI/085205255810/arfiadianna2@gmail.com</t>
  </si>
  <si>
    <t>2026-08-01 13:00:00 | M Janji : (01/08/2026)  jam Pasang : 09:00  Note : hubungi pelanggan jika ingin kelokasi</t>
  </si>
  <si>
    <t>sd negri 1 karangklesem</t>
  </si>
  <si>
    <t>ODP-PWT-FAL/004 FAL/D01/004.01</t>
  </si>
  <si>
    <t>WO060900380</t>
  </si>
  <si>
    <t>|MN02742|MYIA-037073417638/POI/arisa rahmawati romadlon/082227022522/risa.zaenudin30@gmail.com</t>
  </si>
  <si>
    <t>2026-08-05 13:00:00 | Tanggal pemasangan : 05 AGUSTUS 2026 Jam pemasangan : pagi/siang Info Tambahan : Hubungi pelanggan dulu sebelum ke lokasi terima kasih</t>
  </si>
  <si>
    <t>DIRGAPURA PUTRA MANDIRI</t>
  </si>
  <si>
    <t>ODP-SMA-FN/19</t>
  </si>
  <si>
    <t>WO060768619</t>
  </si>
  <si>
    <t>|MN02745|MYIA-006844395185/POI/Ida Bagus Wahyu Wedanta/081238719387/iva.n.g.fa.h.mi.fauzi96@gmail.com</t>
  </si>
  <si>
    <t xml:space="preserve">2026-08-02 08:00:00 | Jam pemasangan : 12.00  Info Tambahan : Hubungi pelanggan dulu sebelum ke lokasi  terimakasih </t>
  </si>
  <si>
    <t>KARDIKA KRESNA</t>
  </si>
  <si>
    <t>ODP-NJK-FAC/24</t>
  </si>
  <si>
    <t>WO060643408</t>
  </si>
  <si>
    <t>|MN02309|MYIA-097968776700/POI/ROBET KAUNANG/08139245757/groupkardikakresna@gmail.com</t>
  </si>
  <si>
    <t>WARUNG BU SARI</t>
  </si>
  <si>
    <t>ODP-DPT-FG/07 FG/D01/07.01</t>
  </si>
  <si>
    <t>WO061102013</t>
  </si>
  <si>
    <t>|MN02703|MYIA-013624398936/POI/Astuti/085890510304/astutitokomlg2@gmail.com</t>
  </si>
  <si>
    <t>R Lab SD Sedati gede 2</t>
  </si>
  <si>
    <t>ODP-TPO-FDL/12 FDL/D02/12.01</t>
  </si>
  <si>
    <t>WO060959442</t>
  </si>
  <si>
    <t>|MN00442|MYIA-026707648616/POI/Heru/081252275235/sdnsedatigede2@gmail.com</t>
  </si>
  <si>
    <t xml:space="preserve">2026-08-06 08:00:00 | Jam pemasangan : 12.00 Info Tambahan : Hubungi pelanggan dulu sebelum ke lokasi terimakasih </t>
  </si>
  <si>
    <t>PEMERINTAH DESA DATAR</t>
  </si>
  <si>
    <t>ODP-PWT-FBJ/050 FBJ/D01/050.01</t>
  </si>
  <si>
    <t>WO060797962</t>
  </si>
  <si>
    <t>|MC00213|MYIA-039525677243/POI/LILI PURWANI/081326586775/lilypurwani@gmail.com</t>
  </si>
  <si>
    <t xml:space="preserve">2026-08-04 13:00:00 | Tanggal pemasangan: 04/08/2026 Jam pemasangan : pagi / siang Info Tambahan : Hubungi pelanggan dulu sebelum ke lokasi. terima kasih </t>
  </si>
  <si>
    <t>ODP-NGR-FN/11</t>
  </si>
  <si>
    <t>WO060851877</t>
  </si>
  <si>
    <t>2026-07-29 13:00:00|Nama Pic : BP YUSUF  No Hp Pic : 081333336960  Jam Pemasangan : 08:00 - 12.00  Tanggal Pemasangan : RABU 29 JULI 2026  Info Tambahan : Hubungi pelanggan sebelum datang ke lokasi|YU5156|MYDITA</t>
  </si>
  <si>
    <t>MTs Syiar Islam</t>
  </si>
  <si>
    <t>ODP-RGL-FAE/34</t>
  </si>
  <si>
    <t>WO060854399</t>
  </si>
  <si>
    <t>MD|MYDB-20260804264304|DN00001/MN01285|MTs Syiar Islam|082302325282</t>
  </si>
  <si>
    <t>2026-08-06 08:00:00 | Nama Pic : BP KHOIRUL No Hp Pic : 082302325282 Jam Pemasangan : 08:00 - 12.00 Tanggal Pemasangan : RABU 05 AGUSTUS 2026 Info Tambahan : Hubungi pelanggan sebelum datang ke lokasi, terima kasih.</t>
  </si>
  <si>
    <t>ODP-TUL-FAH/12 FAH/D02/12.01</t>
  </si>
  <si>
    <t>WO060759125</t>
  </si>
  <si>
    <t>2026-08-04 08:00:00 | Tanggal Pemasangan : 04 Agustus 2026 Jam Pemasangan : 08:00 13:00 Info Tambahan : Hubungi pelanggan dulu sebelum ke lokasi terimakasih</t>
  </si>
  <si>
    <t>Follow Up Revoke Completed, New Order ID : SC1002510249</t>
  </si>
  <si>
    <t>PT BRAMASTRA BAKTI SOLUSINDO UR APOTEK PRO WONOSOBO</t>
  </si>
  <si>
    <t>WO060831723</t>
  </si>
  <si>
    <t>|MN00542|MYIA-048065138011/POI/HUSEIN/089672423536/bramastrajakarta1@gmail.com</t>
  </si>
  <si>
    <t>2026-08-04 15:00:00 | Nama PIC : PT BRAMASTRA BAKTI SOLUSINDO UR APOTEK PRO WONOSOBO No HP : 089672423536 Alt :  M Janji : 04/08/2026 Jam Pasang : 08.00 - 13:00  NoteÃ‚Â :  hubungi terlebih dahulu sebelum kelokasi</t>
  </si>
  <si>
    <t>PT MITRA KONJAC INDONESIA</t>
  </si>
  <si>
    <t>ODP-MNZ-FS/81 FS/D11/81.01</t>
  </si>
  <si>
    <t>WO060704777</t>
  </si>
  <si>
    <t>MD|MYDB-20260801264139|DN00001/MN00285|PT MITRA KONJAC INDONESIA|082257936572</t>
  </si>
  <si>
    <t>2026-08-03 08:00:00 | M Janji : 3 agustus 2026 jam Pasang : pagi  Note : hubungi pelanggan jika ingin kelokasi</t>
  </si>
  <si>
    <t>THE LAKEBOX</t>
  </si>
  <si>
    <t>ODP-RKT-FBF/53</t>
  </si>
  <si>
    <t>WO060990962</t>
  </si>
  <si>
    <t>2026-08-05 08:00:00|SMPN 39 surabaya|SYSTEM|MYDITA</t>
  </si>
  <si>
    <t>ERABLUE RAYA KERTEK</t>
  </si>
  <si>
    <t>ODP-WOS-FAA/066 FAA/D05/066.01</t>
  </si>
  <si>
    <t>WO060962108</t>
  </si>
  <si>
    <t>|MN00439|MYIA-060556744229/POI/CHAIDAR SYURYO SAMUDRO/081249549394/billlingnext1@hotmail.com</t>
  </si>
  <si>
    <t>2026-08-06 13:00:00 | Waktu pemasnagan : 06 Agustus 2026 Jam pemasangan : 08.00 - 12.00 Mohon hubungi pelanggan sebelum ke lokasi  Terima kasih</t>
  </si>
  <si>
    <t>SPBU 54.632.06</t>
  </si>
  <si>
    <t>ODP-NWI-FH/22</t>
  </si>
  <si>
    <t>WO060915653</t>
  </si>
  <si>
    <t>|MN00265|MYIA-095293950974/POI/ARIF PAMBUDI HARTA/085335047086/spbu5463206watualang@gmail.com</t>
  </si>
  <si>
    <t xml:space="preserve">2026-08-05 13:00:00 | Nama PIC : bapak Deni No HP : 085186656661 No Alternatif : - M Janji : 05/08/2026 Jam Pasang : Pagi NoteÃ‚Â :  Hubungi terlebih dahulu sebelum ke lokasi  </t>
  </si>
  <si>
    <t>LABKOM SMP MUHAMMADIYAH 2 KEBUMEN</t>
  </si>
  <si>
    <t>ODP-KBM-FAC/10 FAC/D01/02.10</t>
  </si>
  <si>
    <t>WO060923084</t>
  </si>
  <si>
    <t>|MC80224|MYIA-052922483486/POI/FACHTURHADI PRASANU/089619944349/fachturprasanu@gmail.com</t>
  </si>
  <si>
    <t>2026-08-06 08:00:00 | Tanggal pemasangan : 05 AGUSTUS 2026 Jam pemasangan : pagi/siang Info Tambahan : Hubungi pelanggan dulu sebelum ke lokasi terima kasih</t>
  </si>
  <si>
    <t>RUMAH SUNAT PANDAWA</t>
  </si>
  <si>
    <t>ODP-NDL-FG/19 FG/D03/19.01</t>
  </si>
  <si>
    <t>WO061116683</t>
  </si>
  <si>
    <t>|MC20057|MYIA-008667405560/POI/Heni Nurhayati/085353176385/rumahlukapandawa@gmail.com</t>
  </si>
  <si>
    <t xml:space="preserve">2026-08-08 08:00:00 | Jam pemasangan : 12.00 Info Tambahan : Hubungi pelanggan dulu sebelum ke lokasi terimakasih </t>
  </si>
  <si>
    <t>Sikembang Glamping</t>
  </si>
  <si>
    <t>AMRBS ; 402717 ; AMEX ; WIRA ; TREG3 ; MAGELANG ; 1S HSI BISNIS  300 Mbps ; Sony 082220777701; Sonicahyadi0806@gmail.com</t>
  </si>
  <si>
    <t>Gyoza Kitchen</t>
  </si>
  <si>
    <t>ODP-BDG-FB/29 FB/D04/29.01</t>
  </si>
  <si>
    <t>WO061089190</t>
  </si>
  <si>
    <t>MD|MYIB-008476048485|SYSTEM|GYOZA KITCHEN|087822761246</t>
  </si>
  <si>
    <t>2026-08-07 13:00:00 |  M Janji : (07/08/026) jam Pasang : 09:00 Note : hubungi pelanggan jika ingin kelokasi</t>
  </si>
  <si>
    <t>Kopi Kampoeng</t>
  </si>
  <si>
    <t>ODP-PKS-FQ/61 FQ/D06/61.01</t>
  </si>
  <si>
    <t>WO061058232</t>
  </si>
  <si>
    <t>|MN00814|MYIA-037665130340/POI/Aditya Prayoga/0881026044796/adityapecesprayoga@gmail.com</t>
  </si>
  <si>
    <t>Ocean 2 (Athaya Resto)</t>
  </si>
  <si>
    <t>RBS HSI |Rian Puja Atmawikarsa | 406910 | TREG 3 |Ocean 2 (Athaya Resto) | 82236305911|81803680445| HSI BISNIS 50 MBPS</t>
  </si>
  <si>
    <t>ODP-KDL-FS/009</t>
  </si>
  <si>
    <t>WO060726511</t>
  </si>
  <si>
    <t>|MN02184|MYIA-089361482128/POI/NUR HADI/085226240396/nurhadi270577@gmail.com</t>
  </si>
  <si>
    <t xml:space="preserve">2026-08-03 13:00:00 | Nama PIC : Nur Hadi No HP : 085226240396 Alt :  M Janji : 03/08/2026 Jam Pasang : 08.00 - 13:00  NoteÃ‚Â :  hubungi terlebih dahulu sebelum kelokasi </t>
  </si>
  <si>
    <t>PT Neutron Baru Yogyakarta (DD Godean)</t>
  </si>
  <si>
    <t>ODP-GOD-FAA/135 FAA/D06/135.01</t>
  </si>
  <si>
    <t>WO060672336</t>
  </si>
  <si>
    <t>|MB00449|MYIA-008492384480/POI/bapak/08112865989/itheadofficegny@gmail.com</t>
  </si>
  <si>
    <t>2026-08-03 15:00:00 | Nama PIC : Niken  No HP : 08112865989 Alt :  M Janji : 02/08/2026 NoteÃ‚Â :  hubungi terlebih dahulu sebelum kelokasi</t>
  </si>
  <si>
    <t>HSI Bisnis Bundling Phone Promo 2026 PSB 70% - Free 800 Menit Promo - 75 Mbps</t>
  </si>
  <si>
    <t>PT CENTRAL MOTOR SANDY SAKTI</t>
  </si>
  <si>
    <t>ODP-KRT-FW/041</t>
  </si>
  <si>
    <t>AMRBS;960218/Candra Evita Tryariestya/TREG4SOLO/RISKI AGUNG SAPUTRO/085792955580/centralsakti.adm@gmail.com/PSB HSI BISNIS WINBACK 1.0 75MBPS ABODEMEN 472.500</t>
  </si>
  <si>
    <t>KOST MBAH PRAPTO</t>
  </si>
  <si>
    <t>ODP-BTL-FBD/073 FBD/D01/073.01</t>
  </si>
  <si>
    <t>WO061083399</t>
  </si>
  <si>
    <t>|MC80066|MYIA-001225822506/POI/SUMIRAH/089507899056/sumirah.xiaomi17@gmail.com</t>
  </si>
  <si>
    <t>2026-08-07 15:00:00 | Waktu pemasnagan : 07 agustus 2026 Jam pemasangan : 08.00 - 12.00 Mohon hubungi pelanggan sebelum ke lokasi  Terima kasih</t>
  </si>
  <si>
    <t>RSC widodo</t>
  </si>
  <si>
    <t>ODP-UNR-FEB/001</t>
  </si>
  <si>
    <t>WO061079852</t>
  </si>
  <si>
    <t>MD|MYDB-20260805264486|DN00001/MN00663|RSC widodo|0895637400193</t>
  </si>
  <si>
    <t xml:space="preserve">2026-08-08 08:00:00 | Nama PIC : Bapak ananda No HP : 0895637400193 No Alternatif : - M Janji : 08/08/2026 Jam Pasang : Pagi NoteÃ‚Â :  Hubungi terlebih dahulu sebelum ke lokasi </t>
  </si>
  <si>
    <t>APOTEK LUK ULO 6 AMBAL</t>
  </si>
  <si>
    <t>ODP-KTW-FAF/020</t>
  </si>
  <si>
    <t>WO060991641</t>
  </si>
  <si>
    <t>|MN00909|MYIA-087257607160/POI/anggun/085759142196/apoteklukuloambal@gmail.com</t>
  </si>
  <si>
    <t>2026-08-07 13:00:00 | Nama Pic : IBU ANGGUN No Hp Pic : 085759142196 Jam Pemasangan : 08:00 - 12.00 Tanggal Pemasangan : KAMIS 06 AGUSTUS 2026 Info Tambahan : Hubungi pelanggan sebelum datang ke lokasi, terima kasih.</t>
  </si>
  <si>
    <t>SPBU 54.634.20</t>
  </si>
  <si>
    <t>ODP-SMO-FB/29</t>
  </si>
  <si>
    <t>WO061046085</t>
  </si>
  <si>
    <t>|MC20162|/HERI KISWANTO/085735256930/spbu5463420_bangunrejoponorogo@yahoo.co.id</t>
  </si>
  <si>
    <t>2026-08-07 08:00:00|Nama Pic : bp HERI KISWANTO No Hp Pic : 085735256930 No alt : - Jam Pemasangan : pagi  Tanggal Pemasangan : 7 Agustus 2026|40981182|MYDITA</t>
  </si>
  <si>
    <t>Toko Jalil MS</t>
  </si>
  <si>
    <t>ODP-DMP-FAD/62</t>
  </si>
  <si>
    <t>WO060804141</t>
  </si>
  <si>
    <t>2026-08-02 08:00:00|Nama PIC : Bp Jalil  No Hp : 085339099066  No Alt : -  Tgl Pemasangan : 02 Agustus 2026  Interval : PAGI SIANG  Note : Hubungi pelanggan terlebih dahulu|40951378|MYDITA</t>
  </si>
  <si>
    <t>Kos Gareng</t>
  </si>
  <si>
    <t>ODP-BWE-FD/015</t>
  </si>
  <si>
    <t>WO061061982</t>
  </si>
  <si>
    <t>MD|MYDB-20260803264287|DC50007/MC50033|Kos Gareng|0895366788883</t>
  </si>
  <si>
    <t>2026-08-05 08:00:00 | M Janji : 05/08/2026  Jam Pasang : 08.00  NoteÃ‚Â :  hubungi terlebih dahulu sebelum ke lokasi, terima kasih.</t>
  </si>
  <si>
    <t>SPBU 44.502.22 SEMARANG</t>
  </si>
  <si>
    <t>ODP-SMC-FF/085</t>
  </si>
  <si>
    <t>WO060869691</t>
  </si>
  <si>
    <t>|MN02184|MYIA-022512401970/POI/ABDUL BASIR /081901080037/spbu4450222@gmail.com</t>
  </si>
  <si>
    <t xml:space="preserve">2026-08-02 13:00:00 | Jam pemasangan : 12.00  Info Tambahan : Hubungi pelanggan dulu sebelum ke lokasi  terimakasih   </t>
  </si>
  <si>
    <t>ODP-GLD-FBC/059</t>
  </si>
  <si>
    <t>WO060824630</t>
  </si>
  <si>
    <t xml:space="preserve">2026-07-22 15:00:00 | Jam pemasangan : 12.00  Info Tambahan : Hubungi pelanggan dulu sebelum ke lokasi  terimakasih   </t>
  </si>
  <si>
    <t>ODP-OMB-FAA/03</t>
  </si>
  <si>
    <t>BMB CELL</t>
  </si>
  <si>
    <t>ODP-DMA-FDA/019</t>
  </si>
  <si>
    <t>WO060820759</t>
  </si>
  <si>
    <t>|MC60105|MYIA-047028032765/POI/MOKHAMAD YASIN/082322669796/novitahima.nh@gmail.com</t>
  </si>
  <si>
    <t>2026-08-02 08:00:00 | Nama PIC : bapak yasin  No HP :  082322669796  Alt :   M Janji : (MINGGU/2/AGUSTUS/2026)  jam Pasang : 09:00  Note : hubungi pelanggan jika ingin kelokasi</t>
  </si>
  <si>
    <t>Aeny Beauty Store</t>
  </si>
  <si>
    <t>WO061069947</t>
  </si>
  <si>
    <t>|MN02816|MYIA-080509119971/POI/Nur Aeny Rahmawati/085601427875/nuraenyrahmawati@gmail.com</t>
  </si>
  <si>
    <t>2026-08-13 08:00:00 | Nama PIC : bapak fadlan No HP : 085601427875 Alt :  M Janji : (JUMAT/7/AGUSTUS/2026) jam Pasang : 09:00 Note : hubungi pelanggan jika ingin kelokasi</t>
  </si>
  <si>
    <t>PT. ALDTECH PRASIDA ASTAMA</t>
  </si>
  <si>
    <t>ODP-PWS-FA/52</t>
  </si>
  <si>
    <t>|MN02580|/PT. ALDTECH PRASIDA ASTAMA /WINBACK 2.0 HSI B2B (1:1) 100MBPS 535RB PSB DISC 70%//Hrdapa2019@gmail.com /CITRA TRI ANDARINI/85733300816</t>
  </si>
  <si>
    <t>Aziz Olshop</t>
  </si>
  <si>
    <t>ODP-PBG-FAF/044</t>
  </si>
  <si>
    <t>WO060878048</t>
  </si>
  <si>
    <t>|MC20234|MYIA-094186859591/POI/Aziz Maulana/083872051658/azizmaul177@gmail.com</t>
  </si>
  <si>
    <t>2026-08-07 13:00:00 | Nama Pic : BP AZIZ No Hp Pic : 083872051658 Jam Pemasangan : 08:00 - 12.00 Tanggal Pemasangan : RABU 05 AGUSTUS 2026 Info Tambahan : Hubungi pelanggan sebelum datang ke lokasi, terima kasih.</t>
  </si>
  <si>
    <t>KOST BU NURRA</t>
  </si>
  <si>
    <t>ODP-KDI-FS/13 FS/D02/13.01</t>
  </si>
  <si>
    <t>WO060762060</t>
  </si>
  <si>
    <t>MD|MYDB-20260801264152|DN00001/MN01011|KOST BU NURRA|081359041118</t>
  </si>
  <si>
    <t>2026-08-04 08:00:00 | Nama Pic : bu nurrawati No Hp Pic : 081359041118 No alt : - Jam Pemasangan : pagi  Tanggal Pemasangan : 4 Agustus 2026</t>
  </si>
  <si>
    <t>ODP-KLJ-FCA/14</t>
  </si>
  <si>
    <t>WO061060052</t>
  </si>
  <si>
    <t>2026-08-05 08:00:00 | Nama Pic : bp SOFANDI  No Hp Pic : 081211377715  No alt : -  Jam Pemasangan : pagi   Tanggal Pemasangan : 5 Agustus 2026</t>
  </si>
  <si>
    <t>TOKO RODIYAH</t>
  </si>
  <si>
    <t>ODP-BLU-FB/176 FB/D07/176.01</t>
  </si>
  <si>
    <t>WO060993359</t>
  </si>
  <si>
    <t>MD|MYDB-20260805264410|DN00001/MN00377|TOKO RODIYAH|082339183213</t>
  </si>
  <si>
    <t>2026-08-06 13:00:00 | M Janji : (06/08/2026) jam Pasang pagi / siang  Note : hubungi pelanggan jika ingin kelokasi</t>
  </si>
  <si>
    <t>KOS ALPUKAT (CV RIDHO MAJU BAIMBAI)</t>
  </si>
  <si>
    <t>ODP-KEN-FGJ/040</t>
  </si>
  <si>
    <t>WO061062368</t>
  </si>
  <si>
    <t>|MC80228|/CV RIDHO MAJU BAIMBAI/Paket HSI Bisnis Promo HUT Telkom 1:1 50Mbps/MUHAMMAD RIDHO/085175240567/ridhoaza00@gmail.com</t>
  </si>
  <si>
    <t>2026-08-01 15:00:00|M Janji :  1 AGUSTUS 2026  Jam Pasang : Pagi / Siang  Note : hubungi pelanggan jika ingin kelokasi|40981182|MYDITA</t>
  </si>
  <si>
    <t>SAMUDERA WARNA INTERNASIONAL</t>
  </si>
  <si>
    <t>ODP-KRN-FAN/042</t>
  </si>
  <si>
    <t>WO060775172</t>
  </si>
  <si>
    <t>|MN02580|/SAMUDERA WARNA INTERNASIONAL/WINBACK 2.0 HSI B2B (1:1) 100MBPS 535RB PSB DISC 70%//steven.djajadi@hotmail.com/STEVEN ANDREW DJAJADI/82282284141</t>
  </si>
  <si>
    <t>2026-08-04 08:00:00|No Hp Pic : 082282284141 No alt : - Jam Pemasangan :  Tanggal Pemasangan : 04/08/2026 hub sebelum ke lokasi|40961370|MYDITA</t>
  </si>
  <si>
    <t>DAPUR NASI RINGGIT</t>
  </si>
  <si>
    <t>ODP-ASB-FE/111 FE/D11/111.01</t>
  </si>
  <si>
    <t>WO061101959</t>
  </si>
  <si>
    <t>|MN02617|MYIA-030228693126/POI/SUPRIYADI/085236365598/nasiringgitsapitahu@gmail.com</t>
  </si>
  <si>
    <t xml:space="preserve">2026-08-07 13:00:00 | Jam pemasangan : 12.00 Info Tambahan : Hubungi pelanggan dulu sebelum ke lokasi terimakasih </t>
  </si>
  <si>
    <t>WARKOP RF 1 BANJARSARI</t>
  </si>
  <si>
    <t>ODP-CRM-FT/04 FT/D01/04.01</t>
  </si>
  <si>
    <t>WO061047467</t>
  </si>
  <si>
    <t>MD|MYDB-20260804264313|DN00001/MN01273|WARKOP RF 1 BANJARSARI|082333597653</t>
  </si>
  <si>
    <t>2026-08-07 10:00:00 | Tanggal pemasangan: 6/08/2026 Jam pemasangan : pagi / siang Info Tambahan : Hubungi pelanggan dulu sebelum ke lokasi. terima kasih</t>
  </si>
  <si>
    <t>TOKO BU MUS</t>
  </si>
  <si>
    <t>ODP-MTR-FAU/36 FAU/D03/36.36</t>
  </si>
  <si>
    <t>WO060766032</t>
  </si>
  <si>
    <t>MD|MYDB-20260803264226|SC00001/MC00069|TOKO BU MUS|087840014561</t>
  </si>
  <si>
    <t xml:space="preserve">2026-08-05 13:00:00 | Tanggal pemasangan: 04/08/2026 Jam pemasangan : pagi / siang Info Tambahan : Hubungi pelanggan dulu sebelum ke lokasi. terima kasih </t>
  </si>
  <si>
    <t>ODP-WLR-FF/155</t>
  </si>
  <si>
    <t>AMRBS;403099;TREG4;MUHAMMAD MASTUR;081226139781;CP HENDRIK KURNISANDI;088985037014;PAKET 2S INET VOICE 50 MBPS (479.000);PT GLOBAL JET EXPRESS//GRINGSING LAMA;input by tito</t>
  </si>
  <si>
    <t>TOKO AL BAROKAH 6</t>
  </si>
  <si>
    <t>ODP-SPG-FS/62</t>
  </si>
  <si>
    <t>WO061094925</t>
  </si>
  <si>
    <t>|MN02600|TOKO AL BAROKAH 6/SATUMAN/+6287750023016/rifashooting@gmail.com/HSI Bisnis Promo Spesial Hari Kartini (1:1) 50 Mbps (Rp 355.000) PSB Rp 150.000</t>
  </si>
  <si>
    <t>2026-08-05 08:00:00|M Janji : 5 agustus 2026  jam Pasang : pagi   Note : hubungi pelanggan jika ingin kelokasi  |MU1366|MYDITA</t>
  </si>
  <si>
    <t>JASA INSTALASI LISTRIK</t>
  </si>
  <si>
    <t>ODP-MTR-FDP/133 FDP/D05/133.01</t>
  </si>
  <si>
    <t>WO060987027</t>
  </si>
  <si>
    <t>|MC40316|MYIA-057384613979/POI/MUHAMMAD ABI ILHAM/087750862830/akelektrik723@gmail.com</t>
  </si>
  <si>
    <t>SPBU 4459301</t>
  </si>
  <si>
    <t>ODP-KUD-FAJ/137</t>
  </si>
  <si>
    <t>WO061098965</t>
  </si>
  <si>
    <t>|MC60142|MYIA-028825305017/POI/DERA BAHTIAR WIDIYANTO /08562685148/spbu_modern@yahoo.com</t>
  </si>
  <si>
    <t>2026-08-05 13:00:00 | M Janji : (05/08/2026)  jam Pasang : 09:00  Note : hubungi pelanggan jika ingin kelokasi</t>
  </si>
  <si>
    <t>Mess Wahyu Redjo Joglo</t>
  </si>
  <si>
    <t>ODP-SLO-FP/035</t>
  </si>
  <si>
    <t>WO060763170</t>
  </si>
  <si>
    <t>|MN01401|MYIA-012286464671/POI/Sani/081513999957/eslilin8788@gmail.com</t>
  </si>
  <si>
    <t>UNCONTACTED : Line Busy HANIF NUROHMAN 40981182|MYDITA</t>
  </si>
  <si>
    <t>CBM PLAFON PVC WONOSOBO</t>
  </si>
  <si>
    <t>ODP-WOS-FAQ/156 FAQ/D01/156.01</t>
  </si>
  <si>
    <t>WO060983745</t>
  </si>
  <si>
    <t>|MN02495|MYIA-014108436734/POI/AKHMAD MUKTAFI/08998312857/music.wonosobo@gmail.com</t>
  </si>
  <si>
    <t xml:space="preserve">2026-08-06 13:00:00 | Nama PIC : Bapak Ahmad No HP : 08998312857 No Alternatif : M Janji : 06/08/2026 Jam Pasang : Pagi NoteÃ‚Â :  Hubungi terlebih dahulu sebelum ke lokasi </t>
  </si>
  <si>
    <t>SMP MUHAMMADIYAH 2 BALONGPANGGANG Ruang Guru</t>
  </si>
  <si>
    <t>ODP-BPG-FB/09</t>
  </si>
  <si>
    <t>WO060797110</t>
  </si>
  <si>
    <t>MD|MYDB-20260729263896|DN00001/MN01273|SMP MUHAMMADIYAH 2 BALONGPANGGANG Ruang Guru|0085101543633</t>
  </si>
  <si>
    <t>2026-08-02 13:00:00 | Tanggal pemasangan: 01/08/2026  Jam pemasangan : pagi / siang  Info Tambahan : Hubungi pelanggan dulu sebelum ke lokasi  terima kasih</t>
  </si>
  <si>
    <t>PT Tristar Logistik Transindo</t>
  </si>
  <si>
    <t>ODP-RKT-FCG/03</t>
  </si>
  <si>
    <t>WO060925727</t>
  </si>
  <si>
    <t>|MN00843|MYIA-009802619742/POI/Hari Budi Mulyana/085759589579/haribudi.mulyana@tristartransindo.com</t>
  </si>
  <si>
    <t>2026-08-05 08:00:00 | M Janji : (05/08/2026)  jam Pasang : 09:00  Note : hubungi pelanggan jika ingin kelokasi</t>
  </si>
  <si>
    <t>SALIS OLSHOP</t>
  </si>
  <si>
    <t>ODP-TRE-FZ/51 FZ/D04/51.01</t>
  </si>
  <si>
    <t>WO060755029</t>
  </si>
  <si>
    <t>|MN02702|MYIA-067761340039/POI/SALIS FARIHA RAMADHANI/087896578557/ooke64707@gmail.com</t>
  </si>
  <si>
    <t xml:space="preserve">2026-08-04 08:00:00 | Nama PIC: bp rudi  Notel: 087896578557 Alt: -  Tanggal: 4/8/2026 Jam Pasang: Pagi Note: Hubungi sebelum ke lokasi, terimakasih. </t>
  </si>
  <si>
    <t>MESS FORMUSA BAG</t>
  </si>
  <si>
    <t>ODP-GBU-FB/112</t>
  </si>
  <si>
    <t>WO061075506</t>
  </si>
  <si>
    <t>|MN01996|MYIA-023256355286/POI/Nisa Firdausi Riski/081228257499/nisafriski@gmail.com</t>
  </si>
  <si>
    <t>2026-08-05 13:00:00 | Nama PIC: bu nisa  Notel: 081228257499  Alt: -   Tanggal: 5/8/2026  Jam Pasang: Siang  Note: Hubungi sebelum ke lokasi, terimakasih.</t>
  </si>
  <si>
    <t>SMA N 1 TALUN</t>
  </si>
  <si>
    <t>ODP-KDW-FT/003</t>
  </si>
  <si>
    <t>WO060971637</t>
  </si>
  <si>
    <t>|MN02342|MYIA-025641841938/POI/Shaeful Bahri/085741899914/saifmerzii@gmail.com</t>
  </si>
  <si>
    <t>2026-08-06 08:00:00 | M Janji : (06/08/2026) jam Pasang pagi / siang  Note : hubungi pelanggan jika ingin kelokasi</t>
  </si>
  <si>
    <t>SPBU TANGKEL</t>
  </si>
  <si>
    <t>ODP-BKL-FAZ/16</t>
  </si>
  <si>
    <t>WO060798826</t>
  </si>
  <si>
    <t>|MN02600|/SPBU TANGKEL/H.ABDURRAHMAN SOLEH/0811330651/spbu5469111@yahoo.com/HSI Bisnis Promo HUT Telkom (1:1) 50 Mbps (Rp 355.000) PSB Rp 150.000/</t>
  </si>
  <si>
    <t>2026-08-04 13:00:00|Tanggal pemasangan : 04 agustus 2026 Jam pemasangan : 08.00 - 12.00 Info Tambahan : Hubungi pelanggan dulu sebelum ke lokasi terimakasih |40981182|MYDITA</t>
  </si>
  <si>
    <t>Follow Up Revoke Completed, New Order ID : SC1002512605</t>
  </si>
  <si>
    <t>PT. MUDJI GANGSAR JAYA</t>
  </si>
  <si>
    <t>ODP-NGU-FD/47 FD/D07/47.01</t>
  </si>
  <si>
    <t>WO060998610</t>
  </si>
  <si>
    <t>|MN00418|MYIA-039129223992/POI/EKO SUTRIONO/085334196816/mgj_spbu@yahoo.com</t>
  </si>
  <si>
    <t>TOKO E EN</t>
  </si>
  <si>
    <t>ODP-YSN-FA/55</t>
  </si>
  <si>
    <t>WO060723759</t>
  </si>
  <si>
    <t>MD|MYDB-20260802264194|DC30008/MC30147|TOKO E EN|087701957904</t>
  </si>
  <si>
    <t>2026-08-03 13:00:00 | Nama Pic : BP YUSUF No Hp Pic : 087701957904 Jam Pemasangan : 08:00 - 12.00 Tanggal Pemasangan : SENIN 03 AGUSTUS 2026 Info Tambahan : Hubungi pelanggan sebelum datang ke lokasi, terima kasih.</t>
  </si>
  <si>
    <t>SPBU 4459507</t>
  </si>
  <si>
    <t>ODP-DMA-FM/021 FM/D06/021.01</t>
  </si>
  <si>
    <t>WO060954616</t>
  </si>
  <si>
    <t>|MC60142|MYIA-025253220391/POI/DERA BAHTIAR WIDIYANTO /08562685148/spbu_modern@yahoo.com</t>
  </si>
  <si>
    <t>ODP-MMN-FM/04</t>
  </si>
  <si>
    <t>WO060962620</t>
  </si>
  <si>
    <t>2026-08-04 13:00:00|Nama Pic : bp riswan   No Hp Pic : 081264646699  No alt : -  Jam Pemasangan : pagi   Tanggal Pemasangan : 4 Agustus 2026|40981182|MYDITA</t>
  </si>
  <si>
    <t>PT. PENTA VALENT</t>
  </si>
  <si>
    <t>ODP-KBM-FAN/011</t>
  </si>
  <si>
    <t>WO061055780</t>
  </si>
  <si>
    <t>MB00153/Edward P Sipahutar/081220000657/it02@ptpv.co.id/AM 406821 NADYA GWYNNI PANKRASIUS KIOLOL/08135482544</t>
  </si>
  <si>
    <t>2026-08-07 13:00:00|Nama PIC : BAPAK EDWARD No HP : 081316456575 Alt :  M Janji : (JUMAT/7/AGUSTUS/2026) jam Pasang : 09:00 Note : hubungi pelanggan jika ingin kelokasi|40961370|MYDITA</t>
  </si>
  <si>
    <t>CV INTI ALAM NUSANTARA</t>
  </si>
  <si>
    <t>ODP-NDL-FE/66 FE/D01/66.01</t>
  </si>
  <si>
    <t>WO061085820</t>
  </si>
  <si>
    <t>|MN00418|MYIA-038711687664/POI/EKO SUTRIONO/081456125865/spbukdr5464118@gmail.com</t>
  </si>
  <si>
    <t>2026-08-07 13:00:00 | Nama Pic : bp Fiko No Hp Pic : 081456125865 No alt : - Jam Pemasangan : siang  Tanggal Pemasangan : 7 Agustus 2026</t>
  </si>
  <si>
    <t>LOS INC</t>
  </si>
  <si>
    <t>ODP-WOS-FAC/028</t>
  </si>
  <si>
    <t>WO060707841</t>
  </si>
  <si>
    <t>|MN00439|MYIA-022477184330/POI/MEIGI HERYANTO/081225927001/meigiheriyanto@gmail.com</t>
  </si>
  <si>
    <t xml:space="preserve">2026-08-03 13:00:00 | Nama PIC : IGI No HP : 081225927001 Alt : 081529262827 M Janji : 03/08/2026 Jam Pasang : 08.00 - 13:00  NoteÃ‚Â :  hubungi terlebih dahulu sebelum kelokasi </t>
  </si>
  <si>
    <t>PUSTU PAJARAN</t>
  </si>
  <si>
    <t>ODP-BNL-FAL/14</t>
  </si>
  <si>
    <t>WO061016923</t>
  </si>
  <si>
    <t>|MN02680|/PUSTU PAJARAN/WINBACK 2.0 HSI B2B (1:1) 50MBPS 355RB PSB DISC 70%//uptdkes.rembang@gmail.com/I WAYAN SUARKA/85655077680</t>
  </si>
  <si>
    <t>SMP PLUS SABILUR ROSYAD</t>
  </si>
  <si>
    <t>ODP-SDA-FHM/26</t>
  </si>
  <si>
    <t>|MN02627|/SMP PLUS SABILUR ROSYAD/WINBACK 2.0 HSI B2B (1:1) 75MBPS 415RB PSB DISC 70%/-/sabilurrosyad22@yahoo.com/ALI MASUM/85731104611</t>
  </si>
  <si>
    <t>WO060832619</t>
  </si>
  <si>
    <t>|MC10009|/The Bloom Garden - Gazebo/ PIC Komang Angga Antika/082245325931/Infothebloomsbali@gmail.com</t>
  </si>
  <si>
    <t>2026-08-04 15:00:00| M Janji : (04/08/2026) jam Pasang : 09:00 Note : hubungi pelanggan jika ingin kelokasi|40010577|MYDITA</t>
  </si>
  <si>
    <t>WO060778605</t>
  </si>
  <si>
    <t>2026-07-31 09:00:00|Nama PIC:  bu uswa   No HP: 085642919113  Alt:  Tanggal: 31/7/2026  Jam Pasang: Pagi   Note: Hubungi sebelum ke lokasi, terimakasih.|RI2334|MYDITA</t>
  </si>
  <si>
    <t>FIFA JAYA LEATHER</t>
  </si>
  <si>
    <t>ODP-TUN-FN/04</t>
  </si>
  <si>
    <t>|MN02332|/FIFA JAYA LEATHER/WINBACK 2.0 HSI B2B (1:1) 50MBPS 355RB PSB DISC 70%//fifajayaleather07@gmail.com/SUNDARI/85745519001</t>
  </si>
  <si>
    <t>PT ARDJUNA PUTERA KERETEK</t>
  </si>
  <si>
    <t>ODP-WLR-FH/048</t>
  </si>
  <si>
    <t>WO060898952</t>
  </si>
  <si>
    <t>AMRBS;400664;AMEX;ASANDHYASARI;RBS-3;SURAMADU;PT ARDJUNA PUTERA KERETEK;HSI Basic + Phone 800 Menit (1:2) 50 Mbps (Rp 427.000) PSB Rp 150.000;Cp. Edward 089676104600 -</t>
  </si>
  <si>
    <t>2026-08-05 13:00:00|Tanggal pemasangan : 05 agustus 2026 Jam pemasangan : 08.00 - 12.00 Info Tambahan : Hubungi pelanggan dulu sebelum ke lokasi terimakasih|40010577|MYDITA</t>
  </si>
  <si>
    <t>Follow Up Revoke Completed, New Order ID : SC1002511190</t>
  </si>
  <si>
    <t>SMA ISLAM Malang</t>
  </si>
  <si>
    <t>ODP-MLG-FEP/53 FEP/D05/53.01</t>
  </si>
  <si>
    <t>WO061034264</t>
  </si>
  <si>
    <t>MD|MYDB-20260805264489|SC20017/MC20200|SMA ISLAM Malang|081334713449</t>
  </si>
  <si>
    <t>2026-08-07 08:00:00 | Nama Pic : RUSMAN No Hp Pic : 81334713449 No alt : - Jam Pemasangan : pagi  Tanggal Pemasangan : 7 Agustus 2026</t>
  </si>
  <si>
    <t>1P VOICE</t>
  </si>
  <si>
    <t>RS INDRIATI SOLOBARU</t>
  </si>
  <si>
    <t>ODP-SLO-FK/067</t>
  </si>
  <si>
    <t>WO061115702</t>
  </si>
  <si>
    <t>AMRBS;960218/Candra Evita Tryariestya/TREG4SOLO/Johanes Adinda Chrisanta/085647023363/edp.rsindriati@gmail.com/PSB TLP ONLY ABODEMEN 48.100, JANGAN DIREVOKE KARENA PAKAI NO CANTIK</t>
  </si>
  <si>
    <t>2026-08-07 15:00:00|Jam pemasangan : 12.00 Info Tambahan : Hubungi pelanggan dulu sebelum ke lokasi terimakasih |40951378|MYDITA</t>
  </si>
  <si>
    <t>- IPPBX4_IPADD_1154;Biaya PSB Layanan IP PBX ~ IPADD(IPPBX4)[500000]  - BWY DL;BWY DL ~ Saluran Dua Arah(BothWay)[0]  - E23057;E23057 ~ ES23 - Paket HSI Bisnis Basic Phone (PHONE)[0]  - E23057~null~44873;E23057||11||Abodemen 0[0]  - E23057~null~E23057_IN8</t>
  </si>
  <si>
    <t>KOS KINGKONG</t>
  </si>
  <si>
    <t>ODP-LBO-FF/57</t>
  </si>
  <si>
    <t>|IBCARE-PI|MC40287|081337809205|nabaslantar5@gmail.com|-8.4968945,119.8996654</t>
  </si>
  <si>
    <t>WO060962956</t>
  </si>
  <si>
    <t>MD|MYDB-20260804264323|DN00001/MN02309|KEDAI SULTAN|082121210958</t>
  </si>
  <si>
    <t>SMP HANGTUAH 2 SBY</t>
  </si>
  <si>
    <t>ODP-KRP-FBN/09 FBN/D02/09.01</t>
  </si>
  <si>
    <t>WO061062509</t>
  </si>
  <si>
    <t>MD|MYDB-20260805264439|DN00001/MN02093|SMP HANGTUAH 2 SBY|082245534563</t>
  </si>
  <si>
    <t>2026-08-08 15:00:00 | Tanggal pemasangan: 6/08/2026 Jam pemasangan : pagi / siang Info Tambahan : Hubungi pelanggan dulu sebelum ke lokasi. terima kasih</t>
  </si>
  <si>
    <t>NYONYA KAYA</t>
  </si>
  <si>
    <t>ODP-MOJ-FK/16</t>
  </si>
  <si>
    <t>WO060720306</t>
  </si>
  <si>
    <t>|MN02084|/NYONYA KAYA /WINBACK 2.0 HSI B2B (1:1) 100MBPS 535RB PSB DISC 70%//yuestohutama@gmail.com/YUESTO ILHAM PUTRA HUTAMA/82232255577</t>
  </si>
  <si>
    <t>2026-08-03 13:00:00|M Janji : (03/08/2026) jam Pasang : 09:00 Note : hubungi pelanggan jika ingin kelokasi|SO1317|MYDITA</t>
  </si>
  <si>
    <t>LPD Desa Adat Nyuh Kuning Ubud Gianyar</t>
  </si>
  <si>
    <t>ODP-UBU-FH/100</t>
  </si>
  <si>
    <t>WO060772425</t>
  </si>
  <si>
    <t>|MN02658|/PIC NI KETUT KARSI/088212228875/nyuhkuninglpd@gmail.com</t>
  </si>
  <si>
    <t>2026-08-04 08:00:00|M Janji : 04/08/2026 Jam Pasang : 08.00 NoteÃ‚Â :  hubungi terlebih dahulu sebelum ke lokasi, terima kasih.|40961370|MYDITA</t>
  </si>
  <si>
    <t>Follow Up Revoke Completed, New Order ID : SC1002513363</t>
  </si>
  <si>
    <t>PT Sejahtera Esa Dunia</t>
  </si>
  <si>
    <t>ODP-LKS-FAJ/35 FAJ/D05/35.02</t>
  </si>
  <si>
    <t>WO060854307</t>
  </si>
  <si>
    <t>|MN00086|MYIA-052545263190/POI/Riska Maulita/089523429605/ncsaindonesia@gmail.com</t>
  </si>
  <si>
    <t>KEJAR SETORAN SEMARANG</t>
  </si>
  <si>
    <t>ODP-SSL-FAU/019</t>
  </si>
  <si>
    <t>WO060818260</t>
  </si>
  <si>
    <t>|MN01513|MYIA-070783945561/POI/Bp Tyo/087774007256/masterkejarsetoran@gmail.com</t>
  </si>
  <si>
    <t>Sumber karunia anak Indonesia</t>
  </si>
  <si>
    <t>ODP-WGP-FR/15 FR/D02/15.01</t>
  </si>
  <si>
    <t>WO060780461</t>
  </si>
  <si>
    <t>|MN00122|MYIA-091437235739/POI/Yohanis Yanggu Yamar/082247542248/sukaindonesiaa@gmail.com</t>
  </si>
  <si>
    <t>2026-08-05 08:00:00 | Nama PIC : Audre No HP : 082247542248 Alt : 085811134054 M Janji : 04/08/2026 Jam Pasang : 08.00 - 13:00  NoteÃ‚Â :  hubungi terlebih dahulu sebelum kelokasi</t>
  </si>
  <si>
    <t>Alif&amp; 39;s Bakery Office Marketing</t>
  </si>
  <si>
    <t>ODP-KGD-FAP/097</t>
  </si>
  <si>
    <t>WO060877181</t>
  </si>
  <si>
    <t>AMRBS ; 920111 ; AM ; BINDA ANISSA ; TREG3 ; MAGELANG ;1S HSI BISNIS 50MB 1:1 ; Irwan Adi Saputra/085188140787/ageneraffair6@gmail.com</t>
  </si>
  <si>
    <t>2026-08-05 16:00:00|M Janji : (05/08/2026) jam Pasang pagi / siang  Note : hubungi pelanggan jika ingin kelokasi|40981182|MYDITA</t>
  </si>
  <si>
    <t>ERABLUE SURABAYA (CEPU)</t>
  </si>
  <si>
    <t>ODP-CEP-FE/010 FE/D03/010.01</t>
  </si>
  <si>
    <t>WO061062996</t>
  </si>
  <si>
    <t>|MN02587|MYIA-086983113350/POI/HASBIBINTARO SHIDDIQ/081249549394/nextperdanaone@gmail.com</t>
  </si>
  <si>
    <t>2026-08-07 08:00:00 | Nama PIC : bapak hasbi No HP : 081249549394 Alt :  M Janji : (JUMAT/7/AGUSTUS/2026) jam Pasang : 09:00 Note : hubungi pelanggan jika ingin kelokasi</t>
  </si>
  <si>
    <t>ODP-IJK-FLV/18</t>
  </si>
  <si>
    <t>WO060884918</t>
  </si>
  <si>
    <t>|MN01715|MYIA-018902417796/POI/M. IRGI MUNGGARAN /081119807105/pusatemasirgi@gmail.com</t>
  </si>
  <si>
    <t>2026-08-05 11:00:00 |  M Janji : (5 AGUSTUS 2026) jam Pasang : siang Note : hubungi pelanggan jika ingin kelokasi</t>
  </si>
  <si>
    <t>ODP-TUL-FAL/67 FAL/D03/67.01</t>
  </si>
  <si>
    <t>WO060782530</t>
  </si>
  <si>
    <t>MD|MYDB-20260803264243|DC20015/MC20183|PT. PUTRA SURYA MANDIRI SEJAHTERA|081227646666</t>
  </si>
  <si>
    <t xml:space="preserve">2026-08-04 13:00:00 | JAM : 08:00 TGL : 4 AGUSTUS  2026 CATATAN : HUBUNGI PELANGGAN SEBELUM BERKUNJUNG UNTUK PEMASANGAN </t>
  </si>
  <si>
    <t>PT. WINOD RITEL INDONESIA ,</t>
  </si>
  <si>
    <t>ODP-KLM-FBY/66 FBY/D01/66.01</t>
  </si>
  <si>
    <t>WO060626837</t>
  </si>
  <si>
    <t>|MN02229|MYIA-050789311209/POI/CHRISTIAN DWI PRATIKNO/085179902303/winoddenpasar@gmail.com</t>
  </si>
  <si>
    <t>2026-08-02 08:00:00 | M Janji : (02/08/2026) jam Pasang : 09:00 Note : hubungi pelanggan jika ingin kelokasi</t>
  </si>
  <si>
    <t>Bengkel Saepudin</t>
  </si>
  <si>
    <t>ODP-PYA-FAQ/64 FAQ/D05/64.01</t>
  </si>
  <si>
    <t>WO060800484</t>
  </si>
  <si>
    <t>MD|MYDB-20260803264264|SC00001/MC00046|Bengkel Saepudin|081917360777</t>
  </si>
  <si>
    <t>2026-08-04 13:00:00 | Nama : BP SAEPUDIN  No Hp : 081917360777 No Alt :  Tgl Pemasangan : 04 Agustus 2026 Interval : PAGI  Note : Hubungi pelanggan terlebih dahulu</t>
  </si>
  <si>
    <t>SPBU 54.631.07</t>
  </si>
  <si>
    <t>ODP-MNZ-FAX/37</t>
  </si>
  <si>
    <t>WO061056718</t>
  </si>
  <si>
    <t>|MN00265|MYIA-078552717032/POI/ROBBY PERMANA PUTRA/089619618698/spbu_5463107_madiun@yahoo.com</t>
  </si>
  <si>
    <t xml:space="preserve">2026-08-07 08:00:00 | Jam pemasangan : 12.00 Info Tambahan : Hubungi pelanggan dulu sebelum ke lokasi terimakasih </t>
  </si>
  <si>
    <t>SD NEGERI 3 BONA</t>
  </si>
  <si>
    <t>ODP-GIN-FA/53</t>
  </si>
  <si>
    <t>WO061109550</t>
  </si>
  <si>
    <t>|MN02658|/PIC Ni Made Kristiani/085964280157/madekristiani099@gmail.com</t>
  </si>
  <si>
    <t>KAMIMA</t>
  </si>
  <si>
    <t>ODP-JOM-FS/71</t>
  </si>
  <si>
    <t>WO061110249</t>
  </si>
  <si>
    <t>|MN02084|/KAMIMA/WINBACK 2.0 HSI B2B (1:1) 50MBPS 355RB PSB DISC 70%//crahmadanty@gmail.com/CECIA RAHMADANTY /81252330223</t>
  </si>
  <si>
    <t>2026-08-07 15:00:00|Tanggal pemasangan: 6/08/2026 Jam pemasangan : pagi / siang Info Tambahan : Hubungi pelanggan dulu sebelum ke lokasi. terima kasih|40010577|MYDITA</t>
  </si>
  <si>
    <t>SPBU 5362328</t>
  </si>
  <si>
    <t>ODP-BCR-FAD/59 FAD/D06/59.01</t>
  </si>
  <si>
    <t>WO060789043</t>
  </si>
  <si>
    <t>MD|MYDB-20260803264230|DN00001/MN01285|SPBU 5362328|087748027809</t>
  </si>
  <si>
    <t>2026-08-04 13:00:00 |  M Janji : (04/08/2026) jam Pasang : 09:00 Note : hubungi pelanggan jika ingin kelokasi</t>
  </si>
  <si>
    <t>APOTEK MUJUR</t>
  </si>
  <si>
    <t>WO060699312</t>
  </si>
  <si>
    <t>MD|MYDB-20260802264165|SC00001/MC00069|APOTEK MUJUR|081929345150</t>
  </si>
  <si>
    <t xml:space="preserve">2026-08-03 08:00:00 | Nama PIC : Sahnan No HP : 081929345150 Alt :  M Janji : 03/08/2026 Jam Pasang : 08.00 - 13:00  NoteÃ‚Â :  hubungi terlebih dahulu sebelum kelokasi </t>
  </si>
  <si>
    <t>Follow Up Revoke Completed, New Order ID : SC1002509453</t>
  </si>
  <si>
    <t>ODP-PAT-FAJ/001</t>
  </si>
  <si>
    <t>WO060926902</t>
  </si>
  <si>
    <t xml:space="preserve">AMRBS;403099;TREG4;MUHAMMAD MASTUR;081226139781;CP EKO RIWAYAT PUJI SISWANTO ;089672004708;PAKET 2S INET VOICE 50 MBPS (479.000);PT GLOBAL JET EXPRESS//TRANGKIL;input by tito  </t>
  </si>
  <si>
    <t>2026-08-06 08:00:00|Nama Pic : bp EKO  No Hp Pic : 089672004708 No alt : - Jam Pemasangan : pagi  Tanggal Pemasangan : 6 Agustus 2026|40981182|MYDITA</t>
  </si>
  <si>
    <t>yayasan sunatunnur</t>
  </si>
  <si>
    <t>ODP-JTR-FB/38 FB/D08/38.01</t>
  </si>
  <si>
    <t>WO060859092</t>
  </si>
  <si>
    <t>|MN02366|MYIA-021358576561/POI/salehudin/082332907901/smaislamiyah2002@gmail.com</t>
  </si>
  <si>
    <t xml:space="preserve">2026-08-05 08:00:00 | Nama PIC: bp salehuddin Notel: 082332907901 Alt: -  Tanggal: 5/8/2026 Jam Pasang: Pagi Note: Hubungi sebelum ke lokasi, terimakasih. </t>
  </si>
  <si>
    <t>SPBU NGANTRU 54.662.06</t>
  </si>
  <si>
    <t>ODP-TUL-FAP/66 FAP/D05/66.01</t>
  </si>
  <si>
    <t>WO060653984</t>
  </si>
  <si>
    <t>|MN01011|MYIA-094533404365/POI/ARIF PRASETYA WARAHAP/082234244764/itafifarma@gmail.com</t>
  </si>
  <si>
    <t>2026-08-02 13:00:00 | M Janji : 2 agustus 2026 jam Pasang : pagi siang Note : hubungi pelanggan jika ingin kelokasi</t>
  </si>
  <si>
    <t>ERABLUE WH SLEMAN</t>
  </si>
  <si>
    <t>ODP-KBU-FGB/041 FGB/D02/041.01</t>
  </si>
  <si>
    <t>WO061062728</t>
  </si>
  <si>
    <t>|MN02587|MYIA-001120357446/POI/HASBIBINTARO SHIDDIQ/081249549394/nextperdanaone@gmail.com</t>
  </si>
  <si>
    <t>2026-08-08 13:00:00 | Nama PIC : bapak hasbi No HP : 081249549394 Alt :  M Janji : (JUMAT/7/AGUSTUS/2026) jam Pasang : 09:00 Note : hubungi pelanggan jika ingin kelokasi</t>
  </si>
  <si>
    <t>LEMBAGA PENDIDIKAN BAHASA CHINA</t>
  </si>
  <si>
    <t>ODP-DMO-FAC/14 FAC/D03/14.01</t>
  </si>
  <si>
    <t>WO061067864</t>
  </si>
  <si>
    <t>MD|MYDB-20260805264496|DN00001/MN00443|LEMBAGA PENDIDIKAN BAHASA CHINA|085113162223</t>
  </si>
  <si>
    <t>WO060922561</t>
  </si>
  <si>
    <t>AMRBS;407072;AM LEDIT;PIC +62Ã‚Â 822Ã¢â‚¬â€˜3081Ã¢â‚¬â€˜8836 (Roni), Diaz +62 812-3302-1045 PSB INET ONLY 300MBPS</t>
  </si>
  <si>
    <t>2026-08-05 13:00:00|Tanggal pemasangan : 05 agustus 2026 Jam pemasangan : 08.00 - 12.00 Info Tambahan : Hubungi pelanggan dulu sebelum ke lokasi terimakasih |40010577|MYDITA</t>
  </si>
  <si>
    <t>PT. MITRA SARANA PLASTINDO</t>
  </si>
  <si>
    <t>WO060633867</t>
  </si>
  <si>
    <t>|MN00396|MYIA-020519150788/POI/SHAKYRA JUNIA/089509772742/info.mitrasaranaplastindo@gmail.com</t>
  </si>
  <si>
    <t xml:space="preserve">2026-08-02 08:00:00 | Nama PIC : SHAKYRA No HP : 089509772742 Alt :  M Janji : 02/08/2026 NoteÃ‚Â :  hubungi terlebih dahulu sebelum kelokasi </t>
  </si>
  <si>
    <t>PRATAMA CAFE</t>
  </si>
  <si>
    <t>ODP-KDI-FAQ/37 FAQ/D03/37.01</t>
  </si>
  <si>
    <t>WO060897076</t>
  </si>
  <si>
    <t>|MC20191|MYIA-016305736447/POI/JEFRY PRATAMA DINATA/08213638925/jefrypratama@web-library.net</t>
  </si>
  <si>
    <t>2026-08-05 13:00:00 | Nama Pic : BP JEFRY No Hp Pic : 08213638925 Jam Pemasangan : 08:00 - 12.00 Tanggal Pemasangan : RABU 05 AGUSTUS 2026 Info Tambahan : Hubungi pelanggan sebelum datang ke lokasi, terima kasih.</t>
  </si>
  <si>
    <t>SPBU 4459519</t>
  </si>
  <si>
    <t>ODP-KUD-FL/024 FL/D09/024.01</t>
  </si>
  <si>
    <t>WO060923065</t>
  </si>
  <si>
    <t>|MC60142|MYIA-031755604161/POI/DERA BAHTIAR WIDIYANTO /08562685148/spbu_modern@yahoo.com</t>
  </si>
  <si>
    <t>2026-08-05 13:00:00 | M Janji : (05/08/2026) jam Pasang pagi / siang  Note : hubungi pelanggan jika ingin kelokasi</t>
  </si>
  <si>
    <t>STAR JAYA ANUGERAH</t>
  </si>
  <si>
    <t>ODP-LKS-FDA/23 FDA/D02/23.01</t>
  </si>
  <si>
    <t>WO060962583</t>
  </si>
  <si>
    <t>MD|MYDB-20260805264400|DN00001/MN00443|STAR JAYA ANUGERAH|081808868863</t>
  </si>
  <si>
    <t>2026-08-07 15:00:00 | Nama Pic : BP ROY No Hp Pic : 081808868863 Jam Pemasangan : 08:00 - 12.00 Tanggal Pemasangan : KAMIS 06 AGUSTUS 2026 Info Tambahan : Hubungi pelanggan sebelum datang ke lokasi, terima kasih.</t>
  </si>
  <si>
    <t>Herbologist Coffee</t>
  </si>
  <si>
    <t>ODP-MTR-FBW/21 FBW/D04/21.01</t>
  </si>
  <si>
    <t>WO060913733</t>
  </si>
  <si>
    <t>|MC40311|MYIA-096189148507/POI/Tamam/085338267005/tamam.80@gmail.com</t>
  </si>
  <si>
    <t>2026-08-07 13:00:00 | Tanggal Pemasangan : 07 Agustus 2026 Jam Pemasangan : 08:00 13:00 Info Tambahan : Hubungi pelanggan dulu sebelum ke lokasi terimakasih</t>
  </si>
  <si>
    <t>ponpes nurul ishlah</t>
  </si>
  <si>
    <t>ODP-TGU-FA/40 FA/D02/40.01</t>
  </si>
  <si>
    <t>WO060666277</t>
  </si>
  <si>
    <t>MD|MYDB-20260801264123|DB10005/MB10152|ponpes nurul ishlah|088245575443</t>
  </si>
  <si>
    <t>2026-08-02 13:00:00 | M Janji : (02/08/2026) jam Pasang : 09:00 Note : hubungi pelanggan jika ingin kelokasi</t>
  </si>
  <si>
    <t>WO060832138</t>
  </si>
  <si>
    <t>|MN01595|MYIA-046506313461/POI/FIRMAN/087860187055/smpitputra.abhursumbawa@gmail.com</t>
  </si>
  <si>
    <t>2026-08-02 08:00:00 | Tanggal pemasangan: 01/08/2026  Jam pemasangan : pagi / siang  Info Tambahan : Hubungi pelanggan dulu sebelum ke lokasi  terima kasih</t>
  </si>
  <si>
    <t>CV LANCAR REZEKY BERKAT JAYA</t>
  </si>
  <si>
    <t>ODP-PYA-FAM/41</t>
  </si>
  <si>
    <t>WO060931470</t>
  </si>
  <si>
    <t>|MC40315|MYIA-075309102029/POI/RYAN SANJAYA/0818582505/bersamamudah4@gmail.com</t>
  </si>
  <si>
    <t>2026-08-05 15:00:00 | Nama PIC : Bp Ryan No HP : 0818582505 No Alt : - M Janji : 05 Agustus 2026 Jam Pasang : Pagi / Siang Note : hubungi pelanggan jika ingin ke lokasi, terima kasih</t>
  </si>
  <si>
    <t>Toko Sedana</t>
  </si>
  <si>
    <t>ODP-SRR-FK/05 FK/D01/05.01</t>
  </si>
  <si>
    <t>WO060976790</t>
  </si>
  <si>
    <t>MD|MYDB-20260805264428|DN00001/MN00176|Toko Sedana|082146161216</t>
  </si>
  <si>
    <t>2026-08-06 13:00:00 | Nama PIC : bapak nyoman tri No HP : 082146161216 Alt :  M Janji : (kamis/6/AGUSTUS/2026) jam Pasang : 09:00 Note : hubungi pelanggan jika ingin kelokasi</t>
  </si>
  <si>
    <t>PT Langkah Manajemen Indonesia / 096 Sanggrahan</t>
  </si>
  <si>
    <t>ODP-KRT-FAU/050</t>
  </si>
  <si>
    <t>WO060993715</t>
  </si>
  <si>
    <t>|MC80228|/PT Langkah Manajemen Indonesia 096 Sanggrahan/Paket HSI Bisnis Promo HUT Telkom 1:1 50Mbps/Conan Ryan Hindarto/081127012432/iot.004@apps.langkahkecil.id</t>
  </si>
  <si>
    <t>2026-08-06 15:00:00|Jam pemasangan : 12.00 Info Tambahan : Hubungi pelanggan dulu sebelum ke lokasi terimakasih |40951378|MYDITA</t>
  </si>
  <si>
    <t>SD NEGERI 1 KALIBENING</t>
  </si>
  <si>
    <t>ODP-KJE-FH/026 FH/D04/026.01</t>
  </si>
  <si>
    <t>WO060897105</t>
  </si>
  <si>
    <t>|MN01881|MYIA-094712153027/POI/sri sunarsih /085879566626/srinarsih2403@gmail.com</t>
  </si>
  <si>
    <t>2026-08-05 13:00:00 | Nama : BU SRI SUNARSIH No Hp : 085879566626 No Alt :  Tgl Pemasangan : 05 Agustus 2026 Interval : PAGI  Note : Hubungi pelanggan terlebih dahulu</t>
  </si>
  <si>
    <t>Follow Up Revoke Completed, New Order ID : SC1002512273</t>
  </si>
  <si>
    <t>Kedai mamimauw</t>
  </si>
  <si>
    <t>ODP-KNO-FD/72 FD/D02/72.01</t>
  </si>
  <si>
    <t>WO061112238</t>
  </si>
  <si>
    <t>|MC30146|MYIA-081083306159/POI/DINDA SARI FATMAWATI/089514435170/sarifdinda28@gmail.com</t>
  </si>
  <si>
    <t>Toko Nice So</t>
  </si>
  <si>
    <t>ODP-BKL-FCE/33</t>
  </si>
  <si>
    <t>WO060880861</t>
  </si>
  <si>
    <t>|MN02601|/Toko Nice So/HSI Bisnis Promo HUT Telkom (1:1) 50 Mbps (Rp 355.000) PSB Rp 150.000/082310510505/muhammadnurhuda206@gmail.com/Muhammad Nur Huda/Jl. KH. Moh. Kholil No., 92, Kemayoran, Demangan, Kec. Bangkalan, Kabupaten Bangkalan, Jawa Timur 6916</t>
  </si>
  <si>
    <t>2026-08-05 13:00:00|M Janji : (05/08/2026) jam Pasang pagi / siang  Note : hubungi pelanggan jika ingin kelokasi|40981182|MYDITA</t>
  </si>
  <si>
    <t>TOKO SENTOSA RAYA</t>
  </si>
  <si>
    <t>ODP-PME-FCA/08</t>
  </si>
  <si>
    <t>|MC70132|/TOKO SENTOSA RAYA/YUSUF MUSAIVI/085726084288/yusufajjka@gmail.com/HSI Bisnis + Netmonk Promo 2026 100 Mbps (Rp 591.100) PSB 150.000/</t>
  </si>
  <si>
    <t>SUMBER REJEKI MART</t>
  </si>
  <si>
    <t>ODP-PME-FAV/59 FAV/D05/59.01</t>
  </si>
  <si>
    <t>WO060977515</t>
  </si>
  <si>
    <t>MD|MYDB-20260805264394|DN00001/MN00558|SUMBER REJEKI MART|085233134493</t>
  </si>
  <si>
    <t>WO060817548</t>
  </si>
  <si>
    <t>Ponpes AN-NURIYAH ( putri )</t>
  </si>
  <si>
    <t>ODP-RKT-FBM/51</t>
  </si>
  <si>
    <t>WO060966062</t>
  </si>
  <si>
    <t>MD|MYDB-20260803264240|DN00001/MN00459|Ponpes AN-NURIYAH ( putri )|082257588373</t>
  </si>
  <si>
    <t>2026-08-04 11:00:00 | Nama : BU ATINA ZAINAL FUADAH  No Hp : 082257588373  No Alt :   Tgl Pemasangan : 04 Agustus 2026  Interval : SIANG  Note : Hubungi pelanggan terlebih dahulu</t>
  </si>
  <si>
    <t>TOKO PODO LANCAR</t>
  </si>
  <si>
    <t>ODP-LMJ-FD/55</t>
  </si>
  <si>
    <t>WO060920090</t>
  </si>
  <si>
    <t>|MN02178|/TOKO PODO LANCAR/WINBACK 2.0 HSI B2B (1:1) 50MBPS 355RB PSB DISC 70%//pasarplj9@gmai.com/ANDIKA LESMANA/85194582895 / 81232866</t>
  </si>
  <si>
    <t>2026-08-05 13:00:00| M Janji : (5 AGUSTUS 2026) jam Pasang : siang Note : hubungi pelanggan jika ingin kelokasi|40981182|MYDITA</t>
  </si>
  <si>
    <t>Olshop Parfum wangi</t>
  </si>
  <si>
    <t>ODP-TUL-FM/43 FM/D03/43.01</t>
  </si>
  <si>
    <t>WO061054371</t>
  </si>
  <si>
    <t>MD|MYDB-20260805264476|DC20002/MC20039|Olshop Parfum wangi|08562700011</t>
  </si>
  <si>
    <t>2026-08-07 08:00:00 | Nama : BP DONI BRIYAN WAHYUDI No Hp : 08562700011 No Alt :  Tgl Pemasangan : 07 Agustus 2026 Interval : PAGI  Note : Hubungi pelanggan terlebih dahulu</t>
  </si>
  <si>
    <t>FALZ STORE</t>
  </si>
  <si>
    <t>ODP-KDI-FAY/02 FAY/D01/02.01</t>
  </si>
  <si>
    <t>WO060872442</t>
  </si>
  <si>
    <t>MD|MYDB-20260803264289|DN00001/MN01011|FALZ STORE|085649244030</t>
  </si>
  <si>
    <t>2026-08-05 13:00:00 | Nama PIC: bp muh fauzi  Notel: 085649244030 Alt: -  Tanggal: 5/8/2026 Jam Pasang: Siang Note: Hubungi sebelum ke lokasi, terimakasih.</t>
  </si>
  <si>
    <t>MOMOYO ROXY SITUBONDO</t>
  </si>
  <si>
    <t>WO060863543</t>
  </si>
  <si>
    <t>AMRBS/405591/AZKI ZARKASI MUHAMMAD/R3/JATIM TIMUR/WINBACK 2.0 HSI B2B (1:1) 75MBPS 415RB PSB DISC 70%/SANDI SAPUTRA ZANZILI /momoyoroxysitubondo@gmail.com</t>
  </si>
  <si>
    <t>2026-08-05 08:00:00|Tanggal pemasangan : 05 agustus 2026 Jam pemasangan : 10.00 Info Tambahan : Hubungi pelanggan dulu sebelum ke lokasi terimakasih|40010577|MYDITA</t>
  </si>
  <si>
    <t>SMK AL WAHYU</t>
  </si>
  <si>
    <t>ODP-WR1-FBM/04 FBM/D01/04.01</t>
  </si>
  <si>
    <t>WO061084619</t>
  </si>
  <si>
    <t>|MN02145|MYIA-013102338877/POI/Ashari/082231202252/harisahara99@gmail.com</t>
  </si>
  <si>
    <t>2026-08-07 13:00:00 | Tanggal pemasangan: 07/08/2026 Jam pemasangan : pagi/siang Info Tambahan : Hubungi pelanggan dulu sebelum ke lokasi. terima kasih</t>
  </si>
  <si>
    <t>SPPG GENTENG</t>
  </si>
  <si>
    <t>ODP-DMO-FQQ/25</t>
  </si>
  <si>
    <t>WO060876882</t>
  </si>
  <si>
    <t>|MC70135|/SPPG GENTENG/MOHAMMAD ALFIN/081231768783/alfinmohammadalfin@gmail.com/HSI Bisnis Promo HUT Telkom (1:1) 300 Mbps (Rp 1.130.000) PSB Rp 150.000</t>
  </si>
  <si>
    <t>2026-08-05 08:00:00|Nama Pic : bp ALFIN No Hp Pic : 081231768783 No alt : - Jam Pemasangan : pagi  Tanggal Pemasangan : 5 Agustus 2026|40981182|MYDITA</t>
  </si>
  <si>
    <t>PT. ANUGRAH GANGSAR JAYA LESTARI</t>
  </si>
  <si>
    <t>ODP-TUL-FE/15 FE/D03/15.01</t>
  </si>
  <si>
    <t>WO061059071</t>
  </si>
  <si>
    <t>|MN00418|MYIA-049294282840/POI/EKO SUTRISNO/085334196816/anugrahgangsar@gmail.com</t>
  </si>
  <si>
    <t xml:space="preserve">2026-08-07 08:00:00 | telp :085334196816 alt : manja : pagi : siang 07/08/2026 hub sebelum ke lokasi </t>
  </si>
  <si>
    <t>SMP NEGERI2 BANCAR</t>
  </si>
  <si>
    <t>ODP-BCR-FAF/32 FAF/D03/32.01</t>
  </si>
  <si>
    <t>WO060804634</t>
  </si>
  <si>
    <t>|MN02366|MYIA-046837474407/POI/ATMI/081331139175/smpnduabancar@gmail.com</t>
  </si>
  <si>
    <t>2026-08-05 15:00:00 | Nama PIC: BP LUTFI  Notel: 085646737220 Alt: 081331139175 / Whatsapp Tanggal: 5/8/2026 Jam Pasang: Pagi Note: Hubungi sebelum ke lokasi, terimakasih.</t>
  </si>
  <si>
    <t>PT. Indo Container Lines</t>
  </si>
  <si>
    <t>ODP-KBL-FWB/35 FWB/D04/35.01</t>
  </si>
  <si>
    <t>WO061060611</t>
  </si>
  <si>
    <t>MD|MYDB-20260805264484|DN00001/MN02280|PT. Indo Container Lines|085117135651</t>
  </si>
  <si>
    <t>2026-08-11 08:00:00 | Nama Pic : bu fatma  No Hp Pic : 085117135651 No alt : - Jam Pemasangan : pagi  Tanggal Pemasangan : 7 Agustus 2026</t>
  </si>
  <si>
    <t>Toko ada candi</t>
  </si>
  <si>
    <t>ODP-BDN-FC/023</t>
  </si>
  <si>
    <t>WO060838599</t>
  </si>
  <si>
    <t>MD|MYDB-20260803264286|DN00001/MN00663|Toko ada candi|08217746613</t>
  </si>
  <si>
    <t>2026-08-05 08:00:00 | M Janji : 05/08/2026 Jam Pasang : 13:00  NoteÃ‚Â :  hubungi terlebih dahulu sebelum ke lokasi, terima kasih.</t>
  </si>
  <si>
    <t>SMPN2 BANCAR</t>
  </si>
  <si>
    <t>WO060804157</t>
  </si>
  <si>
    <t>|MN02366|MYIA-012663221081/POI/atmi/081331139175/smpnduabancar@gmail.com</t>
  </si>
  <si>
    <t xml:space="preserve">2026-08-05 08:00:00 | Nama PIC: BP LUTFI  Notel: 085646737220 Alt: 081331139175 / Whatsapp Tanggal: 5/8/2026 Jam Pasang: Pagi Note: Hubungi sebelum ke lokasi, terimakasih. </t>
  </si>
  <si>
    <t>TOKOSUGENG</t>
  </si>
  <si>
    <t>ODP-BLO-FFE/040 FFE/D03/040.01</t>
  </si>
  <si>
    <t>WO060964221</t>
  </si>
  <si>
    <t>|MC60162|MYIA-008544800368/POI/FAIZAL RAHMAD NAUVANDA/082341906523/dp3787913@gmail.com</t>
  </si>
  <si>
    <t>WARKOP SODARA</t>
  </si>
  <si>
    <t>ODP-OSP-FP/52 FP/D01/52.01</t>
  </si>
  <si>
    <t>WO061066750</t>
  </si>
  <si>
    <t>|MN01740|MYIA-077185528587/POI/JESSICA ERMANILDA ANGKIRIWANG/08118192092/jeajessang@gmail.com</t>
  </si>
  <si>
    <t>LARVA COFFE</t>
  </si>
  <si>
    <t>ODP-BDG-FC/76 FC/D08/76.01</t>
  </si>
  <si>
    <t>WO060650571</t>
  </si>
  <si>
    <t>MD|MYDB-20260801264112|DN00001/MN01285|LARVA COFFE|085606172718</t>
  </si>
  <si>
    <t>2026-08-02 10:00:00 | Nama Pic : bp erif No Hp Pic : 085606172718 No alt : - Jam Pemasangan : pagi  Tanggal Pemasangan : 2 Agustus 2026</t>
  </si>
  <si>
    <t>SPBU 54.632.24</t>
  </si>
  <si>
    <t>ODP-JGO-FC/20</t>
  </si>
  <si>
    <t>WO060944467</t>
  </si>
  <si>
    <t>|MN00265|MYIA-007360304680/POI/DHONY SANJAYA/085649138273/spbu54.632.24@gmail.com</t>
  </si>
  <si>
    <t>Cahaya Wangi</t>
  </si>
  <si>
    <t>ODP-GNK-FE/032 FE/D03/032.01</t>
  </si>
  <si>
    <t>WO061118991</t>
  </si>
  <si>
    <t>MD|MYDB-20260806264592|DN00001/MN00663|Cahaya Wangi|08132758966</t>
  </si>
  <si>
    <t>2026-08-08 08:00:00 | M Janji :  08 Agustus 2026 Jam Pasang : 11.00 Note : hubungi pelanggan jika ingin ke lokasi, terima kasih.</t>
  </si>
  <si>
    <t>WO061102585</t>
  </si>
  <si>
    <t>AMRBS;940137;AM;ISTIHAMIN FITRIYAH;RBS-3;SURAMADU;PSB;PT MITRA NUANSA UTAMA;STEPHEN MANUEL NUGROHO;082244293461;invoice@platinumceramics.com;HSI Bisnis (1:1) 150 Mbps (Rp 819.000) PSB Rp 150.000;Bulusan, Banyuwangi, Jawa Timur 68421</t>
  </si>
  <si>
    <t>2026-08-08 08:00:00|Tanggal pemasangan: 6/08/2026 Jam pemasangan : pagi / siang Info Tambahan : Hubungi pelanggan dulu sebelum ke lokasi. terima kasih|40010577|MYDITA</t>
  </si>
  <si>
    <t>SPBU PERTAMINA 53.673.17</t>
  </si>
  <si>
    <t>ODP-PII-FF/34</t>
  </si>
  <si>
    <t>WO060878580</t>
  </si>
  <si>
    <t>|MN02178|/SPBU PERTAMINA 53.673.17/WINBACK 2.0 HSI B2B (1:1) 50MBPS 355RB PSB DISC 70%//spbu5367317@gmail.com/SENDY WAHYU TYA ANGGARDA/085204603860085649679996</t>
  </si>
  <si>
    <t>2026-08-05 08:00:00|Nama Pic : BP SENDY No Hp Pic : 085204603860 Jam Pemasangan : 08:00 - 12.00 Tanggal Pemasangan : RABU 05 AGUSTUS 2026 Info Tambahan : Hubungi pelanggan sebelum datang ke lokasi, terima kasih.|40961370|MYDITA</t>
  </si>
  <si>
    <t>SINERGY EFFICIENCY SOLUTIONS</t>
  </si>
  <si>
    <t>ODP-KBU-FHF/002</t>
  </si>
  <si>
    <t>WO060772691</t>
  </si>
  <si>
    <t>|MC80228|/SINERGY EFFICIENCY SOLUTIONS/Paket HSI Bisnis Promo HUT Telkom 1:1 50Mbps/CAROLINE JAKOB/089626900317 08119592576/caroline@synergy.id</t>
  </si>
  <si>
    <t>2026-08-05 13:00:00|Tanggal pemasangan : 05 agustus 2026 Jam pemasangan : pagi/siang Info Tambahan : Hubungi pelanggan dulu sebelum ke lokasi terima kasih|40010577|MYDITA</t>
  </si>
  <si>
    <t>DPC PARTAI GOLKAR KAB. ENDE</t>
  </si>
  <si>
    <t>ODP-END-FH/02 FH/D01/02.01</t>
  </si>
  <si>
    <t>WO060972663</t>
  </si>
  <si>
    <t>|MC40144|MYIA-030013747447/POI/SIPRIANUS DOI/081246101900/siprianusdoy@gmail.com</t>
  </si>
  <si>
    <t>2026-08-06 08:00:00 | Nama PIC : Bp Siprianus No Hp : 081246101900 No Alt : - Tgl Pemasangan : 06 Agustus 2026 Interval : PAGI SIANG Note : Hubungi pelanggan terlebih dahulu</t>
  </si>
  <si>
    <t>RUMAH KOST RIFIN</t>
  </si>
  <si>
    <t>ODP-BOW-FA/43 FA/D06/43.01</t>
  </si>
  <si>
    <t>WO060693014</t>
  </si>
  <si>
    <t>|MC30175|MYIA-070943804512/POI/Samsul Arifin/083184374910/kzak268@gmail.com</t>
  </si>
  <si>
    <t>2026-08-03 08:00:00 | M Janji : 3 agustus 2026 jam Pasang : pagi siang Note : hubungi pelanggan jika ingin kelokasi</t>
  </si>
  <si>
    <t>PT happy tour Indonesia</t>
  </si>
  <si>
    <t>ODP-BMK-FP/120 FP/D08/120.01</t>
  </si>
  <si>
    <t>WO060956408</t>
  </si>
  <si>
    <t>|MN00481|MYIA-063765573546/POI/elisabet indar/081329237856/pthappytourindonesia@gmail.com</t>
  </si>
  <si>
    <t>2026-08-06 08:00:00 | M Janji : (06/08/2026) jam Pasang : 09:00 Note : hubungi pelanggan jika ingin kelokasi</t>
  </si>
  <si>
    <t>ODP-PAE-FK/04 FK/D01/04.01</t>
  </si>
  <si>
    <t>WO060777563</t>
  </si>
  <si>
    <t>MD|MYDB-20260803264236|DC20002/MC20030|warkop bumimas &amp; billiard|085707787099</t>
  </si>
  <si>
    <t>2026-08-04 08:00:00 | Nama : BU RATNA PUJI MAHARANI (OWNER) No Hp : 085707787099 No Alt :  Tgl Pemasangan : 04 Agustus 2026 Interval : PAGI  Note : Hubungi pelanggan terlebih dahulu</t>
  </si>
  <si>
    <t>SPBU 4459317</t>
  </si>
  <si>
    <t>ODP-PAT-FP/042 FP/D06/042.01</t>
  </si>
  <si>
    <t>WO061050694</t>
  </si>
  <si>
    <t>|MC60142|MYIA-038638740377/POI/DERA BAHTIAR WIDIYANTO /08562685148/spbu_modern@yahoo.com</t>
  </si>
  <si>
    <t>2026-08-07 08:00:00 | Nama : BP DERA BAHTIAR WIDIYANTO No Hp : 08562685148 No Alt :  Tgl Pemasangan : 07 Agustus 2026 Interval : PAGI  Note : Hubungi pelanggan terlebih dahulu</t>
  </si>
  <si>
    <t>WO060634767</t>
  </si>
  <si>
    <t>|MN00396|MYIA-052677045144/POI/SHAKYRA JUNIA/089509772742/info.mitrasaranaplastindo@gmail.com</t>
  </si>
  <si>
    <t>ODP-DPT-FE/06</t>
  </si>
  <si>
    <t>WO061096043</t>
  </si>
  <si>
    <t>|MN02703|MYIA-016964483468/POI/astuti/085890510304/saritokodampit@gmail.com</t>
  </si>
  <si>
    <t xml:space="preserve">2026-08-07 13:00:00 | telp :085890510304 alt : manja : pagi : siang 07/08/2026 hub sebelum ke lokasi </t>
  </si>
  <si>
    <t>DP MALL BOSS</t>
  </si>
  <si>
    <t>AMRBS;403098;REG3;DANIEL MARWA DENERO;08112876658;CP.DANNY;081289614441;PAKET 50 Mbps promo 1:1 355rb;DP MALL BOSS</t>
  </si>
  <si>
    <t>ODP-GDA-FAL/55</t>
  </si>
  <si>
    <t>WO060832129</t>
  </si>
  <si>
    <t>PT. Prasetya Maju Mapan (Kampoeng Gamers)</t>
  </si>
  <si>
    <t>|MC80045|/Ega Prasetya/081328454344/mandiriegg@gmail.com</t>
  </si>
  <si>
    <t>ODP-BYL-FAH/064 FAH/D05/064.01</t>
  </si>
  <si>
    <t>SMAIT AL USWAH</t>
  </si>
  <si>
    <t>ODP-BNL-FN/53</t>
  </si>
  <si>
    <t>WO061111223</t>
  </si>
  <si>
    <t>|MN01809|/SMAIT AL USWAH/WINBACK 2.0 HSI B2B (1:1) 50MBPS 355RB PSB DISC 70%//smaitaluswahbangil@gmail.com/SUPRIYANTO/895351840068</t>
  </si>
  <si>
    <t>2026-08-07 15:00:00|Waktu pemasnagan : 07 agustus 2026 Jam pemasangan : 08.00 - 12.00 Mohon hubungi pelanggan sebelum ke lokasi  Terima kasih|40010577|MYDITA</t>
  </si>
  <si>
    <t>kost harmonia</t>
  </si>
  <si>
    <t>ODP-SDA-FAH/12 FAH/D02/01.12</t>
  </si>
  <si>
    <t>WO060654164</t>
  </si>
  <si>
    <t>MD|MYDB-20260801264122|DN00001/MN01572|kost harmonia|082338876610</t>
  </si>
  <si>
    <t>2026-08-02 13:00:00 | Nama PIC : IBU NAJWA No HP : 082338876610 Alt :  M Janji : (MINGGU/2/AGUSTUS/2026) jam Pasang : 09:00 Note : hubungi pelanggan jika ingin kelokasi</t>
  </si>
  <si>
    <t>ODP-KJE-FH/016</t>
  </si>
  <si>
    <t>WO061069879</t>
  </si>
  <si>
    <t>2026-08-05 13:00:00 | Nama : BU SRI SUNARSIH  No Hp : 085879566626  No Alt :   Tgl Pemasangan : 05 Agustus 2026  Interval : PAGI   Note : Hubungi pelanggan terlebih dahulu</t>
  </si>
  <si>
    <t>MESH KARYAWAN</t>
  </si>
  <si>
    <t>ODP-NGI-FG/20</t>
  </si>
  <si>
    <t>WO061110551</t>
  </si>
  <si>
    <t>|MN01575|/MESH KARYAWAN/WINBACK 2.0 HSI B2B (1:1) 100MBPS 535RB PSB DISC 70%//yarohman2001@gmail.com/ABDUR ROHMAN/085701795348 / 85655870884</t>
  </si>
  <si>
    <t>Follow Up Revoke Completed, New Order ID : SC1002513511</t>
  </si>
  <si>
    <t>JHON CAFE</t>
  </si>
  <si>
    <t>ODP-TNZ-FK/109 FK/D03/109.01</t>
  </si>
  <si>
    <t>WO060617479</t>
  </si>
  <si>
    <t>MD|MYDB-20260731264086|DN00001/MN01285|JHON CAFE|089679349030</t>
  </si>
  <si>
    <t>2026-08-03 08:00:00 | Tanggal pemasangan: 01/08/2026 Jam pemasangan : pagi / siang Info Tambahan : Hubungi pelanggan dulu sebelum ke lokasi terima kasih</t>
  </si>
  <si>
    <t>Bocah Gunung production</t>
  </si>
  <si>
    <t>ODP-KWR-FA/91 FA/D08/91.01</t>
  </si>
  <si>
    <t>WO060632586</t>
  </si>
  <si>
    <t>|MN02540|MYIA-080345581936/POI/AHMAD RIZAL ARDIANSYAH/085123756937/cctve985@gmail.com</t>
  </si>
  <si>
    <t>2026-08-02 08:00:00 | telp :085123756937  Tanggal pemasangan :02/08/2026 Jam pemasangan : pagi/siang Info Tambahan : Hubungi pelanggan dulu sebelum ke lokasi terima kasih</t>
  </si>
  <si>
    <t>GLOBAL YMI CARGO</t>
  </si>
  <si>
    <t>ODP-GSK-FAF/70 FAF/D07/70.01</t>
  </si>
  <si>
    <t>WO060778948</t>
  </si>
  <si>
    <t>|MB00449|MYIA-038486925660/POI/bapak/083852359924/it.support.jt.cargo@gmail.com</t>
  </si>
  <si>
    <t>2026-08-06 15:00:00 | M Janji : 04/08/2026 Jam Pasang : 13:00  NoteÃ‚Â :  hubungi terlebih dahulu sebelum ke lokasi, terima kasih.</t>
  </si>
  <si>
    <t>Griya Cendana</t>
  </si>
  <si>
    <t>ODP-DMO-FSB/20 FSB/D01/20.01</t>
  </si>
  <si>
    <t>WO060830494</t>
  </si>
  <si>
    <t>MD|MYDB-20260803264278|DN00001/MN00459|Griya Cendana|081330242234</t>
  </si>
  <si>
    <t>2026-08-04 15:00:00 | Nama PIC : bp benny No HP : 081330242234 Tanggal Pemasangan : 04 Agustus 2026 Jam Pemasangan : 08:00 15:00 Info Tambahan : Hubungi pelanggan dulu sebelum ke lokasi terimakasih</t>
  </si>
  <si>
    <t>PT Dewata Tirta Perkasa</t>
  </si>
  <si>
    <t>|MC10003|/PIC FILLIA CHRISTINA SURYADI/088103726089/fsfillia@gmail.com</t>
  </si>
  <si>
    <t>PT SEMBILAN CAHAYA LESTARI</t>
  </si>
  <si>
    <t>ODP-DMO-FQ/25</t>
  </si>
  <si>
    <t>WO061110122</t>
  </si>
  <si>
    <t>AMRBS;400664;AMEX;ASANDHYASARI;RBS-3;SURAMADU;PT SEMBILAN CAHAYA LESTARI;HSI Basic (1:2) 50 Mbps (Rp 387.000) PSB Rp 150.000;Hendy Simon 082302331284 -Jericho Anthony 082251117350;it.spv@9cl.co.id;Jl. Pregolan Bunder No. 9 Surabaya</t>
  </si>
  <si>
    <t>2026-08-10 13:00:00|Nama : BP HENDY SIMON  No Hp : 082302331284 No Alt : 082251117350  Tgl Pemasangan : 10 Agustus 2026 Interval : SIANG Note : Hubungi pelanggan terlebih dahulu|40981182|MYDITA</t>
  </si>
  <si>
    <t>CABINKU LUMINA</t>
  </si>
  <si>
    <t>ODP-WOS-FAN/056 FAN/D06/056.01</t>
  </si>
  <si>
    <t>WO060801131</t>
  </si>
  <si>
    <t>|MN00909|MYIA-083498976149/POI/viki/08978516238/nurchanafivikiaji@gmail.com</t>
  </si>
  <si>
    <t>2026-08-06 08:00:00 | No Hp Pic : 085137490766 No alt : - Jam Pemasangan :  Tanggal Pemasangan : 08/08/2026 hub sebelum ke lokasi</t>
  </si>
  <si>
    <t>Provisioning Failed|WFM|INF008979901|PP_-7.359872299999999,109.90293050000001_pelanggan minta pending</t>
  </si>
  <si>
    <t>Mojo Cell</t>
  </si>
  <si>
    <t>ODP-WRJ-FD/74 FD/D06/74.01</t>
  </si>
  <si>
    <t>WO060907500</t>
  </si>
  <si>
    <t>MD|MYDB-20260804264318|DC20002/MC20039|Mojo Cell|08994642468</t>
  </si>
  <si>
    <t xml:space="preserve">2026-08-05 13:00:00 | Jam pemasangan : 12.00 Info Tambahan : Hubungi pelanggan dulu sebelum ke lokasi terimakasih </t>
  </si>
  <si>
    <t>Superkitty</t>
  </si>
  <si>
    <t>ODP-LKS-FZ/32 FZ/D03/32.01</t>
  </si>
  <si>
    <t>WO060705557</t>
  </si>
  <si>
    <t>|MN02435|MYIA-083272108085/POI/Indaha Dewi Apriliani /08133039988/indahdewiapril@gmail.com</t>
  </si>
  <si>
    <t>2026-08-03 08:00:00 | Nama PIC : IBU INDAH No HP : 08133039988 Alt :  M Janji : (SENIN/3/AGUSTUS/2026) jam Pasang : 09:00 Note : hubungi pelanggan jika ingin kelokasi</t>
  </si>
  <si>
    <t>BSS BUAH SAYUR SEMBAKO GROSIR DAN ECERAN</t>
  </si>
  <si>
    <t>ODP-PGR-FDJ/042</t>
  </si>
  <si>
    <t>WO060985068</t>
  </si>
  <si>
    <t>|MC80054|MYIA-096453315569/POI/CANDRA/081328362219/candra123krs@gmail.com</t>
  </si>
  <si>
    <t>NATASYA HOUSE</t>
  </si>
  <si>
    <t>ODP-SBW-FAE/23 FAE/D05/23.01</t>
  </si>
  <si>
    <t>WO060724128</t>
  </si>
  <si>
    <t>|MN02367|MYIA-022626439990/POI/NATASYA DILA AGUSTIN/088991617173/natasyadila62@gmail.com</t>
  </si>
  <si>
    <t>2026-08-03 13:00:00 | Tanggal pemasangan :03 agustus 2026 Jam pemasangan : 08.00 - 12.00 Info Tambahan : Hubungi pelanggan dulu sebelum ke lokasi terimakasih</t>
  </si>
  <si>
    <t>Provisioning Failed|WFM|INF008979986|TKJ_-8.4973631,117.42574210000001_tidak ada akses tiang arah pelanggan</t>
  </si>
  <si>
    <t xml:space="preserve">AMRBS;403099;TREG4;MUHAMMAD MASTUR;081226139781;CP FATKHUR ROZAQ ;089668130939;PAKET 2S INET VOICE 50 MBPS (479.000);PT GLOBAL JET EXPRESS//GEBOG;input by Tito  </t>
  </si>
  <si>
    <t xml:space="preserve">QC MIA - INVALID QUALITY CONTROL MIA - Tidak Mengunggah Foto Lokasi Instalasi Tampak Depan Menyeluruh - </t>
  </si>
  <si>
    <t>PT GADAI SAKTI INDONESIA</t>
  </si>
  <si>
    <t>ODP-KRT-FCW/058 FCW/D04/058.01</t>
  </si>
  <si>
    <t>WO060873656</t>
  </si>
  <si>
    <t>|MC80156|MYIA-062400236970/POI/MUCHAMAD SEPTIAN ADITHYA/085702492535/sadityatgb@gmail.com</t>
  </si>
  <si>
    <t>2026-08-05 08:00:00 | Nama : BU KIKI (SPV) No Hp : 085702492535 No Alt :  Tgl Pemasangan : 05 Agustus 2026 Interval : PAGI  Note : Hubungi pelanggan terlebih dahulu</t>
  </si>
  <si>
    <t>Toko Rohman</t>
  </si>
  <si>
    <t>WO060672893</t>
  </si>
  <si>
    <t>|MN02600|/Toko Rohman/087770222745/mbak8568@gmail.com/HSI Bisnis Winback + Netmonk (1:1) 50 Mbps (Rp 461.100) PSB Rp 150.000/Abd. Rohman/-7.038163673894115, 113.20578535838261</t>
  </si>
  <si>
    <t>2026-02-24 13:00:00|M Janji : 21  Feb 2026  Jam Pasang : Siang  Note : hubungi pelanggan jika ingin ke lokasi, terima kasih|SO5830|MYDITA</t>
  </si>
  <si>
    <t>WINSON SINGA LOGISTIK</t>
  </si>
  <si>
    <t>ODP-SMT-FCK/035 FCK/D03/06.35</t>
  </si>
  <si>
    <t>WO060796497</t>
  </si>
  <si>
    <t>|MN01236|MYIA-092542419601/POI/KEVIN LIONARDI/081362336145/ekspedingin.develop@gmail.com</t>
  </si>
  <si>
    <t>COFFEE DULUR DEWE</t>
  </si>
  <si>
    <t>ODP-SDD-FAL/03 FAL/D01/03.01</t>
  </si>
  <si>
    <t>WO060620402</t>
  </si>
  <si>
    <t>MD|MYDB-20260801264104|DN00001/MN00216|COFFEE DULUR DEWE|087869524327</t>
  </si>
  <si>
    <t>2026-08-02 13:00:00 | Nama PIC : Bp Andri No Hp : 087869524327 No Alt : - Tgl Pemasangan : 02 Agustus 2026 Interval : PAGI SIANG Note : Hubungi pelanggan terlebih dahulu</t>
  </si>
  <si>
    <t>ERABLUE RAYA KRETEK</t>
  </si>
  <si>
    <t>ODP-WOS-FAA/066</t>
  </si>
  <si>
    <t>WO060782800</t>
  </si>
  <si>
    <t>|MN02587|MYIA-063304653213/POI/HASBIBINTARO SHIDDIQ/081249549394/nextperdanaone@gmail.com</t>
  </si>
  <si>
    <t>2026-08-04 13:00:00 | No Hp Pic : 081249549394 No alt : - Jam Pemasangan :  Tanggal Pemasangan : 04/08/2026 hub sebelum ke lokasi</t>
  </si>
  <si>
    <t>MEBEL SURYA ABADI</t>
  </si>
  <si>
    <t>ODP-KPO-FK/23 FK/D04/23.01</t>
  </si>
  <si>
    <t>WO060634037</t>
  </si>
  <si>
    <t>MD|MYDB-20260730263964|DN00001/MN00968|MEBEL SURYA ABADI|081230956631</t>
  </si>
  <si>
    <t>2026-08-02 08:00:00 | Nama Pic : bp mustafa No Hp Pic : 081230956631 No alt : - Jam Pemasangan : pagi  Tanggal Pemasangan : 2 Agustus 2026</t>
  </si>
  <si>
    <t>Prisilia Shop</t>
  </si>
  <si>
    <t>ODP-RTE-FA/64 FA/D13/64.01</t>
  </si>
  <si>
    <t>WO060910403</t>
  </si>
  <si>
    <t>|MN00118|MYIA-074018412999/POI/Pak Apri/081246492880/radegundisjehanus@gmail.com</t>
  </si>
  <si>
    <t>Surawan farm</t>
  </si>
  <si>
    <t>|MN00935|/Surawan farm/081329014959/y.surawan@gmail.com/ 1S HSI BISNIS BASIC PROMO HUT 50 Mbps / AGUS SADEWO</t>
  </si>
  <si>
    <t>TK NEGERI PEMBINA KECAMATAN DAWAN</t>
  </si>
  <si>
    <t>ODP-SMA-FAD/20</t>
  </si>
  <si>
    <t>WO061063694</t>
  </si>
  <si>
    <t>|MN02750|/PIC NI KETUT SUARMINI/081238234066/arminiayu05@gmail.com</t>
  </si>
  <si>
    <t>Amaly Food</t>
  </si>
  <si>
    <t>ODP-GSK-FAM/14</t>
  </si>
  <si>
    <t>WO061077905</t>
  </si>
  <si>
    <t>AMRBS;402407;AMEX;TETTUKO WIWENGKU ADHIYAKSO;RBS-3;SURAMADU;Amaly Food;HSI Bisnis Winback + Antares Eazy (1:1) 200 Mbps (Rp 925.000) PSB Rp 150.000;083830618732;finance@akseskebomas.com;SUWAEFI ANWAR;-7.17700277441601, 112.61873121788827Jl. Mayjen Sungkon</t>
  </si>
  <si>
    <t>2026-08-08 15:00:00|Nama PIC : ibu sinta No HP : 083830618732 No Alternatif : - M Janji : 07/08/2026 Jam Pasang : Pagi NoteÃ‚Â :  Hubungi terlebih dahulu sebelum ke lokasi |40961370|MYDITA</t>
  </si>
  <si>
    <t>BINTANG SILVER</t>
  </si>
  <si>
    <t>ODP-WOS-FE/042 FE/D01/042.01</t>
  </si>
  <si>
    <t>WO060707767</t>
  </si>
  <si>
    <t>|MC80016|MYIA-029725328046/POI/Pradipta Widi Anggriawan/085382363742/kaliwaru0224@gmail.com</t>
  </si>
  <si>
    <t>2026-08-03 13:00:00 | Nama Pic : BP DIPTA No Hp Pic : 085382363742 Jam Pemasangan : 08:00 - 12.00 Tanggal Pemasangan : SENIN 03 AGUSTUS 2026 Info Tambahan : Hubungi pelanggan sebelum datang ke lokasi, terima kasih.</t>
  </si>
  <si>
    <t>RUKO PAMUNGKAS</t>
  </si>
  <si>
    <t>ODP-KBL-FEF/21</t>
  </si>
  <si>
    <t>WO060770244</t>
  </si>
  <si>
    <t>|MN00086|MYIA-046678569030/POI/Hilman Pamungkas /089520207522/hilmanpamungkas231@gmail.com</t>
  </si>
  <si>
    <t>2026-08-01 08:00:00 | Tanggal pemasangan :01 agustus 2026  Jam pemasangan : 08.00 - 12.00  Info Tambahan : Hubungi pelanggan dulu sebelum ke lokasi  terimakasih</t>
  </si>
  <si>
    <t>YAYASAN ISLAMIC CENTER WONOSALAM JOMBANG</t>
  </si>
  <si>
    <t>ODP-MOJ-FG/34</t>
  </si>
  <si>
    <t>WO061096552</t>
  </si>
  <si>
    <t>|MN02084|/YAYASAN ISLAMIC CENTER WONOSALAM JOMBANG/WINBACK 2.0 HSI B2B (1:1) 50MBPS 355RB PSB DISC 70%//wonosalamlpitalazhaar@gmail.com/PUTHUT KURNIA ROHADI/85190009681</t>
  </si>
  <si>
    <t>2026-08-07 13:00:00| M Janji : (07/08/026) jam Pasang : 09:00 Note : hubungi pelanggan jika ingin kelokasi|40951378|MYDITA</t>
  </si>
  <si>
    <t>CV BAKSO Klenger Ambulu Cabang Jember</t>
  </si>
  <si>
    <t>ODP-JER-FW/67 FW/D07/67.01</t>
  </si>
  <si>
    <t>WO060974283</t>
  </si>
  <si>
    <t>MD|MYDB-20260804264383|DN00001/MN00580|CV BAKSO Klenger Ambulu Cabang Jember|08136000553</t>
  </si>
  <si>
    <t>BENGKEL MOTOR HABIBI</t>
  </si>
  <si>
    <t>ODP-WOS-FAD/017</t>
  </si>
  <si>
    <t>WO060852664</t>
  </si>
  <si>
    <t>|MN00909|MYIA-033654055388/POI/rizal/089524970672/bungkuadrat@gmail.com</t>
  </si>
  <si>
    <t>TOKO NAYU SEJAHTERA</t>
  </si>
  <si>
    <t>ODP-SGG-FAU/11</t>
  </si>
  <si>
    <t>WO060787057</t>
  </si>
  <si>
    <t>MD|MYDB-20260722263507|DN00001/MN01272|TOKO NAYU SEJAHTERA|085955366999</t>
  </si>
  <si>
    <t>2026-08-02 08:00:00 | M Janji : 01 AGUSTUS 2026  Jam Pasang : Siang  Note : hubungi pelanggan jika ingin ke lokasi, terima kasih.</t>
  </si>
  <si>
    <t>ODP-KDL-FJ/014 FJ/D02/014.01</t>
  </si>
  <si>
    <t>WO061090016</t>
  </si>
  <si>
    <t>|MN02256|MYIA-045994678303/POI/AGUS MAULANA/081957054145/fiber2759@gmail.com</t>
  </si>
  <si>
    <t>2026-08-07 13:00:00 | Nama PIC : Wati No HP : 081957054145 Alt : 081392106026 M Janji : 07/08/2026 Jam Pasang : 08.00 - 13:00  NoteÃ‚Â :  hubungi terlebih dahulu sebelum kelokasi</t>
  </si>
  <si>
    <t>RUANG GURU SMP NEGERI 2 SUMPIUH</t>
  </si>
  <si>
    <t>ODP-KRY-FH/037 FH/D03/037.01</t>
  </si>
  <si>
    <t>WO061101964</t>
  </si>
  <si>
    <t>|MC00213|MYIA-079480580062/POI/DIDIK FIRMANSYAH/089512063354/smpnduasumpiuh@gmail.com</t>
  </si>
  <si>
    <t xml:space="preserve">2026-08-09 08:00:00 | Jam pemasangan : 12.00 Info Tambahan : Hubungi pelanggan dulu sebelum ke lokasi terimakasih </t>
  </si>
  <si>
    <t>PT Utomo Lab Energi Terbarukan</t>
  </si>
  <si>
    <t>ODP-PDA-FAZ/12 FAZ/D02/12.01</t>
  </si>
  <si>
    <t>WO060820605</t>
  </si>
  <si>
    <t>|MB00449|MYIA-036322352201/POI/bapak/085220079700/it@utomodeck.co.id</t>
  </si>
  <si>
    <t>2026-08-06 15:00:00 | Nama PIC : Erlangga No HP : 085220079700 Tanggal Pemasangan : 06 Agustus 2026 Jam Pemasangan : 08:00 15:00 Info Tambahan : Hubungi pelanggan dulu sebelum ke lokasi terimakasih</t>
  </si>
  <si>
    <t>Sd muhammadiyah purwokerto</t>
  </si>
  <si>
    <t>ODP-PWT-FDM/045 FDM/D04/045.01</t>
  </si>
  <si>
    <t>WO060966748</t>
  </si>
  <si>
    <t>|MN02742|MYIA-019816562190/POI/luky sagita dewi/08996645908/lukysagita.ls@gmail.com</t>
  </si>
  <si>
    <t>WO060807888</t>
  </si>
  <si>
    <t>2026-07-30 08:00:00|Jam pemasangan : 12.00  Info Tambahan : Hubungi pelanggan dulu sebelum ke lokasi  terimakasih |MU5280|MYDITA</t>
  </si>
  <si>
    <t>- 11_11446;Biaya PSB HSI EBIS Tunai di Depan ~ 11[150000]  - E23015;E23015 ~ ES23 - Perangkat ONT[0]  - E23015~null~44292;E23015||11||Abodemen 0[0]  - E23015~null~E23015_SWONTDUALB;SWONTDUALB ~ Biaya Sewa ONT Dual Band ~ E23015[50000]  - E23046;E23046 ~ E</t>
  </si>
  <si>
    <t>SPBU 4459309</t>
  </si>
  <si>
    <t>ODP-KUD-FB/09 FB/D01/009.01</t>
  </si>
  <si>
    <t>WO060925411</t>
  </si>
  <si>
    <t>|MC60142|MYIA-083859494361/POI/DERA BAHTIAR WIDIYANTO /08562685148/spbu_modern@yahoo.com</t>
  </si>
  <si>
    <t>2026-08-05 15:00:00 | Nama PIC : Bp Dera No HP : 08562685148 No Alt : - M Janji : 05 Agustus 2026 Jam Pasang : Pagi / Siang Note : hubungi pelanggan jika ingin ke lokasi, terima kasih</t>
  </si>
  <si>
    <t>ODP-CRM-FD/14</t>
  </si>
  <si>
    <t>WO060668949</t>
  </si>
  <si>
    <t>2026-07-09 15:00:00|Tanggal pemasangan : 09/07/2024  Jam pemasangan : 08.00 - 12.00  Info Tambahan : Hubungi pelanggan dulu sebelum ke lokasi  terima kasih.|DA7880|MYDITA</t>
  </si>
  <si>
    <t>UD. TRI SULISTYANINGSIH (SPBU Pertamina 54.662.03)</t>
  </si>
  <si>
    <t>ODP-NGU-FC/58 FC/D01/58.01</t>
  </si>
  <si>
    <t>WO061115422</t>
  </si>
  <si>
    <t>|MN02702|MYIA-008524629991/POI/DWI ARIS SETIAWAN/085749666110/spbu.bsgroup03@gmail.com</t>
  </si>
  <si>
    <t>2026-08-07 15:00:00 | Nama PIC : BAPAK DWI No HP : 085749666110 Alt :  M Janji : (JUMAT/7/AGUSTUS/2026) jam Pasang : 09:00 Note : hubungi pelanggan jika ingin kelokasi</t>
  </si>
  <si>
    <t>Apotik Ummati</t>
  </si>
  <si>
    <t>ODP-KTA-FAG/008 FAG/D01/008.01</t>
  </si>
  <si>
    <t>WO061085517</t>
  </si>
  <si>
    <t>|MN01685|MYIA-082751782251/POI/ARIF BUDI SANTOSO/081392666125/arifbudi.sdr@gmail.com</t>
  </si>
  <si>
    <t>Inprogress Alpro, SC Lama : SC1002500620</t>
  </si>
  <si>
    <t>PT. Zigma Teknologi Indonesia</t>
  </si>
  <si>
    <t>ODP-MLG-FBU/70 FBU/D01/70.01</t>
  </si>
  <si>
    <t>WO060874329</t>
  </si>
  <si>
    <t>|MC20200|MYIA-041450520555/POI/Reyki Irmawan/087856888785/reyki.irmawan@gmail.com</t>
  </si>
  <si>
    <t>2026-08-05 08:00:00 | Nama PIC : Bp Reyki No HP : 087856888785 No Alt : - M Janji : 05 Agustus 2026 Jam Pasang : Pagi / Siang Note : hubungi pelanggan jika ingin ke lokasi, terima kasih</t>
  </si>
  <si>
    <t>SDK SANG TIMUR</t>
  </si>
  <si>
    <t>ODP-PSN-F02/15</t>
  </si>
  <si>
    <t>WO060886770</t>
  </si>
  <si>
    <t>|MN02680|/SDK SANG TIMUR/WINBACK 2.0 HSI B2B (1:1) 75MBPS 415RB PSB DISC 70%//sangtimursdk32@gmail.com/CRESTELA TRI WAHYU PUTRI/82132844800</t>
  </si>
  <si>
    <t>2026-08-05 13:00:00|Nama PIC : Ibu Crestela No HP : 082132844800 No Alt : - M Janji : 05 Agustus 2026 Jam Pasang : Pagi / Siang Note : hubungi pelanggan jika ingin ke lokasi, terima kasih|40951378|MYDITA</t>
  </si>
  <si>
    <t>SPBU 54.633.06</t>
  </si>
  <si>
    <t>WO061116207</t>
  </si>
  <si>
    <t>|MN02429|MYIA-006968730312/POI/ADIAWAN/083865121146/spbu05.5463306@gmail.com</t>
  </si>
  <si>
    <t>ODP-JWN-FH/047</t>
  </si>
  <si>
    <t>WO061099899</t>
  </si>
  <si>
    <t>2026-08-06 13:00:00 | Nama PIC : BAPAK MUHLISIN  No HP :  082335357398  Alt :   M Janji : (kamis/6/AGUSTUS/2026)  jam Pasang : 09:00  Note : hubungi pelanggan jika ingin kelokasi</t>
  </si>
  <si>
    <t>ODP-SMC-FF/085 FF/D11/085.01</t>
  </si>
  <si>
    <t>WO060669803</t>
  </si>
  <si>
    <t xml:space="preserve">2026-08-02 13:00:00 | Jam pemasangan : 12.00 Info Tambahan : Hubungi pelanggan dulu sebelum ke lokasi terimakasih  </t>
  </si>
  <si>
    <t>Follow Up Revoke Completed, New Order ID : SC1002507542</t>
  </si>
  <si>
    <t>Inprogress Alpro, SC Lama : SC1002500654</t>
  </si>
  <si>
    <t>White Bamboo (Athaya Resto)</t>
  </si>
  <si>
    <t>ODP-SGG-FCLG/22</t>
  </si>
  <si>
    <t>RBS HSI |Rian Puja Atmawikarsa | 406910 | TREG 3 |White Bamboo (Athaya Resto)| 82236305911|81803680445| HSI BISNIS 50 MBPS</t>
  </si>
  <si>
    <t xml:space="preserve">QC MIA - INVALID QUALITY CONTROL MIA - Foto Lokasi Instalasi Tidak Valid - Upload foto lokasi yg diambil langsung bukan dari </t>
  </si>
  <si>
    <t>ODP-BRG-FF/48 FF/D06/48.01</t>
  </si>
  <si>
    <t>WO060873291</t>
  </si>
  <si>
    <t>|MN02703|MYIA-067794979046/POI/Nanang/085843555700/nananktw83@gmail.com</t>
  </si>
  <si>
    <t>2026-08-05 15:00:00 | Tanggal Pemasangan : 05 Agustus 2026 Jam Pemasangan : 08:00 15:00 Info Tambahan : Hubungi pelanggan dulu sebelum ke lokasi terimakasih</t>
  </si>
  <si>
    <t>WO061069734</t>
  </si>
  <si>
    <t>|MN01575|/MTS UNGGULAN DARUL FALAH/WINBACK HSI B2B + OCA BREACH CHECKER  (1:1) 100MBPS 635,5RB PSB DISC 70%//mtsdfjerukmacan@gmail.com/RAMADHAN ARYO PUTRA/85792761317</t>
  </si>
  <si>
    <t>2026-08-07 13:00:00|Waktu pemasnagan : 07 agustus 2026 Jam pemasangan : 08.00 - 12.00 Mohon hubungi pelanggan sebelum ke lokasi  Terima kasih|40010577|MYDITA</t>
  </si>
  <si>
    <t>SMKN SENDURO</t>
  </si>
  <si>
    <t>ODP-SDO-FM/19</t>
  </si>
  <si>
    <t>WO060779161</t>
  </si>
  <si>
    <t>MD|MYDB-20260803264235|DN00001/MN01309|SMKN SENDURO|081235567042</t>
  </si>
  <si>
    <t>Baron farm</t>
  </si>
  <si>
    <t>|MN00935|/Baron farm/081329500767/baronmerapi@gmail.com/ 1S HSI BISNIS BASIC PROMO HUT 50 Mbps / AGUS SADEWO</t>
  </si>
  <si>
    <t>RUMAH TRANSAKSI</t>
  </si>
  <si>
    <t>ODP-SMP-FK/38 FK/D02/38.01</t>
  </si>
  <si>
    <t>WO060653657</t>
  </si>
  <si>
    <t>MD|MYDB-20260801264138|DN00001/MN00806|RUMAH TRANSAKSI|08213325454</t>
  </si>
  <si>
    <t>2026-08-02 13:00:00 | Nama PIC : Ibu Sima No Hp : 08213325454 No Alt : - Tgl Pemasangan : 02 Agustus 2026 Interval : PAGI SIANG Note : Hubungi pelanggan terlebih dahulu</t>
  </si>
  <si>
    <t>WARKOP MANTEN</t>
  </si>
  <si>
    <t>ODP-GEM-FY/18</t>
  </si>
  <si>
    <t>WO060738191</t>
  </si>
  <si>
    <t>|MC30224|/M. SYUKRON IN'AM/82139905280/msyukroninam@gmail.com</t>
  </si>
  <si>
    <t>2026-08-04 08:00:00|Nama PIC : bapak sukron No HP : 082139905280 Alt :  M Janji : (SENIN/3/AGUSTUS/2026) jam Pasang : 09:00 Note : hubungi pelanggan jika ingin kelokasi|40010577|MYDITA</t>
  </si>
  <si>
    <t>SPBU 54.632.17</t>
  </si>
  <si>
    <t>ODP-NWI-FB/101 FB/D06/101.01</t>
  </si>
  <si>
    <t>WO061019041</t>
  </si>
  <si>
    <t>|MN00265|MYIA-053926464360/POI/DIDIK SUPRAYITNO/081234240996/spbu5463217@gmail.com</t>
  </si>
  <si>
    <t>2026-08-06 15:00:00 | Nama Pic : BP EKO No Hp Pic : 081234240996 Jam Pemasangan : 08:00 - 12.00 Tanggal Pemasangan : KAMIS 06 AGUSTUS 2026 Info Tambahan : Hubungi pelanggan sebelum datang ke lokasi, terima kasih.</t>
  </si>
  <si>
    <t>BAROKAH CELL</t>
  </si>
  <si>
    <t>ODP-TGS-FE/06</t>
  </si>
  <si>
    <t>WO060964009</t>
  </si>
  <si>
    <t>|MC30006|/SULAIMAN/8133301745/yusufavgpass@gmail.com</t>
  </si>
  <si>
    <t>2026-08-06 08:00:00|Tanggal pemasangan: 6/08/2026 Jam pemasangan : pagi / siang Info Tambahan : Hubungi pelanggan dulu sebelum ke lokasi. terima kasih|40010577|MYDITA</t>
  </si>
  <si>
    <t>SD NEGERI 2 BLAHBATUH</t>
  </si>
  <si>
    <t>ODP-GIN-FP/117</t>
  </si>
  <si>
    <t>WO060931059</t>
  </si>
  <si>
    <t>|MN02658|/PIC ANAK AGUNG ISTRI MAS UDAYANI/089630112174/sdblahbatuh2n@gmail.com</t>
  </si>
  <si>
    <t>2026-08-06 08:00:00| M Janji : (6 AGUSTUS 2026) jam Pasang : pagi  Note : hubungi pelanggan jika ingin kelokasi|40981182|MYDITA</t>
  </si>
  <si>
    <t>SD Khadijah II Surabaya</t>
  </si>
  <si>
    <t>ODP-TDS-FCS/49 FCS/D06/49.01</t>
  </si>
  <si>
    <t>WO060968023</t>
  </si>
  <si>
    <t>|MN01794|MYIA-025228777466/POI/Rico susanto/082229547735/ricosusanto.600@gmail.com</t>
  </si>
  <si>
    <t>2026-08-06 15:00:00 | Tanggal Pemasangan : 06 Agustus 2026 Jam Pemasangan : 08:00 15:00 Info Tambahan : Hubungi pelanggan dulu sebelum ke lokasi terimakasih</t>
  </si>
  <si>
    <t>toko jaya abadi</t>
  </si>
  <si>
    <t>ODP-PSG-FC/34 FC/D04/34.01</t>
  </si>
  <si>
    <t>WO061051080</t>
  </si>
  <si>
    <t>MD|MYDB-20260806264506|DC30004/MC30053|toko jaya abadi|082318199799</t>
  </si>
  <si>
    <t>2026-08-07 08:00:00 | Nama : BP APIN EKO PRASETYO No Hp : 082318199799 No Alt :  Tgl Pemasangan : 07 Agustus 2026 Interval : PAGI  Note : Hubungi pelanggan terlebih dahulu</t>
  </si>
  <si>
    <t>HSI Bisnis Bundling Phone Promo 2026 PSB 70% - Free 800 Menit Promo - 150 Mbps</t>
  </si>
  <si>
    <t>SMK METRIKA</t>
  </si>
  <si>
    <t>ODP-MYR-FWH/43 FWH/D03/43.01</t>
  </si>
  <si>
    <t>WO061088224</t>
  </si>
  <si>
    <t>|MN00458|MYIA-014285914617/POI/smk metrika/0882022605196/smkmetrika205@gmail.com</t>
  </si>
  <si>
    <t xml:space="preserve">2026-08-08 15:00:00 | Nama PIC : Ibu Firda No HP : 0882022605196 No Alternatif : 081330256904 M Janji : 07/08/2026 Jam Pasang : Pagi NoteÃ‚Â :  Hubungi terlebih dahulu sebelum ke lokasi </t>
  </si>
  <si>
    <t>ODP-JBR-FG/48 FG/D02/48.01</t>
  </si>
  <si>
    <t>WO060653991</t>
  </si>
  <si>
    <t>MD|MYDB-20260801264132|DN00001/MN00737|KOST SAFIRA LIMA SAUDARA|087862145892</t>
  </si>
  <si>
    <t>2026-08-02 13:00:00 | telp :087862145892 Tanggal pemasangan :02/08/2026 Jam pemasangan : pagi/siang Info Tambahan : Hubungi pelanggan dulu sebelum ke lokasi terima kasih</t>
  </si>
  <si>
    <t>Follow Up Revoke Completed, New Order ID : SC1002506592</t>
  </si>
  <si>
    <t>MI NURUL R.ULUM KELAS</t>
  </si>
  <si>
    <t>ODP-KRN-FAF/40</t>
  </si>
  <si>
    <t>WO061061541</t>
  </si>
  <si>
    <t>|MN00370|/MI NURUL R.ULUM KELAS/WINBACK 2.0 HSI B2B (1:1) 100MBPS 535RB PSB DISC 70%//111muchlissh@gmail.com/MUHAMMAD MUCHLIS/89504592018</t>
  </si>
  <si>
    <t>ODP-WLR-FH/126</t>
  </si>
  <si>
    <t>WO061013982</t>
  </si>
  <si>
    <t>2026-08-05 13:00:00|Tanggal pemasangan : 05 agustus 2026  Jam pemasangan : 08.00 - 12.00  Info Tambahan : Hubungi pelanggan dulu sebelum ke lokasi  terimakasih|40010577|MYDITA</t>
  </si>
  <si>
    <t>TOKO &amp;quot;ALFIN JAYA&amp;quot;</t>
  </si>
  <si>
    <t>|MN02601|/TOKO ALFIN JAYA/HERMAN FADLI SYAM/085600111199/arifinalfin454@gmail.com/HSI Bisnis Promo HUT Telkom (1:1) 200 Mbps (Rp 790.000) PSB Rp 150.000/</t>
  </si>
  <si>
    <t>SMPIT Harapan Umat Brebes</t>
  </si>
  <si>
    <t>WO060801546</t>
  </si>
  <si>
    <t>AMRBS;403095;REG3;BAYU;085100296564;HSI 1S 100MB;535k;PIC 089501893076</t>
  </si>
  <si>
    <t>2026-08-04 13:00:00|Tanggal pemasangan : 04 agustus 2026 Jam pemasangan : pagi/siang Info Tambahan : Hubungi pelanggan dulu sebelum ke lokasi terima kasih|40010577|MYDITA</t>
  </si>
  <si>
    <t>PT. ATMODJO SURYA TEHNIK</t>
  </si>
  <si>
    <t>ODP-KND-FCA/29</t>
  </si>
  <si>
    <t>WO060883605</t>
  </si>
  <si>
    <t>|MN01735|/PT. ATMODJO SURYA TEHNIK/HSI Basic Promo HUT Telkom (1:2) 50 Mbps (Rp 320.000) PSB Rp 150.000/081217673531/supardoyo.abr@gmail.com/Soepardojo/-7.212307,112.652900/Jl.raya tambak osowilangon,  surabaya</t>
  </si>
  <si>
    <t>2026-08-05 10:00:00|M Janji : (05/08/2026) jam Pasang : 09:00 Note : hubungi pelanggan jika ingin kelokasi|40961370|MYDITA</t>
  </si>
  <si>
    <t>TOKO DT ACC</t>
  </si>
  <si>
    <t>ODP-PCT-FD/22</t>
  </si>
  <si>
    <t>WO060872334</t>
  </si>
  <si>
    <t>|MC30223|/EKA DEVIYANTI/81336653161/noernoell20@gmai.co</t>
  </si>
  <si>
    <t>2026-08-05 08:00:00|Nama PIC : Ibu Eka  No HP : 081336653161 No Alternatif : - M Janji : 05/08/2026 Jam Pasang : Pagi NoteÃ‚Â :  Hubungi terlebih dahulu sebelum ke lokasi  |40961370|MYDITA</t>
  </si>
  <si>
    <t>PT. EVOSALVO</t>
  </si>
  <si>
    <t>ODP-TDS-FDM/07 FDM/D01/07.01</t>
  </si>
  <si>
    <t>WO061034601</t>
  </si>
  <si>
    <t>|MN01401|MYIA-057377579385/POI/FIA/081338384647/zulfia.n@everseikogroup.com</t>
  </si>
  <si>
    <t>2026-08-11 08:00:00 | Nama PIC : Fia No HP : 081338384647 Alt :  M Janji : 07/08/2026 Jam Pasang : 08.00 - 13:00  NoteÃ‚Â :  hubungi terlebih dahulu sebelum kelokasi</t>
  </si>
  <si>
    <t>ART TECH X FASTGASS</t>
  </si>
  <si>
    <t>ODP-RDB-FA/180 FA/D08/180.01</t>
  </si>
  <si>
    <t>WO061090110</t>
  </si>
  <si>
    <t>MD|MYDB-20260806264545|DB10005/MB10071|ART TECH X FASTGASS|08816970175</t>
  </si>
  <si>
    <t>LYY MEDIA CELLULER</t>
  </si>
  <si>
    <t>ODP-PKL-FS/015</t>
  </si>
  <si>
    <t>WO060929311</t>
  </si>
  <si>
    <t>|MN00925|MYIA-006352795685/POI/m erikza al fajrisyah/085199193282/hulandafluu@gmail.com</t>
  </si>
  <si>
    <t>2026-08-04 15:00:00 |   M Janji : (04/08/2026)  jam Pasang : 09:00  Note : hubungi pelanggan jika ingin kelokasi</t>
  </si>
  <si>
    <t>SMP NEGERI 2 KRAMAT</t>
  </si>
  <si>
    <t>ODP-TEG-FAG/019</t>
  </si>
  <si>
    <t>WO060798507</t>
  </si>
  <si>
    <t>AMRBS;403095;REG3;BAYU;085100296564;HSI 1S 100MB;535K;PIC 082325252001</t>
  </si>
  <si>
    <t>2026-08-04 13:00:00|No Hp Pic : 082325252001 No alt : - Jam Pemasangan : pagi/ siang Tanggal Pemasangan : 04/08/2026 hub sebelum ke lokasi|40961370|MYDITA</t>
  </si>
  <si>
    <t>PT STRATEGI CENTRAL CAPITAL</t>
  </si>
  <si>
    <t>ODP-DMO-FQM/18 FQM/D02/18.01</t>
  </si>
  <si>
    <t>WO061095063</t>
  </si>
  <si>
    <t>|MN02394|MYIA-024014342297/POI/MOCH ANJAS PUTRA DARMAWAN /085165932082/anjasputrad18@gmail.com</t>
  </si>
  <si>
    <t>ODP-BKL-FGB/13</t>
  </si>
  <si>
    <t>WO060875649</t>
  </si>
  <si>
    <t>2026-07-29 13:00:00|Nama PIC:  bu nabila   No HP: 082323095417  Alt:  Tanggal: 29/7/2026  Jam Pasang: Siang  Note: Hubungi sebelum ke lokasi, terimakasih.  |RI2334|MYDITA</t>
  </si>
  <si>
    <t>ODP-WNS-FGB/009</t>
  </si>
  <si>
    <t>WO061109259</t>
  </si>
  <si>
    <t>AMRBS/403103/ANISA DWIARYANI/R3/YOGYAKARTA/PSB HSI BISNIS 1S 50 MBPS PROMO HUT TELKOM 1:2/Tri Johan Firdiyanto/081229749275/081804098210/johanfirdi@gmail.com</t>
  </si>
  <si>
    <t>2026-08-07 15:00:00|Nama PIC : IBU USMA No HP : 081229749275 Alt :  M Janji : (JUMAT/7/AGUSTUS/2026) jam Pasang : 09:00 Note : hubungi pelanggan jika ingin kelokasi|40961370|MYDITA</t>
  </si>
  <si>
    <t>Toko Aisyah plus plus</t>
  </si>
  <si>
    <t>ODP-SIL-FAB/09 FAB/D01/09.01</t>
  </si>
  <si>
    <t>WO060823979</t>
  </si>
  <si>
    <t>|MN02085|MYIA-074173164245/POI/umar/082341477797/wadubura1976@gmail.com</t>
  </si>
  <si>
    <t>CV. Rabbani Asysa</t>
  </si>
  <si>
    <t>ODP-MJP-FAU/111</t>
  </si>
  <si>
    <t>AMRBS;406230;SANTOSO AJI;WITEL BDG;CV. Rabbani Asysa;082216797750;faidept@rabbani.co.id;1S HSI BASIC 50MBPS 320K</t>
  </si>
  <si>
    <t>ODP-RDD-FD/032</t>
  </si>
  <si>
    <t>WO060881525</t>
  </si>
  <si>
    <t>AMRBS;403099;TREG4;MUHAMMAD MASTUR;081226139781;CP IS MAELAL HIKAM;082324798182;PAKET 2S INET VOICE 50 MBPS (479.000);PT GLOBAL JET EXPRESS//KEDUNGBANTENG;input by Tito</t>
  </si>
  <si>
    <t>2026-08-06 08:00:00|Nama PIC : Bp Hikam No HP : 082324798182 No Alt : - M Janji : 06 Agustus 2026 Jam Pasang : Pagi / Siang Note : hubungi pelanggan jika ingin ke lokasi, terima kasih|40951378|MYDITA</t>
  </si>
  <si>
    <t>WO060795577</t>
  </si>
  <si>
    <t>|MN01595|MYIA-012000125241/POI/FIRMAN/087860187055/smpitputra.abhursumbawa@gmail.com</t>
  </si>
  <si>
    <t>Cesa</t>
  </si>
  <si>
    <t>2026-08-02 08:00:00 | M Janji : (02/08/2026)  jam Pasang : 09:00  Note : hubungi pelanggan jika ingin kelokasi</t>
  </si>
  <si>
    <t>Blue Bake Houf kitchen</t>
  </si>
  <si>
    <t>WO060974682</t>
  </si>
  <si>
    <t>|MN01857|MYIA-047006669372/POI/Erry Bima Nugroho/085232027079/bbhkitchen5758@gmail.com</t>
  </si>
  <si>
    <t>WARKOP28</t>
  </si>
  <si>
    <t>ODP-MYR-FDV/11</t>
  </si>
  <si>
    <t>WO060975427</t>
  </si>
  <si>
    <t>|MN01731|/WARKOP28/ALVIN/08991522238/alvinw28@gmail.com/HSI Bisnis Promo HUT Telkom (1:1) 50 Mbps (Rp 355.000) PSB Rp 150.000/</t>
  </si>
  <si>
    <t>2026-08-09 08:00:00|M Janji : (06/08/2026) jam Pasang pagi / siang  Note : hubungi pelanggan jika ingin kelokasi|40981182|MYDITA</t>
  </si>
  <si>
    <t>Putra mandiri</t>
  </si>
  <si>
    <t>|MN00935|/Putra mandiri/085743093597/nuryanto293@gmail.com/ 1S HSI BISNIS BASIC PROMO HUT 50 Mbps / AGUS SADEWO</t>
  </si>
  <si>
    <t>warung kopi Bujang</t>
  </si>
  <si>
    <t>ODP-SEL-FAM/49</t>
  </si>
  <si>
    <t>WO060765127</t>
  </si>
  <si>
    <t>|MN00915|Riska apriyani/warung kopi Bujang/200mbps 675rb/0881025675389/087749965959/: ainunpero@gmail.com/Supriadi</t>
  </si>
  <si>
    <t>2026-08-07 08:00:00|M Janji : 7 agustus 2026  jam Pasang : pagi   Note : hubungi pelanggan jika ingin kelokasi|MU1366|MYDITA</t>
  </si>
  <si>
    <t>PT. Aplikasi Solusi Kreatif site WH Emado&amp; 39;s Surabaya</t>
  </si>
  <si>
    <t>ODP-TDS-FLC/04 FLC/D01/04.01</t>
  </si>
  <si>
    <t>WO060898971</t>
  </si>
  <si>
    <t>|MN01063|MYIA-073039694217/POI/Choirul Anam /085859950494/admin@skynetindonesia.id</t>
  </si>
  <si>
    <t>2026-08-05 12:00:00 | Nama Pic : BP CHOIRUL No Hp Pic : 085859950494 Jam Pemasangan : 08:00 - 12.00 Tanggal Pemasangan : RABU 05 AGUSTUS 2026 Info Tambahan : Hubungi pelanggan sebelum datang ke lokasi, terima kasih.</t>
  </si>
  <si>
    <t>ODP-ALA-FAC/53</t>
  </si>
  <si>
    <t>WO060920924</t>
  </si>
  <si>
    <t>PT KARYA HNS</t>
  </si>
  <si>
    <t>ODP-SKH-FL/015</t>
  </si>
  <si>
    <t>WO060972010</t>
  </si>
  <si>
    <t>MD|MYDB-20260804264362|DN00001/MN00440|PT KARYA HNS|08122970843</t>
  </si>
  <si>
    <t xml:space="preserve">2026-08-06 08:00:00 | Jam pemasangan : 12.00 Info Tambahan : Hubungi pelanggan dulu sebelum ke lokasi terimakasih  </t>
  </si>
  <si>
    <t>ODP-BPG-FB/46 FB/D07/46.01</t>
  </si>
  <si>
    <t>WO060658729</t>
  </si>
  <si>
    <t>Follow Up Revoke Completed, New Order ID : SC1002506129</t>
  </si>
  <si>
    <t>PT. Netmarks Indonesia</t>
  </si>
  <si>
    <t>ODP-SDA-FCL/87</t>
  </si>
  <si>
    <t>WO060963331</t>
  </si>
  <si>
    <t>AMRBS;950197;AM;M. ALFIAN FADLI JAUHARI;RBS-3;SURAMADU;PT. Netmarks Indonesia/+6282333543030/ABDI/bu Pingkan /+6281219160922/PINGKAN/pingkan.anggrahini@netmarks.co.id/HSI Bisnis (1:1) 100 Mbps (Rp 669.000) PSB Rp 150.000</t>
  </si>
  <si>
    <t>2026-08-06 13:00:00|Nama PIC : Bapak Nurul No HP : 082333543030 No Alternatif : 081219160922 M Janji : 06/08/2026 Jam Pasang : Pagi NoteÃ‚Â :  Hubungi terlebih dahulu sebelum ke lokasi |40961370|MYDITA</t>
  </si>
  <si>
    <t>Rumah kost Sumardi</t>
  </si>
  <si>
    <t>ODP-BOW-FE/54 FE/D05/54.01</t>
  </si>
  <si>
    <t>WO060621778</t>
  </si>
  <si>
    <t>|MC30175|MYIA-071765487456/POI/DIDIK SUMARDI/083157727104/dindun984@gmail.com</t>
  </si>
  <si>
    <t>ODP-BDG-FC/23 FC/D03/23.01</t>
  </si>
  <si>
    <t>WO060846901</t>
  </si>
  <si>
    <t>|MN00216|MYIA-025433678005/POI/fashfahish shofhal jamil/087869525149/shofhaljamilfashfahish@gmail.com</t>
  </si>
  <si>
    <t xml:space="preserve">2026-08-05 10:00:00 | Jam pemasangan : 12.00 Info Tambahan : Hubungi pelanggan dulu sebelum ke lokasi terimakasih </t>
  </si>
  <si>
    <t>Rumah Kost Bunga Sakura 2</t>
  </si>
  <si>
    <t>ODP-PKS-FH/40 FH/D01/40.01</t>
  </si>
  <si>
    <t>WO061060287</t>
  </si>
  <si>
    <t>|MN00814|MYIA-006730147993/POI/Moch. Ainur Rofin Anwar/089601828558/ainuranwar099@gmail.com</t>
  </si>
  <si>
    <t>2026-08-08 08:00:00 | Tanggal pemasangan: 6/08/2026 Jam pemasangan : pagi / siang Info Tambahan : Hubungi pelanggan dulu sebelum ke lokasi. terima kasih</t>
  </si>
  <si>
    <t>SPBU 44.565.02</t>
  </si>
  <si>
    <t>ODP-SWT-FAQ/026</t>
  </si>
  <si>
    <t>WO060800798</t>
  </si>
  <si>
    <t>|MN00935|MYIA-095837209889/POI/AYU RESTANI YUSUF/085786267370/spbu_sajogja4456502@yahoo.co.id</t>
  </si>
  <si>
    <t>2026-08-05 09:00:00 | Nama : BU AYU RESTANI YUSUF No Hp : 085786267370 No Alt :  Tgl Pemasangan : 04 Agustus 2026 Interval : PAGI  Note : Hubungi pelanggan terlebih dahulu</t>
  </si>
  <si>
    <t>WO061066197</t>
  </si>
  <si>
    <t>MD|MYDB-20260805264494|DN00001/MN00443|LEMBAGA PENDIDIKAN BAHASA CHINA|085113162223</t>
  </si>
  <si>
    <t xml:space="preserve">2026-08-07 13:00:00 | Nama PIC : LEMBAGA PENDIDIKAN BAHASA CHINA No HP : 085113162223 Alt :  M Janji : 07/08/2026 Jam Pasang : 08.00 - 13:00  NoteÃ‚Â :  hubungi terlebih dahulu sebelum kelokasi </t>
  </si>
  <si>
    <t>toko maman</t>
  </si>
  <si>
    <t>ODP-SWE-FAJ/22 FAJ/D06/22.01</t>
  </si>
  <si>
    <t>WO060739769</t>
  </si>
  <si>
    <t>|MC40230|MYIA-067576799528/POI/H EDWAR RIDHO/081934968110/m4893469@gmail.com</t>
  </si>
  <si>
    <t>2026-08-04 08:00:00 | Nama Pic : BP EDWAR No Hp Pic : 081934968110 Jam Pemasangan : 08:00 - 12.00 Tanggal Pemasangan : SENIN 03 AGUSTUS 2026 Info Tambahan : Hubungi pelanggan sebelum datang ke lokasi, terima kasih.</t>
  </si>
  <si>
    <t>ODP-SLO-FD/049</t>
  </si>
  <si>
    <t>WO060628503</t>
  </si>
  <si>
    <t>2026-07-31 15:00:00 | Tanggal: 31/7/2026  Jam Pasang: 10.00  Note: Hubungi sebelum ke lokasi, terimakasih.</t>
  </si>
  <si>
    <t>PR ALFI PUTRA</t>
  </si>
  <si>
    <t>ODP-TRE-FN/20 FN/D02/20.01</t>
  </si>
  <si>
    <t>WO060794012</t>
  </si>
  <si>
    <t>|MN00418|MYIA-037110045139/POI/DWI NUR AINIYATIL/08139346792/pr.alfiputra@gmail.com</t>
  </si>
  <si>
    <t xml:space="preserve">2026-08-04 13:00:00 | Nama PIC: bu dwi nur  Notel: 08139346792 Alt: -  Tanggal: 4/8/2026 Jam Pasang: Siang Note: Hubungi sebelum ke lokasi, terimakasih. Info pl </t>
  </si>
  <si>
    <t>ODP-POS-FN/001</t>
  </si>
  <si>
    <t>WO060775434</t>
  </si>
  <si>
    <t>AMRBS:960319;RENGGA;Indibiz 1:1 300 Mbps;085735046251/+6285735046251;hadist90@gmail.com</t>
  </si>
  <si>
    <t>2026-08-04 08:00:00|Nama : BP NURHADI  No Hp : 085735046251 No Alt :  Tgl Pemasangan : 04 Agustus 2026 Interval : PAGI  Note : Hubungi pelanggan terlebih dahulu|40981182|MYDITA</t>
  </si>
  <si>
    <t>SEKOLAH NASIONAL TERINTEGRASI 2 BANYUMAS</t>
  </si>
  <si>
    <t>ODP-SUK-FM/011 FM/D01/011.01</t>
  </si>
  <si>
    <t>WO060998550</t>
  </si>
  <si>
    <t>|MC80052|MYIA-069319206183/POI/SIGIT PURNOMO ADI/085701442444/11sigitpadi10@gmail.com</t>
  </si>
  <si>
    <t>ODP-RKT-FBM/52 FBM/D06/52.01</t>
  </si>
  <si>
    <t>WO060773847</t>
  </si>
  <si>
    <t>2026-08-04 11:00:00 | Nama : BU ATINA ZAINAL FUADAH No Hp : 082257588373 No Alt :  Tgl Pemasangan : 04 Agustus 2026 Interval : SIANG Note : Hubungi pelanggan terlebih dahulu</t>
  </si>
  <si>
    <t>Follow Up Revoke Completed, New Order ID : SC1002510128</t>
  </si>
  <si>
    <t>Warkop Gemilang</t>
  </si>
  <si>
    <t>ODP-BBE-FAP/31 FAP/D06/31.01</t>
  </si>
  <si>
    <t>WO060677670</t>
  </si>
  <si>
    <t>|MYIB-CUST|MYTN-097871435289/POI/Heri Priyanto/082131558383/priyantoh900@gmail.com</t>
  </si>
  <si>
    <t>2026-08-02 15:00:00 | Nama PIC : bapak heri No HP : 082131558383 Alt :  M Janji : (MINGGU/2/AGUSTUS/2026) jam Pasang : 09:00 Note : hubungi pelanggan jika ingin kelokasi</t>
  </si>
  <si>
    <t>The Foresta</t>
  </si>
  <si>
    <t>ODP-PGR-FBB/087</t>
  </si>
  <si>
    <t>WO061027254</t>
  </si>
  <si>
    <t>AMRBS/965966/DINA MENTARI/R3/YOGYAKARTA/PSB HSI BISNIS 1S  150 MBPS PROMO HUT TELKOM 1:1/VIKA/0811250505/clarissaroselynn@yahoo.com</t>
  </si>
  <si>
    <t>2026-08-07 08:00:00|Tanggal Pemasangan : 07 Agustus 2026 Jam Pemasangan : 08:00 15:00 Info Tambahan : Hubungi pelanggan dulu sebelum ke lokasi terimakasih|40010577|MYDITA</t>
  </si>
  <si>
    <t>MYDITA - GAGAL SEND REMANJA</t>
  </si>
  <si>
    <t>MTS AL IMAN 2 BULUS</t>
  </si>
  <si>
    <t>ODP-PWJ-FBC/022</t>
  </si>
  <si>
    <t>WO060991479</t>
  </si>
  <si>
    <t>AMRBS ; 402718 ; AMEX ; AMY ; TREG3 ; MAGELANG ;/PSB 2S HSI BISNIS NETMONK 300 MB PROMO SAMBUT AWAL TAHUN/DWI RIZQIYANTO/085148350154/rdwi53774@gmail.com/INPUL 1002215760</t>
  </si>
  <si>
    <t>2026-08-09 08:00:00|Tanggal pemasangan: 06/08/2026 Jam pemasangan : pagi / siang Info Tambahan : Hubungi pelanggan dulu sebelum ke lokasi terima kasih|40961370|MYDITA</t>
  </si>
  <si>
    <t>KB-TK-TPA AL QUDWAH KIDS CENTER</t>
  </si>
  <si>
    <t>ODP-SLI-FM/087 FM/D07/087.01</t>
  </si>
  <si>
    <t>WO060960400</t>
  </si>
  <si>
    <t>|MN00481|MYIA-049321494918/POI/suyati/08122889983/nasya0123@gmail.com</t>
  </si>
  <si>
    <t>RANGGA MART</t>
  </si>
  <si>
    <t>ODP-SGR-FEF/20 FEF/D01/20.01</t>
  </si>
  <si>
    <t>WO061110295</t>
  </si>
  <si>
    <t>|MN02665|MYIA-071215966227/POI/KETUT SIGARTA/085238068995/sugiartha83.bali@gmail.com</t>
  </si>
  <si>
    <t xml:space="preserve">2026-08-07 15:00:00 | Nama PIC : Bapak Ketut Sugiarta No HP : 085238068995 No Alternatif : 081338326051 M Janji : 07/08/2026 Jam Pasang : Pagi NoteÃ‚Â :  Hubungi terlebih dahulu sebelum ke lokasi </t>
  </si>
  <si>
    <t>KEPONTEN SIDOGIRI</t>
  </si>
  <si>
    <t>ODP-PSN-FB/02</t>
  </si>
  <si>
    <t>WO060879430</t>
  </si>
  <si>
    <t>|MN02680|/KEPONTEN SIDOGIRI/WINBACK 2.0 HSI B2B (1:2) 50MBPS 320RB PSB DISC 70%// solihinyani@gmail.com/SLAMET/85203030789</t>
  </si>
  <si>
    <t>2026-08-05 13:00:00|M Janji : (05/08/2026) jam Pasang : 09:00 Note : hubungi pelanggan jika ingin kelokasi`|40961370|MYDITA</t>
  </si>
  <si>
    <t>ODP-KLM-FBT/56</t>
  </si>
  <si>
    <t>WO061065969</t>
  </si>
  <si>
    <t>|MN02545|/CP SELEA WATI/081218207980-085715216718/ga.satyalanggeng@gmail.com</t>
  </si>
  <si>
    <t>2026-08-07 13:00:00|Nama : BU SELLA WATI  No Hp : 081218207980 No Alt : 085715216718 Tgl Pemasangan : 07 Agustus 2026 Interval : PAGI  Note : Hubungi pelanggan terlebih dahulu|40981182|MYDITA</t>
  </si>
  <si>
    <t>Kommu Space UNS</t>
  </si>
  <si>
    <t>ODP-MSO-FC/039</t>
  </si>
  <si>
    <t>WO061044510</t>
  </si>
  <si>
    <t>AMRBS;960218/Candra Evita Tryariestya/TREG4SOLO/Dhanindra Khanza Wiratama/0882008699545 dan 085113634183/kommuspace.uns@gmail.com/PSB HSI BISNIS WINBACK 2.0 50MBPS ABODEMEN 320.000</t>
  </si>
  <si>
    <t>2026-08-07 08:00:00|Nama PIC : Indra  No HP : 0882008699545 Alt : 085113634183 M Janji : 07/08/2026 Jam Pasang : 08.00 - 13:00  NoteÃ‚Â :  hubungi terlebih dahulu sebelum kelokasi |40981182|MYDITA</t>
  </si>
  <si>
    <t>LIQUID STORE</t>
  </si>
  <si>
    <t>ODP-BJR-FU/011</t>
  </si>
  <si>
    <t>WO060777227</t>
  </si>
  <si>
    <t>|MN00649|MYIA-065111064327/POI/oktiyas cahya vita/085225677782/predator_cahya@ymail.com</t>
  </si>
  <si>
    <t>Sumarno farm</t>
  </si>
  <si>
    <t>|MN00935|/Sumarno farm/08818633565/fh880784@gmail.com/ 1S HSI BISNIS BASIC PROMO HUT 50 Mbps / AGUS SADEWO</t>
  </si>
  <si>
    <t>ODP-BRB-FB/014</t>
  </si>
  <si>
    <t>WO060793857</t>
  </si>
  <si>
    <t>2026-08-01 08:00:00 | Jam Pemasangan : 08:00  Tanggal Pemasangan : SABTU, 1 AGUSTUS 2026  Info Tambahan : Hubungi pelanggan sebelum datang ke lokasi, terima kasih.</t>
  </si>
  <si>
    <t>SUKSES SEJAHTERA BISNIS BERSAMA</t>
  </si>
  <si>
    <t>ODP-KEN-FAU/131 FAU/D14/131.01</t>
  </si>
  <si>
    <t>WO060762586</t>
  </si>
  <si>
    <t>|MN02102|MYIA-095442643395/POI/Bambang Nugroho setiaji/08118839859/b.nugroho@si-tepat.com</t>
  </si>
  <si>
    <t>2026-08-05 15:00:00 | M Janji : 4 agustus 2026 jam Pasang : pagi siang Note : hubungi pelanggan jika ingin kelokasi</t>
  </si>
  <si>
    <t>ODP-LVN-FAF/01</t>
  </si>
  <si>
    <t>WO060638274</t>
  </si>
  <si>
    <t>2026-07-24 13:00:00|Nama PIC:  bp wayan   No HP: 081958576319  Alt:  Tanggal: 24/7/2026  Jam Pasang: Siang  Note: Hubungi sebelum ke lokasi|RI2334|MYDITA</t>
  </si>
  <si>
    <t>Sumanto farm</t>
  </si>
  <si>
    <t>ODP-MUN-FAM/056</t>
  </si>
  <si>
    <t>WO060985966</t>
  </si>
  <si>
    <t>|MN00935|/Sumanto farm/085729793368/Mantosumanto1019@gmail.com/ 1S HSI BISNIS BASIC PROMO HUT 50 Mbps / AGUS SADEWO</t>
  </si>
  <si>
    <t>2026-08-06 15:00:00|Waktu pemasnagan : 06 Agustus 2026 Jam pemasangan : 08.00 - 12.00 Mohon hubungi pelanggan sebelum ke lokasi  Terima kasih|40010577|MYDITA</t>
  </si>
  <si>
    <t>AGREE : Lanjut berlangganan by Ivan Sutiawan 40010577|MYDITA</t>
  </si>
  <si>
    <t>al barokah</t>
  </si>
  <si>
    <t>ODP-BMU-FS/029</t>
  </si>
  <si>
    <t>WO061069503</t>
  </si>
  <si>
    <t>|MN01881|MYIA-054323853870/POI/purwanto/081225564113/hermanvanarsyad@gmail.com</t>
  </si>
  <si>
    <t>2026-08-06 08:00:00 | Tanggal pemasangan: 06/08/2026  Jam pemasangan : pagi / siang  Info Tambahan : Hubungi pelanggan dulu sebelum ke lokasi  terima kasih</t>
  </si>
  <si>
    <t>ODP-SWE-FAD/97 FAD/D09/97.01</t>
  </si>
  <si>
    <t>WO060662381</t>
  </si>
  <si>
    <t>2026-08-02 13:00:00 | Nama PIC : bapak Akbal No HP : 083866857254 Alt :  M Janji : (MINGGU/2/AGUSTUS/2026) jam Pasang : 09:00 Note : hubungi pelanggan jika ingin kelokasi</t>
  </si>
  <si>
    <t>Follow Up Revoke Completed, New Order ID : SC1002506038</t>
  </si>
  <si>
    <t>AZMA OLSHOP</t>
  </si>
  <si>
    <t>ODP-PNZ-FB/114</t>
  </si>
  <si>
    <t>WO060762015</t>
  </si>
  <si>
    <t>MD|MYDB-20260802264196|DC20015/MC20183|AZMA OLSHOP|085175467873</t>
  </si>
  <si>
    <t>2026-08-06 08:00:00 | Tanggal Pemasangan : 06 Agustus 2026 Jam Pemasangan : 08:00 13:00 Info Tambahan : Hubungi pelanggan dulu sebelum ke lokasi terimakasih</t>
  </si>
  <si>
    <t>ODP-GNK-FL/069 FL/D02/069.01</t>
  </si>
  <si>
    <t>WO060762847</t>
  </si>
  <si>
    <t>MD|MYDB-20260803264214|DN00001/MN00663|Cahaya Wangi|08132758966</t>
  </si>
  <si>
    <t>2026-08-04 13:00:00 | Nama : BP ROCKY SAPUTRO No Hp : 08132758966 No Alt :  Tgl Pemasangan : 04 Agustus 2026 Interval : SIANG Note : Hubungi pelanggan terlebih dahulu</t>
  </si>
  <si>
    <t>PT Yoehuu Inovasi Digital</t>
  </si>
  <si>
    <t>ODP-SDA-FCX/53 FCX/D04/53.01</t>
  </si>
  <si>
    <t>WO060875118</t>
  </si>
  <si>
    <t>MD|MYID-4042608030003|RBIZBestdeals|PT Yoehuu Inovasi Digital|082147211123</t>
  </si>
  <si>
    <t>2026-08-05 08:00:00 | Nama Pic : BP FARHAN No Hp Pic : 082147211123 Jam Pemasangan : 08:00 - 12.00 Tanggal Pemasangan : RABU 05 AGUSTUS 2026 Info Tambahan : Hubungi pelanggan sebelum datang ke lokasi, terima kasih.</t>
  </si>
  <si>
    <t>SDN CLARAK</t>
  </si>
  <si>
    <t>ODP-LCE-FA/05</t>
  </si>
  <si>
    <t>WO060638736</t>
  </si>
  <si>
    <t>|MC30181|/HAFID HASANUDIN/85331260527/sdn.clarak01@gmail.com</t>
  </si>
  <si>
    <t>2026-08-02 13:00:00|Nama PIC : Bp Hafid No Hp : 085331260527 No Alt : - Tgl Pemasangan : 02 Agustus 2026 Interval : PAGI SIANG Note : Hubungi pelanggan terlebih dahulu|40951378|MYDITA</t>
  </si>
  <si>
    <t>SPBU 44 561 01 PAKELAN</t>
  </si>
  <si>
    <t>WO061116037</t>
  </si>
  <si>
    <t>|MN02395|MYIA-059062595089/POI/FEDY TAURINO CHRISTIAN/085725725888/spbu_sajogja4456101@yahoo.co.id</t>
  </si>
  <si>
    <t>2026-08-12 08:00:00 |  M Janji : (07/08/026) jam Pasang : 09:00 Note : hubungi pelanggan jika ingin kelokasi</t>
  </si>
  <si>
    <t>ODP-BJR-FN/015</t>
  </si>
  <si>
    <t>WO060667582</t>
  </si>
  <si>
    <t>2026-07-30 13:00:00 | Nama : BP SYAHDAN GINAWA PAMUJI  No Hp : 085710154686  No Alt :   Tgl Pemasangan : 30 Juli 2026  Interval : SIANG  Note : Hubungi pelanggan terlebih dahulu</t>
  </si>
  <si>
    <t>Kios bahtera</t>
  </si>
  <si>
    <t>ODP-TLW-FA/82 FA/D07/82.01</t>
  </si>
  <si>
    <t>WO061076495</t>
  </si>
  <si>
    <t>MD|MYDB-20260806264528|SC00001/MC00149|Kios bahtera|085337580856</t>
  </si>
  <si>
    <t>2026-08-07 13:00:00 | Nama : BU EKA KARTIKA SARI No Hp : 085337580856 No Alt :  Tgl Pemasangan : 07 Agustus 2026 Interval : PAGI  Note : Hubungi pelanggan terlebih dahulu</t>
  </si>
  <si>
    <t>ODP-CRM-FD/28</t>
  </si>
  <si>
    <t>WO060777833</t>
  </si>
  <si>
    <t>SDN DINOYO 2</t>
  </si>
  <si>
    <t>ODP-KLJ-FB/23 FB/D02/01.23</t>
  </si>
  <si>
    <t>WO061049240</t>
  </si>
  <si>
    <t>|MN01864|MYIA-077022376405/POI/indah siatin/085928167431/tusdndinoyo2@gmail.com</t>
  </si>
  <si>
    <t xml:space="preserve">2026-08-07 15:00:00 | telp :085928167431 alt : manja : pagi : siang 07/08/2026 hub sebelum ke lokasi </t>
  </si>
  <si>
    <t>MUTIARA GROUP</t>
  </si>
  <si>
    <t>ODP-GDW-FG/03</t>
  </si>
  <si>
    <t>WO061022846</t>
  </si>
  <si>
    <t>|MN01809|/MUTIARA GROUP/WINBACK 2.0 HSI B2B (1:1) 100MBPS 535RB PSB DISC 70%//mutiaraurwah.1@gmail.com/ANI FEBRIYANTI/8125219897</t>
  </si>
  <si>
    <t>2026-08-07 08:00:00|M Janji : (07/08/2026) jam Pasang pagi Note : hubungi pelanggan jika ingin kelokasi|40981182|MYDITA</t>
  </si>
  <si>
    <t>WO060991693</t>
  </si>
  <si>
    <t>|MC80228|/Adanu Adhinata Semesta /Paket HSI Bisnis Promo HUT Telkom 1:1 100Mbps/Auzan Iman Patria/085888176424/ga.staff.adanuadhinatasemesta@gmail.com</t>
  </si>
  <si>
    <t>Smkn Sugihwaras</t>
  </si>
  <si>
    <t>ODP-SMJ-FA/78</t>
  </si>
  <si>
    <t>WO060971571</t>
  </si>
  <si>
    <t>|MN00271|MYIA-073344631850/POI/Nila Ekowati/082237399808/smknsugihwaras.official@gmail.com</t>
  </si>
  <si>
    <t>2026-08-06 13:00:00 | Nama PIC : Ibu Nila No Hp : 082237399808 No Alt : - Tgl Pemasangan : 06 Agustus 2026 Interval : PAGI SIANG Note : Hubungi pelanggan terlebih dahulu</t>
  </si>
  <si>
    <t>RUMAH KOST ZAIN</t>
  </si>
  <si>
    <t>ODP-BOW-FAC/32 FAC/D02/32.01</t>
  </si>
  <si>
    <t>WO061043862</t>
  </si>
  <si>
    <t>|MC30175|MYIA-000392348584/POI/ZAINUDDIN/083853348589/kostzain96@gmail.com</t>
  </si>
  <si>
    <t>2026-08-07 08:00:00 | Tanggal pemasangan : 07 AGUSTUS 2026 Jam pemasangan : pagi/siang Info Tambahan : Hubungi pelanggan dulu sebelum ke lokasi terima kasih</t>
  </si>
  <si>
    <t>PT. Ikanindo Rekatama Cipta</t>
  </si>
  <si>
    <t>ODP-LKS-FAE/44 FAE/D05/44.01</t>
  </si>
  <si>
    <t>WO061089482</t>
  </si>
  <si>
    <t>MD|MYDB-20260806264513|DN00001/MN02280|PT. Ikanindo Rekatama Cipta|0881036777266</t>
  </si>
  <si>
    <t>2026-08-07 12:00:00 | Tanggal pemasangan: 6/08/2026 Jam pemasangan : pagi / siang Info Tambahan : Hubungi pelanggan dulu sebelum ke lokasi. terima kasih</t>
  </si>
  <si>
    <t>BUMI ASRI GUCIKU</t>
  </si>
  <si>
    <t>ODP-BLU-FK/010</t>
  </si>
  <si>
    <t>WO060933662</t>
  </si>
  <si>
    <t>AMRBS;403095;REG3;BAYU;085100296564;HSI 1S 50MB;PIC 082234038686;gucikuhotwaterboomkonten@gmail.com</t>
  </si>
  <si>
    <t>2026-08-06 08:00:00|M Janji : (05/08/2026) jam Pasang pagi / siang  Note : hubungi pelanggan jika ingin kelokasi|40981182|MYDITA</t>
  </si>
  <si>
    <t>Hj via homestay</t>
  </si>
  <si>
    <t>ODP-LMG-FJ/60</t>
  </si>
  <si>
    <t>|MN00882|/Hj via homestay/Laylun Nashrul 'Alim/085731001111/satutama884@gmail.com/HSI Basic Promo HUT Telkom (1:2) 50 Mbps (Rp 320.000) PSB Rp 150.000</t>
  </si>
  <si>
    <t>WO060634705</t>
  </si>
  <si>
    <t>Follow Up Revoke Completed, New Order ID : SC1002506111</t>
  </si>
  <si>
    <t>ODP-GBU-FF/014</t>
  </si>
  <si>
    <t>WO061110483</t>
  </si>
  <si>
    <t>AMRBS;403099;TREG4;MUHAMMAD MASTUR;081226139781;CP Maela Kusuma Ningrum ;85954268480;PAKET 2S INET VOICE 50 MBPS (479.000);PT GLOBAL JET EXPRESS//TANGGUNGHARJO01;input by tito</t>
  </si>
  <si>
    <t>2026-08-07 15:00:00| M Janji : (07/08/026) jam Pasang : 09:00 Note : hubungi pelanggan jika ingin kelokasi|40951378|MYDITA</t>
  </si>
  <si>
    <t>SPBU 54.641.26 KEDIRI</t>
  </si>
  <si>
    <t>ODP-KDI-FAS/49 FAS/D03/49.01</t>
  </si>
  <si>
    <t>WO061114049</t>
  </si>
  <si>
    <t>|MN00418|MYIA-045777034632/POI/PUPUT WIJAYANTI/085736677773/spbukatang1@gmail.com</t>
  </si>
  <si>
    <t>2026-08-08 08:00:00 | M Janji :  08 Agustus 2026 Jam Pasang : Pagi Note : hubungi pelanggan jika ingin ke lokasi, terima kasih.</t>
  </si>
  <si>
    <t>SPPG Ombe Baru</t>
  </si>
  <si>
    <t>ODP-GER-FAF/32</t>
  </si>
  <si>
    <t>WO060998933</t>
  </si>
  <si>
    <t>|MC40078|MYIA-090668602438/POI/Herlan/087847426513/eckodaonk4@gmail.com</t>
  </si>
  <si>
    <t>2026-08-07 08:00:00 | Nama Pic : BP ABDUL No Hp Pic : 087847426513 Jam Pemasangan : 08:00 - 12.00 Tanggal Pemasangan : 07 AGUSTUS 2026 Info Tambahan : Hubungi pelanggan sebelum datang ke lokasi, terima kasih.</t>
  </si>
  <si>
    <t>ODP-BJR-FAG/013</t>
  </si>
  <si>
    <t>WO060630011</t>
  </si>
  <si>
    <t>2026-07-31 13:00:00 | M Janji :  31 Juli 2026  Jam Pasang : Pagi / Siang  Note : hubungi pelanggan jika ingin kelokasi</t>
  </si>
  <si>
    <t>SMP Kupang Montessori School</t>
  </si>
  <si>
    <t>ODP-KPN-FG/87 FG/D05/87.01</t>
  </si>
  <si>
    <t>WO060993852</t>
  </si>
  <si>
    <t>MD|MYDB-20260805264441|DC40005/MC40070|SMP Kupang Montessori School|082236039901</t>
  </si>
  <si>
    <t>2026-08-06 13:00:00 | Nama PIC : IBU FERO No HP : 082236039901 Alt :  M Janji : (kamis/6/AGUSTUS/2026) jam Pasang : 09:00 Note : hubungi pelanggan jika ingin kelokasi</t>
  </si>
  <si>
    <t>Smart Digital Marketing</t>
  </si>
  <si>
    <t>ODP-KTA-FAP/034</t>
  </si>
  <si>
    <t>WO061054678</t>
  </si>
  <si>
    <t>|MN01685|/LILIS SETYOWATI CATUR/085875078531/liliscatur321@gmail.com</t>
  </si>
  <si>
    <t>2026-08-08 08:00:00|Nama PIC : Bapak Aditya No HP : 085875078531 No Alternatif : -  M Janji : 08/08/2026 Jam Pasang : Pagi NoteÃ‚Â :  Hubungi terlebih dahulu sebelum ke lokasi |40961370|MYDITA</t>
  </si>
  <si>
    <t>ODP-AJB-FG/096</t>
  </si>
  <si>
    <t>WO060777516</t>
  </si>
  <si>
    <t xml:space="preserve">2026-07-31 13:00:00 | M Janji :  31 Juli 2026  Jam Pasang : Pagi / Siang  Note : hubungi pelanggan jika ingin kelokasi  </t>
  </si>
  <si>
    <t>ODP-TBN-FBM/06</t>
  </si>
  <si>
    <t>WO060870894</t>
  </si>
  <si>
    <t xml:space="preserve">AMRBS;950223;ALDHIAZ;JKT OUTER;HSI Bisnis PSB 70% - 50 Mbps - (439000);CP SANDY 087778113956;billing@bnteknologi.com  </t>
  </si>
  <si>
    <t>2026-08-01 13:00:00|Nama PIC: bp sandy   Notel: 087778113956  Alt: -   Tanggal: 1/8/2026  Jam Pasang: Siang  Note: Hubungi sebelum ke lokasi, terimakasih.|RI2334|MYDITA</t>
  </si>
  <si>
    <t>VILLA NGADAS MOTOR</t>
  </si>
  <si>
    <t>ODP-SKP-FC/29</t>
  </si>
  <si>
    <t>WO061078510</t>
  </si>
  <si>
    <t>|MN00836|/VILLA NGADAS MOTOR/WINBACK 2.0 HSI B2B (1:1) 50MBPS 355RB PSB DISC 70%//anggiagrisyandi@gmail.com/WINDARTO/082334668879 / 82246780298</t>
  </si>
  <si>
    <t>2026-08-07 13:00:00|Nama PIC : BAPAK WINDARTO No HP : 082334668879 Alt :  M Janji : (JUMAT/7/AGUSTUS/2026) jam Pasang : 09:00 Note : hubungi pelanggan jika ingin kelokasi|40961370|MYDITA</t>
  </si>
  <si>
    <t>WO060775807</t>
  </si>
  <si>
    <t>2026-08-02 13:00:00|Nama PIC : Rovik  No HP : 085179647414  Alt : 082198650011 / 087870261013  M Janji : 02/08/2026  NoteÃ‚Â :  hubungi terlebih dahulu sebelum kelokasi|NE2261|MYDITA</t>
  </si>
  <si>
    <t>SD NEGERI 4 KERAMAS</t>
  </si>
  <si>
    <t>ODP-GIN-FB/04</t>
  </si>
  <si>
    <t>WO060918019</t>
  </si>
  <si>
    <t>|MN02658|/PIC EKA YENI ASTUTI/085934480643/sdn4keramas@gmail.com</t>
  </si>
  <si>
    <t>DECLINE : Pelanggan tidak ingin menunggu Muhammad Fauzan Fidhianta 40961370|MYDITA</t>
  </si>
  <si>
    <t>PT. ASIA LUKI TRADING</t>
  </si>
  <si>
    <t>ODP-GDA-FBH/05 FBH/D01/05.01</t>
  </si>
  <si>
    <t>WO061076492</t>
  </si>
  <si>
    <t>|MN00884|MYIA-049780388744/POI/Muhammad Zakky/082229331765/facclukas@gmail.com</t>
  </si>
  <si>
    <t xml:space="preserve">2026-08-07 15:00:00 | Nama PIC : Zakky No HP : 082229331765 Alt : 087848063429 M Janji : 07/08/2026 Jam Pasang : 08.00 - 13:00  NoteÃ‚Â :  hubungi terlebih dahulu sebelum kelokasi </t>
  </si>
  <si>
    <t>KOST PUTRA PADI</t>
  </si>
  <si>
    <t>ODP-PGR-FDH/008</t>
  </si>
  <si>
    <t>WO060838856</t>
  </si>
  <si>
    <t>|MC80067|MYIA-000072141207/POI/Karina Widi Wijaya/085713324660/karinaawidii@gmail.com</t>
  </si>
  <si>
    <t>2026-08-05 08:00:00 |  M Janji : (04/08/2026) jam Pasang : 09:00 Note : hubungi pelanggan jika ingin kelokasi</t>
  </si>
  <si>
    <t>Rumah Kost Bunga Sakura</t>
  </si>
  <si>
    <t>ODP-SGS-FF/126</t>
  </si>
  <si>
    <t>WO061077127</t>
  </si>
  <si>
    <t>|MN00814|MYIA-066834258501/POI/Lasinah/089601828558/ainuranwar022@gmail.com</t>
  </si>
  <si>
    <t>2026-08-05 13:00:00 | Nama PIC: bp ainur   Notel: 089601828558  Alt: -   Tanggal: 5/8/2026  Jam Pasang: Siang  Note: Hubungi sebelum ke lokasi, terimakasih.</t>
  </si>
  <si>
    <t>ODP-JBR-FG/08</t>
  </si>
  <si>
    <t>WO060830546</t>
  </si>
  <si>
    <t>2026-08-02 13:00:00 | telp :087862145892  Tanggal pemasangan :02/08/2026  Jam pemasangan : pagi/siang  Info Tambahan : Hubungi pelanggan dulu sebelum ke lokasi  terima kasih</t>
  </si>
  <si>
    <t>KSPPS ANUGERAH GRABAG</t>
  </si>
  <si>
    <t>ODP-MGE-FU/013</t>
  </si>
  <si>
    <t>WO061050304</t>
  </si>
  <si>
    <t>AMRBS ; 980066; AM ; GINA LYSA PUTRI ; TREG3 ; MAGELANG ;PSB 1S HSI BISNIS PROMO 1:1 100 MB;SARWANI HIDAYAT 081568233250; anugerah.grabag@gmail.com</t>
  </si>
  <si>
    <t>2026-08-13 08:00:00|Tanggal pemasangan: 6/08/2026 Jam pemasangan : pagi / siang Info Tambahan : Hubungi pelanggan dulu sebelum ke lokasi. terima kasih|40010577|MYDITA</t>
  </si>
  <si>
    <t>SDN Susukan 02</t>
  </si>
  <si>
    <t>ODP-UNR-FAA/041</t>
  </si>
  <si>
    <t>WO060735553</t>
  </si>
  <si>
    <t>MD|MYDB-20260802264201|DN00001/MN00663|SDN Susukan 02|085950720005</t>
  </si>
  <si>
    <t xml:space="preserve">2026-08-03 15:00:00 | telp :085950720005 alt : manja : pagi / siang 03/08/2026 hub sebelum ke lokasi  </t>
  </si>
  <si>
    <t>WO060950825</t>
  </si>
  <si>
    <t>MD|MYDB-20260804264345|SC00001/MC00046|Toko Depirtn Karangsukun|082339474323</t>
  </si>
  <si>
    <t>2026-08-06 15:00:00 | Tanggal pemasangan: 06/08/2026 Jam pemasangan : pagi / siang Info Tambahan : Hubungi pelanggan dulu sebelum ke lokasi terima kasih</t>
  </si>
  <si>
    <t>BENGKEL TITI</t>
  </si>
  <si>
    <t>ODP-PYA-FAP/04 FAP/D01/04.01</t>
  </si>
  <si>
    <t>WO061085765</t>
  </si>
  <si>
    <t>|MC40242|MYIA-021897883048/POI/TITI YANI/081933007542/yantititi298@gmail.com</t>
  </si>
  <si>
    <t>2026-08-07 13:00:00 | M Janji :  07 Agustus 2026 Jam Pasang : Siang Note : hubungi pelanggan jika ingin ke lokasi, terima kasih.</t>
  </si>
  <si>
    <t>fajar biro jasa</t>
  </si>
  <si>
    <t>ODP-RDD-FA/066 FA/D05/066.01</t>
  </si>
  <si>
    <t>WO060943839</t>
  </si>
  <si>
    <t>MD|MYDB-20260804264337|SC20017/MC20194|fajar biro jasa|081393043110</t>
  </si>
  <si>
    <t>PT. BAHARIÃ‚Â  MAKMUR SEJATI Cab. Bwi</t>
  </si>
  <si>
    <t>ODP-BWG-FCK/22 FCK/D02/22.01</t>
  </si>
  <si>
    <t>WO060719671</t>
  </si>
  <si>
    <t>MD|MYDB-20260802264180|DC30004/MC30051|PT. BAHARIÃ‚Â  MAKMUR SEJATI Cab. Bwi|083847377573</t>
  </si>
  <si>
    <t>PT. SECURINDO PACKATAMA INDONESIA</t>
  </si>
  <si>
    <t>ODP-JHR-FBN/066</t>
  </si>
  <si>
    <t xml:space="preserve">AMRBS;950223;ALDHIAZ;JKT OUTER;HSI Bisnis PSB 70% - 50 Mbps - (439000);CP Lily Ismalia  089687353200 ALT 0813-8375-5100;promotion@secureparking.co.id  </t>
  </si>
  <si>
    <t>SPPG JOMBANG PLANDAAN TUNDOWULAN</t>
  </si>
  <si>
    <t>ODP-POS-FA/60</t>
  </si>
  <si>
    <t>WO060856031</t>
  </si>
  <si>
    <t>|MN01614|/SPPG JOMBANG PLANDAAN TUNDOWULAN/WINBACK 2.0 HSI B2B (1:1) 75MBPS 415RB PSB DISC 70%//pratamasatriawahyu@gmail.com/SATRIA WAHYU PRATAMA RAMADAN/085194576685 / 82247796766</t>
  </si>
  <si>
    <t>2026-08-05 08:00:00|Tanggal pemasangan : 05 agustus 2026 Jam pemasangan : 08.00 - 12.00 Info Tambahan : Hubungi pelanggan dulu sebelum ke lokasi terimakasih|40010577|MYDITA</t>
  </si>
  <si>
    <t>puskesmas lewolema</t>
  </si>
  <si>
    <t>WO060567462</t>
  </si>
  <si>
    <t>|MC40173|MYIA-063127389107/POI/ibu Linda/081390781414/diazcindy109@gmail.com</t>
  </si>
  <si>
    <t>2026-08-03 08:00:00 | Tanggal Pemasangan : 03 Agustus 2026 Jam Pemasangan : 08:00 13:00 Info Tambahan : Hubungi pelanggan dulu sebelum ke lokasi terimakasih</t>
  </si>
  <si>
    <t>Inprogress Alpro, SC Lama : SC1002503032</t>
  </si>
  <si>
    <t>ODP-BBS-FG/037</t>
  </si>
  <si>
    <t>AMRBS;950223;ALDHIAZ;JKT OUTER; Internet Only Bisnis 1:1 Rp439,000 ; PT. Securindo Packatama Indonesia  CP Lily Ismalia  ; 089687353200 - 0813-8375-5100 ; promotion@secureparking.co.id</t>
  </si>
  <si>
    <t>Yayasan Al khoiron</t>
  </si>
  <si>
    <t>ODP-SMP-FBS/05 FBS/D02/05.01</t>
  </si>
  <si>
    <t>WO060919201</t>
  </si>
  <si>
    <t>MD|MYDB-20260804264344|DN00001/MN00572|Yayasan Al khoiron|081957137909</t>
  </si>
  <si>
    <t>2026-08-05 13:00:00 | Nama PIC : Bp Baharuddin No HP : 081957137909 No Alt : - M Janji : 05 Agustus 2026 Jam Pasang : Pagi / Siang Note : hubungi pelanggan jika ingin ke lokasi, terima kasih</t>
  </si>
  <si>
    <t>SDN MANGKUKUSUMAN 5 TEGAL</t>
  </si>
  <si>
    <t>ODP-TEG-FN/041 FN/D05/041.01</t>
  </si>
  <si>
    <t>WO061051897</t>
  </si>
  <si>
    <t>|MN00292|MYIA-015849851619/POI/Mutmainah/083837087200/sdnmangkukusuman5@gmail.com</t>
  </si>
  <si>
    <t>2026-08-07 08:00:00 | Nama : BU MUTMAINAH No Hp : 083837087200 No Alt :  Tgl Pemasangan : 07 Agustus 2026 Interval : PAGI  Note : Hubungi pelanggan terlebih dahulu</t>
  </si>
  <si>
    <t>ODP-DMO-FSY/18</t>
  </si>
  <si>
    <t>WO061009503</t>
  </si>
  <si>
    <t>2026-07-25 15:00:00|  Nama Pic : TK. AL IRSYAD CILACAP  No Hp Pic : 08122513128  Jam Pemasangan : 08:00 - 12.00  Tanggal Pemasangan : 27 JULI  Info Tambahan : Hubungi pelanggan sebelum datang ke lokasi|BE1295|MYDITA</t>
  </si>
  <si>
    <t>ARSHOP Tech</t>
  </si>
  <si>
    <t>ODP-CDS-FD/06</t>
  </si>
  <si>
    <t>WO060927118</t>
  </si>
  <si>
    <t>|MN02750|/PIC Komang Ari Juniawan/085737334535/ariajoes12062002@gmail.com</t>
  </si>
  <si>
    <t>2026-08-06 08:00:00|Nama : BP KOMANG ARI JUNIAWAN No Hp : 085737334535 No Alt :  Tgl Pemasangan : 05 Agustus 2026 Interval : SIANG Note : Hubungi pelanggan terlebih dahulu|40981182|MYDITA</t>
  </si>
  <si>
    <t>SPBU TURUS 54.641.39</t>
  </si>
  <si>
    <t>ODP-KDI-FB/07 FB/D02/07.01</t>
  </si>
  <si>
    <t>WO060650817</t>
  </si>
  <si>
    <t>|MN01011|MYIA-054099940573/POI/ARIF PRASETYA WARAHAP/08113253781/itafifarma@gmail.com</t>
  </si>
  <si>
    <t>2026-08-02 13:00:00 | Nama PIC : Bp Nadif No Hp : 08113253781 No Alt : - Tgl Pemasangan : 02 Agustus 2026 Interval : PAGI SIANG Note : Hubungi pelanggan terlebih dahulu</t>
  </si>
  <si>
    <t>PT PROFESIONAL INTERNET INDONESIA</t>
  </si>
  <si>
    <t>ODP-BLB-FCU/02</t>
  </si>
  <si>
    <t>WO060979274</t>
  </si>
  <si>
    <t>AMRBS;402711; YUSRI TAUFIK;JKT OUTER ; PT PROFESIONAL INTERNET INDONESIA; pic Rifki / Cp 0852-3203-3363 / PSB indibiz 1P HSI basic 1:2 + Netmonk / mrifkipratama@gmail.com</t>
  </si>
  <si>
    <t>2026-08-06 13:00:00|Nama Pic : BP RIFKI No Hp Pic : 085232033363 Jam Pemasangan : 08:00 - 12.00 Tanggal Pemasangan : KAMIS 06 AGUSTUS 2026 Info Tambahan : Hubungi pelanggan sebelum datang ke lokasi, terima kasih.|40961370|MYDITA</t>
  </si>
  <si>
    <t xml:space="preserve">- SP_NOSS;SP_NOSS ~ Internet NOSS Multispeed Network[0]  - E23015;E23015 ~ ES23 - Perangkat ONT[0]  - E23015~null~44292;E23015||11||Abodemen 0[0]  - E23015~null~E23015_SWONTPREM;SWONTPREM ~ Biaya Sewa ONT Premium ~ E23015[50000]  - E23047;E23047 ~ ES23 - </t>
  </si>
  <si>
    <t>ODP-SMC-FC/159 FC/D18/159.01</t>
  </si>
  <si>
    <t>WO060815929</t>
  </si>
  <si>
    <t>2026-08-04 13:00:00 | Tanggal pemasangan : 04 agustus 2026 Jam pemasangan : pagi/siang Info Tambahan : Hubungi pelanggan dulu sebelum ke lokasi terima kasih</t>
  </si>
  <si>
    <t>Follow Up Revoke Completed, New Order ID : SC1002511060</t>
  </si>
  <si>
    <t>SD NEGERI 5 PERING</t>
  </si>
  <si>
    <t>ODP-GIN-FP/90</t>
  </si>
  <si>
    <t>WO060892354</t>
  </si>
  <si>
    <t>|MN02658|/PIC I PUTU DHARMENDRA/085333862495/sdn5pering@gmail.com</t>
  </si>
  <si>
    <t>2026-08-05 13:00:00|Nama Pic : IBU DAYU No Hp Pic : 087744632973 Jam Pemasangan : 08:00 - 12.00 Tanggal Pemasangan : RABU 05 AGUSTUS 2026 Info Tambahan : Hubungi pelanggan sebelum datang ke lokasi, terima kasih.|40961370|MYDITA</t>
  </si>
  <si>
    <t>ODP-DMO-FAC/14</t>
  </si>
  <si>
    <t>WO061050044</t>
  </si>
  <si>
    <t>MD|MYDB-20260805264493|DN00001/MN00443|LEMBAGA PENDIDIKAN BAHASA CHINA|085113162223</t>
  </si>
  <si>
    <t xml:space="preserve">2026-08-07 08:00:00 | Nama PIC : Risky No HP : 085113162223 Alt :  M Janji : 07/08/2026 Jam Pasang : 08.00 - 13:00  NoteÃ‚Â :  hubungi terlebih dahulu sebelum kelokasi </t>
  </si>
  <si>
    <t>SMP N 4 SENTOLO</t>
  </si>
  <si>
    <t>|MC80063|/Muhammad Thohar Mahmudi/085725511244/smp4sentolo@gmail.com</t>
  </si>
  <si>
    <t>Little Amsterdam (PT Memori Setiap Gigitan)</t>
  </si>
  <si>
    <t>ODP-DMO-FTB/23 FTB/D03/23.01</t>
  </si>
  <si>
    <t>WO060682452</t>
  </si>
  <si>
    <t>MD|MYDB-20260801264160|DN00001/MN02280|Little Amsterdam (PT Memori Setiap Gigitan)|087770104036</t>
  </si>
  <si>
    <t>2026-08-08 08:00:00 | Nama PIC : IBU RENNY No HP : 087770104036 Alt :  M Janji : (SABTU/8/AGUSTUS/2026) jam Pasang : 09:00 Note : hubungi pelanggan jika ingin kelokasi</t>
  </si>
  <si>
    <t>Toko Citra</t>
  </si>
  <si>
    <t>ODP-SEL-FAV/37</t>
  </si>
  <si>
    <t>WO060768500</t>
  </si>
  <si>
    <t>MD|MYDB-20260803264216|SC00001/MC00149|Toko Citra|081929421987</t>
  </si>
  <si>
    <t>2026-08-04 15:00:00 | Tanggal Pemasangan : 04 Agustus 2026 Jam Pemasangan : 08:00 15:00 Info Tambahan : Hubungi pelanggan dulu sebelum ke lokasi terimakasih</t>
  </si>
  <si>
    <t>SMK NEGERI 1 SERIRIT</t>
  </si>
  <si>
    <t>ODP-SRR-FN/66</t>
  </si>
  <si>
    <t>WO060991530</t>
  </si>
  <si>
    <t>|MN02677|/PIC PUTU BISMA PUTERA ARYANA/081936477999/tatausahaskanser@gmail.com</t>
  </si>
  <si>
    <t>2026-08-06 13:00:00|Jam pemasangan : 12.00 Info Tambahan : Hubungi pelanggan dulu sebelum ke lokasi terimakasih  |40951378|MYDITA</t>
  </si>
  <si>
    <t>WO061075593</t>
  </si>
  <si>
    <t>AMRBS;960218/Candra Evita Tryariestya/TREG4SOLO/Dhanindra Khanza Wiratama/0882008699545 dan 085113634183/kommuspace.uns@gmail.com/PSB HSI BISNIS WINBACK 2.0 300MBPS ABODEMEN 1.130.000</t>
  </si>
  <si>
    <t>2026-08-07 13:00:00|Tanggal pemasangan: 07/08/2026 Jam pemasangan : pagi/siang Info Tambahan : Hubungi pelanggan dulu sebelum ke lokasi. terima kasih|40010577|MYDITA</t>
  </si>
  <si>
    <t>SD NEGERI SUKABUMI 6</t>
  </si>
  <si>
    <t>ODP-PBL-FAC/28</t>
  </si>
  <si>
    <t>WO060975552</t>
  </si>
  <si>
    <t>|MC30181|/TAUFIQURROHMAN /85330207253/sukabumienam2021@gmail.com</t>
  </si>
  <si>
    <t>2026-08-06 13:00:00|M Janji : (06/08/2026) jam Pasang : 09:00 Note : hubungi pelanggan jika ingin kelokasi|40961370|MYDITA</t>
  </si>
  <si>
    <t>SMKN 1 DOKO</t>
  </si>
  <si>
    <t>ODP-KBN-FJ/03 FJ/D01/03.01</t>
  </si>
  <si>
    <t>WO061046107</t>
  </si>
  <si>
    <t>MD|MYDB-20260805264430|DN00001/MN00385|SMKN 1 DOKO|082233455630</t>
  </si>
  <si>
    <t xml:space="preserve">2026-08-07 08:00:00 | Nama PIC : Agus No HP : 082233455630 Alt : 081336062984 M Janji : 07/08/2026 Jam Pasang : 08.00 - 13:00  NoteÃ‚Â :  hubungi terlebih dahulu sebelum kelokasi </t>
  </si>
  <si>
    <t>MI SUNAN AMPEL RUANG GURU</t>
  </si>
  <si>
    <t>ODP-CRM-FAA/23 FAA/D03/23.01</t>
  </si>
  <si>
    <t>WO060720891</t>
  </si>
  <si>
    <t>MD|MYDB-20260731264067|DN00001/MN00018|MI SUNAN AMPEL RUANG GURU|085608448241</t>
  </si>
  <si>
    <t>2026-08-03 13:00:00 | M Janji : (03/08/2026) jam Pasang : 09:00 Note : hubungi pelanggan jika ingin kelokasi</t>
  </si>
  <si>
    <t>TOKO ANDIKA PUTRA</t>
  </si>
  <si>
    <t>ODP-KBL-FBU/22</t>
  </si>
  <si>
    <t>WO061097570</t>
  </si>
  <si>
    <t>|MN00889|/TOKO ANDIKA PUTRA/Puguh santoso/083846370654/gabriladrian5@gmail.com/HSI Bisnis Promo HUT Telkom (1:1) 100 Mbps (Rp 535.000) PSB Rp 150.000</t>
  </si>
  <si>
    <t>SMAN 01 KALISAT</t>
  </si>
  <si>
    <t>ODP-KBS-FAC/46 FAC/D02/46.01</t>
  </si>
  <si>
    <t>WO061095181</t>
  </si>
  <si>
    <t>|MN00906|MYIA-047042785758/POI/septian/088226040931/sman01kalisat@gmail.com</t>
  </si>
  <si>
    <t>2026-08-07 13:00:00 | Nama PIC : bapak septian No HP : 088226040931 Alt :  M Janji : (JUMAT/7/AGUSTUS/2026) jam Pasang : 09:00 Note : hubungi pelanggan jika ingin kelokasi</t>
  </si>
  <si>
    <t>ODP-PRJ-FC/42 FC/D02/42.01</t>
  </si>
  <si>
    <t>WO060676559</t>
  </si>
  <si>
    <t>|MN02617|MYIA-029424135448/POI/SUTARJO/083157727102/iade32223@gmail.com</t>
  </si>
  <si>
    <t xml:space="preserve">2026-08-02 15:00:00 | Nama PIC : SUTARJO No HP : 083157727102 Alt :  M Janji : 02/08/2026 NoteÃ‚Â :  hubungi terlebih dahulu sebelum kelokasi </t>
  </si>
  <si>
    <t>SMA Nurul Jadid</t>
  </si>
  <si>
    <t>WO060974749</t>
  </si>
  <si>
    <t>MD|MYDB-20260805264387|DN00001/MN00572|SMA Nurul Jadid|085922194859</t>
  </si>
  <si>
    <t>WO061055314</t>
  </si>
  <si>
    <t>MD|MYDB-20260805264495|DN00001/MN00443|LEMBAGA PENDIDIKAN BAHASA CHINA|085113162223</t>
  </si>
  <si>
    <t>2026-08-07 08:00:00 | Nama : BP RISKY SETIAWAN  No Hp : 085113162223 No Alt : 081259199599 Tgl Pemasangan : 07 Agustus 2026 Interval : PAGI  Note : Hubungi pelanggan terlebih dahulu</t>
  </si>
  <si>
    <t>Provisioning Failed|WFM|INF008981195|PP_-7.2628804,112.740271_Manja di hari senin di karnakan pelanggan masih luar kota</t>
  </si>
  <si>
    <t>JET GLOBAL EXPRESS</t>
  </si>
  <si>
    <t>ODP-WLR-FF/011</t>
  </si>
  <si>
    <t>AMRBS;403099;TREG4;MUHAMMAD MASTUR;081226139781;CP HENDRIK KURNISANDI;085161717359;PAKET 2S INET VOICE 50 MBPS (479.000);PT GLOBAL JET EXPRESS//GRINGSING LAMA;input by tito</t>
  </si>
  <si>
    <t>TOKO DANANG</t>
  </si>
  <si>
    <t>ODP-TRE-FW/69 FW/D04/69.01</t>
  </si>
  <si>
    <t>WO060761240</t>
  </si>
  <si>
    <t>|MN00418|MYIA-037693080028/POI/DANANG RIANTO/081234589253/danangrian65@gmail.com</t>
  </si>
  <si>
    <t>2026-08-04 08:00:00 | Nama Pic : DANANG No Hp Pic : 081234589253 No alt : - Jam Pemasangan : pagi  Tanggal Pemasangan : 4 Agustus 2026</t>
  </si>
  <si>
    <t>SDIT Harapan Umat</t>
  </si>
  <si>
    <t>WO060786653</t>
  </si>
  <si>
    <t>AMRBS;403095;REG3;BAYU;085100296564;PIC ASTUTI 083166559676;HSI 1S 100MB;535k;sditharapanumat@gmail.com</t>
  </si>
  <si>
    <t>2026-08-04 13:00:00|Tanggal pemasangan: 04/08/2026 Jam pemasangan : pagi / siang Info Tambahan : Hubungi pelanggan dulu sebelum ke lokasi. terima kasih |40961370|MYDITA</t>
  </si>
  <si>
    <t>BATAKO PA LEKSI</t>
  </si>
  <si>
    <t>ODP-RTE-FA/01 FA/D06/01.01</t>
  </si>
  <si>
    <t>WO060947152</t>
  </si>
  <si>
    <t>|MN02681|MYIA-075226695038/POI/VESPASIANUS SIR OLANG/082138784689/vsirolang@gmail.com</t>
  </si>
  <si>
    <t>2026-08-06 08:00:00 | Nama PIC : BAPAK VESPASIANUS No HP : 082138784689 Alt :  M Janji : (RABU/6/AGUSTUS/2026) jam Pasang : 09:00 Note : hubungi pelanggan jika ingin kelokasi</t>
  </si>
  <si>
    <t>SEKOLAH GRACIA</t>
  </si>
  <si>
    <t>ODP-MYR-FBL/11 FBL/D01/01.11</t>
  </si>
  <si>
    <t>WO060914368</t>
  </si>
  <si>
    <t>|MN02749|MYIA-055423623156/POI/Joko Iswandono/087853008685/sekolahgraciasd@gmail.com</t>
  </si>
  <si>
    <t>2026-08-05 13:00:00 | Nama : BU IRENE (ADMIN) No Hp : 082232027184 No Alt : 087853008685 Tgl Pemasangan : 05 Agustus 2026 Interval : SIANG Note : Hubungi pelanggan terlebih dahulu</t>
  </si>
  <si>
    <t>PT DUA PENDEKAR AYAM (Dikichi)</t>
  </si>
  <si>
    <t>ODP-KRT-FCL3/004</t>
  </si>
  <si>
    <t>AMRBS;406961;DEVI PUSPITASARI;PT DUA PENDEKAR AYAM (Dikichi);HSI 150 Mbps 1:1;081321666999</t>
  </si>
  <si>
    <t>RUMAH KOST SITI MASNONAH</t>
  </si>
  <si>
    <t>ODP-BOW-FAK/17 FAK/D03/17.01</t>
  </si>
  <si>
    <t>WO060948696</t>
  </si>
  <si>
    <t>|MC30175|MYIA-091305779537/POI/SITI MASNONAH/083853348578/faizolabdullah86@gmail.com</t>
  </si>
  <si>
    <t>ODP-DMA-FDA/091 FDA/D03/091/01</t>
  </si>
  <si>
    <t>WO060637535</t>
  </si>
  <si>
    <t>2026-08-02 08:00:00 | Nama PIC : bapak yasin No HP : 082322669796 Alt :  M Janji : (MINGGU/2/AGUSTUS/2026) jam Pasang : 09:00 Note : hubungi pelanggan jika ingin kelokasi</t>
  </si>
  <si>
    <t>Follow Up Revoke Completed, New Order ID : SC1002506486</t>
  </si>
  <si>
    <t>SHAFIRA GROSIR</t>
  </si>
  <si>
    <t>ODP-MTR-FDA/21 FDA/D03/21.01</t>
  </si>
  <si>
    <t>WO061017198</t>
  </si>
  <si>
    <t>MD|MYDB-20260805264458|EC40001/MC40003|SHAFIRA GROSIR|085337369736</t>
  </si>
  <si>
    <t>2026-08-07 13:00:00 | M Janji : (06/08/2026) jam Pasang : 09:00 Note : hubungi pelanggan jika ingin kelokasi</t>
  </si>
  <si>
    <t>ODP-WSO-FD/57 FD/D01/57.01</t>
  </si>
  <si>
    <t>WO061047615</t>
  </si>
  <si>
    <t>MD|MYDB-20260806264507|DC30008/MC30044|TOKO PUTRI|081999930512</t>
  </si>
  <si>
    <t>2026-08-07 08:00:00 | Nama : BU PUTRI EKA DWI RISMAWATI No Hp : 081999930512 No Alt :  Tgl Pemasangan : 07 Agustus 2026 Interval : PAGI  Note : Hubungi pelanggan terlebih dahulu</t>
  </si>
  <si>
    <t>HSI Bisnis Basic Bundling Phone PSB 70% - Free 800 Menit Promo - 300 Mbps</t>
  </si>
  <si>
    <t>TOKO GALIH</t>
  </si>
  <si>
    <t>ODP-KLJ-FCZ/17 FCZ/D02/17.01</t>
  </si>
  <si>
    <t>WO060952709</t>
  </si>
  <si>
    <t>|MN02703|MYIA-046146385420/POI/Agus Sugiono/085234161614/sugionoagus72@gmail.com</t>
  </si>
  <si>
    <t>Yayasan Al Hidayah Kebumen</t>
  </si>
  <si>
    <t>ODP-KBM-FAT/122 FAT/D03/122.01</t>
  </si>
  <si>
    <t>WO060995098</t>
  </si>
  <si>
    <t>|MC80042|MYIA-018741082444/POI/Ahmad Sukron M /081915331253/alhidayahwonoyoso0405@gmail.com</t>
  </si>
  <si>
    <t>2026-08-06 13:00:00 | Nama PIC : Bp Ahmad No Hp : 081915331253 No Alt : - Tgl Pemasangan : 06 Agustus 2026 Interval : PAGI SIANG Note : Hubungi pelanggan terlebih dahulu</t>
  </si>
  <si>
    <t>SPBU KARANGAN</t>
  </si>
  <si>
    <t>ODP-TRE-FL/54</t>
  </si>
  <si>
    <t>WO061023311</t>
  </si>
  <si>
    <t>|MN00418|MYIA-009672685314/POI/ARI SUNYOTO/085335590000/arisunyoto1@gmail.com</t>
  </si>
  <si>
    <t>2026-08-06 15:00:00 | M Janji : (06/08/2026) jam Pasang : 09:00 Note : hubungi pelanggan jika ingin kelokasi</t>
  </si>
  <si>
    <t>RSU PRIMA HUSADA</t>
  </si>
  <si>
    <t>ODP-TPO-FN/20</t>
  </si>
  <si>
    <t>WO060811970</t>
  </si>
  <si>
    <t>MD|MYDB-20260731264079|DN00001/MN00443|RSU PRIMA HUSADA|087856478413</t>
  </si>
  <si>
    <t>2026-08-02 08:00:00 | M Janji : (01/08/2026)  jam Pasang : 09:00  Note : hubungi pelanggan jika ingin kelokasi</t>
  </si>
  <si>
    <t>MTSN 2 JOMBANG</t>
  </si>
  <si>
    <t>ODP-JOM-FT/18</t>
  </si>
  <si>
    <t>WO060657861</t>
  </si>
  <si>
    <t>|MN02084|/MTSN 2 JOMBANG/WINBACK 2.0 HSI B2B (1:1) 50MBPS 355RB PSB DISC 70%//arieferdem178@gmail.com/SAIFUL ARIF /82132400292</t>
  </si>
  <si>
    <t>2026-08-02 13:00:00|M Janji : (02/08/2026) jam Pasang : 09:00 Note : hubungi pelanggan jika ingin kelokasi|SO1317|MYDITA</t>
  </si>
  <si>
    <t>SDIT HARAPAN UMAT</t>
  </si>
  <si>
    <t>AMRBS;403095;REG3;BAYU;085100296564;PIC ASTUTI 083166559676;HSI 1S 50MB;355k;sditharapanumat@gmail.com</t>
  </si>
  <si>
    <t>WO061121576</t>
  </si>
  <si>
    <t>|404303|/MESH KARYAWAN/WINBACK 2.0 HSI B2B (1:1) 100MBPS 535RB PSB DISC 70%//yarohman2001@gmail.com/ABDUR ROHMAN/085701795348 / 85655870884</t>
  </si>
  <si>
    <t>2026-08-07 15:00:00|Waktu pemasnagan : 07 agustus 2026  Jam pemasangan : 08.00 - 12.00  Mohon hubungi pelanggan sebelum ke lokasi   Terima kasih|40010577|MYDITA</t>
  </si>
  <si>
    <t>KOS NURUL ULUM</t>
  </si>
  <si>
    <t>ODP-GDG-FF/92 FF/D10/92.01</t>
  </si>
  <si>
    <t>WO060957068</t>
  </si>
  <si>
    <t>|MC20235|MYIA-011833560054/POI/MUHAMMAD HARIS UBAIDILLAH /0895360517060/mhd16199@gmail.com</t>
  </si>
  <si>
    <t>2026-08-08 08:00:00 | Nama PIC : bapak haris No HP : 0895360517060 Alt :  M Janji : (SABTU/8/AGUSTUS/2026) jam Pasang : 09:00 Note : hubungi pelanggan jika ingin kelokasi</t>
  </si>
  <si>
    <t>Toko Syauqy Cell &amp; Digital Print</t>
  </si>
  <si>
    <t>WO060819873</t>
  </si>
  <si>
    <t>|MN00915| Toko Syauqy Cell &amp; Digital Print / Pic Syarifuddin  / Pic 085119398998 - 082332171331 / syauqycell676@gmail.com</t>
  </si>
  <si>
    <t>PT VARNION TECHNOLOGY SEMESTA</t>
  </si>
  <si>
    <t>ODP-RKT-FGJ/26 FGJ/D03/26.01</t>
  </si>
  <si>
    <t>WO060955202</t>
  </si>
  <si>
    <t>|MC50133|MYIA-011763664852/POI/Anita Octavia/081325889709/anita.octavia@varnion.com</t>
  </si>
  <si>
    <t xml:space="preserve">2026-08-06 08:00:00 | Nama PIC : Ibu Anita No HP : 081325889709 No Alternatif : - M Janji : 06/08/2026 Jam Pasang : Pagi NoteÃ‚Â :  Hubungi terlebih dahulu sebelum ke lokasi </t>
  </si>
  <si>
    <t>ODP-NDL-FN/14 FN/D01/14.01</t>
  </si>
  <si>
    <t>WO061026166</t>
  </si>
  <si>
    <t>|MC20057|MYIA-012892832213/POI/Suyanto/087704519869/yantogembul1982@gmail.com</t>
  </si>
  <si>
    <t>PT. ADHAUS</t>
  </si>
  <si>
    <t>ODP-MMR-F03/04</t>
  </si>
  <si>
    <t>WO060964593</t>
  </si>
  <si>
    <t>AMRBS;950197;AM;M. ALFIAN FJ;RBS-3;SURAMADU;PSB;PT. ADHAUS;DOMINGGUS EDMUNDUS BURA;Jian Jeraus Young/082160889856;Alfian/081321885813;jianjeraus@iconixid.com;HSI Bisnis (1:1) 200 Mbps (Rp 1.049.000) PSB Rp 150.000;</t>
  </si>
  <si>
    <t>2026-08-06 13:00:00|Jam pemasangan : 12.00 Info Tambahan : Hubungi pelanggan dulu sebelum ke lokasi terimakasih |40951378|MYDITA</t>
  </si>
  <si>
    <t>YAYASAN WWF INDONESIA</t>
  </si>
  <si>
    <t>ODP-LBO-FF/57 FF/D05/57.01</t>
  </si>
  <si>
    <t>WO060978616</t>
  </si>
  <si>
    <t>MD|MYDB-20260805264397|SC00001/MC00041|YAYASAN WWF INDONESIA|081547340812</t>
  </si>
  <si>
    <t xml:space="preserve">2026-08-06 13:00:00 | Jam pemasangan : 12.00 Info Tambahan : Hubungi pelanggan dulu sebelum ke lokasi terimakasih </t>
  </si>
  <si>
    <t>ODP-DMA-FF/05</t>
  </si>
  <si>
    <t>WO060903734</t>
  </si>
  <si>
    <t>2026-08-02 13:00:00 | Nama Pic : IBU IRA  No Hp Pic : 082383669498  Jam Pemasangan : 08:00 - 12.00  Tanggal Pemasangan : MINGGU 02 AGUSTUS 2026  Info Tambahan : Hubungi pelanggan sebelum datang ke lokasi, terima kasih.</t>
  </si>
  <si>
    <t>Rumah Makan Brottus lantai 1</t>
  </si>
  <si>
    <t>WO060986663</t>
  </si>
  <si>
    <t>MD|MYDB-20260805264435|DC40005/MC40070|Rumah Makan Brottus lantai 1|085182698446</t>
  </si>
  <si>
    <t>SPBU 44 541 14 LOANO</t>
  </si>
  <si>
    <t>ODP-PWJ-FAN/010 FAN/D02/010.01</t>
  </si>
  <si>
    <t>WO060879554</t>
  </si>
  <si>
    <t>|MN02495|MYIA-006471670117/POI/TUWUH BUDI KUNCORO/082324621600/spbupurworejo4454114@gmail.com</t>
  </si>
  <si>
    <t>2026-08-08 15:00:00 |  M Janji : (8 AGUSTUS 2026) jam Pasang : siang Note : hubungi pelanggan jika ingin kelokasi</t>
  </si>
  <si>
    <t>SD Khadijah 2</t>
  </si>
  <si>
    <t>WO061014599</t>
  </si>
  <si>
    <t>|MN01794|MYIA-091479037303/POI/Rico susanto/082229547735/ricosusanto.600@gmail.com</t>
  </si>
  <si>
    <t>2026-08-06 13:00:00 | Tanggal Pemasangan : 06 Agustus 2026 Jam Pemasangan : 08:00 13:00 Info Tambahan : Hubungi pelanggan dulu sebelum ke lokasi terimakasih</t>
  </si>
  <si>
    <t>CV. HUTAMA CIPTA DIMENSI</t>
  </si>
  <si>
    <t>ODP-SDA-FQ/13</t>
  </si>
  <si>
    <t>WO060932400</t>
  </si>
  <si>
    <t>|MN02280|/CV. HUTAMA CIPTA DIMENSI/89601338294/0895329579037/airlanggaproject@gmail.com/HSI Bisnis Winback + Antares Eazy (1:1) 50 Mbps (Rp 440.000) PSB Rp 150.000/CHARIS WICAKSONO/-7.440653,112.700618</t>
  </si>
  <si>
    <t>2026-08-06 08:00:00|Tanggal Pemasangan : 06 Agustus 2026 Jam Pemasangan : 08:00 13:00 Info Tambahan : Hubungi pelanggan dulu sebelum ke lokasi terimakasih|40010577|MYDITA</t>
  </si>
  <si>
    <t>TK SABILUN NAJJAH</t>
  </si>
  <si>
    <t>ODP-BRG-FQ/18 FQ/D02/18.01</t>
  </si>
  <si>
    <t>WO060873917</t>
  </si>
  <si>
    <t>|MN02703|MYIA-076638709756/POI/Achmad Nuryahya/085100712099/yahyabumiayu010377@gmail.com</t>
  </si>
  <si>
    <t>2026-08-05 13:00:00 | Tanggal Pemasangan : 05 Agustus 2026 Jam Pemasangan : 08:00 13:00 Info Tambahan : Hubungi pelanggan dulu sebelum ke lokasi terimakasih</t>
  </si>
  <si>
    <t>Atlas spa&amp;message</t>
  </si>
  <si>
    <t>ODP-SMC-FE/067</t>
  </si>
  <si>
    <t>WO061014153</t>
  </si>
  <si>
    <t>|MC50018|MYIA-015451999252/POI/Augustine Alphine surya putra/085601832284/intanmalino0217@gmail.com</t>
  </si>
  <si>
    <t xml:space="preserve">2026-08-06 13:00:00 | Jam pemasangan : 12.00 Info Tambahan : Hubungi pelanggan dulu sebelum ke lokasi terimakasih  </t>
  </si>
  <si>
    <t>DEPOT AIR MINUM BIRU SUMBER JAYA</t>
  </si>
  <si>
    <t>ODP-WR1-FKF/53</t>
  </si>
  <si>
    <t>WO061097856</t>
  </si>
  <si>
    <t>|MN00062|/ DEPOT AIR MINUM BIRU SUMBER JAYA / Pic Feni Justiani Tjahjono / Cp 0818978997 -  082257418756/ sby.own@airminumbiru.comÃ‚Â </t>
  </si>
  <si>
    <t>2026-08-07 13:00:00|Nama PIC : Jaka  No HP : 0818978997 Alt :  M Janji : 07/08/2026 Jam Pasang : 08.00 - 13:00  NoteÃ‚Â :  hubungi terlebih dahulu sebelum kelokasi|40981182|MYDITA</t>
  </si>
  <si>
    <t>TOKO TIGAN JAYA</t>
  </si>
  <si>
    <t>ODP-BJN-FBK/20</t>
  </si>
  <si>
    <t>WO060964366</t>
  </si>
  <si>
    <t>|MN02619|MYIA-056086494898/POI/Gaguk Wahyu Puspito/08563203025/rnus705@gmail.com</t>
  </si>
  <si>
    <t>2026-08-06 08:00:00 | Waktu pemasnagan : 06 Agustus 2026 Jam pemasangan : 13.00 Mohon hubungi pelanggan sebelum ke lokasi  Terima kasih</t>
  </si>
  <si>
    <t>DIMART</t>
  </si>
  <si>
    <t>ODP-BLU-FZ/025 FZ/D02/025.01</t>
  </si>
  <si>
    <t>WO060668073</t>
  </si>
  <si>
    <t>|MN00377|MYIA-035043885974/POI/khamdani/083861107373/danilive797@gmail.com</t>
  </si>
  <si>
    <t>2026-08-02 13:00:00 | Nama PIC : BAPAK KHAMDANI No HP : 083861107373 Alt :  M Janji : (MINGGU/2/AGUSTUS/2026) jam Pasang : 09:00 Note : hubungi pelanggan jika ingin kelokasi</t>
  </si>
  <si>
    <t>TOKO MUTIARA 2</t>
  </si>
  <si>
    <t>ODP-KML-FAC/25</t>
  </si>
  <si>
    <t>WO061063671</t>
  </si>
  <si>
    <t>|MN02600|/TOKO MUTIARA 2/ABDURROHMAN/081398009969/Matdesuh@gmail.com/HSI Bisnis Promo HUT Telkom (1:1) 50 Mbps (Rp 355.000) PSB Rp 150.000</t>
  </si>
  <si>
    <t>2026-08-08 08:00:00|Nama PIC : ABDURROHMAN No HP : 081398009969 Alt :  M Janji : 07/08/2026 Jam Pasang : 08.00 - 13:00  NoteÃ‚Â :  hubungi terlebih dahulu sebelum kelokasi |40981182|MYDITA</t>
  </si>
  <si>
    <t>WO060717871</t>
  </si>
  <si>
    <t>ODP-GBU-FB/112 FB/D01/112.01</t>
  </si>
  <si>
    <t>WO060870531</t>
  </si>
  <si>
    <t>2026-08-05 13:00:00 | Nama PIC: bu nisa Notel: 081228257499 Alt: -  Tanggal: 5/8/2026 Jam Pasang: Siang Note: Hubungi sebelum ke lokasi, terimakasih.</t>
  </si>
  <si>
    <t>Follow Up Revoke Completed, New Order ID : SC1002512336</t>
  </si>
  <si>
    <t>MX BIMBEL</t>
  </si>
  <si>
    <t>ODP-SDA-FGQ/50</t>
  </si>
  <si>
    <t>WO060817055</t>
  </si>
  <si>
    <t>|MN02271|/MX BIMBEL/WINBACK 2.0 HSI B2B (1:1) 50MBPS 355RB PSB DISC 70%//mxbimbel@gmail.com/FEBRYAN ANDINATA/817400002</t>
  </si>
  <si>
    <t>2026-08-05 08:00:00|Tanggal pemasangan : 05 agustus 2026 Jam pemasangan : pagi/siang Info Tambahan : Hubungi pelanggan dulu sebelum ke lokasi terima kasih|40010577|MYDITA</t>
  </si>
  <si>
    <t>SPBU 54.632.07</t>
  </si>
  <si>
    <t>ODP-WKU-FA/20 FA/D07/20.01</t>
  </si>
  <si>
    <t>WO060956284</t>
  </si>
  <si>
    <t>|MN00265|MYIA-099891116891/POI/DWI AGUSTIN MUHSINTAWATI/08122627507/spbu5463207@gmail.com</t>
  </si>
  <si>
    <t>SPBU 4458117 TLOGOTIRTO</t>
  </si>
  <si>
    <t>ODP-WRO-FJ/006</t>
  </si>
  <si>
    <t>WO061060938</t>
  </si>
  <si>
    <t>|MN01996|MYIA-074381841558/POI/Yusuf Agus Mulyono /087833124062/spbu4458117tlogotirto@gmail.com</t>
  </si>
  <si>
    <t xml:space="preserve">2026-08-07 08:00:00 | Nama PIC : bapak yusuf No HP : 087833124062 No Alternatif : - M Janji : 07/08/2026 Jam Pasang : Pagi NoteÃ‚Â :  Hubungi terlebih dahulu sebelum ke lokasi </t>
  </si>
  <si>
    <t>PT PANDAWA BALAKOSA SAHWAHITA (SPBU Pertamina 54.662.07)</t>
  </si>
  <si>
    <t>GCL-TUL-F15/01 GCL/F15/01.01</t>
  </si>
  <si>
    <t>WO061107084</t>
  </si>
  <si>
    <t>|MN02702|MYIA-091550352477/POI/ADI WALUYO/081335113123/spbu.bsgroup07@gmail.com</t>
  </si>
  <si>
    <t xml:space="preserve">2026-08-07 15:00:00 | Jam pemasangan : 12.00 Info Tambahan : Hubungi pelanggan dulu sebelum ke lokasi terimakasih </t>
  </si>
  <si>
    <t>ODP-UBN-FQ/81 FQ/D03/81.01</t>
  </si>
  <si>
    <t>WO060753565</t>
  </si>
  <si>
    <t xml:space="preserve">2026-08-04 08:00:00 | JAM : 08:00 TGL : 4 AGUSTUS  2026 CATATAN : HUBUNGI PELANGGAN SEBELUM BERKUNJUNG UNTUK PEMASANGAN </t>
  </si>
  <si>
    <t>Follow Up Revoke Completed, New Order ID : SC1002510663</t>
  </si>
  <si>
    <t>PT. DEDY JAYA LAMBANG PERKASA</t>
  </si>
  <si>
    <t>ODP-TEG-FAU/011 FAU/D03/011.01</t>
  </si>
  <si>
    <t>WO060867688</t>
  </si>
  <si>
    <t>|MN00292|MYIA-012469433290/POI/Ariesti Gita Mentari/081329821989/gitamentari3030@gmail.com</t>
  </si>
  <si>
    <t>2026-08-05 08:00:00 | Nama PIC: bu ariesta gita Notel: 081329821989 Alt: -  Tanggal: 5/8/2026 Jam Pasang: Pagi Note: Hubungi sebelum ke lokasi, terimakasih.</t>
  </si>
  <si>
    <t>AMRBS;403099;TREG4;MUHAMMAD MASTUR;081226139781;CP DARENDI ADITYAS;082276435915;PAKET 2S INET VOICE 50 MBPS (479.000);PT GLOBAL JET EXPRESS//JEKULO;input by Tito</t>
  </si>
  <si>
    <t>PT WILL CORP INDONESIA</t>
  </si>
  <si>
    <t>ODP-MYR-FBM/57</t>
  </si>
  <si>
    <t>MB00304; Soeprianto 085173306144 08132694334;  khamidn688@gmail.com; HSI BISNIS + PHONE 100 MBPS 709K; IKA MUFLIHA</t>
  </si>
  <si>
    <t>MENARA SUAR BAWEAN</t>
  </si>
  <si>
    <t>ODP-BWN-FAA/64</t>
  </si>
  <si>
    <t xml:space="preserve">|MN01273|/MENARA SUAR BAWEAN/HSI Basic Promo HUT Telkom (1:2) 50 Mbps (Rp 320.000) PSB Rp 150.000/089675940745/herlambangdwic@gmail.com/Herlambang Dwi Cahyo/-5.849404,112.652133/Jl. Nagasari Kotakusuma Sangkapura  </t>
  </si>
  <si>
    <t>KANTOR PEMASARAN PALM SAFIRA RESIDENCE</t>
  </si>
  <si>
    <t>ODP-PSN-FBW/68</t>
  </si>
  <si>
    <t>WO061099368</t>
  </si>
  <si>
    <t>|MN00025|/KANTOR PEMASARAN PALM SAFIRA RESIDENCE/WINBACK 2.0 HSI B2B (1:1) 50MBPS 355RB PSB DISC 70%//nofitakumalasari347@gmail.com/NOFITA KUMALASARI/085733033343 / 85748468468</t>
  </si>
  <si>
    <t>2026-08-07 13:00:00|Nama : BU NOFITA KUMALASARI No Hp : 085733033343 No Alt :  Tgl Pemasangan : 07 Agustus 2026 Interval : PAGI  Note : Hubungi pelanggan terlebih dahulu|40981182|MYDITA</t>
  </si>
  <si>
    <t>ODP-GIN-FAN/25</t>
  </si>
  <si>
    <t>WO060673596</t>
  </si>
  <si>
    <t>2026-07-31 13:00:00 | M Janji : (31/07/2026)  jam Pasang : 09:00  Note : hubungi pelanggan jika ingin kelokasi</t>
  </si>
  <si>
    <t>SMK WISNUWARDHANA</t>
  </si>
  <si>
    <t>ODP-SWJ-FB/50 FB/D04/50.01</t>
  </si>
  <si>
    <t>WO061055399</t>
  </si>
  <si>
    <t>|MN01864|MYIA-088710620385/POI/ahmad mulasim/087796646630/smk.wisnuwardhana@gmail.com</t>
  </si>
  <si>
    <t>2026-08-07 08:00:00 | Nama : BP AHMAD MULASIM No Hp : 087796646630 No Alt :  Tgl Pemasangan : 07 Agustus 2026 Interval : PAGI  Note : Hubungi pelanggan terlebih dahulu</t>
  </si>
  <si>
    <t>SMK NEGERI 1 BANGSRI</t>
  </si>
  <si>
    <t>ODP-BAN-FCLA/04 FCLA/D01/01.01</t>
  </si>
  <si>
    <t>WO060776179</t>
  </si>
  <si>
    <t>|MC60028|MYIA-003527952789/POI/Eko Budi Purnawab/085758700025/radusradus794@gmail.com</t>
  </si>
  <si>
    <t xml:space="preserve">2026-08-04 08:00:00 | Nama PIC : Bapak Iwan No HP : 085758700025 No Alternatif : - M Janji : 04/08/2026 Jam Pasang : Pagi NoteÃ‚Â :  Hubungi terlebih dahulu sebelum ke lokasi </t>
  </si>
  <si>
    <t>KOST GEOVANNY</t>
  </si>
  <si>
    <t>ODP-KBL-FAW/54 FAW/D06/54.01</t>
  </si>
  <si>
    <t>WO061015050</t>
  </si>
  <si>
    <t>|MC30027|MYIA-017343415278/POI/GEOVANNY LEBA BENGU /085150609935/lebabengu71@gmail.com</t>
  </si>
  <si>
    <t>Toko Sahrun</t>
  </si>
  <si>
    <t>ODP-SGG-FBA/05</t>
  </si>
  <si>
    <t>WO060961865</t>
  </si>
  <si>
    <t>MD|MYDB-20260802264169|SC00001/MC00149|Toko Sahrun|08175764253</t>
  </si>
  <si>
    <t xml:space="preserve">2026-08-03 15:00:00 | M Janji : (03/08/2026)  jam Pasang : 09:00  Note : hubungi pelanggan jika ingin kelokasi  </t>
  </si>
  <si>
    <t>ODP-PRB-FB/92</t>
  </si>
  <si>
    <t>WO060813548</t>
  </si>
  <si>
    <t>MN00451|SMP Negeri 1 Prambon /085233929938/hudazuana@gmail.com/PSB 50MB 355K PSB 150K/MOZAK KARIM AR</t>
  </si>
  <si>
    <t>2026-08-04 13:00:00| M Janji : (04/08/2026) jam Pasang : 09:00 Note : hubungi pelanggan jika ingin kelokasi|40010577|MYDITA</t>
  </si>
  <si>
    <t>PT Indonesia Kaishi (Jembatan Kaca Bali Tegenungan)</t>
  </si>
  <si>
    <t>ODP-UBU-FP/88</t>
  </si>
  <si>
    <t>|MN02644|/PIC TUTY KIRANA/082281818888/indonesiakaishi168@gmail.com</t>
  </si>
  <si>
    <t>TOKO ARTHA</t>
  </si>
  <si>
    <t>ODP-TRE-FF/05 FF/D01/05.01</t>
  </si>
  <si>
    <t>WO060763761</t>
  </si>
  <si>
    <t>|MN00418|MYIA-010155824793/POI/MOCHAMAD HARI FAJAR UTAMA/085138434679/sayangterimakasih9@gmail.com</t>
  </si>
  <si>
    <t>PT WINDU BALI PROPERTI</t>
  </si>
  <si>
    <t>ODP-SMY-FD/08</t>
  </si>
  <si>
    <t>WO061105734</t>
  </si>
  <si>
    <t>|MN02364|/PIC I kadek Agus setyadi/087898139727/embunwindusindoro@gmail.com</t>
  </si>
  <si>
    <t>2026-08-07 13:00:00|Tanggal pemasangan: 6/08/2026 Jam pemasangan : pagi / siang Info Tambahan : Hubungi pelanggan dulu sebelum ke lokasi. terima kasih|40010577|MYDITA</t>
  </si>
  <si>
    <t>GOEM INDONESIA</t>
  </si>
  <si>
    <t>ODP-KRN-FD/01</t>
  </si>
  <si>
    <t>WO060882665</t>
  </si>
  <si>
    <t>|MN02271|/GOEM INDONESIA/WINBACK 2.0 HSI B2B (1:1) 75MBPS 415RB PSB DISC 70%//goemoffice@gmail.com/KHOIRIL MIFTACHUL HUDA/85732763492</t>
  </si>
  <si>
    <t>2026-08-05 13:00:00|Nama : BP KHOIRIL MIFTACHUL HUDA No Hp : 085732763492 No Alt :  Tgl Pemasangan : 05 Agustus 2026 Interval : PAGI  Note : Hubungi pelanggan terlebih dahulu|40981182|MYDITA</t>
  </si>
  <si>
    <t>WO060624388</t>
  </si>
  <si>
    <t>Follow Up Revoke Completed, New Order ID : SC1002506602</t>
  </si>
  <si>
    <t>WO060655963</t>
  </si>
  <si>
    <t>2026-08-07 08:00:00|M Janji : 7 agustus 2026 jam Pasang : pagi  Note : hubungi pelanggan jika ingin kelokasi|MU1366|MYDITA</t>
  </si>
  <si>
    <t>Centra kos</t>
  </si>
  <si>
    <t>ODP-TNZ-FK/95 FK/D07/95.01</t>
  </si>
  <si>
    <t>WO061026398</t>
  </si>
  <si>
    <t>|MN02366|MYIA-075888039611/POI/Moch alfaruq junaedi/081233240483/junaavage@gmail.com</t>
  </si>
  <si>
    <t>2026-08-07 15:00:00 | M Janji : (06/08/2026) jam Pasang pagi / siang  Note : hubungi pelanggan jika ingin kelokasi</t>
  </si>
  <si>
    <t>KOST PUTRI POPPY</t>
  </si>
  <si>
    <t>ODP-KBS-FP/69 FP/D02/69.01</t>
  </si>
  <si>
    <t>WO060901398</t>
  </si>
  <si>
    <t>|MN00906|MYIA-004543762834/POI/poppy/0895623050012/poppyhomestay@gmail.com</t>
  </si>
  <si>
    <t>KANTIN KPU KOTA SURABAYA</t>
  </si>
  <si>
    <t>ODP-DMO-FSC/54 FSC/D04/54.01</t>
  </si>
  <si>
    <t>WO061107126</t>
  </si>
  <si>
    <t>MD|MYDB-20260806264499|DN00001/MN00086|KANTIN KPU KOTA SURABAYA|08176656606</t>
  </si>
  <si>
    <t>WO061056660</t>
  </si>
  <si>
    <t>|MN01864|MYIA-098063558330/POI/ahmad mulasim/087796646630/smk.wisnuwardhana@gmail.com</t>
  </si>
  <si>
    <t>ODP-KUD-FAX/026</t>
  </si>
  <si>
    <t>WO061097693</t>
  </si>
  <si>
    <t>2026-08-05 13:00:00 |  M Janji : (5 AGUSTUS 2026)  jam Pasang : siang  Note : hubungi pelanggan jika ingin kelokasi</t>
  </si>
  <si>
    <t>SDN MULYOREJO 2</t>
  </si>
  <si>
    <t>ODP-KLJ-FDA/22</t>
  </si>
  <si>
    <t>WO060879792</t>
  </si>
  <si>
    <t>|MN01864|MYIA-090022650076/POI/ARI KUSUMA WIRA PERSADA/087796646629/sdn.mulyorejodua@gmail.com</t>
  </si>
  <si>
    <t>2026-08-01 13:00:00 | Nama PIC : BAPAK ARI  No HP :  087796646629  Alt :   M Janji : (SABTU/1/AGUSTUS/2026)  jam Pasang : 09:00  Note : hubungi pelanggan jika ingin kelokasi</t>
  </si>
  <si>
    <t>WO060822839</t>
  </si>
  <si>
    <t>2026-07-22 13:00:00 | Tanggal Pemasangan : 22 Juli 2026  Jam Pemasangan : 08:00 13:00  Info Tambahan : Hubungi pelanggan dulu sebelum ke lokasi terimakasih</t>
  </si>
  <si>
    <t>PT BRAMASTRA BAKTI SOLUSINDO UR APOTEK PRO PURWOREJO</t>
  </si>
  <si>
    <t>WO060709881</t>
  </si>
  <si>
    <t>|MN00542|MYIA-074953441460/POI/HUSEIN/089672423536/bramastrajakarta1@gmail.com</t>
  </si>
  <si>
    <t xml:space="preserve">2026-08-04 15:00:00 | telp :089672423536 alt : manja : pagi / siang 03/08/2026 hub sebelum ke lokasi </t>
  </si>
  <si>
    <t>ODP-WLR-FD/052</t>
  </si>
  <si>
    <t>WO060875290</t>
  </si>
  <si>
    <t>|MN02256|MYIA-011701290735/POI/MUHAMMAD ROHMANI/081219876542/boucah02@gmail.com</t>
  </si>
  <si>
    <t xml:space="preserve">2026-08-05 08:00:00 | Jam pemasangan : 12.00 Info Tambahan : Hubungi pelanggan dulu sebelum ke lokasi terimakasih </t>
  </si>
  <si>
    <t>CV NUBA DAI for BADAN PENANGGULANGAN BENCANA DAERAH KAB FLOTIM</t>
  </si>
  <si>
    <t>ODP-LRT-FB/18</t>
  </si>
  <si>
    <t>WO061097677</t>
  </si>
  <si>
    <t>IBCARE-PI|CV NUBA DAI for BADAN PENANGGULANGAN BENCANA DAERAH KAB FLOTIM|MC40287|081237013406|bpbd_kab.flotim@yahoo.com|INDIBIZ 200 Mbps</t>
  </si>
  <si>
    <t>GEDUNG ANSENA AUDIT GLOBAL 1</t>
  </si>
  <si>
    <t>KIOS NATASYA</t>
  </si>
  <si>
    <t>ODP-END-FD/78 FD/D07/78.01</t>
  </si>
  <si>
    <t>WO060637768</t>
  </si>
  <si>
    <t>|MC40144|MYIA-038886948797/POI/JORAM MELKY SEDEK/081238064530/korosantos9605@gmail.com</t>
  </si>
  <si>
    <t>PT CERIA JUSINDO NUSANTARA</t>
  </si>
  <si>
    <t>OTB-SAU-ICONMALLSANU</t>
  </si>
  <si>
    <t>MB00304; Nuryadi 087877212653 081383396669; finance@boostjuicebars.co.id; HSI BISNIS + NETMONK 50 MBPS 462K; Firra</t>
  </si>
  <si>
    <t>VILLA SAHADEWA 78</t>
  </si>
  <si>
    <t>ODP-JBR-FY/16</t>
  </si>
  <si>
    <t>|MN02545|/CP IBU RINA/087840078118-087761045108/indorachel@gmail.com</t>
  </si>
  <si>
    <t>Toko Firda</t>
  </si>
  <si>
    <t>ODP-PAT-FP/035 FP/D03/035.01</t>
  </si>
  <si>
    <t>WO061069113</t>
  </si>
  <si>
    <t>|MN00408|MYIA-018330847350/POI/toko firda/085726526171/riaupt754@gmail.com</t>
  </si>
  <si>
    <t>ODP-EMP-FAB/23</t>
  </si>
  <si>
    <t>WO060917496</t>
  </si>
  <si>
    <t>2026-07-28 08:00:00 | Nama PIC : Bp Abdurahim  No HP : 082340957350  No Alt : -  M Janji :  28 Juli 2026  Jam Pasang : Pagi / Siang  Note : hubungi pelanggan jika ingin kelokasi</t>
  </si>
  <si>
    <t>ODP-BRB-FA/040</t>
  </si>
  <si>
    <t>WO060971256</t>
  </si>
  <si>
    <t>2026-08-06 08:00:00|M Janji : (06/08/2026) jam Pasang pagi / siang  Note : hubungi pelanggan jika ingin kelokasi|40981182|MYDITA</t>
  </si>
  <si>
    <t>Follow Up Revoke Completed, New Order ID : SC1002512289</t>
  </si>
  <si>
    <t>kedai titi</t>
  </si>
  <si>
    <t>ODP-BLB-FDX/58 FDX/D03/58.01</t>
  </si>
  <si>
    <t>WO060979390</t>
  </si>
  <si>
    <t>|MN00519|MYIA-094997768747/POI/Agus rubiyanto/0881027638544/titi.kos@outlook.com</t>
  </si>
  <si>
    <t>ODP-KML-FF/47</t>
  </si>
  <si>
    <t>|MN02600|/Toko Santriawan UTM/HSI Bisnis Promo HUT Telkom (1:1) 50 Mbps (Rp 355.000) PSB Rp 150.000/087892187243/oohppp858@gmail.com/Salman Al Farisi/-7.12603,112.7242751,769/Jln. Raya Telang GG 2 ,Kama Bangkalan</t>
  </si>
  <si>
    <t>ODP-JBR-FY/14</t>
  </si>
  <si>
    <t>|MN02545|/PIC DIAH ADE JUNIARTI/087840078118-087761045108/indorachel@gmail.com</t>
  </si>
  <si>
    <t>QC MIA - INVALID QUALITY CONTROL MIA - Foto Dokumen Usaha Tidak Valid - uploadkan dokumen NIB/SKU/NPWP yang terdaftar atas na</t>
  </si>
  <si>
    <t>ODP-BTG-FK/038 FK/D03/038.01</t>
  </si>
  <si>
    <t>WO060895157</t>
  </si>
  <si>
    <t>|MN00925|MYIA-069404448257/POI/rohmad hidayat/085385419812/rohmadhidayat1209@gmail.com</t>
  </si>
  <si>
    <t>2026-08-05 13:00:00 | M Janji : (05/08/2026) jam Pasang : 09:00 Note : hubungi pelanggan jika ingin kelokasi</t>
  </si>
  <si>
    <t>Kaizen Home Service (AC &amp; Listrik)</t>
  </si>
  <si>
    <t>ODP-PEC-FN/001</t>
  </si>
  <si>
    <t>WO060641761</t>
  </si>
  <si>
    <t>|MN01761|MYIA-052025500867/POI/khazinul Asror/085226507007/koziac07@gmail.com</t>
  </si>
  <si>
    <t>2026-08-02 13:00:00 | telp :085226507007 Tanggal pemasangan :02/08/2026 Jam pemasangan : pagi/siang Info Tambahan : Hubungi pelanggan dulu sebelum ke lokasi terima kasih</t>
  </si>
  <si>
    <t>SPBU 4458117</t>
  </si>
  <si>
    <t>ODP-WRO-FK/024</t>
  </si>
  <si>
    <t>WO061070883</t>
  </si>
  <si>
    <t>|MN01996|MYIA-038676306805/POI/Yusuf Agus Mulyono/087833124062/spbu4458117tlogotirto@gmail.com</t>
  </si>
  <si>
    <t>2026-08-05 13:00:00 | M Janji : (05/08/2026)  jam Pasang pagi / siang   Note : hubungi pelanggan jika ingin kelokasi</t>
  </si>
  <si>
    <t>ODP-BTU-FCE/33</t>
  </si>
  <si>
    <t>WO060643882</t>
  </si>
  <si>
    <t>2026-07-16 13:00:00 | Jam Pemasangan : 08:00 - 12.00  Tanggal Pemasangan : Kamis 16 JULI 2026  Info Tambahan : Hubungi pelanggan sebelum datang ke lokasi</t>
  </si>
  <si>
    <t>toko wati</t>
  </si>
  <si>
    <t>ODP-BPG-FE/12 FE/D03/12.01</t>
  </si>
  <si>
    <t>WO060958253</t>
  </si>
  <si>
    <t>MD|MYDB-20260804264336|DN00001/MN00018|toko wati|087838502855</t>
  </si>
  <si>
    <t>PEMDES BALINGASAL - KBM</t>
  </si>
  <si>
    <t>WO061059880</t>
  </si>
  <si>
    <t>|MN00664|MYIA-000047470872/POI/Udhi Purnomo/082322047770/pemdesbalingasal3@gmail.com</t>
  </si>
  <si>
    <t>2026-08-07 15:00:00 | Nama : BP UDHI PURNOMO No Hp : 082322047770 No Alt :  Tgl Pemasangan : 07 Agustus 2026 Interval : PAGI  Note : Hubungi pelanggan terlebih dahulu</t>
  </si>
  <si>
    <t>PT PUSPA CAHAYA TRANS</t>
  </si>
  <si>
    <t>ODP-PSN-FP/28</t>
  </si>
  <si>
    <t>WO060697645</t>
  </si>
  <si>
    <t>|MN01982|/PT PUSPA CAHAYA TRANS/WINBACK 2.0 HSI B2B (1:2) 50MBPS 320RB PSB DISC 70%/PSN/Briananda12@gmail.com/BRIAN TRINANDA PRIYOADI/81217171915</t>
  </si>
  <si>
    <t>2026-08-03 08:00:00|M Janji : 3 agustus 2026 jam Pasang : pagi  Note : hubungi pelanggan jika ingin kelokasi|MU1366|MYDITA</t>
  </si>
  <si>
    <t>PT GOMBEL MAKMUR SEJAHTERA</t>
  </si>
  <si>
    <t>ODP-BMK-FAL/088 FAL/D05/088.01</t>
  </si>
  <si>
    <t>WO061083541</t>
  </si>
  <si>
    <t>MD|MYDB-20260806264533|DN00001/MN00345|PT GOMBEL MAKMUR SEJAHTERA|081226809838</t>
  </si>
  <si>
    <t>2026-08-07 13:00:00 | Nama PIC : Muhsinin No HP : 081226809838 Alt : 085712326209 M Janji : 07/08/2026 Jam Pasang : 08.00 - 13:00  NoteÃ‚Â :  hubungi terlebih dahulu sebelum kelokasi</t>
  </si>
  <si>
    <t>WO060705533</t>
  </si>
  <si>
    <t>|MN02435|MYIA-049741671181/POI/Indah Dewi Apriliani/08133039988/indahdewiapril@gmail.com</t>
  </si>
  <si>
    <t>THE NICE PLAYLAND BANGKALAN MADURA</t>
  </si>
  <si>
    <t>ODP-BKL-FBM/31 FBM/D02/31.01</t>
  </si>
  <si>
    <t>WO060679530</t>
  </si>
  <si>
    <t>|MN00613|MYIA-084029465714/POI/Jemi Kisroh /082310510505/jemilestari85@gmail.com</t>
  </si>
  <si>
    <t>2026-08-02 15:00:00 | Nama PIC : bapak jemi No HP : 082310510505 Alt :  M Janji : (MINGGU/2/AGUSTUS/2026) jam Pasang : 09:00 Note : hubungi pelanggan jika ingin kelokasi</t>
  </si>
  <si>
    <t>ODP-PBG-FE/085</t>
  </si>
  <si>
    <t>WO060821918</t>
  </si>
  <si>
    <t>2026-08-05 08:00:00|M Janji : 5 agustus 2026 jam Pasang : pagi  Note : hubungi pelanggan jika ingin kelokasi|40981182|MYDITA</t>
  </si>
  <si>
    <t>WO060690191</t>
  </si>
  <si>
    <t>Follow Up Revoke Completed, New Order ID : SC1002506472</t>
  </si>
  <si>
    <t>NAM COLLECTION</t>
  </si>
  <si>
    <t>ODP-WSO-FA/64 FA/D08/64.01</t>
  </si>
  <si>
    <t>WO060652605</t>
  </si>
  <si>
    <t>MD|MYDB-20260801264125|DN00001/MN00580|NAM COLLECTION|082198769605</t>
  </si>
  <si>
    <t>2026-08-02 13:00:00 | Nama PIC : BAPAK UNTUNG No HP : 082198769605 Alt :  M Janji : (MINGGU/2/AGUSTUS/2026) jam Pasang : 09:00 Note : hubungi pelanggan jika ingin kelokasi</t>
  </si>
  <si>
    <t>PT TRANS HYBRID COMMUNICATION UR APOTEK PRO MANGKUBUMI</t>
  </si>
  <si>
    <t>ODP-KBU-FCT/13</t>
  </si>
  <si>
    <t>WO061055841</t>
  </si>
  <si>
    <t>|MN00542|MYIA-010419496493/POI/SYUKUR/089672423542/pttcjakarta2@gmail.com</t>
  </si>
  <si>
    <t xml:space="preserve">2026-08-03 13:00:00 | Nama PIC : Sykur  No HP : 089672423542  Alt :   M Janji : 03/08/2026  Jam Pasang : 08.00 - 13:00   NoteÃ‚Â :  hubungi terlebih dahulu sebelum kelokasi </t>
  </si>
  <si>
    <t>UNIVERSITAS MAHASARASWATI DENPASAR</t>
  </si>
  <si>
    <t>ODP-KLM-FB/22</t>
  </si>
  <si>
    <t>WO060972647</t>
  </si>
  <si>
    <t>|MN02665|/CP KETUT AGUS ADRIANTA/085792465628/farmasi@unmas.ac.id</t>
  </si>
  <si>
    <t>2026-08-06 13:00:00|Nama PIC : Bapak Kadek No HP : 085792465628 No Alternatif : - M Janji : 06/08/2026 Jam Pasang : Pagi NoteÃ‚Â :  Hubungi terlebih dahulu sebelum ke lokasi |40961370|MYDITA</t>
  </si>
  <si>
    <t>KOPERASI KSPPS BMT BAROKAH</t>
  </si>
  <si>
    <t>ODP-MUN-FAT/043 FAT/D01/043.01</t>
  </si>
  <si>
    <t>WO060972151</t>
  </si>
  <si>
    <t>|MN02395|MYIA-078360252248/POI/AKHMAD IRFAN NARZUKI/08112657584/bmt.barokah.magelang@gmail.com</t>
  </si>
  <si>
    <t>2026-08-06 13:00:00 | Nama PIC : Bp Akhmad No Hp : 08112657584 No Alt : - Tgl Pemasangan : 06 Agustus 2026 Interval : PAGI SIANG Note : Hubungi pelanggan terlebih dahulu</t>
  </si>
  <si>
    <t>ODP-BIM-FAC/69 FAC/D06/69.01</t>
  </si>
  <si>
    <t>WO060709852</t>
  </si>
  <si>
    <t xml:space="preserve">2026-08-03 13:00:00 | telp :089672423536 alt : manja : pagi / siang 03/08/2026 hub sebelum ke lokasi </t>
  </si>
  <si>
    <t>Follow Up Revoke Completed, New Order ID : SC1002512981</t>
  </si>
  <si>
    <t>SPBU 54.641.02</t>
  </si>
  <si>
    <t>ODP-KAA-FC/07 FC/D01/07.01</t>
  </si>
  <si>
    <t>WO061112525</t>
  </si>
  <si>
    <t>MD|MYDB-20260806264578|SC20016/MC20202|SPBU 54.641.02|085608797290</t>
  </si>
  <si>
    <t>2026-08-07 15:00:00 |  M Janji : (07/08/026) jam Pasang : 09:00 Note : hubungi pelanggan jika ingin kelokasi</t>
  </si>
  <si>
    <t>Juku Marlin (Athaya Resto)</t>
  </si>
  <si>
    <t>ODP-SGG-FCLG/16</t>
  </si>
  <si>
    <t>RBS HSI |Rian Puja Atmawikarsa | 406910 | TREG 3 |Juku Marlin ( Athaya Resto} | 82236305911|81803680445| HSI BISNIS 50 MBPS</t>
  </si>
  <si>
    <t>SD NEGERI 1 SABA</t>
  </si>
  <si>
    <t>ODP-GIN-FP/81</t>
  </si>
  <si>
    <t>WO061045109</t>
  </si>
  <si>
    <t>|MN02658|/PIC NI PUTU ENI KOMIARTI/081353267465/sdnegerisatusaba@gmail.com</t>
  </si>
  <si>
    <t>2026-08-07 08:00:00|Nama : BU NI PUTU ENI KOMIARTI No Hp : 081353267465 No Alt :  Tgl Pemasangan : 07 Agustus 2026 Interval : PAGI  Note : Hubungi pelanggan terlebih dahulu|40981182|MYDITA</t>
  </si>
  <si>
    <t>ODP-PKL-FS/049 FS/D04/049.01</t>
  </si>
  <si>
    <t>WO060835268</t>
  </si>
  <si>
    <t>Follow Up Revoke Completed, New Order ID : SC1002509403</t>
  </si>
  <si>
    <t>PAUD DHIYA KIDZ ACADEMY</t>
  </si>
  <si>
    <t>ODP-SDN-FR/59</t>
  </si>
  <si>
    <t>WO061096535</t>
  </si>
  <si>
    <t>|MN02620|/PAUD DHIYA KIDZ ACADEMY/WINBACK 2.0 HSI B2B (1:1) 50MBPS 355RB PSB DISC 70%//smp.tamaddunafkar.sda@gmail.com/SUASTINI/81233605116</t>
  </si>
  <si>
    <t>PT. TULIP TONATA INDONESIA</t>
  </si>
  <si>
    <t>ODP-WR1-FJX/02 FJX/D01/02.01</t>
  </si>
  <si>
    <t>WO061075844</t>
  </si>
  <si>
    <t>|MN00458|MYIA-009868450611/POI/Fajar Muhammad/082164258417/hr@tonata.co.id</t>
  </si>
  <si>
    <t>2026-08-07 13:00:00 | Nama : BP FAJAR MUHAMMAD  No Hp : 082164258417 No Alt : 082257872030 Tgl Pemasangan : 07 Agustus 2026 Interval : SIANG Note : Hubungi pelanggan terlebih dahulu</t>
  </si>
  <si>
    <t>Pusat Gadai MGW010</t>
  </si>
  <si>
    <t>ODP-TBN-FCP/05</t>
  </si>
  <si>
    <t>WO060754650</t>
  </si>
  <si>
    <t>|MN02515|MYIA-051165239783/POI/AULIYA PRADITA NUR/081119917743/pusatgadaisintyadewi@gmail.com</t>
  </si>
  <si>
    <t>2026-08-04 08:00:00 | Tanggal pemasangan : 04 agustus 2026 Jam pemasangan : pagi/siang Info Tambahan : Hubungi pelanggan dulu sebelum ke lokasi terima kasih</t>
  </si>
  <si>
    <t>Follow Up Revoke Completed, New Order ID : SC1002510839</t>
  </si>
  <si>
    <t>LITTLE BEAUTY SALON</t>
  </si>
  <si>
    <t>ODP-KUT-FV/23</t>
  </si>
  <si>
    <t>WO060722587</t>
  </si>
  <si>
    <t>|MN00737|/PIC GARY HASLUCK LITTLE BEAUTY SALON/082135727252/littlebeautysalon@outlook.com</t>
  </si>
  <si>
    <t>2026-08-03 13:00:00|Tanggal pemasangan: 03/08/2026 Jam pemasangan : pagi / siang Info Tambahan : Hubungi pelanggan dulu sebelum ke lokasi terima kasih|IK1270|MYDITA</t>
  </si>
  <si>
    <t>ODP-PSN-F11/56</t>
  </si>
  <si>
    <t>WO060965627</t>
  </si>
  <si>
    <t>|MN00915|/Toko Syauqy Cell &amp; Digital Print /Pic Syarifuddin  / 085119398998 - 082332171331 / syauqycell676@gmail.com</t>
  </si>
  <si>
    <t>WO060883001</t>
  </si>
  <si>
    <t>2026-08-05 13:00:00|Nama PIC : Ibu Tuty No HP : 082281818888 No Alt : - M Janji : 05 Agustus 2026 Jam Pasang : Pagi / Siang Note : hubungi pelanggan jika ingin ke lokasi, terima kasih|40951378|MYDITA</t>
  </si>
  <si>
    <t>PT Fuhua Travel Goods Indonesia</t>
  </si>
  <si>
    <t>|MC60053|/Fitri Aprilia/085643101528/fgoodsindonesia@gmail.com /Permintaan PSB HSI BISNIS REG 300MBPS/PT Fuhua Travel Goods Indonesia</t>
  </si>
  <si>
    <t>WO060829320</t>
  </si>
  <si>
    <t>|MN02587|MYIA-026734351497/POI/HASBIBINTARO SHIDDIQ/081249549394/nextperdanaone@gmail.com</t>
  </si>
  <si>
    <t>2026-08-05 10:00:00 | Nama : BP HASBIBINTARO SHIDDIQ No Hp : 081249549394 No Alt :  Tgl Pemasangan : 04 Agustus 2026 Interval : PAGI  Note : Hubungi pelanggan terlebih dahulu</t>
  </si>
  <si>
    <t>Toko Musfiroh</t>
  </si>
  <si>
    <t>ODP-ABU-FB/18</t>
  </si>
  <si>
    <t>WO060808136</t>
  </si>
  <si>
    <t>|MN00569|/Toko Musfiroh/0878-6564-1217/tsembako170@gmail.com/HSI Bisnis Promo HUT Telkom (1:1) 300 Mbps (Rp 1.130.000) PSB Rp 150.000/ACHMAD KUSOY/-6.887529,113.697700</t>
  </si>
  <si>
    <t>ODP-JOM-FAJ/006</t>
  </si>
  <si>
    <t>WO061117276</t>
  </si>
  <si>
    <t>AMRBS;403076; WULAN ALFISAHRI;inet only 50 mbps;81264646699/81386870535;medan@cbn.net.id</t>
  </si>
  <si>
    <t>2026-08-08 08:00:00| M Janji : (07/08/026) jam Pasang : 09:00 Note : hubungi pelanggan jika ingin kelokasi|40951378|MYDITA</t>
  </si>
  <si>
    <t>ODP-RKT-FCG/94 FCG/D01/94.01</t>
  </si>
  <si>
    <t>WO060870652</t>
  </si>
  <si>
    <t>Follow Up Revoke Completed, New Order ID : SC1002509338</t>
  </si>
  <si>
    <t>NANDAWORSHOP</t>
  </si>
  <si>
    <t>ODP-KRN-FK/11 FK/D03/06.11</t>
  </si>
  <si>
    <t>WO060949281</t>
  </si>
  <si>
    <t>MD|MYDB-20260804264342|DN00001/MN00501|NANDAWORSHOP|085124768122</t>
  </si>
  <si>
    <t>2026-08-06 08:00:00 | Nama PIC : bu nanda No HP : 085124768122 Alt :  M Janji : (RABU/6/AGUSTUS/2026) jam Pasang : 09:00 Note : hubungi pelanggan jika ingin kelokasi</t>
  </si>
  <si>
    <t>ODP-MTR-FDP/109</t>
  </si>
  <si>
    <t>WO060768306</t>
  </si>
  <si>
    <t>2026-07-30 13:00:00 | M Janji : (30/07/2026)  jam Pasang : 09:00  Note : hubungi pelanggan jika ingin kelokasi</t>
  </si>
  <si>
    <t>TOKO RISQUNA</t>
  </si>
  <si>
    <t>ODP-BKI-FA/89 FA/D09/89.01</t>
  </si>
  <si>
    <t>WO060675217</t>
  </si>
  <si>
    <t>|MN02617|MYIA-033997959452/POI/MANSUR/083174448000/awfa.mart2@gmail.com</t>
  </si>
  <si>
    <t xml:space="preserve">2026-08-02 15:00:00 | Jam pemasangan : 12.00 Info Tambahan : Hubungi pelanggan dulu sebelum ke lokasi terimakasih </t>
  </si>
  <si>
    <t>MINI POULTRY SHOP</t>
  </si>
  <si>
    <t>ODP-MJS-FW/54</t>
  </si>
  <si>
    <t>WO061070984</t>
  </si>
  <si>
    <t>|MN02084|/MINI POULTRY SHOP/WINBACK 2.0 HSI B2B (1:1) 75MBPS 415RB PSB DISC 70%//minipoultryshop@gmail.com/RESDI HADI PRAYOGA/85604528477</t>
  </si>
  <si>
    <t>ODP-JTR-FB/04</t>
  </si>
  <si>
    <t>WO060703320</t>
  </si>
  <si>
    <t>MD|MYDB-20260731264059|DN00001/MN01285|TOKO KAIN MURAH|0895384255955</t>
  </si>
  <si>
    <t xml:space="preserve">2026-08-01 15:00:00 | Jam pemasangan : 12.00  Info Tambahan : Hubungi pelanggan dulu sebelum ke lokasi  terimakasih </t>
  </si>
  <si>
    <t>Nanas decoration</t>
  </si>
  <si>
    <t>|MN00935|/Nanas decoration/085881711485/idaratnasari15@gmail.com/ 1S HSI BISNIS BASIC PROMO HUT 50 Mbps / AGUS SADEWO</t>
  </si>
  <si>
    <t>TOKO AIS</t>
  </si>
  <si>
    <t>ODP-MTR-FDG/116 FDG/D05/116.01</t>
  </si>
  <si>
    <t>WO060838840</t>
  </si>
  <si>
    <t>MD|MYDB-20260803264288|SC00001/MC00069|TOKO AIS|082146086487</t>
  </si>
  <si>
    <t>2026-08-05 15:00:00 | No Hp Pic : 082146086487 No alt : - Jam Pemasangan : pagi/ siang Tanggal Pemasangan : 05/08/2026 hub sebelum ke lokasi</t>
  </si>
  <si>
    <t>PUSKESMAS KOTA WILAYAH SELATAN I</t>
  </si>
  <si>
    <t>ODP-KDI-FX/20</t>
  </si>
  <si>
    <t>WO060901939</t>
  </si>
  <si>
    <t>MD|MYDB-20260804264317|DN00001/MN00968|PUSKESMAS KOTA WILAYAH SELATAN I|08155605374</t>
  </si>
  <si>
    <t xml:space="preserve">2026-08-05 13:00:00 |  M Janji : (5 AGUSTUS 2026) jam Pasang : pagi siang Note : hubungi pelanggan jika ingin kelokasi </t>
  </si>
  <si>
    <t>CV. SISY FOOD INDONESIA LAPIS SULTAN JOGJA</t>
  </si>
  <si>
    <t>ODP-KEN-FBL/094 FBL/D06/094.01</t>
  </si>
  <si>
    <t>WO060915085</t>
  </si>
  <si>
    <t>|MC80067|MYIA-063703242199/POI/SABRINA/081945710671/sabrinaswifties9@gmail.com</t>
  </si>
  <si>
    <t>UD. Bambang Purwito (SPBU Pertamina 54.662.05)</t>
  </si>
  <si>
    <t>ODP-TUL-FAF/35 FAF/D03/35.01</t>
  </si>
  <si>
    <t>WO061114990</t>
  </si>
  <si>
    <t>|MN02702|MYIA-096019446945/POI/WAHYU HARTANTO/085708316787/spbu.bsgroup05@gmail.com</t>
  </si>
  <si>
    <t>WO061034241</t>
  </si>
  <si>
    <t>|MN02703|MYIA-028862108827/POI/Rusman/081334713449/afifrusman29@gmail.com</t>
  </si>
  <si>
    <t>2026-08-07 08:00:00 | Nama Pic : bp Rusman No Hp Pic : 081334713449 No alt : - Jam Pemasangan : pagi  Tanggal Pemasangan : 7 Agustus 2026</t>
  </si>
  <si>
    <t>AMRBS/405613/FARISTA APRILLIA/R3/YOGYAKARTA/HSI BISNIS 1S 150 MBPS PROMO HUT TELKOM 1:1/NOVIDA KARTIKA HADHI/082241020724 08112956569/amaawaresort@gmail.com</t>
  </si>
  <si>
    <t>UNCONTACTED : Mail Box - Memo HANIF NUROHMAN 40981182|MYDITA</t>
  </si>
  <si>
    <t>SPBU 54.632.09 SIDOWAYAH 2</t>
  </si>
  <si>
    <t>ODP-WKU-FJ/28 FJ/D03/28.01</t>
  </si>
  <si>
    <t>WO061055057</t>
  </si>
  <si>
    <t>|MN00265|MYIA-008059838918/POI/ROBBY PERMANA PUTRA/089619618698/spbu5463209ngawi@gmail.com</t>
  </si>
  <si>
    <t>Warung Marini</t>
  </si>
  <si>
    <t>ODP-SRR-FK/09 FK/D01/09.01</t>
  </si>
  <si>
    <t>WO060955824</t>
  </si>
  <si>
    <t>MD|MYDB-20260804264371|DN00001/MN00176|Warung Marini|082247337070</t>
  </si>
  <si>
    <t>FRONT TWO KOST</t>
  </si>
  <si>
    <t>ODP-BLB-FCV/75 FCV/D03/75.01</t>
  </si>
  <si>
    <t>WO060934402</t>
  </si>
  <si>
    <t>|MN01864|MYIA-053022229265/POI/ALVIRA BELLINA/082313420796/alvirabellina04@gmail.com</t>
  </si>
  <si>
    <t>2026-08-06 08:00:00 | Nama Pic : bu ALVIRA  No Hp Pic : 082313420796 No alt : - Jam Pemasangan : pagi  Tanggal Pemasangan : 5 Agustus 2026</t>
  </si>
  <si>
    <t>ODP-BTU-FW/65</t>
  </si>
  <si>
    <t xml:space="preserve">|MN0915|/warung ini ricebowl 21 /HSI BASIC 1S INET 100MBPS/085158090919/081334940909/jimshoney1095@gmail.com/Rokhim Siswantoro </t>
  </si>
  <si>
    <t>KRI LKP KENJERAN</t>
  </si>
  <si>
    <t>ODP-KBL-FAY/11</t>
  </si>
  <si>
    <t>WO061024194</t>
  </si>
  <si>
    <t>AMRBS;404252;NADHIRA AUDRIANKA;AO;HSI Bisnis 1:1 Promo Internet 50Mbps (355k);KRI LKP KENJERAN;81219854241;85285407674;it@karyarasaindonesia.co.id</t>
  </si>
  <si>
    <t>2026-08-06 15:00:00|Nama Pic : BP IQBAL No Hp Pic : 081219854241 Jam Pemasangan : 08:00 - 12.00 Tanggal Pemasangan : KAMIS 06 AGUSTUS 2026 Info Tambahan : Hubungi pelanggan sebelum datang ke lokasi, terima kasih.|40961370|MYDITA</t>
  </si>
  <si>
    <t>ODP-KUD-FAJ/137 FAJ/D07/137.01</t>
  </si>
  <si>
    <t>WO060921534</t>
  </si>
  <si>
    <t>Follow Up Revoke Completed, New Order ID : SC1002513019</t>
  </si>
  <si>
    <t>CV LANCAR REZEKI BERKAT JAYA</t>
  </si>
  <si>
    <t>ODP-PYA-FAV/01 FAV/D01/01.01</t>
  </si>
  <si>
    <t>WO060970406</t>
  </si>
  <si>
    <t>|MC40315|MYIA-042139373297/POI/RYAN SANJAYA /087752423937/hemat20199@gmail.com</t>
  </si>
  <si>
    <t>PT Global Multi Pharmalab</t>
  </si>
  <si>
    <t>ODP-GNK-FM/084 FM/D01/084.01</t>
  </si>
  <si>
    <t>WO060827673</t>
  </si>
  <si>
    <t>MD|MYDB-20260803264242|DN00001/MN02296|PT Global Multi Pharmalab|087820296029</t>
  </si>
  <si>
    <t>2026-08-04 15:00:00 | Nama : BP MOKHAMMAD MUGNILABIB No Hp : 087820296029 No Alt :  Tgl Pemasangan : 04 Agustus 2026 Interval : PAGI  Note : Hubungi pelanggan terlebih dahulu</t>
  </si>
  <si>
    <t>SPBU 54.632.04</t>
  </si>
  <si>
    <t>ODP-NWI-FE/150 FE/D09/15.01</t>
  </si>
  <si>
    <t>WO060812854</t>
  </si>
  <si>
    <t>|MN00265|MYIA-026103269468/POI/SARTONO MULYO NUGROHO /081327559920/sartonomulyo.n@gmail.com</t>
  </si>
  <si>
    <t xml:space="preserve">2026-08-04 13:00:00 | Nama PIC: bp sartono  Notel: 081327559920 Alt: -  Tanggal: 4/8/2026 Jam Pasang: Siang Note: Hubungi sebelum ke lokasi, terimakasih. </t>
  </si>
  <si>
    <t>Warung pak sujoko</t>
  </si>
  <si>
    <t>ODP-SWT-FAZ/072</t>
  </si>
  <si>
    <t>WO060952495</t>
  </si>
  <si>
    <t>|MN00935|/Warung pak sujoko/085878422813/joko32836@gmail.com/ 1S HSI BISNIS BASIC PROMO HUT 50 Mbps / AGUS SADEWO</t>
  </si>
  <si>
    <t>ODP-SMA-FB/65</t>
  </si>
  <si>
    <t>WO060935080</t>
  </si>
  <si>
    <t>2026-07-31 15:00:00 | Nama : BP WAYAN KARAS (MARKETING)  No Hp : 082146307073  No Alt :   Tgl Pemasangan : 31 Juli 2026  Interval : PAGI   Note : Hubungi pelanggan terlebih dahulu</t>
  </si>
  <si>
    <t>SPBU 44.513.11 KALIWUNGU</t>
  </si>
  <si>
    <t>ODP-KDL-FL/016</t>
  </si>
  <si>
    <t>WO060680658</t>
  </si>
  <si>
    <t>|MN02184|MYIA-030907881742/POI/AHMAD HUMAIDI /085931179265/spbu4451311@gmail.com</t>
  </si>
  <si>
    <t>Koperasi Simpan Pinjam Sari Sedana Bali</t>
  </si>
  <si>
    <t>ODP-SWI-FE/88</t>
  </si>
  <si>
    <t>|MN02644|/PIC NI LUH ERA WIANTARI/085847477624/era.wd24@gmail.com</t>
  </si>
  <si>
    <t>Bimbel Pijar</t>
  </si>
  <si>
    <t>ODP-JGW-FG/31 FG/D03/31.01</t>
  </si>
  <si>
    <t>WO060903996</t>
  </si>
  <si>
    <t>MD|MYID-4042608040005|RBIZindibiz|BIMBEL PIJAR|085230765600</t>
  </si>
  <si>
    <t>HSI Bisnis Khusus Winback 3.0 PSB 70% - 50 Mbps</t>
  </si>
  <si>
    <t>ODP-PWT-FAH/043 FAH/D04/043.01</t>
  </si>
  <si>
    <t>WO060672032</t>
  </si>
  <si>
    <t>2026-08-02 13:00:00 | telp :089670120643 Tanggal pemasangan :03/08/2026 Jam pemasangan : pagi/siang Info Tambahan : Hubungi pelanggan dulu sebelum ke lokasi terima kasih</t>
  </si>
  <si>
    <t>Follow Up Revoke Completed, New Order ID : SC1002506479</t>
  </si>
  <si>
    <t>Gedung Audit fraud ANS 1</t>
  </si>
  <si>
    <t>|MN00440|/NIKO PUTRA JAYADI/0882008520002/Nicoallano181cm@gmail.com/ PSB  1S INET ONLY BISNIS WINBACK 2.0 300mbps ABODEMEN 1.130.000 PLUS PPN</t>
  </si>
  <si>
    <t>WO060931766</t>
  </si>
  <si>
    <t>|MN01996|MYIA-003223560368/POI/Heri Susilo /085325311653/sandiblora36@gmail.com</t>
  </si>
  <si>
    <t>ODP-SGG-FBA/05 FBA/D01/05.01</t>
  </si>
  <si>
    <t>WO060734754</t>
  </si>
  <si>
    <t>Follow Up Revoke Completed, New Order ID : SC1002509994</t>
  </si>
  <si>
    <t>WO061004852</t>
  </si>
  <si>
    <t>2026-07-28 08:00:00|Jam pemasangan : 12.00  Info Tambahan : Hubungi pelanggan dulu sebelum ke lokasi  terimakasih |SO5830|MYDITA</t>
  </si>
  <si>
    <t>KOSKOSAN ARON</t>
  </si>
  <si>
    <t>ODP-WGP-FA/14 FA/D01/14.01</t>
  </si>
  <si>
    <t>WO061055570</t>
  </si>
  <si>
    <t>|MN00122|MYIA-060972473707/POI/Jacoba Lifine Djoh, S.Sos/081226361576/lifinejacoba@gmail.com</t>
  </si>
  <si>
    <t xml:space="preserve">2026-08-08 13:00:00 | Nama PIC : bapak lifine No HP : 081226361576 No Alternatif : - M Janji : 07/08/2026 Jam Pasang : Pagi NoteÃ‚Â :  Hubungi terlebih dahulu sebelum ke lokasi </t>
  </si>
  <si>
    <t>PT POHON BIRU JAYA</t>
  </si>
  <si>
    <t>ODP-KLM-FN/01</t>
  </si>
  <si>
    <t>WO060988934</t>
  </si>
  <si>
    <t>|MN01984|MYIA-050116075476/POI/Rezza/08170904091/fina.finance@sozoskinclinic.com</t>
  </si>
  <si>
    <t>2026-08-04 08:00:00 | M Janji : 4 agustus 2026  jam Pasang : pagi siang  Note : hubungi pelanggan jika ingin kelokasi</t>
  </si>
  <si>
    <t>SPBU KARANGKANDRI CILACAP</t>
  </si>
  <si>
    <t>ODP-GML-FL/025</t>
  </si>
  <si>
    <t xml:space="preserve"> SA; MC80043 ; TIWI  ; TREG3 ; CILACAP ;PSB 1S HSI BISNIS PROMO 50 MB; SPBU KARANGKANDRI CILACAP; INDRA PRASETYO/ 081391637110 ; indraprasetyob7@gmail.com  </t>
  </si>
  <si>
    <t>ODP-TBN-FCP/35</t>
  </si>
  <si>
    <t>WO060996291</t>
  </si>
  <si>
    <t>2026-08-04 08:00:00 | Tanggal pemasangan : 04 agustus 2026  Jam pemasangan : pagi/siang  Info Tambahan : Hubungi pelanggan dulu sebelum ke lokasi  terima kasih</t>
  </si>
  <si>
    <t>MI NURUL ULUM AULA</t>
  </si>
  <si>
    <t>WO061061447</t>
  </si>
  <si>
    <t>|MN00370|/MI NURUL ULUM AULA/WINBACK 2.0 HSI B2B (1:1) 100MBPS 535RB PSB DISC 70%//111muchlissh@gmail.com/MUHAMMAD MUCHLIS/89504592018</t>
  </si>
  <si>
    <t>PT. INOCYCLE TECHNOLOGI GROUP CAB MOJOKERTO</t>
  </si>
  <si>
    <t>ODP-MJS-FC/20</t>
  </si>
  <si>
    <t>WO060869490</t>
  </si>
  <si>
    <t>|MN00518|/PT. INOCYCLE TECHNOLOGI GROUP CAB MOJOKERTO /WINBACK 2.0 HSI B2B (1:1) 100MBPS 535RB PSB DISC 70%//mokhamadcahyono200597@gmail.com/MOKHAMAD CAHYONO/85700111264</t>
  </si>
  <si>
    <t>2026-08-05 08:00:00|M Janji : (05/08/2026) jam Pasang : 09:00 Note : hubungi pelanggan jika ingin kelokasi|40961370|MYDITA</t>
  </si>
  <si>
    <t>SPBU 54.661.22 CV TONGKOL MAS</t>
  </si>
  <si>
    <t>ODP-SNT-FA/05 FA/D01/05.01</t>
  </si>
  <si>
    <t>WO060933269</t>
  </si>
  <si>
    <t>|MN02734|MYIA-016250997928/POI/WIWIK SULASTRIONINGSIH/081515700168/spbu.tongkolmas@gmail.com</t>
  </si>
  <si>
    <t>2026-08-06 08:00:00 | Nama Pic : bu ilma  No Hp Pic : 081515700168 No alt : - Jam Pemasangan : siang  Tanggal Pemasangan : 5 Agustus 2026</t>
  </si>
  <si>
    <t>SDN LEBETENG 02</t>
  </si>
  <si>
    <t>ODP-ADW-FM/033 FM/D01/033.01</t>
  </si>
  <si>
    <t>WO060816154</t>
  </si>
  <si>
    <t>|MN00292|MYIA-040740529672/POI/Moh. Aris Nugroho/085641775490/sdnlebeteng02@gmail.com</t>
  </si>
  <si>
    <t>2026-08-04 13:00:00 | Nama PIC : Aris  No HP : 085641775490 Alt :  M Janji : 04/08/2026 Jam Pasang : 08.00 - 13:00  NoteÃ‚Â :  hubungi terlebih dahulu sebelum kelokasi</t>
  </si>
  <si>
    <t>METRO BAN</t>
  </si>
  <si>
    <t>ODP-MIP-FH/16</t>
  </si>
  <si>
    <t>WO060657340</t>
  </si>
  <si>
    <t>|MN02783|/METRO BAN/WINBACK 2.0 HSI B2B (1:1) 50MBPS 355RB PSB DISC 70%//kamsoupay.coc@gmail.com/SYAFAUDIN/81806603025</t>
  </si>
  <si>
    <t>2026-08-02 13:00:00|Nama Pic : BP SYAFA No Hp Pic : 081806603025 Jam Pemasangan : 08:00 - 12.00 Tanggal Pemasangan : 03 AGUSTUS 2026 Info Tambahan : Hubungi pelanggan sebelum datang ke lokasi, terima kasih.|YU5156|MYDITA</t>
  </si>
  <si>
    <t>SUMBER TANI</t>
  </si>
  <si>
    <t>ODP-KET-FE/15 FE/D03/15.01</t>
  </si>
  <si>
    <t>WO060996506</t>
  </si>
  <si>
    <t>MD|MYDB-20260804264381|DC30004/MC30051|SUMBER TANI|081914838408</t>
  </si>
  <si>
    <t>2026-08-08 08:00:00 | Nama PIC : Ibu Hanifah No Hp : 081914838408 No Alt : - Tgl Pemasangan : 08 Agustus 2026 Interval : PAGI SIANG Note : Hubungi pelanggan terlebih dahulu</t>
  </si>
  <si>
    <t>WO060997783</t>
  </si>
  <si>
    <t>|MN02680|/PUSKESMAS REMBANG KABUPATEN PASURUAN/WINBACK 2.0 HSI B2B (1:1) 75MBPS 415RB PSB DISC 70%//uptdkes.rembang@gmail com/I WAYAN SUARKA/85655077680</t>
  </si>
  <si>
    <t>2026-08-06 13:00:00|Nama PIC : Bp Dimas No Hp : 085655077680 No Alt : - Tgl Pemasangan : 06 Agustus 2026 Interval : PAGI SIANG Note : Hubungi pelanggan terlebih dahulu|40951378|MYDITA</t>
  </si>
  <si>
    <t>BOSS DUTA PERTIWI MALL</t>
  </si>
  <si>
    <t>ODP-JHR-FEJ/015 FEJ/D01/015.01</t>
  </si>
  <si>
    <t>WO060886097</t>
  </si>
  <si>
    <t>MD|MYDB-20260801264162|DN00001/MN02280|BOSS DUTA PERTIWI MALL|081289614441</t>
  </si>
  <si>
    <t>2026-08-05 13:00:00 | Nama PIC: bp danny  Notel: 081289614441 Alt: -  Tanggal: 5/8/2026 Jam Pasang: Pagi Note: Hubungi sebelum ke lokasi, terimakasih.</t>
  </si>
  <si>
    <t>Kost nana</t>
  </si>
  <si>
    <t>ODP-SEL-FAF/12</t>
  </si>
  <si>
    <t>WO060628216</t>
  </si>
  <si>
    <t>MD|MYDB-20260801264107|SC00001/MC00149|Kost nana|081917999910</t>
  </si>
  <si>
    <t>2026-08-06 15:00:00 | Nama PIC : Bp Dani No Hp : 081917999910 No Alt : - Tgl Pemasangan : 06 Agustus 2026 Interval : PAGI SIANG Note : Hubungi pelanggan terlebih dahulu</t>
  </si>
  <si>
    <t>ODP-SDA-FDL/11</t>
  </si>
  <si>
    <t>WO061113765</t>
  </si>
  <si>
    <t>|MN02627|/SMP PLUS SABILUR ROSYAD/WINBACK 2.0 HSI B2B (1:1) 50MBPS 355RB PSB DISC 70%/-/sabilurrosyad22@yahoo.com/ALI MASUM/85731104611</t>
  </si>
  <si>
    <t>SSB Logistik Winong</t>
  </si>
  <si>
    <t>ODP-BYL-FC/016</t>
  </si>
  <si>
    <t>WO061089607</t>
  </si>
  <si>
    <t>MD|MYDB-20260806264544|DN00001/MN00442|SSB Logistik Winong|6285702042042</t>
  </si>
  <si>
    <t>AL MIRA TOKO BANGUNAN</t>
  </si>
  <si>
    <t>ODP-PYA-FAW/22</t>
  </si>
  <si>
    <t>WO060705325</t>
  </si>
  <si>
    <t>MD|MYDB-20260731264098|SC00001/MC00046|AL MIRA TOKO BANGUNAN|089653976962</t>
  </si>
  <si>
    <t>2026-08-03 15:00:00 | Tanggal pemasangan :03/08/2026 Jam pemasangan : siang Info Tambahan : Hubungi pelanggan dulu sebelum ke lokasi terima kasih.</t>
  </si>
  <si>
    <t>Giras 50 mbae</t>
  </si>
  <si>
    <t>ODP-TDS-FHD/51 FHD/D03/51.01</t>
  </si>
  <si>
    <t>WO061098306</t>
  </si>
  <si>
    <t>|MN01794|MYIA-024129719144/POI/mochamad ferdiansyah/081336999908/wgiras18@gmail.com</t>
  </si>
  <si>
    <t>2026-08-07 12:00:00 | Nama PIC : bapak ferdiansyah No HP : 081336999908 Alt :  M Janji : (JUMAT/7/AGUSTUS/2026) jam Pasang : 09:00 Note : hubungi pelanggan jika ingin kelokasi</t>
  </si>
  <si>
    <t>ODP-SGS-FF/126 FF/D11/126.01</t>
  </si>
  <si>
    <t>WO060897005</t>
  </si>
  <si>
    <t>2026-08-05 13:00:00 | Nama PIC: bp ainur  Notel: 089601828558 Alt: -  Tanggal: 5/8/2026 Jam Pasang: Siang Note: Hubungi sebelum ke lokasi, terimakasih.</t>
  </si>
  <si>
    <t>Follow Up Revoke Completed, New Order ID : SC1002512387</t>
  </si>
  <si>
    <t>jaya sakti motor</t>
  </si>
  <si>
    <t>ODP-PAE-FL/91</t>
  </si>
  <si>
    <t>WO061047051</t>
  </si>
  <si>
    <t>MD|MYDB-20260805264389|DC20002/MC20030|jaya sakti motor|082364041761</t>
  </si>
  <si>
    <t xml:space="preserve">2026-08-07 08:00:00 | Nama PIC : BAPAK AHMAD No HP : 082364041761 No Alternatif : 087830540022 M Janji : 07/07/2026 Jam Pasang : Pagi NoteÃ‚Â :  Hubungi terlebih dahulu sebelum ke lokasi </t>
  </si>
  <si>
    <t>SPBU 4458108</t>
  </si>
  <si>
    <t>ODP-GDO-FG/040 FG/D05/040.01</t>
  </si>
  <si>
    <t>WO061077757</t>
  </si>
  <si>
    <t>|MN01996|MYIA-049216302494/POI/Arif Nur Andika Putra/082241689878/4458108@gmail.com</t>
  </si>
  <si>
    <t>SMP PGRI KASIHAN</t>
  </si>
  <si>
    <t>ODP-PGR-FEJ/039</t>
  </si>
  <si>
    <t>AMRBS/403104/KRISFIAN TRI SAPUTRA/R3/YOGYAKARTA/PSB HSI BISNIS 1S 150 MBPS + PIJAR/ANJARWATI/081328022634/anjarwatipgri@gmail.com</t>
  </si>
  <si>
    <t>PT MITRA WARNA UTAMA</t>
  </si>
  <si>
    <t>ODP-TEG-FAB/054 FAB/D05/054.01</t>
  </si>
  <si>
    <t>WO060953294</t>
  </si>
  <si>
    <t>MD|MYDB-20260803264257|DN00001/MN00347|PT MITRA WARNA UTAMA|085792368333</t>
  </si>
  <si>
    <t xml:space="preserve">2026-08-06 08:00:00 | Tanggal pemasangan: 04/08/2026 Jam pemasangan : pagi / siang Info Tambahan : Hubungi pelanggan dulu sebelum ke lokasi. terima kasih </t>
  </si>
  <si>
    <t>CV. Langgeng Jaya Arthaka</t>
  </si>
  <si>
    <t>ODP-BRB-FT/054</t>
  </si>
  <si>
    <t>WO060794465</t>
  </si>
  <si>
    <t>|MC50042|MYIA-061757958542/POI/Nugroho Ciptaning Caroko/08568585849/kitarokid@yahoo.com</t>
  </si>
  <si>
    <t xml:space="preserve">2026-08-01 08:00:00 | telp :08568585849  alt :  pagi / siang 01/08/2026  hub sebelum ke lokasi </t>
  </si>
  <si>
    <t>SLICK DESIGN</t>
  </si>
  <si>
    <t>ODP-GLD-FBN/055 FBN/D05/07.55</t>
  </si>
  <si>
    <t>WO061067454</t>
  </si>
  <si>
    <t>|MN00943|MYIA-032363664640/POI/RIVAI DHIMAS SAPUTRO /0895391250603/masdimmrisen@gmail.com</t>
  </si>
  <si>
    <t>UD.REZKY</t>
  </si>
  <si>
    <t>ODP-LRT-FC/03 FC/D01/03.01</t>
  </si>
  <si>
    <t>WO060790309</t>
  </si>
  <si>
    <t>MD|MYDB-20260803264229|SC00001/MC00079|UD.REZKY|082348710002</t>
  </si>
  <si>
    <t>2026-08-04 13:00:00 | Tanggal pemasangan : 04 agustus 2026 Jam pemasangan : 08.00 - 12.00 Info Tambahan : Hubungi pelanggan dulu sebelum ke lokasi terimakasih</t>
  </si>
  <si>
    <t>SPBU 44 561 21 SUKARNO HATTA</t>
  </si>
  <si>
    <t>ODP-MGE-FAE/049 FAE/D04/049.01</t>
  </si>
  <si>
    <t>WO060779843</t>
  </si>
  <si>
    <t>|MN02395|MYIA-098952472085/POI/MISBACHUL MUNIR/081915514708/spbu_sajogja4456121@yahoo.co.id</t>
  </si>
  <si>
    <t xml:space="preserve">2026-08-07 15:00:00 | Nama PIC : Bapak Ahmad No HP : 081915514708 No Alternatif : - M Janji : 04/08/2026 Jam Pasang : Pagi NoteÃ‚Â :  Hubungi terlebih dahulu sebelum ke lokasi  </t>
  </si>
  <si>
    <t>WARKOP 70</t>
  </si>
  <si>
    <t>ODP-TMP-FH/31 FH/D03/31.01</t>
  </si>
  <si>
    <t>WO060991008</t>
  </si>
  <si>
    <t>MD|MYDB-20260805264424|SC20017/MC20200|WARKOP 70|082230755532</t>
  </si>
  <si>
    <t>ODP-LOG-FD/21</t>
  </si>
  <si>
    <t>WO060960680</t>
  </si>
  <si>
    <t>2026-08-05 13:00:00|2026-07-21 15:00:00 | Tanggal pemasangan: 21/07/2026 Jam pemasangan : pagi / siang Info Tambahan : Hubungi pelanggan dulu sebelum ke lokasi terima kasih|40961370|MYDITA</t>
  </si>
  <si>
    <t>toko sembako</t>
  </si>
  <si>
    <t>ODP-BWN-FAA/15 FAA/D02/15.01</t>
  </si>
  <si>
    <t>WO060619065</t>
  </si>
  <si>
    <t>MD|MYDB-20260731264050|DN00001/MN00018|toko sembako|081230861298</t>
  </si>
  <si>
    <t>2026-08-02 08:00:00 | Nama Pic : BP BADAI No Hp Pic : 081230861298 Jam Pemasangan : 08:00 - 12.00 Tanggal Pemasangan : MINGGU 02 AGUSTUS 2026 Info Tambahan : Hubungi pelanggan sebelum datang ke lokasi, terima kasih.</t>
  </si>
  <si>
    <t>Provisioning Failed|UIM|INF008917917|2024002:Can't continue order because another subscriber use internet number</t>
  </si>
  <si>
    <t>WO060879222</t>
  </si>
  <si>
    <t>|MN02745|MYIA-044779639905/POI/Ni Nyoman Astini/08135820520/villahouseceningan221@gmail.com</t>
  </si>
  <si>
    <t>2026-08-05 15:00:00 | Nama PIC : Bp Radit No HP : 08135820520 No Alt : - M Janji : 05 Agustus 2026 Jam Pasang : Pagi / Siang Note : hubungi pelanggan jika ingin ke lokasi, terima kasih</t>
  </si>
  <si>
    <t>ODP-BWE-FD/012 FD/D02/012.01</t>
  </si>
  <si>
    <t>WO060838797</t>
  </si>
  <si>
    <t>2026-08-05 08:00:00 | M Janji : 05/08/2026 Jam Pasang : 08.00 NoteÃ‚Â :  hubungi terlebih dahulu sebelum ke lokasi, terima kasih.</t>
  </si>
  <si>
    <t>Follow Up Revoke Completed, New Order ID : SC1002512091</t>
  </si>
  <si>
    <t>PT. MUJI KARUNIA JAYA (SPBU Terminal)</t>
  </si>
  <si>
    <t>ODP-TUL-FCLD/02 FCL/F01/01.02</t>
  </si>
  <si>
    <t>WO060948470</t>
  </si>
  <si>
    <t>|MN00418|MYIA-039164358425/POI/EKO SUTRIONO/081336551939/spbu5466230@gmail.com</t>
  </si>
  <si>
    <t>WO060995729</t>
  </si>
  <si>
    <t>ODP-GOD-FB/005</t>
  </si>
  <si>
    <t>WO060652204</t>
  </si>
  <si>
    <t>|MB10152|/PT Bestari Mulia/08112465562/081336445429/bakhtiyar@royalcorp.co.id</t>
  </si>
  <si>
    <t>2026-08-03 13:00:00|Tanggal pemasangan: 01/08/2026 Jam pemasangan : pagi / siang Info Tambahan : Hubungi pelanggan dulu sebelum ke lokasi terima kasih|40961370|MYDITA</t>
  </si>
  <si>
    <t>KSPPS ANUGERAH REMBANG</t>
  </si>
  <si>
    <t>ODP-BBT-FS/015</t>
  </si>
  <si>
    <t>WO060968767</t>
  </si>
  <si>
    <t>AMRBS ; 980066; AM ; GINA LYSA PUTRI ; TREG3 ; MAGELANG ;PSB 1S HSI BISNIS PROMO 1:1 100 MB;Amat Ariyanto 082138536755; anugerah.rembang@gmail.com</t>
  </si>
  <si>
    <t>2026-08-10 12:00:00|M Janji : (06/08/2026) jam Pasang pagi / siang  Note : hubungi pelanggan jika ingin kelokasi|40981182|MYDITA</t>
  </si>
  <si>
    <t>RS INDRIATI</t>
  </si>
  <si>
    <t>KSP BeSt Kebonagung</t>
  </si>
  <si>
    <t>ODP-GDG-FH/01</t>
  </si>
  <si>
    <t>AMRBS;404543;WAHYU NUR A'DILLA HAQI;KSP BeSt Kebonagung-GALANG  RIAN OKTAVIANUS;1P inet only 50mbps;083845928863</t>
  </si>
  <si>
    <t>Gedung Audit fraud ANS 2</t>
  </si>
  <si>
    <t>WO060896813</t>
  </si>
  <si>
    <t>Harnani farm</t>
  </si>
  <si>
    <t>|MN00935|/Harnani farm/085868746990/shnikuk93@gmail.com/ 1S HSI BISNIS BASIC PROMO HUT 50 Mbps / AGUS SADEWO</t>
  </si>
  <si>
    <t>MI NURUL ULUM R.LAB</t>
  </si>
  <si>
    <t>WO061061745</t>
  </si>
  <si>
    <t>|MN00370|/MI NURUL ULUM R.LAB/WINBACK 2.0 HSI B2B (1:1) 100MBPS 535RB PSB DISC 70%//111muchlissh@gmail.com/MUHAMMAD MUCHLIS/89504592018</t>
  </si>
  <si>
    <t>MBOK TIN</t>
  </si>
  <si>
    <t>ODP-SSL-FA/063</t>
  </si>
  <si>
    <t>WO061007157</t>
  </si>
  <si>
    <t>MD|MYDB-20260803264238|DN00001/MN00345|MBOK TIN|0817459690</t>
  </si>
  <si>
    <t>2026-08-04 13:00:00 | Nama PIC : Donny  No HP : 0817459690  Alt :   M Janji : 04/08/2026  Jam Pasang : 08.00 - 13:00   NoteÃ‚Â :  hubungi terlebih dahulu sebelum kelokasi</t>
  </si>
  <si>
    <t>CV Solusi Inovasi Properti</t>
  </si>
  <si>
    <t>ODP-SMT-FBK/129 FBK/D09/129.01</t>
  </si>
  <si>
    <t>WO061048653</t>
  </si>
  <si>
    <t>MD|MYDB-20260805264414|DN00001/MN00299|CV Solusi Inovasi Properti|081575628551</t>
  </si>
  <si>
    <t xml:space="preserve">2026-08-07 08:00:00 | telp :081575628551 alt : manja : pagi : siang 07/08/2026 hub sebelum ke lokasi </t>
  </si>
  <si>
    <t>Toko Munakib</t>
  </si>
  <si>
    <t>WO060700251</t>
  </si>
  <si>
    <t>|MN02600|/Toko Munakib/081220281034/aqib36212@gmail.com/HSI Bisnis Winback + Netmonk (1:1) 50 Mbps (Rp 461.100) PSB Rp 150.000/Munakib/-7.038163673894115, 113.20578535838261</t>
  </si>
  <si>
    <t>2026-02-21 13:00:00|Nama PIC : Bp Munakib  No Hp : 081220281034  Alt : -  Manja : 21 Feb 2026  Jam : Pagi / Siang  Note : Hubungi pelanggan terlebih dahulu  |MU7871|MYDITA</t>
  </si>
  <si>
    <t>KOS SIWALAN KERTO</t>
  </si>
  <si>
    <t>ODP-RKT-FCU/36</t>
  </si>
  <si>
    <t>WO060871471</t>
  </si>
  <si>
    <t>MD|MYDB-20260804264298|DN00001/MN00443|KOS SIWALAN KERTO|085777777745</t>
  </si>
  <si>
    <t>2026-08-05 08:00:00 | Tanggal Pemasangan : 05 Agustus 2026 Jam Pemasangan : 08:00 13:00 Info Tambahan : Hubungi pelanggan dulu sebelum ke lokasi terimakasih</t>
  </si>
  <si>
    <t>SPBU 54.622.18</t>
  </si>
  <si>
    <t>ODP-SDD-FAP/36 FAP/D04/36.01</t>
  </si>
  <si>
    <t>WO060967534</t>
  </si>
  <si>
    <t>MD|MYDB-20260804264310|DN00001/MN00216|SPBU 54.622.18|082245796524</t>
  </si>
  <si>
    <t xml:space="preserve">2026-08-06 10:00:00 | Nama PIC : Bapak Agus No HP : 082245796524 No Alternatif : - M Janji : 06/08/2026 Jam Pasang : Pagi NoteÃ‚Â :  Hubungi terlebih dahulu sebelum ke lokasi </t>
  </si>
  <si>
    <t>Green Mile Indonesia</t>
  </si>
  <si>
    <t>ODP-MYR-FCJ/69 FCJ/D07/01.69</t>
  </si>
  <si>
    <t>WO061070306</t>
  </si>
  <si>
    <t>MD|MYID-4042608050004|RBIZBestdeals|Green Mile Indonesia|085736570264</t>
  </si>
  <si>
    <t>2026-08-11 08:00:00 | Nama : BP GADING (IT) No Hp : 085736570264 No Alt :  Tgl Pemasangan : 07 Agustus 2026 Interval : SIANG Note : Hubungi pelanggan terlebih dahulu</t>
  </si>
  <si>
    <t>SMP ENTREPRENEUR DAARUS SHALAWAT</t>
  </si>
  <si>
    <t>ODP-MIP-FA/40</t>
  </si>
  <si>
    <t>WO060760288</t>
  </si>
  <si>
    <t>|MC30217|/AHMAD MAKSUM AMIN/87752703567/ppdaarusshalawat@gmail.com</t>
  </si>
  <si>
    <t>2026-08-04 08:00:00|Tanggal pemasangan: 04/08/2026 Jam pemasangan : pagi / siang Info Tambahan : Hubungi pelanggan dulu sebelum ke lokasi. terima kasih |40010577|MYDITA</t>
  </si>
  <si>
    <t>VECTOR UTAMA INDONESIA 02</t>
  </si>
  <si>
    <t>ODP-MLK-FAE/18 FAE/D01/18.01</t>
  </si>
  <si>
    <t>WO060755137</t>
  </si>
  <si>
    <t>|MN02367|MYIA-043800500356/POI/RAHMAD RAMDHANI/081228245989/dhani@vector-corrosion.co.id</t>
  </si>
  <si>
    <t>2026-08-04 08:00:00 | Tanggal pemasangan: 27/07/2026 Jam pemasangan : pagi / siang Info Tambahan : Hubungi pelanggan dulu sebelum ke lokasi. terima kasih</t>
  </si>
  <si>
    <t>SMA NEGERI 1 MOJOSARI</t>
  </si>
  <si>
    <t>ODP-MJS-FQ/29</t>
  </si>
  <si>
    <t>WO061069510</t>
  </si>
  <si>
    <t>|MN01575|/SMA NEGERI 1 MOJOSARI/WINBACK 2.0 HSI B2B (1:2) 100MBPS 440RB PSB DISC 70%//info@sman1mojosari.sch.id/HERMAWAN/89629723894</t>
  </si>
  <si>
    <t>2026-08-07 13:00:00|Jam pemasangan : 12.00 Info Tambahan : Hubungi pelanggan dulu sebelum ke lokasi terimakasih  |40951378|MYDITA</t>
  </si>
  <si>
    <t>Cv. Sarana Multi Keramindo</t>
  </si>
  <si>
    <t>ODP-KND-FGU/18 FGU/D01/18.01</t>
  </si>
  <si>
    <t>WO060759565</t>
  </si>
  <si>
    <t>MD|MYDB-20260803264219|DN00001/MN02280|Cv. Sarana Multi Keramindo|82231881989</t>
  </si>
  <si>
    <t>2026-08-04 08:00:00 | Tanggal pemasangan : 04 agustus 2026 Jam pemasangan : 08.00 - 12.00 Info Tambahan : Hubungi pelanggan dulu sebelum ke lokasi terimakasih</t>
  </si>
  <si>
    <t>BURJO SAMI RAOS</t>
  </si>
  <si>
    <t>ODP-BMK-FY/013</t>
  </si>
  <si>
    <t>WO060988484</t>
  </si>
  <si>
    <t>MD|MYDB-20260805264399|DN00001/MN00663|BURJO SAMI RAOS|089515308132</t>
  </si>
  <si>
    <t>Griya L Kos</t>
  </si>
  <si>
    <t>ODP-MUN-FAG/090</t>
  </si>
  <si>
    <t>WO061095127</t>
  </si>
  <si>
    <t>|MN02816|MYIA-021966598643/POI/Lia Tresnawati/081216639582/liatresnawati1813@gmail.com</t>
  </si>
  <si>
    <t>2026-08-10 08:00:00 | Waktu pemasnagan : 10 agustus 2026 Jam pemasangan : 09.00 Mohon hubungi pelanggan sebelum ke lokasi  Terima kasih</t>
  </si>
  <si>
    <t>WARUNG KELONTONG KHOM</t>
  </si>
  <si>
    <t>ODP-WOS-FAA/079 FAA/D06/079.01</t>
  </si>
  <si>
    <t>WO060949764</t>
  </si>
  <si>
    <t>|MC80087|MYIA-007424223461/POI/EKO PURWANTO/087872848660/donobagus92@gmail.com</t>
  </si>
  <si>
    <t>2026-08-06 13:00:00 | Tanggal: 06/8/2026 Jam Pasang: Siang Note: Hubungi pelanggan sebelum ke lokasi, terima kasih.</t>
  </si>
  <si>
    <t>ODP-SSL-FG/067 FG/D08/067.01</t>
  </si>
  <si>
    <t>WO060792655</t>
  </si>
  <si>
    <t>2026-08-04 13:00:00 | Nama PIC : Donny No HP : 0817459690 Alt :  M Janji : 04/08/2026 Jam Pasang : 08.00 - 13:00  NoteÃ‚Â :  hubungi terlebih dahulu sebelum kelokasi</t>
  </si>
  <si>
    <t>Follow Up Revoke Completed, New Order ID : SC1002511078</t>
  </si>
  <si>
    <t>ODP-KLM-FN/54 FN/D01/54.01</t>
  </si>
  <si>
    <t>WO060763543</t>
  </si>
  <si>
    <t>2026-08-04 08:00:00 | M Janji : 4 agustus 2026 jam Pasang : pagi siang Note : hubungi pelanggan jika ingin kelokasi</t>
  </si>
  <si>
    <t>Follow Up Revoke Completed, New Order ID : SC1002510598</t>
  </si>
  <si>
    <t>WO060663523</t>
  </si>
  <si>
    <t>2026-07-31 13:00:00 | Tanggal Pemasangan : 31 Juli 2026  Jam Pemasangan : 08:00 13:00  Info Tambahan : Hubungi pelanggan dulu sebelum ke lokasi terimakasih</t>
  </si>
  <si>
    <t>WARUNG KOPI KETUG</t>
  </si>
  <si>
    <t>ODP-PSN-FN/51</t>
  </si>
  <si>
    <t>WO060875429</t>
  </si>
  <si>
    <t>|MN01982|/WARUNG KOPI KETUG/WINBACK 2.0 HSI B2B (1:1) 75MBPS 415RB PSB DISC 70%/PSN/sinsunar17@gmail.com/IRFAN/87720097811</t>
  </si>
  <si>
    <t>2026-08-05 08:00:00|M Janji : (05/08/2026) jam Pasang pagi / siang  Note : hubungi pelanggan jika ingin kelokasi|40981182|MYDITA</t>
  </si>
  <si>
    <t>SPBU 4459508</t>
  </si>
  <si>
    <t>ODP-DMA-FAC/044</t>
  </si>
  <si>
    <t>WO061050476</t>
  </si>
  <si>
    <t>|MC60142|MYIA-085292593138/POI/DERA BAHTIAR WIDIYANTO /08562685148/spbu_modern@yahoo.com</t>
  </si>
  <si>
    <t xml:space="preserve">2026-08-07 08:00:00 | Nama PIC : Dera No HP : 08562685148 Alt :  M Janji : 07/08/2026 Jam Pasang : 08.00 - 13:00  NoteÃ‚Â :  hubungi terlebih dahulu sebelum kelokasi </t>
  </si>
  <si>
    <t>SPBU 44.595.21 DEMAK</t>
  </si>
  <si>
    <t>ODP-GNK-FE/024 FE/D04/024.01</t>
  </si>
  <si>
    <t>WO060671588</t>
  </si>
  <si>
    <t>|MN02184|MYIA-014095114720/POI/ACHMAD MUJIB/085325058548/spbu4459521@gmail.com</t>
  </si>
  <si>
    <t>2026-08-02 13:00:00 | telp :085325058548 Tanggal pemasangan :02/08/2026 Jam pemasangan : pagi/siang Info Tambahan : Hubungi pelanggan dulu sebelum ke lokasi terima kasih</t>
  </si>
  <si>
    <t>ERABLUE JATI LAWANGAN</t>
  </si>
  <si>
    <t>ODP-AJB-FG/053 FG/D02/053.01</t>
  </si>
  <si>
    <t>WO060782601</t>
  </si>
  <si>
    <t>|MN02587|MYIA-071724399138/POI/HASBIBINTARO SHIDDIQ/081249549394/nextperdanaone@gmail.com</t>
  </si>
  <si>
    <t>SMP NEGERI 2 SEDAYU</t>
  </si>
  <si>
    <t>|MC80066|/BENNY DWI PUTRA/081328858736/benydwiputra1994@gmail.com</t>
  </si>
  <si>
    <t>SMA SWASTA NESI NEONMAT KUPANG</t>
  </si>
  <si>
    <t>ODP-KPN-FFH/07 FFH/D01/07.01</t>
  </si>
  <si>
    <t>WO061042978</t>
  </si>
  <si>
    <t>|MN01740|MYIA-044674644636/POI/SIMONNESI,A.Md/082145418543/smanesineonmat@gmail.com</t>
  </si>
  <si>
    <t>Kantor Desa Sumbermulyo</t>
  </si>
  <si>
    <t>ODP-PSG-FJ/21</t>
  </si>
  <si>
    <t>WO060782524</t>
  </si>
  <si>
    <t>MD|MYDB-20260803264244|DC30004/MC30051|Kantor Desa Sumbermulyo|085334116388</t>
  </si>
  <si>
    <t>R TU SDN Sedati 2</t>
  </si>
  <si>
    <t>ODP-TPO-FDL/03</t>
  </si>
  <si>
    <t>WO060976046</t>
  </si>
  <si>
    <t>MD|MYDB-20260805264385|DN00001/MN00442|R TU SDN Sedati 2|081252275235</t>
  </si>
  <si>
    <t>ODP-KDL-FAS/011 FAS/D03/011.01</t>
  </si>
  <si>
    <t>WO060637379</t>
  </si>
  <si>
    <t>|MN02256|MYIA-068299663654/POI/MUHAMAD SANTOSO SAPUTRA/085707586512/asunyose@gmail.com</t>
  </si>
  <si>
    <t>Depo Air Minum Cool Day Lembor</t>
  </si>
  <si>
    <t>ODP-RTE-FH/16 FH/D01/16.01</t>
  </si>
  <si>
    <t>WO061047692</t>
  </si>
  <si>
    <t>|MN00118|MYIA-020391539974/POI/Pak Fahrul/082314395072/fahrulalamsyah405@gmail.com</t>
  </si>
  <si>
    <t>ODP-GER-FAC/27</t>
  </si>
  <si>
    <t>WO060930132</t>
  </si>
  <si>
    <t>MD|MYDB-20260804264367|DN00001/MN01272|TOKO ALDO|082147928522</t>
  </si>
  <si>
    <t>2026-08-06 13:00:00 | M Janji : (05/08/2026) jam Pasang pagi / siang  Note : hubungi pelanggan jika ingin kelokasi</t>
  </si>
  <si>
    <t>ODP-BTL-FAZ/104 FAZ/D05/104.01</t>
  </si>
  <si>
    <t>WO060926082</t>
  </si>
  <si>
    <t>|MN02579|MYIA-021805667864/POI/MURTI ARININGSIH/083867894779/hafidzhanahasanarin@gmail.com</t>
  </si>
  <si>
    <t>2026-08-06 13:00:00 | Nama Pic : bu MURTI ARININGSIH No Hp Pic : 083867894779 No alt : - Jam Pemasangan : pagi  Tanggal Pemasangan : 5 Agustus 2026</t>
  </si>
  <si>
    <t>SPPG BREBES BANJARHARJO PAREREJA 2</t>
  </si>
  <si>
    <t>ODP-KTM-FG/034 FG/D03/034.01</t>
  </si>
  <si>
    <t>WO061027804</t>
  </si>
  <si>
    <t>|MN00292|MYIA-087766088790/POI/NABILA TIARA AFIFAH/082138864800/nabillaafifah12345@gmail.com</t>
  </si>
  <si>
    <t>Chamid farm</t>
  </si>
  <si>
    <t>|MN00935|/Chamid farm/085641992018/nurhamidsewukan1988@gmail.com/ 1S HSI BISNIS BASIC PROMO HUT 50 Mbps / AGUS SADEWO</t>
  </si>
  <si>
    <t>CV SINAR WANGI UTOMO</t>
  </si>
  <si>
    <t>ODP-MJS-FU/08</t>
  </si>
  <si>
    <t>WO060640185</t>
  </si>
  <si>
    <t>|MN02271|/CV SINAR WANGI UTOMO/WINBACK 2.0 HSI B2B (1:2) 100MBPS 440RB PSB DISC 70%//cvsinarwangiutomo@gmail.com/NUR KHOFIFAH/81239583851 81233017448</t>
  </si>
  <si>
    <t>2026-08-03 08:00:00|Nama Pic : bu nur No Hp Pic : 081239583851 No alt : - Jam Pemasangan : pagi  Tanggal Pemasangan : 3 Agustus 2026|AF1585|MYDITA</t>
  </si>
  <si>
    <t>SPBU 54.631.06</t>
  </si>
  <si>
    <t>ODP-UTR-FD/55 FD/D08/55.01</t>
  </si>
  <si>
    <t>WO061057605</t>
  </si>
  <si>
    <t>|MN00265|MYIA-060859571947/POI/ROBBY PERMANA PUTRA/089619618698/spbu5463106@gmail.com</t>
  </si>
  <si>
    <t>WO061060030</t>
  </si>
  <si>
    <t>2026-08-07 08:00:00|Tanggal pemasangan: 07/08/2026 Jam pemasangan : pagi/siang Info Tambahan : Hubungi pelanggan dulu sebelum ke lokasi. terima kasih|40010577|MYDITA</t>
  </si>
  <si>
    <t>ODP-NDA-FF/59</t>
  </si>
  <si>
    <t>WO060989721</t>
  </si>
  <si>
    <t>2026-07-29 13:00:00 | Nama PIC : Bp Azza  No HP : 081933021555  No Alt : -  M Janji :  29 Juli 2026  Jam Pasang : Pagi / Siang  Note : hubungi pelanggan jika ingin kelokasi</t>
  </si>
  <si>
    <t>Takapedia Store wso</t>
  </si>
  <si>
    <t>ODP-KET-FC/01 FC/D01/01.01</t>
  </si>
  <si>
    <t>WO060886494</t>
  </si>
  <si>
    <t>MD|MYDB-20260804264308|DC30004/MC30051|Takapedia Store wso|0895405495461</t>
  </si>
  <si>
    <t>2026-08-05 15:00:00 | Tanggal pemasangan : 05 AGUSTUS 2026 Jam pemasangan : pagi/siang Info Tambahan : Hubungi pelanggan dulu sebelum ke lokasi terima kasih</t>
  </si>
  <si>
    <t>PT KEDUNGLENGKONG MAKMUR SEJAHTERA</t>
  </si>
  <si>
    <t>ODP-DLA-FA/29</t>
  </si>
  <si>
    <t>WO060774400</t>
  </si>
  <si>
    <t>|MC30249|/YUSUF ISMAIL MATTALITTI/085881461977 / 082336652230/spbu61330@gmail.com</t>
  </si>
  <si>
    <t>2026-08-04 08:00:00|Nama Pic : bp yusuf  No Hp Pic : 085881461977 No alt : - Jam Pemasangan : pagi  Tanggal Pemasangan : 4 Agustus 2026|40981182|MYDITA</t>
  </si>
  <si>
    <t>PT. Semua karena Anugerah (PG Singaraja)</t>
  </si>
  <si>
    <t>ODP-SGR-FDD/14</t>
  </si>
  <si>
    <t>WO060690119</t>
  </si>
  <si>
    <t>|MN02545|/CP I KOMANG MARIADA/081805682197-085161735371/it.support@planetgadget.store</t>
  </si>
  <si>
    <t>Follow Up Revoke Completed, New Order ID : SC1002507032</t>
  </si>
  <si>
    <t>ODP-PRB-FA/01</t>
  </si>
  <si>
    <t>WO060818672</t>
  </si>
  <si>
    <t>PT MEDIA LINTAS DATA</t>
  </si>
  <si>
    <t>ODP-PKL-FK/54</t>
  </si>
  <si>
    <t>WO060809025</t>
  </si>
  <si>
    <t>MB00304; jamalul izza 0811260413 085213908934; sales@mld.id; HSI BISNIS INET ONLY 100 MBPS 535k; ROSA;  Jl. Gajah Mada Bar no.28, Tirto, Kec. Pekalongan Bar., Kota Pekalongan, Jawa Tengah 51118 / Sebrang Samsat Kota Pekalongan -6.8898617,109.6518702</t>
  </si>
  <si>
    <t>2026-08-10 08:00:00|Tanggal pemasangan : 10 agustus 2026 Jam pemasangan : pagi/siang Info Tambahan : Hubungi pelanggan dulu sebelum ke lokasi terima kasih|40010577|MYDITA</t>
  </si>
  <si>
    <t>SPPG Milenial Spirit Peduli 03</t>
  </si>
  <si>
    <t>ODP-END-FF/96 FF/D08/96.01</t>
  </si>
  <si>
    <t>WO061082831</t>
  </si>
  <si>
    <t>|MC40142|MYIA-012648673440/POI/Abdurahman Marjan/081246804433/milenialspiritpeduli@gmail.com</t>
  </si>
  <si>
    <t xml:space="preserve">2026-08-07 13:00:00 | Nama PIC : Bapak Rahman No HP : 081246804433 No Alternatif :  M Janji : 07/08/2026 Jam Pasang : Pagi NoteÃ‚Â :  Hubungi terlebih dahulu sebelum ke lokasi </t>
  </si>
  <si>
    <t>SPPG DAPUR SINTA</t>
  </si>
  <si>
    <t>ODP-SDY-FA/35 FA/D06/35.01</t>
  </si>
  <si>
    <t>WO061085261</t>
  </si>
  <si>
    <t>MD|MYDB-20260806264536|DN00001/MN00018|SPPG DAPUR SINTA|081234572334</t>
  </si>
  <si>
    <t>2026-08-07 13:00:00 | Nama PIC : SINTA No HP : 081234572334 Alt :  M Janji : 07/08/2026 Jam Pasang : 08.00 - 13:00  NoteÃ‚Â :  hubungi terlebih dahulu sebelum kelokasi</t>
  </si>
  <si>
    <t>WARKOP SEBAT 24 JAM</t>
  </si>
  <si>
    <t>ODP-JOM-FU/30</t>
  </si>
  <si>
    <t>WO060700604</t>
  </si>
  <si>
    <t>|MN02084|/WARKOP SEBAT /WINBACK HSI B2B + NETMONK (1:1) 200MBPS 946,1RB PSB DISC 70%//maulidyaanna1@gmail.com/ANNA MAULIDYA AL THOFUN NISA' /85815181106</t>
  </si>
  <si>
    <t>2026-08-03 08:00:00|telp :085815181106 alt : manja : pagi / siang 03/08/2026 hub sebelum ke lokasi |IL1380|MYDITA</t>
  </si>
  <si>
    <t>PT SUMBER HIDUP SEHAT</t>
  </si>
  <si>
    <t>ODP-MYR-FJP/09</t>
  </si>
  <si>
    <t>WO061116231</t>
  </si>
  <si>
    <t>AMRBS;405075;REG3;KATATA VEKANIDYA;082225049060;CP.VINDYA RUSTAMA WARDHANA;081327371234;PAKET 50MBPS PROMO 355K;PT SUMBER HIDUP SEHAT KALIDAMI</t>
  </si>
  <si>
    <t>2026-08-07 15:00:00|Jam pemasangan : 12.00 Info Tambahan : Hubungi pelanggan dulu sebelum ke lokasi terimakasih  |40951378|MYDITA</t>
  </si>
  <si>
    <t>PT Ideologi Nusa Integrasi</t>
  </si>
  <si>
    <t>ODP-CRB-FH/15</t>
  </si>
  <si>
    <t>WO060758457</t>
  </si>
  <si>
    <t>|MN01984|MYIA-099721108615/POI/Rofik/08985538841/helpdesk@initech.co.id</t>
  </si>
  <si>
    <t xml:space="preserve">2026-08-04 08:00:00 | Tanggal pemasangan: 04/08/2026 Jam pemasangan : pagi / siang Info Tambahan : Hubungi pelanggan dulu sebelum ke lokasi. terima kasih </t>
  </si>
  <si>
    <t>Andy farm</t>
  </si>
  <si>
    <t>|MN00935|/Andy farm/081578521841/aidazahira65@gmail.com/ 1S HSI BISNIS BASIC PROMO HUT 50 Mbps / AGUS SADEWO</t>
  </si>
  <si>
    <t>ODP-UBU-FH/03</t>
  </si>
  <si>
    <t>WO061109993</t>
  </si>
  <si>
    <t>2026-08-04 08:00:00|M Janji : 04/08/2026  Jam Pasang : 08.00  NoteÃ‚Â :  hubungi terlebih dahulu sebelum ke lokasi, terima kasih.|40961370|MYDITA</t>
  </si>
  <si>
    <t>INDRIANA FOTOCOPY</t>
  </si>
  <si>
    <t>ODP-GUR-FD/12 FD/D03/12.01</t>
  </si>
  <si>
    <t>WO061056350</t>
  </si>
  <si>
    <t>|MC20057|MYIA-030360801111/POI/Rangga Egi Krisnando/081210152374/ranggaegikrisnando13@gmail.com</t>
  </si>
  <si>
    <t>RUMAH KOST HARMONIA</t>
  </si>
  <si>
    <t>ODP-SDA-FAK/13</t>
  </si>
  <si>
    <t>|MN01572|/RUMAH KOST HARMONIA/WINBACK 2.0 HSI B2B (1:1) 75MBPS 415RB PSB DISC 70%//najwadindae@gmail.com/NAJWA ADINDA EUFRILL/82338876610</t>
  </si>
  <si>
    <t>QC MIA - INVALID QUALITY CONTROL MIA - Dokumen Usaha Terindikasi Editan / Tidak Valid - upload dokumen NPWP/SIUP/NIB atas nam</t>
  </si>
  <si>
    <t>ODP-BWN-FAA/14</t>
  </si>
  <si>
    <t>|MN01273|/MENARA SUAR BAWEAN/089675940745/herlambangdwic@gmail.com/HSI Basic Promo HUT Telkom (1:2) 50 Mbps (Rp 320.000) PSB Rp 150.000/Herlambang Dwi Cahyo/-5.849404,112.652133</t>
  </si>
  <si>
    <t>LALA MIE PADANGAN</t>
  </si>
  <si>
    <t>ODP-PAZ-FL/09 FL/D02/09.01</t>
  </si>
  <si>
    <t>WO060804989</t>
  </si>
  <si>
    <t>|MN00799|MYIA-085553204094/POI/LAELATUL AFIATUN NISAK/085733668576/laskarbuah470@gmail.com</t>
  </si>
  <si>
    <t>TOKO PAK HAMIDI</t>
  </si>
  <si>
    <t>ODP-SMP-FM/19</t>
  </si>
  <si>
    <t>WO061034406</t>
  </si>
  <si>
    <t>|MN00213|/TOKO PAK HAMIDI/MOH HAMIDI/081938395799/hamidijayabaya@gmail.com/HSI Bisnis Promo HUT Telkom (1:1) 100 Mbps (Rp 535.000) PSB Rp 150.000/</t>
  </si>
  <si>
    <t>2026-08-07 08:00:00|telp :081938395799 alt : manja : pagi : siang 07/08/2026 hub sebelum ke lokasi |40961370|MYDITA</t>
  </si>
  <si>
    <t>Kiswanto farm</t>
  </si>
  <si>
    <t>|MN00935|/Kiswanto farm/085640403402/kiswantok029@gmail.com/ 1S HSI BISNIS BASIC PROMO HUT 50 Mbps / AGUS SADEWO</t>
  </si>
  <si>
    <t>TOKO HAMIDI JAYA</t>
  </si>
  <si>
    <t>ODP-SMP-FM/18</t>
  </si>
  <si>
    <t>|MN00213|/TOKO HAMIDI JAYA/HSI Bisnis Promo HUT Telkom (1:1) 100 Mbps (Rp 535.000) PSB Rp 150.000/081938395799/hamidijaya_id@gmail.com/Moh. Hamidi/-6.927324,113.830993,770/Dekat Jl. Raya Dasuk, Beringin Tengah, Bringin, Kec. Dasuk, Kabupaten Sumenep, Jawa</t>
  </si>
  <si>
    <t>ODP-BMU-FS/028 FS/D03/028.01</t>
  </si>
  <si>
    <t>WO060969454</t>
  </si>
  <si>
    <t>Follow Up Revoke Completed, New Order ID : SC1002512264</t>
  </si>
  <si>
    <t>WO061050371</t>
  </si>
  <si>
    <t>|MN01864|MYIA-062859009610/POI/indah siatin/085928167431/tusdndinoyo2@gmail.com</t>
  </si>
  <si>
    <t>2026-08-07 15:00:00 | Nama : BP ANGGI (OPERATOR) No Hp : 085928167431 No Alt :  Tgl Pemasangan : 07 Agustus 2026 Interval : PAGI  Note : Hubungi pelanggan terlebih dahulu</t>
  </si>
  <si>
    <t>SD NEGERI 1 BLAHBATUH</t>
  </si>
  <si>
    <t>WO060951797</t>
  </si>
  <si>
    <t>|MN02658|/PIC NI MADE YUDASMINI/082147139226/sdnegeri1blahbatuh@gmail.com</t>
  </si>
  <si>
    <t>SPBU 54.632.16 SUMBER TANI 02</t>
  </si>
  <si>
    <t>WO060635188</t>
  </si>
  <si>
    <t>|MN00265|MYIA-092280514823/POI/FIRMANSYAH/08563283460/fmansyah923@gmail.com</t>
  </si>
  <si>
    <t xml:space="preserve">2026-08-02 08:00:00 | Nama PIC : Firmansyah No HP : 08563283460 Alt :  M Janji : 02/08/2026 NoteÃ‚Â :  hubungi terlebih dahulu sebelum kelokasi </t>
  </si>
  <si>
    <t>HACOM CELL</t>
  </si>
  <si>
    <t>ODP-MRT-FU/28</t>
  </si>
  <si>
    <t>WO060660994</t>
  </si>
  <si>
    <t>|MN02271|/HACOM CELL/WINBACK 2.0 HSI B2B (1:1) 50MBPS 355RB PSB DISC 70%//tidurilah@gmail.com/RUSLAN/81263775999</t>
  </si>
  <si>
    <t>2026-08-02 13:00:00|Nama PIC : Ruslan No HP : 081263775999 Alt :  M Janji : 02/08/2026 NoteÃ‚Â :  hubungi terlebih dahulu sebelum kelokasi|NE2261|MYDITA</t>
  </si>
  <si>
    <t>SPBU 54.634.17</t>
  </si>
  <si>
    <t>ODP-PON-FAN/76 FAN/D05/76.01</t>
  </si>
  <si>
    <t>WO061084638</t>
  </si>
  <si>
    <t>|MN00282|MYIA-053141221434/POI/HERJUNO PERWIRO SEKTI/085320077851/spbupertamina5463417@gmail.com</t>
  </si>
  <si>
    <t>2026-08-07 13:00:00 | Nama PIC : BAPAK KIKI No HP : 085320077851 Alt :  M Janji : (JUMAT/7/AGUSTUS/2026) jam Pasang : 09:00 Note : hubungi pelanggan jika ingin kelokasi</t>
  </si>
  <si>
    <t>TIRTO GUMARANG PARK</t>
  </si>
  <si>
    <t>ODP-SAR-FA/62</t>
  </si>
  <si>
    <t>WO060738527</t>
  </si>
  <si>
    <t>|MN02429|MYIA-055016711824/POI/Marjono/081326991299/marjonogumarangpark1@gmail.com</t>
  </si>
  <si>
    <t>2026-08-03 15:00:00 | M Janji : (03/08/2026) jam Pasang : 09:00 Note : hubungi pelanggan jika ingin kelokasi</t>
  </si>
  <si>
    <t>WO060815199</t>
  </si>
  <si>
    <t>KOST PUTRI</t>
  </si>
  <si>
    <t>WO061108460</t>
  </si>
  <si>
    <t>MD|MYDB-20260806264539|DN00001/MN00966|KOST PUTRI|081242201561</t>
  </si>
  <si>
    <t xml:space="preserve">2026-08-08 08:00:00 | Nama PIC : bapak sandy No HP : 081242201561 No Alternatif : - M Janji : 07/08/2026 Jam Pasang : Pagi NoteÃ‚Â :  Hubungi terlebih dahulu sebelum ke lokasi </t>
  </si>
  <si>
    <t>panti asuhan ybmi</t>
  </si>
  <si>
    <t>ODP-MJP-FBF/022 FBF/D02/022.01</t>
  </si>
  <si>
    <t>WO061019517</t>
  </si>
  <si>
    <t>MD|MYDB-20260805264432|DN00001/MN02296|panti asuhan ybmi|085641654207</t>
  </si>
  <si>
    <t>2026-08-06 15:00:00 | Waktu pemasnagan : 06 Agustus 2026 Jam pemasangan : 08.00 - 12.00 Mohon hubungi pelanggan sebelum ke lokasi  Terima kasih</t>
  </si>
  <si>
    <t>ODP-BKL-FAZ/50</t>
  </si>
  <si>
    <t>WO061083593</t>
  </si>
  <si>
    <t>2026-08-04 13:00:00|Tanggal pemasangan : 04 agustus 2026  Jam pemasangan : 08.00 - 12.00  Info Tambahan : Hubungi pelanggan dulu sebelum ke lokasi  terimakasih  |40981182|MYDITA</t>
  </si>
  <si>
    <t>WO060775573</t>
  </si>
  <si>
    <t>2026-07-30 08:00:00 | Nama PIC : Ibu Neti  No HP : 081326519337  No Alt : -  M Janji :  30 Juli 2026  Jam Pasang : Pagi / Siang  Note : hubungi pelanggan jika ingin kelokasi</t>
  </si>
  <si>
    <t>ODP-KDI-FH/17 FH/D02/17.01</t>
  </si>
  <si>
    <t>WO061117540</t>
  </si>
  <si>
    <t>|MC20057|MYIA-006832475703/POI/Heni Nurhayati/085353176385/rumahlukapandawa@gmail.com</t>
  </si>
  <si>
    <t>ODP-MTR-FBQ/47</t>
  </si>
  <si>
    <t>WO060816027</t>
  </si>
  <si>
    <t>2026-07-30 16:00:00|Nama Pic : PT AMARTHA MIKRO FINTEK  No Hp Pic : 085220101016  Jam Pemasangan : 08:00 - 12.00  Tanggal Pemasangan : KAMIS 30 JULI 2026  Info Tambahan : Hubungi pelanggan sebelum datang ke lokasi|YU5156|MYDITA</t>
  </si>
  <si>
    <t>TOKO &amp; 34;ALFIN JAYA&amp; 34;</t>
  </si>
  <si>
    <t>ODP-TBU-FAA/18</t>
  </si>
  <si>
    <t>WO061042035</t>
  </si>
  <si>
    <t>|MN02601|/TOKO ALFIN JAYA/085600111199/arifinalfin454@gmail.com/HSI Bisnis Promo HUT Telkom (1:1) 200 Mbps (Rp 790.000) PSB Rp 150.000/HERMAN FADLI SYAM/-6.982481, 113.081189</t>
  </si>
  <si>
    <t>2026-08-07 08:00:00|Nama PIC : FADLI  No HP : 085600111199 Alt :  M Janji : 07/08/2026 Jam Pasang : 08.00 - 13:00  NoteÃ‚Â :  hubungi terlebih dahulu sebelum kelokasi |40981182|MYDITA</t>
  </si>
  <si>
    <t>PT KARYA SOLUSI ANGKASA</t>
  </si>
  <si>
    <t>|MC80045|/ROSENNA KARISMA RASUL/082213937887 081279678673/inibisnisseno@gmail.com</t>
  </si>
  <si>
    <t>SPPG TAMBAKREJO 08</t>
  </si>
  <si>
    <t>ODP-JOM-FE/22</t>
  </si>
  <si>
    <t>WO060707595</t>
  </si>
  <si>
    <t>|MN01614|/SPPG TAMBAKREJO 08/WINBACK 2.0 HSI B2B (1:1) 50MBPS 355RB PSB DISC 70%//firzamubarok14@gmail.com/FIRZATUNNISAK/81938669361</t>
  </si>
  <si>
    <t>2026-08-03 08:00:00|telp :081938669361  alt : manja : pagi / siang 03/08/2026 hub sebelum ke lokasi |IL1380|MYDITA</t>
  </si>
  <si>
    <t>ODP-SDA-FGV/41 FGV/D05/41.01</t>
  </si>
  <si>
    <t>WO061052324</t>
  </si>
  <si>
    <t>|MN02734|MYIA-096922251319/POI/JAROHWATI/085196679377/nmii02051@givmail.com</t>
  </si>
  <si>
    <t>2026-08-07 08:00:00 | Tanggal pemasangan: 6/08/2026 Jam pemasangan : pagi / siang Info Tambahan : Hubungi pelanggan dulu sebelum ke lokasi. terima kasih</t>
  </si>
  <si>
    <t>COLORBOX</t>
  </si>
  <si>
    <t>ODP-KPN-FQD/59</t>
  </si>
  <si>
    <t>|IBCARE-PI|403112|087778191985|billing@bnteknologi.com|-10.158908731288042, 123.61124662597672</t>
  </si>
  <si>
    <t>Bolu Kelapa IRF</t>
  </si>
  <si>
    <t>|MN00935|/Bolu Kelapa IRF/085647206318/endangmadiun88@gmail.com/ 1S HSI BISNIS BASIC PROMO HUT 50 Mbps / AGUS SADEWO</t>
  </si>
  <si>
    <t>MI MUHAMMADIYAH DANUREJO</t>
  </si>
  <si>
    <t>ODP-PRN-FAK/058 FAK/D03/058.01</t>
  </si>
  <si>
    <t>WO060977292</t>
  </si>
  <si>
    <t>|MN02495|MYIA-032009459991/POI/FIRMAN SANTOSO/081882850112/muhammadiyahdanurejo@gmail.com</t>
  </si>
  <si>
    <t>PUSTU ORO-ORO OMBO KULON</t>
  </si>
  <si>
    <t>ODP-BNL-FAH/13</t>
  </si>
  <si>
    <t>WO061017182</t>
  </si>
  <si>
    <t>|MN02680|/PUSTU ORO-ORO OMBO KULON/WINBACK 2.0 HSI B2B (1:1) 50MBPS 355RB PSB DISC 70%//uptdkes.rembang@gmail.com/I WAYAN SUARKA/85655077680</t>
  </si>
  <si>
    <t>2026-08-06 15:00:00|Tanggal pemasangan : 06 AGUSTUS 2026 Jam pemasangan : pagi/siang Info Tambahan : Hubungi pelanggan dulu sebelum ke lokasi terima kasih|40010577|MYDITA</t>
  </si>
  <si>
    <t>CITRA PALM RESIDENCE</t>
  </si>
  <si>
    <t>ODP-KPN-FGA/12 FGA/D02/12.01</t>
  </si>
  <si>
    <t>WO060979138</t>
  </si>
  <si>
    <t>MD|MYDB-20260805264386|SC00001/MC00124|CITRA PALM RESIDENCE|081353757677</t>
  </si>
  <si>
    <t>2026-08-06 13:00:00 | Nama PIC : Bp Hansel No Hp : 081353757677 No Alt : - Tgl Pemasangan : 06 Agustus 2026 Interval : PAGI SIANG Note : Hubungi pelanggan terlebih dahulu</t>
  </si>
  <si>
    <t>ODP-KBU-FCT/055 FCT/D04/055.01</t>
  </si>
  <si>
    <t>WO060720151</t>
  </si>
  <si>
    <t xml:space="preserve">2026-08-03 13:00:00 | Nama PIC : Sykur No HP : 089672423542 Alt :  M Janji : 03/08/2026 Jam Pasang : 08.00 - 13:00  NoteÃ‚Â :  hubungi terlebih dahulu sebelum kelokasi </t>
  </si>
  <si>
    <t>Follow Up Revoke Completed, New Order ID : SC1002511888</t>
  </si>
  <si>
    <t>PT Aman Utama Pusaka</t>
  </si>
  <si>
    <t>ODP-BLI-FG/56 FG/D06/56.01</t>
  </si>
  <si>
    <t>WO060747983</t>
  </si>
  <si>
    <t>|MN02745|MYIA-044519319217/POI/I Wayan Sumerta Yasa/082247566992/iva.ng.fahmi.fauzi96@gmail.com</t>
  </si>
  <si>
    <t>ODP-SGR-FDD/13</t>
  </si>
  <si>
    <t>WO060858802</t>
  </si>
  <si>
    <t>2026-08-03 08:00:00|M Janji : 3 agustus 2026  jam Pasang : pagi   Note : hubungi pelanggan jika ingin kelokasi|MU1366|MYDITA</t>
  </si>
  <si>
    <t>WO060821222</t>
  </si>
  <si>
    <t>2026-08-05 08:00:00|M Janji : 05/08/2026 Jam Pasang : 08:00  NoteÃ‚Â :  hubungi terlebih dahulu sebelum ke lokasi, terima kasih.|40961370|MYDITA</t>
  </si>
  <si>
    <t>WO060932862</t>
  </si>
  <si>
    <t xml:space="preserve">2026-08-03 08:00:00 | Nama PIC : Sahnan  No HP : 081929345150  Alt :   M Janji : 03/08/2026  Jam Pasang : 08.00 - 13:00   NoteÃ‚Â :  hubungi terlebih dahulu sebelum kelokasi </t>
  </si>
  <si>
    <t>KOST YANI</t>
  </si>
  <si>
    <t>ODP-MNZ-FAL/10 FAL/D03/10.01</t>
  </si>
  <si>
    <t>WO060897972</t>
  </si>
  <si>
    <t>|MC20208|MYIA-092177748556/POI/YANI DWI WULANDARI/0895347480501/yani00landri@gmail.com</t>
  </si>
  <si>
    <t>SPPG SUCI DESA TANGGA YAYASAN MUTIARA CIPTA BIMA</t>
  </si>
  <si>
    <t>ODP-TET-FAC/11 FAC/D02/11.01</t>
  </si>
  <si>
    <t>WO061061924</t>
  </si>
  <si>
    <t>MD|MYDB-20260805264396|SC00001/MC00152|SPPG SUCI DESA TANGGA YAYASAN MUTIARA CIPTA BIMA|082339162590</t>
  </si>
  <si>
    <t>2026-08-07 08:00:00 | Nama PIC : BAPAK FATURAHMAN No HP : 082339162590 Alt :  M Janji : (JUMAT/7/AGUSTUS/2026) jam Pasang : 09:00 Note : hubungi pelanggan jika ingin kelokasi</t>
  </si>
  <si>
    <t>LEMBAGA PENDIDIKAN ISLAM AZ-ZAHRO LAB</t>
  </si>
  <si>
    <t>ODP-CRM-FC/44 FC/D09/44.01</t>
  </si>
  <si>
    <t>WO061047530</t>
  </si>
  <si>
    <t>MD|MYDB-20260805264455|DN00001/MN02100|LEMBAGA PENDIDIKAN ISLAM AZ-ZAHRO LAB|081333390668</t>
  </si>
  <si>
    <t xml:space="preserve">2026-08-07 10:00:00 | Nama PIC : Laila No HP : 081333390668 Alt : 081913332588 M Janji : 07/08/2026 Jam Pasang : 08.00 - 13:00  NoteÃ‚Â :  hubungi terlebih dahulu sebelum kelokasi </t>
  </si>
  <si>
    <t>Intan express laundry</t>
  </si>
  <si>
    <t>WO060795331</t>
  </si>
  <si>
    <t>MD|MYDB-20260803264245|DC20002/MC20039|Intan express laundry|085196679377</t>
  </si>
  <si>
    <t xml:space="preserve">2026-08-04 15:00:00 | Nama PIC : bapak Rudi No HP : 085196679377 No Alternatif : 081230813688 M Janji : 04/08/2026 Jam Pasang : Pagi NoteÃ‚Â :  Hubungi terlebih dahulu sebelum ke lokasi </t>
  </si>
  <si>
    <t>SPBU 4459203</t>
  </si>
  <si>
    <t>ODP-RBN-FF/077 FF/D01/077.01</t>
  </si>
  <si>
    <t>WO061048911</t>
  </si>
  <si>
    <t>|MC60142|MYIA-045327340075/POI/DERA BAHTIAR WIDIYANTO /08562685148/spbu_modern@yahoo.com</t>
  </si>
  <si>
    <t xml:space="preserve">2026-08-07 08:00:00 | telp :08562685148 alt : manja : pagi : siang 07/08/2026 hub sebelum ke lokasi </t>
  </si>
  <si>
    <t>UD. SRI WAHYU WIDOWATI (SPBU 54.662.19)</t>
  </si>
  <si>
    <t>ODP-CAT-FD/64 FD/D02/64.01</t>
  </si>
  <si>
    <t>WO061113762</t>
  </si>
  <si>
    <t>|MN00418|MYIA-054659160784/POI/ ENDRI SUSANTO, S.H/081335070008/spbu.bsgroup19@gmail.com</t>
  </si>
  <si>
    <t>2026-08-07 15:00:00 | M Janji :  08  Agustus 2026 Jam Pasang : Pagi Note : hubungi pelanggan jika ingin ke lokasi, terima kasih.</t>
  </si>
  <si>
    <t>ODP-TBU-FA/02</t>
  </si>
  <si>
    <t>WO061051105</t>
  </si>
  <si>
    <t xml:space="preserve">2026-08-02 13:00:00 | Nama PIC : Syaiful  No HP : 081555916848  Alt :   M Janji : 02/08/2026  NoteÃ‚Â :  hubungi terlebih dahulu sebelum kelokasi </t>
  </si>
  <si>
    <t>ODP-WRO-FK/024 FK/D05/024.01</t>
  </si>
  <si>
    <t>WO060912545</t>
  </si>
  <si>
    <t>Follow Up Revoke Completed, New Order ID : SC1002512304</t>
  </si>
  <si>
    <t>SO CAFFE</t>
  </si>
  <si>
    <t>WO061024049</t>
  </si>
  <si>
    <t>|MN02271|/SO CAFFE/WINBACK HSI B2B + NETMONK (1:1) 200MBPS 946,1RB PSB DISC 70%//sukmadwi933@gmail.com/SUKMA DWI ROIZA/85785393012</t>
  </si>
  <si>
    <t>2026-08-06 15:00:00|Nama PIC : Ibu Sukma No Hp : 085785393012 No Alt : - Tgl Pemasangan : 06 Agustus 2026 Interval : PAGI SIANG Note : Hubungi pelanggan terlebih dahulu|40951378|MYDITA</t>
  </si>
  <si>
    <t>WO060769383</t>
  </si>
  <si>
    <t>2026-08-04 08:00:00|Tanggal pemasangan: 04/08/2026 Jam pemasangan : pagi / siang Info Tambahan : Hubungi pelanggan dulu sebelum ke lokasi. terima kasih |40961370|MYDITA</t>
  </si>
  <si>
    <t>ODP-TRE-FW/65 FW/D04/65.01</t>
  </si>
  <si>
    <t>WO060665379</t>
  </si>
  <si>
    <t>MD|MYDB-20260801264127|DC20010/MC20002|TOKO SUMBER REZEKI|081231093439</t>
  </si>
  <si>
    <t>2026-08-02 13:00:00 | Nama PIC : Bp Sumano No Hp : 081231093439 No Alt : - Tgl Pemasangan : 02 Agustus 2026 Interval : PAGI SIANG Note : Hubungi pelanggan terlebih dahulu</t>
  </si>
  <si>
    <t>TOKO AL BAROKAH 5</t>
  </si>
  <si>
    <t>WO061087614</t>
  </si>
  <si>
    <t>|MN02600|TOKO AL BAROKAH 5/SATUMAN/+6287750023016/rifashooting@gmail.com/HSI Bisnis Promo Spesial Hari Kartini (1:1) 50 Mbps (Rp 355.000) PSB Rp 150.000</t>
  </si>
  <si>
    <t>STATION CAFE</t>
  </si>
  <si>
    <t>ODP-GSK-FR/116 FR/D11/116.01</t>
  </si>
  <si>
    <t>WO060933190</t>
  </si>
  <si>
    <t>MD|MYDB-20260804264322|DN00001/MN00018|STATION CAFE|088991685063</t>
  </si>
  <si>
    <t>2026-08-06 15:00:00 | Nama : BU INDAH  No Hp : 088991685063  No Alt : 085842893927 Tgl Pemasangan : 05 Agustus 2026 Interval : SIANG Note : Hubungi pelanggan terlebih dahulu</t>
  </si>
  <si>
    <t>PS/PI  (%) (Target 94%)</t>
  </si>
  <si>
    <t>TTI COMPLY  1X 24  (%) (Target 94%)</t>
  </si>
  <si>
    <t>QC2</t>
  </si>
  <si>
    <t xml:space="preserve">PROVISIONING NEW SALES INDIBIZ TR3 JBN MTD H-1  </t>
  </si>
  <si>
    <t>ODP-GNK-FE/024</t>
  </si>
  <si>
    <t>WO061193491</t>
  </si>
  <si>
    <t>2026-08-02 13:00:00 | telp :085325058548  Tanggal pemasangan :02/08/2026  Jam pemasangan : pagi/siang  Info Tambahan : Hubungi pelanggan dulu sebelum ke lokasi  terima kasih</t>
  </si>
  <si>
    <t>Follow Up Revoke Completed, New Order ID : SC1002516587</t>
  </si>
  <si>
    <t>PONDOK PESANTREN AL-FATTAH</t>
  </si>
  <si>
    <t>ODP-GDA-FA/24</t>
  </si>
  <si>
    <t>WO061255055</t>
  </si>
  <si>
    <t>|MN02620|/PONDOK PESANTREN AL-FATTAH/WINBACK 2.0 HSI B2B (1:1) 100MBPS 535RB PSB DISC 70%//nuhungdawud1@gmail.com/NUHUNG DAWUD/82142206563</t>
  </si>
  <si>
    <t>2026-08-09 13:00:00|Tanggal pemasangan : 09 AGUSTUS 2026 Jam pemasangan : pagi/siang Info Tambahan : Hubungi pelanggan dulu sebelum ke lokasi terima kasih|40010577|MYDITA</t>
  </si>
  <si>
    <t>PT AERONUSA INTI RAYA</t>
  </si>
  <si>
    <t>ODP-SLI-FAN/024 FAN/D02/024.01</t>
  </si>
  <si>
    <t>WO061247905</t>
  </si>
  <si>
    <t>|MN02587|MYIA-060484169050/POI/AMIN/087789912308/helpdesk@sentralcargo.co.id</t>
  </si>
  <si>
    <t>2026-08-10 08:00:00 | M Janji : 10 agustus 2026 jam Pasang : pagi  Note : hubungi pelanggan jika ingin kelokasi</t>
  </si>
  <si>
    <t>Follow Up Revoke Completed, New Order ID : SC1002515754</t>
  </si>
  <si>
    <t>MECEN SHOP</t>
  </si>
  <si>
    <t>ODP-RTE-FG/32 FG/D01/32.01</t>
  </si>
  <si>
    <t>WO061263965</t>
  </si>
  <si>
    <t>|MN02681|MYIA-069104438117/POI/YOVITA JUN/081239194929/mecenshop086@gmail.com</t>
  </si>
  <si>
    <t xml:space="preserve">2026-08-09 13:00:00 | Nama PIC: bu yovita Notel: 081239194929 Alt: -  Tanggal: 9/8/2026 Jam Pasang: Siang Note: Hubungi pelanggan sebelum ke lokasi, terima kasih. </t>
  </si>
  <si>
    <t>PEMDES GANDATAPA</t>
  </si>
  <si>
    <t>ODP-PWT-FBN/040</t>
  </si>
  <si>
    <t>WO061198901</t>
  </si>
  <si>
    <t>|MC80042|MYIA-012666269560/POI/Slamet Mujianto /08156563929/desagandatapa646@gmail.com</t>
  </si>
  <si>
    <t>2026-08-08 15:00:00 | Nama PIC : bapak mujianto No HP : 08156563929 Alt :  M Janji : (SABTU/8/AGUSTUS/2026) jam Pasang : 09:00 Note : hubungi pelanggan jika ingin kelokasi</t>
  </si>
  <si>
    <t>KEDAI BAK HALIYEH</t>
  </si>
  <si>
    <t>ODP-OMB-FF/22</t>
  </si>
  <si>
    <t>WO061276251</t>
  </si>
  <si>
    <t>|MC70132|/KEDAI BAK HALIYEH/SAIFUL JAMIL/082227615747/haliyehhdka@gmail.com/HSI Bisnis + Netmonk Promo 2026 300 Mbps (Rp 1.186.100) PSB 150.000</t>
  </si>
  <si>
    <t>2026-08-09 13:00:00|Nama PIC : Bp Saiful No Hp : 082227615747 No Alt : - Tgl Pemasangan : 09 Agustus 2026 Interval : PAGI SIANG Note : Hubungi pelanggan terlebih dahulu|40951378|MYDITA</t>
  </si>
  <si>
    <t>SDN 1 DENGKOL</t>
  </si>
  <si>
    <t>ODP-SGS-FF/132 FF/D11/132.01</t>
  </si>
  <si>
    <t>WO061254557</t>
  </si>
  <si>
    <t>|MN01864|MYIA-026914743278/POI/AHMAD AL HIKAM/087762944248/idengkolsdn@gmail.com</t>
  </si>
  <si>
    <t>2026-08-10 08:00:00 | Tanggal Pemasangan : 10 Agustus 2026 Jam Pemasangan : 08:00 13:00 Info Tambahan : Hubungi pelanggan dulu sebelum ke lokasi terimakasih</t>
  </si>
  <si>
    <t>MIE - INVALID SURVEY - Kendala Perizinan/IKR-IKG</t>
  </si>
  <si>
    <t>CENTRAL KOPI</t>
  </si>
  <si>
    <t>ODP-MLK-FAD/55 FAD/D05/55.01</t>
  </si>
  <si>
    <t>WO061266808</t>
  </si>
  <si>
    <t>|MN02367|MYIA-015083076541/POI/REZA RAMDHANI PUTRA/085942520002/rezaecha286@gmail.com</t>
  </si>
  <si>
    <t xml:space="preserve">2026-08-09 13:00:00 | M Janji : 9 agustus 2026 jam Pasang : siang Note : hubungi pelanggan jika ingin kelokasi </t>
  </si>
  <si>
    <t>ODP-PWT-FP/085</t>
  </si>
  <si>
    <t>WO061235887</t>
  </si>
  <si>
    <t>2026-08-07 13:00:00 | Nama Pic : bp arif  No Hp Pic : 085546640881  No alt : -  Jam Pemasangan : siang   Tanggal Pemasangan : 7 Agustus 2026</t>
  </si>
  <si>
    <t>Follow Up Revoke Completed, New Order ID : SC1002514334</t>
  </si>
  <si>
    <t>Follow Up Revoke Completed, New Order ID : SC1002515611</t>
  </si>
  <si>
    <t>SPBU 54.651.45</t>
  </si>
  <si>
    <t>ODP-GDI-FA/23 GDI/D03/03.23</t>
  </si>
  <si>
    <t>WO061152409</t>
  </si>
  <si>
    <t>|MN02703|MYIA-015809786993/POI/Yusanto Setyo Prihatono/082230577985/spbu5465145gdlg@gmail.com</t>
  </si>
  <si>
    <t>2026-08-08 08:00:00 | Tanggal pemasangan: 08/08/2026 Jam pemasangan : pagi / siang Info Tambahan : Hubungi pelanggan dulu sebelum ke lokasi. terima kasih</t>
  </si>
  <si>
    <t>Follow Up Revoke Completed, New Order ID : SC1002515622</t>
  </si>
  <si>
    <t>SPBU 54.631.24 (OFFICE)</t>
  </si>
  <si>
    <t>ODP-MNZ-FD/198 FD/D19/198.01</t>
  </si>
  <si>
    <t>WO061264067</t>
  </si>
  <si>
    <t>|MN00286|MYIA-074686908705/POI/IWAN SETYAWAN/08563623930/iwansetawan1989e3@gmail.com</t>
  </si>
  <si>
    <t>2026-08-09 13:00:00 | Nama : BP IWAN SETYAWAN No Hp : 08563623930 No Alt :  Tgl Pemasangan : 09 Agustus 2026 Interval : PAGI  Note : Hubungi pelanggan terlebih dahulu</t>
  </si>
  <si>
    <t>LAUNDRY EL</t>
  </si>
  <si>
    <t>ODP-SBW-FBG/06 FBG/D02/06.01</t>
  </si>
  <si>
    <t>WO061164954</t>
  </si>
  <si>
    <t>|MN01595|MYIA-086815516183/POI/fajriansyah/085927313163/fajriansyah030597@gmail.com</t>
  </si>
  <si>
    <t>2026-08-08 13:00:00 | Nama Pic : bp fajriansyah No Hp Pic : 088292061272 No alt : - Jam Pemasangan : pagi  Tanggal Pemasangan : 8 Agustus 2026</t>
  </si>
  <si>
    <t>PUNOKAWAN PAJEKSAN</t>
  </si>
  <si>
    <t>ODP-KBU-FCP/019 FCP/D02/019.01</t>
  </si>
  <si>
    <t>WO061137848</t>
  </si>
  <si>
    <t>|MC80046|MYIA-077951973868/POI/TRIONO/081515001500/punokawanpajeksan@gmail.com</t>
  </si>
  <si>
    <t>2026-08-09 13:00:00 | M Janji : 8 agustus 2026 jam Pasang : pagi siang Note : hubungi pelanggan jika ingin kelokasi</t>
  </si>
  <si>
    <t>SMK Kawung 2 (Ruang Waka)</t>
  </si>
  <si>
    <t>ODP-DMO-FNQ/69 FNQ/D04/69.01</t>
  </si>
  <si>
    <t>WO061278990</t>
  </si>
  <si>
    <t>|MN02813|MYIA-092531568209/POI/Ana/085333142872/smkkawungduasby@gmail.com</t>
  </si>
  <si>
    <t>2026-08-09 13:00:00 | Tanggal pemasangan: 09/08/2026 Jam pemasangan : pagi / siang Info Tambahan : Hubungi pelanggan dulu sebelum ke lokasi. terima kasih</t>
  </si>
  <si>
    <t>HSI Bisnis Basic Bundling OCA Breach Checker Promo 2026 PSB 70% - 50 Mbps</t>
  </si>
  <si>
    <t>PT AIDEN ENERGI INDONESIA</t>
  </si>
  <si>
    <t>ODP-TDS-FQA/03 FQA/D01/03.01</t>
  </si>
  <si>
    <t>WO061143783</t>
  </si>
  <si>
    <t>|MN01063|MYIA-085668635260/POI/anam /085859950494/admin@skynetindonesia.id</t>
  </si>
  <si>
    <t xml:space="preserve">2026-08-08 08:00:00 | Nama PIC : bapak anam No HP : 085859950494 No Alternatif : - M Janji : 08/08/2026 Jam Pasang : Pagi NoteÃ‚Â :  Hubungi terlebih dahulu sebelum ke lokasi  </t>
  </si>
  <si>
    <t>Toko hermansyah</t>
  </si>
  <si>
    <t>ODP-SIL-FAC/18</t>
  </si>
  <si>
    <t>WO061290399</t>
  </si>
  <si>
    <t>|MN02085|MYIA-013097393547/POI/Hermansyah/087890123319/bimasyamsudin015@gmail.com</t>
  </si>
  <si>
    <t>2026-08-08 13:00:00 | Nama Pic : BP HERMANSYAH  No Hp Pic : 087890123319  Jam Pemasangan : 08:00 - 12.00  Tanggal Pemasangan : SABTU 08 AGUSTUS 2026  Info Tambahan : Hubungi pelanggan sebelum datang ke lokasi, terima kasih.</t>
  </si>
  <si>
    <t>- E23015;E23015 ~ ES23 - Perangkat ONT[0]  - E23015~null~44292;E23015||11||Abodemen 0[0]  - E23015~null~E23015_SWONTDUALB;SWONTDUALB ~ Biaya Sewa ONT Dual Band ~ E23015[50000]  - E23046;E23046 ~ ES23 - Paket HSI Bisnis[0]  - E23046~null~E23046_UNL;UNL ~ I</t>
  </si>
  <si>
    <t>MAO</t>
  </si>
  <si>
    <t>SMP PGRI 09 MAOS</t>
  </si>
  <si>
    <t>ODP-MAO-FA/012</t>
  </si>
  <si>
    <t>WO061255778</t>
  </si>
  <si>
    <t>|MN00648|MYIA-023831554777/POI/Dwi Martiwi/085201472166/tiwi.dwi.martiwi@gmail.com</t>
  </si>
  <si>
    <t>2026-08-13 08:00:00 | Nama Pic : bu Dwi Martiwi No Hp Pic : 085201472166 No alt : - Jam Pemasangan : pagi  Tanggal Pemasangan : 13 Agustus 2026</t>
  </si>
  <si>
    <t>SDN TLOGOBODOSARI 1 TUTUR</t>
  </si>
  <si>
    <t>ODP-NJA-FG/05</t>
  </si>
  <si>
    <t>WO061248183</t>
  </si>
  <si>
    <t>|MN02680|/SDN TLOGOBODOSARI 1 TUTUR/WINBACK 2.0 HSI B2B (1:2) 50MBPS 320RB PSB DISC 70%//sdntlogobodosari01@gmail.com/OLIVIA NUR SYAFA'AH/81336694034</t>
  </si>
  <si>
    <t>2026-08-09 08:00:00|Tanggal pemasangan: 09/08/2026 Jam pemasangan : pagi / siang Info Tambahan : Hubungi pelanggan dulu sebelum ke lokasi. terima kasih|40951377|MYDITA</t>
  </si>
  <si>
    <t>Kios Aiman</t>
  </si>
  <si>
    <t>ODP-SAP-FAB/14 FAB/D02/14.01</t>
  </si>
  <si>
    <t>WO061228600</t>
  </si>
  <si>
    <t>|MN02085|MYIA-040467897273/POI/rifdan/085338475722/rifdanwildan07@gmail.com</t>
  </si>
  <si>
    <t>2026-08-09 08:00:00 | Nama PIC : Bp Rifdan No Hp : 085338475722 No Alt : - Tgl Pemasangan : 09 Agustus 2026 Interval : PAGI SIANG Note : Hubungi pelanggan terlebih dahulu</t>
  </si>
  <si>
    <t>HSI Bisnis Bundling Antares Eazy PSB 70% - 150 Mbps</t>
  </si>
  <si>
    <t>SPBU 54.633.02</t>
  </si>
  <si>
    <t>ODP-MGT-FU/45 FU/D03/45.01</t>
  </si>
  <si>
    <t>WO061331697</t>
  </si>
  <si>
    <t>|MN00285|MYIA-025397263711/POI/JUMALI/085785922229/spbu63302@gmail.com</t>
  </si>
  <si>
    <t>2026-08-10 13:00:00 | Tanggal pemasangan: 10/08/2026 Jam pemasangan : 10.00 Info Tambahan : Hubungi pelanggan dulu sebelum ke lokasi. terima kasih</t>
  </si>
  <si>
    <t>TOKO PIREKI</t>
  </si>
  <si>
    <t>ODP-BBE-FAX/37 FAX/D04/37.01</t>
  </si>
  <si>
    <t>WO061138195</t>
  </si>
  <si>
    <t>|MN00086|MYIA-047291489395/POI/RIFKY ARIYANTO /081235377718/ariyantorifky@gmail.com</t>
  </si>
  <si>
    <t xml:space="preserve">2026-08-08 08:00:00 | Nama PIC : Bapak Rifky No HP : 081235377718 No Alternatif : 085739617324 M Janji : 08/08/2026 Jam Pasang : Pagi NoteÃ‚Â :  Hubungi terlebih dahulu sebelum ke lokasi  </t>
  </si>
  <si>
    <t>MIE - INVALID SURVEY - Tidak Ada ODP</t>
  </si>
  <si>
    <t>SPBU 44 532 19 Cantelan Slarang</t>
  </si>
  <si>
    <t>ODP-GML-FAF/111 FAF/D06/111.01</t>
  </si>
  <si>
    <t>WO061142453</t>
  </si>
  <si>
    <t>|MC00213|MYIA-056977305785/POI/DIAN NURMAYA SARI/085869518006/spbu4453219cantelan@yahoo.com</t>
  </si>
  <si>
    <t>2026-08-11 14:00:00 | Nama Pic : IBU DIAN No Hp Pic : 085869518006 Jam Pemasangan : 08:00 - 12.00 Tanggal Pemasangan : SABTU 08 AGUSTUS 2026 Info Tambahan : Hubungi pelanggan sebelum datang ke lokasi, terima kasih.</t>
  </si>
  <si>
    <t xml:space="preserve">TOKO ANDALAN </t>
  </si>
  <si>
    <t>ODP-DLA-FM/14</t>
  </si>
  <si>
    <t>|MN02084|/TOKO ANDALAN /WINBACK 2.0 HSI B2B (1:2) 75MBPS 365RB PSB DISC 70%/085850777835/choirunnisak9099@gmail.com/CHOIRUN NISAK/-7.6191231, 112.4415999</t>
  </si>
  <si>
    <t>WO061174861</t>
  </si>
  <si>
    <t>2026-08-08 13:00:00|Nama PIC : Adi No HP : 085792583858 Alt : 081805469119 M Janji : 08/08/2026 Jam Pasang : 08.00 - 13:00  NoteÃ‚Â :  hubungi terlebih dahulu sebelum kelokasi|40981182|MYDITA</t>
  </si>
  <si>
    <t>Follow Up Revoke Completed, New Order ID : SC1002514539</t>
  </si>
  <si>
    <t>SD NEGERI 1 LOLOAN TIMUR</t>
  </si>
  <si>
    <t>ODP-NGR-FH/28 FH/D03/28.01</t>
  </si>
  <si>
    <t>WO061200441</t>
  </si>
  <si>
    <t>|MN02718|MYIA-038679946236/POI/WAYAN MAHARDIKA /085748355804/mahar982@gmail.com</t>
  </si>
  <si>
    <t>2026-08-08 15:00:00 | M Janji : (08/08/026) jam Pasang : 09:00 Note : hubungi pelanggan jika ingin kelokasi</t>
  </si>
  <si>
    <t>ODP-MAN-FC/021</t>
  </si>
  <si>
    <t>BAHAGIA PLASTIK</t>
  </si>
  <si>
    <t>ODP-MCR-FA/24 FA/D04/24.01</t>
  </si>
  <si>
    <t>WO061136142</t>
  </si>
  <si>
    <t>MD|MYDB-20260807264610|DC30004/MC30042|BAHAGIA PLASTIK|081232525957</t>
  </si>
  <si>
    <t>2026-08-08 08:00:00 | M Janji : 8 agustus 2026 jam Pasang : pagi  Note : hubungi pelanggan jika ingin kelokasi</t>
  </si>
  <si>
    <t>Warkop DPR</t>
  </si>
  <si>
    <t>ODP-BDG-FC/76</t>
  </si>
  <si>
    <t>WO061313801</t>
  </si>
  <si>
    <t>|MN00882|/Warkop DPR/0881026225828/hasanback21@gmail.com/HSI Bisnis Promo HUT Telkom (1:1) 50 Mbps (Rp 355.000) PSB Rp 150.000/Hasan/-6.872349,112.279971</t>
  </si>
  <si>
    <t>2026-08-10 13:00:00|M Janji : (10/08/2026) jam Pasang : 13:00 Note : hubungi pelanggan jika ingin kelokasi |40981182|MYDITA</t>
  </si>
  <si>
    <t>SPBU 54.633.11</t>
  </si>
  <si>
    <t>ODP-MGT-FQ/27 FQ/D02/27.01</t>
  </si>
  <si>
    <t>WO061283558</t>
  </si>
  <si>
    <t>|MN00285|MYIA-038049613810/POI/H SOETOMO/085335609009/spbu05.5463311mgt@gmail.com</t>
  </si>
  <si>
    <t xml:space="preserve">2026-08-09 15:00:00 | Nama PIC: bp slamet Notel: 085335609009 Alt: -  Tanggal: 9/8/2026 Jam Pasang: Sore Note: Hubungi pelanggan sebelum ke lokasi, terima kasih. </t>
  </si>
  <si>
    <t>SMK SUPM YAMIPURA SURADADI</t>
  </si>
  <si>
    <t>ODP-TEG-FBJ/109 FBJ/D08/109.01</t>
  </si>
  <si>
    <t>WO061247400</t>
  </si>
  <si>
    <t>|MN00292|MYIA-074963561232/POI/Mufti Farij/081225426866/mufti95farij@gmail.com</t>
  </si>
  <si>
    <t>2026-08-09 08:00:00 | Nama PIC : bapak mufti No HP : 081225426866 Alt :  M Janji : (RABU/6/AGUSTUS/2026) jam Pasang : 09:00 Note : hubungi pelanggan jika ingin kelokasi</t>
  </si>
  <si>
    <t>SMA Al Hikmah</t>
  </si>
  <si>
    <t>ODP-OMB-FAA/65 FAA/D07/65.01</t>
  </si>
  <si>
    <t>WO061339818</t>
  </si>
  <si>
    <t>MD|MYDB-20260806264569|DN00001/MN00572|SMA Al Hikmah|085230900285</t>
  </si>
  <si>
    <t xml:space="preserve">2026-08-10 15:00:00 | M Janji : (10/08/2026) jam Pasang : 09:00 Note : hubungi pelanggan jika ingin kelokasi </t>
  </si>
  <si>
    <t>BMT BUS</t>
  </si>
  <si>
    <t>ODP-WRO-FD/023 FD/D03/023.01</t>
  </si>
  <si>
    <t>WO061239714</t>
  </si>
  <si>
    <t>|MN01047|MYIA-000893644610/POI/Dyah Nur Khaeni /082299345140/bmtbuswirosari02@gmail.com</t>
  </si>
  <si>
    <t>2026-08-10 08:00:00 | Nama PIC : Ibu Dyah No Hp : 082299345140 No Alt : - Tgl Pemasangan : 10 Agustus 2026 Interval : PAGI SIANG Note : Hubungi pelanggan terlebih dahulu</t>
  </si>
  <si>
    <t>ODP-KUT-FK/42</t>
  </si>
  <si>
    <t>TOKO SEMBAKO WISNU</t>
  </si>
  <si>
    <t>ODP-SGR-FC/27</t>
  </si>
  <si>
    <t>WO061323705</t>
  </si>
  <si>
    <t>MN00087/TOKO SEMBAKO WISNU/PIC Kadek Kertana/081959428867/kadektana994@gmail.com</t>
  </si>
  <si>
    <t>2026-08-10 13:00:00|M Janji : (10/08/2026) jam Pasang : 09:00 Note : hubungi pelanggan jika ingin kelokasi |40981182|MYDITA</t>
  </si>
  <si>
    <t>KLP</t>
  </si>
  <si>
    <t>WARNET SPEED NET</t>
  </si>
  <si>
    <t>WO061314251</t>
  </si>
  <si>
    <t>|MN00909|MYIA-090924779580/POI/sugeng riyadi/087878880605/yadhie9997@gmail.com</t>
  </si>
  <si>
    <t>2026-08-13 15:00:00 | Nama PIC:  bp sugeng No HP: 087878880605 Alt: Tanggal: 13/8/2026 Jam Pasang: Sore Note: Hubungi sebelum ke lokasi, terimakasih. Diusahakan secepatnya.</t>
  </si>
  <si>
    <t>KLAMPOK</t>
  </si>
  <si>
    <t>Fotocopy AZKA</t>
  </si>
  <si>
    <t>ODP-WR1-FLC/99 FLC/D01/99.01</t>
  </si>
  <si>
    <t>WO061244049</t>
  </si>
  <si>
    <t>|MN00458|MYIA-024097076361/POI/Ita Fitriyah/081231939422/ita.fitriyah5@gmail.com</t>
  </si>
  <si>
    <t>2026-08-09 08:00:00 | Tgl Pemasangan : 09 Agustus 2026 Interval : PAGI SIANG Note : Hubungi pelanggan terlebih dahulu</t>
  </si>
  <si>
    <t>SMPN 4 MALANG</t>
  </si>
  <si>
    <t>ODP-KLJ-FAK/09 KLJ/D01/01.09</t>
  </si>
  <si>
    <t>WO061126843</t>
  </si>
  <si>
    <t>|MN01864|MYIA-030203574489/POI/NGATEMAN/087796646626/smpn4malang@yahoo.co.id</t>
  </si>
  <si>
    <t xml:space="preserve">2026-08-10 08:00:00 | telp :087796646626  alt : pagi / siang 10/08/2026 hub sebelum ke lokasi </t>
  </si>
  <si>
    <t>SIBEL - CREATE ORDER FAIL</t>
  </si>
  <si>
    <t>PT MITRA ASTON LOGISTIK</t>
  </si>
  <si>
    <t>ODP-WNS-FAE/06 FAE/D03/02.06</t>
  </si>
  <si>
    <t>WO061191606</t>
  </si>
  <si>
    <t>|MC80054|MYIA-042335457606/POI/YULIANTO /083178474657/officemitraaston@gmail.com</t>
  </si>
  <si>
    <t xml:space="preserve">2026-08-09 08:00:00 | Nama PIC : Bapak Cahyo No HP : 083178474657 No Alternatif :  M Janji : 08/08/2026 Jam Pasang : Pagi NoteÃ‚Â :  Hubungi terlebih dahulu sebelum ke lokasi  </t>
  </si>
  <si>
    <t>Warkop Basecamp</t>
  </si>
  <si>
    <t>ODP-DMO-FPP/43</t>
  </si>
  <si>
    <t>WO061281452</t>
  </si>
  <si>
    <t>|MN02435|MYIA-026913344064/POI/Dedi Triyanto /081333986880/dehajayamakmur@gmail.com</t>
  </si>
  <si>
    <t>2026-08-09 13:00:00 | Nama Pic : BP DEDI No Hp Pic : 081333986880 Jam Pemasangan : 08:00 - 12.00 Tanggal Pemasangan : MINGGU 09 AGUSTUS 2026 Info Tambahan : Hubungi pelanggan sebelum datang ke lokasi, terima kasih.</t>
  </si>
  <si>
    <t>WO061132813</t>
  </si>
  <si>
    <t>2026-08-05 13:00:00|Nama Pic : IBU DAYU  No Hp Pic : 087744632973  Jam Pemasangan : 08:00 - 12.00  Tanggal Pemasangan : RABU 05 AGUSTUS 2026  Info Tambahan : Hubungi pelanggan sebelum datang ke lokasi, terima kasih.|40961370|MYDITA</t>
  </si>
  <si>
    <t>PomPom Sports Hub / PT Ekspresi Langkah Inovasi</t>
  </si>
  <si>
    <t>ODP-GOD-FAY/028</t>
  </si>
  <si>
    <t>WO061180712</t>
  </si>
  <si>
    <t>|MN00915|/Emi Sutanta/0815-7811-9933/pompom.sportshub@gmail.com</t>
  </si>
  <si>
    <t>2026-08-09 08:00:00|Nama PIC : Emi No HP : 081578119933 Alt :  M Janji : 08/08/2026 Jam Pasang : 08.00 - 13:00  NoteÃ‚Â :  hubungi terlebih dahulu sebelum kelokasi|40981182|MYDITA</t>
  </si>
  <si>
    <t>SHESA KOST</t>
  </si>
  <si>
    <t>ODP-PGR-FDG/057 FDG/D06/057.01</t>
  </si>
  <si>
    <t>WO061243261</t>
  </si>
  <si>
    <t>|MC80063|MYIA-005418646956/POI/SUGIYANTO/081328431700/g14nsamsung@gmail.com</t>
  </si>
  <si>
    <t xml:space="preserve">2026-08-09 08:00:00 | Jam pemasangan : 12.00 Info Tambahan : Hubungi pelanggan dulu sebelum ke lokasi terimakasih  </t>
  </si>
  <si>
    <t>PT. ERA BAROKAH SANTOSA</t>
  </si>
  <si>
    <t>ODP-TEG-FP/019 FP/D08/019.01</t>
  </si>
  <si>
    <t>WO061251257</t>
  </si>
  <si>
    <t>|MN00292|MYIA-082674871932/POI/Gilang Permana/087822733582/spbuerabarokahsantosa@gmail.com</t>
  </si>
  <si>
    <t>2026-08-09 08:00:00 | Nama Pic : bp Gilang  No Hp Pic : 087822733582 No alt : - Jam Pemasangan : pagi  Tanggal Pemasangan : 9 Agustus 2026</t>
  </si>
  <si>
    <t>SMAN UMBULSARI</t>
  </si>
  <si>
    <t>ODP-TGU-FA/04 FA/D02/04.01</t>
  </si>
  <si>
    <t>WO061159472</t>
  </si>
  <si>
    <t>MD|MYDB-20260806264570|DN00001/MN00906|SMAN UMBULSARI|088230129397</t>
  </si>
  <si>
    <t xml:space="preserve">2026-08-08 13:00:00 | Nama PIC : Bapak Imron No HP : 088230129397 No Alternatif : 085230549169 M Janji : 08/08/2026 Jam Pasang : Pagi NoteÃ‚Â :  Hubungi terlebih dahulu sebelum ke lokasi </t>
  </si>
  <si>
    <t>ENHA KOMPUTER</t>
  </si>
  <si>
    <t>ODP-WRO-FA/018 FA/F01/018.01</t>
  </si>
  <si>
    <t>WO061135601</t>
  </si>
  <si>
    <t>|MN01314|MYIA-090895004894/POI/MOH JASMANI /082136975764/mohjasmani48@gmail.com</t>
  </si>
  <si>
    <t>2026-08-08 13:00:00 | M Janji : 8 agustus 2026 jam Pasang : siang Note : hubungi pelanggan jika ingin kelokasi</t>
  </si>
  <si>
    <t>Follow Up Revoke Completed, New Order ID : SC1002514199</t>
  </si>
  <si>
    <t>WO061158868</t>
  </si>
  <si>
    <t>2026-08-08 13:00:00|Tanggal pemasangan: 08/08/2026 Jam pemasangan : pagi / siang Info Tambahan : Hubungi pelanggan dulu sebelum ke lokasi. terima kasih|40010577|MYDITA</t>
  </si>
  <si>
    <t>CV Smart Artha Muda</t>
  </si>
  <si>
    <t>ODP-BLB-FBD/14 FBD/D02/14.01</t>
  </si>
  <si>
    <t>WO061255404</t>
  </si>
  <si>
    <t>|MC20057|MYIA-030570485283/POI/Nurul Fatimah/085804286006/smartarthamuda@gmail.com</t>
  </si>
  <si>
    <t xml:space="preserve">2026-08-09 13:00:00 | Nama PIC: bu nurul  Notel: 085804286006 Alt: -  Tanggal: 9/8/2026 Jam Pasang: Siang Note: Hubungi pelanggan sebelum ke lokasi, terima kasih. </t>
  </si>
  <si>
    <t>PT Multirasa Nusantara</t>
  </si>
  <si>
    <t>ODP-BTU-FY/59</t>
  </si>
  <si>
    <t>WO061301601</t>
  </si>
  <si>
    <t>|MN00483|/ PT Multirasa Nusantara  / Pic Akhmad Sugiarto/ Cp 085174000139 / akhmad.sugiarto@multirasa.co.id</t>
  </si>
  <si>
    <t>2026-08-10 08:00:00|Tanggal pemasangan: 10/08/2026 Jam pemasangan : pagi / siang Info Tambahan : Hubungi pelanggan dulu sebelum ke lokasi terima kasih.|40951378|MYDITA</t>
  </si>
  <si>
    <t>Yayasan Ponpes Sunanul Muhtadin</t>
  </si>
  <si>
    <t>ODP-SDY-FB/85</t>
  </si>
  <si>
    <t>WO061306085</t>
  </si>
  <si>
    <t>|MN02280|/Yayasan Ponpes Sunanul Muhtadin/085645019135/ysq.sunanulmuhtadin@gmail.com/HSI Bisnis Winback + Antares Eazy (1:1) 300 Mbps (Rp 1.255.000) PSB Rp 150.000/MAHBUB AUFAR/-6.982285,112.521220</t>
  </si>
  <si>
    <t>2026-08-10 08:00:00|M Janji : (10/08/2026) jam Pasang : 09:00 Note : hubungi pelanggan jika ingin kelokasi|40981182|MYDITA</t>
  </si>
  <si>
    <t>NGA</t>
  </si>
  <si>
    <t>FATMA GRAFIKA</t>
  </si>
  <si>
    <t>ODP-NGA-FB/040 FB/D04/040.01</t>
  </si>
  <si>
    <t>WO061164749</t>
  </si>
  <si>
    <t>|MC60133|MYIA-069868867672/POI/SITI MUNAWAROH/08213334960/muna27462@gmail.com</t>
  </si>
  <si>
    <t xml:space="preserve">2026-08-08 13:00:00 | telp :08213334960  alt : pagi / siang 08/08/2026 hub sebelum ke lokasi  </t>
  </si>
  <si>
    <t>PT WASA MITRA ENGINEERING</t>
  </si>
  <si>
    <t>ODP-BAN-FA/045 FA/D04/045.01</t>
  </si>
  <si>
    <t>WO061269769</t>
  </si>
  <si>
    <t>|MC60052|MYIA-031466492350/POI/Andika Janu Pradana /085325614409/andika.point@gmail.com</t>
  </si>
  <si>
    <t>2026-08-10 08:00:00 | Nama : BP ANDIKA JANU PRADANA No Hp : 085325614409 No Alt :  Tgl Pemasangan : 10 Agustus 2026 Interval : PAGI  Note : Hubungi pelanggan terlebih dahulu</t>
  </si>
  <si>
    <t>SPBU 54.633.05</t>
  </si>
  <si>
    <t>ODP-MSP-FE/37 FE/D08/37.01</t>
  </si>
  <si>
    <t>WO061170015</t>
  </si>
  <si>
    <t>|MN02429|MYIA-065421906566/POI/H. IMAM BASUKI, Ir, M.ENG, M.M./082132730909/spbu5463305maospati@gmail.com</t>
  </si>
  <si>
    <t xml:space="preserve">2026-08-08 13:00:00 | Nama PIC : Bapak Faisal No HP : 082132730909 No Alternatif : - M Janji : 08/08/2026 Jam Pasang : Pagi NoteÃ‚Â :  Hubungi terlebih dahulu sebelum ke lokasi </t>
  </si>
  <si>
    <t>DECLINE : Pelanggan tidak ingin menunggu HANIF NUROHMAN 40981182|MYDITA</t>
  </si>
  <si>
    <t>PWB</t>
  </si>
  <si>
    <t>NANA PERCETAKAN</t>
  </si>
  <si>
    <t>ODP-PWB-FN/092 FN/D05/092.01</t>
  </si>
  <si>
    <t>WO061266088</t>
  </si>
  <si>
    <t>|MN00410|MYIA-074304507528/POI/JOKO MURYANTO/0895333430400/apriliagritiani12@gmail.com</t>
  </si>
  <si>
    <t>WO061200236</t>
  </si>
  <si>
    <t>2026-08-08 15:00:00|Nama PIC : ibu MUZAYYANAH No HP : 081333484599 Alt :  M Janji : (SABTU/8/AGUSTUS/2026) jam Pasang : 09:00 Note : hubungi pelanggan jika ingin kelokasi|40951378|MYDITA</t>
  </si>
  <si>
    <t>PT Warisan Abadi Visi Edukasi, NWAVE Corp</t>
  </si>
  <si>
    <t>ODP-KBU-FDL/093</t>
  </si>
  <si>
    <t>WO061288531</t>
  </si>
  <si>
    <t>|MC80006|MYIA-080458309018/POI/Nisa Fadhilla/0895363272887/admnhr.office.dewave@gmail.com</t>
  </si>
  <si>
    <t xml:space="preserve">2026-08-10 13:00:00 | M Janji : 10 agustus 2026 jam Pasang : siang Note : hubungi pelanggan jika ingin kelokasi </t>
  </si>
  <si>
    <t>ODP-SLW-FU/059</t>
  </si>
  <si>
    <t>Spbu 54.651.38</t>
  </si>
  <si>
    <t>ODP-KPO-FL/48 FL/D05/48.01</t>
  </si>
  <si>
    <t>WO061211131</t>
  </si>
  <si>
    <t>|MN02540|MYIA-037148780711/POI/zidan putra maulan/0881027667558/spbungijo65138@gmail.com</t>
  </si>
  <si>
    <t>2026-08-09 08:00:00 | M Janji : (08/08/026) jam Pasang : 09:00 Note : hubungi pelanggan jika ingin kelokasi</t>
  </si>
  <si>
    <t>Provisioning Failed|WFM|INF008998382|PP_-8.1206866,115.0769558_manja besok</t>
  </si>
  <si>
    <t>WO061135412</t>
  </si>
  <si>
    <t>2026-08-10 08:00:00|Nama PIC : Ibu I Made No HP : 083114712733 No Alternatif :  M Janji : 10/08/2026 Jam Pasang : Pagi NoteÃ‚Â :  Hubungi terlebih dahulu sebelum ke lokasi |40961370|MYDITA</t>
  </si>
  <si>
    <t>WO061239942</t>
  </si>
  <si>
    <t>2026-08-07 08:00:00|Nama : BU NI PUTU ENI KOMIARTI  No Hp : 081353267465  No Alt :   Tgl Pemasangan : 07 Agustus 2026  Interval : PAGI   Note : Hubungi pelanggan terlebih dahulu|40981182|MYDITA</t>
  </si>
  <si>
    <t>- E23015;E23015 ~ ES23 - Perangkat ONT[0]  - E23015~null~44292;E23015||11||Abodemen 0[0]  - E23015~null~E23015_SWONTPREM;SWONTPREM ~ Biaya Sewa ONT Premium ~ E23015[50000]  - E25061;E25061 ~ ES25 - Paket HSI Basic (HSIEF) Khusus Winback 2.0[0]  - E25061~n</t>
  </si>
  <si>
    <t>PT. MITRA BALI SUKSES</t>
  </si>
  <si>
    <t>ODP-BNO-FV/28</t>
  </si>
  <si>
    <t>WO061170112</t>
  </si>
  <si>
    <t>|MN02545|/PIC WAHYUDI/08995847815-081381829072/it.info@mitrabalisukses.co.id</t>
  </si>
  <si>
    <t>2026-08-08 13:00:00|Nama : PT. MITRA BALI SUKSES Cp : 08995847815 2026-08-08 13:00 Sebelum kelokasi hub terlebih dahulu |40931150|MYDITA</t>
  </si>
  <si>
    <t>Follow Up Revoke Completed, New Order ID : SC1002516508</t>
  </si>
  <si>
    <t>Sela waktu</t>
  </si>
  <si>
    <t>ODP-TBN-FW/36</t>
  </si>
  <si>
    <t>WO061297704</t>
  </si>
  <si>
    <t>MN02658/Sela waktu/PIC I Putu Anom Arimbawa/085738534306/ayusintya11234@gmail.com</t>
  </si>
  <si>
    <t>2026-08-10 08:00:00|Nama PIC : Bp Putu No Hp : 085738534306 No Alt : - Tgl Pemasangan : 10 Agustus 2026 Interval : PAGI SIANG Note : Hubungi pelanggan terlebih dahulu|40951378|MYDITA</t>
  </si>
  <si>
    <t xml:space="preserve">Provisioning Failed|WFM|INF008992900|TOF_-7.5507332,112.6147786_ODP TERDEKAT FULL 1:8 masuk KU 2, knjungan bertemu pelanggan </t>
  </si>
  <si>
    <t>PT AGUNG ARYA HARDY</t>
  </si>
  <si>
    <t>ODP-KLM-FL/20</t>
  </si>
  <si>
    <t>WO061333992</t>
  </si>
  <si>
    <t>|MN02665|MYIA-079520489554/POI/Pak fandi/087857518641/spbu.bali.5480142@gmail.com</t>
  </si>
  <si>
    <t>2026-08-08 13:00:00 | Nama Pic : BP FANDI  No Hp Pic : 087866890803  Jam Pemasangan : 08:00 - 12.00  Tanggal Pemasangan : SABTU 08 AGUSTUS 2026  Info Tambahan : Hubungi pelanggan sebelum datang ke lokasi, terima kasih.</t>
  </si>
  <si>
    <t>JSO</t>
  </si>
  <si>
    <t>MM Group</t>
  </si>
  <si>
    <t>ODP-JSO-FE/055 FE/D06/055.01</t>
  </si>
  <si>
    <t>WO061201771</t>
  </si>
  <si>
    <t>MD|MYDB-20260807264658|DN00001/MN00969|MM Group|085291919696</t>
  </si>
  <si>
    <t>2026-08-08 15:00:00 | Tanggal pemasangan: 09/08/2026 Jam pemasangan : siang Info Tambahan : Hubungi pelanggan dulu sebelum ke lokasi terima kasih.</t>
  </si>
  <si>
    <t>Follow Up Revoke Completed, New Order ID : SC1002516532</t>
  </si>
  <si>
    <t>ODP-ADW-FC/005 FC/D04/005.01</t>
  </si>
  <si>
    <t>WO061321592</t>
  </si>
  <si>
    <t>|MN00292|MYIA-078266456102/POI/ANDI KRISTIONO/082324500458/andikristiono900@gmail.com</t>
  </si>
  <si>
    <t>2026-08-10 13:00:00 | M Janji : 10 agustus 2026 jam Pasang : siang Note : hubungi pelanggan jika ingin kelokasi</t>
  </si>
  <si>
    <t>KONVEKSI BAIVAVI</t>
  </si>
  <si>
    <t>ODP-KJE-FD/032</t>
  </si>
  <si>
    <t>WO061158554</t>
  </si>
  <si>
    <t>|MC50009|MYIA-025628572701/POI/egah pandu septiawan/085865548343/baivaviofficial@gmail.com</t>
  </si>
  <si>
    <t>2026-08-08 13:00:00 | Tanggal pemasangan: 08/08/2026 Jam pemasangan : pagi / siang Info Tambahan : Hubungi pelanggan dulu sebelum ke lokasi. terima kasih</t>
  </si>
  <si>
    <t>Follow Up Revoke Completed, New Order ID : SC1002516470</t>
  </si>
  <si>
    <t>LB JENANGAN PONOROGO</t>
  </si>
  <si>
    <t>ODP-PON-FAC/25 FAC/D04/25.01</t>
  </si>
  <si>
    <t>WO061277583</t>
  </si>
  <si>
    <t>|MN00799|MYIA-019141524358/POI/LAELATUL AFIATUN NISAK/085733668576/kantorhrdlaskarbuah@gmail.com</t>
  </si>
  <si>
    <t>2026-08-10 08:00:00 | Tgl Pemasangan : 09 Agustus 2026 Interval : PAGI SIANG Note : Hubungi pelanggan terlebih dahulu</t>
  </si>
  <si>
    <t>TOKO INDARTO</t>
  </si>
  <si>
    <t>ODP-SAR-FB/08 FB/D02/08.01</t>
  </si>
  <si>
    <t>WO061265037</t>
  </si>
  <si>
    <t>MD|MYDB-20260808264730|DC20010/MC20002|TOKO INDARTO|089672086540</t>
  </si>
  <si>
    <t xml:space="preserve">2026-08-09 13:00:00 | M Janji : 9 agustus 2026 jam Pasang :  siang Note : hubungi pelanggan jika ingin kelokasi </t>
  </si>
  <si>
    <t>KANTIN WARGA BINAAN</t>
  </si>
  <si>
    <t>ODP-PME-FBE/18 FBE/D03/18.01</t>
  </si>
  <si>
    <t>WO061175660</t>
  </si>
  <si>
    <t>MD|MYDB-20260807264626|DN00001/MN00558|KANTIN WARGA BINAAN|0895635081323</t>
  </si>
  <si>
    <t>2026-08-08 13:00:00 | Nama Pic : bp wahdiyanto  No Hp Pic : 0895635081323 No alt : - Jam Pemasangan : pagi  Tanggal Pemasangan : 8 Agustus 2026</t>
  </si>
  <si>
    <t>Follow Up Revoke Completed, New Order ID : SC1002514264</t>
  </si>
  <si>
    <t>KOS HJ VIA</t>
  </si>
  <si>
    <t>WO061265935</t>
  </si>
  <si>
    <t>|MN00882|/KOS HJ VIA/LATFIYAH/085731001111/satutama884@gmail.com/HSI Basic Promo HUT Telkom (1:2) 50 Mbps (Rp 320.000) PSB Rp 150.000/</t>
  </si>
  <si>
    <t>2026-08-09 10:00:00|Jam pemasangan : 12.00 Info Tambahan : Hubungi pelanggan dulu sebelum ke lokasi terimakasih |40951378|MYDITA</t>
  </si>
  <si>
    <t>SBA</t>
  </si>
  <si>
    <t>GUDANG KACAMATA B RIZKI</t>
  </si>
  <si>
    <t>WO061343083</t>
  </si>
  <si>
    <t>|MN00925|MYIA-098634221247/POI/M agus trimulyo/081325445471/agustrimulyo314@gmail.com</t>
  </si>
  <si>
    <t>2026-08-11 08:00:00 | Nama Pic : BP AGUS No Hp Pic : 081325445471 Jam Pemasangan : 08:00 - 12.00 Tanggal Pemasangan : SENIN 10 AGUSTUS 2026 Info Tambahan : Hubungi pelanggan sebelum datang ke lokasi</t>
  </si>
  <si>
    <t>SUBAH</t>
  </si>
  <si>
    <t>Follow Up Revoke Completed, New Order ID : SC1002513766</t>
  </si>
  <si>
    <t>WO061181521</t>
  </si>
  <si>
    <t>2026-08-08 13:00:00|M Janji : (08/08/026) jam Pasang : 09:00 Note : hubungi pelanggan jika ingin kelokasi|40900827|MYDITA</t>
  </si>
  <si>
    <t>PT REVASS UTAMA MEDIKA - REP SEMARANG</t>
  </si>
  <si>
    <t>ODP-SMC-FD/105 FD/D09/105.01</t>
  </si>
  <si>
    <t>WO061343379</t>
  </si>
  <si>
    <t>MD|MYDB-20260807264680|DN00001/MN00345|PT REVASS UTAMA MEDIKA - REP SEMARANG|085280141927</t>
  </si>
  <si>
    <t>2026-08-13 08:00:00 | M Janji : 13 agustus 2026 jam Pasang : pagi  Note : hubungi pelanggan jika ingin kelokasi</t>
  </si>
  <si>
    <t>UPT SMP Negeri 1 Wonotirto</t>
  </si>
  <si>
    <t>ODP-LDY-FE/21 FE/D05/21.01</t>
  </si>
  <si>
    <t>WO061160756</t>
  </si>
  <si>
    <t>|MN00385|MYIA-055211737537/POI/Bambang Saifudin/08563298916/smpnsatuwonotirto@gmail.com</t>
  </si>
  <si>
    <t>2026-08-10 08:00:00 | Tanggal pemasangan: 10/08/2026 Jam pemasangan : Pagi Info Tambahan : Hubungi pelanggan dulu sebelum ke lokasi terima kasih.</t>
  </si>
  <si>
    <t>ODP-TTL-FF/035 FF/D02/035.01</t>
  </si>
  <si>
    <t>WO061307666</t>
  </si>
  <si>
    <t>|MN00292|MYIA-026126076198/POI/SUDIARTO/081804621352/prabowo2121new@gmail.com</t>
  </si>
  <si>
    <t>2026-08-10 08:00:00 | Tanggal pemasangan: 10/08/2026 Jam pemasangan : pagi / siang Info Tambahan : Hubungi pelanggan dulu sebelum ke lokasi terima kasih.</t>
  </si>
  <si>
    <t>JPR</t>
  </si>
  <si>
    <t>TOKO DHITO</t>
  </si>
  <si>
    <t>ODP-JPR-FS/114</t>
  </si>
  <si>
    <t>WO061304845</t>
  </si>
  <si>
    <t>|MC60040|MYIA-024365547546/POI/Evaldi Silva Ainil Aziz/085933833422/dhitotoko@gmail.com</t>
  </si>
  <si>
    <t xml:space="preserve">2026-08-10 15:00:00 | Tanggal pemasangan: 10/08/2026 Jam pemasangan : 15.00 Info Tambahan : Hubungi pelanggan dulu sebelum ke lokasi. terima kasih </t>
  </si>
  <si>
    <t>SPBU PILANGKENCENG</t>
  </si>
  <si>
    <t>ODP-CRB-FF/01 FF/D01/01.01</t>
  </si>
  <si>
    <t>WO061258269</t>
  </si>
  <si>
    <t>|MC20208|MYIA-037805015078/POI/RUDI RIANTO/081227456412/spbupilangkenceng5363127@gmail.com</t>
  </si>
  <si>
    <t xml:space="preserve">2026-08-09 13:00:00 | Nama PIC: bp rudi  Notel: 081227456412 Alt: -  Tanggal: 9/8/2026 Jam Pasang: Siang Note: Hubungi pelanggan sebelum ke lokasi, terima kasih. </t>
  </si>
  <si>
    <t>CV. Anugrah jaya sukses</t>
  </si>
  <si>
    <t>ODP-RKT-FGH/63</t>
  </si>
  <si>
    <t>WO061329814</t>
  </si>
  <si>
    <t>|MN02446|/CV. Anugrah jaya sukses/08113112900/anggra2608@gmai.com/HSI Bisnis Promo HUT Telkom (1:1) 200 Mbps (Rp 790.000) PSB Rp 150.000/Anggra kurniawan/-7,316,046,112.77</t>
  </si>
  <si>
    <t>2026-08-10 13:00:00|Nama PIC:  bp anggra  No HP: 08113112900 Alt: Tanggal: 10/8/2026 Jam Pasang: Siang Note: Hubungi sebelum ke lokasi, terimakasih.|40010577|MYDITA</t>
  </si>
  <si>
    <t>SPBU 4458112</t>
  </si>
  <si>
    <t>ODP-WRO-FG/112 FG/D05/112.01</t>
  </si>
  <si>
    <t>WO061186574</t>
  </si>
  <si>
    <t>|MN01996|MYIA-091289207121/POI/Siti Munfaizah/085325118582/spbutruwolu@gmail.com</t>
  </si>
  <si>
    <t xml:space="preserve">2026-08-08 13:00:00 | telp :085325118582  alt : pagi / siang 08/08/2026 hub sebelum ke lokasi  </t>
  </si>
  <si>
    <t>LSE</t>
  </si>
  <si>
    <t>KSPPS BMT ASALAM ARTHADAYA.KK MARYUN</t>
  </si>
  <si>
    <t>ODP-LSE-FC/012</t>
  </si>
  <si>
    <t>WO061248581</t>
  </si>
  <si>
    <t>|MN02366|MYIA-068064921863/POI/AMAR MARUF/081228813815/bmt.assalamarthadaya@gmail.com</t>
  </si>
  <si>
    <t>-</t>
  </si>
  <si>
    <t>Follow Up Revoke Completed, New Order ID : SC1002514362</t>
  </si>
  <si>
    <t>SMA Nahdlatul ulama 1</t>
  </si>
  <si>
    <t>ODP-SPG-FY/100 FY/D07/100.01</t>
  </si>
  <si>
    <t>WO061307531</t>
  </si>
  <si>
    <t>MD|MYDB-20260809264808|DN00001/MN00572|SMA Nahdlatul ulama 1|08381054361</t>
  </si>
  <si>
    <t>2026-08-10 08:00:00 | M Janji : (10/08/2026) jam Pasang : 09:00 Note : hubungi pelanggan jika ingin kelokasi</t>
  </si>
  <si>
    <t>spbu 54.601.76</t>
  </si>
  <si>
    <t>ODP-KBL-FGK/34 FGK/D02/34.01</t>
  </si>
  <si>
    <t>WO061313449</t>
  </si>
  <si>
    <t>MD|MYDB-20260808264768|DN00001/MN00018|spbu 54.601.76|082132599344</t>
  </si>
  <si>
    <t>2026-08-10 14:00:00 | M Janji : 10 agustus 2026 jam Pasang : pagi siang Note : hubungi pelanggan jika ingin kelokasi</t>
  </si>
  <si>
    <t>ODP-IJK-FHD/06</t>
  </si>
  <si>
    <t>Follow Up Revoke Completed, New Order ID : SC1002514357</t>
  </si>
  <si>
    <t>TOKO KONGSI BAROKAH</t>
  </si>
  <si>
    <t>ODP-WRP-FJ/01</t>
  </si>
  <si>
    <t>WO061307001</t>
  </si>
  <si>
    <t>|MC70132|/TOKO KONGSI BAROKAH/RASIDI/08213325989/radidikongsi@gmail.com/HSI Bisnis + Netmonk Promo 2026 200 Mbps (Rp 846.100) PSB 150.000</t>
  </si>
  <si>
    <t>2026-08-10 08:00:00|Tanggal Pemasangan : 10 Agustus 2026 Jam Pemasangan : 08:00 13:00 Info Tambahan : Hubungi pelanggan dulu sebelum ke lokasi terimakasih|40961370|MYDITA</t>
  </si>
  <si>
    <t>SPBU 4459116 PATI</t>
  </si>
  <si>
    <t>ODP-PAT-FM/120</t>
  </si>
  <si>
    <t>WO061323677</t>
  </si>
  <si>
    <t>|MC60040|MYIA-036388763394/POI/Karisna Fatkhan/082325241117/kharisnaef@gmail.com</t>
  </si>
  <si>
    <t>2026-08-10 13:00:00 | Nama PIC : Bp Kharisna No Hp : 082325241117 No Alt : - Tgl Pemasangan : 10 Agustus 2026 Interval : PAGI SIANG Note : Hubungi pelanggan terlebih dahulu</t>
  </si>
  <si>
    <t>WAITING : |MYDITA</t>
  </si>
  <si>
    <t>ODP-PKS-FH/40</t>
  </si>
  <si>
    <t>WO061305841</t>
  </si>
  <si>
    <t>2026-08-08 08:00:00 | Tanggal pemasangan: 6/08/2026  Jam pemasangan : pagi / siang  Info Tambahan : Hubungi pelanggan dulu sebelum ke lokasi.  terima kasih</t>
  </si>
  <si>
    <t>ODP-SMP-FBS/05</t>
  </si>
  <si>
    <t>WO061166585</t>
  </si>
  <si>
    <t>2026-08-05 13:00:00 | Nama PIC : Bp Baharuddin  No HP : 081957137909  No Alt : -  M Janji : 05 Agustus 2026  Jam Pasang : Pagi / Siang  Note : hubungi pelanggan jika ingin ke lokasi, terima kasih</t>
  </si>
  <si>
    <t>SPBU BENCE 54.661.26 AGUNG CATUR UTAMA GROUP</t>
  </si>
  <si>
    <t>ODP-BLR-FBN/21 FBN/D02/21.01</t>
  </si>
  <si>
    <t>WO061188904</t>
  </si>
  <si>
    <t>|MN02734|MYIA-098957173801/POI/AGUNG SUYONO/082143999778/spbuagungbence@gmail.com</t>
  </si>
  <si>
    <t>2026-08-08 13:00:00 | Tanggal pemasangan: 08/08/2026 Jam pemasangan : siang Info Tambahan : Hubungi pelanggan dulu sebelum ke lokasi terima kasih.</t>
  </si>
  <si>
    <t>ODP-PML-FS/045</t>
  </si>
  <si>
    <t>WO061151803</t>
  </si>
  <si>
    <t>2026-08-07 08:00:00 | Nama Pic : bp aris kusnandar   No Hp Pic : 085225051702  No alt : -  Jam Pemasangan : pagi   Tanggal Pemasangan : 7 Agustus 2026</t>
  </si>
  <si>
    <t>UPT PUSKESMAS PALIYAN</t>
  </si>
  <si>
    <t>ODP-WNS-FAY/038 FAY/D03/038.01</t>
  </si>
  <si>
    <t>WO061177723</t>
  </si>
  <si>
    <t>|MN00277|MYIA-069233367829/POI/Supriayanta/081326235702/pusk.paliyan@gmail.com</t>
  </si>
  <si>
    <t xml:space="preserve">2026-08-08 13:00:00 | telp :081326235702  alt : pagi / siang 08/08/2026 hub sebelum ke lokasi  </t>
  </si>
  <si>
    <t>Kantor Yuliani Collection</t>
  </si>
  <si>
    <t>ODP-MSO-FA/020 FA/D02/020.01</t>
  </si>
  <si>
    <t>WO061182877</t>
  </si>
  <si>
    <t>MD|MYDB-20260807264655|DN00001/MN00396|Kantor Yuliani Collection|082323838212</t>
  </si>
  <si>
    <t>2026-08-08 15:00:00 | Tanggal pemasangan: 08/08/2026 Jam pemasangan : siang Info Tambahan : Hubungi pelanggan dulu sebelum ke lokasi terima kasih.</t>
  </si>
  <si>
    <t>KOST PUTRI GADING ASRI</t>
  </si>
  <si>
    <t>ODP-PSN-FAS/02</t>
  </si>
  <si>
    <t>WO061181042</t>
  </si>
  <si>
    <t>|MN00025|/KOST PUTRI GADING ASRI/WINBACK 2.0 HSI B2B (1:1) 50MBPS 355RB PSB DISC 70%//gasri2029@gmail.com/MUHAMMAD IQBAL/87774145339</t>
  </si>
  <si>
    <t>2026-08-11 08:00:00|Nama PIC : bapak iqbal No HP : 087774145339 Alt :  M Janji : (selasa/11/AGUSTUS/2026) jam Pasang : 09:00 Note : hubungi pelanggan jika ingin kelokasi|40951378|MYDITA</t>
  </si>
  <si>
    <t>KLATEN</t>
  </si>
  <si>
    <t>PEN</t>
  </si>
  <si>
    <t>SD Muh Nurul Ilmi Karangdowo (R.Kantor)</t>
  </si>
  <si>
    <t>ODP-PEN-F01/022</t>
  </si>
  <si>
    <t>WO061198052</t>
  </si>
  <si>
    <t>|MN00951|MYIA-011027171015/POI/ARIF HIDAYAT/085640187778/hidayataarief@gmail.com</t>
  </si>
  <si>
    <t>Khaza House</t>
  </si>
  <si>
    <t>ODP-BMK-FAA/010 FAA/D03/010.01</t>
  </si>
  <si>
    <t>WO061173637</t>
  </si>
  <si>
    <t>MD|MYID-4042608060006|RBIZindibiz|KHAZA HOUSE|081703393696</t>
  </si>
  <si>
    <t>2026-08-08 13:00:00 | Nama : BU NOVIGA WICAKSONO No Hp : 081703393696 No Alt :  Tgl Pemasangan : 08 Agustus 2026 Interval : PAGI  Note : Hubungi pelanggan terlebih dahulu</t>
  </si>
  <si>
    <t>HSI Bisnis Khusus Winback 3.0 PSB 70% - 150 Mbps</t>
  </si>
  <si>
    <t>PT laxo global Akses</t>
  </si>
  <si>
    <t>ODP-TDS-FDL/14 FDL/D02/14.01</t>
  </si>
  <si>
    <t>WO061292457</t>
  </si>
  <si>
    <t>MD|MYDB-20260808264781|DN00001/MN02280|PT laxo global Akses|082245003307</t>
  </si>
  <si>
    <t>2026-08-13 08:00:00 | Nama : BP ANDI HERMAWAN  No Hp : 082245003307 No Alt :  Tgl Pemasangan : 10 Agustus 2026 Interval : SIANG Note : Hubungi pelanggan terlebih dahulu</t>
  </si>
  <si>
    <t>Di TURGO Village (PT DWI NUSA PERSADA INDONESIA)</t>
  </si>
  <si>
    <t>ODP-PKM-FAK/032</t>
  </si>
  <si>
    <t>WO061189442</t>
  </si>
  <si>
    <t>|MC80054|/DWI ANDI RIO/088901902661 081227709858/dwinusapersadaindonesia@gmail.com</t>
  </si>
  <si>
    <t>2026-08-11 08:00:00|Nama PIC : bapak DWI ANDI RIO No HP : 088901902661 Alt :  M Janji : (senin/10/AGUSTUS/2026) jam Pasang : 09:00 Note : hubungi pelanggan jika ingin kelokasi|40951378|MYDITA</t>
  </si>
  <si>
    <t>Follow Up Revoke Completed, New Order ID : SC1002515979</t>
  </si>
  <si>
    <t>QC MIA - INVALID QUALITY CONTROL MIA - Foto Rumah &amp;gt; 1 Bangunan (Tidak Spesifik) - mohon upload 1 lokasi saja terdapat 2 lo</t>
  </si>
  <si>
    <t>PT.GADAI MAS NUSANTARA</t>
  </si>
  <si>
    <t>ODP-END-FP/26 FP/D01/26.01</t>
  </si>
  <si>
    <t>WO061134989</t>
  </si>
  <si>
    <t>|MN01740|MYIA-023577104856/POI/MARSEL FERDINAN KASEH /082236338952/marsel.ferdinan@gadaimas.com</t>
  </si>
  <si>
    <t xml:space="preserve">2026-08-08 13:00:00 | Nama PIC : Bapak bapak Marsel  No HP : 082236338952 No Alternatif :  M Janji : 08/08/2026 Jam Pasang : Pagi NoteÃ‚Â :  Hubungi terlebih dahulu sebelum ke lokasi  </t>
  </si>
  <si>
    <t>SERU ADVENTURE</t>
  </si>
  <si>
    <t>ODP-GSK-FAQ/128</t>
  </si>
  <si>
    <t>|MN02318|/SERU ADVENTURE/MUHAMMAD DIAR QISTHI/081357552604/seruadventuregresik@gmail.com/HSI Bisnis Promo HUT Telkom (1:1) 50 Mbps (Rp 355.000) PSB Rp 150.000/</t>
  </si>
  <si>
    <t>WO061245665</t>
  </si>
  <si>
    <t>TOKO PAK WAKIT</t>
  </si>
  <si>
    <t>ODP-SDN-FX/035 FX/D02/035.01</t>
  </si>
  <si>
    <t>WO061203689</t>
  </si>
  <si>
    <t>MD|MYDB-20260806264600|DN00001/MN01572|TOKO PAK WAKIT|08559994191</t>
  </si>
  <si>
    <t>PT SUBUR MAKMUR MAJU SEJAHTERA SPBU 4455705 imogiri</t>
  </si>
  <si>
    <t>WO061330815</t>
  </si>
  <si>
    <t>|MC80054|MYIA-039146833529/POI/SUTOMO/082138835758/spbu_sajogja4455705@yahoo.co.id</t>
  </si>
  <si>
    <t>2026-08-11 09:00:00 | Nama PIC : Bp Galih No Hp : 082138835758 No Alt : - Tgl Pemasangan : 11 Agustus 2026 Interval : PAGI SIANG Note : Hubungi pelanggan terlebih dahulu</t>
  </si>
  <si>
    <t>SPPG YAYASAN LENTERA UTARA BERGIZI UTAMA</t>
  </si>
  <si>
    <t>ODP-GND-FK/16</t>
  </si>
  <si>
    <t>WO061305259</t>
  </si>
  <si>
    <t>|MN00836|/SPPG YAYASAN LENTERA UTARA BERGIZI UTAMA/WINBACK 2.0 HSI B2B (1:1) 50MBPS 355RB PSB DISC 70%//achsinari19@gmail.com/ACH. SINARI/816644910</t>
  </si>
  <si>
    <t>2026-08-10 08:00:00|Nama PIC : Bp Sinari No Hp : 0816644910 No Alt : - Tgl Pemasangan : 10 Agustus 2026 Interval : PAGI SIANG Note : Hubungi pelanggan terlebih dahulu|40951378|MYDITA</t>
  </si>
  <si>
    <t>MGN</t>
  </si>
  <si>
    <t>PANGKALAN GAS LPG LUTFIAUDIN</t>
  </si>
  <si>
    <t>ODP-MGN-FA/023 FA/D04/023.01</t>
  </si>
  <si>
    <t>WO061264265</t>
  </si>
  <si>
    <t>MD|MYDB-20260807264669|DB10005/MB10071|PANGKALAN GAS LPG LUTFIAUDIN|085700961173</t>
  </si>
  <si>
    <t>2026-08-09 13:00:00 | Tgl Pemasangan : 09 Agustus 2026 Interval : PAGI SIANG Note : Hubungi pelanggan terlebih dahulu</t>
  </si>
  <si>
    <t>TK Aisyiyah Bustanul Athfal 12</t>
  </si>
  <si>
    <t>ODP-CLC-FC/042 FC/D02/042.01</t>
  </si>
  <si>
    <t>WO061291079</t>
  </si>
  <si>
    <t>|MN02740|MYIA-053838854373/POI/Eka Kadarwati/085975154131/eka539152@gmail.com</t>
  </si>
  <si>
    <t xml:space="preserve">2026-08-11 08:00:00 | M Janji : 11 agustus 2026 jam Pasang : pagi  Note : hubungi pelanggan jika ingin kelokasi </t>
  </si>
  <si>
    <t>PONDOK PESANTREN MADRASAH TSANAWIYAH WATHONNIYAH ISLAMIYYAH</t>
  </si>
  <si>
    <t>ODP-KRY-FK/019</t>
  </si>
  <si>
    <t>WO061310107</t>
  </si>
  <si>
    <t>|MC00213|MYIA-021445685851/POI/SUNARYO/088226611123/mtsmwi@yahoo.com</t>
  </si>
  <si>
    <t xml:space="preserve">2026-08-12 13:00:00 | M Janji : 12 agustus 2026  jam Pasang : siang   Note : hubungi pelanggan jika ingin kelokasi  </t>
  </si>
  <si>
    <t>ODP-MGE-FBB/056</t>
  </si>
  <si>
    <t>toko Nandang</t>
  </si>
  <si>
    <t>ODP-TET-FAF/36</t>
  </si>
  <si>
    <t>WO061332920</t>
  </si>
  <si>
    <t>MD|MYDB-20260805264431|SC00001/MC00152|toko Nandang|081398945118</t>
  </si>
  <si>
    <t>2026-08-08 08:00:00 | Nama : BP NANDANG  No Hp : 081398945118  No Alt :   Tgl Pemasangan : 08 Agustus 2026  Interval : PAGI   Note : Hubungi pelanggan terlebih dahulu</t>
  </si>
  <si>
    <t>WO061191316</t>
  </si>
  <si>
    <t>2026-08-08 13:00:00|Nama PIC:  bp dimas No HP: 085733300816 Alt: Tanggal: 8/8/2026 Jam Pasang: Siang Note: Hubungi sebelum ke lokasi|40010577|MYDITA</t>
  </si>
  <si>
    <t>Primkopal Juanda</t>
  </si>
  <si>
    <t>ODP-GDA-FS/02</t>
  </si>
  <si>
    <t>AMRBS;405989;AMEX;MUJI;RBS-3;SURAMADU;PSB;Primkopal Juanda;082142425176;spbujuanda16@gmail.com;HSI Bisnis (1:1) 100 Mbps (Rp 669.000) PSB Rp 150.000;Surakim;Jalan Raya Sedati no. 1 Juanda, Sedati, Sidoarjo</t>
  </si>
  <si>
    <t>SMP NEGERI 2 SUMPIUH</t>
  </si>
  <si>
    <t>WO061145924</t>
  </si>
  <si>
    <t>|MC00213|MYIA-071140399755/POI/SMP NEGERI 2 SUMPIUH/089512063354/smpnduasumpiuh@gmail.com</t>
  </si>
  <si>
    <t>2026-08-10 13:00:00 | Nama : BP DIDIK FIRMANSYAH No Hp : 089512063354 No Alt : 082323397458 Tgl Pemasangan : 08 Agustus 2026 Interval : PAGI  Note : Hubungi pelanggan terlebih dahulu</t>
  </si>
  <si>
    <t>ODP-KLM-FL/21 FL/D05/21.01</t>
  </si>
  <si>
    <t>WO061164559</t>
  </si>
  <si>
    <t>2026-08-08 13:00:00 | Nama Pic : BP FANDI No Hp Pic : 087866890803 Jam Pemasangan : 08:00 - 12.00 Tanggal Pemasangan : SABTU 08 AGUSTUS 2026 Info Tambahan : Hubungi pelanggan sebelum datang ke lokasi, terima kasih.</t>
  </si>
  <si>
    <t>Follow Up Revoke Completed, New Order ID : SC1002516591</t>
  </si>
  <si>
    <t>VIVA APOTEK KEBON SARI SBY</t>
  </si>
  <si>
    <t>ODP-IJK-FHD/31</t>
  </si>
  <si>
    <t>WO061182752</t>
  </si>
  <si>
    <t>AMRBS;405075;REG3;KATATA VEKANIDYA;082225049060;CP.VINDYA RUSTAMA WARDHANA;081327371234;PSB INET 50 MBPS 355.000;PT SUMBER HIDUP SEHAT (KEBONSARI)</t>
  </si>
  <si>
    <t>2026-08-11 15:00:00|M Janji : 11 agustus 2026 jam Pasang : siang Note : hubungi pelanggan jika ingin kelokasi |40961370|MYDITA</t>
  </si>
  <si>
    <t>CV GRABAG INDAH SPBU 44.561.10</t>
  </si>
  <si>
    <t>ODP-MGE-FU/044 FU/D01/044.01</t>
  </si>
  <si>
    <t>WO061160201</t>
  </si>
  <si>
    <t>|MN02255|MYIA-052608846021/POI/TAFRIKHAN/082213070983/tafrikhan24@gmail.com</t>
  </si>
  <si>
    <t>2026-08-11 13:00:00 | Nama Pic : BP TAFRIKHAN No Hp Pic : 082213070983 Jam Pemasangan : 08:00 - 12.00 Tanggal Pemasangan : SABTU 08 AGUSTUS 2026 Info Tambahan : Hubungi pelanggan sebelum datang ke lokasi, terima kasih.</t>
  </si>
  <si>
    <t>Toko Puji</t>
  </si>
  <si>
    <t>ODP-SMP-FDB/09 FDB/D01/09.01</t>
  </si>
  <si>
    <t>WO061237876</t>
  </si>
  <si>
    <t>MD|MYDB-20260808264723|DN00001/MN00572|Toko Puji|085904327423</t>
  </si>
  <si>
    <t>2026-08-09 08:00:00 | Nama PIC : Ibu Puji No Hp : 085904327423 No Alt : - Tgl Pemasangan : 09 Agustus 2026 Interval : PAGI SIANG Note : Hubungi pelanggan terlebih dahulu</t>
  </si>
  <si>
    <t>Provisioning Failed|WFM|INF009005939|PP_-7.092149999999999,113.84466499999999_MANJA BESOK  10 AGUSTUS 2026</t>
  </si>
  <si>
    <t>KOST ANDALUS PUTRI</t>
  </si>
  <si>
    <t>ODP-KML-FJ/07</t>
  </si>
  <si>
    <t>WO061331878</t>
  </si>
  <si>
    <t>|MN02600|/KOST ANDALUS PUTRI/087775209111/opporeno09871@gmail.com/HSI Bisnis Promo HUT Telkom (1:1) 150 Mbps (Rp 620.000) PSB Rp 150.000/Abdul Malik/-7.127820, 112.720659</t>
  </si>
  <si>
    <t>2026-08-10 13:00:00|Nama PIC:  bp aris No HP: 087775209111 Alt: Tanggal: 10/8/2026 Jam Pasang: Siang Note: Hubungi sebelum ke lokasi, terimakasih.|40010577|MYDITA</t>
  </si>
  <si>
    <t>SPBU Pertamina 54.593.04</t>
  </si>
  <si>
    <t>ODP-WRP-FC/18</t>
  </si>
  <si>
    <t>WO061264010</t>
  </si>
  <si>
    <t>|MN00213|/SPBU Pertamina 54.593.04/818-0300-8030/mattgege81@gmail.com/HSI Bisnis Promo HUT Telkom (1:1) 75 Mbps (Rp 415.000) PSB Rp 150.000/ACHMAD MUDASSIR/4G3P+JM9, Jl. Raya Sotabar, Rokem Timur, Sotabar, Kec. Pasean, Kabupaten Pamekasan, Jawa Timur 6935</t>
  </si>
  <si>
    <t>2026-08-09 13:00:00|Nama PIC : Bp Achmad No Hp : 081803008030 No Alt : - Tgl Pemasangan : 09 Agustus 2026 Interval : PAGI SIANG Note : Hubungi pelanggan terlebih dahulu|40951378|MYDITA</t>
  </si>
  <si>
    <t>WO061250234</t>
  </si>
  <si>
    <t>2026-08-10 13:00:00|Nama PIC: bp hendrik Notel: 088985037014 Alt: -  Tanggal: 10/8/2026 Jam Pasang: Siang Note: Hubungi pelanggan sebelum ke lokasi, terima kasih. |40010577|MYDITA</t>
  </si>
  <si>
    <t>Follow Up Revoke Completed, New Order ID : SC1002516519</t>
  </si>
  <si>
    <t>SMP NEGERI LIMAN</t>
  </si>
  <si>
    <t>ODP-SOE-FD/48 FD/D01/48.01</t>
  </si>
  <si>
    <t>WO061139155</t>
  </si>
  <si>
    <t>|MC40133|MYIA-065174598743/POI/PAULINA Y MARU/082144408055/paulinamaru93@gmail.com</t>
  </si>
  <si>
    <t xml:space="preserve">2026-08-10 08:00:00 | telp :082144408055  alt : pagi / siang 10/08/2026 hub sebelum ke lokasi </t>
  </si>
  <si>
    <t>HSI Bisnis Basic Bundling Netmonk Dual Band PSB 70% Promo - 100 Mbps</t>
  </si>
  <si>
    <t>FOLLOW UP : Follow Up HANIF NUROHMAN 40981182|MYDITA</t>
  </si>
  <si>
    <t>SPPG LAPAS SLAWI</t>
  </si>
  <si>
    <t>ODP-SLW-FY/011 FY/D01/011.01</t>
  </si>
  <si>
    <t>WO061256462</t>
  </si>
  <si>
    <t>|MN00347|MYIA-086295526647/POI/EDI SUPRIADI/08976405111/sppglapasslawi@gmail.com</t>
  </si>
  <si>
    <t>2026-08-09 13:00:00 | Tanggal Pemasangan : 09 Agustus 2026 Jam Pemasangan : 08:00 13:00 Info Tambahan : Hubungi pelanggan dulu sebelum ke lokasi terimakasih</t>
  </si>
  <si>
    <t>SPBU CANDIMAS 44 531 24 JATILAWANG</t>
  </si>
  <si>
    <t>ODP-AJB-FF/021 FF/D02/021.01</t>
  </si>
  <si>
    <t>WO061282464</t>
  </si>
  <si>
    <t>|MC00213|MYIA-025938327552/POI/RIZKI SEFRITA WULANDARI/081313474706/spbu_cm6@yahoo.com</t>
  </si>
  <si>
    <t xml:space="preserve">2026-08-09 13:00:00 | Nama PIC: bu inka  Notel: 081313474706 Alt: -  Tanggal: 9/8/2026 Jam Pasang: Siang Note: Hubungi pelanggan sebelum ke lokasi, terima kasih. </t>
  </si>
  <si>
    <t>ODP-KUT-FAN/35</t>
  </si>
  <si>
    <t>WO061154391</t>
  </si>
  <si>
    <t>2026-08-08 13:00:00|Nama PIC:  bp wahyudi  No HP: 08995847815 Alt: Tanggal: 8/8/2026 Jam Pasang: Siang Note: Hubungi sebelum ke lokasi, terimakasih|40010577|MYDITA</t>
  </si>
  <si>
    <t>Follow Up Revoke Completed, New Order ID : SC1002516593</t>
  </si>
  <si>
    <t>SPX EXPRESS Janapria Hub</t>
  </si>
  <si>
    <t>ODP-PYA-FAP/80</t>
  </si>
  <si>
    <t>WO061266513</t>
  </si>
  <si>
    <t>MD|MYID-4042608080001|RBIZindibiz|SPX express Janapria|081803203900</t>
  </si>
  <si>
    <t>2026-08-09 13:00:00 | Nama PIC : Bp Ahmad No Hp : 081803203900 No Alt : - Tgl Pemasangan : 09 Agustus 2026 Interval : PAGI SIANG Note : Hubungi pelanggan terlebih dahulu</t>
  </si>
  <si>
    <t>SPBU 54.644.02 UD H MOCH THOHIR</t>
  </si>
  <si>
    <t>ODP-KTS-FG/45 FG/D02/45.01</t>
  </si>
  <si>
    <t>WO061248568</t>
  </si>
  <si>
    <t>MD|MYDB-20260808264736|DC20010/MC20002|SPBU 54.644.02 UD H MOCH THOHIR|08125966920</t>
  </si>
  <si>
    <t xml:space="preserve">2026-08-09 08:00:00 | Nama PIC: BP BUGINYONO  Notel: 08125966920 Alt: 085226364354 Tanggal: 9/8/2026 Jam Pasang: 09.00 Pagi Note: Hubungi pelanggan sebelum ke lokasi, terima kasih. </t>
  </si>
  <si>
    <t>ODP-KUT-FAC/68</t>
  </si>
  <si>
    <t>WO061155305</t>
  </si>
  <si>
    <t>2026-08-08 13:00:00|Nama : BP WAHYUDI No Hp : 08995847815 No Alt : 081381829072 Tgl Pemasangan : 08 Agustus 2026 Interval : PAGI  Note : Hubungi pelanggan terlebih dahulu|40931149|MYDITA</t>
  </si>
  <si>
    <t>PT DARMA PUTRA LESTARI</t>
  </si>
  <si>
    <t>ODP-BMK-FS/013 FS/D02/013.01</t>
  </si>
  <si>
    <t>WO061166132</t>
  </si>
  <si>
    <t>|MC50018|MYIA-009589464128/POI/JOKO SUHARTOTO/085876648648/4450219spbu@gmail.com</t>
  </si>
  <si>
    <t>2026-08-08 13:00:00 | M Janji : (08/08/026) jam Pasang : 09:00 Note : hubungi pelanggan jika ingin kelokasi</t>
  </si>
  <si>
    <t>SPBU 54.631.01 (OFFICE)</t>
  </si>
  <si>
    <t>ODP-CRB-FF/34 FF/D05/34.01</t>
  </si>
  <si>
    <t>WO061279915</t>
  </si>
  <si>
    <t>|MN00286|MYIA-001657676361/POI/PARJONO/087858060685/spbu5.5463110@gmail.com</t>
  </si>
  <si>
    <t>toko wahyudi</t>
  </si>
  <si>
    <t>ODP-BLU-FS/027 FS/D04/027.01</t>
  </si>
  <si>
    <t>WO061303816</t>
  </si>
  <si>
    <t>|MN00377|MYIA-049320420852/POI/tri /085217989259/angkerxelon@gmail.com</t>
  </si>
  <si>
    <t>2026-08-10 08:00:00 | Nama PIC:  bp tri  No HP: 085217989259 Alt: - Tanggal: 10/8/2026 Jam Pasang: Pagi Note: Hubungi sebelum ke lokasi, terimakasih.</t>
  </si>
  <si>
    <t>SPBU 54.622.16</t>
  </si>
  <si>
    <t>ODP-BDG-FC/85 FC/D05/85.01</t>
  </si>
  <si>
    <t>WO061204158</t>
  </si>
  <si>
    <t>|MN02646|MYIA-065691762565/POI/AMAR GADHAFI/0881036108456/gadhafiamar0@gmail.com</t>
  </si>
  <si>
    <t>2026-08-09 10:00:00 | Tanggal pemasangan: 09/08/2026 Jam pemasangan : pagi Info Tambahan : Hubungi pelanggan dulu sebelum ke lokasi terima kasih.</t>
  </si>
  <si>
    <t>DECLINE : Decline - Batal Order Sonya Rahma Winata 40951375|MYDITA</t>
  </si>
  <si>
    <t>ODP-KUT-FG/05</t>
  </si>
  <si>
    <t>WO061334329</t>
  </si>
  <si>
    <t>2026-08-08 13:00:00|Nama PIC:  bp wahyudi   No HP: 08995847815  Alt:  Tanggal: 8/8/2026  Jam Pasang: Siang  Note: Hubungi sebelum ke lokasi, terimakasih|40010577|MYDITA</t>
  </si>
  <si>
    <t>ODP-TDS-FFB/18</t>
  </si>
  <si>
    <t>WO061148852</t>
  </si>
  <si>
    <t>2026-08-06 08:00:00 | Tanggal pemasangan: 6/08/2026  Jam pemasangan : pagi / siang  Info Tambahan : Hubungi pelanggan dulu sebelum ke lokasi.  terima kasih</t>
  </si>
  <si>
    <t>- 11_11446;Biaya PSB HSI EBIS Tunai di Depan ~ 11[150000]  - E26017;E26017 ~ ES26 - Paket HSI Basic (HSIEF) Khusus Winback 3.0[0]  - E26017~null~105871;E26017||11||Abodemen 0[0]  - E26017~null~E26017_UNL;UNL ~ Internet-Link Unlimited Internet Usage ~ E260</t>
  </si>
  <si>
    <t>KOST ABDULLAH</t>
  </si>
  <si>
    <t>ODP-MGT-FY/28 FY/D04/28.01</t>
  </si>
  <si>
    <t>WO061140349</t>
  </si>
  <si>
    <t>|MN00265|MYIA-051062785910/POI/ABDULLAH/085749013783/kostabdullah@gmail.com</t>
  </si>
  <si>
    <t>2026-08-08 08:00:00 | Nama PIC:  bp abdullah No HP: 085749013783 Alt:  Tanggal: 8/8/2026 Jam Pasang: Pagi Note: Hubungi sebelum ke lokasi, terimakasih</t>
  </si>
  <si>
    <t>WO061136671</t>
  </si>
  <si>
    <t>2026-08-10 08:00:00|M Janji : 10 agustus 2026 jam Pasang : pagi  Note : hubungi pelanggan jika ingin kelokasi|40961370|MYDITA</t>
  </si>
  <si>
    <t>TOKO ANANDA</t>
  </si>
  <si>
    <t>ODP-SWE-FAU/77 FAU/D06/77.01</t>
  </si>
  <si>
    <t>WO061199379</t>
  </si>
  <si>
    <t>MD|MYDB-20260806264587|SC00001/MC00090|TOKO ANANDA|087761808261</t>
  </si>
  <si>
    <t xml:space="preserve">2026-08-08 15:00:00 | Jam pemasangan : 12.00 Info Tambahan : Hubungi pelanggan dulu sebelum ke lokasi terimakasih </t>
  </si>
  <si>
    <t>HSI Bisnis Bundling Netmonk PSB 70% - 150 Mbps</t>
  </si>
  <si>
    <t>PT VIVO MOBILE INDONESIA</t>
  </si>
  <si>
    <t>ODP-TEG-FN/076 FN/D04/076.01</t>
  </si>
  <si>
    <t>WO061264052</t>
  </si>
  <si>
    <t>MD|MYDB-20260808264741|DN00001/MN00347|PT VIVO MOBILE INDONESIA|082135851212</t>
  </si>
  <si>
    <t>2026-08-10 13:00:00 | Nama : BU IIS SUMARNI  No Hp : 082135851212 No Alt :  Tgl Pemasangan : 10 Agustus 2026 Interval : SIANG Note : Hubungi pelanggan terlebih dahulu</t>
  </si>
  <si>
    <t>HSI Bisnis Bundling Phone PSB 70% - Free 800 Menit Promo - 100 Mbps</t>
  </si>
  <si>
    <t>ODP-KRY-FK/013</t>
  </si>
  <si>
    <t>WO061267958</t>
  </si>
  <si>
    <t xml:space="preserve">2026-08-12 13:00:00 | M Janji : 12 agustus 2026 jam Pasang : siang  Note : hubungi pelanggan jika ingin kelokasi </t>
  </si>
  <si>
    <t>Follow Up Revoke Completed, New Order ID : SC1002516401</t>
  </si>
  <si>
    <t>ODP-GDA-FAL/52</t>
  </si>
  <si>
    <t>WO061198470</t>
  </si>
  <si>
    <t>ODP-SRR-FAA/16</t>
  </si>
  <si>
    <t>WO061158397</t>
  </si>
  <si>
    <t>2026-08-06 13:00:00|Jam pemasangan : 12.00  Info Tambahan : Hubungi pelanggan dulu sebelum ke lokasi  terimakasih   |40951378|MYDITA</t>
  </si>
  <si>
    <t>TEM</t>
  </si>
  <si>
    <t>SPBU CANDIMULYO KEDU 44 562.03</t>
  </si>
  <si>
    <t>ODP-TMG-FAR/131 FAR/D08/131.01</t>
  </si>
  <si>
    <t>WO061158191</t>
  </si>
  <si>
    <t>|MN02495|MYIA-036966053424/POI/HARKIRJO/085228657577/spbu_sajogja4456203@yahoo.co.id</t>
  </si>
  <si>
    <t>2026-08-08 13:00:00 | Nama PIC : BAPAK HARKIRJO No HP : 085228657577 Alt :  M Janji : (SABTU/8/AGUSTUS/2026) jam Pasang : 09:00 Note : hubungi pelanggan jika ingin kelokasi</t>
  </si>
  <si>
    <t>ODP-DMP-FAE/32</t>
  </si>
  <si>
    <t>WO061135629</t>
  </si>
  <si>
    <t>2026-08-05 15:00:00 | Nama Pic : bp alfian   No Hp Pic : 082145830000  No alt : -  Jam Pemasangan : pagi   Tanggal Pemasangan : 5 Agustus 2026</t>
  </si>
  <si>
    <t>ONDOL</t>
  </si>
  <si>
    <t>ODP-PWB-FD/156 FD/D05/156.01</t>
  </si>
  <si>
    <t>WO061251811</t>
  </si>
  <si>
    <t>|MN00410|MYIA-046729611048/POI/ALI MUCHSIN/082327602683/amuh2150@gmail.com</t>
  </si>
  <si>
    <t xml:space="preserve">2026-08-09 13:00:00 | Nama PIC: bp muchsin Notel: 082327602683 Alt: -  Tanggal: 9/8/2026 Jam Pasang: Siang Note: Hubungi pelanggan sebelum ke lokasi, terima kasih. </t>
  </si>
  <si>
    <t>Bimbel Ganesha Operation</t>
  </si>
  <si>
    <t>ODP-JER-FD/08 FD/D01/01.08</t>
  </si>
  <si>
    <t>WO061172449</t>
  </si>
  <si>
    <t>MD|MYDB-20260806264563|DN00001/MN00906|Bimbel Ganesha Operation|085259222201</t>
  </si>
  <si>
    <t>2026-08-08 13:00:00 | Nama PIC : Huznil No HP : 085259222201 Alt :  M Janji : 08/08/2026 Jam Pasang : 08.00 - 13:00  NoteÃ‚Â :  hubungi terlebih dahulu sebelum kelokasi</t>
  </si>
  <si>
    <t>eatore kost</t>
  </si>
  <si>
    <t>ODP-SLI-FH/003 FH/D01/003.01</t>
  </si>
  <si>
    <t>WO061234050</t>
  </si>
  <si>
    <t>|MN00426|MYIA-030887676866/POI/muchamad rifky/088980332597/muchamad881@gmail.com</t>
  </si>
  <si>
    <t>2026-08-09 08:00:00 | Nama PIC : Bp Rifky No Hp : 088980332597 No Alt : - Tgl Pemasangan : 09 Agustus 2026 Interval : SIANG Note : Hubungi pelanggan terlebih dahulu</t>
  </si>
  <si>
    <t>Follow Up Revoke Completed, New Order ID : SC1002515872</t>
  </si>
  <si>
    <t>PT. Senlan Jaya Abadi</t>
  </si>
  <si>
    <t>ODP-RKT-FBA/11 FBA/D01/11.01</t>
  </si>
  <si>
    <t>WO061311294</t>
  </si>
  <si>
    <t>|MN02351|MYIA-029619196030/POI/Wu Fengmei/082266696168/senlan.88888@gmail.com</t>
  </si>
  <si>
    <t>HSI Bisnis Basic PSB 70% Dual Band - 100 Mbps</t>
  </si>
  <si>
    <t>ODP-PWT-FAL/109</t>
  </si>
  <si>
    <t>WO061151789</t>
  </si>
  <si>
    <t>2026-08-05 13:00:00 | Tanggal pemasangan : 05 AGUSTUS 2026  Jam pemasangan : pagi/siang  Info Tambahan : Hubungi pelanggan dulu sebelum ke lokasi  terima kasih</t>
  </si>
  <si>
    <t>SPBU 54.651.04</t>
  </si>
  <si>
    <t>ODP-BLB-FDS/18 FDS/D01/18.01</t>
  </si>
  <si>
    <t>WO061278120</t>
  </si>
  <si>
    <t>|MN02540|MYIA-059264264303/POI/Arif Sugiarto/085888041271/spbu5465104@gmail.com</t>
  </si>
  <si>
    <t xml:space="preserve">2026-08-10 08:00:00 | M Janji : 10 agustus 2026 jam Pasang : pagi  Note : hubungi pelanggan jika ingin kelokasi </t>
  </si>
  <si>
    <t>WO061204291</t>
  </si>
  <si>
    <t>2026-08-07 13:00:00|Waktu pemasnagan : 07 agustus 2026  Jam pemasangan : 08.00 - 12.00  Mohon hubungi pelanggan sebelum ke lokasi   Terima kasih|40010577|MYDITA</t>
  </si>
  <si>
    <t>ASTANA PROPERTY</t>
  </si>
  <si>
    <t>ODP-KEN-FAW/037 FAW/D05/037.01</t>
  </si>
  <si>
    <t>WO061153975</t>
  </si>
  <si>
    <t>|MC80063|MYIA-014491084795/POI/WILLIAM MAHARDILA DARLIUS/087838403677/rarautha85@gmail.com</t>
  </si>
  <si>
    <t>2026-08-08 15:00:00 | Nama : BU RARA (ACCOUNTING) No Hp : 087838403677 No Alt :  Tgl Pemasangan : 08 Agustus 2026 Interval : PAGI  Note : Hubungi pelanggan terlebih dahulu</t>
  </si>
  <si>
    <t>CAFE ANAK LANANG REBOND</t>
  </si>
  <si>
    <t>ODP-JER-FM/15 FM/D02/15.01</t>
  </si>
  <si>
    <t>WO061205507</t>
  </si>
  <si>
    <t>MD|MYDB-20260807264704|DN00001/MN00906|CAFE ANAK LANANG REBOND|087896653101</t>
  </si>
  <si>
    <t>2026-08-09 08:00:00 | Nama PIC : bapak mizan No HP : 087896653101 Alt :  M Janji : (SABTU/8/AGUSTUS/2026) jam Pasang : 09:00 Note : hubungi pelanggan jika ingin kelokasi</t>
  </si>
  <si>
    <t>Susteran Fransiskanes Larantuka</t>
  </si>
  <si>
    <t>ODP-LRT-FH/57</t>
  </si>
  <si>
    <t>WO061238531</t>
  </si>
  <si>
    <t>MD|MYDB-20260807264632|SC00001/MC00079|Susteran Fransiskanes Larantuka|081337063091</t>
  </si>
  <si>
    <t>Toko rejeki baru mataram</t>
  </si>
  <si>
    <t>ODP-SWE-FAT/76 FAT/D07/76.01</t>
  </si>
  <si>
    <t>WO061185367</t>
  </si>
  <si>
    <t>|MC40071|MYIA-081850829435/POI/Rohima/081337577824/imaakimprut@gmail.com</t>
  </si>
  <si>
    <t>2026-08-08 13:00:00 | Nama PIC : bapak andri No HP : 081337577824 Alt :  M Janji : (SABTU/8/AGUSTUS/2026) jam Pasang : 09:00 Note : hubungi pelanggan jika ingin kelokasi</t>
  </si>
  <si>
    <t>QC MIA - INVALID QUALITY CONTROL MIA - Foto Dokumen Usaha Tidak Valid - upload dokumen NPWP/SIUP/NIB atas nama usahanya yg se</t>
  </si>
  <si>
    <t>MY PERABOTAN</t>
  </si>
  <si>
    <t>ODP-SAP-FAB/18</t>
  </si>
  <si>
    <t>PSB;ISE207465;MY PERABOTAN;081239626520;PAKET HSI BISNIS 1:1  50 Mbps;yazidsalem53@gmail.com;-8.587772, 119.012494</t>
  </si>
  <si>
    <t>Plasa</t>
  </si>
  <si>
    <t>SPBU 44.532.04 SAMPANG</t>
  </si>
  <si>
    <t>ODP-MAO-FE/073 FE/D01/073.01</t>
  </si>
  <si>
    <t>WO061153370</t>
  </si>
  <si>
    <t>|MN00648|MYIA-081872661726/POI/Arby/085727707508/arby.septiantony@gmail.com</t>
  </si>
  <si>
    <t>2026-08-08 08:00:00 | Nama PIC : BAPAK arby No HP : 085727707508 Alt :  M Janji : (SABTU/8/AGUSTUS/2026) jam Pasang : 09:00 Note : hubungi pelanggan jika ingin kelokasi</t>
  </si>
  <si>
    <t>TK dan PAUD Aisyiyah Bustanul athfal 1</t>
  </si>
  <si>
    <t>ODP-PME-FBF/26 FBF/D05/26.01</t>
  </si>
  <si>
    <t>WO061174284</t>
  </si>
  <si>
    <t>MD|MYDB-20260807264633|DN00001/MN00572|TK dan PAUD Aisyiyah Bustanul athfal 1|082335879324</t>
  </si>
  <si>
    <t xml:space="preserve">2026-08-08 13:00:00 | telp :082335879324  alt : pagi / siang 08/08/2026 hub sebelum ke lokasi  </t>
  </si>
  <si>
    <t>SPBU 54.662.10</t>
  </si>
  <si>
    <t>ODP-TUL-FU/59 FU/D06/59.01</t>
  </si>
  <si>
    <t>WO061141611</t>
  </si>
  <si>
    <t>|MN00418|MYIA-087326441874/POI/ADE TAUFIK ARIYANTO/082257371565/adetariyanto@gmail.com</t>
  </si>
  <si>
    <t>2026-08-08 08:00:00 | Nama Pic : BP ADE No Hp Pic : 082257371565 Jam Pemasangan : 08:00 - 12.00 Tanggal Pemasangan : SABTU 08 AGUSTUS 2026 Info Tambahan : Hubungi pelanggan sebelum datang ke lokasi, terima kasih.</t>
  </si>
  <si>
    <t>PT.GLOBAL YIMI CARGO</t>
  </si>
  <si>
    <t>ODP-GSK-FAW/52</t>
  </si>
  <si>
    <t>WO061308060</t>
  </si>
  <si>
    <t>|MN00086|/PT.GLOBAL YIMI CARGO/Hidayatulloh Nur/083852359924/it.support.jt.cargo@gmail.com/HSI Bisnis Promo HUT Telkom (1:1) 300 Mbps (Rp 1.130.000) PSB Rp 150.000</t>
  </si>
  <si>
    <t>2026-08-10 08:00:00|Nama PIC:  bp hidayatulloh No HP: 083852359924 Alt: Tanggal: 10/8/2026 Jam Pasang: Pagi Note: Hubungi sebelum ke lokasi, terimakasih. Diusahakan secepatnya|40010577|MYDITA</t>
  </si>
  <si>
    <t>ODP-BDG-FB/29</t>
  </si>
  <si>
    <t>WO061265691</t>
  </si>
  <si>
    <t>2026-08-07 13:00:00 |   M Janji : (07/08/026)  jam Pasang : 09:00  Note : hubungi pelanggan jika ingin kelokasi</t>
  </si>
  <si>
    <t>SPBU 54.622.04</t>
  </si>
  <si>
    <t>ODP-BBA-FAH/38 FAH/D02/38.01</t>
  </si>
  <si>
    <t>WO061228680</t>
  </si>
  <si>
    <t>MD|MYDB-20260808264715|DN00001/MN00216|SPBU 54.622.04|085843102464</t>
  </si>
  <si>
    <t>2026-08-09 10:00:00 | Nama PIC : Bp Khafid No Hp : 085843102464 No Alt : - Tgl Pemasangan : 09 Agustus 2026 Interval : PAGI SIANG Note : Hubungi pelanggan terlebih dahulu</t>
  </si>
  <si>
    <t>SPBU 54.644.01 UD. MOCH JAKUB</t>
  </si>
  <si>
    <t>ODP-NJK-FAT/25 FAT/D03/25.01</t>
  </si>
  <si>
    <t>WO061254508</t>
  </si>
  <si>
    <t>MD|MYDB-20260808264740|DC20010/MC20002|SPBU 54.644.01 UD. MOCH JAKUB|085259414873</t>
  </si>
  <si>
    <t>2026-08-09 13:00:00 | Nama PIC : Bp Heri No Hp : 085259414873 No Alt : - Tgl Pemasangan : 09 Agustus 2026 Interval : PAGI SIANG Note : Hubungi pelanggan terlebih dahulu</t>
  </si>
  <si>
    <t>SPBU 54.631.17 (OFFICE)</t>
  </si>
  <si>
    <t>ODP-MNZ-FAN/03 FAN/D01/03.01</t>
  </si>
  <si>
    <t>WO061291434</t>
  </si>
  <si>
    <t>|MN00286|MYIA-021461661755/POI/IWAN SETYAWAN/08563623930/iwansetawan1989e3@gmail.com</t>
  </si>
  <si>
    <t>SMK NEGERI 1 JEPON</t>
  </si>
  <si>
    <t>ODP-BLO-FFD/037 FFD/D05/037.01</t>
  </si>
  <si>
    <t>WO061155851</t>
  </si>
  <si>
    <t>|MN02756|MYIA-091273360153/POI/Olivia Noor Prita sari/085728035407/smkn1jepon@yahoo.com</t>
  </si>
  <si>
    <t>2026-08-11 08:00:00 | Tanggal pemasangan: 11/08/2026 Jam pemasangan : pagi Info Tambahan : Hubungi pelanggan dulu sebelum ke lokasi terima kasih.</t>
  </si>
  <si>
    <t>PT. Adhiusaha Kencana Lestari</t>
  </si>
  <si>
    <t>ODP-DMO-FW/01 FW/D01/01.01</t>
  </si>
  <si>
    <t>WO061267716</t>
  </si>
  <si>
    <t>MD|MYDB-20260808264747|DN00001/MN02093|PT. Adhiusaha Kencana Lestari|081132207878</t>
  </si>
  <si>
    <t xml:space="preserve">2026-08-11 13:00:00 | Nama PIC: bp ilham  Notel: 081132207878 Alt: -  Tanggal: 11/8/2026 Jam Pasang: Siang Note: Hubungi pelanggan sebelum ke lokasi, terima kasih. </t>
  </si>
  <si>
    <t>HSI Bisnis Bundling Phone Promo 2026 Dual Band PSB 70% - Free 800 Menit Promo - 100 Mbps</t>
  </si>
  <si>
    <t>SMA IT ICC</t>
  </si>
  <si>
    <t>ODP-KPN-FU/05 FU/D01/05.01</t>
  </si>
  <si>
    <t>WO061172537</t>
  </si>
  <si>
    <t>MD|MYDB-20260807264660|DC40005/MC40050|SMA IT ICC|085293434340</t>
  </si>
  <si>
    <t>2026-08-08 13:00:00 | Nama Pic : bu sri  No Hp Pic : 085293434340 No alt : - Jam Pemasangan : siang  Tanggal Pemasangan : 8 Agustus 2026</t>
  </si>
  <si>
    <t>ODP-TET-FAF/35 FAF/D04/35.01</t>
  </si>
  <si>
    <t>WO061151647</t>
  </si>
  <si>
    <t>2026-08-08 08:00:00 | Nama : BP NANDANG No Hp : 081398945118 No Alt :  Tgl Pemasangan : 08 Agustus 2026 Interval : PAGI  Note : Hubungi pelanggan terlebih dahulu</t>
  </si>
  <si>
    <t>Follow Up Revoke Completed, New Order ID : SC1002516582</t>
  </si>
  <si>
    <t>HSI Bisnis Bundling Netmonk Dual Band PSB 70% Promo - 100 Mbps</t>
  </si>
  <si>
    <t>SDN. SINDANGSARI 01 MAJENANG</t>
  </si>
  <si>
    <t>ODP-MAN-FB/162</t>
  </si>
  <si>
    <t>WO061270337</t>
  </si>
  <si>
    <t xml:space="preserve"> SA; MC80043 ; TIWI  ; TREG3 ; CILACAP ;PSB 1S HSI BISNIS PROMO 50 MB;SDN. SINDANGSARI 01 MAJENANG; BUDI UNTORO/0823 2446 8689 ; untorobudi545@gmail.com</t>
  </si>
  <si>
    <t>PT. Bangkit Lakuliner Indonesia Pemuda Kebumen</t>
  </si>
  <si>
    <t>ODP-KBM-FAQ/125</t>
  </si>
  <si>
    <t>WO061181725</t>
  </si>
  <si>
    <t>|MN02235|MYIA-076891144730/POI/Muhamad Arif Nurdin/085283300362/arif.nurdin@seindonesia.co.id</t>
  </si>
  <si>
    <t>2026-08-02 08:00:00 | Tanggal Pemasangan : 02 Agustus 2026  Jam Pemasangan : 08:00 13:00  Info Tambahan : Hubungi pelanggan dulu sebelum ke lokasi terimakasih</t>
  </si>
  <si>
    <t>The Prajan Hotel &amp; Villas</t>
  </si>
  <si>
    <t>ODP-KBU-FEL/19 FEL/D02/04.19</t>
  </si>
  <si>
    <t>WO061195936</t>
  </si>
  <si>
    <t>|MC80224|MYIA-036229692047/POI/DIMAS ARIFAN FEBRIYANTO/08132077719/dg@nattshospitality.com</t>
  </si>
  <si>
    <t>2026-08-09 14:00:00 | Nama : BP DIMAS ARIFAN FEBRIYANTO No Hp : 08132077719 No Alt : 0895363656031 Tgl Pemasangan : 08 Agustus 2026 Interval : SIANG Note : Hubungi pelanggan terlebih dahulu</t>
  </si>
  <si>
    <t>RUMAH KOST GUFRON</t>
  </si>
  <si>
    <t>ODP-BOW-FAC/30 FAC/D01/30.01</t>
  </si>
  <si>
    <t>WO061132689</t>
  </si>
  <si>
    <t>|MC30175|MYIA-047201271506/POI/Muhammad Gufron/083853348595/kostgufron96@gmail.com</t>
  </si>
  <si>
    <t xml:space="preserve">2026-08-08 08:00:00 | telp :083853348595  alt : pagi / siang 08/08/2026 hub sebelum ke lokasi </t>
  </si>
  <si>
    <t>Follow Up Revoke Completed, New Order ID : SC1002515426</t>
  </si>
  <si>
    <t>ODP-KJE-FD/046</t>
  </si>
  <si>
    <t>WO061316353</t>
  </si>
  <si>
    <t>2026-08-08 13:00:00 | Tanggal pemasangan: 08/08/2026  Jam pemasangan : pagi / siang  Info Tambahan : Hubungi pelanggan dulu sebelum ke lokasi.  terima kasih</t>
  </si>
  <si>
    <t>UNCONTACTED : Telepon Tidak Diangkat - RNA Benita Lailani 40951377|MYDITA</t>
  </si>
  <si>
    <t>ODP-TBN-FAW/21</t>
  </si>
  <si>
    <t>WO061154121</t>
  </si>
  <si>
    <t>2026-08-08 08:00:00|Nama PIC:  bp wahyudi  No HP: 08995847815 Alt: Tanggal: 8/8/2026 Jam Pasang: Pagi Note: Hubungi sebelum ke lokasi, terimakasih|40010577|MYDITA</t>
  </si>
  <si>
    <t>Follow Up Revoke Completed, New Order ID : SC1002516361</t>
  </si>
  <si>
    <t>ALAMANDA VILLA</t>
  </si>
  <si>
    <t>ODP-CDS-FA/18</t>
  </si>
  <si>
    <t>WO061135479</t>
  </si>
  <si>
    <t>|MN02750|/PIC NI KADEK INDAH SUDARTINI/081238117734/Indahkusuma074@gmail.com</t>
  </si>
  <si>
    <t>2026-08-08 08:00:00|telp :081238117734  alt : pagi / siang 08/08/2026 hub sebelum ke lokasi |40961370|MYDITA</t>
  </si>
  <si>
    <t>SPBU 54.631.01</t>
  </si>
  <si>
    <t>ODP-CRB-FD/63 FD/D04/63.01</t>
  </si>
  <si>
    <t>WO061279940</t>
  </si>
  <si>
    <t>|MN00286|MYIA-090139880285/POI/PARJONO/087858060685/spbu5.5463110@gmail.com</t>
  </si>
  <si>
    <t>MUSHOLLA AL-IKHLAS</t>
  </si>
  <si>
    <t>ODP-KUD-FBG/013</t>
  </si>
  <si>
    <t>|MN00915|/ musholla  Al ikhlas / Pic Safii / Cp 081935165070 /  zuss.asfa@gmail.com</t>
  </si>
  <si>
    <t>BAKSO TETELAN NGAPAK</t>
  </si>
  <si>
    <t>ODP-TMG-FAY/058 FAY/D03/058.01</t>
  </si>
  <si>
    <t>WO061285953</t>
  </si>
  <si>
    <t>|MN02587|MYIA-068803338131/POI/IKA PURWANINGSIH/085921491161/ykstorenew@gmail.com</t>
  </si>
  <si>
    <t>2026-08-09 15:00:00 | Nama Pic : IBU IKA No Hp Pic : 085921491161 Jam Pemasangan : 08:00 - 12.00 Tanggal Pemasangan : MINGGU 09 AGUSTUS 2026 Info Tambahan : Hubungi pelanggan sebelum datang ke lokasi, terima kasih.</t>
  </si>
  <si>
    <t>PT ROSIVAN NUSA SEJAHTERA</t>
  </si>
  <si>
    <t>ODP-BMK-FAU/062</t>
  </si>
  <si>
    <t>WO061166837</t>
  </si>
  <si>
    <t>MD|MYDB-20260807264604|DN00001/MN00966|PT ROSIVAN NUSA SEJAHTERA|085643175333</t>
  </si>
  <si>
    <t xml:space="preserve">2026-08-08 13:00:00 | Nama PIC : Bapak Wahyu No HP : 085643175333 No Alternatif : - M Janji : 08/08/2026 Jam Pasang : Pagi NoteÃ‚Â :  Hubungi terlebih dahulu sebelum ke lokasi </t>
  </si>
  <si>
    <t>HSI Bisnis Bundling Phone PSB 70% - Free 800 Menit Promo - 50 Mbps</t>
  </si>
  <si>
    <t>WARKOP RIVAL</t>
  </si>
  <si>
    <t>ODP-JOM-FC/11</t>
  </si>
  <si>
    <t>WO061332401</t>
  </si>
  <si>
    <t>|MN02084|/WARKOP RIVAL/WINBACK 2.0 HSI B2B (1:1) 50MBPS 355RB PSB DISC 70%/08970902489/rivalsaputra140@gmail.com/RIVAL SAPUTRA /-7.6107616, 112.2403632</t>
  </si>
  <si>
    <t>2026-08-10 13:00:00|Nama Pic : BP RIVAL No Hp Pic : 08970902489 Jam Pemasangan : 08:00 - 12.00 Tanggal Pemasangan : SENIN 10 AGUSTUS 2026 Info Tambahan : Hubungi pelanggan sebelum datang ke lokasi|40961370|MYDITA</t>
  </si>
  <si>
    <t>toko jaya abadi tlogosari</t>
  </si>
  <si>
    <t>ODP-GEN-FS/13 FS/D02/13.01</t>
  </si>
  <si>
    <t>WO061190927</t>
  </si>
  <si>
    <t>MD|MYDB-20260807264649|DC30004/MC30053|toko jaya abadi tlogosari|081249400096</t>
  </si>
  <si>
    <t>2026-08-08 13:00:00 | Nama Pic : rendi No Hp Pic : 081249400096 No alt : - Jam Pemasangan : pagi  Tanggal Pemasangan : 8 Agustus 2026</t>
  </si>
  <si>
    <t>WARKOP BUNG KARNO</t>
  </si>
  <si>
    <t>ODP-NJK-FAE/07 FAE/D01/07.01</t>
  </si>
  <si>
    <t>WO061170413</t>
  </si>
  <si>
    <t>|MC20191|MYIA-058042359357/POI/SUKARNO/085743196463/asopo7513@gmail.com</t>
  </si>
  <si>
    <t>SPBU Pertamina 54.693.10</t>
  </si>
  <si>
    <t>ODP-PME-FQ/07</t>
  </si>
  <si>
    <t>WO061281615</t>
  </si>
  <si>
    <t>|MN00213|/SPBU Pertamina 54.693.10/823-3851-4545/sam.p.oernajayasehatselalu@gmail.com/HSI Bisnis Promo HUT Telkom (1:1) 75 Mbps (Rp 415.000) PSB Rp 150.000/ACH. IDRIS/QCHR+Q6V, Jl. Raya Ambat, Tlanakan, Kec. Tlanakan, Kabupaten Pamekasan, Jawa Timur 69371</t>
  </si>
  <si>
    <t>2026-08-09 13:00:00|Nama : BP ROUF (PENGAWAS) No Hp : 082338514545 No Alt :  Tgl Pemasangan : 09 Agustus 2026 Interval : PAGI  Note : Hubungi pelanggan terlebih dahulu|40971402|MYDITA</t>
  </si>
  <si>
    <t>|MN00087|/CP KADEK KERTANA/081959428867/kadektana994@gmail.com</t>
  </si>
  <si>
    <t>SPX POJONG HUB</t>
  </si>
  <si>
    <t>ODP-WNS-FAT/021 FAT/D02/021.01</t>
  </si>
  <si>
    <t>WO061188133</t>
  </si>
  <si>
    <t>|MC80054|MYIA-056521296516/POI/SYAHRUL RAHMADANI SALIM/085713251539/syahrul.salim@spxexpress.com</t>
  </si>
  <si>
    <t>2026-08-09 08:00:00 | Nama PIC:  BP SYAHRUL  No HP: 085713251539 Alt: Tanggal: 9/8/2026 Jam Pasang: Pagi Note: Hubungi sebelum ke lokasi</t>
  </si>
  <si>
    <t>Provisioning Failed|WFM|INF009006582|PP_-7.8178510999999995,110.4079085_PP_PELANGGAN MINTA DIPENDING DULU SAMPAI WAKTU YANG B</t>
  </si>
  <si>
    <t>PT JAMBEWANGI INDAH LESTARI SPBU 44.561.03</t>
  </si>
  <si>
    <t>ODP-MGE-FAX/002 FAX/D01/002.01</t>
  </si>
  <si>
    <t>WO061316486</t>
  </si>
  <si>
    <t>|MN02255|MYIA-043469589430/POI/RANGGA MUDA KUSUMA/0895422316410/ramones01012001@gmail.com</t>
  </si>
  <si>
    <t xml:space="preserve">2026-08-10 09:00:00 | M Janji : (10/08/2026) jam Pasang : 09:00 Note : hubungi pelanggan jika ingin kelokasi </t>
  </si>
  <si>
    <t>SPBU 54.633.01</t>
  </si>
  <si>
    <t>ODP-MGT-FF/14 FF/D03/14.01</t>
  </si>
  <si>
    <t>WO061280794</t>
  </si>
  <si>
    <t>|MN00285|MYIA-038735910455/POI/H SOETOMO/085334123351/spbu5.5463301@gmail.com</t>
  </si>
  <si>
    <t>2026-08-10 08:00:00 | Tgl Pemasangan : 10 Agustus 2026 Interval : PAGI 10.00 Note : Hubungi pelanggan terlebih dahulu</t>
  </si>
  <si>
    <t>ODP-KLT-FB/84</t>
  </si>
  <si>
    <t>WO061187800</t>
  </si>
  <si>
    <t>2026-08-07 13:00:00 | Nama PIC : bapak septian  No HP :  088226040931  Alt :   M Janji : (JUMAT/7/AGUSTUS/2026)  jam Pasang : 09:00  Note : hubungi pelanggan jika ingin kelokasi</t>
  </si>
  <si>
    <t>ODP-KRY-FH/036</t>
  </si>
  <si>
    <t>WO061323692</t>
  </si>
  <si>
    <t>|MN00292|MYIA-003197210173/POI/ANNI NOVERIA/081542352008/noverianaani@gmail.com</t>
  </si>
  <si>
    <t>2026-08-10 13:00:00 | Nama PIC:  bu anni  No HP: 081542352008 Alt: Tanggal: 10/8/2026 Jam Pasang: 10.00 Note: Hubungi sebelum ke lokasi, terimakasih.</t>
  </si>
  <si>
    <t>CV. Langgeng Sukses Berkah</t>
  </si>
  <si>
    <t>ODP-KRT-FAF/059 FAF/D05/04.59</t>
  </si>
  <si>
    <t>WO061277235</t>
  </si>
  <si>
    <t>MD|MYDB-20260807264683|DN00001/MN00440|CV. Langgeng Sukses Berkah|085842436070</t>
  </si>
  <si>
    <t>KEDAI SAE</t>
  </si>
  <si>
    <t>WO061330547</t>
  </si>
  <si>
    <t>|MN02367|MYIA-028760493407/POI/RINAWATI/082147552840/rinawtii70@gmail.com</t>
  </si>
  <si>
    <t>2026-08-10 13:00:00 | Nama PIC : Ibu Rina No Hp : 082147552840 No Alt : - Tgl Pemasangan : 10 Agustus 2026 Interval : PAGI SIANG Note : Hubungi pelanggan terlebih dahulu</t>
  </si>
  <si>
    <t>CV. Paracom</t>
  </si>
  <si>
    <t>ODP-KLN-FBE/31 FBE/D01/31.01</t>
  </si>
  <si>
    <t>WO061172044</t>
  </si>
  <si>
    <t>|MB00449|MYIA-023341108656/POI/bapak/085792529001/firdaamufliha@gmail.com</t>
  </si>
  <si>
    <t xml:space="preserve">2026-08-09 13:00:00 | telp :085792529001  alt : pagi / siang 099/08/2026 hub sebelum ke lokasi  </t>
  </si>
  <si>
    <t>PTmarga jaya mapan SPBU 5468138 semboro</t>
  </si>
  <si>
    <t>ODP-TGU-FB/90</t>
  </si>
  <si>
    <t>WO061168364</t>
  </si>
  <si>
    <t>|MC30146|MYIA-032300727967/POI/SONNY YOHANES SUGIYANTO/08113509618/sonny.yohanes@gmail.com</t>
  </si>
  <si>
    <t>2026-08-08 13:00:00 | Nama PIC:  bu maratus No HP: 08113509618 Alt: Tanggal: 8/8/2026 Jam Pasang: Siang Note: Hubungi sebelum ke lokasi, terimakasih</t>
  </si>
  <si>
    <t>SPPG BONDOWOSO BADEAN 1</t>
  </si>
  <si>
    <t>ODP-BOW-FB/37 FB/D01/37.01</t>
  </si>
  <si>
    <t>WO061152957</t>
  </si>
  <si>
    <t>MD|MYDB-20260807264624|DC30008/MC30147|SPPG BONDOWOSO BADEAN 1|082339590905</t>
  </si>
  <si>
    <t>2026-08-08 08:00:00 | Nama PIC : BAPAK FERI No HP : 082339590905 Alt :  M Janji : (SABTU/8/AGUSTUS/2026) jam Pasang : 09:00 Note : hubungi pelanggan jika ingin kelokasi</t>
  </si>
  <si>
    <t>SPBU 5462222</t>
  </si>
  <si>
    <t>ODP-LMG-FD/67</t>
  </si>
  <si>
    <t>WO061260430</t>
  </si>
  <si>
    <t>AMRBS;402409;AMEX;DODOD HERMANU;RBS-3;SURAMADU;PSB;SPBU 5462222;087753000130;spbu.5462222@yahoo.com;HSI Bisnis Promo HUT Telkom (1:1) 50 Mbps (Rp 355.000) PSB Rp 150.000;Winarti;-7.0943377, 112.4453922</t>
  </si>
  <si>
    <t>2026-08-09 10:00:00|Tgl Pemasangan : 09 Agustus 2026 Interval : PAGI SIANG Note : Hubungi pelanggan terlebih dahulu|40981182|MYDITA</t>
  </si>
  <si>
    <t>ODP-MSP-FG/06</t>
  </si>
  <si>
    <t>Toko Alif</t>
  </si>
  <si>
    <t>ODP-BDN-FB/011 FB/D01/011.01</t>
  </si>
  <si>
    <t>WO061139576</t>
  </si>
  <si>
    <t>MD|MYDB-20260807264612|DN00001/MN00663|Toko Alif|0895635152738</t>
  </si>
  <si>
    <t>2026-08-09 08:00:00 | M Janji : 9 agustus 2026 jam Pasang : pagi  Note : hubungi pelanggan jika ingin kelokasi</t>
  </si>
  <si>
    <t>LB PLERET BANTUL</t>
  </si>
  <si>
    <t>ODP-BTL-FBZ/030 FBZ/D01/030.01</t>
  </si>
  <si>
    <t>WO061312803</t>
  </si>
  <si>
    <t>|MN00799|MYIA-060043396531/POI/LAELATUL AFIATUN NISAK/085733668576/kantorhrdlaskarbuah@gmail.com</t>
  </si>
  <si>
    <t>2026-08-11 09:00:00 | Tanggal Pemasangan : 11 Agustus 2026 Jam Pemasangan : 08:00 13:00 Info Tambahan : Hubungi pelanggan dulu sebelum ke lokasi terimakasih</t>
  </si>
  <si>
    <t>TIRTA OASIS PERKASA</t>
  </si>
  <si>
    <t>ODP-PAE-FAP/09</t>
  </si>
  <si>
    <t>WO061306231</t>
  </si>
  <si>
    <t>MC20202|TIRTA OASIS PERKASA /081234033300;085607545750/tirtaoasis.perkasa@gmail.com/PSB 100MB 535K PSB 150K/HERI UAP</t>
  </si>
  <si>
    <t>2026-08-08 13:00:00|BUMIREJO,KRECEK,PARE|SYSTEM|MYDITA</t>
  </si>
  <si>
    <t>Follow Up Revoke Completed, New Order ID : SC1002515497</t>
  </si>
  <si>
    <t>ODP-LSE-FE/114</t>
  </si>
  <si>
    <t>WO061275738</t>
  </si>
  <si>
    <t>AMRBS;403099;TREG4;MUHAMMAD MASTUR;081226139781;CP EKO YASWANTO;08978379539PAKET 2S INET VOICE 50 MBPS (479.000);PT GLOBAL JET EXPRESS//KRAGAN;input by Tito</t>
  </si>
  <si>
    <t>2026-08-09 13:00:00|Tanggal pemasangan: 09/08/2026 Jam pemasangan : pagi / siang Info Tambahan : Hubungi pelanggan dulu sebelum ke lokasi. terima kasih|40951377|MYDITA</t>
  </si>
  <si>
    <t>ODP-SDY-FAD/01</t>
  </si>
  <si>
    <t>WO061266154</t>
  </si>
  <si>
    <t>2026-08-07 13:00:00 | Nama PIC : SINTA  No HP : 081234572334  Alt :   M Janji : 07/08/2026  Jam Pasang : 08.00 - 13:00   NoteÃ‚Â :  hubungi terlebih dahulu sebelum kelokasi</t>
  </si>
  <si>
    <t>Qeela.Net Game</t>
  </si>
  <si>
    <t>ODP-KUD-FZ/042</t>
  </si>
  <si>
    <t>WO061313732</t>
  </si>
  <si>
    <t>|MN00915|/ Qeela.Net Game / 08562788488 - 085735001555 / Cp Wahyu Hadi Kuntarto / doiku_1986@yahoo.co.id</t>
  </si>
  <si>
    <t>2026-08-10 13:00:00|Tanggal pemasangan: 10/08/2026 Jam pemasangan : pagi / siang Info Tambahan : Hubungi pelanggan dulu sebelum ke lokasi. terima kasih|40951377|MYDITA</t>
  </si>
  <si>
    <t>Sowan Coffee Service</t>
  </si>
  <si>
    <t>ODP-SMN-FBG/022 FBG/D04/022.01</t>
  </si>
  <si>
    <t>WO061270190</t>
  </si>
  <si>
    <t>|MB00449|MYIA-063440546079/POI/bapak/085726616666/sowandimari@gmail.com</t>
  </si>
  <si>
    <t>2026-08-10 08:00:00 | Nama PIC : Bp Eri No Hp : 085726616666 No Alt : - Tgl Pemasangan : 10 Agustus 2026 Interval : PAGI SIANG Note : Hubungi pelanggan terlebih dahulu</t>
  </si>
  <si>
    <t>SPBU 5461124</t>
  </si>
  <si>
    <t>ODP-GSK-FBB/19 FBB/D02/19.01</t>
  </si>
  <si>
    <t>WO061186211</t>
  </si>
  <si>
    <t>MD|MYDB-20260807264618|DN00001/MN02100|SPBU 5461124|0811311105</t>
  </si>
  <si>
    <t>KSPPS ASSALAM ARTHADAYA KK TAHUNAN</t>
  </si>
  <si>
    <t>ODP-LSE-FC/051 FC/D05/051.01</t>
  </si>
  <si>
    <t>WO061248955</t>
  </si>
  <si>
    <t>|MN02366|MYIA-001588518261/POI/Amar maruf/085225567772/bmt.assalamarthadaya@gmail.com</t>
  </si>
  <si>
    <t>ANDROMEDA27</t>
  </si>
  <si>
    <t>ODP-TMP-FE/71 FE/D08/71.01</t>
  </si>
  <si>
    <t>WO061304214</t>
  </si>
  <si>
    <t>MD|MYDB-20260809264805|SC20017/MC20200|ANDROMEDA27|6282245408500</t>
  </si>
  <si>
    <t>ODP-MYR-FBL/10</t>
  </si>
  <si>
    <t>WO061164421</t>
  </si>
  <si>
    <t>2026-08-05 13:00:00 | Nama : BU IRENE (ADMIN)  No Hp : 082232027184  No Alt : 087853008685  Tgl Pemasangan : 05 Agustus 2026  Interval : SIANG  Note : Hubungi pelanggan terlebih dahulu</t>
  </si>
  <si>
    <t>WO061324051</t>
  </si>
  <si>
    <t>2026-08-08 13:00:00|Jam pemasangan : 12.00  Info Tambahan : Hubungi pelanggan dulu sebelum ke lokasi  terimakasih   |40951378|MYDITA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</si>
  <si>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E25061;E25061 ~ ES25 </t>
  </si>
  <si>
    <t>SPARTAN INDONESIA</t>
  </si>
  <si>
    <t>ODP-IJK-FBP/13 FBP/D02/13.01</t>
  </si>
  <si>
    <t>WO061152965</t>
  </si>
  <si>
    <t>|MN00458|MYIA-083793578515/POI/BINCAR/085791348876/bincartsinurat@gmail.com</t>
  </si>
  <si>
    <t>2026-08-10 15:00:00 | M Janji : (08/08/026) jam Pasang : 09:00 Note : hubungi pelanggan jika ingin kelokasi</t>
  </si>
  <si>
    <t>ES TELLER CANGAAN</t>
  </si>
  <si>
    <t>ODP-GEN-FF/91 FF/D03/91.01</t>
  </si>
  <si>
    <t>WO061147136</t>
  </si>
  <si>
    <t>MD|MYDB-20260807264615|DC30004/MC30050|ES TELLER CANGAAN|085196907621</t>
  </si>
  <si>
    <t>2026-08-08 13:00:00 | Nama : BP MUHAMAD ANDIK HARIYANTO No Hp : 085196907621 No Alt :  Tgl Pemasangan : 08 Agustus 2026 Interval : SIANG Note : Hubungi pelanggan terlebih dahulu</t>
  </si>
  <si>
    <t>Provisioning Failed|WFM|INF008995264|KETERANGAN : RNA | MENUNGGU INFO DARI PELANGGAN</t>
  </si>
  <si>
    <t>SPBU 54.662.22 TULUNGAGUNG</t>
  </si>
  <si>
    <t>ODP-TUL-FS/06 FS/D02/06.01</t>
  </si>
  <si>
    <t>WO061281049</t>
  </si>
  <si>
    <t>|MN00418|MYIA-036256364083/POI/YUDA ROCHMANSYAH /085161151181/spbu5466222tulungagung@gmail.com</t>
  </si>
  <si>
    <t>2026-08-09 13:00:00 | Nama Pic : bp YUDA  No Hp Pic : 085161151181 No alt : - Jam Pemasangan : pagi  Tanggal Pemasangan : 9 Agustus 2026</t>
  </si>
  <si>
    <t>Follow Up Revoke Completed, New Order ID : SC1002515840</t>
  </si>
  <si>
    <t>PT.KARUNIA JAYA INDAH</t>
  </si>
  <si>
    <t>ODP-NGI-FH/41</t>
  </si>
  <si>
    <t>WO061198515</t>
  </si>
  <si>
    <t>|MN00518|/PT.KARUNIA JAYA INDAH/WINBACK 2.0 HSI B2B (1:1) 100MBPS 535RB PSB DISC 70%//spbu61314@yahoo.co.id/MUHAMMAD AUFUR ROHMAN/8563609884</t>
  </si>
  <si>
    <t>2026-08-08 15:00:00|Tanggal pemasangan: 08/08/2026 Jam pemasangan : Siang Info Tambahan : Hubungi pelanggan dulu sebelum ke lokasi terima kasih.|40961370|MYDITA</t>
  </si>
  <si>
    <t>WO061145389</t>
  </si>
  <si>
    <t>2026-08-08 08:00:00|M Janji : (07/08/026) jam Pasang : 09:00 Note : hubungi pelanggan jika ingin kelokasi |40931150|MYDITA</t>
  </si>
  <si>
    <t>ODP-KBU-FGP/004 FGP/D02/004.01</t>
  </si>
  <si>
    <t>WO061290135</t>
  </si>
  <si>
    <t>|MC80006|MYIA-033560476623/POI/Nisa Fadhilla/0895363272887/admnhr.office.dewave@gmail.com</t>
  </si>
  <si>
    <t>MIS DARUL ULUM</t>
  </si>
  <si>
    <t>ODP-GDI-FA/84 FA/D07/84.01</t>
  </si>
  <si>
    <t>WO061258615</t>
  </si>
  <si>
    <t>|MN02462|MYIA-032749747581/POI/fanani muhammad /083894463266/midarulu1@gmail.com</t>
  </si>
  <si>
    <t>2026-08-10 08:00:00 | Nama Pic : BP SYAFIQ No Hp Pic : 083894463266 Jam Pemasangan : 08:00 - 12.00 Tanggal Pemasangan : 10 AGUSTUS 2026 Info Tambahan : Hubungi pelanggan sebelum datang ke lokasi, terima kasih.</t>
  </si>
  <si>
    <t>SPPG KARANGMALANG</t>
  </si>
  <si>
    <t>ODP-KTM-FU/008 FU/D01/008.01</t>
  </si>
  <si>
    <t>WO061177375</t>
  </si>
  <si>
    <t>|MN00292|MYIA-046802533185/POI/MELISA ASTRIYANI/085869295036/sppgkarangmalang211@gmail.com</t>
  </si>
  <si>
    <t>2026-08-08 13:00:00 | M Janji : 8 agustus 2026 jam Pasang : pagi siang Note : hubungi pelanggan jika ingin kelokasi</t>
  </si>
  <si>
    <t>WORKSHOP SENGKAPURA</t>
  </si>
  <si>
    <t>ODP-BWN-FAA/13 FAA/D02/13.01</t>
  </si>
  <si>
    <t>WO061189801</t>
  </si>
  <si>
    <t>MD|MYDB-20260806264514|DN00001/MN00443|WORKSHOP SENGKAPURA|085232356571</t>
  </si>
  <si>
    <t>2026-08-08 13:00:00 | Nama PIC : Herlambang No HP : 085232356571 Alt : 082330130710 M Janji : 08/08/2026 Jam Pasang : 08.00 - 13:00  NoteÃ‚Â :  hubungi terlebih dahulu sebelum kelokasi</t>
  </si>
  <si>
    <t>PONPES NURUL ULUM DARUL HIKAM</t>
  </si>
  <si>
    <t>WO061186220</t>
  </si>
  <si>
    <t>|MC20235|MYIA-089212759972/POI/MUHAMMAD HARIS UBAIDILLAH /0895360517060/mhq16199@gmail.com</t>
  </si>
  <si>
    <t>2026-08-10 08:00:00 | Nama PIC:  bp muh harris No HP:  Alt: Tanggal: 10/8/2026 Jam Pasang: Pagi Note: Hubungi sebelum ke lokasi, terima kasih</t>
  </si>
  <si>
    <t>TK DUTA RK99 KARANGKEMIRI</t>
  </si>
  <si>
    <t>ODP-PWT-FDG/005 FDG/D01/005.01</t>
  </si>
  <si>
    <t>WO061255083</t>
  </si>
  <si>
    <t>|MN00649|MYIA-020439370289/POI/Rizal Syahlani/6285865426767/kiebae03@gmail.com</t>
  </si>
  <si>
    <t>2026-08-09 13:00:00 | Nama PIC : Ibu Rizal No Hp : 085865426767 No Alt : - Tgl Pemasangan : 09 Agustus 2026 Interval : PAGI SIANG Note : Hubungi pelanggan terlebih dahulu</t>
  </si>
  <si>
    <t>SPBU 54.631.17 (SERVER)</t>
  </si>
  <si>
    <t>WO061285402</t>
  </si>
  <si>
    <t>|MN00286|MYIA-037907539632/POI/IWAN SETYAWAN/08563623930/iwansetawan1989e3@gmail.com</t>
  </si>
  <si>
    <t>2026-08-09 15:00:00 | Nama Pic : BP IWAN No Hp Pic : 08563623930 Jam Pemasangan : 08:00 - 12.00 Tanggal Pemasangan : MINGGU 09 AGUSTUS 2026 Info Tambahan : Hubungi pelanggan sebelum datang ke lokasi, terima kasih.</t>
  </si>
  <si>
    <t>ODP-KML-FJ/45</t>
  </si>
  <si>
    <t>WO061284729</t>
  </si>
  <si>
    <t>|MN02600|/Toko Santriawan UTM/SALMAN AL FARISI/087892187243/oohppp858@gmail.com/HSI Bisnis Promo HUT Telkom (1:1) 50 Mbps (Rp 355.000) PSB Rp 150.000</t>
  </si>
  <si>
    <t>2026-08-09 15:00:00|Tgl Pemasangan : 09 Agustus 2026 Interval : PAGI SIANG Note : Hubungi pelanggan terlebih dahulu|40981182|MYDITA</t>
  </si>
  <si>
    <t>WO061168327</t>
  </si>
  <si>
    <t>|MN02756|MYIA-087871136124/POI/Olivia Noor Prita sari/085728035407/smkn1jepon@yahoo.com</t>
  </si>
  <si>
    <t>2026-08-11 08:00:00 | Nama PIC : Olivia No HP : 085728035407 Alt :  M Janji : 11/08/2026 Jam Pasang : 08.00 - 13:00  NoteÃ‚Â :  hubungi terlebih dahulu sebelum kelokasi</t>
  </si>
  <si>
    <t>Follow Up Revoke Completed, New Order ID : SC1002516345</t>
  </si>
  <si>
    <t>Griya Madani kos putra</t>
  </si>
  <si>
    <t>ODP-MGE-FS/084</t>
  </si>
  <si>
    <t>WO061172035</t>
  </si>
  <si>
    <t>|MN02816|MYIA-007610420987/POI/Sumiyati/085729725910/sumiyati286@gmail.com</t>
  </si>
  <si>
    <t>2026-08-13 13:00:00 | Nama PIC:  bu sumiyati  No HP: 085729725910 Alt: Tanggal: 13/8/2026 Jam Pasang: Siang Note: Hubungi sebelum ke lokasi, terimakasih</t>
  </si>
  <si>
    <t>PT. Pacific Furniture</t>
  </si>
  <si>
    <t>ODP-SMT-FEE/085 FEE/D05/085.01</t>
  </si>
  <si>
    <t>WO061157464</t>
  </si>
  <si>
    <t>|MC50018|MYIA-058480666546/POI/Darwen Cabucos Bregente/087898118877/sanam@ptpacificfurniture.id</t>
  </si>
  <si>
    <t>2026-08-10 08:00:00 | Tanggal pemasangan: 10/08/2026 Jam pemasangan : pagi Info Tambahan : Hubungi pelanggan dulu sebelum ke lokasi terima kasih.</t>
  </si>
  <si>
    <t>SPBU NGURAH RAI</t>
  </si>
  <si>
    <t>ODP-BLI-FAA/10</t>
  </si>
  <si>
    <t>|MN02750|/CP I WAYAN LEDER/081337154909/wayanleder31@gmail.com</t>
  </si>
  <si>
    <t>QC MIA - INVALID QUALITY CONTROL MIA - Indikasi Foto Diambil dari Google Maps - Mohon upload foto bangunan secara langsung bu</t>
  </si>
  <si>
    <t>J&amp;T Cargo</t>
  </si>
  <si>
    <t>ODP-PAT-FD/008 FD/D02/008.01</t>
  </si>
  <si>
    <t>WO061146854</t>
  </si>
  <si>
    <t>|MC60043|MYIA-090609432088/POI/Prasetiyo Noto Kamil/081335372960/netfa859@gmail.com</t>
  </si>
  <si>
    <t xml:space="preserve">2026-08-08 08:00:00 | telp :081335372960   alt : pagi / siang 08/08/2026 hub sebelum ke lokasi </t>
  </si>
  <si>
    <t>Follow Up Revoke Completed, New Order ID : SC1002514430</t>
  </si>
  <si>
    <t>TOKO COMODORE</t>
  </si>
  <si>
    <t>ODP-NGI-FH/07</t>
  </si>
  <si>
    <t>WO061266850</t>
  </si>
  <si>
    <t>|MN02783|/TOKO COMODORE/WINBACK HSI B2B + NETMONK (1:1) 150MBPS 761,1RB PSB DISC 70%//riefputraragil@gmail.com/MUHAMMAD FARHAN FUADI/85233377738</t>
  </si>
  <si>
    <t>2026-08-09 13:00:00|Nama : BP MUHAMMAD FARHAN FUADI  No Hp : 085233377738 No Alt :  Tgl Pemasangan : 09 Agustus 2026 Interval : PAGI  Note : Hubungi pelanggan terlebih dahulu|40971402|MYDITA</t>
  </si>
  <si>
    <t>CV GASOLINE PRIMA</t>
  </si>
  <si>
    <t>ODP-KRN-FC/29</t>
  </si>
  <si>
    <t>|MN02271|/CV GASOLINE PRIMA/WINBACK 2.0 HSI B2B (1:1) 50MBPS 355RB PSB DISC 70%//mohmusfiq5@gmail.com/RIZKY PRAYUDHI/81330020155</t>
  </si>
  <si>
    <t>SPBU 54.663.04 TRENGGALEK</t>
  </si>
  <si>
    <t>ODP-TRE-FG/50</t>
  </si>
  <si>
    <t>WO061180349</t>
  </si>
  <si>
    <t>|MN02702|MYIA-014483538663/POI/KURNIA TRI BASKORO EDI/08113638346/kurniaedi72@gmail.com</t>
  </si>
  <si>
    <t xml:space="preserve">2026-08-08 13:00:00 | M Janji : 8 agustus 2026 jam Pasang : siang (AKTIVASI) Note : hubungi pelanggan jika ingin kelokasi </t>
  </si>
  <si>
    <t>PT. MERTA HARUMAS</t>
  </si>
  <si>
    <t>ODP-TBN-FDD/17</t>
  </si>
  <si>
    <t>WO061198684</t>
  </si>
  <si>
    <t>MN02658/PT. MERTA HARUMAS/PIC NI NYOMAN SUMAWATI/081339049176/spbu.bali.5480326@gmail.com</t>
  </si>
  <si>
    <t>2026-08-08 15:00:00|Nama PIC : ibu nyoman No HP : 081339049176 Alt :  M Janji : (SABTU/8/AGUSTUS/2026) jam Pasang : 09:00 Note : hubungi pelanggan jika ingin kelokasi|40951378|MYDITA</t>
  </si>
  <si>
    <t>Kos Bu Erma</t>
  </si>
  <si>
    <t>ODP-BMK-FAY/098 FAY/D07/098.01</t>
  </si>
  <si>
    <t>WO061153927</t>
  </si>
  <si>
    <t>|MN00426|MYIA-014896420589/POI/Muchamad Rifky/088980332597/mucharifk73@gmail.com</t>
  </si>
  <si>
    <t>2026-08-08 08:00:00 | Nama : BU MUCHAMAD RIFKY No Hp : 088980332597 No Alt :  Tgl Pemasangan : 08 Agustus 2026 Interval : PAGI  Note : Hubungi pelanggan terlebih dahulu</t>
  </si>
  <si>
    <t>PT KARTIKA POLASWASTI MAHARDHIKA</t>
  </si>
  <si>
    <t>ODP-GBU-FB/058 FB/D05/058.01</t>
  </si>
  <si>
    <t>WO061152229</t>
  </si>
  <si>
    <t>|MN02756|MYIA-015672400421/POI/WILLY NUGROHO/081216317404/kartikasirupofficialstore@gmail.com</t>
  </si>
  <si>
    <t>2026-08-10 08:00:00 | Nama Pic : BP WILLY No Hp Pic : 081216317404 Jam Pemasangan : 08:00 - 12.00 Tanggal Pemasangan : 10 AGUSTUS 2026 Info Tambahan : Hubungi pelanggan sebelum datang ke lokasi, terima kasih.</t>
  </si>
  <si>
    <t>Spbu 54.651.19</t>
  </si>
  <si>
    <t>ODP-GDG-FAC/44 FAC/D10/44.01</t>
  </si>
  <si>
    <t>WO061210337</t>
  </si>
  <si>
    <t>|MN02540|MYIA-084525555246/POI/Nikko adam alexsandro/085704246151/ayikpurwanti01@gmail.com</t>
  </si>
  <si>
    <t>2026-08-10 08:00:00 | M Janji : (08/08/026) jam Pasang : 09:00 Note : hubungi pelanggan jika ingin kelokasi</t>
  </si>
  <si>
    <t>SMKS AL-LATHIFI Gondanglegi</t>
  </si>
  <si>
    <t>ODP-GDI-FT/43 FT/D03/43.01</t>
  </si>
  <si>
    <t>WO061142102</t>
  </si>
  <si>
    <t>MD|MYIB-000625895290|SYSTEM|SMK Al-lathifi|08971412112</t>
  </si>
  <si>
    <t>2026-08-08 08:00:00 | Nama PIC:  bp m faris  No HP: 08971412112 Alt: Tanggal: 8/8/2026 Jam Pasang: Pagi Note: Hubungi sebelum ke lokasi, terimakasih</t>
  </si>
  <si>
    <t>JAYA CELL</t>
  </si>
  <si>
    <t>ODP-PII-FN/30 FN/D01/30.01</t>
  </si>
  <si>
    <t>WO061170783</t>
  </si>
  <si>
    <t>MD|MYDB-20260806264571|DN00001/MN01309|JAYA CELL|085743425994</t>
  </si>
  <si>
    <t xml:space="preserve">2026-08-08 13:00:00 | Nama PIC : Bapk Rohim No HP : 085743425994 No Alternatif : - M Janji : 08/08/2026 Jam Pasang : Pagi NoteÃ‚Â :  Hubungi terlebih dahulu sebelum ke lokasi </t>
  </si>
  <si>
    <t>Rental PS Piyatak</t>
  </si>
  <si>
    <t>ODP-ABR-FF/093 FF/D05/093.01</t>
  </si>
  <si>
    <t>WO061266758</t>
  </si>
  <si>
    <t>MD|MYDB-20260808264746|DB10005/MB10071|Rental PS Piyatak|081235092660</t>
  </si>
  <si>
    <t>2026-08-09 13:00:00 | Nama PIC : Bp Robi No Hp : 081235092660 No Alt : - Tgl Pemasangan : 09 Agustus 2026 Interval : PAGI SIANG Note : Hubungi pelanggan terlebih dahulu</t>
  </si>
  <si>
    <t>ODP-SIL-FAA/87</t>
  </si>
  <si>
    <t>WO061236679</t>
  </si>
  <si>
    <t>SDN DINOYO 4 MALANG</t>
  </si>
  <si>
    <t>ODP-KLJ-FB/17 FB/D02/01.17</t>
  </si>
  <si>
    <t>WO061126768</t>
  </si>
  <si>
    <t>|MN01864|MYIA-033890157208/POI/RAHMA TASYA AMALIA S/087796646626/sdnegeridinoyo.4@gmail.com</t>
  </si>
  <si>
    <t>2026-08-08 08:00:00 | Nama Pic : BP ANDI No Hp Pic : 087796646626 Jam Pemasangan : 08:00 - 12.00 Tanggal Pemasangan : SABTU 08 AGUSTUS 2026 Info Tambahan : Hubungi pelanggan sebelum datang ke lokasi, terima kasih.</t>
  </si>
  <si>
    <t>SPBU 4458108 GODONG</t>
  </si>
  <si>
    <t>WO061240857</t>
  </si>
  <si>
    <t>|MN01996|MYIA-013512526683/POI/Arif Nur Andika Putra /082241689878/4458108@gmail.com</t>
  </si>
  <si>
    <t>2026-08-09 08:00:00 | Tanggal pemasangan: 09/08/2026 Jam pemasangan : pagi / siang Info Tambahan : Hubungi pelanggan dulu sebelum ke lokasi. terima kasih</t>
  </si>
  <si>
    <t>TOKO SIMPANG TIGA</t>
  </si>
  <si>
    <t>ODP-PME-FBE/08 FBE/D01/08.01</t>
  </si>
  <si>
    <t>WO061246928</t>
  </si>
  <si>
    <t>MD|MYDB-20260808264729|DN00001/MN00558|TOKO SIMPANG TIGA|087899231349</t>
  </si>
  <si>
    <t>2026-08-09 08:00:00 | Tanggal Pemasangan : 09 Agustus 2026 Jam Pemasangan : 08:00 13:00 Info Tambahan : Hubungi pelanggan dulu sebelum ke lokasi terimakasih</t>
  </si>
  <si>
    <t>UD. HARMI SULISTYORINI (SPBU Pertamina 54.662.01)</t>
  </si>
  <si>
    <t>ODP-TUL-FAN/06 FAN/D01/06.01</t>
  </si>
  <si>
    <t>WO061247775</t>
  </si>
  <si>
    <t>|MN02702|MYIA-064112401733/POI/BUDI PRIYANTO/081359692889/spbu.bsgroup01@gmail.com</t>
  </si>
  <si>
    <t>2026-08-09 08:00:00 | Nama Pic : BP BUDI No Hp Pic : 081359692889 Jam Pemasangan : 08:00 - 12.00 Tanggal Pemasangan : MINGGU 09 AGUSTUS 2026 Info Tambahan : Hubungi pelanggan sebelum datang ke lokasi, terima kasih.</t>
  </si>
  <si>
    <t>PT SEJATI MANDIRI MULTI RAJUT</t>
  </si>
  <si>
    <t>ODP-SPJ-FC/46 FC/D06/46.01</t>
  </si>
  <si>
    <t>WO061146763</t>
  </si>
  <si>
    <t>MD|MYID-4042608060007|RBIZindibiz|PT. SEJATI MANDIRI MULTI RAJUT |085648012582</t>
  </si>
  <si>
    <t>Provisioning Failed|WFM|INF009002631|PP_-7.360167,112.69318940000001_PP_10 AGUSTUS 2026_KP RESCHEDULE DENGAN PIC PT SEJATI MA</t>
  </si>
  <si>
    <t>SPBU 5462330 Parengan</t>
  </si>
  <si>
    <t>ODP-BJN-FBN/17 FBN/D04/17.01</t>
  </si>
  <si>
    <t>WO061321391</t>
  </si>
  <si>
    <t>MD|MYDB-20260809264816|DN00001/MN01285|SPBU 5462330 Parengan|085155412250</t>
  </si>
  <si>
    <t>2026-08-10 13:00:00 | Tanggal pemasangan: 10/08/2026 Jam pemasangan : pagi / siang Info Tambahan : Hubungi pelanggan dulu sebelum ke lokasi terima kasih.</t>
  </si>
  <si>
    <t>ODP-MGE-FRN/055</t>
  </si>
  <si>
    <t>UPT BLUD Puskesmas Puyung 2</t>
  </si>
  <si>
    <t>ODP-PYA-FAG/69</t>
  </si>
  <si>
    <t>WO061233674</t>
  </si>
  <si>
    <t>|MC40242|MYIA-056649581251/POI100198/Ari Kiswandari/081907970487/puskesmaspuyung@gmail.com</t>
  </si>
  <si>
    <t>BMT UGT SIDOGIRI UNIT SA KADIRUN BKLN</t>
  </si>
  <si>
    <t>ODP-BKL-FL/23</t>
  </si>
  <si>
    <t>WO061269357</t>
  </si>
  <si>
    <t>|MN02601|/BMT UGT SIDOGIRI UNIT SA KADIRUN BKLN/Mahfudz MB/082330233222/bangkalandelapan@gmail.com/HSI Bisnis Promo HUT Telkom (1:1) 50 Mbps (Rp 355.000) PSB Rp 150.000</t>
  </si>
  <si>
    <t>2026-08-09 13:00:00|Nama PIC : Bp Mahfudz No Hp : 082330233222 No Alt : - Tgl Pemasangan : 09 Agustus 2026 Interval : PAGI SIANG Note : Hubungi pelanggan terlebih dahulu|40951378|MYDITA</t>
  </si>
  <si>
    <t>DECLINE : Decline - Batal Order EVI PUSPITA EKASARI 40931150|MYDITA</t>
  </si>
  <si>
    <t>TOKO MAKMUR ABADI</t>
  </si>
  <si>
    <t>ODP-PRG-FD/09</t>
  </si>
  <si>
    <t>WO061248372</t>
  </si>
  <si>
    <t>MD|MYDB-20260807264693|DN00001/MN00806|TOKO MAKMUR ABADI|08132834210</t>
  </si>
  <si>
    <t>2026-08-08 15:00:00 | M Janji : (08/08/026)  jam Pasang : 09:00  Note : hubungi pelanggan jika ingin kelokasi</t>
  </si>
  <si>
    <t>LEMBAGA PENDIDIKAN dan PONDOK PESANTREN AL-HAMIDAH</t>
  </si>
  <si>
    <t>ODP-KPP-FE/14 FE/D01/14.01</t>
  </si>
  <si>
    <t>WO061236742</t>
  </si>
  <si>
    <t>MD|MYDB-20260807264707|DN00001/MN02006|LEMBAGA PENDIDIKAN dan PONDOK PESANTREN AL-HAMIDAH|087899231345</t>
  </si>
  <si>
    <t>2026-08-09 08:00:00 | Nama PIC : Bp Hidayat No Hp : 087899231345 No Alt : - Tgl Pemasangan : 09 Agustus 2026 Interval : PAGI  Note : Hubungi pelanggan terlebih dahulu</t>
  </si>
  <si>
    <t>Follow Up Revoke Completed, New Order ID : SC1002516388</t>
  </si>
  <si>
    <t>ODP-TOP-FF/41</t>
  </si>
  <si>
    <t>WO061333724</t>
  </si>
  <si>
    <t>2026-08-07 13:00:00 | Nama PIC : Dwija   No HP : 085738735929  Alt :   M Janji : 07/08/2026  Jam Pasang : 08.00 - 13:00   NoteÃ‚Â :  hubungi terlebih dahulu sebelum kelokasi</t>
  </si>
  <si>
    <t>ASTANA PROPERTY 6</t>
  </si>
  <si>
    <t>WO061154059</t>
  </si>
  <si>
    <t>|MC80063|MYIA-053083823085/POI/WILLIAM MAHARDIKA DARLIUS/087838403677/rarautha85@gmail.com</t>
  </si>
  <si>
    <t>2026-08-09 13:00:00 | Nama PIC : ASTANA PROPERTY 6 No HP : 087838403677 Alt :  M Janji : (SABTU/8/AGUSTUS/2026) jam Pasang : 09:00 Note : hubungi pelanggan jika ingin kelokasi</t>
  </si>
  <si>
    <t>Toko BaCha Borong</t>
  </si>
  <si>
    <t>ODP-RTE-FE/07 FE/D01/07.01</t>
  </si>
  <si>
    <t>WO061168711</t>
  </si>
  <si>
    <t>|MN00118|MYIA-050689351898/POI/Ibu Meina Tri Sandi/081396714362/agungrahmat3949@gmail.com</t>
  </si>
  <si>
    <t xml:space="preserve">2026-08-08 13:00:00 | Nama PIC : Ibu Ibu Meina No HP : 081396714362 No Alternatif : 08123911002 M Janji : 08/08/2026 Jam Pasang : Pagi NoteÃ‚Â :  Hubungi terlebih dahulu sebelum ke lokasi </t>
  </si>
  <si>
    <t>ODP-SGR-FCU/35</t>
  </si>
  <si>
    <t>WO061146473</t>
  </si>
  <si>
    <t>2026-08-04 13:00:00|Nama PIC: bu ida ayu  Notel: 082221571674  Alt: -   Tanggal: 4/8/2026  Jam Pasang: Siang  Note: Hubungi sebelum ke lokasi, terimakasih.  |40961370|MYDITA</t>
  </si>
  <si>
    <t>mi ma&amp; 39;arif nu kedungrandu</t>
  </si>
  <si>
    <t>ODP-PWT-FAR/160 FAR/D10/160.01</t>
  </si>
  <si>
    <t>WO061238171</t>
  </si>
  <si>
    <t>|MN02742|MYIA-062940093784/POI/arsy karim syafii/082322066723/arsykarims.y@gmail.com</t>
  </si>
  <si>
    <t>2026-08-09 08:00:00 | Nama PIC:  bp karim  No HP: 082322066723 Alt: Tanggal: 8/8/2026 Jam Pasang:  Note: Hubungi sebelum ke lokasi</t>
  </si>
  <si>
    <t>SD N 1 Serayukaranganyar</t>
  </si>
  <si>
    <t>ODP-BBT-FE/023 FE/D04/023.01</t>
  </si>
  <si>
    <t>WO061234434</t>
  </si>
  <si>
    <t>|MN02834|MYIA-009639503687/POI/Muhamad Iqbal/0895380071743/sdnegeri1serayukaranganyar@gmail.com</t>
  </si>
  <si>
    <t>2026-08-09 15:00:00 | Nama PIC : Bp Iqbal No Hp : 0895380071743 No Alt : - Tgl Pemasangan : 09 Agustus 2026 Interval : PAGI SIANG Note : Hubungi pelanggan terlebih dahulu</t>
  </si>
  <si>
    <t>WNG</t>
  </si>
  <si>
    <t>ROCKET CHICKEN JATIPURO NEW</t>
  </si>
  <si>
    <t>ODP-WNG-FE/022 FE/D01/022.01</t>
  </si>
  <si>
    <t>WO061326919</t>
  </si>
  <si>
    <t>|MN02255|MYIA-062620165278/POI/ANDRI/082147804829/ulvaarh4@gmail.com</t>
  </si>
  <si>
    <t>SMAN 3 MALANG</t>
  </si>
  <si>
    <t>ODP-MLG-FN/14</t>
  </si>
  <si>
    <t>WO061136656</t>
  </si>
  <si>
    <t>MC20200;SMAN 3 MALANG;HSI Bisnis Promo HUT Telkom 200 mbps 790.000;081359436279</t>
  </si>
  <si>
    <t>2026-08-08 08:00:00|telp :085210490011  alt : pagi / siang 08/08/2026 hub sebelum ke lokasi |40961370|MYDITA</t>
  </si>
  <si>
    <t>TEMAN SEJATI COFFE SHOP</t>
  </si>
  <si>
    <t>ODP-PSN-FBL/12</t>
  </si>
  <si>
    <t>WO061245183</t>
  </si>
  <si>
    <t>|MN00025|/TEMAN SEJATI COFFE SHOP/WINBACK HSI B2B + NETMONK (1:1) 200MBPS 946,1RB PSB DISC 70%/082140338555 085235555553/fandrianto.s@gmail.com/FANDRIANTO SETIAWAN/-7.646362,112.8987821m</t>
  </si>
  <si>
    <t>2026-08-09 08:00:00|Nama PIC: bp fandrianto  Notel: 082140338555 Alt: 085235555553 Tanggal: 9/8/2026 Jam Pasang: Pagi Note: Hubungi pelanggan sebelum ke lokasi, terima kasih. Diusahakan hari ini |40010577|MYDITA</t>
  </si>
  <si>
    <t>- 11_11446;Biaya PSB HSI EBIS Tunai di Depan ~ 11[150000]  - SP_NOSS;SP_NOSS ~ Internet NOSS Multispeed Network[0]  - E24057;E24057 ~ ES24 - Paket HSI Bisnis (HSIE) Khusus Winback[0]  - E24057~null~E24057_UNL;UNL ~ Internet-Link Unlimited Internet Usage ~</t>
  </si>
  <si>
    <t>Miracle Kurnia Farm</t>
  </si>
  <si>
    <t>ODP-SPJ-FC/63 FC/D06/63.01</t>
  </si>
  <si>
    <t>WO061343553</t>
  </si>
  <si>
    <t>MD|MYDB-20260809264835|DN00001/MN00459|Miracle Kurnia Farm|085109011430</t>
  </si>
  <si>
    <t>2026-08-11 08:00:00 | M Janji : 11 agustus 2026 jam Pasang : pagi  Note : hubungi pelanggan jika ingin kelokasi</t>
  </si>
  <si>
    <t>ODP-SUK-FM/011</t>
  </si>
  <si>
    <t>WO061154023</t>
  </si>
  <si>
    <t>2026-08-06 13:00:00 | Tanggal pemasangan: 6/08/2026  Jam pemasangan : pagi / siang  Info Tambahan : Hubungi pelanggan dulu sebelum ke lokasi.  terima kasih</t>
  </si>
  <si>
    <t>ODP-TBN-FK/04</t>
  </si>
  <si>
    <t>WO061306198</t>
  </si>
  <si>
    <t>2026-08-08 08:00:00|Nama PIC:  bp wahyudi   No HP: 08995847815  Alt:  Tanggal: 8/8/2026  Jam Pasang: Pagi  Note: Hubungi sebelum ke lokasi, terimakasih|40010577|MYDITA</t>
  </si>
  <si>
    <t>Kios stoorya</t>
  </si>
  <si>
    <t>ODP-MTR-FDP/141</t>
  </si>
  <si>
    <t>WO061342331</t>
  </si>
  <si>
    <t>|MC40234|MYIA-098717782473/POI/usman wely saputra/085141292587/kenarisenja07@gmail.com</t>
  </si>
  <si>
    <t>2026-08-11 13:00:00 | M Janji : 11 agustus 2026 jam Pasang : siang Note : hubungi pelanggan jika ingin kelokasi</t>
  </si>
  <si>
    <t>Follow Up Revoke Completed, New Order ID : SC1002514620</t>
  </si>
  <si>
    <t>Follow Up Revoke Completed, New Order ID : SC1002514175</t>
  </si>
  <si>
    <t>Follow Up Revoke Completed, New Order ID : SC1002513682</t>
  </si>
  <si>
    <t>ODP-SSL-FBM/004</t>
  </si>
  <si>
    <t>WO061191541</t>
  </si>
  <si>
    <t xml:space="preserve">2026-08-06 13:00:00 | Jam pemasangan : 12.00  Info Tambahan : Hubungi pelanggan dulu sebelum ke lokasi  terimakasih   </t>
  </si>
  <si>
    <t>PT KOLEKTIF PESISIR NUSANTARA</t>
  </si>
  <si>
    <t>ODP-PYA-FCLL/04</t>
  </si>
  <si>
    <t>RBS HSI |DINDA PUSPITASARI | 40951593 | TREG 3 | PT KOLEKTIF PESISIR NUSANTARA | BP RAGIL ALFAJRI | 0823041023654| HSI BISNIS BUNDLING NETMONK - 300 MBPS</t>
  </si>
  <si>
    <t>Provisioning Failed|WFM|INF009000766|PP_-7.2603817,112.7331836_Manja 110826 lokasi masih belum selesai renov</t>
  </si>
  <si>
    <t>Follow Up Revoke Completed, New Order ID : SC1002514507</t>
  </si>
  <si>
    <t>ODP-GBU-FF/021</t>
  </si>
  <si>
    <t>WO061308695</t>
  </si>
  <si>
    <t>2026-08-07 15:00:00|  M Janji : (07/08/026)  jam Pasang : 09:00  Note : hubungi pelanggan jika ingin kelokasi|40951378|MYDITA</t>
  </si>
  <si>
    <t>cafe &amp; resto marem 76</t>
  </si>
  <si>
    <t>ODP-SDN-FW/25 FW/D02/25.01</t>
  </si>
  <si>
    <t>WO061314840</t>
  </si>
  <si>
    <t>MD|MYDB-20260809264804|DN00001/MN01572|cafe &amp; resto marem 76|087852371049</t>
  </si>
  <si>
    <t>2026-08-10 13:00:00 | Nama PIC:  bp samsul No HP: 087852371049 Alt: Tanggal: 10/8/2026 Jam Pasang: Siang Note: Hubungi sebelum ke lokasi, terimakasih.</t>
  </si>
  <si>
    <t>Soto Semarang LARIS MANIS</t>
  </si>
  <si>
    <t>ODP-PBG-FG/182 FG/D11/182.01</t>
  </si>
  <si>
    <t>WO061126972</t>
  </si>
  <si>
    <t>|MN02834|MYIA-039633963798/POI/EMI LESTARI FITRIYANA/081329847646/emi891076@gmail.com</t>
  </si>
  <si>
    <t>2026-08-14 08:00:00 | Nama Pic : IBU EMI No Hp Pic : 081329847646 Jam Pemasangan : 08:00 - 12.00 Tanggal Pemasangan : SABTU 08 AGUSTUS 2026 Info Tambahan : Hubungi pelanggan sebelum datang ke lokasi, terima kasih.</t>
  </si>
  <si>
    <t>Follow Up Revoke Completed, New Order ID : SC1002515195</t>
  </si>
  <si>
    <t>PT Citra Berdikari Nusantara</t>
  </si>
  <si>
    <t>ODP-BKL-FCD/05</t>
  </si>
  <si>
    <t>|MN02601|/PT Citra Berdikari Nusantara/0856-4655-3175/kuprit409@gmail.com/HSI Bisnis Promo HUT Telkom (1:1) 100 Mbps (Rp 535.000) PSB Rp 150.000/Agus setiawan/-7.044084,112.736940</t>
  </si>
  <si>
    <t>ODP-BLO-FFD/185 FFD/D07/185.01</t>
  </si>
  <si>
    <t>WO061237533</t>
  </si>
  <si>
    <t>|MN02756|MYIA-011968540025/POI/Olivia Noor Prita sari/085728035407/smkn1jepon@yahoo.com</t>
  </si>
  <si>
    <t>2026-08-11 08:00:00 | Tanggal pemasangan: 09/08/2026 Jam pemasangan : pagi / siang Info Tambahan : Hubungi pelanggan dulu sebelum ke lokasi. terima kasih</t>
  </si>
  <si>
    <t>SPBU 54.662.31 Tulungagung</t>
  </si>
  <si>
    <t>ODP-CAT-FJ/09 FJ/D01/09.01</t>
  </si>
  <si>
    <t>WO061271631</t>
  </si>
  <si>
    <t>|MN00418|MYIA-051295835269/POI/YUDA ROCHMANSYAH/0851611511818/batumulyajaya@gmail.com</t>
  </si>
  <si>
    <t>2026-08-09 13:00:00 | Nama PIC : Bp Yuda No Hp : 0851611511818 No Alt : - Tgl Pemasangan : 09 Agustus 2026 Interval : PAGI SIANG Note : Hubungi pelanggan terlebih dahulu</t>
  </si>
  <si>
    <t>SPBU 54.631.24 (SERVER)</t>
  </si>
  <si>
    <t>WO061263093</t>
  </si>
  <si>
    <t>|MN00286|MYIA-074344221507/POI/IWAN SETYAWAN/08563623930/iwansetawan1989e3@gmail.com</t>
  </si>
  <si>
    <t>Follow Up Revoke Completed, New Order ID : SC1002514550</t>
  </si>
  <si>
    <t>PT. SURYA PRIMA LANGGENG MANDIRI</t>
  </si>
  <si>
    <t>ODP-MRT-FQ/68</t>
  </si>
  <si>
    <t>WO061304663</t>
  </si>
  <si>
    <t>|MN00518|/PT. SURYA PRIMA LANGGENG MANDIRI/HSI B2B (1:1) + PHONE (800 MENIT) 50MBPS 445RB PSB DISC 70%/085854781393/suryaprimalanggengmandiri@gmail.com/HERRY AGUS UTOMO/-7.500916, 112.422469</t>
  </si>
  <si>
    <t>2026-08-10 08:00:00|Tanggal pemasangan: 10/08/2026 Jam pemasangan : 08.00 - 12.00 Info Tambahan : Hubungi pelanggan dulu sebelum ke lokasi. terima kasih|40971401|MYDITA</t>
  </si>
  <si>
    <t>YAYASAN TAMBIHUL GHOFILIN</t>
  </si>
  <si>
    <t>ODP-SPG-FY/105 FY/D07/105.01</t>
  </si>
  <si>
    <t>WO061313400</t>
  </si>
  <si>
    <t>MD|MYDB-20260808264789|DN00001/MN02006|YAYASAN TAMBIHUL GHOFILIN|0087731740954</t>
  </si>
  <si>
    <t>2026-08-10 13:00:00 | Nama PIC:  bp moh sholeh No HP: 087731740954 Alt: Tanggal: 10/8/2026 Jam Pasang: Siang Note: Hubungi sebelum ke lokasi, terimakasih.</t>
  </si>
  <si>
    <t>LEMBAGA TK DW 2 KEDUNGGALAR</t>
  </si>
  <si>
    <t>WO061343640</t>
  </si>
  <si>
    <t>|MC20125|MYIA-095275911784/POI/SURATMI/087850629480/tklembaga183@gmail.com</t>
  </si>
  <si>
    <t xml:space="preserve">2026-08-11 08:00:00 | Tanggal pemasangan: 10/08/2026 Jam pemasangan : pagi / siang Info Tambahan : Hubungi pelanggan dulu sebelum ke lokasi. terima kasih </t>
  </si>
  <si>
    <t>HSI Bisnis Bundling OCA Breach Checker Promo 2026 PSB 70% - 300 Mbps</t>
  </si>
  <si>
    <t>WO061149558</t>
  </si>
  <si>
    <t>2026-08-10 08:00:00|Tanggal pemasangan: 10/08/2026 Jam pemasangan : pagi Info Tambahan : Hubungi pelanggan dulu sebelum ke lokasi terima kasih.|40951378|MYDITA</t>
  </si>
  <si>
    <t>SMAN 12 Kupang</t>
  </si>
  <si>
    <t>IBCARE-PI|SMAN 12 KUPANG|MC40287|082340388300|arifin.dasi18@admin.sma.belajar.id|INDIBIZ 300 Mbps</t>
  </si>
  <si>
    <t>UNCONTACTED : Telepon Tidak Diangkat - RNA Siti QoriAh 40971401|MYDITA</t>
  </si>
  <si>
    <t>ZALFA CREATIVE</t>
  </si>
  <si>
    <t>ODP-AJB-FQ/023 FQ/D01/023.01</t>
  </si>
  <si>
    <t>WO061156167</t>
  </si>
  <si>
    <t>|MC80052|MYIA-003526984620/POI/TIARA AINUR HIDAYATI/085865917180/tiaraainur19@gmail.com</t>
  </si>
  <si>
    <t xml:space="preserve">2026-08-08 13:00:00 | Nama PIC : Tiara No HP : 085865917180 Alt : 087826008469 M Janji : 08/08/2026 Jam Pasang : 08.00 - 13:00  NoteÃ‚Â :  hubungi terlebih dahulu sebelum kelokasi </t>
  </si>
  <si>
    <t>PT. BORWITA CITRA PRIMA</t>
  </si>
  <si>
    <t>ODP-WGI-FC/42</t>
  </si>
  <si>
    <t>WO061167108</t>
  </si>
  <si>
    <t>AMRBS/405529/YULYAN MAHARTA SAVIAR/R3/JATIM TIMUR/WINBACK 2.0 HSI B2B (1:1) 50MBPS 355RB PSB DISC 70%/DODIK KURNIAWAN /Email : dodik.kurniawan@borwita.co.id</t>
  </si>
  <si>
    <t>2026-08-10 08:00:00|Nama Pic : dodik No Hp Pic : 085736789776 No alt : - Jam Pemasangan : pagi siang  Tanggal Pemasangan : 10 Agustus 2026|40981182|MYDITA</t>
  </si>
  <si>
    <t>RK SMART</t>
  </si>
  <si>
    <t>ODP-KRN-FAD/28</t>
  </si>
  <si>
    <t>WO061139798</t>
  </si>
  <si>
    <t>|MC30111|/MOCH ARIFIN /82126644904/achmadzainalarifin@gmail.com</t>
  </si>
  <si>
    <t>2026-08-08 08:00:00|Nama PIC : Arifin  No HP : 082126644904 Alt :  M Janji : 08/08/2026 Jam Pasang : 08.00 - 13:00  NoteÃ‚Â :  hubungi terlebih dahulu sebelum kelokasi|40981182|MYDITA</t>
  </si>
  <si>
    <t>SKR</t>
  </si>
  <si>
    <t>KSP SUMBER ARTHA BERKAH</t>
  </si>
  <si>
    <t>ODP-SKR-FA/045 FA/D07/045.01</t>
  </si>
  <si>
    <t>WO061127085</t>
  </si>
  <si>
    <t>|MN01684|MYIA-060595993951/POI/FR EKA EVIE WIJAYANTI/085600006463/sumberarthaberkah@gmail.com</t>
  </si>
  <si>
    <t>2026-08-08 08:00:00 | Nama Pic : IBU EKA No Hp Pic : 085600006463 Jam Pemasangan : 08:00 - 12.00 Tanggal Pemasangan : SABTU 08 AGUSTUS 2026 Info Tambahan : Hubungi pelanggan sebelum datang ke lokasi, terima kasih.</t>
  </si>
  <si>
    <t>WARKOP TANPA STATUS</t>
  </si>
  <si>
    <t>ODP-WR1-FGG/17 FGG/D02/17.01</t>
  </si>
  <si>
    <t>WO061277939</t>
  </si>
  <si>
    <t>MD|MYDB-20260808264766|DN00001/MN02094|WARKOP TANPA STATUS|0881025102119</t>
  </si>
  <si>
    <t>2026-08-09 13:00:00 | Nama Pic : BP RIFQI No Hp Pic : 0881025102119 Jam Pemasangan : 08:00 - 12.00 Tanggal Pemasangan : MINGGU 09 AGUSTUS 2026 Info Tambahan : Hubungi pelanggan sebelum datang ke lokasi, terima kasih.</t>
  </si>
  <si>
    <t>ODP-TEG-FN/063</t>
  </si>
  <si>
    <t>WO061145999</t>
  </si>
  <si>
    <t>2026-08-07 08:00:00 | Nama : BU MUTMAINAH  No Hp : 083837087200  No Alt :   Tgl Pemasangan : 07 Agustus 2026  Interval : PAGI   Note : Hubungi pelanggan terlebih dahulu</t>
  </si>
  <si>
    <t>TOKO MUSTOFA</t>
  </si>
  <si>
    <t>ODP-KPP-FE/14</t>
  </si>
  <si>
    <t>WO061235648</t>
  </si>
  <si>
    <t>|MN00213|/TOKO MUSTOFA/MUSTOFA/087780880483/mustofajaya12@gmail.com/HSI Bisnis + Netmonk Promo 2026 300 Mbps (Rp 1.186.100) PSB 150.000/</t>
  </si>
  <si>
    <t>2026-08-01 08:00:00|telp :087780880483  alt :  pagi / siang 01/08/2026  hub sebelum ke lokasi |IL1380|MYDITA</t>
  </si>
  <si>
    <t>Follow Up Revoke Completed, New Order ID : SC1002515323</t>
  </si>
  <si>
    <t>ODP-JTR-FB/37</t>
  </si>
  <si>
    <t>WO061255203</t>
  </si>
  <si>
    <t xml:space="preserve">2026-08-05 08:00:00 | Nama PIC: bp salehuddin  Notel: 082332907901  Alt: -   Tanggal: 5/8/2026  Jam Pasang: Pagi  Note: Hubungi sebelum ke lokasi, terimakasih.  </t>
  </si>
  <si>
    <t>AH PEK KOPITIAM / LOODEH</t>
  </si>
  <si>
    <t>ODP-MYR-FNQ/03 FNQ/D03/03.01</t>
  </si>
  <si>
    <t>WO061285621</t>
  </si>
  <si>
    <t>MD|MYDB-20260808264760|DN00001/MN00459|AH PEK KOPITIAM / LOODEH|087853926958</t>
  </si>
  <si>
    <t xml:space="preserve">2026-08-12 13:00:00 | M Janji : 12 agustus 2026 jam Pasang : pagi siang Note : hubungi pelanggan jika ingin kelokasi </t>
  </si>
  <si>
    <t>SPBU 54.632.02</t>
  </si>
  <si>
    <t>ODP-NWI-FA/37</t>
  </si>
  <si>
    <t>WO061139409</t>
  </si>
  <si>
    <t>|MN00265|MYIA-087635737418/POI/BRONTHA BASKORO/081331599093/spbu.5463202@yahoo.com</t>
  </si>
  <si>
    <t xml:space="preserve">2026-08-10 08:00:00 | Nama PIC : Bapak Adi No HP : 081331599093 No Alternatif : - M Janji : 08/08/2026 Jam Pasang : Pagi NoteÃ‚Â :  Hubungi terlebih dahulu sebelum ke lokasi  </t>
  </si>
  <si>
    <t>PKM DAWARBLANDONG RUANG LAYANAN</t>
  </si>
  <si>
    <t>ODP-BPG-FL/35 FL/D04/35.01</t>
  </si>
  <si>
    <t>WO061241233</t>
  </si>
  <si>
    <t>MD|MYDB-20260808264719|DN00001/MN02100|PKM DAWARBLANDONG RUANG LAYANAN|081333000850</t>
  </si>
  <si>
    <t>SD PATI WETAN 01 PATI</t>
  </si>
  <si>
    <t>ODP-PAT-FM/049 FM/D04/049.01</t>
  </si>
  <si>
    <t>WO061153570</t>
  </si>
  <si>
    <t>|MC60052|MYIA-014135041955/POI/Evi Erlawati /081575636775/erlawati.evi14@gmail.com</t>
  </si>
  <si>
    <t>2026-08-08 08:00:00 | Tanggal pemasangan: 08/08/2026 Jam pemasangan : pagi Info Tambahan : Hubungi pelanggan dulu sebelum ke lokasi terima kasih.</t>
  </si>
  <si>
    <t>YAYASAN DARUL FIKRI</t>
  </si>
  <si>
    <t>ODP-PON-FBJ/03 FBJ/D01/03.01</t>
  </si>
  <si>
    <t>WO061306589</t>
  </si>
  <si>
    <t>MD|MYDB-20260808264761|DN00001/MN02053|YAYASAN DARUL FIKRI|082244022880</t>
  </si>
  <si>
    <t>2026-08-10 08:00:00 | Nama PIC : Sarwanto No HP : 082244022880 Alt :  M Janji : 09/08/2026 Jam Pasang : 08.00 - 13:00  NoteÃ‚Â :  hubungi terlebih dahulu sebelum kelokasi</t>
  </si>
  <si>
    <t>Es Teh Sulthan</t>
  </si>
  <si>
    <t>ODP-DMA-FK/055 FK/D04/055.01</t>
  </si>
  <si>
    <t>WO061169300</t>
  </si>
  <si>
    <t>MD|MYDB-20260806264505|DN00001/MN00969|Es Teh Sulthan|083856148471</t>
  </si>
  <si>
    <t>KARUNIA SEDANA ARTA</t>
  </si>
  <si>
    <t>ODP-SAU-FV/21 FV/D03/21.01</t>
  </si>
  <si>
    <t>WO061282060</t>
  </si>
  <si>
    <t>|MN02665|MYIA-042053483282/POI/pak dwi/081237942443/karuniaardanaarta07@gmail.com</t>
  </si>
  <si>
    <t>MI NURUL UMMAH KOTAGEDE</t>
  </si>
  <si>
    <t>ODP-KGD-FAA/10 FAA/D05/03.10</t>
  </si>
  <si>
    <t>WO061159520</t>
  </si>
  <si>
    <t>|MC80224|MYIA-001061067161/POI/MUNTAHA/081326211551/ubbaidme@gmail.com</t>
  </si>
  <si>
    <t>2026-08-09 15:00:00 | Nama PIC : MUNTAHA No HP : 081326211551 Alt :  M Janji : 08/08/2026 Jam Pasang : 08.00 - 13:00  NoteÃ‚Â :  hubungi terlebih dahulu sebelum kelokasi</t>
  </si>
  <si>
    <t>Provisioning Failed|WFM|INF009006440|PP_-7.8178317,110.4079183_PP_MANJA SENIN 10 AGUSTUS 2026</t>
  </si>
  <si>
    <t>WO061158263</t>
  </si>
  <si>
    <t>2026-08-06 13:00:00|Tanggal pemasangan: 6/08/2026  Jam pemasangan : pagi / siang  Info Tambahan : Hubungi pelanggan dulu sebelum ke lokasi.  terima kasih|40010577|MYDITA</t>
  </si>
  <si>
    <t>PERPUSTAKAAN SMP MUHAMMADIYAH 2 KEBUMEN</t>
  </si>
  <si>
    <t>WO061127925</t>
  </si>
  <si>
    <t>|MC80224|MYIA-034162493034/POI/IMAM ROMZAN FAUZI/087868675959/smp.muhduakbm@gmail.com</t>
  </si>
  <si>
    <t xml:space="preserve">2026-08-10 08:00:00 | telp :087868675959  alt : pagi / siang 10/08/2026 hub sebelum ke lokasi </t>
  </si>
  <si>
    <t>CV TRIO BUMEN JAYA TENANT BROTHER MEDIA PHOTOBOX</t>
  </si>
  <si>
    <t>ODP-KBM-FAK/051</t>
  </si>
  <si>
    <t>WO061274561</t>
  </si>
  <si>
    <t>AMRBS/402718/AMY NURHAYATI/R3/MAGELANG/PSB HSI BISNIS 1S 50 MBPS /SYAIFUL ARIF/081213844147/triomallkebumen@gmail.com</t>
  </si>
  <si>
    <t>SPBU 4459128 PATI</t>
  </si>
  <si>
    <t>ODP-PAT-FN/038 FN/D03/038.01</t>
  </si>
  <si>
    <t>WO061308114</t>
  </si>
  <si>
    <t>|MC60040|MYIA-052831325991/POI/Danang Susilo/089670471853/ptbumirejoenergibersama@gmail.com</t>
  </si>
  <si>
    <t>FavlQc Coffeeshop</t>
  </si>
  <si>
    <t>ODP-LMG-FU/24</t>
  </si>
  <si>
    <t>WO061183507</t>
  </si>
  <si>
    <t>|MC70134|/FavlQc Coffeeshop/0851-9117-4029/favlqc.coffeeshop@gmail.com/HSI Bisnis Promo HUT Telkom (1:1) 300 Mbps (Rp 1.130.000) PSB Rp 150.000/ELSIA MULYANDREKA/RT/RW 011/003 Dsn. Megarih, Ds. Kedungmegarih, Kec. Kembangbahu, Kab. Lamongan, Jawa Timur 62</t>
  </si>
  <si>
    <t>WO061191148</t>
  </si>
  <si>
    <t>MTs.TARBIYATUS SHIBYAN</t>
  </si>
  <si>
    <t>ODP-SDY-FB/72 FB/D10/72.01</t>
  </si>
  <si>
    <t>WO061166709</t>
  </si>
  <si>
    <t>MD|MYDB-20260806264530|DN00001/MN01735|MTs.TARBIYATUS SHIBYAN|085606961225</t>
  </si>
  <si>
    <t xml:space="preserve">2026-08-08 10:00:00 | telp :085606961225  alt : pagi / siang 08/08/2026 hub sebelum ke lokasi  </t>
  </si>
  <si>
    <t>WO061336968</t>
  </si>
  <si>
    <t>|MN00292|MYIA-020955482503/POI/WALUYO/083106402708/syafirareal8@gmail.com</t>
  </si>
  <si>
    <t>SPBU 54.641.45 PUTIH GAMPENGREJO</t>
  </si>
  <si>
    <t>ODP-KDI-FAB/25 FAB/D01/25.01</t>
  </si>
  <si>
    <t>WO061170111</t>
  </si>
  <si>
    <t>MD|MYDB-20260807264644|DN00001/MN01011|SPBU 54.641.45 PUTIH GAMPENGREJO|08563511931</t>
  </si>
  <si>
    <t>2026-08-08 13:00:00 | Nama Pic : BP EDI No Hp Pic : 08563511931 Jam Pemasangan : 08:00 - 12.00 Tanggal Pemasangan : SABTU 08 AGUSTUS 2026 Info Tambahan : Hubungi pelanggan sebelum datang ke lokasi, terima kasih.</t>
  </si>
  <si>
    <t>ODP-ABU-FD/07 FD/D01/07.01</t>
  </si>
  <si>
    <t>WO061201018</t>
  </si>
  <si>
    <t>Follow Up Revoke Completed, New Order ID : SC1002515804</t>
  </si>
  <si>
    <t>FOMO CAFE</t>
  </si>
  <si>
    <t>ODP-WRJ-FD/21 FD/D03/21.01</t>
  </si>
  <si>
    <t>WO061239452</t>
  </si>
  <si>
    <t>|MN02822|MYIA-053189488492/POI/PUTRA SURYA ADITYA DIMAS/085733670542/fomoprambon@gmail.com</t>
  </si>
  <si>
    <t>2026-08-09 08:00:00 | Nama PIC : Ibu Lulu No Hp : 085733670542 No Alt : - Tgl Pemasangan : 09 Agustus 2026 Interval : PAGI SIANG Note : Hubungi pelanggan terlebih dahulu</t>
  </si>
  <si>
    <t>SPBU 54.663.02 TRENGGALEK</t>
  </si>
  <si>
    <t>ODP-TRE-FD/50 FD/D02/50.01</t>
  </si>
  <si>
    <t>WO061152506</t>
  </si>
  <si>
    <t>|MN02702|MYIA-001887223238/POI/TONI ARIYANTO/085335055883/toniariyanto130885@gmail.com</t>
  </si>
  <si>
    <t xml:space="preserve">2026-08-08 08:00:00 | Nama PIC : Bapak Toni  No HP : 085335055883 No Alternatif : - M Janji : 08/08/2026 Jam Pasang : Pagi NoteÃ‚Â :  Hubungi terlebih dahulu sebelum ke lokasi </t>
  </si>
  <si>
    <t>WO061186402</t>
  </si>
  <si>
    <t>2026-08-08 13:00:00|Jam pemasangan : 12.00 Info Tambahan : Hubungi pelanggan dulu sebelum ke lokasi terimakasih  |40951378|MYDITA</t>
  </si>
  <si>
    <t>Follow Up Revoke Completed, New Order ID : SC1002516512</t>
  </si>
  <si>
    <t>ODP-SIL-FAB/04</t>
  </si>
  <si>
    <t>WO061252170</t>
  </si>
  <si>
    <t>2026-08-04 13:00:00 |   M Janji : (04/08/2026)  jam Pasang : 09:00  Note : hubungi pelanggan jika ingin kelokasi</t>
  </si>
  <si>
    <t>DECLINE : Decline - Batal Order SOPHAN SOPYAN 40900827|MYDITA</t>
  </si>
  <si>
    <t>UD. HARMI SULISTYORINI (SPBU Pertamina 54.662.26)</t>
  </si>
  <si>
    <t>ODP-TUL-FN/89 FN/D04/89.01</t>
  </si>
  <si>
    <t>WO061256141</t>
  </si>
  <si>
    <t>|MN02702|MYIA-008536462857/POI/FIANA MARZANU/08578578102/spbubsgroup26@gmail.com</t>
  </si>
  <si>
    <t>2026-08-09 13:00:00 | Nama Pic : bp FIANA MARZANU No Hp Pic : 085785781025 No alt : - Jam Pemasangan : pagi  Tanggal Pemasangan : 9 Agustus 2026</t>
  </si>
  <si>
    <t>TOKO DIEGO</t>
  </si>
  <si>
    <t>ODP-KPP-FAD/92 FAD/D09/92.01</t>
  </si>
  <si>
    <t>WO061274608</t>
  </si>
  <si>
    <t>MD|MYDB-20260805264404|DN00001/MN02006|TOKO DIEGO|08567525556</t>
  </si>
  <si>
    <t xml:space="preserve">2026-08-09 13:00:00 | M Janji : 9 agustus 2026 jam Pasang : pagi siang Note : hubungi pelanggan jika ingin kelokasi </t>
  </si>
  <si>
    <t>ODP-TEG-FAG/030 FAG/D02/030.01</t>
  </si>
  <si>
    <t>WO061325791</t>
  </si>
  <si>
    <t>|MN00292|MYIA-018362209124/POI/BUDI WAHYONO/087730339348/budieaces3@gmail.com</t>
  </si>
  <si>
    <t xml:space="preserve">2026-08-10 13:00:00 | M Janji : (10/08/2026) jam Pasang : 09:00 Note : hubungi pelanggan jika ingin kelokasi </t>
  </si>
  <si>
    <t>ODP-KTW-FAK/028</t>
  </si>
  <si>
    <t>TOKO AL-AKHTAR</t>
  </si>
  <si>
    <t>ODP-OMB-FC/12 FC/D04/12.01</t>
  </si>
  <si>
    <t>WO061304469</t>
  </si>
  <si>
    <t>MD|MYDB-20260808264791|DN00001/MN02006|TOKO AL-AKHTAR|085731638550</t>
  </si>
  <si>
    <t>2026-08-10 08:00:00 | Nama PIC:  bp erik  No HP: 085731638550 Alt: Tanggal: 10/8/2026 Jam Pasang: Pagi Note: Hubungi sebelum ke lokasi, terimakasih.</t>
  </si>
  <si>
    <t>Batu Woodcraft</t>
  </si>
  <si>
    <t>ODP-BTU-FF/45 FF/D12/45.01</t>
  </si>
  <si>
    <t>WO061251622</t>
  </si>
  <si>
    <t>|MN02703|MYIA-017451870796/POI/Muchamad Urifan/081336485707/ripanikan6237@givmail.com</t>
  </si>
  <si>
    <t>RUMAH MAKAN BESTUNGIL</t>
  </si>
  <si>
    <t>ODP-SBW-FBE/32 FBE/D04/32.01</t>
  </si>
  <si>
    <t>WO061155727</t>
  </si>
  <si>
    <t>|MN01595|MYIA-008416179563/POI/NURUL WAHIDAH/081237072219/ptbestungilmitrasejahtera@gmail.com</t>
  </si>
  <si>
    <t>ODP-SLW-FY/014</t>
  </si>
  <si>
    <t>|MN00347|/Edi Supriadi/08976405111/sppgslawi@gmail.com</t>
  </si>
  <si>
    <t>QC MIA - INVALID QUALITY CONTROL MIA - Foto Dokumen Usaha Tidak Valid - SC1002514383-upload foto lokasi yang sesuai karna ter</t>
  </si>
  <si>
    <t>HIDAYAH MART</t>
  </si>
  <si>
    <t>ODP-ABU-FE/18 FE/D02/18.01</t>
  </si>
  <si>
    <t>WO061334032</t>
  </si>
  <si>
    <t>MD|MYDB-20260809264827|DN00001/MN00806|HIDAYAH MART|087893843352</t>
  </si>
  <si>
    <t>PT GADAI MAS NUSANTARA</t>
  </si>
  <si>
    <t>ODP-BJW-FC/10 FC/D01/10.01</t>
  </si>
  <si>
    <t>WO061135015</t>
  </si>
  <si>
    <t>|MN01740|MYIA-066011168708/POI/MARSEL FERDINAN KASEH/082236338952/marsel.ferdinan@gadaimas.com</t>
  </si>
  <si>
    <t xml:space="preserve">2026-08-08 08:00:00 | Nama PIC :  No HP :  No Alternatif :  M Janji : 08/08/2026 Jam Pasang : Pagi NoteÃ‚Â :  Hubungi terlebih dahulu sebelum ke lokasi </t>
  </si>
  <si>
    <t>ODP-BTL-FBZ/067 FBZ/D04/067.01</t>
  </si>
  <si>
    <t>WO061178123</t>
  </si>
  <si>
    <t>|MN00799|MYIA-024151377122/POI/LAELATUL AFIATUN NISAK/085733668576/kantorhrdlaskarbuah@gmail.com</t>
  </si>
  <si>
    <t xml:space="preserve">2026-08-10 08:00:00 | telp :085733668576  alt : pagi / siang 10/08/2026 hub sebelum ke lokasi  </t>
  </si>
  <si>
    <t>TOKO PORTUGAL</t>
  </si>
  <si>
    <t>ODP-SGG-FAF/02 FAF/D01/02.01</t>
  </si>
  <si>
    <t>WO061304281</t>
  </si>
  <si>
    <t>MD|MYDB-20260808264780|DN00001/MN01272|TOKO PORTUGAL|085205044407</t>
  </si>
  <si>
    <t>2026-08-10 08:00:00 | Nama PIC : Bp Isnaidi No Hp : 085205044407 No Alt : - Tgl Pemasangan : 10 Agustus 2026 Interval : PAGI SIANG Note : Hubungi pelanggan terlebih dahulu</t>
  </si>
  <si>
    <t>Follow Up Revoke Completed, New Order ID : SC1002515671</t>
  </si>
  <si>
    <t>CV. SEKAR KEDHATON</t>
  </si>
  <si>
    <t>ODP-PGR-FDR/009</t>
  </si>
  <si>
    <t>WO061199620</t>
  </si>
  <si>
    <t>AMRBS/405613/FARISTA APRILLIA/R3/YOGYAKARTA/PSB HSI BISNIS 1S  200 MBPS PROMO HUT TELKOM 1:1/BETTA FARAH/085224408670/restaurantsekarkedhaton@gmail.com</t>
  </si>
  <si>
    <t>2026-08-07 15:00:00|Tanggal pemasangan : 07 AGUSTUS 2026  Jam pemasangan : pagi/siang  Info Tambahan : Hubungi pelanggan dulu sebelum ke lokasi  terima kasih|40010577|MYDITA</t>
  </si>
  <si>
    <t>KANTOR NOTARIS PPAT ACHMAD MUAS SH MH MKn</t>
  </si>
  <si>
    <t>ODP-BJN-FN/34 FN/D03/34.01</t>
  </si>
  <si>
    <t>WO061150077</t>
  </si>
  <si>
    <t>|MN02619|MYIA-012609897405/POI/ACHMAD MUAS SH MH MKn/085230414243/nip873153@gmail.com</t>
  </si>
  <si>
    <t>2026-08-09 13:00:00 | Tanggal pemasangan: 08/08/2026 Jam pemasangan : pagi / siang Info Tambahan : Hubungi pelanggan dulu sebelum ke lokasi. terima kasih</t>
  </si>
  <si>
    <t>Karaoke Number One</t>
  </si>
  <si>
    <t>ODP-BDN-FA/089 FA/D06/089.01</t>
  </si>
  <si>
    <t>WO061287750</t>
  </si>
  <si>
    <t>MD|MYDB-20260807264701|DN00001/MN00663|Karaoke Number One|082135919627</t>
  </si>
  <si>
    <t xml:space="preserve">2026-08-09 15:00:00 | M Janji : 9 agustus 2026 jam Pasang : pagi siang Note : hubungi pelanggan jika ingin kelokasi </t>
  </si>
  <si>
    <t>BERKAH SEMBAKO HERMAWAN</t>
  </si>
  <si>
    <t>ODP-BJR-FAL/008 FAL/D01/008.01</t>
  </si>
  <si>
    <t>WO061297994</t>
  </si>
  <si>
    <t>|MC80042|MYIA-096287865218/POI/Teguh Hermawan /082324780003/teguhhermawant14@gmail.com</t>
  </si>
  <si>
    <t>2026-08-11 08:00:00 | Nama PIC : Bp Teguh No Hp : 082324780003 No Alt : - Tgl Pemasangan : 11 Agustus 2026 Interval : PAGI SIANG Note : Hubungi pelanggan terlebih dahulu</t>
  </si>
  <si>
    <t>SD ISLAM AZ-ZAHRO RUANG GURU</t>
  </si>
  <si>
    <t>WO061136927</t>
  </si>
  <si>
    <t>MD|MYDB-20260805264456|DN00001/MN02100|SD ISLAM AZ-ZAHRO RUANG GURU|081240828123</t>
  </si>
  <si>
    <t>MIYAVI STORE BNA</t>
  </si>
  <si>
    <t>ODP-BJR-FU/113</t>
  </si>
  <si>
    <t>WO061323609</t>
  </si>
  <si>
    <t>|MN00649|MYIA-044608818602/POI/Miftahudin/088238656449/dianasipit62@gmail.com</t>
  </si>
  <si>
    <t>2026-08-09 13:00:00 | M Janji : (08/08/026)  jam Pasang : 09:00  Note : hubungi pelanggan jika ingin kelokasi</t>
  </si>
  <si>
    <t>Provisioning Failed|WFM|INF008991940|PELANGGAN MINTA CANCEL SUDAH PASANG PROVIDER LAIN</t>
  </si>
  <si>
    <t>PT. Artha Permai Kencana</t>
  </si>
  <si>
    <t>ODP-KBL-FWN/020</t>
  </si>
  <si>
    <t>WO061192765</t>
  </si>
  <si>
    <t>|MB00449|MYIA-068394964915/POI/bapak/081333454152/cashier@apk.co.id</t>
  </si>
  <si>
    <t>2026-08-11 10:00:00 | Nama PIC:  bp afif No HP: 081333454152 Alt: Tanggal: 11/8/2026 Jam Pasang: 10.00 Note: Hubungi sebelum ke lokasi</t>
  </si>
  <si>
    <t>UNCONTACTED : Mail Box - Memo Muhammad Fauzan Fidhianta 40961370|MYDITA</t>
  </si>
  <si>
    <t>PT. MAHA KARYA PRIMADANA</t>
  </si>
  <si>
    <t>ODP-TOP-FF/82</t>
  </si>
  <si>
    <t>WO061316121</t>
  </si>
  <si>
    <t>|MN02677|/PIC I PUTU ANGGA AGUSTIAWAN/08113867601/infoprimadana@gmail.com</t>
  </si>
  <si>
    <t>2026-08-10 13:00:00|Nama Pic : BP ANGGA No Hp Pic : 08113867601 Jam Pemasangan : 08:00 - 12.00 Tanggal Pemasangan : SENIN 10 AGUSTUS 2026 Info Tambahan : Hubungi pelanggan sebelum datang ke lokasi|40961370|MYDITA</t>
  </si>
  <si>
    <t>TOKO BU URIFAH</t>
  </si>
  <si>
    <t>ODP-SDY-FAB/55 FAB/D06/55.01</t>
  </si>
  <si>
    <t>WO061302198</t>
  </si>
  <si>
    <t>|MN02646|MYIA-084359532312/POI/urifah/087811510096/urifah365@gmail.com</t>
  </si>
  <si>
    <t>2026-08-10 08:00:00 | Nama PIC : Bp Ahmad No Hp : 087811510096 No Alt : - Tgl Pemasangan : 10 Agustus 2026 Interval : PAGI SIANG Note : Hubungi pelanggan terlebih dahulu</t>
  </si>
  <si>
    <t>BUMDES KARYA MANDIRI BALARADIN</t>
  </si>
  <si>
    <t>ODP-BLU-FW/026 FW/D02/026.01</t>
  </si>
  <si>
    <t>WO061312576</t>
  </si>
  <si>
    <t>MD|MYDB-20260808264792|DN00001/MN00377|BUMDES KARYA MANDIRI BALARADIN|0895402116088</t>
  </si>
  <si>
    <t>WO061139456</t>
  </si>
  <si>
    <t>|MC00213|MYIA-057491626290/POI/DIDIK FIRMANSYAH/089512063354/smpnduasumpiuh@gmail.com</t>
  </si>
  <si>
    <t>2026-08-10 08:00:00 | Nama Pic : BP DIDIK No Hp Pic : 089512063354 Jam Pemasangan : 08:00 - 12.00 Tanggal Pemasangan : SABTU 08 AGUSTUS 2026 Info Tambahan : Hubungi pelanggan sebelum datang ke lokasi, terima kasih.</t>
  </si>
  <si>
    <t>PKM DAWARBLANDONG RUANG UMUM</t>
  </si>
  <si>
    <t>WO061238996</t>
  </si>
  <si>
    <t>MD|MYDB-20260808264716|DN00001/MN02100|PKM DAWARBLANDONG RUANG UMUM|082331680507</t>
  </si>
  <si>
    <t>Titipan Sepeda Motor Ibu Suwarki</t>
  </si>
  <si>
    <t>ODP-KUD-FAS/031 FAS/D05/031.01</t>
  </si>
  <si>
    <t>WO061140783</t>
  </si>
  <si>
    <t>|MYIB-CUST|MYTN-077573585519/POI/Sendy Crys Syafruddin/087777299742/arthagrup123@gmail.com</t>
  </si>
  <si>
    <t xml:space="preserve">2026-08-08 08:00:00 | telp :087777299742  alt : pagi / siang 08/08/2026 hub sebelum ke lokasi </t>
  </si>
  <si>
    <t>HSI Bisnis Basic Promo HUT Telkom PSB 70% - 300 Mbps</t>
  </si>
  <si>
    <t>ASTANA PROPERTY 5</t>
  </si>
  <si>
    <t>WO061152659</t>
  </si>
  <si>
    <t>|MC80063|MYIA-079491601251/POI/WILLIAM MAHARDIKA DARLIUS/087838403677/rarautha85@gmail.com</t>
  </si>
  <si>
    <t>2026-08-08 08:00:00 | Nama PIC:  BU RARA No HP: 087838403677 Alt: Tanggal: 8/8/2026 Jam Pasang: Pagi Note: Hubungi sebelum ke lokasi, terimakasih</t>
  </si>
  <si>
    <t>HANAN FRIEDCHICKEN</t>
  </si>
  <si>
    <t>ODP-BTU-FF/27 FF/D03/27.01</t>
  </si>
  <si>
    <t>WO061315594</t>
  </si>
  <si>
    <t>|MN02703|MYIA-046086004150/POI/Kuswandi/0881026777400/kuswanditlekungbatu@gmail.com</t>
  </si>
  <si>
    <t>2026-08-10 13:00:00 | Nama PIC : Adi No HP : 082257501286 Alt :  M Janji : 09/08/2026 Jam Pasang : 08.00 - 13:00  NoteÃ‚Â :  hubungi terlebih dahulu sebelum kelokasi</t>
  </si>
  <si>
    <t>TOKO SAMI MIRAH</t>
  </si>
  <si>
    <t>ODP-KDL-FAE/031 FAE/D03/031.01</t>
  </si>
  <si>
    <t>WO061141856</t>
  </si>
  <si>
    <t>|MN01867|MYIA-041356863134/POI/SITI NUR FARIDAH/0895391307000/nurf14057@gmail.com</t>
  </si>
  <si>
    <t>warung ini ricebowl 21</t>
  </si>
  <si>
    <t>WO061237862</t>
  </si>
  <si>
    <t>SPBU Karangkandri</t>
  </si>
  <si>
    <t>ODP-GML-FL/025 FL/D04/025.01</t>
  </si>
  <si>
    <t>WO061138391</t>
  </si>
  <si>
    <t>|MN00648|MYIA-082737877580/POI/Indra/081391637110/indraprasetyob7@gmail.com</t>
  </si>
  <si>
    <t>2026-08-11 08:00:00 | Nama PIC : INDRA  No HP : 081391637110 Alt :  M Janji : 08/08/2026 Jam Pasang : 08.00 - 13:00  NoteÃ‚Â :  hubungi terlebih dahulu sebelum kelokasi</t>
  </si>
  <si>
    <t>KOST PUTRI MAMA</t>
  </si>
  <si>
    <t>ODP-KBS-FD/18 FD/D03/18.01</t>
  </si>
  <si>
    <t>WO061146297</t>
  </si>
  <si>
    <t>|MN00906|MYIA-083813970380/POI/samsul arifin/082232233066/zulfabyan@gmail.com</t>
  </si>
  <si>
    <t xml:space="preserve">2026-08-08 08:00:00 | Nama PIC : Ibu Zulfa No HP : 082232233066 No Alternatif : - M Janji : 08/08/2026 Jam Pasang : Pagi NoteÃ‚Â :  Hubungi terlebih dahulu sebelum ke lokasi </t>
  </si>
  <si>
    <t>ODP-WLR-FF/131</t>
  </si>
  <si>
    <t>WO061324658</t>
  </si>
  <si>
    <t>2026-08-10 13:00:00|Nama PIC: bp hendrik  Notel: 088985037014  Alt: -   Tanggal: 10/8/2026  Jam Pasang: Siang  Note: Hubungi pelanggan sebelum ke lokasi, terima kasih.  |40010577|MYDITA</t>
  </si>
  <si>
    <t>KOST BERKAH</t>
  </si>
  <si>
    <t>ODP-BOW-FY/35 FY/D03/35.01</t>
  </si>
  <si>
    <t>WO061302077</t>
  </si>
  <si>
    <t>|MC30027|MYIA-094968920046/POI/NUR CAHYATI/08133092711/kostberkah132@gmail.com</t>
  </si>
  <si>
    <t>2026-08-10 13:00:00 | Nama PIC : Bp Tohari No Hp : 08133092711 No Alt : - Tgl Pemasangan : 10 Agustus 2026 Interval : PAGI SIANG Note : Hubungi pelanggan terlebih dahulu</t>
  </si>
  <si>
    <t>WO061151391</t>
  </si>
  <si>
    <t>2026-08-08 08:00:00|Nama PIC:  bu era No HP: 085847477624 Alt: Tanggal: 8/8/2026 Jam Pasang: pagi Note: Hubungi sebelum ke lokasi, terimakasih|40010577|MYDITA</t>
  </si>
  <si>
    <t>SDJ</t>
  </si>
  <si>
    <t>HOTEL PAPAYA 3</t>
  </si>
  <si>
    <t>ODP-SDJ-FF/079 FF/D04/079.01</t>
  </si>
  <si>
    <t>WO061324578</t>
  </si>
  <si>
    <t>|MC00213|MYIA-007594524633/POI/FAZRI NUR AZIZ/085869416794/papayatiga3@gmail.com</t>
  </si>
  <si>
    <t>2026-08-10 13:00:00 | Nama PIC : Bp Fazri No Hp : 085869416794 No Alt : - Tgl Pemasangan : 10 Agustus 2026 Interval : PAGI SIANG Note : Hubungi pelanggan terlebih dahulu</t>
  </si>
  <si>
    <t>KPTR ARTA ROSAN TIJARI</t>
  </si>
  <si>
    <t>WO061269756</t>
  </si>
  <si>
    <t>|MN02084|/KPTR ARTA ROSAN TIJARI/WINBACK 2.0 HSI B2B (1:1) 75MBPS 415RB PSB DISC 70%/085706941233/officialkptrartarosantijari@gmail.com/EKO UTOMO /-7.6131441, 112.2464541</t>
  </si>
  <si>
    <t>2026-08-09 13:00:00|Nama PIC : Bp Eko No Hp : 085706941233 No Alt : - Tgl Pemasangan : 09 Agustus 2026 Interval : PAGI SIANG Note : Hubungi pelanggan terlebih dahulu|40951378|MYDITA</t>
  </si>
  <si>
    <t>ODP-SIL-FAA/22 FAA/D02/22.01</t>
  </si>
  <si>
    <t>WO061140312</t>
  </si>
  <si>
    <t>2026-08-08 13:00:00 | Nama Pic : BP HERMANSYAH No Hp Pic : 087890123319 Jam Pemasangan : 08:00 - 12.00 Tanggal Pemasangan : SABTU 08 AGUSTUS 2026 Info Tambahan : Hubungi pelanggan sebelum datang ke lokasi, terima kasih.</t>
  </si>
  <si>
    <t>Follow Up Revoke Completed, New Order ID : SC1002516222</t>
  </si>
  <si>
    <t>HSI Bisnis Bundling Netmonk PSB 70% - 100 Mbps</t>
  </si>
  <si>
    <t>SPBU SELOREJO 54.661.19 AGUNG CATUR UTAMA GROUP</t>
  </si>
  <si>
    <t>ODP-KBN-FB/06 FB/D02/06.01</t>
  </si>
  <si>
    <t>WO061279799</t>
  </si>
  <si>
    <t>|MN02734|MYIA-053864582884/POI/AGUNG SUYONO/081233969959/spbuselorejo@gmail.com</t>
  </si>
  <si>
    <t>ODP-BJR-FU/071 FU/D03/071.01</t>
  </si>
  <si>
    <t>WO061196132</t>
  </si>
  <si>
    <t>2026-08-09 13:00:00 | M Janji : (08/08/026) jam Pasang : 09:00 Note : hubungi pelanggan jika ingin kelokasi</t>
  </si>
  <si>
    <t>Follow Up Revoke Completed, New Order ID : SC1002516506</t>
  </si>
  <si>
    <t>PT. SYNERGY INTERCONECT TECHNOLOGY</t>
  </si>
  <si>
    <t>ODP-PWT-FAX/058 FAX/D04/058.01</t>
  </si>
  <si>
    <t>WO061275206</t>
  </si>
  <si>
    <t>|MN01513|MYIA-001862644556/POI/Bp Yogi/089691681027/synergyinterconecttechnology@gmail.com</t>
  </si>
  <si>
    <t>SPBU 54.644.01</t>
  </si>
  <si>
    <t>WO061263273</t>
  </si>
  <si>
    <t>|MN00418|MYIA-046365256536/POI/MOCH JAKUB/085259414873/spbu5.5464401@gmail.com</t>
  </si>
  <si>
    <t xml:space="preserve">2026-08-10 13:00:00 | Nama PIC: bp heri Notel: 085259414873 Alt: -  Tanggal: 10/8/2026 Jam Pasang: Siang Note: Hubungi pelanggan sebelum ke lokasi, terima kasih. </t>
  </si>
  <si>
    <t>HOMESTAY SHAKILA</t>
  </si>
  <si>
    <t>ODP-TLW-FA/30 FA/D05/30.01</t>
  </si>
  <si>
    <t>WO061310599</t>
  </si>
  <si>
    <t>|MN02367|MYIA-037807748710/POI/INDAH SULASTERI/085333206747/shakilakamula71@gmail.com</t>
  </si>
  <si>
    <t>WO061126821</t>
  </si>
  <si>
    <t>|MN01864|MYIA-059563670705/POI/NGATEMAN/087796646626/smpn4malang@yahoo.co.id</t>
  </si>
  <si>
    <t xml:space="preserve">2026-08-08 08:00:00 | telp :087796646626  alt : pagi / siang 10/08/2026 hub sebelum ke lokasi </t>
  </si>
  <si>
    <t>SD MA&amp; 39;ARIF AL-FATTAH SURABAYA</t>
  </si>
  <si>
    <t>ODP-KRP-FBN/11</t>
  </si>
  <si>
    <t>WO061197240</t>
  </si>
  <si>
    <t>|MN01993|/SD MA'ARIF AL-FATTAH SURABAYA/081232283576/sdalfattahsurabaya@gmail.com/HSI Basic Winback + Antares Eazy (1:2) 50 Mbps (Rp 395.000) PSB Rp 150.000/Aprilia awanda putri/Jl. Mastrip 35,karangpilang.Surabaya</t>
  </si>
  <si>
    <t>2026-08-08 15:00:00|Jam pemasangan : 12.00 Info Tambahan : Hubungi pelanggan dulu sebelum ke lokasi terimakasih |40951378|MYDITA</t>
  </si>
  <si>
    <t>- 11_11446;Biaya PSB HSI EBIS Tunai di Depan ~ 11[150000]  - E23015;E23015 ~ ES23 - Perangkat ONT[0]  - E23015~null~44292;E23015||11||Abodemen 0[0]  - E23015~null~E23015_SWONT;SWONT ~ Biaya Sewa ONT ~ E23015[30000]  - E24058;E24058 ~ ES24 - Paket HSI Bisn</t>
  </si>
  <si>
    <t>Provisioning Failed|WFM|INF009004514|PP_-7.430588,112.70140450000001_PP PEL H++1 11082026</t>
  </si>
  <si>
    <t>Provisioning Failed|WFM|INF008997574|PP_-8.7159537,116.286422_pending hari senin</t>
  </si>
  <si>
    <t>WO061322624</t>
  </si>
  <si>
    <t>MD|MYDB-20260806264538|DN00001/MN01285|LARVA COFFE|085606172718</t>
  </si>
  <si>
    <t>2026-08-12 10:00:00 | LARVA COFFE 085606172718</t>
  </si>
  <si>
    <t>KOST KHOTIDJAH</t>
  </si>
  <si>
    <t>ODP-SLI-FJ/007 FJ/D03/007.01</t>
  </si>
  <si>
    <t>WO061297697</t>
  </si>
  <si>
    <t>|MN00238|MYIA-030704359141/POI/HASTADI WALUYO/085707687860/wandononirmanudatin@gmail.com</t>
  </si>
  <si>
    <t>WO061329190</t>
  </si>
  <si>
    <t>|MYIB-CUST|MYTN-008529240462/POI/Robiansyah Abi Maulana/081235092660/robi.maulana453@gmail.com</t>
  </si>
  <si>
    <t>2026-08-10 13:00:00 | Nama PIC : Bp Robi No Hp : 081235092660 No Alt : - Tgl Pemasangan : 10 Agustus 2026 Interval : PAGI SIANG Note : Hubungi pelanggan terlebih dahulu</t>
  </si>
  <si>
    <t>BATIK KAHURIPAN</t>
  </si>
  <si>
    <t>ODP-BTG-FAB/098 FAB/D05/098.01</t>
  </si>
  <si>
    <t>WO061304110</t>
  </si>
  <si>
    <t>|MN01913|MYIA-086578587841/POI/ERWIN SANDY NUGROHO/085600001909/azizah7174@gmail.com</t>
  </si>
  <si>
    <t>2026-08-10 13:00:00 | Tanggal pemasangan: 10/08/2026 Jam pemasangan : 13.00 Info Tambahan : Hubungi pelanggan dulu sebelum ke lokasi. terima kasih</t>
  </si>
  <si>
    <t>Waroeng Mebel</t>
  </si>
  <si>
    <t>ODP-JPR-FK/163 FK/D08/163.01</t>
  </si>
  <si>
    <t>WO061233625</t>
  </si>
  <si>
    <t>MD|MYDB-20260807264613|EC60002/MC60029|Waroeng Mebel|085643092750</t>
  </si>
  <si>
    <t>2026-08-09 08:00:00 | Nama PIC : Bp Zian No Hp : 085643092750 No Alt : - Tgl Pemasangan : 09 Agustus 2026 Interval : PAGI SIANG Note : Hubungi pelanggan terlebih dahulu</t>
  </si>
  <si>
    <t>Follow Up Revoke Completed, New Order ID : SC1002514504</t>
  </si>
  <si>
    <t>WO061173594</t>
  </si>
  <si>
    <t>2026-08-10 08:00:00|Nama Pic : BP GALANG No Hp Pic : 083845928863 Jam Pemasangan : 08:00 - 12.00 Tanggal Pemasangan : SABTU 08 AGUSTUS 2026 Info Tambahan : Hubungi pelanggan sebelum datang ke lokasi, terima kasih.|40961370|MYDITA</t>
  </si>
  <si>
    <t>SPBU 54.693.04</t>
  </si>
  <si>
    <t>ODP-WRP-FC/18 FC/D01/18.01</t>
  </si>
  <si>
    <t>WO061257884</t>
  </si>
  <si>
    <t>MD|MYDB-20260807264692|DB10005/MB10071|SPBU 54.693.04|081803008030</t>
  </si>
  <si>
    <t>Provisioning Failed|WFM|INF009005488|TOJ_-6.9144000000000005,113.5855024_DOBEL input</t>
  </si>
  <si>
    <t>WO061241331</t>
  </si>
  <si>
    <t>|MN02812|MYIA-063944870176/POI/PUTRA SURYA ADTYA DIMAS/082134306950/adittyadiimas@gmail.com</t>
  </si>
  <si>
    <t xml:space="preserve">2026-08-09 08:00:00 | Nama PIC: BP PUTRA Notel: 082134306950 Alt: -  Tanggal: 9/8/2026 Jam Pasang: Pagi  Note: Hubungi pelanggan sebelum ke lokasi, terima kasih. </t>
  </si>
  <si>
    <t>ODP-SIL-FAA/46</t>
  </si>
  <si>
    <t>WO061163122</t>
  </si>
  <si>
    <t>2026-08-04 08:00:00 | M Janji : (03/08/2026)  jam Pasang : 09:00  Note : hubungi pelanggan jika ingin kelokasi</t>
  </si>
  <si>
    <t>ONLINESHOP ADIM</t>
  </si>
  <si>
    <t>ODP-TTL-FL/072 FL/D02/072.01</t>
  </si>
  <si>
    <t>WO061304103</t>
  </si>
  <si>
    <t>MD|MYDB-20260808264793|SC20016/MC20202|ONLINESHOP ADIM|08981271816</t>
  </si>
  <si>
    <t>2026-08-10 08:00:00 | Nama PIC:  bp adim  No HP: 08981271816 Alt: Tanggal: 10/8/2026 Jam Pasang: Pagi Note: Hubungi sebelum ke lokasi, terimakasih.</t>
  </si>
  <si>
    <t>SPBU 54.641.32 CV SUMBER MAKMUR BERSAMA</t>
  </si>
  <si>
    <t>ODP-SBI-FC/10 FC/D02/10.01</t>
  </si>
  <si>
    <t>WO061201803</t>
  </si>
  <si>
    <t>MD|MYDB-20260806264580|DC20010/MC20002|SPBU 54.641.32 CV SUMBER MAKMUR BERSAMA|085259554964</t>
  </si>
  <si>
    <t>TOKO WISNU</t>
  </si>
  <si>
    <t>ODP-SWE-FAH/03</t>
  </si>
  <si>
    <t>WO061271962</t>
  </si>
  <si>
    <t>MD|MYDB-20260807264654|SC00001/MC00069|TOKO WISNU|085955055717</t>
  </si>
  <si>
    <t>2026-08-09 13:00:00 | Nama PIC : Bp Wisnu No Hp : 085955055717 No Alt : - Tgl Pemasangan : 09 Agustus 2026 Interval : PAGI  Note : Hubungi pelanggan terlebih dahulu</t>
  </si>
  <si>
    <t>Spbu 54.651.36</t>
  </si>
  <si>
    <t>ODP-TUR-FS/14 FS/D02/14.01</t>
  </si>
  <si>
    <t>WO061331875</t>
  </si>
  <si>
    <t>|MN02540|MYIA-060344004279/POI/Muhamad Ardiani/081333219720/muhammadardiani98@gmail.com</t>
  </si>
  <si>
    <t xml:space="preserve">2026-08-10 13:00:00 | Tanggal pemasangan: 10/08/2026 Jam pemasangan : 08.00 - 12.00 Info Tambahan : Hubungi pelanggan dulu sebelum ke lokasi. terima kasih  </t>
  </si>
  <si>
    <t>SPBU SIDOMULYO</t>
  </si>
  <si>
    <t>ODP-CRB-FK/32 FK/D07/32.01</t>
  </si>
  <si>
    <t>WO061275349</t>
  </si>
  <si>
    <t>|MC20208|MYIA-047366687312/POI/Muhammad rizal muhaimin/085745335317/muh13092002@gmail.com</t>
  </si>
  <si>
    <t>CV IKSAN MANDIRI</t>
  </si>
  <si>
    <t>ODP-RKT-FKE/12 FKE/D02/12.01</t>
  </si>
  <si>
    <t>WO061278011</t>
  </si>
  <si>
    <t>MD|MYDB-20260808264748|DN00001/MN00443|CV IKSAN MANDIRI|087747620077</t>
  </si>
  <si>
    <t>TOKO AYU</t>
  </si>
  <si>
    <t>ODP-WSO-F01/02 GCL/F01/02.01</t>
  </si>
  <si>
    <t>WO061158798</t>
  </si>
  <si>
    <t>MD|MYDB-20260806264567|DC30008/MC30044|TOKO AYU|081230650815</t>
  </si>
  <si>
    <t>ODP-JBR-FY/22</t>
  </si>
  <si>
    <t>|MN00087|/CP PAK KADEK KERTANA/081959428867/kadektana994@gmail.com</t>
  </si>
  <si>
    <t>ODP-TEG-FCL/074</t>
  </si>
  <si>
    <t>WO061244977</t>
  </si>
  <si>
    <t xml:space="preserve">2026-08-07 08:00:00 | M Janji : (07/08/026)  jam Pasang : 09:00  Note : hubungi pelanggan jika ingin kelokasi  </t>
  </si>
  <si>
    <t>Follow Up Revoke Completed, New Order ID : SC1002515373</t>
  </si>
  <si>
    <t>warkop imron</t>
  </si>
  <si>
    <t>ODP-TUN-FX/18 FX/D03/18.01</t>
  </si>
  <si>
    <t>WO061337646</t>
  </si>
  <si>
    <t>MD|MYDB-20260809264824|DN00001/MN01993|warkop imron|081999946906</t>
  </si>
  <si>
    <t>2026-08-10 15:00:00 | Nama Pic : BP IMRON No Hp Pic : 081999946906 Jam Pemasangan : 08:00 - 12.00 Tanggal Pemasangan : SENIN 10 AGUSTUS 2026 Info Tambahan : Hubungi pelanggan sebelum datang ke lokasi</t>
  </si>
  <si>
    <t>PT. MANMARINE ETERNIA SAMUDRA</t>
  </si>
  <si>
    <t>ODP-KDE-FAH/11 FAH/D01/11.01</t>
  </si>
  <si>
    <t>WO061289459</t>
  </si>
  <si>
    <t>|MC20232|MYIA-006391736128/POI/Binar Beningati/081239212998/manmarineeterniasamudra@gmail.com</t>
  </si>
  <si>
    <t>2026-08-11 15:00:00 | Nama : BU BINAR BENINGATI No Hp : 081239212998 No Alt :  Tgl Pemasangan : 10 Agustus 2026 Interval : SIANG Note : Hubungi pelanggan terlebih dahulu</t>
  </si>
  <si>
    <t>HSI Bisnis Basic Bundling Phone Promo 2026 PSB 70% - Free 800 Menit Promo - 100 Mbps</t>
  </si>
  <si>
    <t>PUSAT OLEH -OLEH MEKAR JAYA</t>
  </si>
  <si>
    <t>ODP-MJS-FC/01</t>
  </si>
  <si>
    <t xml:space="preserve">|MC30111|/ATIKA NURDIANA FITRI SH/8159112284/sarifitriatika318@gmail.com  </t>
  </si>
  <si>
    <t>SUN KOMODO HOME STAY</t>
  </si>
  <si>
    <t>ODP-LBO-FD/119 FD/D10/119.01</t>
  </si>
  <si>
    <t>WO061204647</t>
  </si>
  <si>
    <t>MD|MYDB-20260807264656|SC00001/MC00103|SUN KOMODO HOME STAY|082136815020</t>
  </si>
  <si>
    <t>HSI Bisnis Bundling Netmonk PSB 70% - 75 Mbps</t>
  </si>
  <si>
    <t>ROCKET CHICKEN GRABAG NEW</t>
  </si>
  <si>
    <t>WO061201704</t>
  </si>
  <si>
    <t>|MN02255|MYIA-098297979091/POI/WILDAN ERSYADI ULA/0895392430133/dhearozzi@gmail.com</t>
  </si>
  <si>
    <t>2026-08-12 15:00:00 | M Janji : (08/08/026) jam Pasang : 09:00 Note : hubungi pelanggan jika ingin kelokasi</t>
  </si>
  <si>
    <t>ODP-JSO-FE/055</t>
  </si>
  <si>
    <t>WO061326052</t>
  </si>
  <si>
    <t>2026-08-08 15:00:00 | Tanggal pemasangan: 09/08/2026  Jam pemasangan : siang  Info Tambahan : Hubungi pelanggan dulu sebelum ke lokasi  terima kasih.</t>
  </si>
  <si>
    <t>SPBU 44 561 05 CANGUK</t>
  </si>
  <si>
    <t>ODP-MGE-FBP/025 FBP/D02/025.01</t>
  </si>
  <si>
    <t>WO061150704</t>
  </si>
  <si>
    <t>|MN02395|MYIA-094672362668/POI/STEVANI KURNIAWAN/087839284584/spbu_sajogja4456105@yahoo.co.id</t>
  </si>
  <si>
    <t xml:space="preserve">2026-08-14 13:00:00 | Jam pemasangan : 12.00 Info Tambahan : Hubungi pelanggan dulu sebelum ke lokasi terimakasih </t>
  </si>
  <si>
    <t>WO061167735</t>
  </si>
  <si>
    <t>|MN02756|MYIA-010832390094/POI/Olivia Noor Prita sari/085728035407/smkn1jepon@yahoo.com</t>
  </si>
  <si>
    <t>2026-08-11 08:00:00 | Nama PIC : ibu olivia No HP : 085728035407 Alt :  M Janji : (selasa/11/AGUSTUS/2026) jam Pasang : 09:00 Note : hubungi pelanggan jika ingin kelokasi</t>
  </si>
  <si>
    <t>Follow Up Revoke Completed, New Order ID : SC1002515987</t>
  </si>
  <si>
    <t>SPBU 54.633.08</t>
  </si>
  <si>
    <t>ODP-MSP-FD/51 FD/D04/51.01</t>
  </si>
  <si>
    <t>WO061255119</t>
  </si>
  <si>
    <t>|MN02429|MYIA-015541949861/POI/ARIS WIDIYANTO/081335618198/spbu.dewisri.5463308@gmail.com</t>
  </si>
  <si>
    <t>2026-08-09 13:00:00 | Nama Pic : BP ARIS No Hp Pic : 081335618198 Jam Pemasangan : 08:00 - 12.00 Tanggal Pemasangan : MINGGU 09 AGUSTUS 2026 Info Tambahan : Hubungi pelanggan sebelum datang ke lokasi, terima kasih.</t>
  </si>
  <si>
    <t>WO061152318</t>
  </si>
  <si>
    <t>2026-08-08 15:00:00|Nama PIC : BAPAK KETUT No HP : 082340669469 Alt :  M Janji : (SABTU/8/AGUSTUS/2026) jam Pasang : 09:00 Note : hubungi pelanggan jika ingin kelokasi|40951378|MYDITA</t>
  </si>
  <si>
    <t>Provisioning Failed|WFM|INF009002334|tidak ada odp sekitar lokasi</t>
  </si>
  <si>
    <t>Toko Canai Tok Awi</t>
  </si>
  <si>
    <t>ODP-BWN-FAA/56</t>
  </si>
  <si>
    <t>WO061148316</t>
  </si>
  <si>
    <t>|MC70134|/Toko Canai Tok Awi/081338866836/Burikkiung009@gmail.com/HSI Basic + Netmonk Promo 2026 50 Mbps (Rp 376.100) PSB 150.000/Imam Sibaweh/Dsn. Duku, Desa Sungairujing, Kec. Sangkapura, RT 003/ RW 004</t>
  </si>
  <si>
    <t>2026-07-29 08:00:00|Nama : BP IMAM SIBAWEH  No Hp : 081338866836  No Alt :   Tgl Pemasangan : 29 Juli 2026  Interval : PAGI   Note : Hubungi pelanggan terlebih dahulu|MU1218|MYDITA</t>
  </si>
  <si>
    <t>SPBU KALIMANAH</t>
  </si>
  <si>
    <t>ODP-PBG-FX/032</t>
  </si>
  <si>
    <t>WO061302574</t>
  </si>
  <si>
    <t>|MN02834|MYIA-004699633598/POI/SIGIT SUTRIYANTO/0895384086298/kalimanahspbu@yahoo.co.id</t>
  </si>
  <si>
    <t>2026-08-15 15:00:00 | Tanggal pemasangan: 10/08/2026 Jam pemasangan : 08.00 - 12.00 Info Tambahan : Hubungi pelanggan dulu sebelum ke lokasi. terima kasih</t>
  </si>
  <si>
    <t>PT ROYAL TATA VISINDO</t>
  </si>
  <si>
    <t>ODP-MYR-FWQ/17 FWQ/D01/17.01</t>
  </si>
  <si>
    <t>WO061311253</t>
  </si>
  <si>
    <t>MD|MYDB-20260807264677|DN00001/MN02094|PT ROYAL TATA VISINDO|081132018899</t>
  </si>
  <si>
    <t>2026-08-12 15:00:00 | Nama PIC:  bu novia No HP: 085738296680 Alt: Tanggal: 12/8/2026 Jam Pasang: Sore Note: Hubungi sebelum ke lokasi, terimakasih.</t>
  </si>
  <si>
    <t>WO061279507</t>
  </si>
  <si>
    <t>|MN00347|MYIA-073282605550/POI/IIS SUMARNI/082135851212/iissumarni131@gmail.com</t>
  </si>
  <si>
    <t>2026-08-10 13:00:00 | Nama Pic : bu IIS  No Hp Pic : 082135851212 No alt : - Jam Pemasangan : pagi  Tanggal Pemasangan : 10 Agustus 2026</t>
  </si>
  <si>
    <t>SPBU 54.693.05</t>
  </si>
  <si>
    <t>ODP-PME-FBQ/16</t>
  </si>
  <si>
    <t>WO061308423</t>
  </si>
  <si>
    <t>|MN00213|/SPBU 54.693.05/RAHMAN SALEH/085231485303/spbu69305@yahoo.co.id/HSI Bisnis Promo HUT Telkom (1:1) 75 Mbps (Rp 415.000) PSB Rp 150.000/</t>
  </si>
  <si>
    <t>2026-08-02 13:00:00|M Janji : (01/08/2026)  jam Pasang : 09:00  Note : hubungi pelanggan jika ingin kelokasi|PU5218|MYDITA</t>
  </si>
  <si>
    <t>SPBU 44.513.07 KEBONADEM KENDAL</t>
  </si>
  <si>
    <t>ODP-KDL-FM/109</t>
  </si>
  <si>
    <t>WO061290500</t>
  </si>
  <si>
    <t>|MN02184|MYIA-039404546862/POI/AHMAD MUHSIN /081216434754/spbu4451307@gmail.com</t>
  </si>
  <si>
    <t>ODP-SMT-FY/020</t>
  </si>
  <si>
    <t>Spbu 54.65160</t>
  </si>
  <si>
    <t>ODP-KLJ-FCD/102 FCD/D10/102.01</t>
  </si>
  <si>
    <t>WO061317177</t>
  </si>
  <si>
    <t>|MN02540|MYIA-012154851776/POI/ACHMAD ZAKI WUDDANA ROHMAN/085607020709/sandycrabs87@gmail.com</t>
  </si>
  <si>
    <t>2026-08-10 13:00:00 | Tgl Pemasangan : 09 Agustus 2026 Interval : PAGI SIANG Note : Hubungi pelanggan terlebih dahulu</t>
  </si>
  <si>
    <t>SMP DARUL ULUM MUNCAR</t>
  </si>
  <si>
    <t>ODP-MCR-FC/01</t>
  </si>
  <si>
    <t>WO061248879</t>
  </si>
  <si>
    <t>|MC30051|/NINDA SINTIA WULANDARI/85336258440/smpdu.muncar@gmail.com</t>
  </si>
  <si>
    <t>SPBU 54.651.22</t>
  </si>
  <si>
    <t>ODP-MLG-FFH/126 FFH/D07/126.01</t>
  </si>
  <si>
    <t>WO061263059</t>
  </si>
  <si>
    <t>|MN02540|MYIA-080645730020/POI/RATNA SARI DEWI /089515692615/namputra.abadian@gmail.com</t>
  </si>
  <si>
    <t>BDY</t>
  </si>
  <si>
    <t>WISMA KOST FIKAL</t>
  </si>
  <si>
    <t>ODP-BDY-FK/004 FK/D01/004.01</t>
  </si>
  <si>
    <t>WO061182918</t>
  </si>
  <si>
    <t>|MN01913|MYIA-049925814598/POI/APRIATIN BUDI ASIH/085742145474/titis181921@gmail.com</t>
  </si>
  <si>
    <t xml:space="preserve">2026-08-08 13:00:00 | Tanggal pemasangan: 08/08/2026 Jam pemasangan : pagi / siang Info Tambahan : Hubungi pelanggan dulu sebelum ke lokasi. terima kasih </t>
  </si>
  <si>
    <t>mocca mart</t>
  </si>
  <si>
    <t>ODP-SWJ-FK/16 FK/D03/16.01</t>
  </si>
  <si>
    <t>WO061322152</t>
  </si>
  <si>
    <t>MD|MYDB-20260809264817|DN00001/MN01844|mocca mart|087796640526</t>
  </si>
  <si>
    <t>2026-08-10 13:00:00 | Tanggal pemasangan: 10/08/2026 Jam pemasangan : pagi / siang Info Tambahan : Hubungi pelanggan dulu sebelum ke lokasi. terima kasih</t>
  </si>
  <si>
    <t>SPBU 54.661.03 BLITAR</t>
  </si>
  <si>
    <t>ODP-BLR-FX/10 FX/D01/10.01</t>
  </si>
  <si>
    <t>WO061280862</t>
  </si>
  <si>
    <t>|MN00418|MYIA-017586883113/POI/YUDA ROCHMANSYAH/085161151181/spbupakunden@gmail.com</t>
  </si>
  <si>
    <t>KANTOR BAPAS TEGAL</t>
  </si>
  <si>
    <t>ODP-ADW-FA/008</t>
  </si>
  <si>
    <t>| MN00347 | 085860762926 | posbapastegal@gmail.com</t>
  </si>
  <si>
    <t>KANTIN HMC 04</t>
  </si>
  <si>
    <t>ODP-JHR-FCV/077 FCV/D06/077.01</t>
  </si>
  <si>
    <t>WO061181571</t>
  </si>
  <si>
    <t>MD|MYDB-20260807264634|DN00001/MN00966|KANTIN HMC 04|081266943620</t>
  </si>
  <si>
    <t xml:space="preserve">2026-08-08 13:00:00 | M Janji : 8 agustus 2026 jam Pasang : siang Note : hubungi pelanggan jika ingin kelokasi </t>
  </si>
  <si>
    <t>PT JINZAI SUPPORT</t>
  </si>
  <si>
    <t>ODP-BLU-FC/117 FC/D02/117.01</t>
  </si>
  <si>
    <t>WO061267651</t>
  </si>
  <si>
    <t>MD|MYDB-20260803264260|DN00001/MN00347|PT JINZAI SUPPORT|085792368222</t>
  </si>
  <si>
    <t>2026-08-09 13:00:00 | Nama Pic : IBU EKA No Hp Pic : 085792368222 Jam Pemasangan : 08:00 - 12.00 Tanggal Pemasangan : MINGGU 09 AGUSTUS 2026 Info Tambahan : Hubungi pelanggan sebelum datang ke lokasi, terima kasih.</t>
  </si>
  <si>
    <t>BENGKEL WAHYU</t>
  </si>
  <si>
    <t>ODP-GDN-FC/19 FC/D02/19.01</t>
  </si>
  <si>
    <t>WO061174608</t>
  </si>
  <si>
    <t>|MN02822|MYIA-062005891778/POI/M WAHYUDA PRATAMA/082143164810/ysg69970@gmail.com</t>
  </si>
  <si>
    <t>WO061176129</t>
  </si>
  <si>
    <t>|MN01740|MYIA-088289623326/POI/Dr.ARLEY SADRA TELUSSA/081216010785/saver_edybria@yahoo.co.id</t>
  </si>
  <si>
    <t>PT Laxo Global Akses margo H24</t>
  </si>
  <si>
    <t>ODP-TDS-FDN/76 FDN/D06/76.01</t>
  </si>
  <si>
    <t>WO061311718</t>
  </si>
  <si>
    <t>MD|MYDB-20260809264807|DN00001/MN02280|PT Laxo Global Akses margo H24|082245003307</t>
  </si>
  <si>
    <t>2026-08-10 13:00:00 | Nama PIC:  bp andi  No HP: 082245003307 Alt: Tanggal: 10/8/2026 Jam Pasang: Siang Note: Hubungi sebelum ke lokasi, terimakasih.</t>
  </si>
  <si>
    <t>ODP-PWT-FBE/141</t>
  </si>
  <si>
    <t>WO061151117</t>
  </si>
  <si>
    <t xml:space="preserve">2026-08-05 08:00:00 | Nama PIC: BP JULIO  Notel: 081291522934  Alt: -   Tanggal: 5/8/2026  Jam Pasang: Pagi  Note: Hubungi sebelum ke lokasi, terimakasih.  </t>
  </si>
  <si>
    <t>IHLD - UNSC PT2</t>
  </si>
  <si>
    <t>ODP-BNO-FG/32</t>
  </si>
  <si>
    <t>WO061323773</t>
  </si>
  <si>
    <t>2026-08-08 13:00:00|Nama : PT. MITRA BALI SUKSES  Cp : 08995847815  2026-08-08 13:00  Sebelum kelokasi hub terlebih dahulu |40931150|MYDITA</t>
  </si>
  <si>
    <t>BERKAH SEMBAKO MULYADI</t>
  </si>
  <si>
    <t>ODP-BJR-FAC/053 FAC/D04/053.01</t>
  </si>
  <si>
    <t>WO061149643</t>
  </si>
  <si>
    <t>|MN00909|MYIA-009476230769/POI/mulyadi/085643064718/registrasipenda.ftaraninter.net1@gmail.com</t>
  </si>
  <si>
    <t>2026-08-09 15:00:00 | Nama Pic : BP MULYADI No Hp Pic : 085643064718 Jam Pemasangan : 08:00 - 12.00 Tanggal Pemasangan : SABTU 08 AGUSTUS 2026 Info Tambahan : Hubungi pelanggan sebelum datang ke lokasi, terima kasih.</t>
  </si>
  <si>
    <t>Last update proses : 11-08-2026 08:34:09 WIB (Source: ETL XPRO)</t>
  </si>
  <si>
    <t>OMNI SPACE</t>
  </si>
  <si>
    <t>ODP-SWI-FE/85</t>
  </si>
  <si>
    <t>WO061439995</t>
  </si>
  <si>
    <t>|MN02365|/PIC I WAYAN GDE EKA PRATAMA/081905575737-08135906565/omnispaceoffice@gmail.com</t>
  </si>
  <si>
    <t>2026-08-11 15:00:00|Nama PIC:  bp i wayan gde eka No HP: 081905575737 Alt: Tanggal: 11/8/2026 Jam Pasang: Sore Note: Hubungi sebelum ke lokasi, terimakasih.|40010577|MYDITA</t>
  </si>
  <si>
    <t>Provisioning Failed|WFM|INF009008577|pelurusan</t>
  </si>
  <si>
    <t>SPBU 4459312</t>
  </si>
  <si>
    <t>ODP-KUD-FV/042</t>
  </si>
  <si>
    <t>WO061428215</t>
  </si>
  <si>
    <t>AMRBS;406740/MUHIBBUDDIN AL MARUF/TREG3/KUDUS/AM/085848866488/DESIE IRMA KUSUMA/spbu4459312@gmail.com /Permintaan PSB HSI WB1 BISNIS 1S INET 100MBPS/SPBU 4459312</t>
  </si>
  <si>
    <t>2026-08-11 13:00:00|telp : 085848866488  alt :  M Janji : (11/08/2026) jam Pasang :pagi / siang  Note : hubungi pelanggan jika ingin kelokasi|40000802|MYDITA</t>
  </si>
  <si>
    <t>ODP-TUL-FS/06</t>
  </si>
  <si>
    <t>WO061377543</t>
  </si>
  <si>
    <t>2026-08-09 13:00:00 | Nama Pic : bp YUDA   No Hp Pic : 085161151181  No alt : -  Jam Pemasangan : pagi   Tanggal Pemasangan : 9 Agustus 2026</t>
  </si>
  <si>
    <t>Follow Up Revoke Completed, New Order ID : SC1002518667</t>
  </si>
  <si>
    <t>Sobat Cuan Abadi</t>
  </si>
  <si>
    <t>ODP-JHR-FBD/020 FBD/D02/020.01</t>
  </si>
  <si>
    <t>WO061392000</t>
  </si>
  <si>
    <t>MD|MYDB-20260810264862|DN00001/MN00299|Sobat Cuan Abadi|08992662022</t>
  </si>
  <si>
    <t>2026-08-11 13:00:00 | Nama : BU LIA (OWNER) No Hp : 08992662022 No Alt :  Tgl Pemasangan : 11 Agustus 2026 Interval : PAGI  Note : Hubungi pelanggan terlebih dahulu</t>
  </si>
  <si>
    <t>SD NEGERI 3 BURUAN</t>
  </si>
  <si>
    <t>ODP-GIN-FAN/21</t>
  </si>
  <si>
    <t>WO061444908</t>
  </si>
  <si>
    <t>|MN02658|/PIC LUH PT OKA MAHAYANI/081339731300/sdburuan3@gmail.com</t>
  </si>
  <si>
    <t>2026-08-11 15:00:00|Tanggal pemasangan : 11 AGUSTUS 2026 Jam pemasangan : pagi/siang Info Tambahan : Hubungi pelanggan dulu sebelum ke lokasi terima kasih|40010577|MYDITA</t>
  </si>
  <si>
    <t>Follow Up Revoke Completed, New Order ID : SC1002517689</t>
  </si>
  <si>
    <t>Follow Up Revoke Completed, New Order ID : SC1002517822</t>
  </si>
  <si>
    <t>ODP-BBT-FE/023</t>
  </si>
  <si>
    <t>WO061392468</t>
  </si>
  <si>
    <t>2026-08-09 15:00:00 | Nama PIC : Bp Iqbal  No Hp : 0895380071743  No Alt : -  Tgl Pemasangan : 09 Agustus 2026  Interval : PAGI SIANG  Note : Hubungi pelanggan terlebih dahulu</t>
  </si>
  <si>
    <t>ODP-KLJ-FH/05</t>
  </si>
  <si>
    <t>WO061378593</t>
  </si>
  <si>
    <t xml:space="preserve">2026-08-08 08:00:00 | telp :087796646626   alt : pagi / siang 10/08/2026  hub sebelum ke lokasi </t>
  </si>
  <si>
    <t>WARUNG KOPI SEMAR MESEM</t>
  </si>
  <si>
    <t>ODP-CAT-FC/29 FC/D05/29.01</t>
  </si>
  <si>
    <t>WO061358376</t>
  </si>
  <si>
    <t>MD|MYDB-20260810264844|DC20015/MC20183|WARUNG KOPI SEMAR MESEM|085842094066</t>
  </si>
  <si>
    <t>2026-08-11 15:00:00 | Tanggal pemasangan :11/08/2026 Jam pemasangan : pagi Info Tambahan : Hubungi pelanggan dulu sebelum ke lokasi terima kasih.</t>
  </si>
  <si>
    <t>Follow Up Revoke Completed, New Order ID : SC1002517068</t>
  </si>
  <si>
    <t>KOMANG KOMPYANG VILLA</t>
  </si>
  <si>
    <t>ODP-SWI-FP/49</t>
  </si>
  <si>
    <t>WO061376239</t>
  </si>
  <si>
    <t>|MN02642|/PIC BAPAK KOMANG KOMPYANG/085339614638/komangkompyang@yahoo.co.id</t>
  </si>
  <si>
    <t>2026-08-11 08:00:00|Nama PIC : bapak komang No HP : 085339614638 Alt :  M Janji : (SELASA/11/AGUSTUS/2026) jam Pasang : 09:00 Note : hubungi pelanggan jika ingin kelokasi|40961371|MYDITA</t>
  </si>
  <si>
    <t>Error invoking service 'EAI Siebel Adapter', method 'Upsert' at step 'Upsert CA BA SA'.(SBL-BPR-00162) -- Method 'WriteRecord</t>
  </si>
  <si>
    <t>WO061417644</t>
  </si>
  <si>
    <t>2026-08-08 08:00:00|Nama PIC:  bu era  No HP: 085847477624  Alt:  Tanggal: 8/8/2026  Jam Pasang: pagi  Note: Hubungi sebelum ke lokasi, terimakasih|40010577|MYDITA</t>
  </si>
  <si>
    <t>SPBU 54.631.23</t>
  </si>
  <si>
    <t>ODP-MNZ-FAF/30 FAF/D04/30.01</t>
  </si>
  <si>
    <t>WO061361480</t>
  </si>
  <si>
    <t>|MN00285|MYIA-047275191972/POI/LUKMAN ISMAIL/081359305557/loekmanismail@gmail.com</t>
  </si>
  <si>
    <t>2026-08-11 15:00:00 | Tanggal pemasangan :11/08/2026 Jam pemasangan : 15.00 Info Tambahan : Hubungi pelanggan dulu sebelum ke lokasi terima kasih.</t>
  </si>
  <si>
    <t>LEVIUS CLUB</t>
  </si>
  <si>
    <t>ODP-ALA-FAC/53 FAC/D04/53.01</t>
  </si>
  <si>
    <t>WO061442495</t>
  </si>
  <si>
    <t>|MN02367|MYIA-030800009794/POI/BAHTIARIADI/082340845961/leviusclub@gmail.com</t>
  </si>
  <si>
    <t xml:space="preserve">2026-08-11 15:00:00 | Jam pemasangan : 12.00 Info Tambahan : Hubungi pelanggan dulu sebelum ke lokasi terimakasih </t>
  </si>
  <si>
    <t>ODP-KLP-FQ/025</t>
  </si>
  <si>
    <t>SPBU 54.644.11</t>
  </si>
  <si>
    <t>ODP-NJK-FAE/10 FAE/D01/10.01</t>
  </si>
  <si>
    <t>WO061368426</t>
  </si>
  <si>
    <t>|MN00418|MYIA-019304988784/POI/H. IMAM BASUKI, IR. M. ENG, MM/085330371188/spbu5464411sukomoro@gmail.com</t>
  </si>
  <si>
    <t>2026-08-11 08:00:00 | Nama PIC : Sukidi No HP : 081330313300 Alt : 085330371188 M Janji : 11/08/2026 Jam Pasang : 08.00 - 13:00  NoteÃ‚Â :  hubungi terlebih dahulu sebelum kelokasi</t>
  </si>
  <si>
    <t>ODP-SGR-FDS/31</t>
  </si>
  <si>
    <t>WO061385475</t>
  </si>
  <si>
    <t xml:space="preserve">2026-08-07 15:00:00 | Nama PIC : Bapak Ketut Sugiarta  No HP : 085238068995  No Alternatif : 081338326051  M Janji : 07/08/2026  Jam Pasang : Pagi  NoteÃ‚Â :  Hubungi terlebih dahulu sebelum ke lokasi </t>
  </si>
  <si>
    <t>ODP-CAT-FJ/09</t>
  </si>
  <si>
    <t>WO061382338</t>
  </si>
  <si>
    <t>2026-08-09 13:00:00 | Nama PIC : Bp Yuda  No Hp : 0851611511818  No Alt : -  Tgl Pemasangan : 09 Agustus 2026  Interval : PAGI SIANG  Note : Hubungi pelanggan terlebih dahulu</t>
  </si>
  <si>
    <t>Provisioning Failed|WFM|INF009011814|TOF_-7.8143874,110.3605482_full</t>
  </si>
  <si>
    <t>ODP-MLK-FAD/04</t>
  </si>
  <si>
    <t>WO061442860</t>
  </si>
  <si>
    <t xml:space="preserve">2026-08-09 13:00:00 | M Janji : 9 agustus 2026  jam Pasang : siang  Note : hubungi pelanggan jika ingin kelokasi  </t>
  </si>
  <si>
    <t>ODP-TET-FAF/17</t>
  </si>
  <si>
    <t>WO061390853</t>
  </si>
  <si>
    <t>2026-08-07 08:00:00 | Nama PIC : BAPAK FATURAHMAN  No HP :  082339162590  Alt :   M Janji : (JUMAT/7/AGUSTUS/2026)  jam Pasang : 09:00  Note : hubungi pelanggan jika ingin kelokasi</t>
  </si>
  <si>
    <t>Follow Up Revoke Completed, New Order ID : SC1002518018</t>
  </si>
  <si>
    <t>Follow Up Revoke Completed, New Order ID : SC1002517354</t>
  </si>
  <si>
    <t>SPBU 54.633.09</t>
  </si>
  <si>
    <t>ODP-GGR-FC/55 FC/D08/55.01</t>
  </si>
  <si>
    <t>WO061390549</t>
  </si>
  <si>
    <t>|MN00286|MYIA-050902195740/POI/MUHAMAD MAULANA YUSUF ANSORI/082210228183/spbu5463309@gmail.com</t>
  </si>
  <si>
    <t>2026-08-11 13:00:00 | Nama PIC : bapak dedi No HP : 082210228183 Alt :  M Janji : (SELASA/11/AGUSTUS/2026) jam Pasang : 09:00 Note : hubungi pelanggan jika ingin kelokasi</t>
  </si>
  <si>
    <t>TOKO RIZKY JAYA</t>
  </si>
  <si>
    <t>ODP-BBE-FFB/42 FFB/D07/42.01</t>
  </si>
  <si>
    <t>WO061417340</t>
  </si>
  <si>
    <t>MD|MYDB-20260810264875|DN00001/MN00443|TOKO RIZKY JAYA|085335499901</t>
  </si>
  <si>
    <t>2026-08-11 13:00:00 | Waktu pemasnagan : 11 Agustus 2026 Jam pemasangan : 08.00 - 12.00 Mohon hubungi pelanggan sebelum ke lokasi  Terima kasih</t>
  </si>
  <si>
    <t>SPBU 44 564 01 SUCEN</t>
  </si>
  <si>
    <t>ODP-MUN-FAD/072 FAD/D05/072.01</t>
  </si>
  <si>
    <t>WO061385076</t>
  </si>
  <si>
    <t>|MN02395|MYIA-054720966135/POI/GOEI ING TOENALIAS YONG TJONG/083899125835/padimakmur01@gmail.com</t>
  </si>
  <si>
    <t xml:space="preserve">2026-08-11 15:00:00 | telp : 083899125835 alt :  M Janji : (11/08/2026) jam Pasang :pagi / siang  Note : hubungi pelanggan jika ingin kelokasi </t>
  </si>
  <si>
    <t>PT AGRO CROPS INDONESIA</t>
  </si>
  <si>
    <t>ODP-TDS-FDP/45 FDP/D04/45.01</t>
  </si>
  <si>
    <t>WO061438533</t>
  </si>
  <si>
    <t>MD|MYDB-20260810264894|DN00001/MN02280|PT AGRO CROPS INDONESIA|087888978889</t>
  </si>
  <si>
    <t>2026-08-14 13:00:00 | telp : 087888978889 alt :  M Janji : (11/08/2026) jam Pasang :pagi / siang  Note : hubungi pelanggan jika ingin kelokasi</t>
  </si>
  <si>
    <t>Follow Up Revoke Completed, New Order ID : SC1002517668</t>
  </si>
  <si>
    <t>EURO CELL</t>
  </si>
  <si>
    <t>ODP-PML-FAV/008 FAV/D02/008.01</t>
  </si>
  <si>
    <t>WO061423439</t>
  </si>
  <si>
    <t>|MN02086|MYIA-089889720764/POI/khamim/085880209090/kamtaipa63@gmail.com</t>
  </si>
  <si>
    <t>2026-08-11 13:00:00 | Tanggal pemasangan :11/08/2026 Jam pemasangan : siang Info Tambahan : Hubungi pelanggan dulu sebelum ke lokasi terima kasih</t>
  </si>
  <si>
    <t>ODP-UBN-FL/12</t>
  </si>
  <si>
    <t>WO061383704</t>
  </si>
  <si>
    <t>|MC50133|MYIA-083794649499/POI/Anita Octavia/081325889709/anita.octavia@varnion.com</t>
  </si>
  <si>
    <t>2026-08-11 08:00:00 | Waktu pemasnagan : 11 Agustus 2026 Jam pemasangan : 08.00 - 12.00 Mohon hubungi pelanggan sebelum ke lokasi  Terima kasih</t>
  </si>
  <si>
    <t>Spbu 54-65101</t>
  </si>
  <si>
    <t>ODP-GDG-FE/60 FE/D07/60.01</t>
  </si>
  <si>
    <t>WO061374610</t>
  </si>
  <si>
    <t>|MN02540|MYIA-028367288063/POI/Arya putra sabilillah/083165607902/aryaputra260604@gmail.com</t>
  </si>
  <si>
    <t>2026-08-13 08:00:00 | Tanggal pemasangan :11/08/2026 Jam pemasangan : pagi Info Tambahan : Hubungi pelanggan dulu sebelum ke lokasi terima kasih.</t>
  </si>
  <si>
    <t>Follow Up Revoke Completed, New Order ID : SC1002517175</t>
  </si>
  <si>
    <t>SPBU Pakal Benowo 5460173</t>
  </si>
  <si>
    <t>ODP-TDS-FHE/40 FHE/D04/40.01</t>
  </si>
  <si>
    <t>WO061439032</t>
  </si>
  <si>
    <t>|MN02813|MYIA-028485523215/POI/Muhammad Yunus/081231013880/spbu60173@yahoo.co.id</t>
  </si>
  <si>
    <t>2026-08-11 15:00:00 | Nama PIC : BAPAK YUNUS No HP : 081231013880 Alt :  M Janji : (SELASA/11/AGUSTUS/2026) jam Pasang : 09:00 Note : hubungi pelanggan jika ingin kelokasi</t>
  </si>
  <si>
    <t>PT RaColand Mutiara Khatulistiwa ( RaCottage Mandalika )</t>
  </si>
  <si>
    <t>ODP-PYA-FAS/63</t>
  </si>
  <si>
    <t>WO061428846</t>
  </si>
  <si>
    <t>MB00449; Julia Aznawati 081914833672 081239733736; racottage23@gmail.com; HSI BISNIS INET ONLY 200 MBPS 790k; FADLI; Dusun Emate Jl. Raya Kuta, Kuta, Kec. Pujut, Kabupaten Lombok Tengah, Nusa Tenggara Bar. 83573 -8.87005793774224, 116.2758656404744</t>
  </si>
  <si>
    <t>2026-08-11 13:00:00|telp : 081239733736 alt :  M Janji : (11/08/2026) jam Pasang :pagi / siang  Note : hubungi pelanggan jika ingin kelokasi|40000802|MYDITA</t>
  </si>
  <si>
    <t>SPBU 5468405 WONGSOREJO</t>
  </si>
  <si>
    <t>ODP-WSO-FC/12 FC/D04/12.01</t>
  </si>
  <si>
    <t>WO061382595</t>
  </si>
  <si>
    <t>|MN00099|MYIA-015187968640/POI/DODIK KURNIAWAN/083147895700/pomwongsorejo5@gmail.com</t>
  </si>
  <si>
    <t>2026-08-11 08:00:00 | Tanggal pemasangan : 11 AGUSTUS 2026 Jam pemasangan : pagi/siang Info Tambahan : Hubungi pelanggan dulu sebelum ke lokasi terima kasih</t>
  </si>
  <si>
    <t>SMAN 7 KOTA KOMBA</t>
  </si>
  <si>
    <t>ODP-BJW-FT/08 FT/D02/08.01</t>
  </si>
  <si>
    <t>WO061438984</t>
  </si>
  <si>
    <t>|MN00118|MYIA-017159568467/POI/Pak Febrimans/081246321602/ansdyndejeng1@gmail.com</t>
  </si>
  <si>
    <t>2026-08-13 15:00:00 | Waktu pemasnagan : 11 Agustus 2026 Jam pemasangan : 08.00 - 12.00 Mohon hubungi pelanggan sebelum ke lokasi  Terima kasih</t>
  </si>
  <si>
    <t>Follow Up Revoke Completed, New Order ID : SC1002517872</t>
  </si>
  <si>
    <t>Provisioning Failed|WFM|INF009008853|PP_-8.1123759,115.09220169999999_besok</t>
  </si>
  <si>
    <t>ODP-DMO-FQD/06</t>
  </si>
  <si>
    <t>WO061427531</t>
  </si>
  <si>
    <t xml:space="preserve">2026-08-07 08:00:00 | Nama PIC : Risky  No HP : 085113162223  Alt :   M Janji : 07/08/2026  Jam Pasang : 08.00 - 13:00   NoteÃ‚Â :  hubungi terlebih dahulu sebelum kelokasi </t>
  </si>
  <si>
    <t>ODP-KRP-FBG/02</t>
  </si>
  <si>
    <t>WO061376049</t>
  </si>
  <si>
    <t>2026-08-08 15:00:00|Jam pemasangan : 12.00  Info Tambahan : Hubungi pelanggan dulu sebelum ke lokasi  terimakasih |40951378|MYDITA</t>
  </si>
  <si>
    <t>- E23015;E23015 ~ ES23 - Perangkat ONT[0]  - E23015~null~44292;E23015||11||Abodemen 0[0]  - E23015~null~E23015_SWONTDUALB;SWONTDUALB ~ Biaya Sewa ONT Dual Band ~ E23015[30000]  - E24058;E24058 ~ ES24 - Paket HSI Bisnis (HSIEF) Khusus Winback[0]  - E24058~</t>
  </si>
  <si>
    <t>TOKO POJOK</t>
  </si>
  <si>
    <t>ODP-SIT-FZ/12 FZ/D02/12.01</t>
  </si>
  <si>
    <t>WO061441453</t>
  </si>
  <si>
    <t>|MN02617|MYIA-041129209814/POI/ZAINUL FAIZIN/085156890468/znlfaizin@gmail.com</t>
  </si>
  <si>
    <t>2026-08-11 15:00:00 | Nama PIC : BAPAK ZAINUL No HP : 085156890468 Alt :  M Janji : (SELASA/11/AGUSTUS/2026) jam Pasang : 09:00 Note : hubungi pelanggan jika ingin kelokasi</t>
  </si>
  <si>
    <t>MITRA GILANG PERKASA</t>
  </si>
  <si>
    <t>ODP-SDA-FHH/15</t>
  </si>
  <si>
    <t>|MN00500|/MITRA GILANG PERKASA/WINBACK 2.0 HSI B2B (1:1) 50MBPS 355RB PSB DISC 70%//i.kusuma1710@gmail.com/IRWAN KUSUMA/8179388321</t>
  </si>
  <si>
    <t>UNCONTACTED : Line Busy Ivan Sutiawan 40010577|MYDITA</t>
  </si>
  <si>
    <t>SPBU Kunjang 54.641.50</t>
  </si>
  <si>
    <t>ODP-PPR-FG/32 FG/D01/32.01</t>
  </si>
  <si>
    <t>WO061447495</t>
  </si>
  <si>
    <t>|MC20231|MYIA-003293560610/POI/FATUR ROHMAN/085607866716/spbu5464150@gmail.com</t>
  </si>
  <si>
    <t>2026-08-12 08:00:00 | Nama PIC:  bp bayu No HP: 085607866716 Alt: 0858500088411 Tanggal: 12/8/2026 Jam Pasang: Pagi Note: Hubungi sebelum ke lokasi, terimakasih.</t>
  </si>
  <si>
    <t>ODP-SBA-FE/023</t>
  </si>
  <si>
    <t>Follow Up Revoke Completed, New Order ID : SC1002517230</t>
  </si>
  <si>
    <t>Provisioning Failed|WFM|INF009013822|TOJ_-6.7044997,111.4464518_-6.874206,111.586344 ODP jauh</t>
  </si>
  <si>
    <t>ODP-GOD-VAY/060</t>
  </si>
  <si>
    <t>WO061403730</t>
  </si>
  <si>
    <t xml:space="preserve">2026-08-10 13:00:00 | M Janji : 10 agustus 2026  jam Pasang : siang  Note : hubungi pelanggan jika ingin kelokasi  </t>
  </si>
  <si>
    <t>SPBU 54.662.25 JEPUN TULUNGAGUNG</t>
  </si>
  <si>
    <t>ODP-TUL-FZ/91 FZ/D04/91.01</t>
  </si>
  <si>
    <t>WO061368919</t>
  </si>
  <si>
    <t>|MN00418|MYIA-019816580397/POI/YUDA ROCHMANSYAH/08516115118/officespbujepun@gmail.com</t>
  </si>
  <si>
    <t>2026-08-11 08:00:00 | Nama PIC : SPBU 54.662.25 JEPUN TULUNGAGUNG No HP : 085161151181 Alt : 08516115118 M Janji : 11/08/2026 Jam Pasang : 08.00 - 13:00  NoteÃ‚Â :  hubungi terlebih dahulu sebelum kelokasi</t>
  </si>
  <si>
    <t>Warung Duta Rokok99</t>
  </si>
  <si>
    <t>WO061405222</t>
  </si>
  <si>
    <t>|MN00649|MYIA-041515113953/POI/Rizal Syahlani/085704045661/kiebae03@gmail.com</t>
  </si>
  <si>
    <t>2026-08-11 13:00:00 | Nama PIC : bapak andre No HP : 082122223262 Alt : - M Janji : 11/08/2026 Jam Pasang : 08.00 - 13:00  NoteÃ‚Â :  hubungi terlebih dahulu sebelum kelokasi</t>
  </si>
  <si>
    <t>PT HASTA REKSA MANUNGGAL</t>
  </si>
  <si>
    <t>ODP-GOD-FAF/028 FAF/D02/028.01</t>
  </si>
  <si>
    <t>WO061417257</t>
  </si>
  <si>
    <t>|MN02579|MYIA-017063864225/POI/MUHAMMAD FAIZIN/085643382853/mustidzien@gmail.com</t>
  </si>
  <si>
    <t>2026-08-11 15:00:00 | M Janji : (09/08/2026) jam Pasang : 09:00 Note : hubungi pelanggan jika ingin kelokasi</t>
  </si>
  <si>
    <t>Follow Up Revoke Completed, New Order ID : SC1002518080</t>
  </si>
  <si>
    <t>Follow Up Revoke Completed, New Order ID : SC1002517486</t>
  </si>
  <si>
    <t>Provisioning Failed|WFM|INF009011941|pelanggan menyatakan batal ingin melanjutkan layanan Indihome</t>
  </si>
  <si>
    <t>SPBU 5469306</t>
  </si>
  <si>
    <t>ODP-WRP-FE/02</t>
  </si>
  <si>
    <t>WO061414477</t>
  </si>
  <si>
    <t>|MN00213|/UD. USAHA INDAH/082334605611/spbu5469306@gmail.com/HSI Bisnis Promo HUT Telkom (1:1) 75 Mbps (Rp 415.000) PSB Rp 150.000/JAUHARI WAHYUDI/-7.0368611, 113.5471389</t>
  </si>
  <si>
    <t>2026-08-11 13:00:00|telp : 082334605611 alt :  M Janji : (11/08/2026) jam Pasang :pagi / siang  Note : hubungi pelanggan jika ingin kelokasi|40000802|MYDITA</t>
  </si>
  <si>
    <t>GUDANG HO YEN YEN</t>
  </si>
  <si>
    <t>ODP-BBE-FBJ/05 FBJ/D01/05.01</t>
  </si>
  <si>
    <t>WO061383094</t>
  </si>
  <si>
    <t>MD|MYDB-20260810264855|DN00001/MN02280|GUDANG HO YEN YEN|082228888875</t>
  </si>
  <si>
    <t xml:space="preserve">2026-08-12 08:00:00 | Jam pemasangan : 12.00 Info Tambahan : Hubungi pelanggan dulu sebelum ke lokasi terimakasih  </t>
  </si>
  <si>
    <t>CV DEWI VENEER INDONESIA</t>
  </si>
  <si>
    <t>ODP-GDA-FC/05</t>
  </si>
  <si>
    <t>WO061365216</t>
  </si>
  <si>
    <t>|MN02774|/CV DEWI VENEER INDONESIA/WINBACK 2.0 HSI B2B (1:1) 100MBPS 535RB PSB DISC 70%//dewiveneer@gmail.com/DEWI MASITA/81229015587</t>
  </si>
  <si>
    <t>2026-08-11 08:00:00|M Janji : (09/08/2026) jam Pasang : 09:00 Note : hubungi pelanggan jika ingin kelokasi|40900827|MYDITA</t>
  </si>
  <si>
    <t>WO061444350</t>
  </si>
  <si>
    <t>2026-08-11 15:00:00|Nama PIC:  BP MUH DIAR  No HP: 082133074591 Alt: Tanggal: 11/8/2026 Jam Pasang: Sore Note: Hubungi sebelum ke lokasi, terimakasih.|40010577|MYDITA</t>
  </si>
  <si>
    <t>ODP-BTL-FGD/058</t>
  </si>
  <si>
    <t>SRAGEN</t>
  </si>
  <si>
    <t>SRG</t>
  </si>
  <si>
    <t>SPPG Pungsari, Plupuh, Sragen  002</t>
  </si>
  <si>
    <t>ODP-SRG-FAP/022 FAP/D02/022.01</t>
  </si>
  <si>
    <t>WO061375269</t>
  </si>
  <si>
    <t>|MN01811|MYIA-009228725521/POI/Tegar Angga Saputra/085806258001/pungsarisppg@gmail.com</t>
  </si>
  <si>
    <t>2026-08-13 08:00:00 | Nama PIC : bapak tegar No HP : 085806258001 Alt : - M Janji : 11/08/2026 Jam Pasang : 08.00 - 13:00  NoteÃ‚Â :  hubungi terlebih dahulu sebelum kelokasi</t>
  </si>
  <si>
    <t>tunas disel</t>
  </si>
  <si>
    <t>ODP-WGP-FR/22 FR/D03/22.01</t>
  </si>
  <si>
    <t>WO061356227</t>
  </si>
  <si>
    <t>|MN00122|MYIA-000378619602/POI/Erlin/085253273500/erlinlie02@gmail.com</t>
  </si>
  <si>
    <t>ODP-DMO-FKQ/14</t>
  </si>
  <si>
    <t>WO061402516</t>
  </si>
  <si>
    <t>2026-08-09 13:00:00 | Tanggal pemasangan: 09/08/2026  Jam pemasangan : pagi / siang  Info Tambahan : Hubungi pelanggan dulu sebelum ke lokasi.  terima kasih</t>
  </si>
  <si>
    <t>WO061398908</t>
  </si>
  <si>
    <t>2026-08-11 13:00:00|Nama PIC:  bp surakim No HP: 082142425176 Alt: 082132733944 Tanggal: 11/8/2026 Jam Pasang: Siang Note: Hubungi sebelum ke lokasi, terimakasih.|40010577|MYDITA</t>
  </si>
  <si>
    <t>SPBU 54.634.09</t>
  </si>
  <si>
    <t>ODP-PON-FU/18 FU/D05/18.01</t>
  </si>
  <si>
    <t>WO061439190</t>
  </si>
  <si>
    <t>|MN00282|MYIA-069822458168/POI/Nova Eka Herawati/082331735920/spbu5.5463409@gmail.com</t>
  </si>
  <si>
    <t>2026-08-11 15:00:00 | telp : 082331735920 alt :  M Janji : (11/08/2026) jam Pasang :pagi / siang  Note : hubungi pelanggan jika ingin kelokasi</t>
  </si>
  <si>
    <t>Provisioning Failed|WFM|INF009012616|PDI_-7.631877200000001,109.2442624_dobel input</t>
  </si>
  <si>
    <t>ODP-TEG-FBP/013</t>
  </si>
  <si>
    <t>WO061377287</t>
  </si>
  <si>
    <t>2026-08-05 08:00:00 | Nama PIC: bu ariesta gita  Notel: 081329821989  Alt: -   Tanggal: 5/8/2026  Jam Pasang: Pagi  Note: Hubungi sebelum ke lokasi, terimakasih.</t>
  </si>
  <si>
    <t>SPBU 54.632.14</t>
  </si>
  <si>
    <t>ODP-WKU-FC/24 FC/D05/24.01</t>
  </si>
  <si>
    <t>WO061360692</t>
  </si>
  <si>
    <t>|MN00265|MYIA-062981920887/POI/JOKO SUPRIYANTO/081335179885/spbu5463214@gmail.com</t>
  </si>
  <si>
    <t>2026-08-11 08:00:00 | Nama PIC : bapak joko No HP : 081335179885 Alt :  M Janji : (SELASA/11/AGUSTUS/2026) jam Pasang : 09:00 Note : hubungi pelanggan jika ingin kelokasi</t>
  </si>
  <si>
    <t>WO061438826</t>
  </si>
  <si>
    <t>2026-08-06 08:00:00|Nama : BP KOMANG ARI JUNIAWAN  No Hp : 085737334535  No Alt :   Tgl Pemasangan : 05 Agustus 2026  Interval : SIANG  Note : Hubungi pelanggan terlebih dahulu|40981182|MYDITA</t>
  </si>
  <si>
    <t>Follow Up Revoke Completed, New Order ID : SC1002518058</t>
  </si>
  <si>
    <t>Provisioning Failed|WFM|INF009009302|tidak ada jaringan</t>
  </si>
  <si>
    <t>WO061428002</t>
  </si>
  <si>
    <t>2026-08-08 08:00:00|M Janji : (07/08/026)  jam Pasang : 09:00  Note : hubungi pelanggan jika ingin kelokasi  |40931150|MYDITA</t>
  </si>
  <si>
    <t>JJB DIPAYUDA BANJARNEGARA</t>
  </si>
  <si>
    <t>ODP-BJR-FH/079 FH/D01/079.01</t>
  </si>
  <si>
    <t>WO061447874</t>
  </si>
  <si>
    <t>|MN00649|MYIA-047870260127/POI/RESHA ADITIYA/+6285786205096/kopijjbdpy01@gmail.com</t>
  </si>
  <si>
    <t>2026-08-13 13:00:00 | Tanggal pemasangan : 13 AGUSTUS 2026 Jam pemasangan : pagi/siang Info Tambahan : Hubungi pelanggan dulu sebelum ke lokasi terima kasih</t>
  </si>
  <si>
    <t>|MN02642|/PIC I WAYAN GDE EKA PRATAMA/081905575737-08135906565/omnispaceoffice@gmail.com</t>
  </si>
  <si>
    <t>UNCONTACTED : Mail Box - Memo SOPHAN SOPYAN 40900827|MYDITA</t>
  </si>
  <si>
    <t>ODP-SLI-FH/003</t>
  </si>
  <si>
    <t>WO061378254</t>
  </si>
  <si>
    <t>2026-08-09 08:00:00 | Nama PIC : Bp Rifky  No Hp : 088980332597  No Alt : -  Tgl Pemasangan : 09 Agustus 2026  Interval : SIANG  Note : Hubungi pelanggan terlebih dahulu</t>
  </si>
  <si>
    <t>Toko Nurhayati</t>
  </si>
  <si>
    <t>ODP-PYA-FAQ/11 FAQ/D03/11.01</t>
  </si>
  <si>
    <t>WO061371163</t>
  </si>
  <si>
    <t>MD|MYDB-20260809264809|SC00001/MC00046|Toko Nurhayati|08132554631</t>
  </si>
  <si>
    <t xml:space="preserve">2026-08-11 08:00:00 | M Janji : (11/08/2026) jam Pasang : 09:00 Note : hubungi pelanggan jika ingin kelokasi </t>
  </si>
  <si>
    <t>ODP-NDA-FV/05</t>
  </si>
  <si>
    <t>WO061362884</t>
  </si>
  <si>
    <t>2026-08-08 13:00:00|Nama PIC : Adi  No HP : 085792583858  Alt : 081805469119  M Janji : 08/08/2026  Jam Pasang : 08.00 - 13:00   NoteÃ‚Â :  hubungi terlebih dahulu sebelum kelokasi|40981182|MYDITA</t>
  </si>
  <si>
    <t>Follow Up Revoke Completed, New Order ID : SC1002517943</t>
  </si>
  <si>
    <t>UNCONTACTED : Telepon Tidak Diangkat - RNA Ivan Sutiawan 40010577|MYDITA</t>
  </si>
  <si>
    <t>ODP-SLW-FY/004</t>
  </si>
  <si>
    <t>WO061412152</t>
  </si>
  <si>
    <t>2026-08-09 13:00:00 | Tanggal Pemasangan : 09 Agustus 2026  Jam Pemasangan : 08:00 13:00  Info Tambahan : Hubungi pelanggan dulu sebelum ke lokasi terimakasih</t>
  </si>
  <si>
    <t>WO061393379</t>
  </si>
  <si>
    <t xml:space="preserve">AMRBS;950223;ALDHIAZ;JKT OUTER;HSI Bisnis PSB 70% - 50 Mbps - (439000);CP Lily Ismalia 089687353200 ALT 081383755100;promotion@secureparking.co.id  </t>
  </si>
  <si>
    <t>2026-08-11 15:00:00|Nama PIC : PT. SECURINDO PACKATAMA INDONESIA No HP : 089687353200 Alt :  M Janji : (SELASA/11/AGUSTUS/2026) jam Pasang : 09:00 Note : hubungi pelanggan jika ingin kelokasi|40961371|MYDITA</t>
  </si>
  <si>
    <t>SERASACAFESBY</t>
  </si>
  <si>
    <t>ODP-DMO-FNA/10</t>
  </si>
  <si>
    <t>WO061376419</t>
  </si>
  <si>
    <t>|MN02093|/SERASACAFESBY/Andi Muhammad N/082344652389/ajoppar@gmail.com/HSI Basic Winback + Antares Eazy (1:2) 50 Mbps (Rp 395.000) PSB Rp 150.000</t>
  </si>
  <si>
    <t>2026-08-11 13:00:00|Nama : BP ANDI MUHAMMAD NUR S No Hp : 082344652389 No Alt :  Tgl Pemasangan : 11 Agustus 2026 Interval : SIANG Note : Hubungi pelanggan terlebih dahulu|40971402|MYDITA</t>
  </si>
  <si>
    <t>Follow Up Revoke Completed, New Order ID : SC1002517395</t>
  </si>
  <si>
    <t>TOKO FAIZAH</t>
  </si>
  <si>
    <t>ODP-PSN-FCH/20</t>
  </si>
  <si>
    <t>WO061384440</t>
  </si>
  <si>
    <t>|MN01982|/TOKO FAIZAH/WINBACK 2.0 HSI B2B (1:2) 50MBPS 320RB PSB DISC 70%/PSN/Irfan12@gmail.com/M IRFAN/ 087720098215 / 0882010070930 / 81357570343</t>
  </si>
  <si>
    <t>Provisioning Failed|WFM|INF009014356|batal, karena pelanggan meminta pemasangan di area Jakarta, bukan surabaya</t>
  </si>
  <si>
    <t>Follow Up Revoke Completed, New Order ID : SC1002518438</t>
  </si>
  <si>
    <t>ODP-WRO-FG/112</t>
  </si>
  <si>
    <t>WO061370905</t>
  </si>
  <si>
    <t xml:space="preserve">2026-08-08 13:00:00 | telp :085325118582   alt : pagi / siang 08/08/2026  hub sebelum ke lokasi   </t>
  </si>
  <si>
    <t>ODP-PWT-FDG/053</t>
  </si>
  <si>
    <t>WO061432973</t>
  </si>
  <si>
    <t>2026-08-09 13:00:00 | Nama PIC : Ibu Rizal  No Hp : 085865426767  No Alt : -  Tgl Pemasangan : 09 Agustus 2026  Interval : PAGI SIANG  Note : Hubungi pelanggan terlebih dahulu</t>
  </si>
  <si>
    <t>kopi jokek</t>
  </si>
  <si>
    <t>ODP-RDB-FA/047 FA/D05/047.01</t>
  </si>
  <si>
    <t>WO061447659</t>
  </si>
  <si>
    <t>|MN00408|MYIA-030524581060/POI/doni kurniawan/081928040944/dojokon92@gmail.com</t>
  </si>
  <si>
    <t>2026-08-12 08:00:00 | Tanggal pemasangan : 12 AGUSTUS 2026 Jam pemasangan : pagi/siang Info Tambahan : Hubungi pelanggan dulu sebelum ke lokasi terima kasih</t>
  </si>
  <si>
    <t>WO061444449</t>
  </si>
  <si>
    <t>WO061356833</t>
  </si>
  <si>
    <t>2026-08-11 08:00:00|M Janji : (11/08/2026) jam Pasang : 09:00 Note : hubungi pelanggan jika ingin kelokasi |40981184|MYDITA</t>
  </si>
  <si>
    <t>Provisioning Failed|UIM|INF009016065|220048The resource type PhysicalPort with Id 1507169429-3528705988 - Internet is not ava</t>
  </si>
  <si>
    <t>Follow Up Revoke Completed, New Order ID : SC1002517704</t>
  </si>
  <si>
    <t>ERABLUE ABIMANYU</t>
  </si>
  <si>
    <t>ODP-JHR-FZ/105 FZ/D07/105.01</t>
  </si>
  <si>
    <t>WO061430938</t>
  </si>
  <si>
    <t>|MN02713|MYIA-050676802290/POI/HASBIBINTARO SHIDDIQ/081249549394/nextperdanaone@gmail.com</t>
  </si>
  <si>
    <t>SPBU 4459103</t>
  </si>
  <si>
    <t>ODP-PAT-FW/033 FW/D03/033.01</t>
  </si>
  <si>
    <t>WO061377373</t>
  </si>
  <si>
    <t>|MC60053|MYIA-025112025037/POI/Hadi/082137432887/spbuwedarijaksa@gmail.com</t>
  </si>
  <si>
    <t>Provisioning Failed|WFM|INF009013464|PDI_-7.161729500000001,112.6446908_DOUBLE INPUT DGN 1002515934</t>
  </si>
  <si>
    <t>Inprogress Alpro, SC Lama : SC1002508007</t>
  </si>
  <si>
    <t>Provisioning Failed|WFM|INF009010111|PIT_-7.8143986,110.3605791_pic masih butuh izin utk jalur pemasangan</t>
  </si>
  <si>
    <t>PT Solo Kulina Utama</t>
  </si>
  <si>
    <t>ODP-GLD-FAW/036</t>
  </si>
  <si>
    <t>AMRBS;406329/Afiq Adzana/TREG4SOLO/Guntur/085742212600 / 082226112532/it-solo@indoguna.co.id / acct-solo@indoguna.co.id /PSB Winback 2.0 Bisnis 150 Mbps Rp 620.000</t>
  </si>
  <si>
    <t>QC MIA - INVALID QUALITY CONTROL MIA - Foto Lokasi Instalasi Terlihat Sebagian - upload foto lokasi bangunan tampak depan sec</t>
  </si>
  <si>
    <t>Provisioning Failed|WFM|INF009011338|TKJ_-10.171759999999999,123.61145499999999_penarikan rumit kabel tdk bisa lewat sembaran</t>
  </si>
  <si>
    <t>warkop mas gun</t>
  </si>
  <si>
    <t>ODP-NJK-FW/52 FW/D06/52.01</t>
  </si>
  <si>
    <t>WO061425510</t>
  </si>
  <si>
    <t>MD|MYDB-20260810264882|DC20002/MC20039|warkop mas gun|085335059334</t>
  </si>
  <si>
    <t>2026-08-12 08:00:00 | Nama PIC : bapak gunadi No HP : 085335059334 Alt :  M Janji : (rabu/12/AGUSTUS/2026) jam Pasang : 09:00 Note : hubungi pelanggan jika ingin kelokasi</t>
  </si>
  <si>
    <t>Sentra Gudang Assyarif DC</t>
  </si>
  <si>
    <t>ODP-ASB-FB/09</t>
  </si>
  <si>
    <t>WO061403731</t>
  </si>
  <si>
    <t>|MN00099|MYIA-071087842900/POI/SAFRIADI WIRIA PUTRA/082336477213/deank.syafriadi@gmail.com</t>
  </si>
  <si>
    <t>2026-08-11 13:00:00 | Tanggal pemasangan: 11/08/2026 Jam pemasangan : pagi / siang Info Tambahan : Hubungi pelanggan dulu sebelum ke lokasi terima kasih.</t>
  </si>
  <si>
    <t>ODP-SWJ-FB/49</t>
  </si>
  <si>
    <t>WO061384095</t>
  </si>
  <si>
    <t>2026-08-07 08:00:00 | Nama : BP AHMAD MULASIM  No Hp : 087796646630  No Alt :   Tgl Pemasangan : 07 Agustus 2026  Interval : PAGI   Note : Hubungi pelanggan terlebih dahulu</t>
  </si>
  <si>
    <t>Follow Up Revoke Completed, New Order ID : SC1002518643</t>
  </si>
  <si>
    <t>QC MIA - INVALID QUALITY CONTROL MIA - Foto Lokasi Instalasi Tidak Valid - upload foto lokasi secara langsung, karena terindi</t>
  </si>
  <si>
    <t>FAMILY LOVE CAFE</t>
  </si>
  <si>
    <t>ODP-JWN-FB/128 FB/D08/128.01</t>
  </si>
  <si>
    <t>WO061351831</t>
  </si>
  <si>
    <t>|MC60040|MYIA-059999801651/POI/Hery Setiawan/085225955123/familycafe470@gmail.com</t>
  </si>
  <si>
    <t>2026-08-11 13:00:00 | Tanggal pemasangan :11/08/2026 Jam pemasangan : 11.00 Info Tambahan : Hubungi pelanggan dulu sebelum ke lokasi terima kasih.</t>
  </si>
  <si>
    <t>kios tembakau</t>
  </si>
  <si>
    <t>ODP-SMJ-FL/15 FL/D02/15.01</t>
  </si>
  <si>
    <t>WO061381887</t>
  </si>
  <si>
    <t>|MN02366|MYIA-049710243333/POI/Dimas jaya/081299055545/dj366095@gmail.com</t>
  </si>
  <si>
    <t>2026-08-11 08:00:00 | Tanggal pemasangan: 11/08/2026 Jam pemasangan : pagi / siang Info Tambahan : Hubungi pelanggan dulu sebelum ke lokasi terima kasih.</t>
  </si>
  <si>
    <t xml:space="preserve">QC MIA - INVALID QUALITY CONTROL MIA - Indikasi Foto Diambil dari Google Maps - </t>
  </si>
  <si>
    <t>WARKOP HARAPAN LITE</t>
  </si>
  <si>
    <t>ODP-NJK-FE/11 FE/D02/11.01</t>
  </si>
  <si>
    <t>WO061361973</t>
  </si>
  <si>
    <t>MD|MYDB-20260809264840|DC20010/MC20002|WARKOP HARAPAN LITE|085791635635</t>
  </si>
  <si>
    <t>2026-08-11 08:00:00 | Nama PIC : Danang  No HP : 085791635635 Alt :  M Janji : 11/08/2026 Jam Pasang : 08.00 - 13:00  NoteÃ‚Â :  hubungi terlebih dahulu sebelum kelokasi</t>
  </si>
  <si>
    <t>PONDOK PESANTREN NURUL IHSAN SPPG JATIBANTENG</t>
  </si>
  <si>
    <t>ODP-BKI-FA/95 FA/D11/95.01</t>
  </si>
  <si>
    <t>WO061389211</t>
  </si>
  <si>
    <t>|MN02617|MYIA-008234548856/POI/SOFI DWITA LESTARI/085646801433/sppgjatibanteng@gmail.com</t>
  </si>
  <si>
    <t>2026-08-11 13:00:00 | M Janji : (09/08/2026) jam Pasang : 09:00 Note : hubungi pelanggan jika ingin kelokasi</t>
  </si>
  <si>
    <t>Koperasi Wafa Lontar</t>
  </si>
  <si>
    <t>ODP-KND-FEX/15</t>
  </si>
  <si>
    <t>WO061436790</t>
  </si>
  <si>
    <t>|MN02093|/Koperasi Wafa Lontar/085731508869/itmwafa@gmail.com/HSI Bisnis + Phone Promo 2026 50 Mbps (Rp 395.000) PSB 150.000/M. Itmamul Wafa'/-7.283058807938848, 112.66297803648891</t>
  </si>
  <si>
    <t>2026-08-11 15:00:00|Jam pemasangan : 12.00 Info Tambahan : Hubungi pelanggan dulu sebelum ke lokasi terimakasih |40981182|MYDITA</t>
  </si>
  <si>
    <t>warkop compas</t>
  </si>
  <si>
    <t>ODP-SPJ-FAJ/31 FAJ/D03/31.01</t>
  </si>
  <si>
    <t>WO061406875</t>
  </si>
  <si>
    <t>MD|MYDB-20260810264864|DN00001/MN01993|warkop compas|81334151456</t>
  </si>
  <si>
    <t xml:space="preserve">2026-08-11 13:00:00 | M Janji : (11/08/2026) jam Pasang : 09:00 Note : hubungi pelanggan jika ingin kelokasi </t>
  </si>
  <si>
    <t>SEMERU JAYA</t>
  </si>
  <si>
    <t>WO061356768</t>
  </si>
  <si>
    <t>MD|MYDB-20260807264705|DN00001/MN00806|SEMERU JAYA|085927736727</t>
  </si>
  <si>
    <t>Provisioning Failed|WFM|INF009009003|PDI_-6.9939428,113.8910275_double input sama sc 1002516595</t>
  </si>
  <si>
    <t>WO061427786</t>
  </si>
  <si>
    <t xml:space="preserve">2026-08-07 13:00:00 | Nama PIC : LEMBAGA PENDIDIKAN BAHASA CHINA  No HP : 085113162223  Alt :   M Janji : 07/08/2026  Jam Pasang : 08.00 - 13:00   NoteÃ‚Â :  hubungi terlebih dahulu sebelum kelokasi </t>
  </si>
  <si>
    <t>GRIYA KOMPUTER</t>
  </si>
  <si>
    <t>ODP-SAT-FA/57 FA/D03/57.01</t>
  </si>
  <si>
    <t>WO061443167</t>
  </si>
  <si>
    <t>MD|MYDB-20260810264899|DN00001/MN02053|GRIYA KOMPUTER|081936652625</t>
  </si>
  <si>
    <t>2026-08-11 15:00:00 | Waktu pemasnagan : 11 Agustus 2026 Jam pemasangan : 08.00 - 12.00 Mohon hubungi pelanggan sebelum ke lokasi  Terima kasih</t>
  </si>
  <si>
    <t>HOTEL RIMA</t>
  </si>
  <si>
    <t>ODP-RTE-FC/03 FC/D06/03.01</t>
  </si>
  <si>
    <t>WO061428935</t>
  </si>
  <si>
    <t>|MN02681|MYIA-050682685315/POI/SABLON PONGKOR/082340716816/chipoilondoshin@gmail.com</t>
  </si>
  <si>
    <t>2026-08-11 13:00:00 | Waktu pemasnagan : 11 Agustus 2026 Jam pemasangan : 10.00 Mohon hubungi pelanggan sebelum ke lokasi  Terima kasih</t>
  </si>
  <si>
    <t>ODP-TEG-FX/088</t>
  </si>
  <si>
    <t>Provisioning Failed|UIM|INF009011015|1029:Reservation not found for Broadband CFS with Reservation ID : 36886955745</t>
  </si>
  <si>
    <t>WARKOP KAMDAN</t>
  </si>
  <si>
    <t>ODP-BPG-FA/100</t>
  </si>
  <si>
    <t>WO061420968</t>
  </si>
  <si>
    <t>|MC70134|/WARKOP KAMDAN/KAMDAN SADAM ALIBI/087785706072/hamdansadamalibi@gmail.com/HSI Bisnis Promo HUT Telkom (1:1) 200 Mbps (Rp 790.000) PSB Rp 150.000/</t>
  </si>
  <si>
    <t>2026-08-11 13:00:00|Nama PIC:  BP KAMDAN  No HP: 087785706072 Alt: 087830543454 / WhatsApp Tanggal: 11/8/2026 Jam Pasang: Siang Note: Hubungi sebelum ke lokasi, terimakasih.|40010577|MYDITA</t>
  </si>
  <si>
    <t>SPBU 5464403</t>
  </si>
  <si>
    <t>ODP-NJK-FQ/08 FQ/D02/08.01</t>
  </si>
  <si>
    <t>WO061417215</t>
  </si>
  <si>
    <t>|MN02822|MYIA-050278662963/POI/SULIS SETYAJI/082140584771/spbu5464403ngk@gmail.com</t>
  </si>
  <si>
    <t>2026-08-11 13:00:00 | Tanggal pemasangan :11/08/2026 Jam pemasangan : siang Info Tambahan : Hubungi pelanggan dulu sebelum ke lokasi terima kasih.</t>
  </si>
  <si>
    <t>SPBU 54.633.18</t>
  </si>
  <si>
    <t>ODP-MGT-FN/23 FN/D04/23.01</t>
  </si>
  <si>
    <t>WO061424049</t>
  </si>
  <si>
    <t>|MN00285|MYIA-064970504293/POI/ANDIKA FAJAR SULENDRA/081335455766/spbuparang.5463318@gmail.com</t>
  </si>
  <si>
    <t>2026-08-11 13:00:00 | Nama PIC : bapak rustam No HP : 081335455766 Alt :  M Janji : (SELASA/11/AGUSTUS/2026) jam Pasang : 09:00 Note : hubungi pelanggan jika ingin kelokasi</t>
  </si>
  <si>
    <t>PT Purty Energi Abadi</t>
  </si>
  <si>
    <t>ODP-GIN-FAN/26</t>
  </si>
  <si>
    <t>|MN02658|/PIC I WAYAN AGUS WIRASA/083119378360/spbu.bali.5480507@gmail.com</t>
  </si>
  <si>
    <t>ODP-TGU-FA/04</t>
  </si>
  <si>
    <t>WO061376967</t>
  </si>
  <si>
    <t xml:space="preserve">2026-08-08 13:00:00 | Nama PIC : Bapak Imron  No HP : 088230129397  No Alternatif : 085230549169  M Janji : 08/08/2026  Jam Pasang : Pagi  NoteÃ‚Â :  Hubungi terlebih dahulu sebelum ke lokasi </t>
  </si>
  <si>
    <t>TOKO HARJATI AA SNACK</t>
  </si>
  <si>
    <t>ODP-WOS-FE/002 FE/D04/002.01</t>
  </si>
  <si>
    <t>WO061388404</t>
  </si>
  <si>
    <t>|MN00439|MYIA-077577598557/POI/YOHAN/082226725632/yohan6281@gmail.com</t>
  </si>
  <si>
    <t xml:space="preserve">2026-08-11 13:00:00 | telp : 082226725632 alt :  M Janji : (11/08/2026) jam Pasang :pagi / siang  Note : hubungi pelanggan jika ingin kelokasi </t>
  </si>
  <si>
    <t>OSS - PROVISIONING START</t>
  </si>
  <si>
    <t>KOST BAYU</t>
  </si>
  <si>
    <t>ODP-PGR-FCC/047 FCC/D04/047.01</t>
  </si>
  <si>
    <t>WO061384013</t>
  </si>
  <si>
    <t>|MC80046|MYIA-011666451827/POI/Bayu Rahmat Setiadi/085640907690/bayursetiadi@gmail.com</t>
  </si>
  <si>
    <t>PRE_PI</t>
  </si>
  <si>
    <t>Provisioning Start</t>
  </si>
  <si>
    <t>SPBU 54.634.04</t>
  </si>
  <si>
    <t>ODP-PON-FW/63 FW/D02/63.01</t>
  </si>
  <si>
    <t>WO061381449</t>
  </si>
  <si>
    <t>|MN00282|MYIA-027182251327/POI/Wahyudi Nugroho/081329248170/spbu5.5463404@gmail.com</t>
  </si>
  <si>
    <t>SPBU 54.633.03</t>
  </si>
  <si>
    <t>ODP-GGR-FA/21 FA/D02/21.01</t>
  </si>
  <si>
    <t>WO061386647</t>
  </si>
  <si>
    <t>|MN00285|MYIA-085224559777/POI/DIAN ARDHANA RESWARI/081556445838/spbu5463303magetan@gmail.com</t>
  </si>
  <si>
    <t xml:space="preserve">2026-08-11 13:00:00 | Jam pemasangan : 12.00 Info Tambahan : Hubungi pelanggan dulu sebelum ke lokasi terimakasih </t>
  </si>
  <si>
    <t>SPBU 44.513.14 LINGKAR WELERI</t>
  </si>
  <si>
    <t>ODP-WLR-FM/011 FM/D03/011.01</t>
  </si>
  <si>
    <t>WO061442127</t>
  </si>
  <si>
    <t>|MN02184|MYIA-071849660896/POI/ROFIEN ISNAENI/081225641488/spbu4451314@gmail.com</t>
  </si>
  <si>
    <t>2026-08-11 15:00:00 | telp : 081225641488 alt :  M Janji : (11/08/2026) jam Pasang :pagi / siang  Note : hubungi pelanggan jika ingin kelokasi</t>
  </si>
  <si>
    <t>SD NEGERI 1 MEDAHAN</t>
  </si>
  <si>
    <t>ODP-GIN-FC/17</t>
  </si>
  <si>
    <t>WO061361102</t>
  </si>
  <si>
    <t>|MN02658|/PIC NI KOMANG AYU PRAMESTI/081977840045/sdn1medahan1952@gmail.com</t>
  </si>
  <si>
    <t>2026-08-11 08:00:00|Nama PIC : ibu pramesti No HP : 081977840045 Alt :  M Janji : (SELASA/11/AGUSTUS/2026) jam Pasang : 09:00 Note : hubungi pelanggan jika ingin kelokasi|40961371|MYDITA</t>
  </si>
  <si>
    <t>ANUGRAH LAUNDRY</t>
  </si>
  <si>
    <t>ODP-KDI-FBB/72 FBB/D08/72.01</t>
  </si>
  <si>
    <t>WO061379423</t>
  </si>
  <si>
    <t>|MC20231|MYIA-059937188023/POI/ONY APRILIA/085182272300/anugrahlaundryburengan@gmail.com</t>
  </si>
  <si>
    <t>ODP-UTR-FD/55</t>
  </si>
  <si>
    <t>WO061401842</t>
  </si>
  <si>
    <t xml:space="preserve">2026-08-07 08:00:00 | Jam pemasangan : 12.00  Info Tambahan : Hubungi pelanggan dulu sebelum ke lokasi  terimakasih </t>
  </si>
  <si>
    <t>Follow Up Revoke Completed, New Order ID : SC1002517372</t>
  </si>
  <si>
    <t>Follow Up Revoke Completed, New Order ID : SC1002518428</t>
  </si>
  <si>
    <t>Follow Up Revoke Completed, New Order ID : SC1002517938</t>
  </si>
  <si>
    <t>Warkop Bintang</t>
  </si>
  <si>
    <t>ODP-GSK-FAG/22 FAG/D04/22.01</t>
  </si>
  <si>
    <t>WO061436975</t>
  </si>
  <si>
    <t>MD|MYDB-20260805264475|DN00001/MN01211|Warkop Bintang|081234657534</t>
  </si>
  <si>
    <t>2026-08-11 15:00:00 | Nama PIC:  bp saiful  No HP: 081234657534 Alt: Tanggal: 11/8/2026 Jam Pasang: Sore Note: Hubungi sebelum ke lokasi, terimakasih.</t>
  </si>
  <si>
    <t>SPBU 44 565 04 KALIANGKRIK</t>
  </si>
  <si>
    <t>ODP-MGE-FAY/220 FAY/D02/220.01</t>
  </si>
  <si>
    <t>WO061400485</t>
  </si>
  <si>
    <t>|MN02395|MYIA-066837189910/POI/ABDUL MUFID/085800015587/abdulmufit370@gmail.com</t>
  </si>
  <si>
    <t xml:space="preserve">2026-08-12 13:00:00 | M Janji : (11/08/2026) jam Pasang : 09:00 Note : hubungi pelanggan jika ingin kelokasi </t>
  </si>
  <si>
    <t>WO061380701</t>
  </si>
  <si>
    <t>2026-08-11 08:00:00|Nama PIC : Farhan No HP : 087778191985 Alt : 087778113956 M Janji : 11/08/2026 Jam Pasang : 08.00 - 13:00  NoteÃ‚Â :  hubungi terlebih dahulu sebelum kelokasi|40981184|MYDITA</t>
  </si>
  <si>
    <t>Follow Up Revoke Completed, New Order ID : SC1002518496</t>
  </si>
  <si>
    <t>ODP-MNZ-FD/198</t>
  </si>
  <si>
    <t>WO061401373</t>
  </si>
  <si>
    <t>2026-08-09 13:00:00 | Nama : BP IWAN SETYAWAN  No Hp : 08563623930  No Alt :   Tgl Pemasangan : 09 Agustus 2026  Interval : PAGI   Note : Hubungi pelanggan terlebih dahulu</t>
  </si>
  <si>
    <t>Follow Up Revoke Completed, New Order ID : SC1002518525</t>
  </si>
  <si>
    <t>Follow Up Revoke Completed, New Order ID : SC1002517877</t>
  </si>
  <si>
    <t>ODP-SAU-FV/38</t>
  </si>
  <si>
    <t>WO061388642</t>
  </si>
  <si>
    <t>QC MIA - SEND QUALITY CONTROL MIA</t>
  </si>
  <si>
    <t>SPBU.5467139</t>
  </si>
  <si>
    <t>ODP-PWS-FL/39</t>
  </si>
  <si>
    <t>AMRBS;404543;WAHYU NUR A'DILLA HAQI;SPBU.5467139;1P inet only 50mbps;081235027967</t>
  </si>
  <si>
    <t>Inprogress Alpro, SC Lama : SC1002514449</t>
  </si>
  <si>
    <t>Follow Up Revoke Completed, New Order ID : SC1002517422</t>
  </si>
  <si>
    <t>Lembaga Pendidikan Al Falah Surabaya</t>
  </si>
  <si>
    <t>ODP-DMO-FAZ/16 FAZ/D05/16.01</t>
  </si>
  <si>
    <t>WO061382747</t>
  </si>
  <si>
    <t>|MB00449|MYIA-059702675320/POI/bapak/082291149946/badrus@alfalahsby.sch.id</t>
  </si>
  <si>
    <t>Follow Up Revoke Completed, New Order ID : SC1002518424</t>
  </si>
  <si>
    <t>10 | OSS - PROVISIONING COMPLETE</t>
  </si>
  <si>
    <t>WO061407072</t>
  </si>
  <si>
    <t>2026-08-10 13:00:00 | M Janji : 10 agustus 2026  jam Pasang : siang  Note : hubungi pelanggan jika ingin kelokasi</t>
  </si>
  <si>
    <t>Provisioning Completed</t>
  </si>
  <si>
    <t>PEMERINTAH DESA KARANGBONG</t>
  </si>
  <si>
    <t>ODP-KRZ-FK/41</t>
  </si>
  <si>
    <t xml:space="preserve">|MC30181|/SAIFUL HAQ/085236952514 / 081336559918/desakarangbong99@gmail.com  </t>
  </si>
  <si>
    <t>KRAKSAAN</t>
  </si>
  <si>
    <t>DECLINE : Decline - Batal Order NENG PUTRI MEILINDA PERMATASARI 40981184|MYDITA</t>
  </si>
  <si>
    <t>RYAN COMPUTER</t>
  </si>
  <si>
    <t>ODP-BEJ-FJ/08</t>
  </si>
  <si>
    <t>|MN01982|/RYAN COMPUTER/WINBACK 2.0 HSI B2B (1:2) 50MBPS 320RB PSB DISC 70%//Mukhammadluddin7@gmail.com/MUHAMMAD LUDDIN/85708945003</t>
  </si>
  <si>
    <t>UNCONTACTED : Mail Box - Memo Novin Dwigo Prayudha 40961371|MYDITA</t>
  </si>
  <si>
    <t>Follow Up Revoke Completed, New Order ID : SC1002517580</t>
  </si>
  <si>
    <t>Provisioning Failed|WFM|INF009008870|revoke</t>
  </si>
  <si>
    <t>ODP-SWJ-FB/52</t>
  </si>
  <si>
    <t>WO061385179</t>
  </si>
  <si>
    <t>PT Internet Solusi Prima</t>
  </si>
  <si>
    <t>ODP-KLJ-FCW/53 FCW/D04/53.01</t>
  </si>
  <si>
    <t>WO061367841</t>
  </si>
  <si>
    <t>|MB00449|MYIA-008299923905/POI/ibu/087880075433/project.maxfo@gmail.com</t>
  </si>
  <si>
    <t>2026-08-11 08:00:00 | M Janji : (09/08/2026) jam Pasang : 09:00 Note : hubungi pelanggan jika ingin kelokasi</t>
  </si>
  <si>
    <t>Provisioning Failed|WFM|INF009014212|TOJ_-7.1735856,111.6628185_TOJ_-7.0747137, 111.8482678_ODP-BJN-FBN/59 JARAK JAUH 400M</t>
  </si>
  <si>
    <t>SPBU 54.633.13</t>
  </si>
  <si>
    <t>ODP-MGT-FH/19 FH/D05/19.01</t>
  </si>
  <si>
    <t>WO061390161</t>
  </si>
  <si>
    <t>|MN00286|MYIA-036916415861/POI/PARIJONO/085329756958/kondang.jaya17@gmail.com</t>
  </si>
  <si>
    <t>2026-08-11 13:00:00 | Nama PIC : bapak PARIJONO No HP : 085329756958 Alt :  M Janji : (SELASA/11/AGUSTUS/2026) jam Pasang : 09:00 Note : hubungi pelanggan jika ingin kelokasi</t>
  </si>
  <si>
    <t>Provisioning Failed|WFM|INF009012484|Keterangan failwa: PCL_-7.87235478,112.751247_TIDAK JADI PASANG</t>
  </si>
  <si>
    <t>SPBU 5480804 Jasri</t>
  </si>
  <si>
    <t>ODP-APR-FK/28</t>
  </si>
  <si>
    <t>|MN02750|/CP I WAYAN SUKADANA/085974653039/spbu.bali.5480804.ayani@gmail.com</t>
  </si>
  <si>
    <t>QC MIA - INVALID QUALITY CONTROL MIA - Upload Kartu Identitas Tidak Sesuai - Mohon upload KTP asli bukan fotocopy/printan</t>
  </si>
  <si>
    <t>CV. KARTIKA PERMATA</t>
  </si>
  <si>
    <t>ODP-DMO-FDF/04</t>
  </si>
  <si>
    <t>WO061375187</t>
  </si>
  <si>
    <t>AMRBS;403536;AMEX;FANI INDRA;RBS-3;SURAMADU;PSB;CV. KARTIKA PERMATA;085 230 264 644;spbu60132@yahoo.co.id;HSI Bisnis (1:1) 50 Mbps (Rp 439.000) PSB Rp 150.000;sutrisno;https://share.google/siQ94HUNEKmyIUens</t>
  </si>
  <si>
    <t>2026-08-11 08:00:00|Waktu pemasnagan : 11 Agustus 2026 Jam pemasangan : 08.00 - 12.00 Mohon hubungi pelanggan sebelum ke lokasi  Terima kasih|40971401|MYDITA</t>
  </si>
  <si>
    <t>PT GARUDA AKHLAK SEJAHTERA</t>
  </si>
  <si>
    <t>ODP-SMY-FW/55 FW/D04/55.01</t>
  </si>
  <si>
    <t>WO061391971</t>
  </si>
  <si>
    <t>|MN02665|MYIA-030368477802/POI/TONI/089619714653/ahmadsultoni3008@gmail.com</t>
  </si>
  <si>
    <t>2026-08-11 13:00:00 | Nama : BP AHMAD SULTONI  No Hp : 089619714653 No Alt :  Tgl Pemasangan : 11 Agustus 2026 Interval : PAGI  Note : Hubungi pelanggan terlebih dahulu</t>
  </si>
  <si>
    <t>SDN 4 SAPURAN</t>
  </si>
  <si>
    <t>ODP-WOS-FAU/031 FAU/D07/031.01</t>
  </si>
  <si>
    <t>WO061445725</t>
  </si>
  <si>
    <t>|MN02495|MYIA-086339101590/POI/SUCI SUSILOWATI/081328612610/sd4sapuran@yahoo.co.id</t>
  </si>
  <si>
    <t>2026-08-11 15:00:00 | Nama PIC:  bp katrin  No HP: 082322546464 Alt: Tanggal: 11/8/2026 Jam Pasang: Sore Note: Hubungi sebelum ke lokasi, terimakasih.</t>
  </si>
  <si>
    <t>SMKN 1 BREBES</t>
  </si>
  <si>
    <t>ODP-BRB-FG/069</t>
  </si>
  <si>
    <t>WO061424905</t>
  </si>
  <si>
    <t>AMRBS;403095;REG3;BAYU;085100296564;HSI 1S 50MB;PIC 089682135614;sarasnomo55@gmail.com</t>
  </si>
  <si>
    <t>2026-08-11 13:00:00|Nama PIC:  bp rudini  No HP: 089682135614 Alt: Tanggal: 11/8/2026 Jam Pasang: Siang Note: Hubungi sebelum ke lokasi, terimakasih.|40010577|MYDITA</t>
  </si>
  <si>
    <t>PT PELITA MULYA</t>
  </si>
  <si>
    <t>ODP-MYR-FTZ/44</t>
  </si>
  <si>
    <t>WO061384112</t>
  </si>
  <si>
    <t>AMRBS;405989;AMEX;SRI MUJI H;RBS-3;SURAMADU;PSB;PT PELITA MULYA;YOKO;081357674198;pt.pelitamulya@gmail.com;HSI Bisnis (1:1) 50 Mbps (Rp 439.000) PSB Rp 150.000;</t>
  </si>
  <si>
    <t>2026-08-13 15:00:00|Nama PIC:  bp yoko  No HP: 081357674198 Alt: 0315024217 Tanggal: 13/8/2026 Jam Pasang: Sore Note: Hubungi sebelum ke lokasi, terimakasih.|40010577|MYDITA</t>
  </si>
  <si>
    <t>TOKO INDRA</t>
  </si>
  <si>
    <t>ODP-PBL-FBA/05</t>
  </si>
  <si>
    <t>WO061404635</t>
  </si>
  <si>
    <t>|MN01068|/TOKO INDRA/WINBACK 2.0 HSI B2B (1:1) 100MBPS 535RB PSB DISC 70%//ucil88523@gmail.com/INDRA/82230045654</t>
  </si>
  <si>
    <t>2026-08-17 15:00:00|Nama PIC:  bp rudi  No HP: 082230045654 Alt: Tanggal: 17/8/2026 Jam Pasang: Sore Note: Hubungi sebelum ke lokasi, terimakasih.|40010577|MYDITA</t>
  </si>
  <si>
    <t>Provisioning Failed|WFM|INF009012394|PP_-7.927435,113.1176467_lanjut besok</t>
  </si>
  <si>
    <t>ODP-MSP-FD/51</t>
  </si>
  <si>
    <t>WO061400574</t>
  </si>
  <si>
    <t>2026-08-09 13:00:00 | Nama Pic : BP ARIS  No Hp Pic : 081335618198  Jam Pemasangan : 08:00 - 12.00  Tanggal Pemasangan : MINGGU 09 AGUSTUS 2026  Info Tambahan : Hubungi pelanggan sebelum datang ke lokasi, terima kasih.</t>
  </si>
  <si>
    <t>DEAR DREAM</t>
  </si>
  <si>
    <t>ODP-NJK-FAC/76 FAC/D08/76.01</t>
  </si>
  <si>
    <t>WO061379274</t>
  </si>
  <si>
    <t>|MN01222|MYIA-062840143362/POI/H. ANANG WIBOWO, dr/081249597399/anangwibdr@gmail.com</t>
  </si>
  <si>
    <t>2026-08-11 08:00:00 | Nama PIC:  bp anang  No HP: 081249597399 Alt: Tanggal: 11/8/2026 Jam Pasang: Pagi Note: Hubungi sebelum ke lokasi, terimakasih.</t>
  </si>
  <si>
    <t>toko bintang</t>
  </si>
  <si>
    <t>ODP-BLO-FGA/010 FGA/D01/010.01</t>
  </si>
  <si>
    <t>WO061398945</t>
  </si>
  <si>
    <t>|MN00408|MYIA-093912369984/POI/Supriyono /089613946090/carahoki2@gmail.com</t>
  </si>
  <si>
    <t>2026-08-11 13:00:00 | Nama : BP SUPRIYONO No Hp : 089613946090 No Alt :  Tgl Pemasangan : 11 Agustus 2026 Interval : SIANG Note : Hubungi pelanggan terlebih dahulu</t>
  </si>
  <si>
    <t>ODP-JHR-FCW/010</t>
  </si>
  <si>
    <t>WO061394104</t>
  </si>
  <si>
    <t>AMRBS;950223;ALDHIAZ;JKT OUTER;HSI Bisnis PSB 70% - 50 Mbps - (439000);CP Lily Ismalia 089687353200 ALT 0813-8375-5100;promotion@secureparking.co.id</t>
  </si>
  <si>
    <t>2026-08-11 13:00:00|Tanggal pemasangan: 11/08/2026 Jam pemasangan : pagi / siang Info Tambahan : Hubungi pelanggan dulu sebelum ke lokasi terima kasih.|40951378|MYDITA</t>
  </si>
  <si>
    <t>Follow Up Revoke Completed, New Order ID : SC1002517663</t>
  </si>
  <si>
    <t>ERABLUE DESA KETEGUHAN</t>
  </si>
  <si>
    <t>ODP-SKH-FU/021 FU/D02/021.01</t>
  </si>
  <si>
    <t>WO061431986</t>
  </si>
  <si>
    <t>|MN02713|MYIA-091446040987/POI/HASBIBINTARO SHIDDIQ/081249549394/nextperdanaone@gmail.com</t>
  </si>
  <si>
    <t>Follow Up Revoke Completed, New Order ID : SC1002518620</t>
  </si>
  <si>
    <t>Follow Up Revoke Completed, New Order ID : SC1002518402</t>
  </si>
  <si>
    <t>SD NEGERI 2 MEDAHAN</t>
  </si>
  <si>
    <t>ODP-GIN-FC/14</t>
  </si>
  <si>
    <t>WO061373163</t>
  </si>
  <si>
    <t>|MN02658|/PIC NI WAYAN PUTRI ADNYANI/081933001477/sdn2medahan@gmail.com</t>
  </si>
  <si>
    <t>2026-08-11 08:00:00|Nama PIC : ibu putri No HP : 081933001477 Alt :  M Janji : (SELASA/11/AGUSTUS/2026) jam Pasang : 09:00 Note : hubungi pelanggan jika ingin kelokasi|40961371|MYDITA</t>
  </si>
  <si>
    <t>Provisioning Failed|UIM|INF009016495|An error has occured flushing the user transaction.</t>
  </si>
  <si>
    <t>UNCONTACTED : Invalid Phone Number Novin Dwigo Prayudha 40961371|MYDITA</t>
  </si>
  <si>
    <t>SPBU 54.662.24 Tulungagung</t>
  </si>
  <si>
    <t>ODP-TUL-FAC/43</t>
  </si>
  <si>
    <t>WO061421851</t>
  </si>
  <si>
    <t>|MN02702|MYIA-082962634554/POI/BINTAR YULIANI/082142010379/bintaryuliani5@gmail.com</t>
  </si>
  <si>
    <t>QC MIA - INVALID QUALITY CONTROL MIA - Foto Lokasi Instalasi Tidak Valid - mohon upload lokasi sesuai tikor SC1002514581</t>
  </si>
  <si>
    <t>Follow Up Revoke Completed, New Order ID : SC1002517492</t>
  </si>
  <si>
    <t>Follow Up Revoke Completed, New Order ID : SC1002517792</t>
  </si>
  <si>
    <t>SMAN TARUNA NALA</t>
  </si>
  <si>
    <t>ODP-BRG-FA/76 FA/D11/76.01</t>
  </si>
  <si>
    <t>WO061381416</t>
  </si>
  <si>
    <t>MD|MYDB-20260810264851|SC20017/MC20200|SMAN TARUNA NALA|085726689329</t>
  </si>
  <si>
    <t>ODP-WKU-FZA/52</t>
  </si>
  <si>
    <t>SPBU 54.622.10</t>
  </si>
  <si>
    <t>ODP-BDG-FE/39 FE/D03/39.01</t>
  </si>
  <si>
    <t>WO061351305</t>
  </si>
  <si>
    <t>|MN02646|MYIA-054142674382/POI/Athalariq naufal fahreza/081332085553/spbu5462210@yahoo.co.id</t>
  </si>
  <si>
    <t>2026-08-11 10:00:00 | Tanggal pemasangan: 11/08/2026 Jam pemasangan : pagi / siang Info Tambahan : Hubungi pelanggan dulu sebelum ke lokasi terima kasih.</t>
  </si>
  <si>
    <t>Kaara.visual</t>
  </si>
  <si>
    <t>ODP-BLR-FBD/72 FBD/D01/72.01</t>
  </si>
  <si>
    <t>WO061424596</t>
  </si>
  <si>
    <t>MD|MYDB-20260810264871|DN00001/MN00385|Kaara.visual|085230403304</t>
  </si>
  <si>
    <t>2026-08-11 13:00:00 | Nama PIC : Dimas No HP : 085230403304 Alt :  M Janji : 11/08/2026 Jam Pasang : 08.00 - 13:00  NoteÃ‚Â :  hubungi terlebih dahulu sebelum kelokasi</t>
  </si>
  <si>
    <t>CV. GEMILANG INDONESIA</t>
  </si>
  <si>
    <t>ODP-SDA-FHW/001</t>
  </si>
  <si>
    <t>|MN02332|/CV. GEMILANG INDONESIA/HSI B2B BASIC (1:2) + PHONE (800 MENIT) 75MBPS 452,5RB PSB DISC 70%//gemilang_ind@ymail.com/SULIHINGTYAS RETNO H/8123002828</t>
  </si>
  <si>
    <t xml:space="preserve">QC MIA - INVALID QUALITY CONTROL MIA - Foto Lokasi Instalasi Terlihat Sebagian - mohon upload lokasi tampak depan menyeluruh </t>
  </si>
  <si>
    <t>SDN KUBANGPARI 02 KERSANA</t>
  </si>
  <si>
    <t>ODP-KTM-FW/030 FW/D05/030.01</t>
  </si>
  <si>
    <t>WO061360391</t>
  </si>
  <si>
    <t>|MN00292|MYIA-000468796780/POI/NUR ALIVIA LESTARI/081289223335/rigiealetha@gmail.com</t>
  </si>
  <si>
    <t>ODP-BDG-FP/21</t>
  </si>
  <si>
    <t>WO061398701</t>
  </si>
  <si>
    <t>2026-08-02 10:00:00 | Nama Pic : bp erif  No Hp Pic : 085606172718  No alt : -  Jam Pemasangan : pagi   Tanggal Pemasangan : 2 Agustus 2026</t>
  </si>
  <si>
    <t>SPBU 44.595.15</t>
  </si>
  <si>
    <t>ODP-DMA-FC/068</t>
  </si>
  <si>
    <t>WO061442250</t>
  </si>
  <si>
    <t>|MC60025|MYIA-033912687919/POI/Teguh Ariyanto/085363135326/askagroup@yahoo.co.id</t>
  </si>
  <si>
    <t>2026-08-11 15:00:00 | Nama PIC : bapak teguh No HP : 085363135326 Alt :  M Janji : (SELASA/11/AGUSTUS/2026) jam Pasang : 09:00 Note : hubungi pelanggan jika ingin kelokasi</t>
  </si>
  <si>
    <t>FIRLI CELL</t>
  </si>
  <si>
    <t>ODP-PKL-FBH/015 FBH/D06/015.01</t>
  </si>
  <si>
    <t>WO061407097</t>
  </si>
  <si>
    <t>|MC50067|MYIA-061038307408/POI/KAKA SALSABILA IRFANDI/081393471055/kakasalsabila22@gmail.com</t>
  </si>
  <si>
    <t>Follow Up Revoke Completed, New Order ID : SC1002517364</t>
  </si>
  <si>
    <t>HAOGOS</t>
  </si>
  <si>
    <t>ODP-TDS-FW/24 FW/D03/03.24</t>
  </si>
  <si>
    <t>WO061446819</t>
  </si>
  <si>
    <t>|MN02332|MYIA-004469841442/POI/HANDOYO SUPRAPTO/081229955555/suprahan@gmail.com</t>
  </si>
  <si>
    <t xml:space="preserve">2026-08-12 08:00:00 | Jam pemasangan : 12.00 Info Tambahan : Hubungi pelanggan dulu sebelum ke lokasi terimakasih </t>
  </si>
  <si>
    <t>Follow Up Revoke Completed, New Order ID : SC1002517530</t>
  </si>
  <si>
    <t>Follow Up Revoke Completed, New Order ID : SC1002517621</t>
  </si>
  <si>
    <t>ODP-SMT-FEE/085</t>
  </si>
  <si>
    <t>WO061379187</t>
  </si>
  <si>
    <t>2026-08-10 08:00:00 | Tanggal pemasangan: 10/08/2026  Jam pemasangan : pagi  Info Tambahan : Hubungi pelanggan dulu sebelum ke lokasi  terima kasih.</t>
  </si>
  <si>
    <t>Ufo elektronik</t>
  </si>
  <si>
    <t>ODP-TUL-FAZ/72 FAZ/D05/72.01</t>
  </si>
  <si>
    <t>WO061382919</t>
  </si>
  <si>
    <t>|MN02803|MYIA-034007001989/POI/Andit/085186849998/ufotulungagung18@yahoo.com</t>
  </si>
  <si>
    <t>2026-08-11 08:00:00 | Tanggal pemasangan :11/08/2026 Jam pemasangan : pagi Info Tambahan : Hubungi pelanggan dulu sebelum ke lokasi terima kasih.</t>
  </si>
  <si>
    <t>ODP-DMO-FQD/01</t>
  </si>
  <si>
    <t>WO061428463</t>
  </si>
  <si>
    <t xml:space="preserve">2026-08-07 13:00:00 | M Janji : (07/08/026)  jam Pasang : 09:00  Note : hubungi pelanggan jika ingin kelokasi  </t>
  </si>
  <si>
    <t>Follow Up Revoke Completed, New Order ID : SC1002517570</t>
  </si>
  <si>
    <t>RUMAH KOST NOVIATUL</t>
  </si>
  <si>
    <t>ODP-BOW-FC/47 FC/D03/47.01</t>
  </si>
  <si>
    <t>WO061438273</t>
  </si>
  <si>
    <t>|MN02331|MYIA-091928291386/POI/NOVIATUL HASANAH/082220031997/noviatuljoss@gmail.com</t>
  </si>
  <si>
    <t>2026-08-11 15:00:00 | Nama PIC:  bp tasman No HP: 082220031997 Alt: Tanggal: 11/8/2026 Jam Pasang: Sore Note: Hubungi sebelum ke lokasi, terimakasih.</t>
  </si>
  <si>
    <t>ODP-KTM-FK/038</t>
  </si>
  <si>
    <t>PKMÃ‚Â DAWARBLANDONG RUANG ADMIN</t>
  </si>
  <si>
    <t>WO061379839</t>
  </si>
  <si>
    <t>MD|MYDB-20260808264717|DN00001/MN02100|PKMÃ‚Â DAWARBLANDONG RUANG ADMIN|081357066470</t>
  </si>
  <si>
    <t>2026-08-11 08:00:00 | Nama PIC : Ibu Wijayanti No HP : 081357066470 Alt : - M Janji : 11/08/2026 Jam Pasang : 08.00 - 13:00  NoteÃ‚Â :  hubungi terlebih dahulu sebelum kelokasi</t>
  </si>
  <si>
    <t>SPBU 4451108 BOJONG</t>
  </si>
  <si>
    <t>ODP-KDW-FN/011 FN/D02/011.01</t>
  </si>
  <si>
    <t>WO061415449</t>
  </si>
  <si>
    <t>|MN01881|MYIA-015555655137/POI/mohamad bajang/087764591666/blacksuryoa7v@gmail.com</t>
  </si>
  <si>
    <t>2026-08-11 13:00:00 | Nama PIC : bapak bajang No HP : 087764591666 Alt :  M Janji : (SELASA/11/AGUSTUS/2026) jam Pasang : 09:00 Note : hubungi pelanggan jika ingin kelokasi</t>
  </si>
  <si>
    <t>Follow Up Revoke Completed, New Order ID : SC1002517716</t>
  </si>
  <si>
    <t>ODP-BLU-FW/025</t>
  </si>
  <si>
    <t>WO061416310</t>
  </si>
  <si>
    <t>2026-08-10 08:00:00 | M Janji : 10 agustus 2026  jam Pasang : pagi   Note : hubungi pelanggan jika ingin kelokasi</t>
  </si>
  <si>
    <t>iA-CAKE</t>
  </si>
  <si>
    <t>ODP-MBG-FAF/13</t>
  </si>
  <si>
    <t>WO061393640</t>
  </si>
  <si>
    <t>MD|MYDB-20260810264863|EC40001/MC40003|iA-CAKE|081933145006</t>
  </si>
  <si>
    <t xml:space="preserve">2026-08-11 13:00:00 | telp : 081933145006 alt :  M Janji : (11/08/2026) jam Pasang :pagi / siang  Note : hubungi pelanggan jika ingin kelokasi </t>
  </si>
  <si>
    <t>Follow Up Revoke Completed, New Order ID : SC1002518658</t>
  </si>
  <si>
    <t>WO061360999</t>
  </si>
  <si>
    <t>2026-08-11 08:00:00|Nama PIC : Ibu Ni Wayan No HP : 081803680445 Alt : - M Janji : 11/08/2026 Jam Pasang : 08.00 - 13:00  NoteÃ‚Â :  hubungi terlebih dahulu sebelum kelokasi|40961370|MYDITA</t>
  </si>
  <si>
    <t>SMK DIAN INDONESIA</t>
  </si>
  <si>
    <t>ODP-SDA-FGY/68</t>
  </si>
  <si>
    <t>WO061364909</t>
  </si>
  <si>
    <t>|MN02627|/SMK DIAN INDONESIA/WINBACK 2.0 HSI B2B (1:1) 75MBPS 415RB PSB DISC 70%//smkdianindonesia.sda@gmail.com/ELMA YUNITA/85944002504</t>
  </si>
  <si>
    <t>2026-08-11 08:00:00|Tanggal pemasangan: 11/08/2026 Jam pemasangan : pagi / siang Info Tambahan : Hubungi pelanggan dulu sebelum ke lokasi terima kasih.|40951378|MYDITA</t>
  </si>
  <si>
    <t>ODP-MSP-FE/37</t>
  </si>
  <si>
    <t>WO061368643</t>
  </si>
  <si>
    <t xml:space="preserve">2026-08-08 13:00:00 | Nama PIC : Bapak Faisal  No HP : 082132730909  No Alternatif : -  M Janji : 08/08/2026  Jam Pasang : Pagi  NoteÃ‚Â :  Hubungi terlebih dahulu sebelum ke lokasi </t>
  </si>
  <si>
    <t>Follow Up Revoke Completed, New Order ID : SC1002518163</t>
  </si>
  <si>
    <t>ODP-KBU-FEL/19</t>
  </si>
  <si>
    <t>WO061440952</t>
  </si>
  <si>
    <t>2026-08-09 14:00:00 | Nama : BP DIMAS ARIFAN FEBRIYANTO  No Hp : 08132077719  No Alt : 0895363656031  Tgl Pemasangan : 08 Agustus 2026  Interval : SIANG  Note : Hubungi pelanggan terlebih dahulu</t>
  </si>
  <si>
    <t>Provisioning Failed|UIM|INF009016310|Service with External Object Id 69361092_146113146999_INTERNET already exists.</t>
  </si>
  <si>
    <t>PT PUSAT EMAS INDONESIA</t>
  </si>
  <si>
    <t>ODP-IJK-FLV/35</t>
  </si>
  <si>
    <t>WO061372625</t>
  </si>
  <si>
    <t>AMRBS;400664;AMEX;ASANDHYASARI P;RBS-3;SURAMADU;PSB;PT PUSAT EMAS INDONESIA;M. IRGI MUNGGARAN;081119807105;pusatemasirgi@gmail.com;HSI Bisnis (1:1) 50 Mbps (Rp 439.000) PSB Rp 150.000;</t>
  </si>
  <si>
    <t>2026-08-14 08:00:00|Nama PIC : bapak irgi No HP : 081119807105 Alt :  M Janji : (jumat/14/AGUSTUS/2026) jam Pasang : 09:00 Note : hubungi pelanggan jika ingin kelokasi|40961371|MYDITA</t>
  </si>
  <si>
    <t>Warung Bakso Bang Udin</t>
  </si>
  <si>
    <t>ODP-RTE-FE/15 FE/D02/15.01</t>
  </si>
  <si>
    <t>WO061421044</t>
  </si>
  <si>
    <t>|MN00118|MYIA-042076849460/POI/Pak Jumain/089668439669/ahmadrifaldi2003@gmail.com</t>
  </si>
  <si>
    <t>2026-08-11 13:00:00 | Tanggal pemasangan : 11 AGUSTUS 2026 Jam pemasangan : pagi/siang Info Tambahan : Hubungi pelanggan dulu sebelum ke lokasi terima kasih</t>
  </si>
  <si>
    <t>Follow Up Revoke Completed, New Order ID : SC1002518192</t>
  </si>
  <si>
    <t>ODP-SGG-FAF/02</t>
  </si>
  <si>
    <t>WO061442410</t>
  </si>
  <si>
    <t>2026-08-10 08:00:00 | Nama PIC : Bp Isnaidi  No Hp : 085205044407  No Alt : -  Tgl Pemasangan : 10 Agustus 2026  Interval : PAGI SIANG  Note : Hubungi pelanggan terlebih dahulu</t>
  </si>
  <si>
    <t>SPBU 4451110 WONOPRINGGO</t>
  </si>
  <si>
    <t>ODP-KDW-FK/114 FK/D01/114.01</t>
  </si>
  <si>
    <t>WO061399319</t>
  </si>
  <si>
    <t>|MN01881|MYIA-052334514542/POI/aji kurniawan/081227469459/44.51110.spbu@gmail.com</t>
  </si>
  <si>
    <t>PONDOK PESANTREN MA&amp; 39;HAD ARRIFAH TEGAL</t>
  </si>
  <si>
    <t>ODP-SLW-FT/088 FT/D04/088.01</t>
  </si>
  <si>
    <t>WO061385285</t>
  </si>
  <si>
    <t>|MN00292|MYIA-007240436981/POI/Masruri/081575144643/rurimas33@gmail.com</t>
  </si>
  <si>
    <t>SPBU 5468207 KLABANG BONDOWOSO</t>
  </si>
  <si>
    <t>ODP-PRJ-FE/08 FE/D02/08.01</t>
  </si>
  <si>
    <t>WO061436292</t>
  </si>
  <si>
    <t>|MN02617|MYIA-054222465839/POI/KRISTIAN FAJAR/082311921375/migasasriklabang@gmail.com</t>
  </si>
  <si>
    <t>2026-08-11 15:00:00 | Nama : BP ONI (SUPERVISOR) No Hp : 082311921375 No Alt :  Tgl Pemasangan : 11 Agustus 2026 Interval : PAGI  Note : Hubungi pelanggan terlebih dahulu</t>
  </si>
  <si>
    <t>SMA Takhassus Alquran</t>
  </si>
  <si>
    <t>ODP-OMB-FB/48 FB/D05/48.01</t>
  </si>
  <si>
    <t>WO061356683</t>
  </si>
  <si>
    <t>MD|MYDB-20260809264831|DN00001/MN00572|SMA Takhassus Alquran|087763212518</t>
  </si>
  <si>
    <t>ODP-BLB-FBD/01</t>
  </si>
  <si>
    <t>WO061392707</t>
  </si>
  <si>
    <t xml:space="preserve">2026-08-09 13:00:00 | Nama PIC: bu nurul   Notel: 085804286006  Alt: -   Tanggal: 9/8/2026  Jam Pasang: Siang  Note: Hubungi pelanggan sebelum ke lokasi, terima kasih.  </t>
  </si>
  <si>
    <t>KANTOR SPBU 4457524</t>
  </si>
  <si>
    <t>ODP-WNG-FU/036</t>
  </si>
  <si>
    <t>WO061436376</t>
  </si>
  <si>
    <t>|MN02255|MYIA-091386811678/POI/ARIFIN KURNIAWAN /085524817779/karangtengahspbu21@gmail.com</t>
  </si>
  <si>
    <t>Provisioning Failed|WFM|INF009014293|TOJ_-7.4361259,109.2492855_revoke ODP</t>
  </si>
  <si>
    <t>Provisioning Failed|WFM|INF009011087|PDI_-7.5905885,112.10197079999999_double input live di sc 1002515874</t>
  </si>
  <si>
    <t>Follow Up Revoke Completed, New Order ID : SC1002517397</t>
  </si>
  <si>
    <t>Follow Up Revoke Completed, New Order ID : SC1002517320</t>
  </si>
  <si>
    <t>Provisioning Failed|WFM|INF009013067|KOORDINAT PEL :-7.520612,110.568381 KET KENDALA : di lokasi belum tercover jaringan TELK</t>
  </si>
  <si>
    <t>UD MADI</t>
  </si>
  <si>
    <t>ODP-EMP-FAB/39 FAB/D04/39.01</t>
  </si>
  <si>
    <t>WO061404250</t>
  </si>
  <si>
    <t>MD|MYDB-20260806264543|DN00001/MN01576|UD MADI|085237468090</t>
  </si>
  <si>
    <t>HSI Bisnis Bundling OCA Breach Checker Promo 2026 PSB 70% - 50 Mbps</t>
  </si>
  <si>
    <t>Provisioning Failed|WFM|INF009014403|PDI_-7.121015699999999,112.4170723_SUDAH PS 1002517704</t>
  </si>
  <si>
    <t>ODP-GIN-FAN/20</t>
  </si>
  <si>
    <t>WO061443533</t>
  </si>
  <si>
    <t>2026-08-11 15:00:00|telp : 081339731300 alt :  M Janji : (11/08/2026) jam Pasang :pagi / siang  Note : hubungi pelanggan jika ingin kelokasi|40000802|MYDITA</t>
  </si>
  <si>
    <t>IAI AL-FATIMAH BOJONEGORO</t>
  </si>
  <si>
    <t>ODP-BJN-F10/02 FCL-10-02</t>
  </si>
  <si>
    <t>WO061399639</t>
  </si>
  <si>
    <t>|MN00271|MYIA-036613974630/POI/Abdul Khamid/081333388939/iaialfatimahbojonegoro@gmail.com</t>
  </si>
  <si>
    <t xml:space="preserve">2026-08-12 08:00:00 | telp : 081333388939 alt :  M Janji : (11/08/2026) jam Pasang :pagi / siang  Note : hubungi pelanggan jika ingin kelokasi </t>
  </si>
  <si>
    <t>OSS - TESTING SERVICE</t>
  </si>
  <si>
    <t>CV Sumber Rejeki</t>
  </si>
  <si>
    <t>ODP-LKS-FBD/37 FBD/D03/37.01</t>
  </si>
  <si>
    <t>WO061401222</t>
  </si>
  <si>
    <t>|MN00483|MYIA-014803231170/POI/Susanto/081252338888/susantorafly@yahoo.com</t>
  </si>
  <si>
    <t xml:space="preserve">2026-08-16 13:00:00 | Jam pemasangan : 12.00 Info Tambahan : Hubungi pelanggan dulu sebelum ke lokasi terimakasih  </t>
  </si>
  <si>
    <t>Testing Service</t>
  </si>
  <si>
    <t>PT. KENT MANDIRI TEKNIK</t>
  </si>
  <si>
    <t>ODP-SDA-FHD/39</t>
  </si>
  <si>
    <t>WO061431753</t>
  </si>
  <si>
    <t>AMRBS/403113/RACHMANTO PRIYO KUNCORO/R3/JATIM TIMUR/HSI B2B (1:1) + PHONE (800 MENIT) 100MBPS 645RB PSB DISC 70%/MAHPUT DAROINI /financekentmandiriteknik@gmail.com</t>
  </si>
  <si>
    <t>2026-08-05 15:00:00|CENTRAL INDUSTRIAL PARK KAPPA 18 KEMIRI SIDOARJO|SYSTEM|MYDITA</t>
  </si>
  <si>
    <t>ODP-SBW-FBG/07</t>
  </si>
  <si>
    <t>WO061397103</t>
  </si>
  <si>
    <t>2026-08-08 13:00:00 | Nama Pic : bp fajriansyah  No Hp Pic : 088292061272  No alt : -  Jam Pemasangan : pagi   Tanggal Pemasangan : 8 Agustus 2026</t>
  </si>
  <si>
    <t>PT KARYA DARMO TINEM SPBU 44.576.04</t>
  </si>
  <si>
    <t>ODP-WNG-FE/074 FE/D01/074.01</t>
  </si>
  <si>
    <t>WO061365262</t>
  </si>
  <si>
    <t>|MN02255|MYIA-076795064714/POI/ELLISA YULIYANTI/085641059961/spbu4457604bbm@yahoo.com</t>
  </si>
  <si>
    <t>HSI Bisnis Basic Bundling Phone PSB 70% - Free 800 Menit Promo - 75 Mbps</t>
  </si>
  <si>
    <t>KENDALA PELANGGAN</t>
  </si>
  <si>
    <t>Provisioning Failed|WFM|INF009008520|HOLD</t>
  </si>
  <si>
    <t>ERABLUE NGESREP</t>
  </si>
  <si>
    <t>ODP-BMK-FB/010 FB/D09/010.01</t>
  </si>
  <si>
    <t>WO061431637</t>
  </si>
  <si>
    <t>|MN02713|MYIA-080701073796/POI/HASBIBINTARO SHIDDIQ/081249549394/nextperdanaone@gmail.com</t>
  </si>
  <si>
    <t>SPBU 44.513.22 PROTOMULYO</t>
  </si>
  <si>
    <t>ODP-KDL-FX/073 FX/D08/073.01</t>
  </si>
  <si>
    <t>WO061411028</t>
  </si>
  <si>
    <t>|MN02184|MYIA-083767900782/POI/TARA NAJMIA LUTHFITA SARI /085740905252/spbu4451322@gmail.com</t>
  </si>
  <si>
    <t>ODP-SBW-FBE/05</t>
  </si>
  <si>
    <t>WO061398719</t>
  </si>
  <si>
    <t>2026-08-08 13:00:00 | Tanggal pemasangan: 08/08/2026  Jam pemasangan : siang  Info Tambahan : Hubungi pelanggan dulu sebelum ke lokasi  terima kasih.</t>
  </si>
  <si>
    <t>ODP-WNS-FAY/038</t>
  </si>
  <si>
    <t>WO061413165</t>
  </si>
  <si>
    <t xml:space="preserve">2026-08-08 13:00:00 | telp :081326235702   alt : pagi / siang 08/08/2026  hub sebelum ke lokasi   </t>
  </si>
  <si>
    <t>ODP-KML-FAC/18</t>
  </si>
  <si>
    <t>WO061404491</t>
  </si>
  <si>
    <t>2026-08-09 15:00:00|Tgl Pemasangan : 09 Agustus 2026  Interval : PAGI SIANG  Note : Hubungi pelanggan terlebih dahulu|40981182|MYDITA</t>
  </si>
  <si>
    <t>Provisioning Failed|WFM|INF009015097|FW</t>
  </si>
  <si>
    <t>Provisioning Failed|WFM|INF009008696|butuh tati 1btg, izin nok</t>
  </si>
  <si>
    <t>DECLINE : Decline - Salah Tagging Lokasi / Venue EVI PUSPITA EKASARI 40931150|MYDITA</t>
  </si>
  <si>
    <t>WO061386771</t>
  </si>
  <si>
    <t>|MC50018|MYIA-058144986193/POI/JOKO SUHARTOTO/085876648648/4450219spbu@gmail.com</t>
  </si>
  <si>
    <t>Sakinah Kocika lt 2</t>
  </si>
  <si>
    <t>ODP-IJK-FCH/12 FCH/D02/12.01</t>
  </si>
  <si>
    <t>WO061380397</t>
  </si>
  <si>
    <t>MD|MYDB-20260809264811|DN00001/MN00442|Sakinah Kocika lt 2|089502526791</t>
  </si>
  <si>
    <t xml:space="preserve">2026-08-14 15:00:00 | M Janji : (11/08/2026) jam Pasang : 09:00 Note : hubungi pelanggan jika ingin kelokasi </t>
  </si>
  <si>
    <t>SDN MOJOWARNO 1</t>
  </si>
  <si>
    <t>ODP-MOJ-FD/03</t>
  </si>
  <si>
    <t>WO061438437</t>
  </si>
  <si>
    <t>|MN02084|/SDN MOJOWARNO 1/WINBACK 2.0 HSI B2B (1:1) 100MBPS 535RB PSB DISC 70%//ayiksutono@gmail.com/AYIK SUTONO /85755195241</t>
  </si>
  <si>
    <t>2026-08-11 15:00:00|Nama PIC : BAPAK AYIK No HP : 085755195241 Alt : - M Janji : 11/08/2026 Jam Pasang : 08.00 - 13:00  NoteÃ‚Â :  hubungi terlebih dahulu sebelum kelokasi|40961370|MYDITA</t>
  </si>
  <si>
    <t>FO_ASAP</t>
  </si>
  <si>
    <t>Provisioning Failed|ACTIVATION|INF009016306|FAIL:resource conflicts (NAME). Rollback Succeeded.</t>
  </si>
  <si>
    <t>WO061365289</t>
  </si>
  <si>
    <t>2026-08-11 08:00:00|Nama PIC : Bapak rozi No HP : 08159112284 Alt : - M Janji : 11/08/2026 Jam Pasang : 08.00 - 13:00  NoteÃ‚Â :  hubungi terlebih dahulu sebelum kelokasi|40961370|MYDITA</t>
  </si>
  <si>
    <t>Follow Up Revoke Completed, New Order ID : SC1002517816</t>
  </si>
  <si>
    <t>Santun nur brilink</t>
  </si>
  <si>
    <t>ODP-BIM-FAD/132 FAD/D06/132.01</t>
  </si>
  <si>
    <t>WO061429295</t>
  </si>
  <si>
    <t>|MC40168|MYIA-060479747384/POI/Jumyati /085238585505/jumyati1711@gmail.com</t>
  </si>
  <si>
    <t>HSI Bisnis Bundling Netmonk Promo 2026 PSB 70% - 75 Mbps</t>
  </si>
  <si>
    <t>ODP-MGE-FU/033</t>
  </si>
  <si>
    <t>Follow Up Revoke Completed, New Order ID : SC1002517766</t>
  </si>
  <si>
    <t>ODP-MSO-FA/119</t>
  </si>
  <si>
    <t>WO061381764</t>
  </si>
  <si>
    <t>2026-08-08 15:00:00 | Tanggal pemasangan: 08/08/2026  Jam pemasangan : siang  Info Tambahan : Hubungi pelanggan dulu sebelum ke lokasi  terima kasih.</t>
  </si>
  <si>
    <t>SELLVORA STUDIO</t>
  </si>
  <si>
    <t>ODP-GUR-FH/11 FH/D03/11.01</t>
  </si>
  <si>
    <t>WO061367634</t>
  </si>
  <si>
    <t>MD|MYDB-20260808264775|SC20016/MC20202|SELLVORA STUDIO|082141134189</t>
  </si>
  <si>
    <t>2026-08-11 08:00:00 | Nama PIC : Bapak Yuzniar No HP : 082141134189 Alt : - M Janji : 11/08/2026 Jam Pasang : 08.00 - 13:00  NoteÃ‚Â :  hubungi terlebih dahulu sebelum kelokasi</t>
  </si>
  <si>
    <t>SPBU 54.641.46 TEGOWANGI</t>
  </si>
  <si>
    <t>ODP-PAE-FE/17 FE/D01/17.01</t>
  </si>
  <si>
    <t>WO061400546</t>
  </si>
  <si>
    <t>MD|MYDB-20260810264869|SC20016/MC20202|SPBU 54.641.46 TEGOWANGI|081217117388</t>
  </si>
  <si>
    <t xml:space="preserve">2026-08-11 13:00:00 | telp : 081217117388 alt :  M Janji : (11/08/2026) jam Pasang :pagi / siang  Note : hubungi pelanggan jika ingin kelokasi </t>
  </si>
  <si>
    <t>ODP-TEG-FN/013</t>
  </si>
  <si>
    <t>ILOOKHIJAB</t>
  </si>
  <si>
    <t>ODP-MTR-FCV/26 FCV/D04/26.01</t>
  </si>
  <si>
    <t>WO061365481</t>
  </si>
  <si>
    <t>|MC40040|MYIA-054558200663/POI/Nabila Zain/087865884189/nabilazain90@yahoo.com</t>
  </si>
  <si>
    <t>2026-08-11 08:00:00 | Nama PIC : Nabila No HP : 087865884189 Alt :  M Janji : 11/08/2026 Jam Pasang : 08.00 - 13:00  NoteÃ‚Â :  hubungi terlebih dahulu sebelum kelokasi</t>
  </si>
  <si>
    <t>ODP-KTM-FU/008</t>
  </si>
  <si>
    <t>WO061431514</t>
  </si>
  <si>
    <t>2026-08-08 13:00:00 | M Janji : 8 agustus 2026  jam Pasang : pagi siang  Note : hubungi pelanggan jika ingin kelokasi</t>
  </si>
  <si>
    <t>|MN02093|/Koperasi Wafa Lontar/M. Itmamul Wafa'/085731508869/itmwafa@gmail.com/HSI Bisnis + Phone Promo 2026 50 Mbps (Rp 395.000) PSB 150.000</t>
  </si>
  <si>
    <t>Follow Up Revoke Completed, New Order ID : SC1002517637</t>
  </si>
  <si>
    <t>ODP-TEG-FP/019</t>
  </si>
  <si>
    <t>WO061410857</t>
  </si>
  <si>
    <t>2026-08-09 08:00:00 | Nama Pic : bp Gilang   No Hp Pic : 087822733582  No alt : -  Jam Pemasangan : pagi   Tanggal Pemasangan : 9 Agustus 2026</t>
  </si>
  <si>
    <t>TOKO BAROKAH CENTER</t>
  </si>
  <si>
    <t>ODP-ASB-FF/36 FF/D05/36.01</t>
  </si>
  <si>
    <t>WO061436662</t>
  </si>
  <si>
    <t>|MC30281|MYIA-040451663651/POI/ADIYANTO /081252736323/stbintan@gmail.com</t>
  </si>
  <si>
    <t>2026-08-11 15:00:00 | Jam pemasangan : 12.00 Info Tambahan : Hubungi pelanggan dulu sebelum ke lokasi terimakasih</t>
  </si>
  <si>
    <t>Provisioning Failed|ACTIVATION|INF009016308|U31_PROV_EXCEPTION:Provisioning Exception</t>
  </si>
  <si>
    <t>PT. GLOBAL JET EXPRESS</t>
  </si>
  <si>
    <t>ODP-SEL-FAD/19</t>
  </si>
  <si>
    <t>|MN02545|/PIC MERI INDAH KHARIANI/085739042532-085932233964/divisibrpjntexpress@gmail.com</t>
  </si>
  <si>
    <t>ODP-TEG-FN/020</t>
  </si>
  <si>
    <t>WO061407671</t>
  </si>
  <si>
    <t>2026-08-10 13:00:00 | Nama : BU IIS SUMARNI   No Hp : 082135851212  No Alt :   Tgl Pemasangan : 10 Agustus 2026  Interval : SIANG  Note : Hubungi pelanggan terlebih dahulu</t>
  </si>
  <si>
    <t>Provisioning Failed|WFM|INF009014459|DOUBLE INPUT</t>
  </si>
  <si>
    <t>Provisioning Failed|WFM|INF009011820|pelanggan menyatakan batal ingin melanjutkan layanan Indihome</t>
  </si>
  <si>
    <t>SPBU 55.612.72</t>
  </si>
  <si>
    <t>ODP-KRN-FH/73 FH/D08/73.01</t>
  </si>
  <si>
    <t>WO061385525</t>
  </si>
  <si>
    <t>MD|MYDB-20260807264621|DN00001/MN01211|SPBU 55.612.72|08983463624</t>
  </si>
  <si>
    <t>2026-08-11 13:00:00 | Nama PIC : Bapak Mashuri No HP : 08983463624 Alt : - M Janji : 11/08/2026 Jam Pasang : 08.00 - 13:00  NoteÃ‚Â :  hubungi terlebih dahulu sebelum kelokasi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</si>
</sst>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rgb="FF111827"/>
      <name val="Segoe UI"/>
      <family val="2"/>
    </font>
    <font>
      <u/>
      <sz val="11"/>
      <color theme="10"/>
      <name val="Calibri"/>
      <family val="2"/>
      <scheme val="minor"/>
    </font>
    <font>
      <b/>
      <sz val="5"/>
      <color rgb="FF000000"/>
      <name val="Segoe UI"/>
      <family val="2"/>
    </font>
    <font>
      <b/>
      <sz val="5"/>
      <color rgb="FFFFFFFF"/>
      <name val="Segoe U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theme="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044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9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left" indent="1"/>
    </xf>
    <xf numFmtId="9" fontId="0" fillId="0" borderId="0" xfId="1" applyFont="1"/>
    <xf numFmtId="0" fontId="6" fillId="0" borderId="4" xfId="0" applyFont="1" applyBorder="1" applyAlignment="1">
      <alignment horizontal="left" vertical="center"/>
    </xf>
    <xf numFmtId="0" fontId="0" fillId="0" borderId="4" xfId="2" applyFont="1" applyBorder="1" applyAlignment="1">
      <alignment horizontal="center" vertical="center"/>
    </xf>
    <xf numFmtId="0" fontId="3" fillId="5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2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top" wrapText="1"/>
    </xf>
    <xf numFmtId="0" fontId="12" fillId="9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1" fillId="10" borderId="1" xfId="0" applyFont="1" applyFill="1" applyBorder="1"/>
    <xf numFmtId="0" fontId="11" fillId="10" borderId="1" xfId="0" applyFont="1" applyFill="1" applyBorder="1" applyAlignment="1">
      <alignment horizontal="center" vertical="center"/>
    </xf>
    <xf numFmtId="0" fontId="11" fillId="0" borderId="0" xfId="0" applyFont="1"/>
    <xf numFmtId="0" fontId="13" fillId="0" borderId="5" xfId="0" applyFont="1" applyBorder="1"/>
    <xf numFmtId="0" fontId="13" fillId="8" borderId="8" xfId="0" applyFont="1" applyFill="1" applyBorder="1"/>
    <xf numFmtId="0" fontId="0" fillId="9" borderId="8" xfId="0" applyFill="1" applyBorder="1"/>
    <xf numFmtId="0" fontId="0" fillId="5" borderId="8" xfId="0" applyFill="1" applyBorder="1"/>
    <xf numFmtId="0" fontId="0" fillId="3" borderId="8" xfId="0" applyFill="1" applyBorder="1"/>
    <xf numFmtId="0" fontId="0" fillId="11" borderId="10" xfId="0" applyFill="1" applyBorder="1"/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0" fillId="7" borderId="0" xfId="0" applyFont="1" applyFill="1"/>
    <xf numFmtId="0" fontId="11" fillId="7" borderId="0" xfId="0" applyFont="1" applyFill="1"/>
    <xf numFmtId="10" fontId="13" fillId="0" borderId="1" xfId="0" applyNumberFormat="1" applyFont="1" applyBorder="1" applyAlignment="1">
      <alignment horizontal="center" vertical="center"/>
    </xf>
    <xf numFmtId="10" fontId="11" fillId="10" borderId="1" xfId="0" applyNumberFormat="1" applyFont="1" applyFill="1" applyBorder="1" applyAlignment="1">
      <alignment horizontal="center" vertical="center"/>
    </xf>
    <xf numFmtId="0" fontId="7" fillId="0" borderId="4" xfId="2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0" fontId="13" fillId="0" borderId="13" xfId="0" applyFont="1" applyBorder="1" applyAlignment="1">
      <alignment horizontal="right"/>
    </xf>
    <xf numFmtId="0" fontId="11" fillId="10" borderId="15" xfId="0" applyFont="1" applyFill="1" applyBorder="1"/>
    <xf numFmtId="0" fontId="13" fillId="0" borderId="16" xfId="0" applyFont="1" applyBorder="1"/>
    <xf numFmtId="0" fontId="13" fillId="8" borderId="19" xfId="0" applyFont="1" applyFill="1" applyBorder="1"/>
    <xf numFmtId="0" fontId="0" fillId="9" borderId="19" xfId="0" applyFill="1" applyBorder="1"/>
    <xf numFmtId="0" fontId="0" fillId="5" borderId="19" xfId="0" applyFill="1" applyBorder="1"/>
    <xf numFmtId="0" fontId="0" fillId="3" borderId="21" xfId="0" applyFill="1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22" fontId="0" fillId="0" borderId="0" xfId="0" applyNumberFormat="1"/>
    <xf numFmtId="15" fontId="0" fillId="0" borderId="0" xfId="0" applyNumberFormat="1"/>
    <xf numFmtId="0" fontId="0" fillId="0" borderId="0" xfId="0" pivotButton="1"/>
    <xf numFmtId="0" fontId="16" fillId="0" borderId="0" xfId="0" applyFont="1"/>
    <xf numFmtId="0" fontId="17" fillId="0" borderId="0" xfId="0" applyFont="1"/>
    <xf numFmtId="0" fontId="4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0" fontId="0" fillId="18" borderId="1" xfId="1" applyNumberFormat="1" applyFont="1" applyFill="1" applyBorder="1" applyAlignment="1">
      <alignment horizontal="center"/>
    </xf>
    <xf numFmtId="10" fontId="0" fillId="18" borderId="1" xfId="0" applyNumberForma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19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10" fontId="13" fillId="21" borderId="1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0" xfId="0" applyFont="1" applyAlignment="1">
      <alignment horizontal="left"/>
    </xf>
    <xf numFmtId="0" fontId="12" fillId="11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1" fillId="7" borderId="0" xfId="0" applyFont="1" applyFill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2" fillId="8" borderId="30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11" borderId="30" xfId="0" applyFont="1" applyFill="1" applyBorder="1" applyAlignment="1">
      <alignment horizontal="center" vertical="center" wrapText="1"/>
    </xf>
    <xf numFmtId="0" fontId="12" fillId="11" borderId="31" xfId="0" applyFont="1" applyFill="1" applyBorder="1" applyAlignment="1">
      <alignment horizontal="center" vertical="center" wrapText="1"/>
    </xf>
    <xf numFmtId="0" fontId="12" fillId="11" borderId="3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vertical="center" wrapText="1"/>
    </xf>
    <xf numFmtId="0" fontId="12" fillId="9" borderId="34" xfId="0" applyFont="1" applyFill="1" applyBorder="1" applyAlignment="1">
      <alignment horizontal="center" vertical="center" wrapText="1"/>
    </xf>
    <xf numFmtId="0" fontId="12" fillId="9" borderId="35" xfId="0" applyFont="1" applyFill="1" applyBorder="1" applyAlignment="1">
      <alignment horizontal="center" vertical="center" wrapText="1"/>
    </xf>
    <xf numFmtId="0" fontId="12" fillId="9" borderId="36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12" fillId="9" borderId="39" xfId="0" applyFont="1" applyFill="1" applyBorder="1" applyAlignment="1">
      <alignment horizontal="center" vertical="center" wrapText="1"/>
    </xf>
    <xf numFmtId="0" fontId="12" fillId="9" borderId="40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2" fillId="5" borderId="40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7" borderId="0" xfId="0" applyFont="1" applyFill="1" applyAlignment="1">
      <alignment horizontal="center" vertical="top"/>
    </xf>
    <xf numFmtId="0" fontId="12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0" xfId="0" applyFont="1" applyFill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29"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0" tint="-4.9989318521683403E-2"/>
        </patternFill>
      </fill>
    </dxf>
    <dxf>
      <numFmt numFmtId="19" formatCode="m/d/yyyy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colors>
    <mruColors>
      <color rgb="FFFCA79E"/>
      <color rgb="FFF95A49"/>
      <color rgb="FFEF1D07"/>
      <color rgb="FFF85124"/>
      <color rgb="FFFFB9B9"/>
      <color rgb="FFFD0701"/>
      <color rgb="FFF75311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159230096238"/>
          <c:y val="0.13930555555555557"/>
          <c:w val="0.85334951881014875"/>
          <c:h val="0.59557195975503063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0.23214285714285715</c:v>
                </c:pt>
                <c:pt idx="1">
                  <c:v>7.4235807860262015E-2</c:v>
                </c:pt>
                <c:pt idx="2">
                  <c:v>6.25E-2</c:v>
                </c:pt>
                <c:pt idx="3">
                  <c:v>0.14788732394366197</c:v>
                </c:pt>
                <c:pt idx="4">
                  <c:v>0.14485981308411214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02-4CCA-88A8-A38842401CD3}"/>
            </c:ext>
          </c:extLst>
        </c:ser>
        <c:ser>
          <c:idx val="4"/>
          <c:order val="4"/>
          <c:tx>
            <c:strRef>
              <c:f>Sheet1!$F$5</c:f>
              <c:strCache>
                <c:ptCount val="1"/>
                <c:pt idx="0">
                  <c:v>PS/RE (%) (Target 80%)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Sheet1!$F$6:$F$10</c:f>
              <c:numCache>
                <c:formatCode>0.00%</c:formatCode>
                <c:ptCount val="5"/>
                <c:pt idx="0">
                  <c:v>0.64556962025316456</c:v>
                </c:pt>
                <c:pt idx="1">
                  <c:v>0.7857142857142857</c:v>
                </c:pt>
                <c:pt idx="2">
                  <c:v>0.78260869565217395</c:v>
                </c:pt>
                <c:pt idx="3">
                  <c:v>0.64102564102564108</c:v>
                </c:pt>
                <c:pt idx="4">
                  <c:v>0.73099415204678364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2-4CCA-88A8-A38842401C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2802208"/>
        <c:axId val="4927939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112</c:v>
                      </c:pt>
                      <c:pt idx="1">
                        <c:v>229</c:v>
                      </c:pt>
                      <c:pt idx="2">
                        <c:v>176</c:v>
                      </c:pt>
                      <c:pt idx="3">
                        <c:v>142</c:v>
                      </c:pt>
                      <c:pt idx="4">
                        <c:v>214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802-4CCA-88A8-A38842401CD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</c:v>
                      </c:pt>
                      <c:pt idx="1">
                        <c:v>17</c:v>
                      </c:pt>
                      <c:pt idx="2">
                        <c:v>11</c:v>
                      </c:pt>
                      <c:pt idx="3">
                        <c:v>21</c:v>
                      </c:pt>
                      <c:pt idx="4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802-4CCA-88A8-A38842401C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51</c:v>
                      </c:pt>
                      <c:pt idx="1">
                        <c:v>165</c:v>
                      </c:pt>
                      <c:pt idx="2">
                        <c:v>126</c:v>
                      </c:pt>
                      <c:pt idx="3">
                        <c:v>75</c:v>
                      </c:pt>
                      <c:pt idx="4">
                        <c:v>125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02-4CCA-88A8-A38842401CD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0.82258064516129037</c:v>
                      </c:pt>
                      <c:pt idx="1">
                        <c:v>0.91666666666666663</c:v>
                      </c:pt>
                      <c:pt idx="2">
                        <c:v>0.90647482014388492</c:v>
                      </c:pt>
                      <c:pt idx="3">
                        <c:v>0.74257425742574257</c:v>
                      </c:pt>
                      <c:pt idx="4">
                        <c:v>0.83333333333333337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02-4CCA-88A8-A38842401CD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0.8545454545454545</c:v>
                      </c:pt>
                      <c:pt idx="1">
                        <c:v>0.99404761904761907</c:v>
                      </c:pt>
                      <c:pt idx="2">
                        <c:v>1</c:v>
                      </c:pt>
                      <c:pt idx="3">
                        <c:v>0.92</c:v>
                      </c:pt>
                      <c:pt idx="4">
                        <c:v>0.99199999999999999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02-4CCA-88A8-A38842401CD3}"/>
                  </c:ext>
                </c:extLst>
              </c15:ser>
            </c15:filteredBarSeries>
          </c:ext>
        </c:extLst>
      </c:barChart>
      <c:catAx>
        <c:axId val="4928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93928"/>
        <c:crosses val="autoZero"/>
        <c:auto val="1"/>
        <c:lblAlgn val="ctr"/>
        <c:lblOffset val="100"/>
        <c:noMultiLvlLbl val="0"/>
      </c:catAx>
      <c:valAx>
        <c:axId val="49279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0.23214285714285715</c:v>
                </c:pt>
                <c:pt idx="1">
                  <c:v>7.4235807860262015E-2</c:v>
                </c:pt>
                <c:pt idx="2">
                  <c:v>6.25E-2</c:v>
                </c:pt>
                <c:pt idx="3">
                  <c:v>0.14788732394366197</c:v>
                </c:pt>
                <c:pt idx="4">
                  <c:v>0.14485981308411214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9F-49AD-83CC-B64FA3F8B061}"/>
            </c:ext>
          </c:extLst>
        </c:ser>
        <c:ser>
          <c:idx val="5"/>
          <c:order val="5"/>
          <c:tx>
            <c:strRef>
              <c:f>Sheet1!$G$5</c:f>
              <c:strCache>
                <c:ptCount val="1"/>
                <c:pt idx="0">
                  <c:v>PS/PI  (%) (Target 88%)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Sheet1!$G$6:$G$10</c:f>
              <c:numCache>
                <c:formatCode>0.00%</c:formatCode>
                <c:ptCount val="5"/>
                <c:pt idx="0">
                  <c:v>0.82258064516129037</c:v>
                </c:pt>
                <c:pt idx="1">
                  <c:v>0.91666666666666663</c:v>
                </c:pt>
                <c:pt idx="2">
                  <c:v>0.90647482014388492</c:v>
                </c:pt>
                <c:pt idx="3">
                  <c:v>0.74257425742574257</c:v>
                </c:pt>
                <c:pt idx="4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9F-49AD-83CC-B64FA3F8B0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112</c:v>
                      </c:pt>
                      <c:pt idx="1">
                        <c:v>229</c:v>
                      </c:pt>
                      <c:pt idx="2">
                        <c:v>176</c:v>
                      </c:pt>
                      <c:pt idx="3">
                        <c:v>142</c:v>
                      </c:pt>
                      <c:pt idx="4">
                        <c:v>214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9F-49AD-83CC-B64FA3F8B06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</c:v>
                      </c:pt>
                      <c:pt idx="1">
                        <c:v>17</c:v>
                      </c:pt>
                      <c:pt idx="2">
                        <c:v>11</c:v>
                      </c:pt>
                      <c:pt idx="3">
                        <c:v>21</c:v>
                      </c:pt>
                      <c:pt idx="4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9F-49AD-83CC-B64FA3F8B06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51</c:v>
                      </c:pt>
                      <c:pt idx="1">
                        <c:v>165</c:v>
                      </c:pt>
                      <c:pt idx="2">
                        <c:v>126</c:v>
                      </c:pt>
                      <c:pt idx="3">
                        <c:v>75</c:v>
                      </c:pt>
                      <c:pt idx="4">
                        <c:v>125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9F-49AD-83CC-B64FA3F8B06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0.64556962025316456</c:v>
                      </c:pt>
                      <c:pt idx="1">
                        <c:v>0.7857142857142857</c:v>
                      </c:pt>
                      <c:pt idx="2">
                        <c:v>0.78260869565217395</c:v>
                      </c:pt>
                      <c:pt idx="3">
                        <c:v>0.64102564102564108</c:v>
                      </c:pt>
                      <c:pt idx="4">
                        <c:v>0.73099415204678364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9F-49AD-83CC-B64FA3F8B06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0.8545454545454545</c:v>
                      </c:pt>
                      <c:pt idx="1">
                        <c:v>0.99404761904761907</c:v>
                      </c:pt>
                      <c:pt idx="2">
                        <c:v>1</c:v>
                      </c:pt>
                      <c:pt idx="3">
                        <c:v>0.92</c:v>
                      </c:pt>
                      <c:pt idx="4">
                        <c:v>0.99199999999999999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79F-49AD-83CC-B64FA3F8B061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0.23214285714285715</c:v>
                </c:pt>
                <c:pt idx="1">
                  <c:v>7.4235807860262015E-2</c:v>
                </c:pt>
                <c:pt idx="2">
                  <c:v>6.25E-2</c:v>
                </c:pt>
                <c:pt idx="3">
                  <c:v>0.14788732394366197</c:v>
                </c:pt>
                <c:pt idx="4">
                  <c:v>0.14485981308411214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B-4AE3-9958-7F9DFAF6C386}"/>
            </c:ext>
          </c:extLst>
        </c:ser>
        <c:ser>
          <c:idx val="6"/>
          <c:order val="6"/>
          <c:tx>
            <c:strRef>
              <c:f>Sheet1!$H$5</c:f>
              <c:strCache>
                <c:ptCount val="1"/>
                <c:pt idx="0">
                  <c:v>TTI COMPLY  1X 24  (%) (Target 85%)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  <c:extLst xmlns:c15="http://schemas.microsoft.com/office/drawing/2012/chart"/>
            </c:strRef>
          </c:cat>
          <c:val>
            <c:numRef>
              <c:f>Sheet1!$H$6:$H$10</c:f>
              <c:numCache>
                <c:formatCode>0.00%</c:formatCode>
                <c:ptCount val="5"/>
                <c:pt idx="0">
                  <c:v>0.8545454545454545</c:v>
                </c:pt>
                <c:pt idx="1">
                  <c:v>0.99404761904761907</c:v>
                </c:pt>
                <c:pt idx="2">
                  <c:v>1</c:v>
                </c:pt>
                <c:pt idx="3">
                  <c:v>0.92</c:v>
                </c:pt>
                <c:pt idx="4">
                  <c:v>0.99199999999999999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EC9B-4AE3-9958-7F9DFAF6C3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112</c:v>
                      </c:pt>
                      <c:pt idx="1">
                        <c:v>229</c:v>
                      </c:pt>
                      <c:pt idx="2">
                        <c:v>176</c:v>
                      </c:pt>
                      <c:pt idx="3">
                        <c:v>142</c:v>
                      </c:pt>
                      <c:pt idx="4">
                        <c:v>214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C9B-4AE3-9958-7F9DFAF6C38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</c:v>
                      </c:pt>
                      <c:pt idx="1">
                        <c:v>17</c:v>
                      </c:pt>
                      <c:pt idx="2">
                        <c:v>11</c:v>
                      </c:pt>
                      <c:pt idx="3">
                        <c:v>21</c:v>
                      </c:pt>
                      <c:pt idx="4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9B-4AE3-9958-7F9DFAF6C38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51</c:v>
                      </c:pt>
                      <c:pt idx="1">
                        <c:v>165</c:v>
                      </c:pt>
                      <c:pt idx="2">
                        <c:v>126</c:v>
                      </c:pt>
                      <c:pt idx="3">
                        <c:v>75</c:v>
                      </c:pt>
                      <c:pt idx="4">
                        <c:v>125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9B-4AE3-9958-7F9DFAF6C38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0.64556962025316456</c:v>
                      </c:pt>
                      <c:pt idx="1">
                        <c:v>0.7857142857142857</c:v>
                      </c:pt>
                      <c:pt idx="2">
                        <c:v>0.78260869565217395</c:v>
                      </c:pt>
                      <c:pt idx="3">
                        <c:v>0.64102564102564108</c:v>
                      </c:pt>
                      <c:pt idx="4">
                        <c:v>0.73099415204678364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9B-4AE3-9958-7F9DFAF6C38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0.82258064516129037</c:v>
                      </c:pt>
                      <c:pt idx="1">
                        <c:v>0.91666666666666663</c:v>
                      </c:pt>
                      <c:pt idx="2">
                        <c:v>0.90647482014388492</c:v>
                      </c:pt>
                      <c:pt idx="3">
                        <c:v>0.74257425742574257</c:v>
                      </c:pt>
                      <c:pt idx="4">
                        <c:v>0.83333333333333337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9B-4AE3-9958-7F9DFAF6C386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13</xdr:row>
      <xdr:rowOff>14287</xdr:rowOff>
    </xdr:from>
    <xdr:to>
      <xdr:col>3</xdr:col>
      <xdr:colOff>676276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52C87-4D66-4AD8-4096-63AD961B8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719138</xdr:colOff>
      <xdr:row>13</xdr:row>
      <xdr:rowOff>4762</xdr:rowOff>
    </xdr:from>
    <xdr:to>
      <xdr:col>7</xdr:col>
      <xdr:colOff>962026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802B1-BAAC-280A-87E7-4BB0C0FF5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1019175</xdr:colOff>
      <xdr:row>13</xdr:row>
      <xdr:rowOff>0</xdr:rowOff>
    </xdr:from>
    <xdr:to>
      <xdr:col>13</xdr:col>
      <xdr:colOff>381000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28E911-7EB5-4A39-9A96-CC2C3C58C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BA\data%204%20agustus%202026.xlsx" TargetMode="External"/><Relationship Id="rId1" Type="http://schemas.openxmlformats.org/officeDocument/2006/relationships/externalLinkPath" Target="data%204%20agustu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TD"/>
      <sheetName val="HARIAN"/>
      <sheetName val="LAPORAN"/>
      <sheetName val="Sheet4"/>
      <sheetName val="LOOKUP  telda"/>
      <sheetName val="COPY DATA XPRO"/>
      <sheetName val="Sheet3"/>
      <sheetName val="DATA DETAIL"/>
      <sheetName val="Sheet2"/>
      <sheetName val="Sheet5"/>
    </sheetNames>
    <sheetDataSet>
      <sheetData sheetId="0"/>
      <sheetData sheetId="1"/>
      <sheetData sheetId="2">
        <row r="1">
          <cell r="C1" t="str">
            <v xml:space="preserve">PROVISIONING NEW SALES INDIBIZ TR3 JBN MTD H-1  2026-08-06 </v>
          </cell>
        </row>
        <row r="9">
          <cell r="C9" t="str">
            <v>BALI</v>
          </cell>
        </row>
        <row r="10">
          <cell r="C10" t="str">
            <v>JATIM BARAT</v>
          </cell>
        </row>
        <row r="11">
          <cell r="C11" t="str">
            <v>JATIM TIMUR</v>
          </cell>
        </row>
        <row r="12">
          <cell r="C12" t="str">
            <v>NUSA TENGGARA</v>
          </cell>
        </row>
        <row r="13">
          <cell r="C13" t="str">
            <v>SURAMADU</v>
          </cell>
        </row>
        <row r="14">
          <cell r="C14" t="str">
            <v>TOTAL</v>
          </cell>
        </row>
        <row r="32">
          <cell r="J32">
            <v>0</v>
          </cell>
          <cell r="K32">
            <v>0</v>
          </cell>
          <cell r="L32">
            <v>0</v>
          </cell>
          <cell r="M32">
            <v>2</v>
          </cell>
          <cell r="N32">
            <v>1</v>
          </cell>
          <cell r="O32">
            <v>1</v>
          </cell>
          <cell r="P32">
            <v>6</v>
          </cell>
          <cell r="Q32">
            <v>0.5</v>
          </cell>
          <cell r="R32">
            <v>0.6</v>
          </cell>
          <cell r="S32">
            <v>1</v>
          </cell>
        </row>
        <row r="33"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3</v>
          </cell>
          <cell r="Q33">
            <v>1</v>
          </cell>
          <cell r="R33">
            <v>0</v>
          </cell>
          <cell r="S33">
            <v>1</v>
          </cell>
        </row>
        <row r="34"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2</v>
          </cell>
          <cell r="Q34">
            <v>0.4</v>
          </cell>
          <cell r="R34">
            <v>0.66666666666666663</v>
          </cell>
          <cell r="S34">
            <v>1</v>
          </cell>
        </row>
        <row r="35">
          <cell r="J35">
            <v>2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2</v>
          </cell>
          <cell r="Q35">
            <v>0.25</v>
          </cell>
          <cell r="R35">
            <v>0.66666666666666663</v>
          </cell>
          <cell r="S35">
            <v>1</v>
          </cell>
        </row>
        <row r="36">
          <cell r="J36">
            <v>2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1</v>
          </cell>
          <cell r="Q36">
            <v>0.25</v>
          </cell>
          <cell r="R36">
            <v>0.5</v>
          </cell>
          <cell r="S36">
            <v>1</v>
          </cell>
        </row>
        <row r="37">
          <cell r="J37">
            <v>3</v>
          </cell>
          <cell r="K37">
            <v>0</v>
          </cell>
          <cell r="L37">
            <v>0</v>
          </cell>
          <cell r="M37">
            <v>1</v>
          </cell>
          <cell r="N37">
            <v>1</v>
          </cell>
          <cell r="O37">
            <v>0</v>
          </cell>
          <cell r="P37">
            <v>1</v>
          </cell>
          <cell r="Q37">
            <v>0.1</v>
          </cell>
          <cell r="R37">
            <v>0.33333333333333331</v>
          </cell>
          <cell r="S37">
            <v>1</v>
          </cell>
        </row>
        <row r="38"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1</v>
          </cell>
          <cell r="Q38">
            <v>0.5</v>
          </cell>
          <cell r="R38">
            <v>0</v>
          </cell>
          <cell r="S38">
            <v>1</v>
          </cell>
        </row>
        <row r="39">
          <cell r="J39">
            <v>5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5</v>
          </cell>
          <cell r="Q39">
            <v>0.45454545454545453</v>
          </cell>
          <cell r="R39">
            <v>0.83333333333333337</v>
          </cell>
          <cell r="S39">
            <v>1</v>
          </cell>
        </row>
        <row r="40">
          <cell r="J40">
            <v>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5</v>
          </cell>
          <cell r="Q40">
            <v>0.7142857142857143</v>
          </cell>
          <cell r="R40">
            <v>1</v>
          </cell>
          <cell r="S40">
            <v>1</v>
          </cell>
        </row>
        <row r="41">
          <cell r="J41">
            <v>2</v>
          </cell>
          <cell r="K41">
            <v>0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9</v>
          </cell>
          <cell r="Q41">
            <v>0.6428571428571429</v>
          </cell>
          <cell r="R41">
            <v>0.9</v>
          </cell>
          <cell r="S41">
            <v>1</v>
          </cell>
        </row>
        <row r="42">
          <cell r="J42">
            <v>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7</v>
          </cell>
          <cell r="Q42">
            <v>0.7</v>
          </cell>
          <cell r="R42">
            <v>1</v>
          </cell>
          <cell r="S42">
            <v>1</v>
          </cell>
        </row>
        <row r="43">
          <cell r="J43">
            <v>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  <cell r="S43">
            <v>0</v>
          </cell>
        </row>
        <row r="44">
          <cell r="J44">
            <v>1</v>
          </cell>
          <cell r="K44">
            <v>0</v>
          </cell>
          <cell r="L44">
            <v>0</v>
          </cell>
          <cell r="M44">
            <v>1</v>
          </cell>
          <cell r="N44">
            <v>0</v>
          </cell>
          <cell r="O44">
            <v>0</v>
          </cell>
          <cell r="P44">
            <v>3</v>
          </cell>
          <cell r="Q44">
            <v>0.6</v>
          </cell>
          <cell r="R44">
            <v>0.75</v>
          </cell>
          <cell r="S44">
            <v>1</v>
          </cell>
        </row>
        <row r="45"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8</v>
          </cell>
          <cell r="Q45">
            <v>1</v>
          </cell>
          <cell r="R45">
            <v>1</v>
          </cell>
          <cell r="S45">
            <v>1</v>
          </cell>
        </row>
        <row r="46">
          <cell r="J46">
            <v>1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  <cell r="P46">
            <v>6</v>
          </cell>
          <cell r="Q46">
            <v>0.75</v>
          </cell>
          <cell r="R46">
            <v>0.8571428571428571</v>
          </cell>
          <cell r="S46">
            <v>1</v>
          </cell>
        </row>
        <row r="47">
          <cell r="J47">
            <v>2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6</v>
          </cell>
          <cell r="Q47">
            <v>0.6</v>
          </cell>
          <cell r="R47">
            <v>0.8571428571428571</v>
          </cell>
          <cell r="S47">
            <v>1</v>
          </cell>
        </row>
        <row r="48"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6</v>
          </cell>
          <cell r="Q48">
            <v>0.75</v>
          </cell>
          <cell r="R48">
            <v>1</v>
          </cell>
          <cell r="S48">
            <v>1</v>
          </cell>
        </row>
        <row r="49"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12</v>
          </cell>
          <cell r="Q49">
            <v>1</v>
          </cell>
          <cell r="R49">
            <v>1</v>
          </cell>
          <cell r="S49">
            <v>1</v>
          </cell>
        </row>
        <row r="50">
          <cell r="J50">
            <v>0</v>
          </cell>
          <cell r="K50">
            <v>0</v>
          </cell>
          <cell r="L50">
            <v>0</v>
          </cell>
          <cell r="M50">
            <v>2</v>
          </cell>
          <cell r="N50">
            <v>1</v>
          </cell>
          <cell r="O50">
            <v>0</v>
          </cell>
          <cell r="P50">
            <v>9</v>
          </cell>
          <cell r="Q50">
            <v>0.47368421052631576</v>
          </cell>
          <cell r="R50">
            <v>0.75</v>
          </cell>
          <cell r="S50">
            <v>1</v>
          </cell>
        </row>
        <row r="51">
          <cell r="J51">
            <v>0</v>
          </cell>
          <cell r="K51">
            <v>0</v>
          </cell>
          <cell r="L51">
            <v>0</v>
          </cell>
          <cell r="M51">
            <v>2</v>
          </cell>
          <cell r="N51">
            <v>0</v>
          </cell>
          <cell r="O51">
            <v>0</v>
          </cell>
          <cell r="P51">
            <v>17</v>
          </cell>
          <cell r="Q51">
            <v>0.70833333333333337</v>
          </cell>
          <cell r="R51">
            <v>0.89473684210526316</v>
          </cell>
          <cell r="S51">
            <v>1</v>
          </cell>
        </row>
        <row r="52">
          <cell r="J52">
            <v>7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6</v>
          </cell>
          <cell r="Q52">
            <v>0.35294117647058826</v>
          </cell>
          <cell r="R52">
            <v>1</v>
          </cell>
          <cell r="S52">
            <v>1</v>
          </cell>
        </row>
        <row r="53"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</v>
          </cell>
          <cell r="P53">
            <v>8</v>
          </cell>
          <cell r="Q53">
            <v>0.8</v>
          </cell>
          <cell r="R53">
            <v>0.88888888888888884</v>
          </cell>
          <cell r="S53">
            <v>1</v>
          </cell>
        </row>
        <row r="54"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  <cell r="M55">
            <v>5</v>
          </cell>
          <cell r="N55">
            <v>0</v>
          </cell>
          <cell r="O55">
            <v>0</v>
          </cell>
          <cell r="P55">
            <v>1</v>
          </cell>
          <cell r="Q55">
            <v>0.16666666666666666</v>
          </cell>
          <cell r="R55">
            <v>0.16666666666666666</v>
          </cell>
          <cell r="S55">
            <v>1</v>
          </cell>
        </row>
        <row r="56"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0</v>
          </cell>
          <cell r="P56">
            <v>2</v>
          </cell>
          <cell r="Q56">
            <v>0.5</v>
          </cell>
          <cell r="R56">
            <v>0</v>
          </cell>
          <cell r="S56">
            <v>1</v>
          </cell>
        </row>
        <row r="57">
          <cell r="J57">
            <v>5</v>
          </cell>
          <cell r="K57">
            <v>1</v>
          </cell>
          <cell r="L57">
            <v>0</v>
          </cell>
          <cell r="M57">
            <v>1</v>
          </cell>
          <cell r="N57">
            <v>0</v>
          </cell>
          <cell r="O57">
            <v>0</v>
          </cell>
          <cell r="P57">
            <v>6</v>
          </cell>
          <cell r="Q57">
            <v>0.5</v>
          </cell>
          <cell r="R57">
            <v>0.8571428571428571</v>
          </cell>
          <cell r="S57">
            <v>1</v>
          </cell>
        </row>
        <row r="58">
          <cell r="J58">
            <v>3</v>
          </cell>
          <cell r="K58">
            <v>0</v>
          </cell>
          <cell r="L58">
            <v>0</v>
          </cell>
          <cell r="M58">
            <v>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J59">
            <v>1</v>
          </cell>
          <cell r="K59">
            <v>0</v>
          </cell>
          <cell r="L59">
            <v>0</v>
          </cell>
          <cell r="M59">
            <v>1</v>
          </cell>
          <cell r="N59">
            <v>0</v>
          </cell>
          <cell r="O59">
            <v>0</v>
          </cell>
          <cell r="P59">
            <v>1</v>
          </cell>
          <cell r="Q59">
            <v>0</v>
          </cell>
          <cell r="R59">
            <v>0</v>
          </cell>
          <cell r="S59">
            <v>0</v>
          </cell>
        </row>
        <row r="60">
          <cell r="J60">
            <v>2</v>
          </cell>
          <cell r="K60">
            <v>0</v>
          </cell>
          <cell r="L60">
            <v>0</v>
          </cell>
          <cell r="M60">
            <v>3</v>
          </cell>
          <cell r="N60">
            <v>0</v>
          </cell>
          <cell r="O60">
            <v>0</v>
          </cell>
          <cell r="P60">
            <v>13</v>
          </cell>
          <cell r="Q60">
            <v>0.61904761904761907</v>
          </cell>
          <cell r="R60">
            <v>0.8125</v>
          </cell>
          <cell r="S60">
            <v>1</v>
          </cell>
        </row>
        <row r="61">
          <cell r="J61">
            <v>1</v>
          </cell>
          <cell r="K61">
            <v>2</v>
          </cell>
          <cell r="L61">
            <v>0</v>
          </cell>
          <cell r="M61">
            <v>2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  <cell r="M62">
            <v>1</v>
          </cell>
          <cell r="N62">
            <v>0</v>
          </cell>
          <cell r="O62">
            <v>1</v>
          </cell>
          <cell r="P62">
            <v>8</v>
          </cell>
          <cell r="Q62">
            <v>0.72727272727272729</v>
          </cell>
          <cell r="R62">
            <v>0.8</v>
          </cell>
          <cell r="S62">
            <v>1</v>
          </cell>
        </row>
        <row r="63"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</row>
        <row r="64">
          <cell r="J64">
            <v>3</v>
          </cell>
          <cell r="K64">
            <v>0</v>
          </cell>
          <cell r="L64">
            <v>0</v>
          </cell>
          <cell r="M64">
            <v>2</v>
          </cell>
          <cell r="N64">
            <v>3</v>
          </cell>
          <cell r="O64">
            <v>1</v>
          </cell>
          <cell r="P64">
            <v>7</v>
          </cell>
          <cell r="Q64">
            <v>0.3888888888888889</v>
          </cell>
          <cell r="R64">
            <v>0.53846153846153844</v>
          </cell>
          <cell r="S64">
            <v>1</v>
          </cell>
        </row>
        <row r="65">
          <cell r="J65">
            <v>2</v>
          </cell>
          <cell r="K65">
            <v>0</v>
          </cell>
          <cell r="L65">
            <v>0</v>
          </cell>
          <cell r="M65">
            <v>1</v>
          </cell>
          <cell r="N65">
            <v>2</v>
          </cell>
          <cell r="O65">
            <v>0</v>
          </cell>
          <cell r="P65">
            <v>11</v>
          </cell>
          <cell r="Q65">
            <v>0.6470588235294118</v>
          </cell>
          <cell r="R65">
            <v>0.7857142857142857</v>
          </cell>
          <cell r="S65">
            <v>1</v>
          </cell>
        </row>
        <row r="66">
          <cell r="J66">
            <v>6</v>
          </cell>
          <cell r="K66">
            <v>0</v>
          </cell>
          <cell r="L66">
            <v>0</v>
          </cell>
          <cell r="M66">
            <v>0</v>
          </cell>
          <cell r="N66">
            <v>2</v>
          </cell>
          <cell r="O66">
            <v>0</v>
          </cell>
          <cell r="P66">
            <v>7</v>
          </cell>
          <cell r="Q66">
            <v>0.4375</v>
          </cell>
          <cell r="R66">
            <v>0.77777777777777779</v>
          </cell>
          <cell r="S66">
            <v>1</v>
          </cell>
        </row>
        <row r="67">
          <cell r="J67">
            <v>4</v>
          </cell>
          <cell r="K67">
            <v>0</v>
          </cell>
          <cell r="L67">
            <v>0</v>
          </cell>
          <cell r="M67">
            <v>2</v>
          </cell>
          <cell r="N67">
            <v>1</v>
          </cell>
          <cell r="O67">
            <v>0</v>
          </cell>
          <cell r="P67">
            <v>10</v>
          </cell>
          <cell r="Q67">
            <v>0.52631578947368418</v>
          </cell>
          <cell r="R67">
            <v>0.76923076923076927</v>
          </cell>
          <cell r="S67">
            <v>1</v>
          </cell>
        </row>
        <row r="68">
          <cell r="J68">
            <v>59</v>
          </cell>
          <cell r="K68">
            <v>3</v>
          </cell>
          <cell r="L68">
            <v>0</v>
          </cell>
          <cell r="M68">
            <v>30</v>
          </cell>
          <cell r="N68">
            <v>12</v>
          </cell>
          <cell r="O68">
            <v>9</v>
          </cell>
          <cell r="P68">
            <v>196</v>
          </cell>
          <cell r="Q68">
            <v>0.55932203389830504</v>
          </cell>
          <cell r="R68">
            <v>0.79518072289156627</v>
          </cell>
          <cell r="S68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45.369485995368" createdVersion="6" refreshedVersion="8" minRefreshableVersion="3" recordCount="5978" xr:uid="{00000000-000A-0000-FFFF-FFFF00000000}">
  <cacheSource type="worksheet">
    <worksheetSource ref="A1:BH1048576" sheet="DATA DETAIL"/>
  </cacheSource>
  <cacheFields count="60">
    <cacheField name="NOMOR" numFmtId="0">
      <sharedItems containsString="0" containsBlank="1" containsNumber="1" containsInteger="1" minValue="1" maxValue="1345"/>
    </cacheField>
    <cacheField name="ORDER_ID" numFmtId="0">
      <sharedItems containsString="0" containsBlank="1" containsNumber="1" containsInteger="1" minValue="1002504231" maxValue="1002518732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JATIM BARAT"/>
        <s v="SEMARANG JATENG UTARA"/>
        <s v="BALI"/>
        <s v="YOGYA JATENG SELATAN"/>
        <s v="NUSA TENGGARA"/>
        <s v="SURAMADU"/>
        <s v="JATIM TIMUR"/>
        <s v="SOLO JATENG TIMUR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 count="4">
        <s v="NEW SALES"/>
        <m/>
        <s v="MODIFICATION" u="1"/>
        <s v="PDA" u="1"/>
      </sharedItems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08-01T08:04:57" maxDate="2026-08-10T19:34:58"/>
    </cacheField>
    <cacheField name="LAST_UPDATED_DATE" numFmtId="0">
      <sharedItems containsNonDate="0" containsDate="1" containsString="0" containsBlank="1" minDate="2026-08-01T11:41:28" maxDate="2026-08-11T08:08:23"/>
    </cacheField>
    <cacheField name="NCLI" numFmtId="0">
      <sharedItems containsString="0" containsBlank="1" containsNumber="1" containsInteger="1" minValue="66210134" maxValue="69362811"/>
    </cacheField>
    <cacheField name="POTS" numFmtId="0">
      <sharedItems containsBlank="1" containsMixedTypes="1" containsNumber="1" containsInteger="1" minValue="2435320572" maxValue="3707709186"/>
    </cacheField>
    <cacheField name="SPEEDY" numFmtId="0">
      <sharedItems containsString="0" containsBlank="1" containsNumber="1" containsInteger="1" minValue="-152606246379" maxValue="172620205021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823590353645" maxValue="124.3112177"/>
    </cacheField>
    <cacheField name="GPS_LATITUDE" numFmtId="0">
      <sharedItems containsString="0" containsBlank="1" containsNumber="1" minValue="-10.211603853334999" maxValue="-5.8104920897655497"/>
    </cacheField>
    <cacheField name="KCONTACT" numFmtId="0">
      <sharedItems containsBlank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Date="1" containsBlank="1" containsMixedTypes="1" minDate="1970-01-01T00:00:00" maxDate="1970-01-02T00:00:00"/>
    </cacheField>
    <cacheField name="USER_ID_TL" numFmtId="0">
      <sharedItems containsBlank="1"/>
    </cacheField>
    <cacheField name="TGL_COMMENT" numFmtId="0">
      <sharedItems containsNonDate="0" containsDate="1" containsString="0" containsBlank="1" minDate="2026-01-08T08:10:00" maxDate="2026-10-08T19:39:53"/>
    </cacheField>
    <cacheField name="TANGGAL_MANJA" numFmtId="0">
      <sharedItems containsNonDate="0" containsDate="1" containsString="0" containsBlank="1" minDate="2026-07-25T00:00:00" maxDate="2026-08-17T15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0801" maxValue="20260811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1970-01-01T00:00:00" maxDate="2026-08-17T15:00:00"/>
    </cacheField>
    <cacheField name="DETAIL_MANJA" numFmtId="0">
      <sharedItems containsDate="1" containsBlank="1" containsMixedTypes="1" minDate="1970-01-01T00:00:00" maxDate="1970-01-02T00:00:00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8" maxValue="8"/>
    </cacheField>
    <cacheField name="TANGGAL" numFmtId="0">
      <sharedItems containsString="0" containsBlank="1" containsNumber="1" containsInteger="1" minValue="1" maxValue="11"/>
    </cacheField>
    <cacheField name="PS 1" numFmtId="0">
      <sharedItems containsDate="1" containsBlank="1" containsMixedTypes="1" minDate="2026-08-01T00:00:00" maxDate="2026-08-12T00:00:00"/>
    </cacheField>
    <cacheField name="CEK" numFmtId="0">
      <sharedItems containsBlank="1" containsMixedTypes="1" containsNumber="1" minValue="-7.5416666666642413" maxValue="3.4583333333357587"/>
    </cacheField>
    <cacheField name="HASIL" numFmtId="0">
      <sharedItems containsBlank="1" count="4">
        <s v="COMPLY"/>
        <e v="#NUM!"/>
        <s v="NOT COMPL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45.369487847223" createdVersion="6" refreshedVersion="8" minRefreshableVersion="3" recordCount="5978" xr:uid="{00000000-000A-0000-FFFF-FFFF01000000}">
  <cacheSource type="worksheet">
    <worksheetSource ref="A1:BI1048576" sheet="DATA DETAIL"/>
  </cacheSource>
  <cacheFields count="61">
    <cacheField name="NOMOR" numFmtId="0">
      <sharedItems containsString="0" containsBlank="1" containsNumber="1" containsInteger="1" minValue="1" maxValue="1345"/>
    </cacheField>
    <cacheField name="ORDER_ID" numFmtId="0">
      <sharedItems containsString="0" containsBlank="1" containsNumber="1" containsInteger="1" minValue="1002504231" maxValue="1002518732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JATIM BARAT"/>
        <s v="SEMARANG JATENG UTARA"/>
        <s v="BALI"/>
        <s v="YOGYA JATENG SELATAN"/>
        <s v="NUSA TENGGARA"/>
        <s v="SURAMADU"/>
        <s v="JATIM TIMUR"/>
        <s v="SOLO JATENG TIMUR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/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08-01T08:04:57" maxDate="2026-08-10T19:34:58"/>
    </cacheField>
    <cacheField name="LAST_UPDATED_DATE" numFmtId="0">
      <sharedItems containsNonDate="0" containsDate="1" containsString="0" containsBlank="1" minDate="2026-08-01T11:41:28" maxDate="2026-08-11T08:08:23"/>
    </cacheField>
    <cacheField name="NCLI" numFmtId="0">
      <sharedItems containsString="0" containsBlank="1" containsNumber="1" containsInteger="1" minValue="66210134" maxValue="69362811"/>
    </cacheField>
    <cacheField name="POTS" numFmtId="0">
      <sharedItems containsBlank="1" containsMixedTypes="1" containsNumber="1" containsInteger="1" minValue="2435320572" maxValue="3707709186"/>
    </cacheField>
    <cacheField name="SPEEDY" numFmtId="0">
      <sharedItems containsString="0" containsBlank="1" containsNumber="1" containsInteger="1" minValue="-152606246379" maxValue="172620205021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823590353645" maxValue="124.3112177"/>
    </cacheField>
    <cacheField name="GPS_LATITUDE" numFmtId="0">
      <sharedItems containsString="0" containsBlank="1" containsNumber="1" minValue="-10.211603853334999" maxValue="-5.8104920897655497"/>
    </cacheField>
    <cacheField name="KCONTACT" numFmtId="0">
      <sharedItems containsBlank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Date="1" containsBlank="1" containsMixedTypes="1" minDate="1970-01-01T00:00:00" maxDate="1970-01-02T00:00:00"/>
    </cacheField>
    <cacheField name="USER_ID_TL" numFmtId="0">
      <sharedItems containsBlank="1"/>
    </cacheField>
    <cacheField name="TGL_COMMENT" numFmtId="0">
      <sharedItems containsNonDate="0" containsDate="1" containsString="0" containsBlank="1" minDate="2026-01-08T08:10:00" maxDate="2026-10-08T19:39:53"/>
    </cacheField>
    <cacheField name="TANGGAL_MANJA" numFmtId="0">
      <sharedItems containsNonDate="0" containsDate="1" containsString="0" containsBlank="1" minDate="2026-07-25T00:00:00" maxDate="2026-08-17T15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0801" maxValue="20260811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1970-01-01T00:00:00" maxDate="2026-08-17T15:00:00"/>
    </cacheField>
    <cacheField name="DETAIL_MANJA" numFmtId="0">
      <sharedItems containsDate="1" containsBlank="1" containsMixedTypes="1" minDate="1970-01-01T00:00:00" maxDate="1970-01-02T00:00:00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8" maxValue="8"/>
    </cacheField>
    <cacheField name="TANGGAL" numFmtId="0">
      <sharedItems containsString="0" containsBlank="1" containsNumber="1" containsInteger="1" minValue="1" maxValue="11"/>
    </cacheField>
    <cacheField name="PS 1" numFmtId="0">
      <sharedItems containsDate="1" containsBlank="1" containsMixedTypes="1" minDate="2026-08-01T00:00:00" maxDate="2026-08-12T00:00:00"/>
    </cacheField>
    <cacheField name="CEK" numFmtId="0">
      <sharedItems containsBlank="1" containsMixedTypes="1" containsNumber="1" minValue="-7.5416666666642413" maxValue="3.4583333333357587"/>
    </cacheField>
    <cacheField name="HASIL" numFmtId="0">
      <sharedItems containsBlank="1" count="4">
        <s v="COMPLY"/>
        <e v="#NUM!"/>
        <s v="NOT COMPLY"/>
        <m/>
      </sharedItems>
    </cacheField>
    <cacheField name="TELDA" numFmtId="0">
      <sharedItems containsBlank="1" count="111">
        <s v="BATU"/>
        <e v="#N/A"/>
        <s v="SANUR"/>
        <s v="PONOROGO"/>
        <s v="SUMBAWA"/>
        <s v="GIANYAR"/>
        <s v="UBUNG"/>
        <s v="MADURA"/>
        <s v="BIMA"/>
        <s v="SELONG"/>
        <s v="BANYUWANGI"/>
        <s v="SIDOARJO"/>
        <s v="SURABAYA SELATAN"/>
        <s v="MOJOKERTO"/>
        <s v="GRESIK"/>
        <s v="BOJONEGORO"/>
        <s v="LABOAN BAJO"/>
        <s v="PASURUAN"/>
        <s v="BLITAR"/>
        <s v="KUPANG"/>
        <s v="NGANJUK"/>
        <s v="MADIUN"/>
        <s v="ENDE"/>
        <s v="MALANG"/>
        <s v="KEDIRI"/>
        <s v="PROBOLINGGO"/>
        <s v="SURABAYA UTARA"/>
        <s v="JEMBER"/>
        <s v="JIMBARAN"/>
        <s v="TABANAN"/>
        <s v="MATARAM"/>
        <s v="KLUNGKUNG"/>
        <s v="SINGARAJA"/>
        <s v="WAINGAPU"/>
        <s v="ATAMBUA"/>
        <s v="MAUMERE"/>
        <m/>
        <s v="JOMBANG" u="1"/>
        <s v="INNER - JATIM TIMUR" u="1"/>
        <s v="TUBAN" u="1"/>
        <s v="LOMBOK BARAT TENGAH" u="1"/>
        <s v="BANGKALAN" u="1"/>
        <s v="KETINTANG" u="1"/>
        <s v="KEPANJEN" u="1"/>
        <s v="KENJERAN" u="1"/>
        <s v="PAMEKASAN" u="1"/>
        <s v="LUMAJANG" u="1"/>
        <s v="MANYAR" u="1"/>
        <s v="TANDES" u="1"/>
        <s v="LAMONGAN" u="1"/>
        <s v="LOMBOK TIMUR UTARA" u="1"/>
        <s v="TRENGGALEK" u="1"/>
        <s v="SITUBONDO" u="1"/>
        <s v="TULUNGAGUNG" u="1"/>
        <s v="INNER - NUSA TENGGARA" u="1"/>
        <s v="NGAWI" u="1"/>
        <s v="BONDOWOSO" u="1"/>
        <s v="JEMBRANA" u="1"/>
        <s v="WAIKABUBAK" u="1"/>
        <s v="TELDA JEMBER" u="1"/>
        <s v="TELDA SITUBONDO" u="1"/>
        <s v="TELDA LOMBOK TIMUR UTARA" u="1"/>
        <s v="INNER SIDOARJO" u="1"/>
        <s v="TELDA TRENGGALEK" u="1"/>
        <s v="TELDA LABUAN BAJO" u="1"/>
        <s v="TELDA TUBAN" u="1"/>
        <s v="TELDA TABANAN" u="1"/>
        <s v="TELDA PASURUAN" u="1"/>
        <s v="TELDA NGAWI" u="1"/>
        <s v="TELDA PROBOLINGGO" u="1"/>
        <s v="TELDA MANYAR" u="1"/>
        <s v="TELDA JOMBANG" u="1"/>
        <s v="TELDA PONOROGO" u="1"/>
        <s v="TELDA BANYUWANGI" u="1"/>
        <s v="TELDA BIMA" u="1"/>
        <s v="TELDA WAIKABUBAK" u="1"/>
        <s v="TELDA KUPANG" u="1"/>
        <s v="TELDA MOJOKERTO" u="1"/>
        <s v="TELDA LAMONGAN" u="1"/>
        <s v="TELDA UBUNG" u="1"/>
        <s v="TELDA SINGARAJA" u="1"/>
        <s v="TELDA BATU" u="1"/>
        <s v="TELDA BOJONEGORO" u="1"/>
        <s v="TELDA BANGKALAN" u="1"/>
        <s v="TELDA KENJERAN" u="1"/>
        <s v="TELDA SANUR" u="1"/>
        <s v="TELDA GRESIK" u="1"/>
        <s v="TELDA ATAMBUA" u="1"/>
        <s v="TELDA KEDIRI" u="1"/>
        <s v="TELDA BLITAR" u="1"/>
        <s v="TELDA NGANJUK" u="1"/>
        <s v="TELDA BONDOWOSO" u="1"/>
        <s v="TELDA ENDE" u="1"/>
        <s v="TELDA WAINGAPU" u="1"/>
        <s v="INNER MATARAM" u="1"/>
        <s v="LABUAN BAJO" u="1"/>
        <s v="TELDA INNER MATARAM" u="1"/>
        <s v="TELDA KETINTANG" u="1"/>
        <s v="TELDA MAUMERE" u="1"/>
        <s v="TELDA SUMBAWA" u="1"/>
        <s v="TELDA KEPANJEN" u="1"/>
        <s v="TELDA JIMBARAN" u="1"/>
        <s v="TELDA MADIUN" u="1"/>
        <s v="TELDA INNER SIDOARJO" u="1"/>
        <s v="TELDA KLUNGKUNG" u="1"/>
        <s v="TELDA TANDES" u="1"/>
        <s v="TELDA LUMAJANG" u="1"/>
        <s v="TELDA TULUNGAGUNG" u="1"/>
        <s v="TELDA LOMBOK BARAT TENGAH" u="1"/>
        <s v="TELDA GIANYAR" u="1"/>
        <s v="TELDA PAMEKAS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510859"/>
    <n v="3"/>
    <x v="0"/>
    <n v="5"/>
    <s v="MALANG"/>
    <s v="BATU"/>
    <s v="TMP"/>
    <s v="REG"/>
    <s v="AO"/>
    <x v="0"/>
    <s v="1P INET"/>
    <s v="Completed (PS)"/>
    <s v="RBS-Regional 3"/>
    <d v="2026-08-05T14:40:57"/>
    <d v="2026-08-07T14:42:14"/>
    <n v="69359311"/>
    <m/>
    <n v="152717206255"/>
    <s v="SMK DARUSAADAH PONCOKUSUMO"/>
    <s v="ODP-TMP-FP/18 FP/D03/18.01"/>
    <s v="WO060996025"/>
    <m/>
    <m/>
    <m/>
    <n v="112.829096652567"/>
    <n v="-8.0252897816179605"/>
    <s v="MD|MYDB-20260805264402|SC20017/MC20200|SMK DARUSAADAH PONCOKUSUMO|087757955526"/>
    <s v="MYDIGIBIZPARTNER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4:54:47"/>
    <d v="2026-08-07T08:00:00"/>
    <m/>
    <s v="PS"/>
    <s v="SINGOSARI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0"/>
  </r>
  <r>
    <n v="2"/>
    <n v="1002515373"/>
    <n v="3"/>
    <x v="1"/>
    <n v="4"/>
    <s v="SEMARANG"/>
    <s v="INNER - SEMARANG JATENG UTARA"/>
    <s v="GNK"/>
    <s v="REG"/>
    <s v="AO"/>
    <x v="0"/>
    <m/>
    <s v="Completed (PS)"/>
    <s v="RBS-Regional 3"/>
    <d v="2026-08-07T16:58:57"/>
    <d v="2026-08-07T20:37:00"/>
    <n v="69356866"/>
    <m/>
    <n v="143424113537"/>
    <s v="SPBU 44.595.21 DEMAK"/>
    <s v="ODP-GNK-FE/024"/>
    <s v="WO061193491"/>
    <m/>
    <m/>
    <m/>
    <n v="110.54570895273601"/>
    <n v="-6.9293956982594596"/>
    <s v="|MN02184|MYIA-014095114720/POI/ACHMAD MUJIB/085325058548/spbu4459521@gmail.com"/>
    <s v="MYDIGIBIZPARTNER"/>
    <m/>
    <m/>
    <m/>
    <m/>
    <m/>
    <m/>
    <m/>
    <m/>
    <s v="Management Janji"/>
    <s v="2026-08-02 13:00:00 | telp :085325058548  Tanggal pemasangan :02/08/2026  Jam pemasangan : pagi/siang  Info Tambahan : Hubungi pelanggan dulu sebelum ke lokasi  terima kasih"/>
    <s v="FCC"/>
    <d v="2026-07-08T17:10:45"/>
    <m/>
    <m/>
    <s v="PS"/>
    <s v="JOHA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2 13:00:00 | telp :085325058548  Tanggal pemasangan :02/08/2026  Jam pemasangan : pagi/siang  Info Tambahan : Hubungi pelanggan dulu sebelum ke lokasi  terima kasih"/>
    <n v="2026"/>
    <n v="8"/>
    <n v="7"/>
    <d v="2026-08-07T00:00:00"/>
    <n v="-0.29166666666424135"/>
    <x v="0"/>
  </r>
  <r>
    <n v="3"/>
    <n v="1002517677"/>
    <n v="3"/>
    <x v="2"/>
    <n v="5"/>
    <s v="DENPASAR"/>
    <s v="SANUR"/>
    <s v="SWI"/>
    <s v="REG"/>
    <s v="AO"/>
    <x v="0"/>
    <m/>
    <s v="MIE - SEND SURVEY"/>
    <s v="RBS-Regional 3"/>
    <d v="2026-08-10T13:02:12"/>
    <d v="2026-08-10T17:46:02"/>
    <n v="69362407"/>
    <m/>
    <n v="172423220311"/>
    <s v="OMNI SPACE"/>
    <s v="ODP-SWI-FE/85"/>
    <s v="WO061439995"/>
    <m/>
    <m/>
    <m/>
    <n v="115.27735319999999"/>
    <n v="-8.5787233000000001"/>
    <s v="|MN02365|/PIC I WAYAN GDE EKA PRATAMA/081905575737-08135906565/omnispaceoffice@gmail.com"/>
    <s v="Sales Force DBS"/>
    <m/>
    <m/>
    <m/>
    <m/>
    <m/>
    <m/>
    <m/>
    <m/>
    <s v="Management Janji"/>
    <s v="2026-08-11 15:00:00|Nama PIC:  bp i wayan gde eka No HP: 081905575737 Alt: Tanggal: 11/8/2026 Jam Pasang: Sore Note: Hubungi sebelum ke lokasi, terimakasih.|40010577|MYDITA"/>
    <s v="FCC"/>
    <d v="2026-10-08T13:09:48"/>
    <d v="2026-08-11T15:00:00"/>
    <m/>
    <s v="SURVEY_NEW_MANJA"/>
    <s v="TOHPATI SUKAWATI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Nama PIC:  bp i wayan gde eka No HP: 081905575737 Alt: Tanggal: 11/8/2026 Jam Pasang: Sore Note: Hubungi sebelum ke lokasi, terimakasih.|40010577|MYDITA"/>
    <m/>
    <m/>
    <m/>
    <e v="#NUM!"/>
    <e v="#NUM!"/>
    <x v="1"/>
  </r>
  <r>
    <n v="4"/>
    <n v="1002511325"/>
    <n v="3"/>
    <x v="0"/>
    <n v="5"/>
    <s v="KEDIRI"/>
    <s v="TRENGGALEK"/>
    <s v="DRN"/>
    <s v="REG"/>
    <s v="AO"/>
    <x v="0"/>
    <s v="1P INET"/>
    <s v="Completed (PS)"/>
    <s v="RBS-Regional 3"/>
    <d v="2026-08-05T18:46:56"/>
    <d v="2026-08-06T15:45:06"/>
    <n v="69359485"/>
    <m/>
    <n v="152638204277"/>
    <s v="SPBU KRANDING POGALAN"/>
    <s v="ODP-DRN-FD/05 FD/D01/05.01"/>
    <s v="WO061023499"/>
    <m/>
    <m/>
    <m/>
    <n v="111.763418474533"/>
    <n v="-8.1063936560634104"/>
    <s v="|MN00418|MYIA-076787280421/POI/ARI SUNYOTO/085335590000/arisunyoto1@gmail.com"/>
    <s v="MYIB_ASSISTANT"/>
    <m/>
    <m/>
    <m/>
    <m/>
    <m/>
    <m/>
    <m/>
    <m/>
    <s v="Management Janji"/>
    <s v="2026-08-06 15:00:00 | M Janji : (06/08/2026) jam Pasang pagi / siang 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pagi / siang  Note : hubungi pelanggan jika ingin kelokasi"/>
    <n v="2026"/>
    <n v="8"/>
    <n v="6"/>
    <d v="2026-08-06T00:00:00"/>
    <n v="-0.625"/>
    <x v="0"/>
  </r>
  <r>
    <n v="5"/>
    <n v="1002506693"/>
    <n v="3"/>
    <x v="3"/>
    <n v="4"/>
    <s v="PURWOKERTO"/>
    <s v="CILACAP"/>
    <s v="KRY"/>
    <s v="REG"/>
    <s v="AO"/>
    <x v="0"/>
    <s v="1P INET"/>
    <s v="Completed (PS)"/>
    <s v="RBS-Regional 3"/>
    <d v="2026-08-04T07:32:56"/>
    <d v="2026-08-04T13:06:52"/>
    <n v="69357861"/>
    <m/>
    <n v="143385101104"/>
    <s v="SD NEGERI 1 PAGUBUGAN"/>
    <s v="ODP-KRY-FF/058 FF/D04/058.01"/>
    <s v="WO060846976"/>
    <m/>
    <m/>
    <m/>
    <n v="109.313632"/>
    <n v="-7.6915800000000001"/>
    <s v="|MC00213|MYIA-005342094390/POI/ROMIYATUN/085328416182/buromiyatun@gmail.com"/>
    <s v="MYIB_ASSISTANT"/>
    <m/>
    <m/>
    <m/>
    <m/>
    <m/>
    <m/>
    <m/>
    <m/>
    <s v="Management Janji"/>
    <s v="2026-08-05 08:00:00 | Nama PIC: bu romiyatun Notel: 085328416182 Alt: -  Tanggal: 5/8/2026 Jam Pasang: Pagi Note: Hubungi sebelum ke lokasi, terimakasih. "/>
    <s v="FCC"/>
    <d v="2026-04-08T07:40:08"/>
    <d v="2026-08-05T08:00:00"/>
    <m/>
    <s v="PS"/>
    <s v="KROYA"/>
    <s v="NO ADDON"/>
    <n v="20260804"/>
    <s v="Completed"/>
    <s v="HSI Bisnis Promo HUT Telkom PSB 70% - 50 Mbps"/>
    <s v="INDIBIZ"/>
    <m/>
    <m/>
    <d v="2026-08-05T08:00:00"/>
    <s v="2026-08-05 08:00:00 | Nama PIC: bu romiyatun Notel: 085328416182 Alt: -  Tanggal: 5/8/2026 Jam Pasang: Pagi Note: Hubungi sebelum ke lokasi, terimakasih. "/>
    <n v="2026"/>
    <n v="8"/>
    <n v="4"/>
    <d v="2026-08-04T00:00:00"/>
    <n v="-1.3333333333357587"/>
    <x v="0"/>
  </r>
  <r>
    <n v="6"/>
    <n v="1002512289"/>
    <n v="3"/>
    <x v="1"/>
    <n v="4"/>
    <s v="PEKALONGAN"/>
    <s v="BREBES"/>
    <s v="BRB"/>
    <s v="REG"/>
    <s v="AO"/>
    <x v="0"/>
    <m/>
    <s v="Completed (PS)"/>
    <s v="RBS-Regional 3"/>
    <d v="2026-08-06T12:55:33"/>
    <d v="2026-08-06T14:10:11"/>
    <n v="69357257"/>
    <m/>
    <n v="146284106910"/>
    <s v="Yayasan Harapan Umat"/>
    <s v="ODP-BRB-FJ/055"/>
    <s v="WO061070500"/>
    <m/>
    <m/>
    <m/>
    <n v="109.04882600000001"/>
    <n v="-6.857437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 jam Pasang pagi / siang   Note : hubungi pelanggan jika ingin kelokasi|40981182|MYDITA"/>
    <s v="FCC"/>
    <d v="2026-06-08T13:10:52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6 08:00:00|M Janji : (06/08/2026)  jam Pasang pagi / siang   Note : hubungi pelanggan jika ingin kelokasi|40981182|MYDITA"/>
    <n v="2026"/>
    <n v="8"/>
    <n v="6"/>
    <d v="2026-08-06T00:00:00"/>
    <n v="-0.29166666666424135"/>
    <x v="0"/>
  </r>
  <r>
    <n v="7"/>
    <n v="1002504852"/>
    <n v="3"/>
    <x v="4"/>
    <n v="5"/>
    <s v="MATARAM"/>
    <s v="SUMBAWA"/>
    <s v="SBW"/>
    <s v="REG"/>
    <s v="AO"/>
    <x v="0"/>
    <s v="1P INET"/>
    <s v="102 | FOLLOW UP COMPLETED"/>
    <s v="RBS-Regional 3"/>
    <d v="2026-08-01T17:04:56"/>
    <d v="2026-08-03T15:59:28"/>
    <n v="69356869"/>
    <m/>
    <n v="172606791709"/>
    <s v="SMP IT ABU HURAIRAH SUMBAWA"/>
    <s v="ODP-SBW-FBK/12 FBK/D01/12.01"/>
    <s v="WO060673343"/>
    <m/>
    <m/>
    <m/>
    <n v="117.4378584"/>
    <n v="-8.6448596000000002"/>
    <s v="|MN01595|MYIA-082660016797/POI/FIRMAN/087860187055/smpitputra.abhursumbawa@gmail.com"/>
    <s v="MYIB_ASSISTANT"/>
    <m/>
    <m/>
    <m/>
    <m/>
    <m/>
    <m/>
    <m/>
    <m/>
    <s v="Management Janji"/>
    <s v="2026-08-02 15:00:00 | Nama Pic : bp FIRMAN No Hp Pic : 087860187055 No alt : - Jam Pemasangan : siang  Tanggal Pemasangan : 2 Agustus 2026"/>
    <s v="FCC"/>
    <d v="2026-01-08T17:09:58"/>
    <d v="2026-08-02T15:00:00"/>
    <s v="Kendala Lainnya"/>
    <s v="REVOKE"/>
    <s v="X"/>
    <s v="NO ADDON"/>
    <m/>
    <s v="Follow Up Revoke Completed, New Order ID : SC1002506451"/>
    <s v="HSI Bisnis Promo HUT Telkom PSB 70% - 50 Mbps"/>
    <s v="INDIBIZ"/>
    <m/>
    <m/>
    <d v="2026-08-02T15:00:00"/>
    <s v="2026-08-02 15:00:00 | Nama Pic : bp FIRMAN No Hp Pic : 087860187055 No alt : - Jam Pemasangan : siang  Tanggal Pemasangan : 2 Agustus 2026"/>
    <m/>
    <m/>
    <m/>
    <e v="#NUM!"/>
    <e v="#NUM!"/>
    <x v="1"/>
  </r>
  <r>
    <n v="8"/>
    <n v="1002507635"/>
    <n v="3"/>
    <x v="3"/>
    <n v="4"/>
    <s v="MAGELANG"/>
    <s v="WONOSOBO"/>
    <s v="WOS"/>
    <s v="REG"/>
    <s v="AO"/>
    <x v="0"/>
    <m/>
    <s v="FCC - HD1A - PROGRESS"/>
    <s v="RBS-Regional 3"/>
    <d v="2026-08-04T11:07:07"/>
    <d v="2026-08-04T11:08:15"/>
    <n v="69358103"/>
    <m/>
    <n v="141373127381"/>
    <s v="The Lakebox"/>
    <m/>
    <m/>
    <m/>
    <m/>
    <m/>
    <n v="109.93055092246"/>
    <n v="-7.26728667952493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1:10:54"/>
    <m/>
    <m/>
    <s v="FCC"/>
    <s v="X"/>
    <s v="NO ADDON"/>
    <m/>
    <s v="MYDITA RBS - HD1A - PROGRESS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1"/>
  </r>
  <r>
    <n v="9"/>
    <n v="1002506410"/>
    <n v="3"/>
    <x v="2"/>
    <n v="5"/>
    <s v="SINGARJA"/>
    <s v="GIANYAR"/>
    <s v="GIN"/>
    <s v="REG"/>
    <s v="AO"/>
    <x v="0"/>
    <m/>
    <s v="Completed (PS)"/>
    <s v="RBS-Regional 3"/>
    <d v="2026-08-03T15:37:53"/>
    <d v="2026-08-06T08:21:40"/>
    <n v="69357681"/>
    <m/>
    <n v="172407213022"/>
    <s v="SD NEGERI 6 BLAHBATUH"/>
    <s v="ODP-GIN-FP/103"/>
    <s v="WO060877644"/>
    <m/>
    <m/>
    <m/>
    <n v="115.2996067"/>
    <n v="-8.5700833999999997"/>
    <s v="|MN02658|/PIC NI MADE RENDRA WISMAYANTI/0895603966097/blahbatuhsdn6@gmail.com"/>
    <s v="Sales Force DBS"/>
    <m/>
    <m/>
    <m/>
    <m/>
    <m/>
    <m/>
    <m/>
    <m/>
    <s v="Management Janji"/>
    <s v="2026-08-05 08:00:00|Jam pemasangan : 12.00 Info Tambahan : Hubungi pelanggan dulu sebelum ke lokasi terimakasih |40961370|MYDITA"/>
    <s v="FCC"/>
    <d v="2026-03-08T15:39:47"/>
    <d v="2026-08-05T08:00:00"/>
    <m/>
    <s v="PS"/>
    <s v="GIANYAR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Jam pemasangan : 12.00 Info Tambahan : Hubungi pelanggan dulu sebelum ke lokasi terimakasih |40961370|MYDITA"/>
    <n v="2026"/>
    <n v="8"/>
    <n v="6"/>
    <d v="2026-08-06T00:00:00"/>
    <n v="0.66666666666424135"/>
    <x v="0"/>
  </r>
  <r>
    <n v="10"/>
    <n v="1002505980"/>
    <n v="3"/>
    <x v="3"/>
    <n v="4"/>
    <s v="PURWOKERTO"/>
    <s v="CILACAP"/>
    <s v="MAN"/>
    <s v="REG"/>
    <s v="AO"/>
    <x v="0"/>
    <s v="1P INET"/>
    <s v="Completed (PS)"/>
    <s v="RBS-Regional 3"/>
    <d v="2026-08-03T12:19:56"/>
    <d v="2026-08-04T14:11:41"/>
    <n v="69357450"/>
    <m/>
    <n v="146391108637"/>
    <s v="ERABLUE TAMAN PORISGADA"/>
    <s v="ODP-MAN-FC/050"/>
    <s v="WO060781113"/>
    <m/>
    <m/>
    <m/>
    <n v="108.77165973186401"/>
    <n v="-7.2986093593107597"/>
    <s v="|MN02587|MYIA-002191551740/POI/HASBIBINTARO SHIDDIQ/081249549394/nextperdanaone@gmail.com"/>
    <s v="MYIB_ASSISTANT"/>
    <m/>
    <m/>
    <m/>
    <m/>
    <m/>
    <m/>
    <m/>
    <m/>
    <s v="Management Janji"/>
    <s v="2026-08-05 08:00:00 | No Hp Pic : 081249549394 No alt : - Jam Pemasangan :  Tanggal Pemasangan : 04/08/2026 hub sebelum ke lokasi"/>
    <s v="FCC"/>
    <d v="2026-03-08T12:25:25"/>
    <d v="2026-08-05T08:00:00"/>
    <m/>
    <s v="PS"/>
    <s v="MAJENANG"/>
    <s v="NO ADDON"/>
    <n v="20260804"/>
    <s v="Completed"/>
    <s v="HSI Bisnis PSB 70% - 50 Mbps"/>
    <s v="INDIBIZ"/>
    <m/>
    <m/>
    <d v="2026-08-05T08:00:00"/>
    <s v="2026-08-05 08:00:00 | No Hp Pic : 081249549394 No alt : - Jam Pemasangan :  Tanggal Pemasangan : 04/08/2026 hub sebelum ke lokasi"/>
    <n v="2026"/>
    <n v="8"/>
    <n v="4"/>
    <d v="2026-08-04T00:00:00"/>
    <n v="-1.3333333333357587"/>
    <x v="0"/>
  </r>
  <r>
    <n v="11"/>
    <n v="1002510663"/>
    <n v="3"/>
    <x v="2"/>
    <n v="5"/>
    <s v="DENPASAR"/>
    <s v="UBUNG"/>
    <s v="UBN"/>
    <s v="REG"/>
    <s v="AO"/>
    <x v="0"/>
    <m/>
    <s v="Completed (PS)"/>
    <s v="RBS-Regional 3"/>
    <d v="2026-08-05T13:58:42"/>
    <d v="2026-08-05T17:34:54"/>
    <n v="69357156"/>
    <m/>
    <n v="172418758200"/>
    <s v="Pusat Gadai MGW009"/>
    <s v="ODP-UBN-FL/19"/>
    <s v="WO060990961"/>
    <m/>
    <m/>
    <m/>
    <n v="115.153324"/>
    <n v="-8.6430764999999994"/>
    <s v="|MN02515|MYIA-028505707724/POI/AULIYA PRADITA NUR/081119917743/pusatgadaisintyadewi@gmail.com"/>
    <s v="MYDIGIBIZPARTNER"/>
    <m/>
    <m/>
    <m/>
    <m/>
    <m/>
    <m/>
    <m/>
    <m/>
    <s v="Management Janji"/>
    <s v="2026-08-04 08:00:00 | JAM : 08:00  TGL : 4 AGUSTUS  2026  CATATAN : HUBUNGI PELANGGAN SEBELUM BERKUNJUNG UNTUK PEMASANGAN "/>
    <s v="FCC"/>
    <d v="2026-05-08T14:10:37"/>
    <m/>
    <m/>
    <s v="PS"/>
    <s v="UBU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JAM : 08:00  TGL : 4 AGUSTUS  2026  CATATAN : HUBUNGI PELANGGAN SEBELUM BERKUNJUNG UNTUK PEMASANGAN "/>
    <n v="2026"/>
    <n v="8"/>
    <n v="5"/>
    <d v="2026-08-05T00:00:00"/>
    <n v="-0.29166666666424135"/>
    <x v="0"/>
  </r>
  <r>
    <n v="12"/>
    <n v="1002505392"/>
    <n v="3"/>
    <x v="5"/>
    <n v="5"/>
    <s v="MADURA"/>
    <s v="BANGKALAN"/>
    <s v="OMB"/>
    <s v="REG"/>
    <s v="AO"/>
    <x v="0"/>
    <s v="1P INET"/>
    <s v="Completed (PS)"/>
    <s v="RBS-Regional 3"/>
    <d v="2026-08-02T17:23:56"/>
    <d v="2026-08-03T17:20:53"/>
    <n v="69357105"/>
    <m/>
    <n v="152438901261"/>
    <s v="SMA Taman Bakti Sampang"/>
    <s v="ODP-OMB-FAA/66 FAA/D07/66.01"/>
    <s v="WO060734292"/>
    <m/>
    <m/>
    <m/>
    <n v="113.339274935424"/>
    <n v="-7.1195809693231"/>
    <s v="MD|MYDB-20260801264144|DN00001/MN00572|SMA Taman Bakti Sampang|087750255595"/>
    <s v="MYDIGIBIZPARTNER"/>
    <m/>
    <m/>
    <m/>
    <m/>
    <m/>
    <m/>
    <m/>
    <m/>
    <s v="Management Janji"/>
    <s v="2026-08-03 15:00:00 | Nama Pic : BP BAHARUDDIN No Hp Pic : 087750255595 Jam Pemasangan : 08:00 - 12.00 Tanggal Pemasangan : SENIN 03 AGUSTUS 2026 Info Tambahan : Hubungi pelanggan sebelum datang ke lokasi, terima kasih."/>
    <s v="FCC"/>
    <d v="2026-02-08T17:25:11"/>
    <d v="2026-08-03T15:00:00"/>
    <m/>
    <s v="PS"/>
    <s v="X"/>
    <s v="NETMONK"/>
    <n v="20260803"/>
    <s v="Completed"/>
    <s v="HSI Bisnis Bundling Netmonk Promo 2026 PSB 70% - 300 Mbps"/>
    <s v="INDIBIZ"/>
    <m/>
    <m/>
    <d v="2026-08-03T15:00:00"/>
    <s v="2026-08-03 15:00:00 | Nama Pic : BP BAHARUDDIN No Hp Pic : 087750255595 Jam Pemasangan : 08:00 - 12.00 Tanggal Pemasangan : SENIN 03 AGUSTUS 2026 Info Tambahan : Hubungi pelanggan sebelum datang ke lokasi, terima kasih."/>
    <n v="2026"/>
    <n v="8"/>
    <n v="3"/>
    <d v="2026-08-03T00:00:00"/>
    <n v="-0.625"/>
    <x v="0"/>
  </r>
  <r>
    <n v="13"/>
    <n v="1002510478"/>
    <n v="3"/>
    <x v="3"/>
    <n v="4"/>
    <s v="YOGYAKARTA"/>
    <s v="GUNUNG KIDUL"/>
    <s v="WNS"/>
    <s v="REG"/>
    <s v="AO"/>
    <x v="0"/>
    <s v="1P INET"/>
    <s v="CC - HD1A - INPROGRESS UNCONTACTED"/>
    <s v="RBS-Regional 3"/>
    <d v="2026-08-05T13:12:49"/>
    <d v="2026-08-10T20:07:20"/>
    <n v="69354224"/>
    <m/>
    <m/>
    <s v="PT MITRA ASTON (LOGISTIK)"/>
    <m/>
    <s v="WO060357522"/>
    <m/>
    <m/>
    <m/>
    <n v="110.475126"/>
    <n v="-7.9772210000000001"/>
    <s v="|MC80054|MYIA-062088024129/POI/YULIANTO S.T /085726445921/lamingaya204@gmail.com"/>
    <s v="MYIB_ASSISTANT"/>
    <m/>
    <m/>
    <m/>
    <m/>
    <m/>
    <m/>
    <m/>
    <m/>
    <s v="Management Janji"/>
    <s v="2026-07-30 13:00:00 | Jam Pemasangan : 16.00 Tanggal Pemasangan : 30 Juli 2026 Note : mohon hubungi pelanggan dulu sebelum ke lokasi, terima kasih."/>
    <s v="FCC"/>
    <d v="2026-05-08T13:25:39"/>
    <d v="2026-07-30T00:00:00"/>
    <m/>
    <s v="FCC"/>
    <s v="WONOSARI"/>
    <s v="NO ADDON"/>
    <m/>
    <s v="UNCONTACTED : Mail Box - Memo Ivan Sutiawan 40010577|MYDITA"/>
    <s v="HSI Bisnis PSB 70% - 100 Mbps"/>
    <s v="INDIBIZ"/>
    <m/>
    <m/>
    <d v="2026-07-30T13:00:00"/>
    <s v="2026-07-30 13:00:00 | Jam Pemasangan : 16.00 Tanggal Pemasangan : 30 Juli 2026 Note : mohon hubungi pelanggan dulu sebelum ke lokasi, terima kasih."/>
    <m/>
    <m/>
    <m/>
    <e v="#NUM!"/>
    <e v="#NUM!"/>
    <x v="1"/>
  </r>
  <r>
    <n v="14"/>
    <n v="1002512830"/>
    <n v="3"/>
    <x v="2"/>
    <n v="5"/>
    <s v="DENPASAR"/>
    <s v="SANUR"/>
    <s v="TOP"/>
    <s v="REG"/>
    <s v="AO"/>
    <x v="0"/>
    <s v="1P INET"/>
    <s v="102 | FOLLOW UP COMPLETED"/>
    <s v="RBS-Regional 3"/>
    <d v="2026-08-06T15:08:56"/>
    <d v="2026-08-09T16:17:30"/>
    <n v="69360114"/>
    <m/>
    <n v="172422212689"/>
    <s v="SPBU5480103"/>
    <s v="ODP-TOP-FD/56 FD/D05/56.01"/>
    <s v="WO061090425"/>
    <m/>
    <m/>
    <m/>
    <n v="115.25310570000001"/>
    <n v="-8.6396125000000001"/>
    <s v="|MN02665|MYIA-048118956985/POI/pak agung/085738735929/spbu.bali.5480103@gmail.com"/>
    <s v="MYIB_ASSISTANT"/>
    <m/>
    <m/>
    <m/>
    <m/>
    <m/>
    <m/>
    <m/>
    <m/>
    <s v="Management Janji"/>
    <s v="2026-08-07 13:00:00 | Nama PIC : Dwija  No HP : 085738735929 Alt :  M Janji : 07/08/2026 Jam Pasang : 08.00 - 13:00  NoteÃ‚Â :  hubungi terlebih dahulu sebelum kelokasi"/>
    <s v="FCC"/>
    <d v="2026-06-08T15:25:44"/>
    <d v="2026-08-07T13:00:00"/>
    <s v="Kendala Pelanggan"/>
    <s v="REVOKE"/>
    <s v="TOHPATI SUKAWATI"/>
    <s v="NO ADDON"/>
    <m/>
    <s v="Follow Up Revoke Completed, New Order ID : SC1002516587"/>
    <s v="HSI Bisnis Promo HUT Telkom PSB 70% - 100 Mbps"/>
    <s v="INDIBIZ"/>
    <m/>
    <m/>
    <d v="2026-08-07T13:00:00"/>
    <s v="2026-08-07 13:00:00 | Nama PIC : Dwija  No HP : 085738735929 Alt :  M Janji : 07/08/2026 Jam Pasang : 08.00 - 13:00  NoteÃ‚Â :  hubungi terlebih dahulu sebelum kelokasi"/>
    <m/>
    <m/>
    <m/>
    <e v="#NUM!"/>
    <e v="#NUM!"/>
    <x v="1"/>
  </r>
  <r>
    <n v="15"/>
    <n v="1002506284"/>
    <n v="3"/>
    <x v="2"/>
    <n v="5"/>
    <s v="DENPASAR"/>
    <s v="UBUNG"/>
    <s v="SMY"/>
    <s v="REG"/>
    <s v="AO"/>
    <x v="0"/>
    <m/>
    <s v="102 | FOLLOW UP COMPLETED"/>
    <s v="RBS-Regional 1"/>
    <d v="2026-08-03T14:40:56"/>
    <d v="2026-08-05T10:41:12"/>
    <n v="69357651"/>
    <m/>
    <n v="172416797776"/>
    <s v="PT Cyberindo Aditama (KT&amp;G Indonesia)"/>
    <s v="ODP-SMY-FD/19"/>
    <s v="WO060821940"/>
    <m/>
    <m/>
    <m/>
    <n v="115.1821587"/>
    <n v="-8.6756408999999994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No Hp Pic : 081264646699 No alt : - Jam Pemasangan : pagi  Tanggal Pemasangan : 4 Agustus 2026|40981182|MYDITA"/>
    <s v="FCC"/>
    <d v="2026-03-08T14:55:18"/>
    <d v="2026-08-04T13:00:00"/>
    <s v="Kendala Pelanggan"/>
    <s v="REVOKE"/>
    <s v="SEMINYAK"/>
    <s v="NO ADDON"/>
    <m/>
    <s v="Follow Up Revoke Completed, New Order ID : SC1002510037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13:00:00"/>
    <s v="2026-08-04 13:00:00|Nama Pic : bp riswan  No Hp Pic : 081264646699 No alt : - Jam Pemasangan : pagi  Tanggal Pemasangan : 4 Agustus 2026|40981182|MYDITA"/>
    <m/>
    <m/>
    <m/>
    <e v="#NUM!"/>
    <e v="#NUM!"/>
    <x v="1"/>
  </r>
  <r>
    <n v="16"/>
    <n v="1002512981"/>
    <n v="3"/>
    <x v="4"/>
    <n v="5"/>
    <s v="MATARAM"/>
    <s v="BIMA"/>
    <s v="BIM"/>
    <s v="REG"/>
    <s v="AO"/>
    <x v="0"/>
    <m/>
    <s v="OSS - FALLOUT"/>
    <s v="RBS-Regional 3"/>
    <d v="2026-08-06T15:48:32"/>
    <d v="2026-08-10T09:07:16"/>
    <n v="69356981"/>
    <m/>
    <n v="172616801799"/>
    <s v="PT BRAMASTRA BAKTI SOLUSINDO UR APOTEK PRO BIMA"/>
    <s v="ODP-BIM-FAL/88"/>
    <s v="WO061097945"/>
    <m/>
    <m/>
    <m/>
    <n v="118.723395497406"/>
    <n v="-8.4621556420658806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06-08T16:10:32"/>
    <m/>
    <s v="Kendala Lainnya"/>
    <s v="FO_WFM"/>
    <s v="X"/>
    <s v="NO ADDON"/>
    <m/>
    <s v="Provisioning Failed|WFM|INF009008577|pelurus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telp :089672423536  alt :  manja : pagi / siang 03/08/2026  hub sebelum ke lokasi "/>
    <m/>
    <m/>
    <m/>
    <e v="#NUM!"/>
    <e v="#NUM!"/>
    <x v="1"/>
  </r>
  <r>
    <n v="17"/>
    <n v="1002511329"/>
    <n v="3"/>
    <x v="4"/>
    <n v="5"/>
    <s v="MATARAM"/>
    <s v="LOMBOK TIMUR UTARA"/>
    <s v="SEL"/>
    <s v="REG"/>
    <s v="AO"/>
    <x v="0"/>
    <s v="1P INET"/>
    <s v="Completed (PS)"/>
    <s v="RBS-Regional 3"/>
    <d v="2026-08-05T18:52:57"/>
    <d v="2026-08-06T18:55:30"/>
    <n v="69359506"/>
    <m/>
    <n v="172619203320"/>
    <s v="CITRA BARU PRINTING"/>
    <s v="ODP-SEL-FAE/21 FAE/D.07/21.01"/>
    <s v="WO061023874"/>
    <m/>
    <m/>
    <m/>
    <n v="116.628341116011"/>
    <n v="-8.5629882572697795"/>
    <s v="MD|MYDB-20260805264469|EC40001/MC40003|CITRA BARU PRINTING|08175753861"/>
    <s v="MYDIGIBIZPARTNER"/>
    <m/>
    <m/>
    <m/>
    <m/>
    <m/>
    <m/>
    <m/>
    <m/>
    <s v="Management Janji"/>
    <s v="2026-08-08 15:00:00 | Nama PIC : Bp Muksin No Hp : 08175753861 No Alt : - Tgl Pemasangan : 08 Agustus 2026 Interval : PAGI SIANG Note : Hubungi pelanggan terlebih dahulu"/>
    <s v="FCC"/>
    <d v="2026-05-08T18:54:57"/>
    <d v="2026-08-08T15:00:00"/>
    <m/>
    <s v="PS"/>
    <s v="LOMBOK TIMUR"/>
    <s v="NO ADDON"/>
    <n v="20260806"/>
    <s v="Completed"/>
    <s v="HSI Bisnis Promo HUT Telkom PSB 70% - 50 Mbps"/>
    <s v="INDIBIZ"/>
    <m/>
    <m/>
    <d v="2026-08-08T15:00:00"/>
    <s v="2026-08-08 15:00:00 | Nama PIC : Bp Muksin No Hp : 08175753861 No Alt : - Tgl Pemasangan : 08 Agustus 2026 Interval : PAGI SIANG Note : Hubungi pelanggan terlebih dahulu"/>
    <n v="2026"/>
    <n v="8"/>
    <n v="6"/>
    <d v="2026-08-06T00:00:00"/>
    <n v="-2.625"/>
    <x v="0"/>
  </r>
  <r>
    <n v="18"/>
    <n v="1002504878"/>
    <n v="3"/>
    <x v="1"/>
    <n v="4"/>
    <s v="PEKALONGAN"/>
    <s v="PEMALANG"/>
    <s v="PML"/>
    <s v="REG"/>
    <s v="AO"/>
    <x v="0"/>
    <m/>
    <s v="Completed (PS)"/>
    <s v="RBS-Regional 3"/>
    <d v="2026-08-01T17:29:39"/>
    <d v="2026-08-01T19:18:17"/>
    <n v="69356286"/>
    <m/>
    <n v="142278112604"/>
    <s v="PT. Bangkit Lakuliner Indonesia Pemalang Jateng"/>
    <s v="ODP-PML-FA/013"/>
    <s v="WO060675673"/>
    <m/>
    <m/>
    <m/>
    <n v="109.379239373018"/>
    <n v="-6.8895426887887901"/>
    <s v="|MN02235|MYIA-022383961209/POI/Muhamad Arif Nurdin/085283300362/arif.nurdin@seindonesia.co.id"/>
    <s v="MYDIGIBIZPARTNER"/>
    <m/>
    <m/>
    <m/>
    <m/>
    <m/>
    <m/>
    <m/>
    <m/>
    <s v="Management Janji"/>
    <s v="2026-08-01 13:00:00 | Tanggal pemasangan : 01 AGUSTUS 2026  Jam pemasangan : pagi/siang  Info Tambahan : Hubungi pelanggan dulu sebelum ke lokasi  terima kasih"/>
    <s v="FCC"/>
    <d v="2026-01-08T17:39:50"/>
    <m/>
    <m/>
    <s v="PS"/>
    <s v="X"/>
    <s v="NO ADDON"/>
    <n v="20260801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1T07:00:00"/>
    <s v="2026-08-01 13:00:00 | Tanggal pemasangan : 01 AGUSTUS 2026  Jam pemasangan : pagi/siang  Info Tambahan : Hubungi pelanggan dulu sebelum ke lokasi  terima kasih"/>
    <n v="2026"/>
    <n v="8"/>
    <n v="1"/>
    <d v="2026-08-01T00:00:00"/>
    <n v="-0.29166666666424135"/>
    <x v="0"/>
  </r>
  <r>
    <n v="19"/>
    <n v="1002513395"/>
    <n v="3"/>
    <x v="6"/>
    <n v="5"/>
    <s v="JEMBER"/>
    <s v="BANYUWANGI"/>
    <s v="WSO"/>
    <s v="REG"/>
    <s v="AO"/>
    <x v="0"/>
    <s v="1P INET"/>
    <s v="Completed (PS)"/>
    <s v="RBS-Regional 3"/>
    <d v="2026-08-06T17:55:56"/>
    <d v="2026-08-07T10:56:58"/>
    <n v="69360314"/>
    <m/>
    <n v="152518202023"/>
    <s v="TOKO SUMBER REZEKI"/>
    <s v="ODP-WSO-F02/03 GCL/F02/03.01"/>
    <s v="WO061111545"/>
    <m/>
    <m/>
    <m/>
    <n v="114.400153644382"/>
    <n v="-7.98969230876253"/>
    <s v="MD|MYDB-20260802264209|DN00001/MN00580|TOKO SUMBER REZEKI|08233552056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BANYUWANGI"/>
    <s v="NO ADDON"/>
    <n v="20260807"/>
    <s v="Completed"/>
    <s v="HSI Bisnis Promo HUT Telkom PSB 70% - 75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0"/>
  </r>
  <r>
    <n v="20"/>
    <n v="1002514787"/>
    <n v="3"/>
    <x v="6"/>
    <n v="5"/>
    <s v="SIDOARJO"/>
    <s v="INNER - JATIM TIMUR"/>
    <s v="GDA"/>
    <s v="REG"/>
    <s v="AO"/>
    <x v="0"/>
    <m/>
    <s v="Completed (PS)"/>
    <s v="RBS-Regional 3"/>
    <d v="2026-08-07T14:15:11"/>
    <d v="2026-08-08T20:10:32"/>
    <n v="69360865"/>
    <m/>
    <n v="152317261516"/>
    <s v="PONDOK PESANTREN AL-FATTAH"/>
    <s v="ODP-GDA-FA/24"/>
    <s v="WO061255055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25:34"/>
    <d v="2026-08-09T13:00:00"/>
    <m/>
    <s v="PS"/>
    <s v="GEDANGAN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0"/>
  </r>
  <r>
    <n v="21"/>
    <n v="1002504231"/>
    <n v="3"/>
    <x v="5"/>
    <n v="5"/>
    <s v="SBY SELATAN"/>
    <s v="KETINTANG"/>
    <s v="RKT"/>
    <s v="REG"/>
    <s v="AO"/>
    <x v="0"/>
    <s v="1P INET"/>
    <s v="Completed (PS)"/>
    <s v="RBS-Regional 3"/>
    <d v="2026-08-01T08:04:57"/>
    <d v="2026-08-02T16:36:12"/>
    <n v="69356536"/>
    <m/>
    <n v="152308242622"/>
    <s v="CV CAHAYA CEMERLANG"/>
    <s v="ODP-RKT-FBS/63 FBS/D05/01.63"/>
    <s v="WO060613346"/>
    <m/>
    <m/>
    <m/>
    <n v="112.7662302"/>
    <n v="-7.3157215000000004"/>
    <s v="MD|MYDB-20260731264081|DN00001/MN00443|CV CAHAYA CEMERLANG|085608563401"/>
    <s v="MYDIGIBIZPARTNER"/>
    <m/>
    <m/>
    <m/>
    <m/>
    <m/>
    <m/>
    <m/>
    <m/>
    <s v="Management Janji"/>
    <s v="2026-08-02 08:00:00 | M Janji : 2 agustus 2026 jam Pasang : pagi  Note : hubungi pelanggan jika ingin kelokasi"/>
    <s v="FCC"/>
    <d v="2026-01-08T08:10:00"/>
    <d v="2026-08-02T08:00:00"/>
    <m/>
    <s v="PS"/>
    <s v="RUNGKUT"/>
    <s v="NO ADDON"/>
    <n v="20260802"/>
    <s v="Completed"/>
    <s v="HSI Bisnis Basic Promo HUT Telkom PSB 70% - 100 Mbps"/>
    <s v="INDIBIZ"/>
    <m/>
    <m/>
    <d v="2026-08-02T08:00:00"/>
    <s v="2026-08-02 08:00:00 | M Janji : 2 agustus 2026 jam Pasang : pagi  Note : hubungi pelanggan jika ingin kelokasi"/>
    <n v="2026"/>
    <n v="8"/>
    <n v="2"/>
    <d v="2026-08-02T00:00:00"/>
    <n v="-0.33333333333575865"/>
    <x v="0"/>
  </r>
  <r>
    <n v="22"/>
    <n v="1002515807"/>
    <n v="3"/>
    <x v="1"/>
    <n v="4"/>
    <s v="SEMARANG"/>
    <s v="SALATIGA"/>
    <s v="SLI"/>
    <s v="REG"/>
    <s v="AO"/>
    <x v="0"/>
    <s v="1P INET"/>
    <s v="7 | OSS - PROVISIONING ISSUED"/>
    <s v="RBS-Regional 3"/>
    <d v="2026-08-08T11:22:56"/>
    <d v="2026-08-10T08:05:44"/>
    <n v="69361369"/>
    <m/>
    <n v="142434111351"/>
    <s v="PT AERONUSA INTI RAYA"/>
    <s v="ODP-SLI-FAN/024 FAN/D02/024.01"/>
    <s v="WO061247905"/>
    <m/>
    <m/>
    <m/>
    <n v="110.532135"/>
    <n v="-7.3621210000000001"/>
    <s v="|MN02587|MYIA-060484169050/POI/AMIN/087789912308/helpdesk@sentralcargo.co.id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25:30"/>
    <d v="2026-08-10T08:00:00"/>
    <m/>
    <s v="PI"/>
    <s v="X"/>
    <s v="NO ADDON"/>
    <m/>
    <s v="Provisioning Issued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1"/>
  </r>
  <r>
    <n v="23"/>
    <n v="1002505042"/>
    <n v="3"/>
    <x v="6"/>
    <n v="5"/>
    <s v="SIDOARJO"/>
    <s v="JOMBANG"/>
    <s v="JOM"/>
    <s v="REG"/>
    <s v="AO"/>
    <x v="0"/>
    <m/>
    <s v="Completed (PS)"/>
    <s v="RBS-Regional 3"/>
    <d v="2026-08-02T08:58:11"/>
    <d v="2026-08-02T14:55:13"/>
    <n v="69356948"/>
    <m/>
    <n v="152318241021"/>
    <s v="SPPG TAMBAKREJO 05"/>
    <s v="ODP-JOM-FE/13"/>
    <s v="WO060699923"/>
    <m/>
    <m/>
    <m/>
    <n v="112.23798840000001"/>
    <n v="-7.5384528"/>
    <s v="|MN01614|/SPPG TAMBAKREJO 05/WINBACK 2.0 HSI B2B (1:1) 50MBPS 355RB PSB DISC 70%//sulthanali150@gmail.com/ACHMAD SULTAN ALI WIJAYA/85733258831"/>
    <s v="Sales Force DBS"/>
    <m/>
    <m/>
    <m/>
    <m/>
    <m/>
    <m/>
    <m/>
    <m/>
    <s v="Management Janji"/>
    <s v="2026-08-03 08:00:00|Nama Pic : BP ALI No Hp Pic : 085733258831 Jam Pemasangan : 08:00 - 12.00 Tanggal Pemasangan : SENIN 03 AGUSTUS 2026 Info Tambahan : Hubungi pelanggan sebelum datang ke lokasi, terima kasih.|YU5156|MYDITA"/>
    <s v="FCC"/>
    <d v="2026-02-08T09:09:51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Nama Pic : BP ALI No Hp Pic : 085733258831 Jam Pemasangan : 08:00 - 12.00 Tanggal Pemasangan : SENIN 03 AGUSTUS 2026 Info Tambahan : Hubungi pelanggan sebelum datang ke lokasi, terima kasih.|YU5156|MYDITA"/>
    <n v="2026"/>
    <n v="8"/>
    <n v="2"/>
    <d v="2026-08-02T00:00:00"/>
    <n v="-1.3333333333357587"/>
    <x v="0"/>
  </r>
  <r>
    <n v="24"/>
    <n v="1002504677"/>
    <n v="3"/>
    <x v="4"/>
    <n v="5"/>
    <s v="MATARAM"/>
    <s v="LOMBOK BARAT TENGAH"/>
    <s v="PRY"/>
    <s v="REG"/>
    <s v="AO"/>
    <x v="0"/>
    <m/>
    <s v="Completed (PS)"/>
    <s v="RBS-Regional 3"/>
    <d v="2026-08-01T15:01:24"/>
    <d v="2026-08-01T16:23:00"/>
    <n v="69355477"/>
    <m/>
    <n v="172603791292"/>
    <s v="KOPERASI NUSA"/>
    <s v="ODP-PYA-FAC/14"/>
    <s v="WO060661009"/>
    <m/>
    <m/>
    <m/>
    <n v="116.352376279308"/>
    <n v="-8.7610257703329495"/>
    <s v="MD|MYDB-20260730263961|SC00001/MC00069|KOPERASI NUSA|087793080830"/>
    <s v="MYDIGIBIZPARTNER"/>
    <m/>
    <m/>
    <m/>
    <m/>
    <m/>
    <m/>
    <m/>
    <m/>
    <s v="Management Janji"/>
    <s v="2026-07-31 15:00:00 | Nama : BP WIGUNA (SEKRETARIS)  No Hp : 087793080830  No Alt :   Tgl Pemasangan : 31 Juli 2026  Interval : PAGI SIANG  Note : Hubungi pelanggan terlebih dahulu"/>
    <s v="FCC"/>
    <d v="2026-01-08T15:09:59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5:00:00 | Nama : BP WIGUNA (SEKRETARIS)  No Hp : 087793080830  No Alt :   Tgl Pemasangan : 31 Juli 2026  Interval : PAGI SIANG  Note : Hubungi pelanggan terlebih dahulu"/>
    <n v="2026"/>
    <n v="8"/>
    <n v="1"/>
    <d v="2026-08-01T00:00:00"/>
    <n v="-0.29166666666424135"/>
    <x v="0"/>
  </r>
  <r>
    <n v="25"/>
    <n v="1002518131"/>
    <n v="3"/>
    <x v="7"/>
    <n v="4"/>
    <s v="KUDUS"/>
    <s v="KUDUS"/>
    <s v="KUD"/>
    <s v="REG"/>
    <s v="AO"/>
    <x v="0"/>
    <m/>
    <s v="MIE - SEND SURVEY"/>
    <s v="RBS-Regional 3"/>
    <d v="2026-08-10T14:53:08"/>
    <d v="2026-08-10T16:16:02"/>
    <n v="69362593"/>
    <m/>
    <n v="142401145757"/>
    <s v="SPBU 4459312"/>
    <s v="ODP-KUD-FV/042"/>
    <s v="WO061428215"/>
    <m/>
    <m/>
    <m/>
    <n v="110.78982259999999"/>
    <n v="-6.9303517000000001"/>
    <s v="AMRBS;406740/MUHIBBUDDIN AL MARUF/TREG3/KUDUS/AM/085848866488/DESIE IRMA KUSUMA/spbu4459312@gmail.com /Permintaan PSB HSI WB1 BISNIS 1S INET 100MBPS/SPBU 4459312"/>
    <s v="Account Manager"/>
    <m/>
    <m/>
    <m/>
    <m/>
    <m/>
    <m/>
    <m/>
    <m/>
    <s v="Management Janji"/>
    <s v="2026-08-11 13:00:00|telp : 085848866488  alt :  M Janji : (11/08/2026) jam Pasang :pagi / siang  Note : hubungi pelanggan jika ingin kelokasi|40000802|MYDITA"/>
    <s v="FCC"/>
    <d v="2026-10-08T14:55:31"/>
    <d v="2026-08-11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1T13:00:00"/>
    <s v="2026-08-11 13:00:00|telp : 085848866488  alt :  M Janji : (11/08/2026) jam Pasang :pagi / siang  Note : hubungi pelanggan jika ingin kelokasi|40000802|MYDITA"/>
    <m/>
    <m/>
    <m/>
    <e v="#NUM!"/>
    <e v="#NUM!"/>
    <x v="1"/>
  </r>
  <r>
    <n v="26"/>
    <n v="1002505426"/>
    <n v="3"/>
    <x v="5"/>
    <n v="5"/>
    <s v="SBY UTARA"/>
    <s v="GRESIK"/>
    <s v="BWN"/>
    <s v="REG"/>
    <s v="AO"/>
    <x v="0"/>
    <s v="1P INET"/>
    <s v="OSS - FALLOUT"/>
    <s v="RBS-Regional 3"/>
    <d v="2026-08-02T19:50:56"/>
    <d v="2026-08-06T19:41:02"/>
    <n v="69357121"/>
    <m/>
    <n v="152453209225"/>
    <s v="TOkO ANA"/>
    <s v="ODP-BWN-FAC/12 FAC/D03/12.01"/>
    <s v="WO060742029"/>
    <m/>
    <m/>
    <m/>
    <n v="112.727671936154"/>
    <n v="-5.8104920897655497"/>
    <s v="MD|MYDB-20260802264202|DN00001/MN00018|TOkO ANA|081259523748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9:54:46"/>
    <d v="2026-08-04T08:00:00"/>
    <s v="Kendala Lainnya"/>
    <s v="FO_WFM"/>
    <s v="GRESIK"/>
    <s v="NO ADDON"/>
    <m/>
    <s v="Provisioning Failed|WFM|INF008988464|SMN tunggu kedatangan material kiriman dari Gresik, est tiba 09 Agustus 2026, cuaca buru"/>
    <s v="HSI Bisnis Promo HUT Telkom PSB 70% - 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1"/>
  </r>
  <r>
    <n v="27"/>
    <n v="1002509984"/>
    <n v="3"/>
    <x v="0"/>
    <n v="5"/>
    <s v="MADIUN"/>
    <s v="BOJONEGORO"/>
    <s v="BJN"/>
    <s v="REG"/>
    <s v="AO"/>
    <x v="0"/>
    <s v="1P INET"/>
    <s v="Completed (PS)"/>
    <s v="RBS-Regional 3"/>
    <d v="2026-08-05T10:28:56"/>
    <d v="2026-08-05T16:10:45"/>
    <n v="69358910"/>
    <m/>
    <n v="152609258518"/>
    <s v="MTs ABU DARRIN"/>
    <s v="ODP-BJN-FU/50 FU/D05/50.01"/>
    <s v="WO060960318"/>
    <m/>
    <m/>
    <m/>
    <n v="111.865348"/>
    <n v="-7.1845509999999999"/>
    <s v="|MN00799|MYIA-085512615277/POI/MUHTAROM/085736336929/bang.tar90@gmail.com"/>
    <s v="MYIB_ASSISTANT"/>
    <m/>
    <m/>
    <m/>
    <m/>
    <m/>
    <m/>
    <m/>
    <m/>
    <s v="Management Janji"/>
    <s v="2026-08-06 15:00:00 | Tanggal: 06/8/2026 Jam Pasang: Siang Note: Hubungi pelanggan sebelum ke lokasi, terima kasih."/>
    <s v="FCC"/>
    <d v="2026-05-08T10:39:45"/>
    <d v="2026-08-06T15:00:00"/>
    <m/>
    <s v="PS"/>
    <s v="X"/>
    <s v="NO ADDON"/>
    <n v="20260805"/>
    <s v="Completed"/>
    <s v="HSI Bisnis Promo HUT Telkom PSB 70% - 100 Mbps Dual Band"/>
    <s v="INDIBIZ"/>
    <m/>
    <m/>
    <d v="2026-08-06T15:00:00"/>
    <s v="2026-08-06 15:00:00 | Tanggal: 06/8/2026 Jam Pasang: Siang Note: Hubungi pelanggan sebelum ke lokasi, terima kasih."/>
    <n v="2026"/>
    <n v="8"/>
    <n v="5"/>
    <d v="2026-08-05T00:00:00"/>
    <n v="-1.625"/>
    <x v="0"/>
  </r>
  <r>
    <n v="28"/>
    <n v="1002506762"/>
    <n v="3"/>
    <x v="3"/>
    <n v="4"/>
    <s v="YOGYAKARTA"/>
    <s v="SLEMAN"/>
    <s v="PKM"/>
    <s v="REG"/>
    <s v="AO"/>
    <x v="0"/>
    <s v="1P INET"/>
    <s v="Completed (PS)"/>
    <s v="RBS-Regional 3"/>
    <d v="2026-08-04T08:23:57"/>
    <d v="2026-08-04T16:18:33"/>
    <n v="69357913"/>
    <m/>
    <n v="146144119809"/>
    <s v="CV. MUDA DIGITAL"/>
    <s v="ODP-PKM-FAY/003 FAY/D01/003.01"/>
    <s v="WO060852330"/>
    <m/>
    <m/>
    <m/>
    <n v="110.423714"/>
    <n v="-7.7133269999999996"/>
    <s v="|MC60040|MYIA-084928946309/POI/Sutomo/081995040462/mudadigital57@gmail.com"/>
    <s v="MYIB_ASSISTANT"/>
    <m/>
    <m/>
    <m/>
    <m/>
    <m/>
    <m/>
    <m/>
    <m/>
    <s v="Management Janji"/>
    <s v="2026-08-05 10:00:00 | M Janji : (05/08/2026) jam Pasang : 09:00 Note : hubungi pelanggan jika ingin kelokasi"/>
    <s v="FCC"/>
    <d v="2026-04-08T08:25:42"/>
    <d v="2026-08-05T10:00:00"/>
    <m/>
    <s v="PS"/>
    <s v="X"/>
    <s v="NO ADDON"/>
    <n v="20260804"/>
    <s v="Completed"/>
    <s v="HSI Bisnis Promo HUT Telkom PSB 70% - 200 Mbps"/>
    <s v="INDIBIZ"/>
    <m/>
    <m/>
    <d v="2026-08-05T10:00:00"/>
    <s v="2026-08-05 10:00:00 | M Janji : (05/08/2026) jam Pasang : 09:00 Note : hubungi pelanggan jika ingin kelokasi"/>
    <n v="2026"/>
    <n v="8"/>
    <n v="4"/>
    <d v="2026-08-04T00:00:00"/>
    <n v="-1.4166666666642413"/>
    <x v="0"/>
  </r>
  <r>
    <n v="29"/>
    <n v="1002512185"/>
    <n v="3"/>
    <x v="1"/>
    <n v="4"/>
    <s v="PEKALONGAN"/>
    <s v="TEGAL"/>
    <s v="TEG"/>
    <s v="REG"/>
    <s v="AO"/>
    <x v="0"/>
    <s v="1P INET"/>
    <s v="102 | FOLLOW UP COMPLETED"/>
    <s v="RBS-Regional 3"/>
    <d v="2026-08-06T11:59:56"/>
    <d v="2026-08-08T10:47:15"/>
    <n v="69359906"/>
    <m/>
    <n v="142212126662"/>
    <s v="PT. Patra Logistik"/>
    <s v="ODP-TEG-FAF/012 FAF/D02/012.01"/>
    <s v="WO061064015"/>
    <m/>
    <m/>
    <m/>
    <n v="109.187613"/>
    <n v="-6.8713160000000002"/>
    <s v="|MB00449|MYIA-045276889499/POI/ibu/081298132948/zaenal.arifin3@gmail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2:10:32"/>
    <d v="2026-08-07T08:00:00"/>
    <s v="Kendala Teknik"/>
    <s v="REVOKE"/>
    <s v="X"/>
    <s v="NO ADDON"/>
    <m/>
    <s v="Follow Up Revoke Completed, New Order ID : SC1002515754"/>
    <s v="HSI Bisnis Promo HUT Telkom PSB 70% - 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1"/>
  </r>
  <r>
    <n v="30"/>
    <n v="1002515951"/>
    <n v="3"/>
    <x v="4"/>
    <n v="5"/>
    <s v="KUPANG"/>
    <s v="LABOAN BAJO"/>
    <s v="RTE"/>
    <s v="REG"/>
    <s v="AO"/>
    <x v="0"/>
    <s v="1P INET"/>
    <s v="Completed (PS)"/>
    <s v="RBS-Regional 3"/>
    <d v="2026-08-08T13:26:58"/>
    <d v="2026-08-09T21:00:39"/>
    <n v="69361471"/>
    <m/>
    <n v="172514216906"/>
    <s v="MECEN SHOP"/>
    <s v="ODP-RTE-FG/32 FG/D01/32.01"/>
    <s v="WO061263965"/>
    <m/>
    <m/>
    <m/>
    <n v="120.450884138596"/>
    <n v="-8.5999956407606799"/>
    <s v="|MN02681|MYIA-069104438117/POI/YOVITA JUN/081239194929/mecenshop086@gmail.com"/>
    <s v="MYIB_ASSISTANT"/>
    <m/>
    <m/>
    <m/>
    <m/>
    <m/>
    <m/>
    <m/>
    <m/>
    <s v="Management Janji"/>
    <s v="2026-08-09 13:00:00 | Nama PIC: bu yovita Notel: 081239194929 Alt: -  Tanggal: 9/8/2026 Jam Pasang: Siang Note: Hubungi pelanggan sebelum ke lokasi, terima kasih. "/>
    <s v="FCC"/>
    <d v="2026-08-08T13:39:52"/>
    <d v="2026-08-09T13:00:00"/>
    <m/>
    <s v="PS"/>
    <s v="X"/>
    <s v="NO ADDON"/>
    <n v="20260809"/>
    <s v="Completed"/>
    <s v="HSI Bisnis Basic PSB 70% - 50 Mbps"/>
    <s v="INDIBIZ"/>
    <m/>
    <m/>
    <d v="2026-08-09T13:00:00"/>
    <s v="2026-08-09 13:00:00 | Nama PIC: bu yovita Notel: 081239194929 Alt: -  Tanggal: 9/8/2026 Jam Pasang: Siang Note: Hubungi pelanggan sebelum ke lokasi, terima kasih. "/>
    <n v="2026"/>
    <n v="8"/>
    <n v="9"/>
    <d v="2026-08-09T00:00:00"/>
    <n v="-0.54166666666424135"/>
    <x v="0"/>
  </r>
  <r>
    <n v="31"/>
    <n v="1002506172"/>
    <n v="3"/>
    <x v="3"/>
    <n v="4"/>
    <s v="YOGYAKARTA"/>
    <s v="SLEMAN"/>
    <s v="SMN"/>
    <s v="REG"/>
    <s v="AO"/>
    <x v="0"/>
    <m/>
    <s v="Completed (PS)"/>
    <s v="RBS-Regional 3"/>
    <d v="2026-08-03T13:56:52"/>
    <d v="2026-08-04T17:36:05"/>
    <n v="69357584"/>
    <m/>
    <n v="146133132985"/>
    <s v="SMP N 3 MLATI"/>
    <s v="ODP-SMN-FDG/034"/>
    <s v="WO060806035"/>
    <m/>
    <m/>
    <m/>
    <n v="110.3374091"/>
    <n v="-7.7449422999999999"/>
    <s v="|MC80228|/SMP N 3 MLATI/Paket HSI Bisnis Promo HUT Telkom 1:1 300Mbps/AHMAD NUGROHO/085743385751/ahmadnugroho7@gmail.com"/>
    <s v="Sales Profesional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4:10:30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0"/>
  </r>
  <r>
    <n v="32"/>
    <n v="1002506241"/>
    <n v="3"/>
    <x v="7"/>
    <n v="4"/>
    <s v="SOLO"/>
    <s v="INNER - SOLO JATENG TIMUR"/>
    <s v="KRT"/>
    <s v="REG"/>
    <s v="AO"/>
    <x v="0"/>
    <m/>
    <s v="MYDITA - GAGAL SEND CARING UNSC"/>
    <s v="RBS-Regional 3"/>
    <d v="2026-08-03T14:22:48"/>
    <d v="2026-08-05T10:35:13"/>
    <n v="69357601"/>
    <m/>
    <m/>
    <s v="GEDUNG ANSENA AUDIT GLOBAL 2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1"/>
  </r>
  <r>
    <n v="33"/>
    <n v="1002515441"/>
    <n v="3"/>
    <x v="3"/>
    <n v="4"/>
    <s v="PURWOKERTO"/>
    <s v="PURWOKERTO"/>
    <s v="PWT"/>
    <s v="REG"/>
    <s v="AO"/>
    <x v="0"/>
    <s v="1P INET"/>
    <s v="Completed (PS)"/>
    <s v="RBS-Regional 3"/>
    <d v="2026-08-07T18:04:56"/>
    <d v="2026-08-08T15:26:50"/>
    <n v="69361128"/>
    <m/>
    <n v="146303609753"/>
    <s v="PEMDES GANDATAPA"/>
    <s v="ODP-PWT-FBN/040"/>
    <s v="WO061198901"/>
    <m/>
    <m/>
    <m/>
    <n v="109.267619"/>
    <n v="-7.3416550000000003"/>
    <s v="|MC80042|MYIA-012666269560/POI/Slamet Mujianto /08156563929/desagandatapa646@gmail.com"/>
    <s v="MYIB_ASSISTANT"/>
    <m/>
    <m/>
    <m/>
    <m/>
    <m/>
    <m/>
    <m/>
    <m/>
    <s v="Management Janji"/>
    <s v="2026-08-08 15:00:00 | Nama PIC : bapak mujianto No HP : 08156563929 Alt :  M Janji : (SABTU/8/AGUSTUS/2026) jam Pasang : 09:00 Note : hubungi pelanggan jika ingin kelokasi"/>
    <s v="FCC"/>
    <d v="2026-07-08T18:10:10"/>
    <d v="2026-08-08T15:00:00"/>
    <m/>
    <s v="PS"/>
    <s v="X"/>
    <s v="NO ADDON"/>
    <n v="20260808"/>
    <s v="Completed"/>
    <s v="HSI Bisnis Promo HUT Telkom PSB 70% - 50 Mbps"/>
    <s v="INDIBIZ"/>
    <m/>
    <m/>
    <d v="2026-08-08T15:00:00"/>
    <s v="2026-08-08 15:00:00 | Nama PIC : bapak mujianto No HP : 08156563929 Alt :  M Janji : (SABTU/8/AGUSTUS/2026) jam Pasang : 09:00 Note : hubungi pelanggan jika ingin kelokasi"/>
    <n v="2026"/>
    <n v="8"/>
    <n v="8"/>
    <d v="2026-08-08T00:00:00"/>
    <n v="-0.625"/>
    <x v="0"/>
  </r>
  <r>
    <n v="34"/>
    <n v="1002516023"/>
    <n v="3"/>
    <x v="5"/>
    <n v="5"/>
    <s v="MADURA"/>
    <s v="BANGKALAN"/>
    <s v="OMB"/>
    <s v="REG"/>
    <s v="AO"/>
    <x v="0"/>
    <m/>
    <s v="Completed (PS)"/>
    <s v="RBS-Regional 3"/>
    <d v="2026-08-08T14:19:09"/>
    <d v="2026-08-10T08:17:17"/>
    <n v="69361498"/>
    <m/>
    <n v="152438901422"/>
    <s v="KEDAI BAK HALIYEH"/>
    <s v="ODP-OMB-FF/22"/>
    <s v="WO061276251"/>
    <m/>
    <m/>
    <m/>
    <n v="113.3445475"/>
    <n v="-7.0099692999999998"/>
    <s v="|MC70132|/KEDAI BAK HALIYEH/SAIFUL JAMIL/082227615747/haliyehhdka@gmail.com/HSI Bisnis + Netmonk Promo 2026 300 Mbps (Rp 1.186.100) PSB 150.000"/>
    <s v="Sales Force DBS"/>
    <m/>
    <m/>
    <m/>
    <m/>
    <m/>
    <m/>
    <m/>
    <m/>
    <s v="Management Janji"/>
    <s v="2026-08-09 13:00:00|Nama PIC : Bp Saiful No Hp : 082227615747 No Alt : - Tgl Pemasangan : 09 Agustus 2026 Interval : PAGI SIANG Note : Hubungi pelanggan terlebih dahulu|40951378|MYDITA"/>
    <s v="FCC"/>
    <d v="2026-08-08T14:25:43"/>
    <d v="2026-08-09T13:00:00"/>
    <m/>
    <s v="PS"/>
    <s v="X"/>
    <s v="NETMONK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9T13:00:00"/>
    <s v="2026-08-09 13:00:00|Nama PIC : Bp Saiful No Hp : 082227615747 No Alt : - Tgl Pemasangan : 09 Agustus 2026 Interval : PAGI SIANG Note : Hubungi pelanggan terlebih dahulu|40951378|MYDITA"/>
    <n v="2026"/>
    <n v="8"/>
    <n v="10"/>
    <d v="2026-08-10T00:00:00"/>
    <n v="0.45833333333575865"/>
    <x v="0"/>
  </r>
  <r>
    <n v="35"/>
    <n v="1002506082"/>
    <n v="3"/>
    <x v="6"/>
    <n v="5"/>
    <s v="SIDOARJO"/>
    <s v="PASURUAN"/>
    <s v="GEM"/>
    <s v="REG"/>
    <s v="AO"/>
    <x v="0"/>
    <m/>
    <s v="Completed (PS)"/>
    <s v="RBS-Regional 3"/>
    <d v="2026-08-03T13:23:38"/>
    <d v="2026-08-04T19:50:27"/>
    <n v="69357529"/>
    <m/>
    <n v="152743206244"/>
    <s v="SUMBER REJEKI"/>
    <s v="ODP-GEM-FAE/08"/>
    <s v="WO060800947"/>
    <m/>
    <m/>
    <m/>
    <n v="112.6950853"/>
    <n v="-7.5210730000000003"/>
    <s v="|MC30223|/VANIA HARTONO/82229629998/vaniahartono1@gmail.com"/>
    <s v="Sales Force DBS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3:25:40"/>
    <d v="2026-08-04T13:00:00"/>
    <m/>
    <s v="PS"/>
    <s v="PANDAAN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M Janji : 4 agustus 2026 jam Pasang : siang Note : hubungi pelanggan jika ingin kelokasi|40981182|MYDITA"/>
    <n v="2026"/>
    <n v="8"/>
    <n v="4"/>
    <d v="2026-08-04T00:00:00"/>
    <n v="-0.54166666666424135"/>
    <x v="0"/>
  </r>
  <r>
    <n v="36"/>
    <n v="1002515875"/>
    <n v="3"/>
    <x v="0"/>
    <n v="5"/>
    <s v="MALANG"/>
    <s v="BATU"/>
    <s v="SGS"/>
    <s v="REG"/>
    <s v="AO"/>
    <x v="0"/>
    <s v="1P INET"/>
    <s v="Completed (PS)"/>
    <s v="RBS-Regional 3"/>
    <d v="2026-08-08T12:25:57"/>
    <d v="2026-08-10T14:19:15"/>
    <n v="69361412"/>
    <m/>
    <n v="152721299708"/>
    <s v="SDN 1 DENGKOL"/>
    <s v="ODP-SGS-FF/132 FF/D11/132.01"/>
    <s v="WO061254557"/>
    <m/>
    <m/>
    <m/>
    <n v="112.72318660000001"/>
    <n v="-7.9057347"/>
    <s v="|MN01864|MYIA-026914743278/POI/AHMAD AL HIKAM/087762944248/idengkolsdn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2:39:51"/>
    <d v="2026-08-10T08:00:00"/>
    <m/>
    <s v="PS"/>
    <s v="SINGOSARI"/>
    <s v="NO ADDON"/>
    <n v="20260810"/>
    <s v="Completed"/>
    <s v="HSI Bisnis Basic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0"/>
  </r>
  <r>
    <n v="37"/>
    <n v="1002517372"/>
    <n v="3"/>
    <x v="0"/>
    <n v="5"/>
    <s v="KEDIRI"/>
    <s v="TULUNGAGUNG"/>
    <s v="TUL"/>
    <s v="REG"/>
    <s v="AO"/>
    <x v="0"/>
    <m/>
    <s v="Completed (PS)"/>
    <s v="RBS-Regional 3"/>
    <d v="2026-08-10T11:12:24"/>
    <d v="2026-08-10T13:03:25"/>
    <n v="69361598"/>
    <m/>
    <n v="152606246416"/>
    <s v="SPBU 54.662.22 TULUNGAGUNG"/>
    <s v="ODP-TUL-FS/06"/>
    <s v="WO061377543"/>
    <m/>
    <m/>
    <m/>
    <n v="111.8703546"/>
    <n v="-8.0448619000000008"/>
    <s v="|MN00418|MYIA-036256364083/POI/YUDA ROCHMANSYAH /085161151181/spbu5466222tulungagung@gmail.com"/>
    <s v="Sales Profesional"/>
    <m/>
    <m/>
    <m/>
    <m/>
    <m/>
    <m/>
    <m/>
    <m/>
    <s v="Management Janji"/>
    <s v="2026-08-09 13:00:00 | Nama Pic : bp YUDA   No Hp Pic : 085161151181  No alt : -  Jam Pemasangan : pagi   Tanggal Pemasangan : 9 Agustus 2026"/>
    <s v="FCC"/>
    <d v="2026-10-08T11:40:04"/>
    <m/>
    <m/>
    <s v="PS"/>
    <s v="TULUNGAGUNG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 No Hp Pic : 085161151181  No alt : -  Jam Pemasangan : pagi   Tanggal Pemasangan : 9 Agustus 2026"/>
    <n v="2026"/>
    <n v="8"/>
    <n v="10"/>
    <d v="2026-08-10T00:00:00"/>
    <n v="-0.29166666666424135"/>
    <x v="0"/>
  </r>
  <r>
    <n v="38"/>
    <n v="1002516004"/>
    <n v="3"/>
    <x v="4"/>
    <n v="5"/>
    <s v="MATARAM"/>
    <s v="SUMBAWA"/>
    <s v="MLK"/>
    <s v="REG"/>
    <s v="AO"/>
    <x v="0"/>
    <s v="1P INET"/>
    <s v="102 | FOLLOW UP COMPLETED"/>
    <s v="RBS-Regional 3"/>
    <d v="2026-08-08T14:04:57"/>
    <d v="2026-08-10T18:11:34"/>
    <n v="69361494"/>
    <m/>
    <n v="172608206120"/>
    <s v="CENTRAL KOPI"/>
    <s v="ODP-MLK-FAD/55 FAD/D05/55.01"/>
    <s v="WO061266808"/>
    <m/>
    <m/>
    <m/>
    <n v="116.74897325615299"/>
    <n v="-8.9158176995566993"/>
    <s v="|MN02367|MYIA-015083076541/POI/REZA RAMDHANI PUTRA/085942520002/rezaecha286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REVOKE"/>
    <s v="SUMBAWA BARAT"/>
    <s v="NO ADDON"/>
    <m/>
    <s v="Follow Up Revoke Completed, New Order ID : SC1002518667"/>
    <s v="HSI Bisnis Basic Promo HUT Telkom PSB 70% - 5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1"/>
  </r>
  <r>
    <n v="39"/>
    <n v="1002510579"/>
    <n v="3"/>
    <x v="4"/>
    <n v="5"/>
    <s v="KUPANG"/>
    <s v="KUPANG"/>
    <s v="KPN"/>
    <s v="REG"/>
    <s v="AO"/>
    <x v="0"/>
    <s v="1P INET"/>
    <s v="Completed (PS)"/>
    <s v="RBS-Regional 3"/>
    <d v="2026-08-05T13:34:57"/>
    <d v="2026-08-06T18:07:25"/>
    <n v="69359197"/>
    <m/>
    <n v="172502311370"/>
    <s v="Rumah Makan BROTUS lantai 2"/>
    <s v="ODP-KPN-FQD/09 FQD/D01/09.01"/>
    <s v="WO060987312"/>
    <m/>
    <m/>
    <m/>
    <n v="123.616439066827"/>
    <n v="-10.1583318093216"/>
    <s v="MD|MYDB-20260805264434|DC40005/MC40070|Rumah Makan BROTUS lantai 2|08223525804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UPANG"/>
    <s v="NO ADDON"/>
    <n v="20260806"/>
    <s v="Completed"/>
    <s v="HSI Bisnis Promo HUT Telkom PSB 70% - 75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40"/>
    <n v="1002505964"/>
    <n v="3"/>
    <x v="0"/>
    <n v="5"/>
    <s v="KEDIRI"/>
    <s v="NGANJUK"/>
    <s v="KTS"/>
    <s v="REG"/>
    <s v="AO"/>
    <x v="0"/>
    <s v="1P INET"/>
    <s v="Completed (PS)"/>
    <s v="RBS-Regional 3"/>
    <d v="2026-08-03T12:05:56"/>
    <d v="2026-08-03T20:33:19"/>
    <n v="69357434"/>
    <m/>
    <n v="152615203022"/>
    <s v="intan express laundry"/>
    <s v="ODP-KTS-FG/15"/>
    <s v="WO060779104"/>
    <m/>
    <m/>
    <m/>
    <n v="112.098257057368"/>
    <n v="-7.5993458772087896"/>
    <s v="MD|MYDB-20260803264246|DC20002/MC20039|intan express laundry|083199745414"/>
    <s v="MYDIGIBIZPARTNER"/>
    <m/>
    <m/>
    <m/>
    <m/>
    <m/>
    <m/>
    <m/>
    <m/>
    <s v="Management Janji"/>
    <s v="2026-08-04 13:00:00 | M Janji : 4 agustus 2026 jam Pasang : siang Note : hubungi pelanggan jika ingin kelokasi"/>
    <s v="FCC"/>
    <d v="2026-03-08T12:10:27"/>
    <d v="2026-08-04T13:00:00"/>
    <m/>
    <s v="PS"/>
    <s v="KERTOSONO"/>
    <s v="NO ADDON"/>
    <n v="20260803"/>
    <s v="Completed"/>
    <s v="HSI Bisnis Promo HUT Telkom PSB 70% - 100 Mbps Dual Band"/>
    <s v="INDIBIZ"/>
    <m/>
    <m/>
    <d v="2026-08-04T13:00:00"/>
    <s v="2026-08-04 13:00:00 | M Janji : 4 agustus 2026 jam Pasang : siang Note : hubungi pelanggan jika ingin kelokasi"/>
    <n v="2026"/>
    <n v="8"/>
    <n v="3"/>
    <d v="2026-08-03T00:00:00"/>
    <n v="-1.5416666666642413"/>
    <x v="0"/>
  </r>
  <r>
    <n v="41"/>
    <n v="1002510808"/>
    <n v="3"/>
    <x v="0"/>
    <n v="5"/>
    <s v="MADIUN"/>
    <s v="MADIUN"/>
    <s v="MNZ"/>
    <s v="REG"/>
    <s v="AO"/>
    <x v="0"/>
    <s v="1P INET"/>
    <s v="Completed (PS)"/>
    <s v="RBS-Regional 3"/>
    <d v="2026-08-05T14:29:57"/>
    <d v="2026-08-06T16:42:54"/>
    <n v="69359295"/>
    <m/>
    <n v="152601214975"/>
    <s v="MOVEN FITNESS"/>
    <s v="ODP-MNZ-FU/99"/>
    <s v="WO060994467"/>
    <m/>
    <m/>
    <m/>
    <n v="111.525505943307"/>
    <n v="-7.6229470195620799"/>
    <s v="|MN00285|MYIA-062364956774/POI/ARNOLD TRIANTONY CHANDRA/082226292859/arnoldtriantonychandra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39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42"/>
    <n v="1002515611"/>
    <n v="3"/>
    <x v="3"/>
    <n v="4"/>
    <s v="PURWOKERTO"/>
    <s v="PURWOKERTO"/>
    <s v="PWT"/>
    <s v="REG"/>
    <s v="AO"/>
    <x v="0"/>
    <m/>
    <s v="Completed (PS)"/>
    <s v="RBS-Regional 3"/>
    <d v="2026-08-08T08:59:56"/>
    <d v="2026-08-08T10:32:29"/>
    <n v="69360049"/>
    <n v="2812959935"/>
    <n v="146303609747"/>
    <s v="mi ma&amp; 39;arif nu teluk"/>
    <s v="ODP-PWT-FP/085"/>
    <s v="WO061235887"/>
    <m/>
    <m/>
    <m/>
    <n v="109.25261260000001"/>
    <n v="-7.4512397999999997"/>
    <s v="|MN02742|MYIA-086458900272/POI/arif hidayat/+6285546640881/arifhidayat.mijen@gmail.com"/>
    <s v="Sales Profesional"/>
    <m/>
    <m/>
    <m/>
    <m/>
    <m/>
    <m/>
    <m/>
    <m/>
    <s v="Management Janji"/>
    <s v="2026-08-07 13:00:00 | Nama Pic : bp arif  No Hp Pic : 085546640881  No alt : -  Jam Pemasangan : siang   Tanggal Pemasangan : 7 Agustus 2026"/>
    <s v="FCC"/>
    <d v="2026-08-08T09:10:12"/>
    <m/>
    <m/>
    <s v="PS"/>
    <s v="X"/>
    <s v="NO ADDON"/>
    <n v="2026080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8T07:00:00"/>
    <s v="2026-08-07 13:00:00 | Nama Pic : bp arif  No Hp Pic : 085546640881  No alt : -  Jam Pemasangan : siang   Tanggal Pemasangan : 7 Agustus 2026"/>
    <n v="2026"/>
    <n v="8"/>
    <n v="8"/>
    <d v="2026-08-08T00:00:00"/>
    <n v="-0.29166666666424135"/>
    <x v="0"/>
  </r>
  <r>
    <n v="43"/>
    <n v="1002509420"/>
    <n v="3"/>
    <x v="7"/>
    <n v="4"/>
    <s v="KUDUS"/>
    <s v="JEPARA"/>
    <s v="PEC"/>
    <s v="REG"/>
    <s v="AO"/>
    <x v="0"/>
    <s v="1P INET"/>
    <s v="Completed (PS)"/>
    <s v="RBS-Regional 3"/>
    <d v="2026-08-04T18:22:56"/>
    <d v="2026-08-05T17:18:30"/>
    <n v="69358672"/>
    <m/>
    <n v="146593115480"/>
    <s v="SPBU 4459413"/>
    <s v="ODP-PEC-FA/111 FA/D05/111.01"/>
    <s v="WO060930225"/>
    <m/>
    <m/>
    <m/>
    <n v="110.7116123"/>
    <n v="-6.6703828999999999"/>
    <s v="|MC60142|MYIA-060744012260/POI/DERA BAHTIAR WIDIYANTO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24:52"/>
    <d v="2026-08-05T15:00:00"/>
    <m/>
    <s v="PS"/>
    <s v="PECANGAAN"/>
    <s v="NO ADDON"/>
    <n v="20260805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5"/>
    <d v="2026-08-05T00:00:00"/>
    <n v="-0.625"/>
    <x v="0"/>
  </r>
  <r>
    <n v="44"/>
    <n v="1002511398"/>
    <n v="3"/>
    <x v="4"/>
    <n v="5"/>
    <s v="KUPANG"/>
    <s v="ENDE"/>
    <s v="END"/>
    <s v="REG"/>
    <s v="AO"/>
    <x v="0"/>
    <s v="1P INET"/>
    <s v="7 | OSS - PROVISIONING ISSUED"/>
    <s v="RBS-Regional 3"/>
    <d v="2026-08-06T07:25:57"/>
    <d v="2026-08-07T08:09:54"/>
    <n v="69359519"/>
    <m/>
    <n v="172506788769"/>
    <s v="TOKO MEGA DARMA"/>
    <s v="ODP-END-FM/06 FM/D01/06.01"/>
    <s v="WO061034385"/>
    <m/>
    <m/>
    <m/>
    <n v="121.6514122"/>
    <n v="-8.8423689999999997"/>
    <s v="|MC40144|MYIA-077388511005/POI/GIOSCANI BRIAN G F/085231217979/brian0512fanggidae@gmail.com"/>
    <s v="MYIB_ASSISTANT"/>
    <m/>
    <m/>
    <m/>
    <m/>
    <m/>
    <m/>
    <m/>
    <m/>
    <s v="Management Janji"/>
    <s v="2026-08-07 08:00:00 | telp :085231217979 alt : manja : pagi : siang 07/08/2026 hub sebelum ke lokasi "/>
    <s v="FCC"/>
    <d v="2026-06-08T07:40:01"/>
    <d v="2026-08-07T08:00:00"/>
    <m/>
    <s v="PI"/>
    <s v="ENDE"/>
    <s v="NO ADDON"/>
    <m/>
    <s v="Provisioning Issued"/>
    <s v="HSI Bisnis Promo HUT Telkom PSB 70% - 50 Mbps"/>
    <s v="INDIBIZ"/>
    <m/>
    <m/>
    <d v="2026-08-07T08:00:00"/>
    <s v="2026-08-07 08:00:00 | telp :085231217979 alt : manja : pagi : siang 07/08/2026 hub sebelum ke lokasi "/>
    <m/>
    <m/>
    <m/>
    <e v="#NUM!"/>
    <e v="#NUM!"/>
    <x v="1"/>
  </r>
  <r>
    <n v="45"/>
    <n v="1002506699"/>
    <n v="3"/>
    <x v="3"/>
    <n v="4"/>
    <s v="PURWOKERTO"/>
    <s v="PURWOKERTO"/>
    <s v="PWT"/>
    <s v="REG"/>
    <s v="AO"/>
    <x v="0"/>
    <s v="1P INET"/>
    <s v="102 | FOLLOW UP COMPLETED"/>
    <s v="RBS-Regional 3"/>
    <d v="2026-08-04T07:43:56"/>
    <d v="2026-08-07T11:26:39"/>
    <n v="69357877"/>
    <m/>
    <n v="146303609114"/>
    <s v="PT MODULAR KULINER INDONESIA"/>
    <s v="ODP-PWT-FBE/053 FBE/D04/053.01"/>
    <s v="WO060847164"/>
    <m/>
    <m/>
    <m/>
    <n v="109.242199"/>
    <n v="-7.4297899999999997"/>
    <s v="|MN02587|MYIA-089124800085/POI/JULIO PRATAMA PUTRA/081291522934/it.support@ishangry.com"/>
    <s v="MYIB_ASSISTANT"/>
    <m/>
    <m/>
    <m/>
    <m/>
    <m/>
    <m/>
    <m/>
    <m/>
    <s v="Management Janji"/>
    <s v="2026-08-05 08:00:00 | Nama PIC: BP JULIO Notel: 081291522934 Alt: -  Tanggal: 5/8/2026 Jam Pasang: Pagi Note: Hubungi sebelum ke lokasi, terimakasih. "/>
    <s v="FCC"/>
    <d v="2026-04-08T07:55:19"/>
    <d v="2026-08-05T08:00:00"/>
    <m/>
    <s v="REVOKE"/>
    <s v="X"/>
    <s v="NO ADDON"/>
    <m/>
    <s v="Follow Up Revoke Completed, New Order ID : SC1002514334"/>
    <s v="HSI Bisnis PSB 70% - 50 Mbps"/>
    <s v="INDIBIZ"/>
    <m/>
    <m/>
    <d v="2026-08-05T08:00:00"/>
    <s v="2026-08-05 08:00:00 | Nama PIC: BP JULIO Notel: 081291522934 Alt: -  Tanggal: 5/8/2026 Jam Pasang: Pagi Note: Hubungi sebelum ke lokasi, terimakasih. "/>
    <m/>
    <m/>
    <m/>
    <e v="#NUM!"/>
    <e v="#NUM!"/>
    <x v="1"/>
  </r>
  <r>
    <n v="46"/>
    <n v="1002517665"/>
    <n v="3"/>
    <x v="1"/>
    <n v="4"/>
    <s v="SEMARANG"/>
    <s v="INNER - SEMARANG JATENG UTARA"/>
    <s v="JHR"/>
    <s v="REG"/>
    <s v="AO"/>
    <x v="0"/>
    <s v="1P INET"/>
    <s v="MIE - SEND SURVEY"/>
    <s v="RBS-Regional 3"/>
    <d v="2026-08-10T12:55:57"/>
    <d v="2026-08-10T12:58:01"/>
    <n v="69362403"/>
    <m/>
    <n v="142406122707"/>
    <s v="Sobat Cuan Abadi"/>
    <s v="ODP-JHR-FBD/020 FBD/D02/020.01"/>
    <s v="WO061392000"/>
    <m/>
    <m/>
    <m/>
    <n v="110.42993109673201"/>
    <n v="-6.9711133723907999"/>
    <s v="MD|MYDB-20260810264862|DN00001/MN00299|Sobat Cuan Abadi|08992662022"/>
    <s v="MYDIGIBIZPARTNER"/>
    <m/>
    <m/>
    <m/>
    <m/>
    <m/>
    <m/>
    <m/>
    <m/>
    <s v="Management Janji"/>
    <s v="2026-08-11 13:00:00 | Nama : BU LIA (OWNER) No Hp : 08992662022 No Alt :  Tgl Pemasangan : 11 Agustus 2026 Interval : PAGI  Note : Hubungi pelanggan terlebih dahulu"/>
    <s v="FCC"/>
    <d v="2026-10-08T13:09:48"/>
    <d v="2026-08-11T13:00:00"/>
    <m/>
    <s v="SURVEY_NEW_MANJA"/>
    <s v="JOHAR"/>
    <s v="NO ADDON"/>
    <m/>
    <s v="MIE - SEND SURVEY"/>
    <s v="HSI Bisnis Promo HUT Telkom PSB 70% - 50 Mbps"/>
    <s v="INDIBIZ"/>
    <m/>
    <m/>
    <d v="2026-08-11T13:00:00"/>
    <s v="2026-08-11 13:00:00 | Nama : BU LIA (OWNER) No Hp : 08992662022 No Alt :  Tgl Pemasangan : 11 Agustus 2026 Interval : PAGI  Note : Hubungi pelanggan terlebih dahulu"/>
    <m/>
    <m/>
    <m/>
    <e v="#NUM!"/>
    <e v="#NUM!"/>
    <x v="1"/>
  </r>
  <r>
    <n v="47"/>
    <n v="1002509545"/>
    <n v="3"/>
    <x v="3"/>
    <n v="4"/>
    <s v="YOGYAKARTA"/>
    <s v="SLEMAN"/>
    <s v="PKM"/>
    <s v="REG"/>
    <s v="AO"/>
    <x v="0"/>
    <s v="1P INET"/>
    <s v="MIA - INVALID SURVEY"/>
    <s v="RBS-Regional 3"/>
    <d v="2026-08-05T08:19:56"/>
    <d v="2026-08-07T12:47:38"/>
    <n v="69358736"/>
    <m/>
    <n v="146144119829"/>
    <s v="di TURGO village ( PT DWI NUSA PERSADA INDONESIA)"/>
    <s v="ODP-PKM-FAF/087 FAF/D05/087.01"/>
    <s v="WO060948502"/>
    <m/>
    <m/>
    <m/>
    <n v="110.4142365"/>
    <n v="-7.6876500999999999"/>
    <s v="|MC80054|MYIA-044811527159/POI/ DWI ANDI RIO/088901902661/dwinusapersadaindonesia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5-08T08:25:38"/>
    <d v="2026-08-07T13:00:00"/>
    <m/>
    <s v="SURVEY_NEW_MANJA"/>
    <s v="X"/>
    <s v="NO ADDON"/>
    <m/>
    <s v="MIE - INVALID SURVEY - ODP Jauh"/>
    <s v="HSI Bisnis Promo HUT Telkom PSB 70% - 30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1"/>
  </r>
  <r>
    <n v="48"/>
    <n v="1002512142"/>
    <n v="3"/>
    <x v="1"/>
    <n v="4"/>
    <s v="SEMARANG"/>
    <s v="SALATIGA"/>
    <s v="SLI"/>
    <s v="REG"/>
    <s v="AO"/>
    <x v="0"/>
    <s v="1P INET"/>
    <s v="Completed (PS)"/>
    <s v="RBS-Regional 3"/>
    <d v="2026-08-06T11:47:57"/>
    <d v="2026-08-08T13:29:10"/>
    <n v="69359884"/>
    <m/>
    <n v="142434111346"/>
    <s v="Toko Najib"/>
    <s v="ODP-SLI-FAE/062 FAE/D02/062.01"/>
    <s v="WO061062452"/>
    <m/>
    <m/>
    <m/>
    <n v="110.42077101767001"/>
    <n v="-7.4028708677662003"/>
    <s v="MD|MYDB-20260805264412|DN00001/MN00663|Toko Najib|089635810679"/>
    <s v="MYDIGIBIZPARTNER"/>
    <m/>
    <m/>
    <m/>
    <m/>
    <m/>
    <m/>
    <m/>
    <m/>
    <s v="Management Janji"/>
    <s v="2026-08-07 08:00:00 | Nama Pic : bp Najib No Hp Pic : 089635810679 No alt : - Jam Pemasangan : pagi  Tanggal Pemasangan : 7 Agustus 2026"/>
    <s v="FCC"/>
    <d v="2026-06-08T11:54:59"/>
    <d v="2026-08-07T08:00:00"/>
    <m/>
    <s v="PS"/>
    <s v="X"/>
    <s v="NO ADDON"/>
    <n v="20260808"/>
    <s v="Completed"/>
    <s v="HSI Bisnis Promo HUT Telkom PSB 70% - 100 Mbps"/>
    <s v="INDIBIZ"/>
    <m/>
    <m/>
    <d v="2026-08-07T08:00:00"/>
    <s v="2026-08-07 08:00:00 | Nama Pic : bp Najib No Hp Pic : 089635810679 No alt : - Jam Pemasangan : pagi  Tanggal Pemasangan : 7 Agustus 2026"/>
    <n v="2026"/>
    <n v="8"/>
    <n v="8"/>
    <d v="2026-08-08T00:00:00"/>
    <n v="0.66666666666424135"/>
    <x v="0"/>
  </r>
  <r>
    <n v="49"/>
    <n v="1002505606"/>
    <n v="3"/>
    <x v="6"/>
    <n v="5"/>
    <s v="SIDOARJO"/>
    <s v="JOMBANG"/>
    <s v="POS"/>
    <s v="REG"/>
    <s v="AO"/>
    <x v="0"/>
    <m/>
    <s v="Completed (PS)"/>
    <s v="RBS-Regional 3"/>
    <d v="2026-08-03T09:25:49"/>
    <d v="2026-08-04T15:26:35"/>
    <n v="69357248"/>
    <m/>
    <n v="152333218440"/>
    <s v="SEGO TEMPONG MBAK WIWIN"/>
    <s v="ODP-POS-FE/69"/>
    <s v="WO060863995"/>
    <m/>
    <m/>
    <m/>
    <n v="112.2292388"/>
    <n v="-7.4674636000000003"/>
    <s v="|MN01463|/SEGO TEMPONG MBAK WIWIN /WINBACK 2.0 HSI B2B (1:1) 50MBPS 355RB PSB DISC 70%/1:1 WINBACK 50MBPS INET ONLY TARIF 355000 BELUM PPN /yulipuji1107@gmail.com/YULI PUJI ASTUTIK/85894165726"/>
    <s v="Sales Force DBS"/>
    <m/>
    <m/>
    <m/>
    <m/>
    <m/>
    <m/>
    <m/>
    <m/>
    <s v="Management Janji"/>
    <s v="2026-08-05 08:00:00|NoteÃ‚Â :  Internet Sudah Terpasang Tinggal Aktivasi |40961370|MYDITA"/>
    <s v="FCC"/>
    <d v="2026-03-08T09:40:13"/>
    <d v="2026-08-05T08:00:00"/>
    <m/>
    <s v="PS"/>
    <s v="JOMBANG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5T08:00:00"/>
    <s v="2026-08-05 08:00:00|NoteÃ‚Â :  Internet Sudah Terpasang Tinggal Aktivasi |40961370|MYDITA"/>
    <n v="2026"/>
    <n v="8"/>
    <n v="4"/>
    <d v="2026-08-04T00:00:00"/>
    <n v="-1.3333333333357587"/>
    <x v="0"/>
  </r>
  <r>
    <n v="50"/>
    <n v="1002512621"/>
    <n v="3"/>
    <x v="3"/>
    <n v="4"/>
    <s v="PURWOKERTO"/>
    <s v="PURWOKERTO"/>
    <s v="PWT"/>
    <s v="REG"/>
    <s v="AO"/>
    <x v="0"/>
    <s v="2P INET + VOICE"/>
    <s v="102 | FOLLOW UP COMPLETED"/>
    <s v="RBS-Regional 3"/>
    <d v="2026-08-06T14:13:56"/>
    <d v="2026-08-08T08:59:55"/>
    <n v="69360049"/>
    <n v="2812958014"/>
    <n v="146303609155"/>
    <s v="mi ma&amp; 39;arif nu teluk"/>
    <s v="ODP-PWT-FP/085 FP/D04/085.01"/>
    <s v="WO061082988"/>
    <m/>
    <m/>
    <m/>
    <n v="109.2525802"/>
    <n v="-7.4514927000000002"/>
    <s v="|MN02742|MYIA-086458900272/POI/arif hidayat/+6285546640881/arifhidayat.mijen@gmail.com"/>
    <s v="MYIB_ASSISTANT"/>
    <m/>
    <m/>
    <m/>
    <m/>
    <m/>
    <m/>
    <m/>
    <m/>
    <s v="Management Janji"/>
    <s v="2026-08-07 13:00:00 | Nama Pic : bp arif No Hp Pic : 085546640881 No alt : - Jam Pemasangan : siang  Tanggal Pemasangan : 7 Agustus 2026"/>
    <s v="FCC"/>
    <d v="2026-06-08T14:26:03"/>
    <d v="2026-08-07T13:00:00"/>
    <m/>
    <s v="REVOKE"/>
    <s v="X"/>
    <s v="NO ADDON"/>
    <m/>
    <s v="Follow Up Revoke Completed, New Order ID : SC1002515611"/>
    <s v="HSI Bisnis Bundling Phone PSB 70% - Free 800 Menit - 75 Mbps"/>
    <s v="INDIBIZ"/>
    <m/>
    <m/>
    <d v="2026-08-07T13:00:00"/>
    <s v="2026-08-07 13:00:00 | Nama Pic : bp arif No Hp Pic : 085546640881 No alt : - Jam Pemasangan : siang  Tanggal Pemasangan : 7 Agustus 2026"/>
    <m/>
    <m/>
    <m/>
    <e v="#NUM!"/>
    <e v="#NUM!"/>
    <x v="1"/>
  </r>
  <r>
    <n v="51"/>
    <n v="1002506479"/>
    <n v="3"/>
    <x v="3"/>
    <n v="4"/>
    <s v="PURWOKERTO"/>
    <s v="PURWOKERTO"/>
    <s v="PWT"/>
    <s v="REG"/>
    <s v="AO"/>
    <x v="0"/>
    <m/>
    <s v="Completed (PS)"/>
    <s v="RBS-Regional 3"/>
    <d v="2026-08-03T16:10:58"/>
    <d v="2026-08-03T21:09:34"/>
    <n v="69356855"/>
    <m/>
    <n v="146303609646"/>
    <s v="TOKO ROHMAH"/>
    <s v="ODP-PWT-FAH/043"/>
    <s v="WO060820308"/>
    <m/>
    <m/>
    <m/>
    <n v="109.2279032"/>
    <n v="-7.4381497999999997"/>
    <s v="|MC00213|MYIA-064172393120/POI/FADHILATUR ROHMAH/089670120643/fadilaturrohmah96@gmail.com"/>
    <s v="Sales Profesional"/>
    <m/>
    <m/>
    <m/>
    <m/>
    <m/>
    <m/>
    <m/>
    <m/>
    <s v="Management Janji"/>
    <s v="2026-08-02 13:00:00 | telp :089670120643  Tanggal pemasangan :03/08/2026  Jam pemasangan : pagi/siang  Info Tambahan : Hubungi pelanggan dulu sebelum ke lokasi  terima kasih"/>
    <s v="FCC"/>
    <d v="2026-03-08T16:39:49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2 13:00:00 | telp :089670120643  Tanggal pemasangan :03/08/2026  Jam pemasangan : pagi/siang  Info Tambahan : Hubungi pelanggan dulu sebelum ke lokasi  terima kasih"/>
    <n v="2026"/>
    <n v="8"/>
    <n v="3"/>
    <d v="2026-08-03T00:00:00"/>
    <n v="-0.29166666666424135"/>
    <x v="0"/>
  </r>
  <r>
    <n v="52"/>
    <n v="1002514392"/>
    <n v="3"/>
    <x v="0"/>
    <n v="5"/>
    <s v="MALANG"/>
    <s v="KEPANJEN"/>
    <s v="GDI"/>
    <s v="REG"/>
    <s v="AO"/>
    <x v="0"/>
    <s v="1P INET"/>
    <s v="Completed (PS)"/>
    <s v="RBS-Regional 3"/>
    <d v="2026-08-07T11:41:56"/>
    <d v="2026-08-08T10:13:47"/>
    <n v="69360672"/>
    <m/>
    <n v="152715213806"/>
    <s v="SPBU 54.651.45"/>
    <s v="ODP-GDI-FA/23 GDI/D03/03.23"/>
    <s v="WO061152409"/>
    <m/>
    <m/>
    <m/>
    <n v="112.625091651121"/>
    <n v="-8.1716528285669998"/>
    <s v="|MN02703|MYIA-015809786993/POI/Yusanto Setyo Prihatono/082230577985/spbu5465145gdlg@gmail.com"/>
    <s v="MYIB_ASSISTANT"/>
    <m/>
    <m/>
    <m/>
    <m/>
    <m/>
    <m/>
    <m/>
    <m/>
    <s v="Management Janji"/>
    <s v="2026-08-08 08:00:00 | Tanggal pemasangan: 08/08/2026 Jam pemasangan : pagi / siang Info Tambahan : Hubungi pelanggan dulu sebelum ke lokasi. terima kasih"/>
    <s v="FCC"/>
    <d v="2026-07-08T11:55:04"/>
    <d v="2026-08-08T08:00:00"/>
    <m/>
    <s v="PS"/>
    <s v="TUREN"/>
    <s v="NO ADDON"/>
    <n v="20260808"/>
    <s v="Completed"/>
    <s v="HSI Bisnis Promo HUT Telkom PSB 70% - 100 Mbps"/>
    <s v="INDIBIZ"/>
    <m/>
    <m/>
    <d v="2026-08-08T08:00:00"/>
    <s v="2026-08-08 08:00:00 | Tanggal pemasangan: 08/08/2026 Jam pemasangan : pagi / siang Info Tambahan : Hubungi pelanggan dulu sebelum ke lokasi. terima kasih"/>
    <n v="2026"/>
    <n v="8"/>
    <n v="8"/>
    <d v="2026-08-08T00:00:00"/>
    <n v="-0.33333333333575865"/>
    <x v="0"/>
  </r>
  <r>
    <n v="53"/>
    <n v="1002518435"/>
    <n v="3"/>
    <x v="2"/>
    <n v="5"/>
    <s v="SINGARJA"/>
    <s v="GIANYAR"/>
    <s v="GIN"/>
    <s v="REG"/>
    <s v="AO"/>
    <x v="0"/>
    <m/>
    <s v="MIE - SEND SURVEY"/>
    <s v="RBS-Regional 3"/>
    <d v="2026-08-10T16:11:29"/>
    <d v="2026-08-10T18:44:01"/>
    <n v="69362712"/>
    <m/>
    <n v="172407213930"/>
    <s v="SD NEGERI 3 BURUAN"/>
    <s v="ODP-GIN-FAN/21"/>
    <s v="WO061444908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25:38"/>
    <d v="2026-08-11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m/>
    <m/>
    <m/>
    <e v="#NUM!"/>
    <e v="#NUM!"/>
    <x v="1"/>
  </r>
  <r>
    <n v="54"/>
    <n v="1002506609"/>
    <n v="3"/>
    <x v="4"/>
    <n v="5"/>
    <s v="MATARAM"/>
    <s v="BIMA"/>
    <s v="SIL"/>
    <s v="REG"/>
    <s v="AO"/>
    <x v="0"/>
    <s v="1P INET"/>
    <s v="102 | FOLLOW UP COMPLETED"/>
    <s v="RBS-Regional 3"/>
    <d v="2026-08-03T18:31:56"/>
    <d v="2026-08-08T09:10:56"/>
    <n v="69357823"/>
    <m/>
    <n v="172617203040"/>
    <s v="Toko Aiman"/>
    <s v="ODP-SIL-FAC/46 FAC/D05/46.01"/>
    <s v="WO060833730"/>
    <m/>
    <m/>
    <m/>
    <n v="118.633106"/>
    <n v="-8.5087240000000008"/>
    <s v="|MN02085|MYIA-043402253593/POI/Syam firdaus/082359216713/gugarimabi985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40:14"/>
    <d v="2026-08-04T15:00:00"/>
    <s v="Kendala Lainnya"/>
    <s v="REVOKE"/>
    <s v="BIMA BARAT"/>
    <s v="NETMONK"/>
    <m/>
    <s v="Follow Up Revoke Completed, New Order ID : SC1002515622"/>
    <s v="HSI Bisnis Bundling Netmonk PSB 70% - 2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1"/>
  </r>
  <r>
    <n v="55"/>
    <n v="1002512123"/>
    <n v="3"/>
    <x v="0"/>
    <n v="5"/>
    <s v="KEDIRI"/>
    <s v="KEDIRI"/>
    <s v="PAE"/>
    <s v="REG"/>
    <s v="AO"/>
    <x v="0"/>
    <s v="1P INET"/>
    <s v="Completed (PS)"/>
    <s v="RBS-Regional 3"/>
    <d v="2026-08-06T11:43:56"/>
    <d v="2026-08-06T21:18:48"/>
    <n v="69359874"/>
    <m/>
    <n v="152639219479"/>
    <s v="TOKO NADILA"/>
    <s v="ODP-PAE-FA/39 FA/D07/39.01"/>
    <s v="WO061061888"/>
    <m/>
    <m/>
    <m/>
    <n v="112.188255"/>
    <n v="-7.7536740000000002"/>
    <s v="|MC20002|MYIA-033852787383/POI/MOH IQBAL ARIZAL/085334493999/hafidzcadang@tmails.net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S"/>
    <s v="PARE"/>
    <s v="NO ADDON"/>
    <n v="20260806"/>
    <s v="Completed"/>
    <s v="HSI Bisnis Promo HUT Telkom PSB 70% - 100 Mbps"/>
    <s v="INDIBIZ"/>
    <m/>
    <m/>
    <d v="2026-08-07T08:00:00"/>
    <s v="2026-08-07 08:00:00 | M Janji : (07/08/026) jam Pasang : 09:00 Note : hubungi pelanggan jika ingin kelokasi "/>
    <n v="2026"/>
    <n v="8"/>
    <n v="6"/>
    <d v="2026-08-06T00:00:00"/>
    <n v="-1.3333333333357587"/>
    <x v="0"/>
  </r>
  <r>
    <n v="56"/>
    <n v="1002512300"/>
    <n v="3"/>
    <x v="5"/>
    <n v="5"/>
    <s v="MADURA"/>
    <s v="BANGKALAN"/>
    <s v="SPG"/>
    <s v="REG"/>
    <s v="AO"/>
    <x v="0"/>
    <m/>
    <s v="Completed (PS)"/>
    <s v="RBS-Regional 3"/>
    <d v="2026-08-06T12:58:21"/>
    <d v="2026-08-06T15:45:57"/>
    <n v="69352598"/>
    <m/>
    <n v="152434913487"/>
    <s v="TOKO RIDOI"/>
    <s v="ODP-SPG-FS/61"/>
    <s v="WO061070684"/>
    <m/>
    <m/>
    <m/>
    <n v="113.20769919999999"/>
    <n v="-7.0520544000000003"/>
    <s v="|MN02600|/TOKO RIDOI/087750023016/087778000795/rifaproduction383@gmail.com/HSI Bisnis Promo HUT Telkom (1:1) 50 Mbps (Rp 355.000) PSB Rp 150.000/RIDOI/Desa Ombul, Kedundung, Sampang"/>
    <s v="Sales Force DBS"/>
    <m/>
    <m/>
    <m/>
    <m/>
    <m/>
    <m/>
    <m/>
    <m/>
    <s v="Management Janji"/>
    <s v="2026-07-31 15:00:00|Nama PIC:  bp ridoi   No HP: 087750023016  Alt:  Tanggal: 31/7/2026  Jam Pasang: Sore  Note: Hubungi sebelum ke lokasi, terimakasih.  Diusahakan siang |RI2334|MYDITA"/>
    <s v="FCC"/>
    <d v="2026-06-08T13:10:52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7-31 15:00:00|Nama PIC:  bp ridoi   No HP: 087750023016  Alt:  Tanggal: 31/7/2026  Jam Pasang: Sore  Note: Hubungi sebelum ke lokasi, terimakasih.  Diusahakan siang |RI2334|MYDITA"/>
    <n v="2026"/>
    <n v="8"/>
    <n v="6"/>
    <d v="2026-08-06T00:00:00"/>
    <n v="-0.29166666666424135"/>
    <x v="0"/>
  </r>
  <r>
    <n v="57"/>
    <n v="1002515955"/>
    <n v="3"/>
    <x v="0"/>
    <n v="5"/>
    <s v="MADIUN"/>
    <s v="MADIUN"/>
    <s v="MNZ"/>
    <s v="REG"/>
    <s v="AO"/>
    <x v="0"/>
    <s v="1P INET"/>
    <s v="Completed (PS)"/>
    <s v="RBS-Regional 3"/>
    <d v="2026-08-08T13:28:58"/>
    <d v="2026-08-09T21:56:24"/>
    <n v="69361458"/>
    <m/>
    <n v="152601214983"/>
    <s v="SPBU 54.631.24 (OFFICE)"/>
    <s v="ODP-MNZ-FD/198 FD/D19/198.01"/>
    <s v="WO061264067"/>
    <m/>
    <m/>
    <m/>
    <n v="111.512415"/>
    <n v="-7.6384629999999998"/>
    <s v="|MN00286|MYIA-074686908705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39:52"/>
    <d v="2026-08-09T13:00:00"/>
    <m/>
    <s v="PS"/>
    <s v="X"/>
    <s v="NO ADDON"/>
    <n v="20260809"/>
    <s v="Completed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n v="2026"/>
    <n v="8"/>
    <n v="9"/>
    <d v="2026-08-09T00:00:00"/>
    <n v="-0.54166666666424135"/>
    <x v="0"/>
  </r>
  <r>
    <n v="58"/>
    <n v="1002512410"/>
    <n v="3"/>
    <x v="3"/>
    <n v="4"/>
    <s v="YOGYAKARTA"/>
    <s v="GUNUNG KIDUL"/>
    <s v="WNS"/>
    <s v="REG"/>
    <s v="AO"/>
    <x v="0"/>
    <s v="1P INET"/>
    <s v="Completed (PS)"/>
    <s v="RBS-Regional 3"/>
    <d v="2026-08-06T13:29:56"/>
    <d v="2026-08-07T12:32:18"/>
    <n v="69359986"/>
    <m/>
    <n v="143135115031"/>
    <s v="SMK MARDHOTULLAH PLAYEN"/>
    <s v="ODP-WNS-FEA/022 FEA/D02/022.01"/>
    <s v="WO061076997"/>
    <m/>
    <m/>
    <m/>
    <n v="110.5860709"/>
    <n v="-7.9555423999999997"/>
    <s v="|MN00277|MYIA-075807223071/POI/Rohmat Widiyanto/08122997243/smkmardhotullahplayen@gmail.com"/>
    <s v="MYIB_ASSISTANT"/>
    <m/>
    <m/>
    <m/>
    <m/>
    <m/>
    <m/>
    <m/>
    <m/>
    <s v="Management Janji"/>
    <s v="2026-08-07 13:00:00 | Nama : BP ROHMAT WIDIYANTO No Hp : 08122997243 No Alt :  Tgl Pemasangan : 07 Agustus 2026 Interval : PAGI  Note : Hubungi pelanggan terlebih dahulu"/>
    <s v="FCC"/>
    <d v="2026-06-08T13:40:05"/>
    <d v="2026-08-07T13:00:00"/>
    <m/>
    <s v="PS"/>
    <s v="WONOSARI"/>
    <s v="NO ADDON"/>
    <n v="20260807"/>
    <s v="Completed"/>
    <s v="HSI Bisnis Basic Promo HUT Telkom PSB 70% - 50 Mbps"/>
    <s v="INDIBIZ"/>
    <m/>
    <m/>
    <d v="2026-08-07T13:00:00"/>
    <s v="2026-08-07 13:00:00 | Nama : BP ROHMAT WIDIYANTO No Hp : 08122997243 No Alt :  Tgl Pemasangan : 07 Agustus 2026 Interval : PAGI  Note : Hubungi pelanggan terlebih dahulu"/>
    <n v="2026"/>
    <n v="8"/>
    <n v="7"/>
    <d v="2026-08-07T00:00:00"/>
    <n v="-0.54166666666424135"/>
    <x v="0"/>
  </r>
  <r>
    <n v="59"/>
    <n v="1002504770"/>
    <n v="3"/>
    <x v="0"/>
    <n v="5"/>
    <s v="MADIUN"/>
    <s v="TUBAN"/>
    <s v="JTR"/>
    <s v="REG"/>
    <s v="AO"/>
    <x v="0"/>
    <s v="1P INET"/>
    <s v="Completed (PS)"/>
    <s v="RBS-Regional 3"/>
    <d v="2026-08-01T15:47:56"/>
    <d v="2026-08-02T15:08:36"/>
    <n v="69356827"/>
    <m/>
    <n v="152645203491"/>
    <s v="TOKO KAIN MURAH"/>
    <s v="ODP-JTR-FB/15 FB/D03/15.01"/>
    <s v="WO060666682"/>
    <m/>
    <m/>
    <m/>
    <n v="111.72435209155"/>
    <n v="-7.0172890869492202"/>
    <s v="MD|MYDB-20260801264151|DN00001/MN01285|TOKO KAIN MURAH|0895384255955"/>
    <s v="MYDIGIBIZPARTNER"/>
    <m/>
    <m/>
    <m/>
    <m/>
    <m/>
    <m/>
    <m/>
    <m/>
    <s v="Management Janji"/>
    <s v="2026-08-02 13:00:00 | Nama Pic : bp ahmad  No Hp Pic : 0895384255955 No alt : - Jam Pemasangan : pagi  Tanggal Pemasangan : 2 Agustus 2026"/>
    <s v="FCC"/>
    <d v="2026-01-08T15:55:09"/>
    <d v="2026-08-02T13:00:00"/>
    <m/>
    <s v="PS"/>
    <s v="JATIROGO BANCAR"/>
    <s v="NO ADDON"/>
    <n v="20260802"/>
    <s v="Completed"/>
    <s v="HSI Bisnis Promo HUT Telkom PSB 70% - 150 Mbps"/>
    <s v="INDIBIZ"/>
    <m/>
    <m/>
    <d v="2026-08-02T13:00:00"/>
    <s v="2026-08-02 13:00:00 | Nama Pic : bp ahmad  No Hp Pic : 0895384255955 No alt : - Jam Pemasangan : pagi  Tanggal Pemasangan : 2 Agustus 2026"/>
    <n v="2026"/>
    <n v="8"/>
    <n v="2"/>
    <d v="2026-08-02T00:00:00"/>
    <n v="-0.54166666666424135"/>
    <x v="0"/>
  </r>
  <r>
    <n v="60"/>
    <n v="1002511598"/>
    <n v="3"/>
    <x v="6"/>
    <n v="5"/>
    <s v="SIDOARJO"/>
    <s v="INNER - JATIM TIMUR"/>
    <s v="KRN"/>
    <s v="REG"/>
    <s v="AO"/>
    <x v="0"/>
    <m/>
    <s v="Completed (PS)"/>
    <s v="RBS-Regional 3"/>
    <d v="2026-08-06T09:31:36"/>
    <d v="2026-08-07T17:32:28"/>
    <n v="69359639"/>
    <m/>
    <n v="152331250926"/>
    <s v="TOKO JAYA MAKMUR SENTOSA"/>
    <s v="ODP-KRN-FAD/50"/>
    <s v="WO061059041"/>
    <m/>
    <m/>
    <m/>
    <n v="112.5469586"/>
    <n v="-7.4551435000000001"/>
    <s v="|MC30111|/WINARTI/085188645162 / 82144141183/zulaikahwinarti38@gmail.com"/>
    <s v="Sales Force DBS"/>
    <m/>
    <m/>
    <m/>
    <m/>
    <m/>
    <m/>
    <m/>
    <m/>
    <s v="Management Janji"/>
    <s v="2026-08-07 08:00:00|Nama PIC : Winarti No HP : 085188645162 Alt :  M Janji : 07/08/2026 Jam Pasang : 08.00 - 13:00  NoteÃ‚Â :  hubungi terlebih dahulu sebelum kelokasi |40981182|MYDITA"/>
    <s v="FCC"/>
    <d v="2026-06-08T09:39:52"/>
    <d v="2026-08-07T08:00:00"/>
    <m/>
    <s v="PS"/>
    <s v="KRIAN"/>
    <s v="NETMONK - OCA"/>
    <n v="20260807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07T08:00:00"/>
    <s v="2026-08-07 08:00:00|Nama PIC : Winarti No HP : 085188645162 Alt :  M Janji : 07/08/2026 Jam Pasang : 08.00 - 13:00  NoteÃ‚Â :  hubungi terlebih dahulu sebelum kelokasi |40981182|MYDITA"/>
    <n v="2026"/>
    <n v="8"/>
    <n v="7"/>
    <d v="2026-08-07T00:00:00"/>
    <n v="-0.33333333333575865"/>
    <x v="0"/>
  </r>
  <r>
    <n v="61"/>
    <n v="1002505593"/>
    <n v="3"/>
    <x v="5"/>
    <n v="5"/>
    <s v="SBY UTARA"/>
    <s v="LAMONGAN"/>
    <s v="LMG"/>
    <s v="REG"/>
    <s v="AO"/>
    <x v="0"/>
    <s v="1P INET"/>
    <s v="Completed (PS)"/>
    <s v="RBS-Regional 3"/>
    <d v="2026-08-03T09:19:56"/>
    <d v="2026-08-04T09:51:24"/>
    <n v="69357227"/>
    <m/>
    <n v="152433909900"/>
    <s v="SPBU 54.622.24"/>
    <s v="ODP-LMG-FJ/83 FJ/D04/83.01"/>
    <s v="WO060757712"/>
    <m/>
    <m/>
    <m/>
    <n v="112.405857145786"/>
    <n v="-7.1195071119091997"/>
    <s v="MD|MYDB-20260803264215|DN00001/MN00216|SPBU 54.622.24|0895341690022"/>
    <s v="MYDIGIBIZPARTNER"/>
    <m/>
    <m/>
    <m/>
    <m/>
    <m/>
    <m/>
    <m/>
    <m/>
    <s v="Management Janji"/>
    <s v="2026-08-04 10:00:00 | Tanggal Pemasangan : 04 Agustus 2026 Jam Pemasangan : 08:00 13:00 Info Tambahan : Hubungi pelanggan dulu sebelum ke lokasi terimakasih"/>
    <s v="FCC"/>
    <d v="2026-03-08T09:25:39"/>
    <d v="2026-08-04T10:00:00"/>
    <m/>
    <s v="PS"/>
    <s v="LAMONGAN"/>
    <s v="NO ADDON"/>
    <n v="20260804"/>
    <s v="Completed"/>
    <s v="HSI Bisnis Promo HUT Telkom PSB 70% - 50 Mbps"/>
    <s v="INDIBIZ"/>
    <m/>
    <m/>
    <d v="2026-08-04T10:00:00"/>
    <s v="2026-08-04 10:00:00 | Tanggal Pemasangan : 04 Agustus 2026 Jam Pemasangan : 08:00 13:00 Info Tambahan : Hubungi pelanggan dulu sebelum ke lokasi terimakasih"/>
    <n v="2026"/>
    <n v="8"/>
    <n v="4"/>
    <d v="2026-08-04T00:00:00"/>
    <n v="-0.41666666666424135"/>
    <x v="0"/>
  </r>
  <r>
    <n v="62"/>
    <n v="1002509974"/>
    <n v="3"/>
    <x v="6"/>
    <n v="5"/>
    <s v="PASURUAN"/>
    <s v="PASURUAN"/>
    <s v="PSN"/>
    <s v="REG"/>
    <s v="AO"/>
    <x v="0"/>
    <m/>
    <s v="CANCEL COMPLETED"/>
    <s v="RBS-Regional 3"/>
    <d v="2026-08-05T10:27:06"/>
    <d v="2026-08-05T11:24:27"/>
    <n v="69358909"/>
    <m/>
    <n v="152729256692"/>
    <s v="WARUNG DYNASTY"/>
    <s v="ODP-PSN-FBF/79"/>
    <m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m/>
    <m/>
    <m/>
    <d v="2026-05-08T10:39:45"/>
    <m/>
    <m/>
    <s v="REJECT_FCC"/>
    <s v="PASURUAN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63"/>
    <n v="1002514594"/>
    <n v="3"/>
    <x v="4"/>
    <n v="5"/>
    <s v="MATARAM"/>
    <s v="SUMBAWA"/>
    <s v="SBW"/>
    <s v="REG"/>
    <s v="AO"/>
    <x v="0"/>
    <s v="1P INET"/>
    <s v="102 | FOLLOW UP COMPLETED"/>
    <s v="RBS-Regional 3"/>
    <d v="2026-08-07T13:23:56"/>
    <d v="2026-08-10T13:10:37"/>
    <n v="69360771"/>
    <m/>
    <n v="172606792116"/>
    <s v="LAUNDRY EL"/>
    <s v="ODP-SBW-FBG/06 FBG/D02/06.01"/>
    <s v="WO061164954"/>
    <m/>
    <m/>
    <m/>
    <n v="117.7059984"/>
    <n v="-8.6711797999999902"/>
    <s v="|MN01595|MYIA-086815516183/POI/fajriansyah/085927313163/fajriansyah030597@gmail.com"/>
    <s v="MYIB_ASSISTANT"/>
    <m/>
    <m/>
    <m/>
    <m/>
    <m/>
    <m/>
    <m/>
    <m/>
    <s v="Management Janji"/>
    <s v="2026-08-08 13:00:00 | Nama Pic : bp fajriansyah No Hp Pic : 088292061272 No alt : - Jam Pemasangan : pagi  Tanggal Pemasangan : 8 Agustus 2026"/>
    <s v="FCC"/>
    <d v="2026-07-08T13:25:39"/>
    <d v="2026-08-08T13:00:00"/>
    <s v="Kendala Lainnya"/>
    <s v="REVOKE"/>
    <s v="X"/>
    <s v="NO ADDON"/>
    <m/>
    <s v="Follow Up Revoke Completed, New Order ID : SC1002517689"/>
    <s v="HSI Bisnis Promo HUT Telkom PSB 70% - 50 Mbps"/>
    <s v="INDIBIZ"/>
    <m/>
    <m/>
    <d v="2026-08-08T13:00:00"/>
    <s v="2026-08-08 13:00:00 | Nama Pic : bp fajriansyah No Hp Pic : 088292061272 No alt : - Jam Pemasangan : pagi  Tanggal Pemasangan : 8 Agustus 2026"/>
    <m/>
    <m/>
    <m/>
    <e v="#NUM!"/>
    <e v="#NUM!"/>
    <x v="1"/>
  </r>
  <r>
    <n v="64"/>
    <n v="1002510759"/>
    <n v="3"/>
    <x v="4"/>
    <n v="5"/>
    <s v="KUPANG"/>
    <s v="ENDE"/>
    <s v="END"/>
    <s v="REG"/>
    <s v="AO"/>
    <x v="0"/>
    <s v="1P INET"/>
    <s v="Completed (PS)"/>
    <s v="RBS-Regional 3"/>
    <d v="2026-08-05T14:19:56"/>
    <d v="2026-08-05T21:17:22"/>
    <n v="69359260"/>
    <m/>
    <n v="172506788955"/>
    <s v="KIOS KRISNA"/>
    <s v="ODP-END-FM/05 FM/D01/05.01"/>
    <s v="WO060993154"/>
    <m/>
    <m/>
    <m/>
    <n v="121.6504387"/>
    <n v="-8.8422325999999902"/>
    <s v="|MC40142|MYIA-067375161025/POI/GIOSCANI BRIAN/+6285231217979/brian0512fanggidae@gmail.com"/>
    <s v="MYIB_ASSISTANT"/>
    <m/>
    <m/>
    <m/>
    <m/>
    <m/>
    <m/>
    <m/>
    <m/>
    <s v="Management Janji"/>
    <s v="2026-08-07 08:00:00 | Nama PIC : BAPAK BRIAN No HP : 085231217979 Alt :  M Janji : (JUMAT/7/AGUSTUS/2026) jam Pasang : 09:00 Note : hubungi pelanggan jika ingin kelokasi"/>
    <s v="FCC"/>
    <d v="2026-05-08T14:25:36"/>
    <d v="2026-08-07T08:00:00"/>
    <m/>
    <s v="PS"/>
    <s v="ENDE"/>
    <s v="NO ADDON"/>
    <n v="20260805"/>
    <s v="Completed"/>
    <s v="HSI Bisnis Promo HUT Telkom PSB 70% - 50 Mbps"/>
    <s v="INDIBIZ"/>
    <m/>
    <m/>
    <d v="2026-08-07T08:00:00"/>
    <s v="2026-08-07 08:00:00 | Nama PIC : BAPAK BRIAN No HP : 085231217979 Alt :  M Janji : (JUMAT/7/AGUSTUS/2026) jam Pasang : 09:00 Note : hubungi pelanggan jika ingin kelokasi"/>
    <n v="2026"/>
    <n v="8"/>
    <n v="5"/>
    <d v="2026-08-05T00:00:00"/>
    <n v="-2.3333333333357587"/>
    <x v="0"/>
  </r>
  <r>
    <n v="65"/>
    <n v="1002510436"/>
    <n v="3"/>
    <x v="4"/>
    <n v="5"/>
    <s v="KUPANG"/>
    <s v="ENDE"/>
    <s v="END"/>
    <s v="REG"/>
    <s v="AO"/>
    <x v="0"/>
    <s v="1P INET"/>
    <s v="Completed (PS)"/>
    <s v="RBS-Regional 3"/>
    <d v="2026-08-05T12:55:56"/>
    <d v="2026-08-07T13:30:16"/>
    <n v="69359116"/>
    <m/>
    <n v="172506788953"/>
    <s v="SDK DETUMBAWA"/>
    <s v="ODP-END-FDA/52 FDA/D03/52.01"/>
    <s v="WO060978813"/>
    <m/>
    <m/>
    <m/>
    <n v="121.6719839"/>
    <n v="-8.7859672999999994"/>
    <s v="|MC40144|MYIA-078361669405/POI/ADRIANUS LAWI SAMBI/085238366910/adrianussambi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10:17"/>
    <d v="2026-08-06T13:00:00"/>
    <m/>
    <s v="PS"/>
    <s v="ENDE"/>
    <s v="NO ADDON"/>
    <n v="20260807"/>
    <s v="Completed"/>
    <s v="HSI Bisnis Promo HUT Telkom PSB 70% - 10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7"/>
    <d v="2026-08-07T00:00:00"/>
    <n v="0.45833333333575865"/>
    <x v="0"/>
  </r>
  <r>
    <n v="66"/>
    <n v="1002508243"/>
    <n v="3"/>
    <x v="6"/>
    <n v="5"/>
    <s v="PASURUAN"/>
    <s v="PROBOLINGGO"/>
    <s v="TGS"/>
    <s v="REG"/>
    <s v="AO"/>
    <x v="0"/>
    <m/>
    <s v="Completed (PS)"/>
    <s v="RBS-Regional 3"/>
    <d v="2026-08-04T13:32:33"/>
    <d v="2026-08-05T21:18:56"/>
    <n v="69358296"/>
    <m/>
    <n v="152530201994"/>
    <s v="TOKO HLP"/>
    <s v="ODP-TGS-FA/54"/>
    <s v="WO060959527"/>
    <m/>
    <m/>
    <m/>
    <n v="113.1076104"/>
    <n v="-7.7498443999999997"/>
    <s v="|MN01068|/TOKO HLP/WINBACK HSI B2B + OCA BREACH CHECKER  (1:1) 300MBPS 1,250,5JT PSB DISC 70%//Mhidayatullah620@gmail.com/HOLIPA/89527814408"/>
    <s v="Sales Force DBS"/>
    <m/>
    <m/>
    <m/>
    <m/>
    <m/>
    <m/>
    <m/>
    <m/>
    <s v="Management Janji"/>
    <s v="2026-08-06 08:00:00|Tanggal: 06/8/2026 Jam Pasang: Pagi Note: Hubungi pelanggan sebelum ke lokasi, terima kasih.|40981182|MYDITA"/>
    <s v="FCC"/>
    <d v="2026-04-08T13:39:51"/>
    <d v="2026-08-06T08:00:00"/>
    <m/>
    <s v="PS"/>
    <s v="X"/>
    <s v="OCA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: 06/8/2026 Jam Pasang: Pagi Note: Hubungi pelanggan sebelum ke lokasi, terima kasih.|40981182|MYDITA"/>
    <n v="2026"/>
    <n v="8"/>
    <n v="5"/>
    <d v="2026-08-05T00:00:00"/>
    <n v="-1.3333333333357587"/>
    <x v="0"/>
  </r>
  <r>
    <n v="67"/>
    <n v="1002513883"/>
    <n v="3"/>
    <x v="3"/>
    <n v="4"/>
    <s v="YOGYAKARTA"/>
    <s v="INNER - YOGYA JATENG SELATAN"/>
    <s v="KBU"/>
    <s v="REG"/>
    <s v="AO"/>
    <x v="0"/>
    <s v="1P INET"/>
    <s v="Completed (PS)"/>
    <s v="RBS-Regional 3"/>
    <d v="2026-08-07T09:37:57"/>
    <d v="2026-08-08T12:47:06"/>
    <n v="69360476"/>
    <m/>
    <n v="146113146452"/>
    <s v="PUNOKAWAN PAJEKSAN"/>
    <s v="ODP-KBU-FCP/019 FCP/D02/019.01"/>
    <s v="WO061137848"/>
    <m/>
    <m/>
    <m/>
    <n v="110.36300900000001"/>
    <n v="-7.7960019999999997"/>
    <s v="|MC80046|MYIA-077951973868/POI/TRIONO/081515001500/punokawanpajeksan@gmail.com"/>
    <s v="MYIB_ASSISTANT"/>
    <m/>
    <m/>
    <m/>
    <m/>
    <m/>
    <m/>
    <m/>
    <m/>
    <s v="Management Janji"/>
    <s v="2026-08-09 13:00:00 | M Janji : 8 agustus 2026 jam Pasang : pagi siang Note : hubungi pelanggan jika ingin kelokasi"/>
    <s v="FCC"/>
    <d v="2026-07-08T09:40:07"/>
    <d v="2026-08-09T13:00:00"/>
    <m/>
    <s v="PS"/>
    <s v="X"/>
    <s v="NO ADDON"/>
    <n v="20260808"/>
    <s v="Completed"/>
    <s v="HSI Bisnis Promo HUT Telkom PSB 70% - 100 Mbps"/>
    <s v="INDIBIZ"/>
    <m/>
    <m/>
    <d v="2026-08-09T13:00:00"/>
    <s v="2026-08-09 13:00:00 | M Janji : 8 agustus 2026 jam Pasang : pagi siang Note : hubungi pelanggan jika ingin kelokasi"/>
    <n v="2026"/>
    <n v="8"/>
    <n v="8"/>
    <d v="2026-08-08T00:00:00"/>
    <n v="-1.5416666666642413"/>
    <x v="0"/>
  </r>
  <r>
    <n v="68"/>
    <n v="1002504718"/>
    <n v="3"/>
    <x v="5"/>
    <n v="5"/>
    <s v="SBY UTARA"/>
    <s v="GRESIK"/>
    <s v="GSK"/>
    <s v="REG"/>
    <s v="AO"/>
    <x v="0"/>
    <s v="1P INET"/>
    <s v="Completed (PS)"/>
    <s v="RBS-Regional 3"/>
    <d v="2026-08-01T15:19:57"/>
    <d v="2026-08-02T22:45:44"/>
    <n v="69356811"/>
    <m/>
    <n v="152421262082"/>
    <s v="SPBUN 5861102"/>
    <s v="ODP-GSK-FAQ/61 FAQ/D04/61.01"/>
    <s v="WO060663811"/>
    <m/>
    <m/>
    <m/>
    <n v="112.659298740327"/>
    <n v="-7.1539250396975804"/>
    <s v="MD|MYDB-20260731264027|DN00001/MN02100|SPBUN 5861102|085707551304"/>
    <s v="MYDIGIBIZPARTNER"/>
    <m/>
    <m/>
    <m/>
    <m/>
    <m/>
    <m/>
    <m/>
    <m/>
    <s v="Management Janji"/>
    <s v="2026-08-03 08:00:00 | Nama PIC : Bp Achmad No Hp : 085707551304 No Alt : - Tgl Pemasangan : 03 Agustus 2026 Interval : PAGI SIANG Note : Hubungi pelanggan terlebih dahulu"/>
    <s v="FCC"/>
    <d v="2026-01-08T15:25:05"/>
    <d v="2026-08-03T08:00:00"/>
    <m/>
    <s v="PS"/>
    <s v="GRESIK"/>
    <s v="NO ADDON"/>
    <n v="20260802"/>
    <s v="Completed"/>
    <s v="HSI Bisnis Promo HUT Telkom PSB 70% - 50 Mbps"/>
    <s v="INDIBIZ"/>
    <m/>
    <m/>
    <d v="2026-08-03T08:00:00"/>
    <s v="2026-08-03 08:00:00 | Nama PIC : Bp Achmad No Hp : 085707551304 No Alt : - Tgl Pemasangan : 03 Agustus 2026 Interval : PAGI SIANG Note : Hubungi pelanggan terlebih dahulu"/>
    <n v="2026"/>
    <n v="8"/>
    <n v="2"/>
    <d v="2026-08-02T00:00:00"/>
    <n v="-1.3333333333357587"/>
    <x v="0"/>
  </r>
  <r>
    <n v="69"/>
    <n v="1002516144"/>
    <n v="3"/>
    <x v="5"/>
    <n v="5"/>
    <s v="SBY SELATAN"/>
    <s v="TANDES"/>
    <s v="DMO"/>
    <s v="REG"/>
    <s v="AO"/>
    <x v="0"/>
    <s v="1P INET"/>
    <s v="102 | FOLLOW UP COMPLETED"/>
    <s v="RBS-Regional 3"/>
    <d v="2026-08-08T16:10:56"/>
    <d v="2026-08-10T13:45:04"/>
    <n v="69361588"/>
    <m/>
    <n v="152301273010"/>
    <s v="SMK Kawung 2 (Ruang Waka)"/>
    <s v="ODP-DMO-FNQ/69 FNQ/D04/69.01"/>
    <s v="WO061278990"/>
    <m/>
    <m/>
    <m/>
    <n v="112.71169759999999"/>
    <n v="-7.2704519999999899"/>
    <s v="|MN02813|MYIA-092531568209/POI/Ana/085333142872/smkkawungduasby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s v="Kendala Pelanggan"/>
    <s v="REVOKE"/>
    <s v="DARMO GUBENG"/>
    <s v="OCA"/>
    <m/>
    <s v="Follow Up Revoke Completed, New Order ID : SC1002517822"/>
    <s v="HSI Bisnis Basic Bundling OCA Breach Checker Promo 2026 PSB 70% - 50 Mbps"/>
    <s v="INDIBIZ"/>
    <m/>
    <m/>
    <d v="2026-08-09T13:00:00"/>
    <s v="2026-08-09 13:00:00 | Tanggal pemasangan: 09/08/2026 Jam pemasangan : pagi / siang Info Tambahan : Hubungi pelanggan dulu sebelum ke lokasi. terima kasih"/>
    <m/>
    <m/>
    <m/>
    <e v="#NUM!"/>
    <e v="#NUM!"/>
    <x v="1"/>
  </r>
  <r>
    <n v="70"/>
    <n v="1002514108"/>
    <n v="3"/>
    <x v="5"/>
    <n v="5"/>
    <s v="SBY UTARA"/>
    <s v="TANDES"/>
    <s v="KNN"/>
    <s v="REG"/>
    <s v="AO"/>
    <x v="0"/>
    <s v="1P INET"/>
    <s v="Completed (PS)"/>
    <s v="RBS-Regional 3"/>
    <d v="2026-08-07T10:31:56"/>
    <d v="2026-08-10T08:54:53"/>
    <n v="69360561"/>
    <m/>
    <n v="152412248754"/>
    <s v="PT AIDEN ENERGI INDONESIA"/>
    <s v="ODP-TDS-FQA/03 FQA/D01/03.01"/>
    <s v="WO061143783"/>
    <m/>
    <m/>
    <m/>
    <n v="112.6557693"/>
    <n v="-7.2535153000000001"/>
    <s v="|MN01063|MYIA-085668635260/POI/anam /085859950494/admin@skynetindonesia.id"/>
    <s v="MYIB_ASSISTANT"/>
    <m/>
    <m/>
    <m/>
    <m/>
    <m/>
    <m/>
    <m/>
    <m/>
    <s v="Management Janji"/>
    <s v="2026-08-08 08:00:00 | Nama PIC : bapak anam No HP : 085859950494 No Alternatif : - M Janji : 08/08/2026 Jam Pasang : Pagi NoteÃ‚Â :  Hubungi terlebih dahulu sebelum ke lokasi  "/>
    <s v="FCC"/>
    <d v="2026-07-08T10:39:56"/>
    <d v="2026-08-08T08:00:00"/>
    <m/>
    <s v="PS"/>
    <s v="KANDANGAN"/>
    <s v="NO ADDON"/>
    <n v="20260810"/>
    <s v="Completed"/>
    <s v="HSI Bisnis Basic Promo HUT Telkom PSB 70% - 75 Mbps"/>
    <s v="INDIBIZ"/>
    <m/>
    <m/>
    <d v="2026-08-08T08:00:00"/>
    <s v="2026-08-08 08:00:00 | Nama PIC : bapak anam No HP : 085859950494 No Alternatif : - M Janji : 08/08/2026 Jam Pasang : Pagi NoteÃ‚Â :  Hubungi terlebih dahulu sebelum ke lokasi  "/>
    <n v="2026"/>
    <n v="8"/>
    <n v="10"/>
    <d v="2026-08-10T00:00:00"/>
    <n v="1.6666666666642413"/>
    <x v="2"/>
  </r>
  <r>
    <n v="71"/>
    <n v="1002505758"/>
    <n v="3"/>
    <x v="6"/>
    <n v="5"/>
    <s v="JEMBER"/>
    <s v="BONDOWOSO"/>
    <s v="PRJ"/>
    <s v="REG"/>
    <s v="AO"/>
    <x v="0"/>
    <s v="2P INET + VOICE"/>
    <s v="Completed (PS)"/>
    <s v="RBS-Regional 3"/>
    <d v="2026-08-03T10:25:56"/>
    <d v="2026-08-03T21:09:34"/>
    <n v="69357314"/>
    <n v="3322011034"/>
    <n v="152526201925"/>
    <s v="RUMAH KOST DWI ADITAMA"/>
    <s v="ODP-PRJ-FB/38 FB/D03/38.01"/>
    <s v="WO060764860"/>
    <m/>
    <m/>
    <m/>
    <n v="113.98102450942"/>
    <n v="-7.7945371523285001"/>
    <s v="|MC30175|MYIA-010148255900/POI/RAFLY DWI ADITAMA/083842084874/dwiaditama00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BONDOWOSO"/>
    <s v="NO ADDON"/>
    <n v="20260803"/>
    <s v="Completed"/>
    <s v="HSI Bisnis Bundling Phone PSB 70% - Free 800 Menit Promo - 30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0"/>
  </r>
  <r>
    <n v="72"/>
    <n v="1002516222"/>
    <n v="3"/>
    <x v="4"/>
    <n v="5"/>
    <s v="MATARAM"/>
    <s v="BIMA"/>
    <s v="SIL"/>
    <s v="REG"/>
    <s v="AO"/>
    <x v="0"/>
    <m/>
    <s v="8 | OSS - PONR"/>
    <s v="RBS-Regional 3"/>
    <d v="2026-08-08T19:01:04"/>
    <d v="2026-08-08T19:43:54"/>
    <n v="69360511"/>
    <m/>
    <n v="172617203052"/>
    <s v="Toko hermansyah"/>
    <s v="ODP-SIL-FAC/18"/>
    <s v="WO061290399"/>
    <m/>
    <m/>
    <m/>
    <n v="118.625393863173"/>
    <n v="-8.4993011417142394"/>
    <s v="|MN02085|MYIA-013097393547/POI/Hermansyah/087890123319/bimasyamsudin015@gmail.com"/>
    <s v="MYDIGIBIZPARTNER"/>
    <m/>
    <m/>
    <m/>
    <m/>
    <m/>
    <m/>
    <m/>
    <m/>
    <s v="Management Janji"/>
    <s v="2026-08-08 13:00:00 | Nama Pic : BP HERMANSYAH  No Hp Pic : 087890123319  Jam Pemasangan : 08:00 - 12.00  Tanggal Pemasangan : SABTU 08 AGUSTUS 2026  Info Tambahan : Hubungi pelanggan sebelum datang ke lokasi, terima kasih."/>
    <s v="FCC"/>
    <d v="2026-08-08T19:09:53"/>
    <m/>
    <m/>
    <s v="ACT_COM"/>
    <s v="BIMA BARAT"/>
    <s v="NETMONK"/>
    <m/>
    <s v="PONR"/>
    <s v="- E23015;E23015 ~ ES23 - Perangkat ONT[0]  - E23015~null~44292;E23015||11||Abodemen 0[0]  - E23015~null~E23015_SWONTDUALB;SWONTDUALB ~ Biaya Sewa ONT Dual Band ~ E23015[50000]  - E23046;E23046 ~ ES23 - Paket HSI Bisnis[0]  - E23046~null~E23046_UNL;UNL ~ I"/>
    <s v="INDIBIZ"/>
    <m/>
    <m/>
    <d v="2026-08-08T07:00:00"/>
    <s v="2026-08-08 13:00:00 | Nama Pic : BP HERMANSYAH  No Hp Pic : 087890123319  Jam Pemasangan : 08:00 - 12.00  Tanggal Pemasangan : SABTU 08 AGUSTUS 2026  Info Tambahan : Hubungi pelanggan sebelum datang ke lokasi, terima kasih."/>
    <m/>
    <m/>
    <m/>
    <e v="#NUM!"/>
    <e v="#NUM!"/>
    <x v="1"/>
  </r>
  <r>
    <n v="73"/>
    <n v="1002515887"/>
    <n v="3"/>
    <x v="3"/>
    <n v="4"/>
    <s v="PURWOKERTO"/>
    <s v="CILACAP"/>
    <s v="MAO"/>
    <s v="REG"/>
    <s v="AO"/>
    <x v="0"/>
    <s v="1P INET"/>
    <s v="Completed (PS)"/>
    <s v="RBS-Regional 3"/>
    <d v="2026-08-08T12:35:57"/>
    <d v="2026-08-09T19:52:54"/>
    <n v="69361429"/>
    <m/>
    <n v="146389104315"/>
    <s v="SMP PGRI 09 MAOS"/>
    <s v="ODP-MAO-FA/012"/>
    <s v="WO061255778"/>
    <m/>
    <m/>
    <m/>
    <n v="109.149761"/>
    <n v="-7.6236335999999998"/>
    <s v="|MN00648|MYIA-023831554777/POI/Dwi Martiwi/085201472166/tiwi.dwi.martiwi@gmail.com"/>
    <s v="MYIB_ASSISTANT"/>
    <m/>
    <m/>
    <m/>
    <m/>
    <m/>
    <m/>
    <m/>
    <m/>
    <s v="Management Janji"/>
    <s v="2026-08-13 08:00:00 | Nama Pic : bu Dwi Martiwi No Hp Pic : 085201472166 No alt : - Jam Pemasangan : pagi  Tanggal Pemasangan : 13 Agustus 2026"/>
    <s v="FCC"/>
    <d v="2026-08-08T12:39:51"/>
    <d v="2026-08-13T08:00:00"/>
    <m/>
    <s v="PS"/>
    <s v="KROYA"/>
    <s v="NO ADDON"/>
    <n v="20260809"/>
    <s v="Completed"/>
    <s v="HSI Bisnis Promo HUT Telkom PSB 70% - 100 Mbps Dual Band"/>
    <s v="INDIBIZ"/>
    <m/>
    <m/>
    <d v="2026-08-13T08:00:00"/>
    <s v="2026-08-13 08:00:00 | Nama Pic : bu Dwi Martiwi No Hp Pic : 085201472166 No alt : - Jam Pemasangan : pagi  Tanggal Pemasangan : 13 Agustus 2026"/>
    <n v="2026"/>
    <n v="8"/>
    <n v="9"/>
    <d v="2026-08-09T00:00:00"/>
    <n v="-4.3333333333357587"/>
    <x v="0"/>
  </r>
  <r>
    <n v="74"/>
    <n v="1002506472"/>
    <n v="3"/>
    <x v="4"/>
    <n v="5"/>
    <s v="MATARAM"/>
    <s v="SUMBAWA"/>
    <s v="MLK"/>
    <s v="REG"/>
    <s v="AO"/>
    <x v="0"/>
    <m/>
    <s v="Completed (PS)"/>
    <s v="RBS-Regional 3"/>
    <d v="2026-08-03T16:06:41"/>
    <d v="2026-08-06T13:36:17"/>
    <n v="69356929"/>
    <m/>
    <n v="172608206211"/>
    <s v="KOS KOSAN FAHIM"/>
    <s v="ODP-MLK-FAD/44"/>
    <s v="WO060819772"/>
    <m/>
    <m/>
    <m/>
    <n v="116.7539867"/>
    <n v="-8.9201683000000003"/>
    <s v="|MN02367|MYIA-006819264242/POI/M FAHIM DWI HARDIKA/081215816089/fahimhardika@gmail.com"/>
    <s v="Sales Profesional"/>
    <m/>
    <m/>
    <m/>
    <m/>
    <m/>
    <m/>
    <m/>
    <m/>
    <s v="Management Janji"/>
    <s v="2026-08-03 08:00:00 | Tanggal pemasangan :01 agustus 2026  Jam pemasangan : 08.00 - 12.00  Info Tambahan : Hubungi pelanggan dulu sebelum ke lokasi  terimakasih"/>
    <s v="FCC"/>
    <d v="2026-03-08T16:10:38"/>
    <m/>
    <m/>
    <s v="PS"/>
    <s v="SUMBAWA BARAT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3 08:00:00 | Tanggal pemasangan :01 agustus 2026  Jam pemasangan : 08.00 - 12.00  Info Tambahan : Hubungi pelanggan dulu sebelum ke lokasi  terimakasih"/>
    <n v="2026"/>
    <n v="8"/>
    <n v="6"/>
    <d v="2026-08-06T00:00:00"/>
    <n v="2.7083333333357587"/>
    <x v="2"/>
  </r>
  <r>
    <n v="75"/>
    <n v="1002514653"/>
    <n v="3"/>
    <x v="6"/>
    <n v="5"/>
    <s v="PASURUAN"/>
    <s v="PASURUAN"/>
    <s v="NJA"/>
    <s v="REG"/>
    <s v="AO"/>
    <x v="0"/>
    <m/>
    <s v="Completed (PS)"/>
    <s v="RBS-Regional 3"/>
    <d v="2026-08-07T13:43:51"/>
    <d v="2026-08-08T15:16:45"/>
    <n v="69360795"/>
    <m/>
    <n v="152745210044"/>
    <s v="SDN TLOGOBODOSARI 1 TUTUR"/>
    <s v="ODP-NJA-FG/05"/>
    <s v="WO061248183"/>
    <m/>
    <m/>
    <m/>
    <n v="112.79071829999999"/>
    <n v="-7.8880851999999999"/>
    <s v="|MN02680|/SDN TLOGOBODOSARI 1 TUTUR/WINBACK 2.0 HSI B2B (1:2) 50MBPS 320RB PSB DISC 70%//sdntlogobodosari01@gmail.com/OLIVIA NUR SYAFA'AH/81336694034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3:54:50"/>
    <d v="2026-08-09T08:00:00"/>
    <m/>
    <s v="PS"/>
    <s v="X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8"/>
    <d v="2026-08-08T00:00:00"/>
    <n v="-1.3333333333357587"/>
    <x v="0"/>
  </r>
  <r>
    <n v="76"/>
    <n v="1002515554"/>
    <n v="3"/>
    <x v="4"/>
    <n v="5"/>
    <s v="MATARAM"/>
    <s v="BIMA"/>
    <s v="SAP"/>
    <s v="REG"/>
    <s v="AO"/>
    <x v="0"/>
    <s v="1P INET"/>
    <s v="7 | OSS - PROVISIONING ISSUED"/>
    <s v="RBS-Regional 3"/>
    <d v="2026-08-08T07:46:56"/>
    <d v="2026-08-09T08:07:40"/>
    <n v="69361211"/>
    <m/>
    <n v="172610305713"/>
    <s v="Kios Aiman"/>
    <s v="ODP-SAP-FAB/14 FAB/D02/14.01"/>
    <s v="WO061228600"/>
    <m/>
    <m/>
    <m/>
    <n v="119.012339"/>
    <n v="-8.5867240000000002"/>
    <s v="|MN02085|MYIA-040467897273/POI/rifdan/085338475722/rifdanwildan07@gmail.com"/>
    <s v="MYIB_ASSISTANT"/>
    <m/>
    <m/>
    <m/>
    <m/>
    <m/>
    <m/>
    <m/>
    <m/>
    <s v="Management Janji"/>
    <s v="2026-08-09 08:00:00 | Nama PIC : Bp Rifdan No Hp : 085338475722 No Alt : - Tgl Pemasangan : 09 Agustus 2026 Interval : PAGI SIANG Note : Hubungi pelanggan terlebih dahulu"/>
    <s v="FCC"/>
    <d v="2026-08-08T07:55:20"/>
    <d v="2026-08-09T08:00:00"/>
    <m/>
    <s v="PI"/>
    <s v="BIMA BARAT"/>
    <s v="ANTAREZ"/>
    <m/>
    <s v="Provisioning Issued"/>
    <s v="HSI Bisnis Bundling Antares Eazy PSB 70% - 150 Mbps"/>
    <s v="INDIBIZ"/>
    <m/>
    <m/>
    <d v="2026-08-09T08:00:00"/>
    <s v="2026-08-09 08:00:00 | Nama PIC : Bp Rifdan No Hp : 085338475722 No Alt : - Tgl Pemasangan : 09 Agustus 2026 Interval : PAGI SIANG Note : Hubungi pelanggan terlebih dahulu"/>
    <m/>
    <m/>
    <m/>
    <e v="#NUM!"/>
    <e v="#NUM!"/>
    <x v="1"/>
  </r>
  <r>
    <n v="77"/>
    <n v="1002517663"/>
    <n v="3"/>
    <x v="3"/>
    <n v="4"/>
    <s v="PURWOKERTO"/>
    <s v="PURBALINGGA"/>
    <s v="BBT"/>
    <s v="REG"/>
    <s v="AO"/>
    <x v="0"/>
    <m/>
    <s v="Completed (PS)"/>
    <s v="RBS-Regional 3"/>
    <d v="2026-08-10T12:56:22"/>
    <d v="2026-08-10T14:28:56"/>
    <n v="69361219"/>
    <m/>
    <n v="146394104895"/>
    <s v="SD N 1 Serayukaranganyar"/>
    <s v="ODP-BBT-FE/023"/>
    <s v="WO061392468"/>
    <m/>
    <m/>
    <m/>
    <n v="109.33593616931699"/>
    <n v="-7.2954366789835303"/>
    <s v="|MN02834|MYIA-009639503687/POI/Muhamad Iqbal/0895380071743/sdnegeri1serayukaranganyar@gmail.com"/>
    <s v="Sales Profesional"/>
    <m/>
    <m/>
    <m/>
    <m/>
    <m/>
    <m/>
    <m/>
    <m/>
    <s v="Management Janji"/>
    <s v="2026-08-09 15:00:00 | Nama PIC : Bp Iqbal  No Hp : 0895380071743  No Alt : -  Tgl Pemasangan : 09 Agustus 2026  Interval : PAGI SIANG  Note : Hubungi pelanggan terlebih dahulu"/>
    <s v="FCC"/>
    <d v="2026-10-08T13:09:48"/>
    <m/>
    <m/>
    <s v="PS"/>
    <s v="BOBOTSARI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9 15:00:00 | Nama PIC : Bp Iqbal  No Hp : 0895380071743  No Alt : -  Tgl Pemasangan : 09 Agustus 2026  Interval : PAGI SIANG  Note : Hubungi pelanggan terlebih dahulu"/>
    <n v="2026"/>
    <n v="8"/>
    <n v="10"/>
    <d v="2026-08-10T00:00:00"/>
    <n v="-0.29166666666424135"/>
    <x v="0"/>
  </r>
  <r>
    <n v="78"/>
    <n v="1002516573"/>
    <n v="3"/>
    <x v="0"/>
    <n v="5"/>
    <s v="MADIUN"/>
    <s v="NGAWI"/>
    <s v="MGT"/>
    <s v="REG"/>
    <s v="AO"/>
    <x v="0"/>
    <s v="1P INET"/>
    <s v="8 | OSS - PONR"/>
    <s v="RBS-Regional 3"/>
    <d v="2026-08-09T15:49:56"/>
    <d v="2026-08-10T17:16:04"/>
    <n v="69361922"/>
    <m/>
    <n v="152603215870"/>
    <s v="SPBU 54.633.02"/>
    <s v="ODP-MGT-FU/45 FU/D03/45.01"/>
    <s v="WO061331697"/>
    <m/>
    <m/>
    <m/>
    <n v="111.3276128"/>
    <n v="-7.6481788999999996"/>
    <s v="|MN00285|MYIA-025397263711/POI/JUMALI/085785922229/spbu63302@gmail.com"/>
    <s v="MYIB_ASSISTANT"/>
    <m/>
    <m/>
    <m/>
    <m/>
    <m/>
    <m/>
    <m/>
    <m/>
    <s v="Management Janji"/>
    <s v="2026-08-10 13:00:00 | Tanggal pemasangan: 10/08/2026 Jam pemasangan : 10.00 Info Tambahan : Hubungi pelanggan dulu sebelum ke lokasi. terima kasih"/>
    <s v="FCC"/>
    <d v="2026-09-08T15:55:13"/>
    <d v="2026-08-10T13:00:00"/>
    <m/>
    <s v="ACT_COM"/>
    <s v="MAGETAN"/>
    <s v="NO ADDON"/>
    <m/>
    <s v="PONR"/>
    <s v="HSI Bisnis Promo HUT Telkom PSB 70% - 50 Mbps"/>
    <s v="INDIBIZ"/>
    <m/>
    <m/>
    <d v="2026-08-10T13:00:00"/>
    <s v="2026-08-10 13:00:00 | Tanggal pemasangan: 10/08/2026 Jam pemasangan : 10.00 Info Tambahan : Hubungi pelanggan dulu sebelum ke lokasi. terima kasih"/>
    <m/>
    <m/>
    <m/>
    <e v="#NUM!"/>
    <e v="#NUM!"/>
    <x v="1"/>
  </r>
  <r>
    <n v="79"/>
    <n v="1002513892"/>
    <n v="3"/>
    <x v="5"/>
    <n v="5"/>
    <s v="SBY UTARA"/>
    <s v="TANDES"/>
    <s v="BBE"/>
    <s v="REG"/>
    <s v="AO"/>
    <x v="0"/>
    <s v="1P INET"/>
    <s v="MIA - INVALID SURVEY"/>
    <s v="RBS-Regional 3"/>
    <d v="2026-08-07T09:40:56"/>
    <d v="2026-08-07T13:26:18"/>
    <n v="69360480"/>
    <m/>
    <n v="152417233897"/>
    <s v="TOKO PIREKI"/>
    <s v="ODP-BBE-FAX/37 FAX/D04/37.01"/>
    <s v="WO061138195"/>
    <m/>
    <m/>
    <m/>
    <n v="112.6424025"/>
    <n v="-7.3462629000000002"/>
    <s v="|MN00086|MYIA-047291489395/POI/RIFKY ARIYANTO /081235377718/ariyantorifky@gmail.com"/>
    <s v="MYIB_ASSISTANT"/>
    <m/>
    <m/>
    <m/>
    <m/>
    <m/>
    <m/>
    <m/>
    <m/>
    <s v="Management Janji"/>
    <s v="2026-08-08 08:00:00 | Nama PIC : Bapak Rifky No HP : 081235377718 No Alternatif : 085739617324 M Janji : 08/08/2026 Jam Pasang : Pagi NoteÃ‚Â :  Hubungi terlebih dahulu sebelum ke lokasi  "/>
    <s v="FCC"/>
    <d v="2026-07-08T09:55:18"/>
    <d v="2026-08-08T08:00:00"/>
    <m/>
    <s v="SURVEY_NEW_MANJA"/>
    <s v="BAMBE"/>
    <s v="NO ADDON"/>
    <m/>
    <s v="MIE - INVALID SURVEY - Tidak Ada ODP"/>
    <s v="HSI Bisnis Promo HUT Telkom PSB 70% - 50 Mbps"/>
    <s v="INDIBIZ"/>
    <m/>
    <m/>
    <d v="2026-08-08T08:00:00"/>
    <s v="2026-08-08 08:00:00 | Nama PIC : Bapak Rifky No HP : 081235377718 No Alternatif : 085739617324 M Janji : 08/08/2026 Jam Pasang : Pagi NoteÃ‚Â :  Hubungi terlebih dahulu sebelum ke lokasi  "/>
    <m/>
    <m/>
    <m/>
    <e v="#NUM!"/>
    <e v="#NUM!"/>
    <x v="1"/>
  </r>
  <r>
    <n v="80"/>
    <n v="1002514066"/>
    <n v="3"/>
    <x v="3"/>
    <n v="4"/>
    <s v="PURWOKERTO"/>
    <s v="CILACAP"/>
    <s v="GML"/>
    <s v="REG"/>
    <s v="AO"/>
    <x v="0"/>
    <s v="1P INET"/>
    <s v="MIE - SEND SURVEY"/>
    <s v="RBS-Regional 3"/>
    <d v="2026-08-07T10:19:57"/>
    <d v="2026-08-07T10:22:01"/>
    <n v="69360545"/>
    <m/>
    <n v="141362105336"/>
    <s v="SPBU 44 532 19 Cantelan Slarang"/>
    <s v="ODP-GML-FAF/111 FAF/D06/111.01"/>
    <s v="WO061142453"/>
    <m/>
    <m/>
    <m/>
    <n v="109.11779"/>
    <n v="-7.6533009999999999"/>
    <s v="|MC00213|MYIA-056977305785/POI/DIAN NURMAYA SARI/085869518006/spbu4453219cantelan@yahoo.com"/>
    <s v="MYIB_ASSISTANT"/>
    <m/>
    <m/>
    <m/>
    <m/>
    <m/>
    <m/>
    <m/>
    <m/>
    <s v="Management Janji"/>
    <s v="2026-08-11 14:00:00 | Nama Pic : IBU DIAN No Hp Pic : 085869518006 Jam Pemasangan : 08:00 - 12.00 Tanggal Pemasangan : SABTU 08 AGUSTUS 2026 Info Tambahan : Hubungi pelanggan sebelum datang ke lokasi, terima kasih."/>
    <s v="FCC"/>
    <d v="2026-07-08T10:25:16"/>
    <d v="2026-08-11T14:00:00"/>
    <m/>
    <s v="SURVEY_NEW_MANJA"/>
    <s v="X"/>
    <s v="NO ADDON"/>
    <m/>
    <s v="MIE - SEND SURVEY"/>
    <s v="HSI Bisnis Promo HUT Telkom PSB 70% - 75 Mbps"/>
    <s v="INDIBIZ"/>
    <m/>
    <m/>
    <d v="2026-08-11T14:00:00"/>
    <s v="2026-08-11 14:00:00 | Nama Pic : IBU DIAN No Hp Pic : 085869518006 Jam Pemasangan : 08:00 - 12.00 Tanggal Pemasangan : SABTU 08 AGUSTUS 2026 Info Tambahan : Hubungi pelanggan sebelum datang ke lokasi, terima kasih."/>
    <m/>
    <m/>
    <m/>
    <e v="#NUM!"/>
    <e v="#NUM!"/>
    <x v="1"/>
  </r>
  <r>
    <n v="81"/>
    <n v="1002517397"/>
    <n v="3"/>
    <x v="0"/>
    <n v="5"/>
    <s v="MALANG"/>
    <s v="KEPANJEN"/>
    <s v="KLJ"/>
    <s v="REG"/>
    <s v="AO"/>
    <x v="0"/>
    <m/>
    <s v="Completed (PS)"/>
    <s v="RBS-Regional 3"/>
    <d v="2026-08-10T11:19:20"/>
    <d v="2026-08-10T16:20:10"/>
    <n v="69360390"/>
    <m/>
    <n v="152703903045"/>
    <s v="SMPN 4 MALANG"/>
    <s v="ODP-KLJ-FH/05"/>
    <s v="WO061378593"/>
    <m/>
    <m/>
    <m/>
    <n v="112.6165115"/>
    <n v="-7.9572265"/>
    <s v="|MN01864|MYIA-059563670705/POI/NGATEMAN/087796646626/smpn4malang@yahoo.co.id"/>
    <s v="Sales Profesional"/>
    <m/>
    <m/>
    <m/>
    <m/>
    <m/>
    <m/>
    <m/>
    <m/>
    <s v="Management Janji"/>
    <s v="2026-08-08 08:00:00 | telp :087796646626   alt : pagi / siang 10/08/2026  hub sebelum ke lokasi "/>
    <s v="FCC"/>
    <d v="2026-10-08T11:40:04"/>
    <m/>
    <m/>
    <s v="PS"/>
    <s v="KLOJE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08:00:00 | telp :087796646626   alt : pagi / siang 10/08/2026  hub sebelum ke lokasi "/>
    <n v="2026"/>
    <n v="8"/>
    <n v="10"/>
    <d v="2026-08-10T00:00:00"/>
    <n v="-0.29166666666424135"/>
    <x v="0"/>
  </r>
  <r>
    <n v="82"/>
    <n v="1002516881"/>
    <n v="3"/>
    <x v="0"/>
    <n v="5"/>
    <s v="KEDIRI"/>
    <s v="TULUNGAGUNG"/>
    <s v="CAT"/>
    <s v="REG"/>
    <s v="AO"/>
    <x v="0"/>
    <s v="1P INET"/>
    <s v="MIE - SEND SURVEY"/>
    <s v="RBS-Regional 3"/>
    <d v="2026-08-10T08:49:56"/>
    <d v="2026-08-10T08:52:01"/>
    <n v="69362084"/>
    <m/>
    <n v="152622209043"/>
    <s v="WARUNG KOPI SEMAR MESEM"/>
    <s v="ODP-CAT-FC/29 FC/D05/29.01"/>
    <s v="WO061358376"/>
    <m/>
    <m/>
    <m/>
    <n v="111.714094989001"/>
    <n v="-8.1947221578291405"/>
    <s v="MD|MYDB-20260810264844|DC20015/MC20183|WARUNG KOPI SEMAR MESEM|085842094066"/>
    <s v="MYDIGIBIZPARTNER"/>
    <m/>
    <m/>
    <m/>
    <m/>
    <m/>
    <m/>
    <m/>
    <m/>
    <s v="Management Janji"/>
    <s v="2026-08-11 15:00:00 | Tanggal pemasangan :11/08/2026 Jam pemasangan : pagi Info Tambahan : Hubungi pelanggan dulu sebelum ke lokasi terima kasih."/>
    <s v="FCC"/>
    <d v="2026-10-08T08:54:46"/>
    <d v="2026-08-11T15:00:00"/>
    <m/>
    <s v="SURVEY_NEW_MANJA"/>
    <s v="TULUNGAGUNG"/>
    <s v="NO ADDON"/>
    <m/>
    <s v="MIE - SEND SURVEY"/>
    <s v="HSI Bisnis Promo HUT Telkom PSB 70% - 300 Mbps"/>
    <s v="INDIBIZ"/>
    <m/>
    <m/>
    <d v="2026-08-11T15:00:00"/>
    <s v="2026-08-11 15:00:00 | Tanggal pemasangan :11/08/2026 Jam pemasangan : pagi Info Tambahan : Hubungi pelanggan dulu sebelum ke lokasi terima kasih."/>
    <m/>
    <m/>
    <m/>
    <e v="#NUM!"/>
    <e v="#NUM!"/>
    <x v="1"/>
  </r>
  <r>
    <n v="83"/>
    <n v="1002513009"/>
    <n v="3"/>
    <x v="2"/>
    <n v="5"/>
    <s v="DENPASAR"/>
    <s v="UBUNG"/>
    <s v="MMN"/>
    <s v="REG"/>
    <s v="AO"/>
    <x v="0"/>
    <s v="1P INET"/>
    <s v="100 | REVOKE COMPLETED"/>
    <s v="RBS-Regional 3"/>
    <d v="2026-08-06T15:52:56"/>
    <d v="2026-08-10T09:42:27"/>
    <n v="69360194"/>
    <m/>
    <n v="172419207103"/>
    <s v="PT Bangun Abadi Teknologi Indonesia"/>
    <s v="ODP-MMN-FB/50 FB/D04/50.01"/>
    <s v="WO061097942"/>
    <m/>
    <m/>
    <m/>
    <n v="115.18986099999999"/>
    <n v="-8.6802499999999991"/>
    <s v="|MB00449|MYIA-031642755437/POI/bapak/08111632312/billing@mybati.co.id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10:32"/>
    <d v="2026-08-07T13:00:00"/>
    <s v="Kendala Pelanggan"/>
    <s v="REVOKE"/>
    <s v="MONANG MANING"/>
    <s v="NO ADDON"/>
    <m/>
    <s v="Revoke Completed"/>
    <s v="HSI Bisnis Promo HUT Telkom PSB 70% - 100 Mbps Dual Band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1"/>
  </r>
  <r>
    <n v="84"/>
    <n v="1002515718"/>
    <n v="3"/>
    <x v="6"/>
    <n v="5"/>
    <s v="SIDOARJO"/>
    <s v="MOJOKERTO"/>
    <s v="DLA"/>
    <s v="REG"/>
    <s v="AO"/>
    <x v="0"/>
    <m/>
    <s v="CANCEL COMPLETED"/>
    <s v="RBS-Regional 3"/>
    <d v="2026-08-08T10:26:09"/>
    <d v="2026-08-10T11:20:41"/>
    <n v="69361308"/>
    <m/>
    <n v="152329216771"/>
    <s v="TOKO ANDALAN "/>
    <s v="ODP-DLA-FM/14"/>
    <m/>
    <m/>
    <m/>
    <m/>
    <n v="112.4416389"/>
    <n v="-7.6191402000000004"/>
    <s v="|MN02084|/TOKO ANDALAN /WINBACK 2.0 HSI B2B (1:2) 75MBPS 365RB PSB DISC 70%/085850777835/choirunnisak9099@gmail.com/CHOIRUN NISAK/-7.6191231, 112.4415999"/>
    <s v="Sales Force DBS"/>
    <m/>
    <m/>
    <m/>
    <m/>
    <m/>
    <m/>
    <m/>
    <m/>
    <m/>
    <m/>
    <m/>
    <d v="2026-08-08T10:40:08"/>
    <m/>
    <m/>
    <s v="REJECT_FCC"/>
    <s v="MOJOKERTO"/>
    <s v="NO ADDON"/>
    <m/>
    <s v="DECLINE : Decline - Batal Order Muhammad Fauzan Fidhianta 40961370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s v="DECLINE : Decline - Batal Order Muhammad Fauzan Fidhianta 40961370|MYDITA"/>
    <m/>
    <m/>
    <m/>
    <m/>
    <m/>
    <e v="#NUM!"/>
    <e v="#NUM!"/>
    <x v="1"/>
  </r>
  <r>
    <n v="85"/>
    <n v="1002507501"/>
    <n v="3"/>
    <x v="6"/>
    <n v="5"/>
    <s v="SIDOARJO"/>
    <s v="MOJOKERTO"/>
    <s v="DLA"/>
    <s v="REG"/>
    <s v="AO"/>
    <x v="0"/>
    <m/>
    <s v="Completed (PS)"/>
    <s v="RBS-Regional 3"/>
    <d v="2026-08-04T10:46:13"/>
    <d v="2026-08-05T13:18:31"/>
    <n v="69358090"/>
    <m/>
    <n v="152329215038"/>
    <s v="KOPI DEL REY"/>
    <s v="ODP-DLA-FM/31"/>
    <s v="WO060894964"/>
    <m/>
    <m/>
    <m/>
    <n v="112.4772844"/>
    <n v="-7.6128821000000002"/>
    <s v="|MN00518|/KOPI DEL REY/WINBACK 2.0 HSI B2B (1:1) 50MBPS 355RB PSB DISC 70%//siswianielka@gmail.com/SISWIANI ELKA PRAWESTI/81296699886"/>
    <s v="Sales Force DBS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4-08T10:55:08"/>
    <d v="2026-08-05T13:00:00"/>
    <m/>
    <s v="PS"/>
    <s v="MOJOKERT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n v="2026"/>
    <n v="8"/>
    <n v="5"/>
    <d v="2026-08-05T00:00:00"/>
    <n v="-0.54166666666424135"/>
    <x v="0"/>
  </r>
  <r>
    <n v="86"/>
    <n v="1002511885"/>
    <n v="3"/>
    <x v="2"/>
    <n v="5"/>
    <s v="DENPASAR"/>
    <s v="JIMBARAN"/>
    <s v="JBR"/>
    <s v="REG"/>
    <s v="AO"/>
    <x v="0"/>
    <m/>
    <s v="102 | FOLLOW UP COMPLETED"/>
    <s v="RBS-Regional 3"/>
    <d v="2026-08-06T10:52:47"/>
    <d v="2026-08-10T09:37:47"/>
    <n v="69359763"/>
    <m/>
    <n v="172415798688"/>
    <s v="KOS 88"/>
    <s v="ODP-JBR-FA/51"/>
    <s v="WO061174861"/>
    <m/>
    <m/>
    <m/>
    <n v="115.1826537"/>
    <n v="-8.8199097000000002"/>
    <s v="|MN02677|/CP I MADE ADI HERMAWAN/085792583858/kadekadiadihermawan@gmail.com"/>
    <s v="Sales Force DBS"/>
    <m/>
    <m/>
    <m/>
    <m/>
    <m/>
    <m/>
    <m/>
    <m/>
    <s v="Management Janji"/>
    <s v="2026-08-08 13:00:00|Nama PIC : Adi No HP : 085792583858 Alt : 081805469119 M Janji : 08/08/2026 Jam Pasang : 08.00 - 13:00  NoteÃ‚Â :  hubungi terlebih dahulu sebelum kelokasi|40981182|MYDITA"/>
    <s v="FCC"/>
    <d v="2026-06-08T10:55:32"/>
    <d v="2026-08-08T13:00:00"/>
    <s v="Kendala Teknik"/>
    <s v="REVOKE"/>
    <s v="JIMBARAN NUSA DUA"/>
    <s v="NO ADDON"/>
    <m/>
    <s v="Follow Up Revoke Completed, New Order ID : SC100251706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 : Adi No HP : 085792583858 Alt : 081805469119 M Janji : 08/08/2026 Jam Pasang : 08.00 - 13:00  NoteÃ‚Â :  hubungi terlebih dahulu sebelum kelokasi|40981182|MYDITA"/>
    <m/>
    <m/>
    <m/>
    <e v="#NUM!"/>
    <e v="#NUM!"/>
    <x v="1"/>
  </r>
  <r>
    <n v="87"/>
    <n v="1002517140"/>
    <n v="3"/>
    <x v="2"/>
    <n v="5"/>
    <s v="DENPASAR"/>
    <s v="SANUR"/>
    <s v="SWI"/>
    <s v="REG"/>
    <s v="AO"/>
    <x v="0"/>
    <m/>
    <s v="SIBEL - CREATE ORDER FAIL"/>
    <s v="RBS-Regional 3"/>
    <d v="2026-08-10T10:06:02"/>
    <d v="2026-08-11T08:04:21"/>
    <n v="69362176"/>
    <m/>
    <n v="172423220307"/>
    <s v="KOMANG KOMPYANG VILLA"/>
    <s v="ODP-SWI-FP/49"/>
    <s v="WO061376239"/>
    <m/>
    <m/>
    <m/>
    <n v="115.283664"/>
    <n v="-8.6131817000000002"/>
    <s v="|MN02642|/PIC BAPAK KOMANG KOMPYANG/085339614638/komangkompyang@yahoo.co.id"/>
    <s v="Sales Force DBS"/>
    <m/>
    <m/>
    <m/>
    <m/>
    <m/>
    <m/>
    <m/>
    <m/>
    <s v="Management Janji"/>
    <s v="2026-08-11 08:00:00|Nama PIC : bapak komang No HP : 085339614638 Alt :  M Janji : (SELASA/11/AGUSTUS/2026) jam Pasang : 09:00 Note : hubungi pelanggan jika ingin kelokasi|40961371|MYDITA"/>
    <s v="FCC"/>
    <d v="2026-10-08T10:10:08"/>
    <d v="2026-08-11T08:00:00"/>
    <m/>
    <s v="INPROGRESS_SC"/>
    <s v="TOHPATI SUKAWATI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08:00:00"/>
    <s v="2026-08-11 08:00:00|Nama PIC : bapak komang No HP : 085339614638 Alt :  M Janji : (SELASA/11/AGUSTUS/2026) jam Pasang : 09:00 Note : hubungi pelanggan jika ingin kelokasi|40961371|MYDITA"/>
    <m/>
    <m/>
    <m/>
    <e v="#NUM!"/>
    <e v="#NUM!"/>
    <x v="1"/>
  </r>
  <r>
    <n v="88"/>
    <n v="1002518192"/>
    <n v="3"/>
    <x v="2"/>
    <n v="5"/>
    <s v="DENPASAR"/>
    <s v="SANUR"/>
    <s v="SWI"/>
    <s v="REG"/>
    <s v="AO"/>
    <x v="0"/>
    <m/>
    <s v="7 | OSS - PROVISIONING ISSUED"/>
    <s v="RBS-Regional 3"/>
    <d v="2026-08-10T15:05:14"/>
    <d v="2026-08-10T16:05:40"/>
    <n v="69360182"/>
    <m/>
    <n v="172423220860"/>
    <s v="Koperasi Simpan Pinjam Sari Sedana Bali"/>
    <s v="ODP-SWI-FE/88"/>
    <s v="WO061417644"/>
    <m/>
    <m/>
    <m/>
    <n v="115.278186368645"/>
    <n v="-8.5812914696436593"/>
    <s v="|MN02644|/PIC NI LUH ERA WIANTARI/085847477624/era.wd24@gmail.com"/>
    <s v="Sales Force DBS"/>
    <m/>
    <m/>
    <m/>
    <m/>
    <m/>
    <m/>
    <m/>
    <m/>
    <s v="Management Janji"/>
    <s v="2026-08-08 08:00:00|Nama PIC:  bu era  No HP: 085847477624  Alt:  Tanggal: 8/8/2026  Jam Pasang: pagi  Note: Hubungi sebelum ke lokasi, terimakasih|40010577|MYDITA"/>
    <s v="FCC"/>
    <d v="2026-10-08T15:09:52"/>
    <m/>
    <m/>
    <s v="PI"/>
    <s v="TOHPATI SUKAWATI"/>
    <s v="NO ADDON"/>
    <m/>
    <s v="Provisioning Issu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8 08:00:00|Nama PIC:  bu era  No HP: 085847477624  Alt:  Tanggal: 8/8/2026  Jam Pasang: pagi  Note: Hubungi sebelum ke lokasi, terimakasih|40010577|MYDITA"/>
    <m/>
    <m/>
    <m/>
    <e v="#NUM!"/>
    <e v="#NUM!"/>
    <x v="1"/>
  </r>
  <r>
    <n v="89"/>
    <n v="1002509520"/>
    <n v="3"/>
    <x v="4"/>
    <n v="5"/>
    <s v="MATARAM"/>
    <s v="SUMBAWA"/>
    <s v="SBW"/>
    <s v="REG"/>
    <s v="AO"/>
    <x v="0"/>
    <s v="1P INET"/>
    <s v="Completed (PS)"/>
    <s v="RBS-Regional 3"/>
    <d v="2026-08-05T08:05:56"/>
    <d v="2026-08-05T21:24:57"/>
    <n v="69358730"/>
    <m/>
    <n v="172606792090"/>
    <s v="UD AVATAR"/>
    <s v="ODP-SBW-FAB/46 FAB/D05/46.01"/>
    <s v="WO060944160"/>
    <m/>
    <m/>
    <m/>
    <n v="117.41827245801601"/>
    <n v="-8.4913055043574506"/>
    <s v="MD|MYDB-20260804264357|DN00001/MN01576|UD AVATAR|085338992945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X"/>
    <s v="NETMONK"/>
    <n v="20260805"/>
    <s v="Completed"/>
    <s v="HSI Bisnis Bundling Netmonk Promo 2026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</r>
  <r>
    <n v="90"/>
    <n v="1002509099"/>
    <n v="3"/>
    <x v="7"/>
    <n v="4"/>
    <s v="KUDUS"/>
    <s v="KUDUS"/>
    <s v="KUD"/>
    <s v="REG"/>
    <s v="AO"/>
    <x v="0"/>
    <s v="1P INET"/>
    <s v="102 | FOLLOW UP COMPLETED"/>
    <s v="RBS-Regional 3"/>
    <d v="2026-08-04T16:10:56"/>
    <d v="2026-08-06T15:45:13"/>
    <n v="69358545"/>
    <m/>
    <n v="142401145965"/>
    <s v="SPBU 4459303"/>
    <s v="ODP-KUD-FAX/026 FAX/D03/026.01"/>
    <s v="WO060917668"/>
    <m/>
    <m/>
    <m/>
    <n v="110.93001219999999"/>
    <n v="-6.8025639"/>
    <s v="|MC60142|MYIA-071087231335/POI/DERA BAHTIAR WIDIYANTO /08562685148/spbu_modern@yahoo.com"/>
    <s v="MYIB_ASSISTANT"/>
    <m/>
    <m/>
    <m/>
    <m/>
    <m/>
    <m/>
    <m/>
    <m/>
    <s v="Management Janji"/>
    <s v="2026-08-05 13:00:00 |  M Janji : (5 AGUSTUS 2026) jam Pasang : siang Note : hubungi pelanggan jika ingin kelokasi"/>
    <s v="FCC"/>
    <d v="2026-04-08T16:25:34"/>
    <d v="2026-08-05T13:00:00"/>
    <m/>
    <s v="REVOKE"/>
    <s v="X"/>
    <s v="NO ADDON"/>
    <m/>
    <s v="Follow Up Revoke Completed, New Order ID : SC1002512969"/>
    <s v="HSI Bisnis Basic Promo HUT Telkom PSB 70% - 100 Mbps Dual Band"/>
    <s v="INDIBIZ"/>
    <m/>
    <m/>
    <d v="2026-08-05T13:00:00"/>
    <s v="2026-08-05 13:00:00 |  M Janji : (5 AGUSTUS 2026) jam Pasang : siang Note : hubungi pelanggan jika ingin kelokasi"/>
    <m/>
    <m/>
    <m/>
    <e v="#NUM!"/>
    <e v="#NUM!"/>
    <x v="1"/>
  </r>
  <r>
    <n v="91"/>
    <n v="1002505231"/>
    <n v="3"/>
    <x v="4"/>
    <n v="5"/>
    <s v="MATARAM"/>
    <s v="BIMA"/>
    <s v="SIL"/>
    <s v="REG"/>
    <s v="AO"/>
    <x v="0"/>
    <s v="1P INET"/>
    <s v="102 | FOLLOW UP COMPLETED"/>
    <s v="RBS-Regional 3"/>
    <d v="2026-08-02T12:55:57"/>
    <d v="2026-08-07T13:10:16"/>
    <n v="69356983"/>
    <m/>
    <n v="172617203038"/>
    <s v="CV. JOHAN TEKNIK"/>
    <s v="ODP-SIL-FAA/47 FAA/D03/47.01"/>
    <s v="WO060711242"/>
    <m/>
    <m/>
    <m/>
    <n v="118.627527952194"/>
    <n v="-8.5060150392965497"/>
    <s v="MD|MYDB-20260731264061|DB10005/MB10152|CV. JOHAN TEKNIK|085135771403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3:09:53"/>
    <d v="2026-08-04T08:00:00"/>
    <s v="Kendala Lainnya"/>
    <s v="REVOKE"/>
    <s v="BIMA BARAT"/>
    <s v="NO ADDON"/>
    <m/>
    <s v="Follow Up Revoke Completed, New Order ID : SC1002514539"/>
    <s v="HSI Bisnis Khusus Winback PSB 70% - 1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1"/>
  </r>
  <r>
    <n v="92"/>
    <n v="1002507113"/>
    <n v="3"/>
    <x v="6"/>
    <n v="5"/>
    <s v="JEMBER"/>
    <s v="JEMBER"/>
    <s v="JER"/>
    <s v="REG"/>
    <s v="AO"/>
    <x v="0"/>
    <s v="1P INET"/>
    <s v="Completed (PS)"/>
    <s v="RBS-Regional 3"/>
    <d v="2026-08-04T09:47:56"/>
    <d v="2026-08-04T16:14:17"/>
    <n v="69358016"/>
    <m/>
    <n v="152501280840"/>
    <s v="Darul Arifin 2"/>
    <s v="ODP-JER-FAD/39 FAD/D03/39.01"/>
    <s v="WO060859369"/>
    <m/>
    <m/>
    <m/>
    <n v="113.6572671"/>
    <n v="-8.1929903999999993"/>
    <s v="|MN00086|MYIA-037477881507/POI/Himmatur Rofi&amp; 39;ah/083111484364/himmaturrofiah27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JEMBER"/>
    <s v="NO ADDON"/>
    <n v="20260804"/>
    <s v="Completed"/>
    <s v="HSI Bisnis Promo HUT Telkom PSB 70% - 10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0"/>
  </r>
  <r>
    <n v="93"/>
    <n v="1002515460"/>
    <n v="3"/>
    <x v="2"/>
    <n v="5"/>
    <s v="SINGARJA"/>
    <s v="JEMBRANA"/>
    <s v="NGR"/>
    <s v="REG"/>
    <s v="AO"/>
    <x v="0"/>
    <s v="1P INET"/>
    <s v="Completed (PS)"/>
    <s v="RBS-Regional 3"/>
    <d v="2026-08-07T18:28:56"/>
    <d v="2026-08-10T09:12:26"/>
    <n v="69361138"/>
    <m/>
    <n v="172411226083"/>
    <s v="SD NEGERI 1 LOLOAN TIMUR"/>
    <s v="ODP-NGR-FH/28 FH/D03/28.01"/>
    <s v="WO061200441"/>
    <m/>
    <m/>
    <m/>
    <n v="114.625195047033"/>
    <n v="-8.3693071464069906"/>
    <s v="|MN02718|MYIA-038679946236/POI/WAYAN MAHARDIKA /085748355804/mahar982@gmail.com"/>
    <s v="MYIB_ASSISTANT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PS"/>
    <s v="NEGARA"/>
    <s v="NO ADDON"/>
    <n v="20260810"/>
    <s v="Completed"/>
    <s v="HSI Bisnis Promo HUT Telkom PSB 70% - 50 Mbps"/>
    <s v="INDIBIZ"/>
    <m/>
    <m/>
    <d v="2026-08-08T15:00:00"/>
    <s v="2026-08-08 15:00:00 | M Janji : (08/08/026) jam Pasang : 09:00 Note : hubungi pelanggan jika ingin kelokasi"/>
    <n v="2026"/>
    <n v="8"/>
    <n v="10"/>
    <d v="2026-08-10T00:00:00"/>
    <n v="1.375"/>
    <x v="2"/>
  </r>
  <r>
    <n v="94"/>
    <n v="1002512111"/>
    <n v="3"/>
    <x v="3"/>
    <n v="4"/>
    <s v="PURWOKERTO"/>
    <s v="CILACAP"/>
    <s v="MAN"/>
    <s v="REG"/>
    <s v="AO"/>
    <x v="0"/>
    <s v="1P INET"/>
    <s v="Completed (PS)"/>
    <s v="RBS-Regional 3"/>
    <d v="2026-08-06T11:40:56"/>
    <d v="2026-08-07T13:17:37"/>
    <n v="69359851"/>
    <m/>
    <n v="146391107024"/>
    <s v="ERABLUE DIPONEGORO"/>
    <s v="ODP-MAN-FC/021"/>
    <s v="WO061061528"/>
    <m/>
    <m/>
    <m/>
    <n v="108.77170599999999"/>
    <n v="-7.2989259999999998"/>
    <s v="|MN02587|MYIA-005767090070/POI/HASBIBINTARO SHIDDIQ/081249549394/nextperdanaone@gmail.com"/>
    <s v="MYIB_ASSISTANT"/>
    <m/>
    <m/>
    <m/>
    <m/>
    <m/>
    <m/>
    <m/>
    <m/>
    <s v="Management Janji"/>
    <s v="2026-08-09 08:00:00 | Nama : BP HASBIBINTARO SHIDDIQ No Hp : 081249549394 No Alt :  Tgl Pemasangan : 07 Agustus 2026 Interval : PAGI  Note : Hubungi pelanggan terlebih dahulu"/>
    <s v="FCC"/>
    <d v="2026-06-08T11:54:59"/>
    <d v="2026-08-09T08:00:00"/>
    <m/>
    <s v="PS"/>
    <s v="MAJENANG"/>
    <s v="NO ADDON"/>
    <n v="20260807"/>
    <s v="Completed"/>
    <s v="HSI Bisnis PSB 70% Dual Band - 100 Mbps"/>
    <s v="INDIBIZ"/>
    <m/>
    <m/>
    <d v="2026-08-09T08:00:00"/>
    <s v="2026-08-09 08:00:00 | Nama : BP HASBIBINTARO SHIDDIQ No Hp : 081249549394 No Alt :  Tgl Pemasangan : 07 Agustus 2026 Interval : PAGI  Note : Hubungi pelanggan terlebih dahulu"/>
    <n v="2026"/>
    <n v="8"/>
    <n v="7"/>
    <d v="2026-08-07T00:00:00"/>
    <n v="-2.3333333333357587"/>
    <x v="0"/>
  </r>
  <r>
    <n v="95"/>
    <n v="1002510138"/>
    <n v="3"/>
    <x v="0"/>
    <n v="5"/>
    <s v="KEDIRI"/>
    <s v="KEDIRI"/>
    <s v="PAE"/>
    <s v="REG"/>
    <s v="AO"/>
    <x v="0"/>
    <s v="1P INET"/>
    <s v="Completed (PS)"/>
    <s v="RBS-Regional 3"/>
    <d v="2026-08-05T11:10:56"/>
    <d v="2026-08-06T14:31:56"/>
    <n v="69358959"/>
    <m/>
    <n v="152639219473"/>
    <s v="GPR 10 SAMBIREJO"/>
    <s v="ODP-PAE-FAD/04 FAD/D01/04.01"/>
    <s v="WO060965594"/>
    <m/>
    <m/>
    <m/>
    <n v="112.139983847737"/>
    <n v="-7.7702668682857201"/>
    <s v="MD|MYDB-20260805264401|SC20016/MC20202|GPR 10 SAMBIREJO|08132831080"/>
    <s v="MYDIGIBIZPARTNER"/>
    <m/>
    <m/>
    <m/>
    <m/>
    <m/>
    <m/>
    <m/>
    <m/>
    <s v="Management Janji"/>
    <s v="2026-08-06 08:00:00 | Nama Pic : BP CUCUK No Hp Pic : 08132831080 Jam Pemasangan : 08:00 - 12.00 Tanggal Pemasangan : KAMIS 06 AGUSTUS 2026 Info Tambahan : Hubungi pelanggan sebelum datang ke lokasi, terima kasih."/>
    <s v="FCC"/>
    <d v="2026-05-08T11:24:55"/>
    <d v="2026-08-06T08:00:00"/>
    <m/>
    <s v="PS"/>
    <s v="PARE"/>
    <s v="NO ADDON"/>
    <n v="20260806"/>
    <s v="Completed"/>
    <s v="HSI Bisnis Promo HUT Telkom PSB 70% - 50 Mbps"/>
    <s v="INDIBIZ"/>
    <m/>
    <m/>
    <d v="2026-08-06T08:00:00"/>
    <s v="2026-08-06 08:00:00 | Nama Pic : BP CUCUK No Hp Pic : 08132831080 Jam Pemasangan : 08:00 - 12.00 Tanggal Pemasangan : KAMIS 06 AGUSTUS 2026 Info Tambahan : Hubungi pelanggan sebelum datang ke lokasi, terima kasih."/>
    <n v="2026"/>
    <n v="8"/>
    <n v="6"/>
    <d v="2026-08-06T00:00:00"/>
    <n v="-0.33333333333575865"/>
    <x v="0"/>
  </r>
  <r>
    <n v="96"/>
    <n v="1002504578"/>
    <n v="3"/>
    <x v="6"/>
    <n v="5"/>
    <s v="SIDOARJO"/>
    <s v="INNER - JATIM TIMUR"/>
    <s v="KRN"/>
    <s v="REG"/>
    <s v="AO"/>
    <x v="0"/>
    <s v="1P INET"/>
    <s v="102 | FOLLOW UP COMPLETED"/>
    <s v="RBS-Regional 3"/>
    <d v="2026-08-01T13:28:56"/>
    <d v="2026-08-03T15:57:13"/>
    <n v="69356728"/>
    <m/>
    <n v="152331250855"/>
    <s v="SMP Negeri 1 Prambon"/>
    <s v="ODP-KRN-FR/15"/>
    <s v="WO060651167"/>
    <m/>
    <m/>
    <m/>
    <n v="112.5810862"/>
    <n v="-7.4783685999999996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3:39:46"/>
    <d v="2026-08-02T13:00:00"/>
    <s v="Kendala Pelanggan"/>
    <s v="REVOKE"/>
    <s v="KRIAN"/>
    <s v="NO ADDON"/>
    <m/>
    <s v="Follow Up Revoke Completed, New Order ID : SC1002506450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1"/>
  </r>
  <r>
    <n v="97"/>
    <n v="1002517036"/>
    <n v="3"/>
    <x v="0"/>
    <n v="5"/>
    <s v="MADIUN"/>
    <s v="MADIUN"/>
    <s v="MNZ"/>
    <s v="REG"/>
    <s v="AO"/>
    <x v="0"/>
    <s v="1P INET"/>
    <s v="MIE - SEND SURVEY"/>
    <s v="RBS-Regional 3"/>
    <d v="2026-08-10T09:28:57"/>
    <d v="2026-08-10T09:30:01"/>
    <n v="69362148"/>
    <m/>
    <n v="152601214920"/>
    <s v="SPBU 54.631.23"/>
    <s v="ODP-MNZ-FAF/30 FAF/D04/30.01"/>
    <s v="WO061361480"/>
    <m/>
    <m/>
    <m/>
    <n v="111.48321079999999"/>
    <n v="-7.6186217000000003"/>
    <s v="|MN00285|MYIA-047275191972/POI/LUKMAN ISMAIL/081359305557/loekmanismail@gmail.com"/>
    <s v="MYIB_ASSISTANT"/>
    <m/>
    <m/>
    <m/>
    <m/>
    <m/>
    <m/>
    <m/>
    <m/>
    <s v="Management Janji"/>
    <s v="2026-08-11 15:00:00 | Tanggal pemasangan :11/08/2026 Jam pemasangan : 15.00 Info Tambahan : Hubungi pelanggan dulu sebelum ke lokasi terima kasih."/>
    <s v="FCC"/>
    <d v="2026-10-08T09:40:02"/>
    <d v="2026-08-11T15:00:00"/>
    <m/>
    <s v="SURVEY_NEW_MANJA"/>
    <s v="X"/>
    <s v="NO ADDON"/>
    <m/>
    <s v="MIE - SEND SURVEY"/>
    <s v="HSI Bisnis Promo HUT Telkom PSB 70% - 50 Mbps"/>
    <s v="INDIBIZ"/>
    <m/>
    <m/>
    <d v="2026-08-11T15:00:00"/>
    <s v="2026-08-11 15:00:00 | Tanggal pemasangan :11/08/2026 Jam pemasangan : 15.00 Info Tambahan : Hubungi pelanggan dulu sebelum ke lokasi terima kasih."/>
    <m/>
    <m/>
    <m/>
    <e v="#NUM!"/>
    <e v="#NUM!"/>
    <x v="1"/>
  </r>
  <r>
    <n v="98"/>
    <n v="1002509561"/>
    <n v="3"/>
    <x v="2"/>
    <n v="5"/>
    <s v="DENPASAR"/>
    <s v="SANUR"/>
    <s v="KLM"/>
    <s v="REG"/>
    <s v="AO"/>
    <x v="0"/>
    <m/>
    <s v="Completed (PS)"/>
    <s v="RBS-Regional 3"/>
    <d v="2026-08-05T08:27:58"/>
    <d v="2026-08-10T15:52:26"/>
    <n v="69358752"/>
    <m/>
    <n v="172401792879"/>
    <s v="KIKI SKINCARE"/>
    <s v="ODP-KLM-FAP/26"/>
    <s v="WO060968682"/>
    <m/>
    <m/>
    <m/>
    <n v="115.22172500000001"/>
    <n v="-8.6459171999999995"/>
    <s v="|MN02364|/PIC PHANG ADRYAN FIANTA/081390091888-081916333866/adryanfianta@gmail.com"/>
    <s v="Sales Force DBS"/>
    <m/>
    <m/>
    <m/>
    <m/>
    <m/>
    <m/>
    <m/>
    <m/>
    <s v="Management Janji"/>
    <s v="2026-08-08 13:00:00|M Janji : (06/08/2026) jam Pasang pagi / siang  Note : hubungi pelanggan jika ingin kelokasi|40981182|MYDITA"/>
    <s v="FCC"/>
    <d v="2026-05-08T08:39:46"/>
    <d v="2026-08-08T13:00:00"/>
    <m/>
    <s v="PS"/>
    <s v="KALIASEM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13:00:00"/>
    <s v="2026-08-08 13:00:00|M Janji : (06/08/2026) jam Pasang pagi / siang  Note : hubungi pelanggan jika ingin kelokasi|40981182|MYDITA"/>
    <n v="2026"/>
    <n v="8"/>
    <n v="10"/>
    <d v="2026-08-10T00:00:00"/>
    <n v="1.4583333333357587"/>
    <x v="2"/>
  </r>
  <r>
    <n v="99"/>
    <n v="1002513806"/>
    <n v="3"/>
    <x v="6"/>
    <n v="5"/>
    <s v="JEMBER"/>
    <s v="BANYUWANGI"/>
    <s v="MCR"/>
    <s v="REG"/>
    <s v="AO"/>
    <x v="0"/>
    <s v="1P INET"/>
    <s v="Completed (PS)"/>
    <s v="RBS-Regional 3"/>
    <d v="2026-08-07T09:16:57"/>
    <d v="2026-08-07T22:55:07"/>
    <n v="69360446"/>
    <m/>
    <n v="152522206590"/>
    <s v="BAHAGIA PLASTIK"/>
    <s v="ODP-MCR-FA/24 FA/D04/24.01"/>
    <s v="WO061136142"/>
    <m/>
    <m/>
    <m/>
    <n v="114.339919947087"/>
    <n v="-8.4316767157732002"/>
    <s v="MD|MYDB-20260807264610|DC30004/MC30042|BAHAGIA PLASTIK|081232525957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25:58"/>
    <d v="2026-08-08T08:00:00"/>
    <m/>
    <s v="PS"/>
    <s v="BANYUWANGI"/>
    <s v="NO ADDON"/>
    <n v="20260807"/>
    <s v="Completed"/>
    <s v="HSI Bisnis Khusus Winback PSB 70% - 300 Mbps"/>
    <s v="INDIBIZ"/>
    <m/>
    <m/>
    <d v="2026-08-08T08:00:00"/>
    <s v="2026-08-08 08:00:00 | M Janji : 8 agustus 2026 jam Pasang : pagi  Note : hubungi pelanggan jika ingin kelokasi"/>
    <n v="2026"/>
    <n v="8"/>
    <n v="7"/>
    <d v="2026-08-07T00:00:00"/>
    <n v="-1.3333333333357587"/>
    <x v="0"/>
  </r>
  <r>
    <n v="100"/>
    <n v="1002506392"/>
    <n v="3"/>
    <x v="2"/>
    <n v="5"/>
    <s v="SINGARJA"/>
    <s v="GIANYAR"/>
    <s v="GIN"/>
    <s v="REG"/>
    <s v="AO"/>
    <x v="0"/>
    <m/>
    <s v="Completed (PS)"/>
    <s v="RBS-Regional 3"/>
    <d v="2026-08-03T15:28:50"/>
    <d v="2026-08-04T20:50:12"/>
    <n v="69357702"/>
    <m/>
    <n v="172407213018"/>
    <s v="SD NEGERI 3 BLAHBATUH"/>
    <s v="ODP-GIN-FP/121"/>
    <s v="WO060857119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13:00:00|M Janji : 05/08/2026 Jam Pasang : 08.00 NoteÃ‚Â :  hubungi terlebih dahulu sebelum ke lokasi, terima kasih.|40951378|MYDITA"/>
    <s v="FCC"/>
    <d v="2026-03-08T15:39:47"/>
    <d v="2026-08-05T13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05/08/2026 Jam Pasang : 08.00 NoteÃ‚Â :  hubungi terlebih dahulu sebelum ke lokasi, terima kasih.|40951378|MYDITA"/>
    <n v="2026"/>
    <n v="8"/>
    <n v="4"/>
    <d v="2026-08-04T00:00:00"/>
    <n v="-1.5416666666642413"/>
    <x v="0"/>
  </r>
  <r>
    <n v="101"/>
    <n v="1002512885"/>
    <n v="3"/>
    <x v="3"/>
    <n v="4"/>
    <s v="YOGYAKARTA"/>
    <s v="SLEMAN"/>
    <s v="SMN"/>
    <s v="REG"/>
    <s v="AO"/>
    <x v="0"/>
    <m/>
    <s v="MYDITA - GAGAL SEND CARING UNSC"/>
    <s v="RBS-Regional 3"/>
    <d v="2026-08-06T15:25:36"/>
    <d v="2026-08-07T10:10:10"/>
    <n v="69360148"/>
    <m/>
    <n v="146133131946"/>
    <s v="Jaringan Multimedia Indonesia"/>
    <s v="ODP-SMN-FAS/070"/>
    <s v="WO061109997"/>
    <m/>
    <m/>
    <m/>
    <n v="110.317965311724"/>
    <n v="-7.67030355430603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s v="Management Janji"/>
    <s v="2026-08-08 08:00:00|Nama PIC : IBU USMA No HP : 081229749275 Alt :  M Janji : (SABTU/8/AGUSTUS/2026) jam Pasang : 09:00 Note : hubungi pelanggan jika ingin kelokasi|40961370|MYDITA"/>
    <s v="FCC"/>
    <d v="2026-06-08T15:40:04"/>
    <d v="2026-08-08T00:00:00"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IBU USMA No HP : 081229749275 Alt :  M Janji : (SABTU/8/AGUSTUS/2026) jam Pasang : 09:00 Note : hubungi pelanggan jika ingin kelokasi|40961370|MYDITA"/>
    <m/>
    <m/>
    <m/>
    <e v="#NUM!"/>
    <e v="#NUM!"/>
    <x v="1"/>
  </r>
  <r>
    <n v="102"/>
    <n v="1002516340"/>
    <n v="3"/>
    <x v="5"/>
    <n v="5"/>
    <s v="SBY UTARA"/>
    <s v="LAMONGAN"/>
    <s v="BDG"/>
    <s v="REG"/>
    <s v="AO"/>
    <x v="0"/>
    <m/>
    <s v="Completed (PS)"/>
    <s v="RBS-Regional 3"/>
    <d v="2026-08-09T09:58:11"/>
    <d v="2026-08-10T19:06:20"/>
    <n v="69361730"/>
    <m/>
    <n v="152448204412"/>
    <s v="Warkop DPR"/>
    <s v="ODP-BDG-FC/76"/>
    <s v="WO061313801"/>
    <m/>
    <m/>
    <m/>
    <n v="112.2799067"/>
    <n v="-6.8722193999999996"/>
    <s v="|MN00882|/Warkop DPR/0881026225828/hasanback21@gmail.com/HSI Bisnis Promo HUT Telkom (1:1) 50 Mbps (Rp 355.000) PSB Rp 150.000/Hasan/-6.872349,112.279971"/>
    <s v="Sales Force DBS"/>
    <m/>
    <m/>
    <m/>
    <m/>
    <m/>
    <m/>
    <m/>
    <m/>
    <s v="Management Janji"/>
    <s v="2026-08-10 13:00:00|M Janji : (10/08/2026) jam Pasang : 13:00 Note : hubungi pelanggan jika ingin kelokasi |40981182|MYDITA"/>
    <s v="FCC"/>
    <d v="2026-09-08T10:09:51"/>
    <d v="2026-08-10T13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13:00 Note : hubungi pelanggan jika ingin kelokasi |40981182|MYDITA"/>
    <n v="2026"/>
    <n v="8"/>
    <n v="10"/>
    <d v="2026-08-10T00:00:00"/>
    <n v="-0.54166666666424135"/>
    <x v="0"/>
  </r>
  <r>
    <n v="103"/>
    <n v="1002518669"/>
    <n v="3"/>
    <x v="4"/>
    <n v="5"/>
    <s v="MATARAM"/>
    <s v="SUMBAWA"/>
    <s v="ALA"/>
    <s v="REG"/>
    <s v="AO"/>
    <x v="0"/>
    <s v="1P INET"/>
    <s v="MIE - SEND SURVEY"/>
    <s v="RBS-Regional 3"/>
    <d v="2026-08-10T18:11:56"/>
    <d v="2026-08-10T18:14:01"/>
    <n v="69362785"/>
    <m/>
    <n v="172607203818"/>
    <s v="LEVIUS CLUB"/>
    <s v="ODP-ALA-FAC/53 FAC/D04/53.01"/>
    <s v="WO061442495"/>
    <m/>
    <m/>
    <m/>
    <n v="116.92054552424101"/>
    <n v="-8.5259622878868502"/>
    <s v="|MN02367|MYIA-030800009794/POI/BAHTIARIADI/082340845961/leviusclub@gmail.com"/>
    <s v="MYIB_ASSISTANT"/>
    <m/>
    <m/>
    <m/>
    <m/>
    <m/>
    <m/>
    <m/>
    <m/>
    <s v="Management Janji"/>
    <s v="2026-08-11 15:00:00 | Jam pemasangan : 12.00 Info Tambahan : Hubungi pelanggan dulu sebelum ke lokasi terimakasih "/>
    <s v="FCC"/>
    <d v="2026-10-08T18:39:50"/>
    <d v="2026-08-11T15:00:00"/>
    <m/>
    <s v="SURVEY_NEW_MANJA"/>
    <s v="SUMBAWA TIMUR"/>
    <s v="NO ADDON"/>
    <m/>
    <s v="MIE - SEND SURVEY"/>
    <s v="HSI Bisnis Promo HUT Telkom PSB 70% - 75 Mbps"/>
    <s v="INDIBIZ"/>
    <m/>
    <m/>
    <d v="2026-08-11T15:00:00"/>
    <s v="2026-08-11 15:00:00 | Jam pemasangan : 12.00 Info Tambahan : Hubungi pelanggan dulu sebelum ke lokasi terimakasih "/>
    <m/>
    <m/>
    <m/>
    <e v="#NUM!"/>
    <e v="#NUM!"/>
    <x v="1"/>
  </r>
  <r>
    <n v="104"/>
    <n v="1002509460"/>
    <n v="3"/>
    <x v="1"/>
    <n v="4"/>
    <s v="SEMARANG"/>
    <s v="UNGARAN"/>
    <s v="UNR"/>
    <s v="REG"/>
    <s v="AO"/>
    <x v="0"/>
    <s v="1P INET"/>
    <s v="Completed (PS)"/>
    <s v="RBS-Regional 3"/>
    <d v="2026-08-04T19:10:56"/>
    <d v="2026-08-05T21:45:16"/>
    <n v="69358690"/>
    <m/>
    <n v="146425112622"/>
    <s v="MI Al Islam Mangunsari 02"/>
    <s v="ODP-UNR-FAN/019 FAN/D03/019.01"/>
    <s v="WO060932980"/>
    <m/>
    <m/>
    <m/>
    <n v="110.3876276"/>
    <n v="-7.0790470999999897"/>
    <s v="|MN00426|MYIA-056774899841/POI/Kristiadi Setiawan/08973437175/mimuntal02@gmail.com"/>
    <s v="MYIB_ASSISTANT"/>
    <m/>
    <m/>
    <m/>
    <m/>
    <m/>
    <m/>
    <m/>
    <m/>
    <s v="Management Janji"/>
    <s v="2026-08-06 08:00:00 | Nama Pic : bp wawan  No Hp Pic : 08973437175 No alt : - Jam Pemasangan : pagi  Tanggal Pemasangan : 6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p wawan  No Hp Pic : 08973437175 No alt : - Jam Pemasangan : pagi  Tanggal Pemasangan : 6 Agustus 2026"/>
    <n v="2026"/>
    <n v="8"/>
    <n v="5"/>
    <d v="2026-08-05T00:00:00"/>
    <n v="-1.3333333333357587"/>
    <x v="0"/>
  </r>
  <r>
    <n v="105"/>
    <n v="1002509424"/>
    <n v="3"/>
    <x v="7"/>
    <n v="4"/>
    <s v="KUDUS"/>
    <s v="JEPARA"/>
    <s v="PEC"/>
    <s v="REG"/>
    <s v="AO"/>
    <x v="0"/>
    <s v="1P INET"/>
    <s v="Completed (PS)"/>
    <s v="RBS-Regional 3"/>
    <d v="2026-08-04T18:25:57"/>
    <d v="2026-08-06T12:16:30"/>
    <n v="69358660"/>
    <m/>
    <n v="146593115481"/>
    <s v="SPBU 4459414"/>
    <s v="ODP-PEC-FC/19 FC/D02/01.19"/>
    <s v="WO060930437"/>
    <m/>
    <m/>
    <m/>
    <n v="110.703463"/>
    <n v="-6.6896870000000002"/>
    <s v="|MC60142|MYIA-019865629024/POI/DERA BAHTIAR WIDIYANTO 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39:51"/>
    <d v="2026-08-05T15:00:00"/>
    <m/>
    <s v="PS"/>
    <s v="PECANGAAN"/>
    <s v="NO ADDON"/>
    <n v="20260806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6"/>
    <d v="2026-08-06T00:00:00"/>
    <n v="0.375"/>
    <x v="0"/>
  </r>
  <r>
    <n v="106"/>
    <n v="1002510860"/>
    <n v="3"/>
    <x v="7"/>
    <n v="4"/>
    <s v="SOLO"/>
    <s v="INNER - SOLO JATENG TIMUR"/>
    <s v="SLO"/>
    <s v="REG"/>
    <s v="AO"/>
    <x v="0"/>
    <s v="2P INET + VOICE"/>
    <s v="Completed (PS)"/>
    <s v="RBS-Regional 3"/>
    <d v="2026-08-05T14:40:57"/>
    <d v="2026-08-06T13:27:48"/>
    <n v="69359284"/>
    <n v="2716007656"/>
    <n v="146527605614"/>
    <s v="PT CITRA WARNA ABADI"/>
    <s v="ODP-SLO-FA/077 FA/D08/077.01"/>
    <s v="WO060995758"/>
    <m/>
    <m/>
    <m/>
    <n v="110.81706620862001"/>
    <n v="-7.6264647892558601"/>
    <s v="|MN01857|MYIA-051309612257/POI/Nurul Hidayah/085725616916/maintenance@weldon.co.id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54:47"/>
    <d v="2026-08-06T13:00:00"/>
    <m/>
    <s v="PS"/>
    <s v="X"/>
    <s v="NO ADDON"/>
    <n v="20260806"/>
    <s v="Completed"/>
    <s v="HSI Bisnis Basic Bundling Phone PSB 70% - Free 800 Menit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107"/>
    <n v="1002512688"/>
    <n v="3"/>
    <x v="0"/>
    <n v="5"/>
    <s v="KEDIRI"/>
    <s v="TULUNGAGUNG"/>
    <s v="TUL"/>
    <s v="REG"/>
    <s v="AO"/>
    <x v="0"/>
    <s v="1P INET"/>
    <s v="Completed (PS)"/>
    <s v="RBS-Regional 3"/>
    <d v="2026-08-06T14:31:56"/>
    <d v="2026-08-07T13:06:32"/>
    <n v="69360066"/>
    <m/>
    <n v="152606246389"/>
    <s v="PT. MUGI GANGSAR LESTARI ( SPBU PLOSOKANDANG )"/>
    <s v="ODP-TUL-FF/21 FF/D02/21.01"/>
    <s v="WO061085738"/>
    <m/>
    <m/>
    <m/>
    <n v="111.931556452644"/>
    <n v="-8.0796325447702806"/>
    <s v="|MN00418|MYIA-055829676440/POI/EKO SUTRIONO/081252302634/mugigangsarlestari@gmail.com"/>
    <s v="MYIB_ASSISTANT"/>
    <m/>
    <m/>
    <m/>
    <m/>
    <m/>
    <m/>
    <m/>
    <m/>
    <s v="Management Janji"/>
    <s v="2026-08-07 13:00:00 | Nama PIC : bapak eko No HP : 085648989216 Alt :  M Janji : (JUMAT/7/AGUSTUS/2026) jam Pasang : 09:00 Note : hubungi pelanggan jika ingin kelokasi"/>
    <s v="FCC"/>
    <d v="2026-06-08T14:40:01"/>
    <d v="2026-08-07T13:00:00"/>
    <m/>
    <s v="PS"/>
    <s v="TULUNGAGUNG"/>
    <s v="NO ADDON"/>
    <n v="20260807"/>
    <s v="Completed"/>
    <s v="HSI Bisnis Promo HUT Telkom PSB 70% - 50 Mbps"/>
    <s v="INDIBIZ"/>
    <m/>
    <m/>
    <d v="2026-08-07T13:00:00"/>
    <s v="2026-08-07 13:00:00 | Nama PIC : bapak eko No HP : 085648989216 Alt :  M Janji : (JUMAT/7/AGUSTUS/2026) jam Pasang : 09:00 Note : hubungi pelanggan jika ingin kelokasi"/>
    <n v="2026"/>
    <n v="8"/>
    <n v="7"/>
    <d v="2026-08-07T00:00:00"/>
    <n v="-0.54166666666424135"/>
    <x v="0"/>
  </r>
  <r>
    <n v="108"/>
    <n v="1002507648"/>
    <n v="3"/>
    <x v="6"/>
    <n v="5"/>
    <s v="SIDOARJO"/>
    <s v="JOMBANG"/>
    <s v="JOM"/>
    <s v="REG"/>
    <s v="AO"/>
    <x v="0"/>
    <m/>
    <s v="Completed (PS)"/>
    <s v="RBS-Regional 3"/>
    <d v="2026-08-04T11:10:34"/>
    <d v="2026-08-04T17:48:06"/>
    <n v="69358116"/>
    <m/>
    <n v="152318240369"/>
    <s v="UNWAHA U/KANTOR"/>
    <s v="ODP-JOM-FE/28"/>
    <s v="WO060877530"/>
    <m/>
    <m/>
    <m/>
    <n v="112.2322135"/>
    <n v="-7.5205311000000004"/>
    <s v="|MN01463|/UNWAHA U/KANTOR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Tanggal Pemasangan : 05 Agustus 2026 Jam Pemasangan : 08:00 13:00 Info Tambahan : Hubungi pelanggan dulu sebelum ke lokasi terimakasih|40010577|MYDITA"/>
    <s v="FCC"/>
    <d v="2026-04-08T11:25:40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08:00 13:00 Info Tambahan : Hubungi pelanggan dulu sebelum ke lokasi terimakasih|40010577|MYDITA"/>
    <n v="2026"/>
    <n v="8"/>
    <n v="4"/>
    <d v="2026-08-04T00:00:00"/>
    <n v="-1.3333333333357587"/>
    <x v="0"/>
  </r>
  <r>
    <n v="109"/>
    <n v="1002516187"/>
    <n v="3"/>
    <x v="0"/>
    <n v="5"/>
    <s v="MADIUN"/>
    <s v="NGAWI"/>
    <s v="MGT"/>
    <s v="REG"/>
    <s v="AO"/>
    <x v="0"/>
    <s v="1P INET"/>
    <s v="Completed (PS)"/>
    <s v="RBS-Regional 3"/>
    <d v="2026-08-08T17:10:56"/>
    <d v="2026-08-09T20:00:59"/>
    <n v="69361616"/>
    <m/>
    <n v="152603215869"/>
    <s v="SPBU 54.633.11"/>
    <s v="ODP-MGT-FQ/27 FQ/D02/27.01"/>
    <s v="WO061283558"/>
    <m/>
    <m/>
    <m/>
    <n v="111.37651820000001"/>
    <n v="-7.6261605000000001"/>
    <s v="|MN00285|MYIA-038049613810/POI/H SOETOMO/085335609009/spbu05.5463311mgt@gmail.com"/>
    <s v="MYIB_ASSISTANT"/>
    <m/>
    <m/>
    <m/>
    <m/>
    <m/>
    <m/>
    <m/>
    <m/>
    <s v="Management Janji"/>
    <s v="2026-08-09 15:00:00 | Nama PIC: bp slamet Notel: 085335609009 Alt: -  Tanggal: 9/8/2026 Jam Pasang: Sore Note: Hubungi pelanggan sebelum ke lokasi, terima kasih. "/>
    <s v="FCC"/>
    <d v="2026-08-08T17:24:45"/>
    <d v="2026-08-09T15:00:00"/>
    <m/>
    <s v="PS"/>
    <s v="MAGETAN"/>
    <s v="NO ADDON"/>
    <n v="20260809"/>
    <s v="Completed"/>
    <s v="HSI Bisnis Promo HUT Telkom PSB 70% - 50 Mbps"/>
    <s v="INDIBIZ"/>
    <m/>
    <m/>
    <d v="2026-08-09T15:00:00"/>
    <s v="2026-08-09 15:00:00 | Nama PIC: bp slamet Notel: 085335609009 Alt: -  Tanggal: 9/8/2026 Jam Pasang: Sore Note: Hubungi pelanggan sebelum ke lokasi, terima kasih. "/>
    <n v="2026"/>
    <n v="8"/>
    <n v="9"/>
    <d v="2026-08-09T00:00:00"/>
    <n v="-0.625"/>
    <x v="0"/>
  </r>
  <r>
    <n v="110"/>
    <n v="1002513294"/>
    <n v="3"/>
    <x v="1"/>
    <n v="4"/>
    <s v="PEKALONGAN"/>
    <s v="SLAWI"/>
    <s v="SLW"/>
    <s v="REG"/>
    <s v="AO"/>
    <x v="0"/>
    <s v="1P INET"/>
    <s v="7 | OSS - PROVISIONING ISSUED"/>
    <s v="RBS-Regional 3"/>
    <d v="2026-08-06T17:04:56"/>
    <d v="2026-08-07T15:21:38"/>
    <n v="69360291"/>
    <m/>
    <n v="142283119916"/>
    <s v="TK ABA 01 Slawi Kulon"/>
    <s v="ODP-SLW-FN/048 FN/D02/048.01"/>
    <s v="WO061106294"/>
    <m/>
    <m/>
    <m/>
    <n v="109.137838"/>
    <n v="-6.9882210000000002"/>
    <s v="|MN00324|MYIA-022144082534/POI/SOPIATUN/081548082314/aisyiyahslawikulon1@gmail.com"/>
    <s v="MYIB_ASSISTANT"/>
    <m/>
    <m/>
    <m/>
    <m/>
    <m/>
    <m/>
    <m/>
    <m/>
    <s v="Management Janji"/>
    <s v="2026-08-07 15:00:00 | Tanggal pemasangan : 07 AGUSTUS 2026 Jam pemasangan : pagi/siang Info Tambahan : Hubungi pelanggan dulu sebelum ke lokasi terima kasih"/>
    <s v="FCC"/>
    <d v="2026-06-08T17:26:01"/>
    <d v="2026-08-07T15:00:00"/>
    <m/>
    <s v="PI"/>
    <s v="X"/>
    <s v="NO ADDON"/>
    <m/>
    <s v="Provisioning Issued"/>
    <s v="HSI Bisnis Basic Promo HUT Telkom PSB 70% - 50 Mbps"/>
    <s v="INDIBIZ"/>
    <m/>
    <m/>
    <d v="2026-08-07T15:00:00"/>
    <s v="2026-08-07 15:00:00 | Tanggal pemasangan : 07 AGUSTUS 2026 Jam pemasangan : pagi/siang Info Tambahan : Hubungi pelanggan dulu sebelum ke lokasi terima kasih"/>
    <m/>
    <m/>
    <m/>
    <e v="#NUM!"/>
    <e v="#NUM!"/>
    <x v="1"/>
  </r>
  <r>
    <n v="111"/>
    <n v="1002515795"/>
    <n v="3"/>
    <x v="1"/>
    <n v="4"/>
    <s v="PEKALONGAN"/>
    <s v="TEGAL"/>
    <s v="TEG"/>
    <s v="REG"/>
    <s v="AO"/>
    <x v="0"/>
    <s v="1P INET"/>
    <s v="Completed (PS)"/>
    <s v="RBS-Regional 3"/>
    <d v="2026-08-08T11:16:56"/>
    <d v="2026-08-10T21:12:07"/>
    <n v="69361342"/>
    <m/>
    <n v="142212126685"/>
    <s v="SMK SUPM YAMIPURA SURADADI"/>
    <s v="ODP-TEG-FBJ/109 FBJ/D08/109.01"/>
    <s v="WO061247400"/>
    <m/>
    <m/>
    <m/>
    <n v="109.27170099999999"/>
    <n v="-6.8795760000000001"/>
    <s v="|MN00292|MYIA-074963561232/POI/Mufti Farij/081225426866/mufti95farij@gmail.com"/>
    <s v="MYIB_ASSISTANT"/>
    <m/>
    <m/>
    <m/>
    <m/>
    <m/>
    <m/>
    <m/>
    <m/>
    <s v="Management Janji"/>
    <s v="2026-08-09 08:00:00 | Nama PIC : bapak mufti No HP : 081225426866 Alt :  M Janji : (RABU/6/AGUSTUS/2026) jam Pasang : 09:00 Note : hubungi pelanggan jika ingin kelokasi"/>
    <s v="FCC"/>
    <d v="2026-08-08T11:25:30"/>
    <d v="2026-08-09T08:00:00"/>
    <m/>
    <s v="PS"/>
    <s v="X"/>
    <s v="NO ADDON"/>
    <n v="20260810"/>
    <s v="Completed"/>
    <s v="HSI Bisnis Basic Promo HUT Telkom PSB 70% - 50 Mbps"/>
    <s v="INDIBIZ"/>
    <m/>
    <m/>
    <d v="2026-08-09T08:00:00"/>
    <s v="2026-08-09 08:00:00 | Nama PIC : bapak mufti No HP : 081225426866 Alt :  M Janji : (RABU/6/AGUSTUS/2026) jam Pasang : 09:00 Note : hubungi pelanggan jika ingin kelokasi"/>
    <n v="2026"/>
    <n v="8"/>
    <n v="10"/>
    <d v="2026-08-10T00:00:00"/>
    <n v="0.66666666666424135"/>
    <x v="0"/>
  </r>
  <r>
    <n v="112"/>
    <n v="1002512181"/>
    <n v="3"/>
    <x v="6"/>
    <n v="5"/>
    <s v="JEMBER"/>
    <s v="BONDOWOSO"/>
    <s v="BOW"/>
    <s v="REG"/>
    <s v="AO"/>
    <x v="0"/>
    <s v="1P INET"/>
    <s v="Completed (PS)"/>
    <s v="RBS-Regional 3"/>
    <d v="2026-08-06T11:56:56"/>
    <d v="2026-08-08T17:44:19"/>
    <n v="69359861"/>
    <m/>
    <n v="152507225601"/>
    <s v="MTS MIFTAHUL ULUM"/>
    <s v="ODP-BOW-FAK/01 FAK/D01/01.01"/>
    <s v="WO061063591"/>
    <m/>
    <m/>
    <m/>
    <n v="113.93269100000001"/>
    <n v="-7.939152"/>
    <s v="|MN00239|MYIA-067086169779/POI/TAUFIK ABDURAHMAN/+6285232669699/mts.miftahululumkerang.id@gmail.com"/>
    <s v="MYIB_ASSISTANT"/>
    <m/>
    <m/>
    <m/>
    <m/>
    <m/>
    <m/>
    <m/>
    <m/>
    <s v="Management Janji"/>
    <s v="2026-08-08 08:00:00 | Tanggal pemasangan : 08 AGUSTUS 2026 Jam pemasangan : pagi/siang Info Tambahan : Hubungi pelanggan dulu sebelum ke lokasi terima kasih"/>
    <s v="FCC"/>
    <d v="2026-06-08T12:10:32"/>
    <d v="2026-08-08T08:00:00"/>
    <m/>
    <s v="PS"/>
    <s v="BONDOWOSO"/>
    <s v="NO ADDON"/>
    <n v="20260808"/>
    <s v="Completed"/>
    <s v="HSI Bisnis Promo HUT Telkom PSB 70% - 100 Mbps Dual Band"/>
    <s v="INDIBIZ"/>
    <m/>
    <m/>
    <d v="2026-08-08T08:00:00"/>
    <s v="2026-08-08 08:00:00 | Tanggal pemasangan : 08 AGUSTUS 2026 Jam pemasangan : pagi/siang Info Tambahan : Hubungi pelanggan dulu sebelum ke lokasi terima kasih"/>
    <n v="2026"/>
    <n v="8"/>
    <n v="8"/>
    <d v="2026-08-08T00:00:00"/>
    <n v="-0.33333333333575865"/>
    <x v="0"/>
  </r>
  <r>
    <n v="113"/>
    <n v="1002511481"/>
    <n v="3"/>
    <x v="4"/>
    <n v="5"/>
    <s v="KUPANG"/>
    <s v="KUPANG"/>
    <s v="KPN"/>
    <s v="REG"/>
    <s v="AO"/>
    <x v="0"/>
    <s v="1P INET"/>
    <s v="Completed (PS)"/>
    <s v="RBS-Regional 3"/>
    <d v="2026-08-06T08:43:56"/>
    <d v="2026-08-09T17:49:22"/>
    <n v="69359589"/>
    <m/>
    <n v="172502311085"/>
    <s v="CAFE KOPI &amp; TEH"/>
    <s v="ODP-KPN-FGC/47 FGC/D03/47.01"/>
    <s v="WO061041081"/>
    <m/>
    <m/>
    <m/>
    <n v="123.6068441"/>
    <n v="-10.164740699999999"/>
    <s v="|MN01740|MYIA-003885753529/POI/Dr.ARLEY SADRA TELUSSA /085336541987/saver_edybria@yahoo.co.id"/>
    <s v="MYIB_ASSISTANT"/>
    <m/>
    <m/>
    <m/>
    <m/>
    <m/>
    <m/>
    <m/>
    <m/>
    <s v="Management Janji"/>
    <s v="2026-08-07 08:00:00 | telp :085336541987 alt : manja : pagi : siang 07/08/2026 hub sebelum ke lokasi "/>
    <s v="FCC"/>
    <d v="2026-06-08T08:55:04"/>
    <d v="2026-08-07T08:00:00"/>
    <m/>
    <s v="PS"/>
    <s v="KUPANG"/>
    <s v="NO ADDON"/>
    <n v="20260809"/>
    <s v="Completed"/>
    <s v="HSI Bisnis Basic Promo HUT Telkom PSB 70% - 75 Mbps"/>
    <s v="INDIBIZ"/>
    <m/>
    <m/>
    <d v="2026-08-07T08:00:00"/>
    <s v="2026-08-07 08:00:00 | telp :085336541987 alt : manja : pagi : siang 07/08/2026 hub sebelum ke lokasi "/>
    <n v="2026"/>
    <n v="8"/>
    <n v="9"/>
    <d v="2026-08-09T00:00:00"/>
    <n v="1.6666666666642413"/>
    <x v="2"/>
  </r>
  <r>
    <n v="114"/>
    <n v="1002511358"/>
    <n v="3"/>
    <x v="0"/>
    <n v="5"/>
    <s v="KEDIRI"/>
    <s v="KEDIRI"/>
    <s v="NDL"/>
    <s v="REG"/>
    <s v="AO"/>
    <x v="0"/>
    <s v="1P INET"/>
    <s v="Completed (PS)"/>
    <s v="RBS-Regional 3"/>
    <d v="2026-08-05T19:34:56"/>
    <d v="2026-08-06T15:30:04"/>
    <n v="69359494"/>
    <m/>
    <n v="152651206912"/>
    <s v="Jrp JAYA"/>
    <s v="ODP-NDL-FP/05 FP/D01/05.01"/>
    <s v="WO061026248"/>
    <m/>
    <m/>
    <m/>
    <n v="111.9534045"/>
    <n v="-7.9291676999999998"/>
    <s v="|MC20057|MYIA-010679510151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M Janji : (06/08/2026) jam Pasang pagi / siang  Note : hubungi pelanggan jika ingin kelokasi"/>
    <n v="2026"/>
    <n v="8"/>
    <n v="6"/>
    <d v="2026-08-06T00:00:00"/>
    <n v="-1.3333333333357587"/>
    <x v="0"/>
  </r>
  <r>
    <n v="115"/>
    <n v="1002512235"/>
    <n v="3"/>
    <x v="3"/>
    <n v="4"/>
    <s v="PURWOKERTO"/>
    <s v="CILACAP"/>
    <s v="GML"/>
    <s v="REG"/>
    <s v="AO"/>
    <x v="0"/>
    <m/>
    <s v="Completed (PS)"/>
    <s v="RBS-Regional 3"/>
    <d v="2026-08-06T12:30:08"/>
    <d v="2026-08-07T15:26:11"/>
    <n v="69359898"/>
    <m/>
    <n v="141362105180"/>
    <s v="SPBU Candi mas"/>
    <s v="ODP-GML-FE/028"/>
    <s v="WO061118929"/>
    <m/>
    <m/>
    <m/>
    <n v="109.044604336372"/>
    <n v="-7.6649099393786297"/>
    <s v="AMRBS ; 404510 ; AM ; DANIERA ; TREG3 ; PURWOKERTO ;PSB 1S HSI BISNIS PROMO 100 MB;  Ari Triyarso/081392911191/spbucm5@gmail.com"/>
    <s v="Amex"/>
    <m/>
    <m/>
    <m/>
    <m/>
    <m/>
    <m/>
    <m/>
    <m/>
    <s v="Management Janji"/>
    <s v="2026-08-08 16:00:00| M Janji : (07/08/026) jam Pasang : 09:00 Note : hubungi pelanggan jika ingin kelokasi|40951378|MYDITA"/>
    <s v="FCC"/>
    <d v="2026-06-08T12:40:10"/>
    <d v="2026-08-08T16:00:00"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6:00:00"/>
    <s v="2026-08-08 16:00:00| M Janji : (07/08/026) jam Pasang : 09:00 Note : hubungi pelanggan jika ingin kelokasi|40951378|MYDITA"/>
    <n v="2026"/>
    <n v="8"/>
    <n v="7"/>
    <d v="2026-08-07T00:00:00"/>
    <n v="-1.6666666666642413"/>
    <x v="0"/>
  </r>
  <r>
    <n v="116"/>
    <n v="1002508603"/>
    <n v="3"/>
    <x v="4"/>
    <n v="5"/>
    <s v="MATARAM"/>
    <s v="INNER - NUSA TENGGARA"/>
    <s v="MTR"/>
    <s v="REG"/>
    <s v="AO"/>
    <x v="0"/>
    <s v="1P INET"/>
    <s v="Completed (PS)"/>
    <s v="RBS-Regional 3"/>
    <d v="2026-08-04T14:34:56"/>
    <d v="2026-08-06T18:36:58"/>
    <n v="69358383"/>
    <m/>
    <n v="172601796799"/>
    <s v="Toko Depirtn Karangsukun"/>
    <s v="ODP-MTR-FDE/79 FDE/D07/79.01"/>
    <s v="WO060903407"/>
    <m/>
    <m/>
    <m/>
    <n v="116.11249789999999"/>
    <n v="-8.5882553000000001"/>
    <s v="MD|MYDB-20260804264341|SC00001/MC00046|Toko Depirtn Karangsukun|082339474323"/>
    <s v="MYDIGIBIZPARTNER"/>
    <m/>
    <m/>
    <m/>
    <m/>
    <m/>
    <m/>
    <m/>
    <m/>
    <s v="Management Janji"/>
    <s v="2026-08-06 15:00:00 | Nama Pic :  No Hp Pic :  Jam Pemasangan : 08:00 - 12.00 Tanggal Pemasangan : RABU 05 AGUSTUS 2026 Info Tambahan : Hubungi pelanggan sebelum datang ke lokasi, terima kasih."/>
    <s v="FCC"/>
    <d v="2026-04-08T14:40:14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Nama Pic :  No Hp Pic :  Jam Pemasangan : 08:00 - 12.00 Tanggal Pemasangan : RABU 05 AGUSTUS 2026 Info Tambahan : Hubungi pelanggan sebelum datang ke lokasi, terima kasih."/>
    <n v="2026"/>
    <n v="8"/>
    <n v="6"/>
    <d v="2026-08-06T00:00:00"/>
    <n v="-0.625"/>
    <x v="0"/>
  </r>
  <r>
    <n v="117"/>
    <n v="1002510033"/>
    <n v="3"/>
    <x v="2"/>
    <n v="5"/>
    <s v="SINGARJA"/>
    <s v="KLUNGKUNG"/>
    <s v="SMA"/>
    <s v="REG"/>
    <s v="AO"/>
    <x v="0"/>
    <m/>
    <s v="CANCEL COMPLETED"/>
    <s v="RBS-Regional 3"/>
    <d v="2026-08-05T10:41:27"/>
    <d v="2026-08-07T11:38:19"/>
    <n v="69358913"/>
    <m/>
    <n v="172428815935"/>
    <s v="Lumbung umaluah villa"/>
    <s v="ODP-SMA-FAK/06"/>
    <m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m/>
    <m/>
    <m/>
    <d v="2026-05-08T10:54:57"/>
    <m/>
    <m/>
    <s v="REJECT_FCC"/>
    <s v="SEMARAPURA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snani Manalu 40951378|MYDITA"/>
    <m/>
    <m/>
    <m/>
    <m/>
    <m/>
    <e v="#NUM!"/>
    <e v="#NUM!"/>
    <x v="1"/>
  </r>
  <r>
    <n v="118"/>
    <n v="1002504908"/>
    <n v="3"/>
    <x v="1"/>
    <n v="4"/>
    <s v="PEKALONGAN"/>
    <s v="PEKALONGAN"/>
    <s v="KDW"/>
    <s v="REG"/>
    <s v="AO"/>
    <x v="0"/>
    <s v="1P INET"/>
    <s v="Completed (PS)"/>
    <s v="RBS-Regional 3"/>
    <d v="2026-08-01T18:17:57"/>
    <d v="2026-08-02T15:02:06"/>
    <n v="69356882"/>
    <m/>
    <n v="146285103738"/>
    <s v="Kawisari Pekalongan"/>
    <s v="ODP-KDW-FA/031 FA/D01/031.01"/>
    <s v="WO060678504"/>
    <m/>
    <m/>
    <m/>
    <n v="109.657574030394"/>
    <n v="-6.9703843751397603"/>
    <s v="|MN02342|MYIA-005227789858/POI/Ilham Dwi Cahyo/082133378944/ilham8dc@gmail.com"/>
    <s v="MYIB_ASSISTANT"/>
    <m/>
    <m/>
    <m/>
    <m/>
    <m/>
    <m/>
    <m/>
    <m/>
    <s v="Management Janji"/>
    <s v="2026-08-02 15:00:00 | telp :082133378944 Tanggal pemasangan :02/08/2026 Jam pemasangan : pagi/siang Info Tambahan : Hubungi pelanggan dulu sebelum ke lokasi terima kasih"/>
    <s v="FCC"/>
    <d v="2026-01-08T18:25:26"/>
    <d v="2026-08-02T15:00:00"/>
    <m/>
    <s v="PS"/>
    <s v="KAJEN"/>
    <s v="NO ADDON"/>
    <n v="20260802"/>
    <s v="Completed"/>
    <s v="HSI Bisnis Promo HUT Telkom PSB 70% - 200 Mbps"/>
    <s v="INDIBIZ"/>
    <m/>
    <m/>
    <d v="2026-08-02T15:00:00"/>
    <s v="2026-08-02 15:00:00 | telp :082133378944 Tanggal pemasangan :02/08/2026 Jam pemasangan : pagi/siang Info Tambahan : Hubungi pelanggan dulu sebelum ke lokasi terima kasih"/>
    <n v="2026"/>
    <n v="8"/>
    <n v="2"/>
    <d v="2026-08-02T00:00:00"/>
    <n v="-0.625"/>
    <x v="0"/>
  </r>
  <r>
    <n v="119"/>
    <n v="1002512276"/>
    <n v="3"/>
    <x v="7"/>
    <n v="4"/>
    <s v="KUDUS"/>
    <s v="PURWODADI"/>
    <s v="WRO"/>
    <s v="REG"/>
    <s v="AO"/>
    <x v="0"/>
    <s v="1P INET"/>
    <s v="Completed (PS)"/>
    <s v="RBS-Regional 3"/>
    <d v="2026-08-06T12:49:57"/>
    <d v="2026-08-07T17:04:35"/>
    <n v="69359924"/>
    <m/>
    <n v="142509107217"/>
    <s v="SPBU 4458116"/>
    <s v="ODP-WRO-FC/105 FC/D03/105.01"/>
    <s v="WO061069386"/>
    <m/>
    <m/>
    <m/>
    <n v="111.11573"/>
    <n v="-7.1114290000000002"/>
    <s v="|MN01996|MYIA-065390110769/POI/Aris Budi Wintolo /082137255959/bakullengo7@gmail.com"/>
    <s v="MYIB_ASSISTANT"/>
    <m/>
    <m/>
    <m/>
    <m/>
    <m/>
    <m/>
    <m/>
    <m/>
    <s v="Management Janji"/>
    <s v="2026-08-07 13:00:00 | M Janji : (07/08/026) jam Pasang : 09:00 Note : hubungi pelanggan jika ingin kelokasi "/>
    <s v="FCC"/>
    <d v="2026-06-08T12:55:41"/>
    <d v="2026-08-07T13:00:00"/>
    <m/>
    <s v="PS"/>
    <s v="WIROSARI"/>
    <s v="NO ADDON"/>
    <n v="20260807"/>
    <s v="Completed"/>
    <s v="HSI Bisnis Promo HUT Telkom PSB 70% - 50 Mbps"/>
    <s v="INDIBIZ"/>
    <m/>
    <m/>
    <d v="2026-08-07T13:00:00"/>
    <s v="2026-08-07 13:00:00 | M Janji : (07/08/026) jam Pasang : 09:00 Note : hubungi pelanggan jika ingin kelokasi "/>
    <n v="2026"/>
    <n v="8"/>
    <n v="7"/>
    <d v="2026-08-07T00:00:00"/>
    <n v="-0.54166666666424135"/>
    <x v="0"/>
  </r>
  <r>
    <n v="120"/>
    <n v="1002516635"/>
    <n v="3"/>
    <x v="5"/>
    <n v="5"/>
    <s v="MADURA"/>
    <s v="BANGKALAN"/>
    <s v="OMB"/>
    <s v="REG"/>
    <s v="AO"/>
    <x v="0"/>
    <s v="1P INET"/>
    <s v="7 | OSS - PROVISIONING ISSUED"/>
    <s v="RBS-Regional 3"/>
    <d v="2026-08-09T18:16:56"/>
    <d v="2026-08-10T21:32:17"/>
    <n v="69361988"/>
    <m/>
    <n v="152438901626"/>
    <s v="SMA Al Hikmah"/>
    <s v="ODP-OMB-FAA/65 FAA/D07/65.01"/>
    <s v="WO061339818"/>
    <m/>
    <m/>
    <m/>
    <n v="113.339825123548"/>
    <n v="-7.1196288768284601"/>
    <s v="MD|MYDB-20260806264569|DN00001/MN00572|SMA Al Hikmah|085230900285"/>
    <s v="MYDIGIBIZPARTNER"/>
    <m/>
    <m/>
    <m/>
    <m/>
    <m/>
    <m/>
    <m/>
    <m/>
    <s v="Management Janji"/>
    <s v="2026-08-10 15:00:00 | M Janji : (10/08/2026) jam Pasang : 09:00 Note : hubungi pelanggan jika ingin kelokasi "/>
    <s v="FCC"/>
    <d v="2026-09-08T18:25:18"/>
    <d v="2026-08-10T15:00:00"/>
    <m/>
    <s v="PI"/>
    <s v="X"/>
    <s v="NETMONK"/>
    <m/>
    <s v="Provisioning Issued"/>
    <s v="HSI Bisnis Bundling Netmonk Promo 2026 PSB 70% - 300 Mbps"/>
    <s v="INDIBIZ"/>
    <m/>
    <m/>
    <d v="2026-08-10T15:00:00"/>
    <s v="2026-08-10 15:00:00 | M Janji : (10/08/2026) jam Pasang : 09:00 Note : hubungi pelanggan jika ingin kelokasi "/>
    <m/>
    <m/>
    <m/>
    <e v="#NUM!"/>
    <e v="#NUM!"/>
    <x v="1"/>
  </r>
  <r>
    <n v="121"/>
    <n v="1002509474"/>
    <n v="3"/>
    <x v="7"/>
    <n v="4"/>
    <s v="SOLO"/>
    <s v="WONOGIRI"/>
    <s v="BRN"/>
    <s v="REG"/>
    <s v="AO"/>
    <x v="0"/>
    <s v="1P INET"/>
    <s v="Completed (PS)"/>
    <s v="RBS-Regional 3"/>
    <d v="2026-08-04T19:55:56"/>
    <d v="2026-08-05T19:36:05"/>
    <n v="69358700"/>
    <m/>
    <n v="146517100676"/>
    <s v="PT MANUNGGAL TATA NUGRAHA SPBU BATUWARNO"/>
    <s v="ODP-BRN-FA/044 FA/D07/044.01"/>
    <s v="WO060935192"/>
    <m/>
    <m/>
    <m/>
    <n v="110.99956090000001"/>
    <n v="-7.9862694999999997"/>
    <s v="|MN02255|MYIA-037231173894/POI/IRVAN FATONI/082224101316/spbubatuwarno@gmail.com"/>
    <s v="MYIB_ASSISTANT"/>
    <m/>
    <m/>
    <m/>
    <m/>
    <m/>
    <m/>
    <m/>
    <m/>
    <s v="Management Janji"/>
    <s v="2026-08-06 08:00:00 | Nama Pic : bp IRVAN FATONI No Hp Pic : 082224101316 No alt : - Jam Pemasangan : pagi  Tanggal Pemasangan : 6 Agustus 2026"/>
    <s v="FCC"/>
    <d v="2026-04-08T20:10:24"/>
    <d v="2026-08-06T08:00:00"/>
    <m/>
    <s v="PS"/>
    <s v="X"/>
    <s v="NO ADDON"/>
    <n v="20260805"/>
    <s v="Completed"/>
    <s v="HSI Bisnis Basic Promo HUT Telkom PSB 70% - 75 Mbps"/>
    <s v="INDIBIZ"/>
    <m/>
    <m/>
    <d v="2026-08-06T08:00:00"/>
    <s v="2026-08-06 08:00:00 | Nama Pic : bp IRVAN FATONI No Hp Pic : 082224101316 No alt : - Jam Pemasangan : pagi  Tanggal Pemasangan : 6 Agustus 2026"/>
    <n v="2026"/>
    <n v="8"/>
    <n v="5"/>
    <d v="2026-08-05T00:00:00"/>
    <n v="-1.3333333333357587"/>
    <x v="0"/>
  </r>
  <r>
    <n v="122"/>
    <n v="1002515681"/>
    <n v="3"/>
    <x v="7"/>
    <n v="4"/>
    <s v="KUDUS"/>
    <s v="PURWODADI"/>
    <s v="WRO"/>
    <s v="REG"/>
    <s v="AO"/>
    <x v="0"/>
    <s v="1P INET"/>
    <s v="Completed (PS)"/>
    <s v="RBS-Regional 3"/>
    <d v="2026-08-08T09:55:56"/>
    <d v="2026-08-10T15:52:46"/>
    <n v="69361292"/>
    <m/>
    <n v="142509107225"/>
    <s v="BMT BUS"/>
    <s v="ODP-WRO-FD/023 FD/D03/023.01"/>
    <s v="WO061239714"/>
    <m/>
    <m/>
    <m/>
    <n v="111.09495800000001"/>
    <n v="-7.0892749999999998"/>
    <s v="|MN01047|MYIA-000893644610/POI/Dyah Nur Khaeni /082299345140/bmtbuswirosari02@gmail.com"/>
    <s v="MYIB_ASSISTANT"/>
    <m/>
    <m/>
    <m/>
    <m/>
    <m/>
    <m/>
    <m/>
    <m/>
    <s v="Management Janji"/>
    <s v="2026-08-10 08:00:00 | Nama PIC : Ibu Dyah No Hp : 082299345140 No Alt : - Tgl Pemasangan : 10 Agustus 2026 Interval : PAGI SIANG Note : Hubungi pelanggan terlebih dahulu"/>
    <s v="FCC"/>
    <d v="2026-08-08T10:10:05"/>
    <d v="2026-08-10T08:00:00"/>
    <m/>
    <s v="PS"/>
    <s v="WIROSARI"/>
    <s v="NO ADDON"/>
    <n v="20260810"/>
    <s v="Completed"/>
    <s v="HSI Bisnis Promo HUT Telkom PSB 70% - 75 Mbps"/>
    <s v="INDIBIZ"/>
    <m/>
    <m/>
    <d v="2026-08-10T08:00:00"/>
    <s v="2026-08-10 08:00:00 | Nama PIC : Ibu Dyah No Hp : 082299345140 No Alt : - Tgl Pemasangan : 10 Agustus 2026 Interval : PAGI SIANG Note : Hubungi pelanggan terlebih dahulu"/>
    <n v="2026"/>
    <n v="8"/>
    <n v="10"/>
    <d v="2026-08-10T00:00:00"/>
    <n v="-0.33333333333575865"/>
    <x v="0"/>
  </r>
  <r>
    <n v="123"/>
    <n v="1002509573"/>
    <n v="3"/>
    <x v="2"/>
    <n v="5"/>
    <s v="DENPASAR"/>
    <s v="JIMBARAN"/>
    <s v="KUT"/>
    <s v="REG"/>
    <s v="AO"/>
    <x v="0"/>
    <m/>
    <s v="Completed (PS)"/>
    <s v="RBS-Regional 3"/>
    <d v="2026-08-05T08:35:13"/>
    <d v="2026-08-07T18:17:32"/>
    <n v="69358754"/>
    <m/>
    <n v="172416429239"/>
    <s v="DEPO AIR MINUM HOLLY"/>
    <s v="ODP-KUT-FK/42"/>
    <s v="WO061066914"/>
    <m/>
    <m/>
    <m/>
    <n v="115.17978410000001"/>
    <n v="-8.7114194000000005"/>
    <s v="|MC10003|/PIC FILLIA CHRISTINA SURYADI/088103726089-083197993733/fsfillia@gmail.com"/>
    <s v="Sales Force DBS"/>
    <m/>
    <m/>
    <m/>
    <m/>
    <m/>
    <m/>
    <m/>
    <m/>
    <s v="Management Janji"/>
    <s v="2026-08-07 13:00:00|Nama : BU FILLIA CHRISTINA SURYADI No Hp : 083197993733 No Alt : 0881037260897 Tgl Pemasangan : 07 Agustus 2026 Interval : PAGI  Note : Hubungi pelanggan terlebih dahulu|40981182|MYDITA"/>
    <s v="FCC"/>
    <d v="2026-05-08T08:39:46"/>
    <d v="2026-08-07T13:00:00"/>
    <m/>
    <s v="PS"/>
    <s v="KUTA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Nama : BU FILLIA CHRISTINA SURYADI No Hp : 083197993733 No Alt : 0881037260897 Tgl Pemasangan : 07 Agustus 2026 Interval : PAGI  Note : Hubungi pelanggan terlebih dahulu|40981182|MYDITA"/>
    <n v="2026"/>
    <n v="8"/>
    <n v="7"/>
    <d v="2026-08-07T00:00:00"/>
    <n v="-0.54166666666424135"/>
    <x v="0"/>
  </r>
  <r>
    <n v="124"/>
    <n v="1002508039"/>
    <n v="3"/>
    <x v="6"/>
    <n v="5"/>
    <s v="SIDOARJO"/>
    <s v="INNER - JATIM TIMUR"/>
    <s v="SDA"/>
    <s v="REG"/>
    <s v="AO"/>
    <x v="0"/>
    <s v="2P INET + VOICE"/>
    <s v="Completed (PS)"/>
    <s v="RBS-Regional 3"/>
    <d v="2026-08-04T12:37:56"/>
    <d v="2026-08-05T22:57:34"/>
    <n v="69358250"/>
    <n v="3135917245"/>
    <n v="152316231889"/>
    <s v="WORKSHOP DWI PUTRA"/>
    <s v="ODP-SDA-FDH/11 FDH/D01/11.01"/>
    <s v="WO060883348"/>
    <m/>
    <m/>
    <m/>
    <n v="112.699966900099"/>
    <n v="-7.4489907985515096"/>
    <s v="MD|MYDB-20260804264307|DN00001/MN01572|WORKSHOP DWI PUTRA|085792720781"/>
    <s v="MYDIGIBIZPARTNER"/>
    <m/>
    <m/>
    <m/>
    <m/>
    <m/>
    <m/>
    <m/>
    <m/>
    <s v="Management Janji"/>
    <s v="2026-08-05 15:00:00 | Nama : BP DWI LOHDRA MANGGALA No Hp : 085792720781 No Alt :  Tgl Pemasangan : 05 Agustus 2026 Interval : SIANG Note : Hubungi pelanggan terlebih dahulu"/>
    <s v="FCC"/>
    <d v="2026-04-08T12:39:55"/>
    <d v="2026-08-05T15:00:00"/>
    <m/>
    <s v="PS"/>
    <s v="SIDOARJO"/>
    <s v="NO ADDON"/>
    <n v="20260805"/>
    <s v="Completed"/>
    <s v="HSI Bisnis Bundling Phone PSB 70% - Free 800 Menit Promo - 200 Mbps"/>
    <s v="INDIBIZ"/>
    <m/>
    <m/>
    <d v="2026-08-05T15:00:00"/>
    <s v="2026-08-05 15:00:00 | Nama : BP DWI LOHDRA MANGGALA No Hp : 085792720781 No Alt :  Tgl Pemasangan : 05 Agustus 2026 Interval : SIANG Note : Hubungi pelanggan terlebih dahulu"/>
    <n v="2026"/>
    <n v="8"/>
    <n v="5"/>
    <d v="2026-08-05T00:00:00"/>
    <n v="-0.625"/>
    <x v="0"/>
  </r>
  <r>
    <n v="125"/>
    <n v="1002516364"/>
    <n v="3"/>
    <x v="2"/>
    <n v="5"/>
    <s v="SINGARJA"/>
    <s v="SINGARAJA"/>
    <s v="SGR"/>
    <s v="REG"/>
    <s v="AO"/>
    <x v="0"/>
    <m/>
    <s v="Completed (PS)"/>
    <s v="RBS-Regional 3"/>
    <d v="2026-08-09T10:20:42"/>
    <d v="2026-08-10T07:31:05"/>
    <n v="69361755"/>
    <m/>
    <n v="172424836840"/>
    <s v="TOKO SEMBAKO WISNU"/>
    <s v="ODP-SGR-FC/27"/>
    <s v="WO061323705"/>
    <m/>
    <m/>
    <m/>
    <n v="115.0637388"/>
    <n v="-8.1278047999999998"/>
    <s v="MN00087/TOKO SEMBAKO WISNU/PIC Kadek Kertana/081959428867/kadektana994@gmail.com"/>
    <s v="Sales Force DBS"/>
    <m/>
    <m/>
    <m/>
    <m/>
    <m/>
    <m/>
    <m/>
    <m/>
    <s v="Management Janji"/>
    <s v="2026-08-10 13:00:00|M Janji : (10/08/2026) jam Pasang : 09:00 Note : hubungi pelanggan jika ingin kelokasi |40981182|MYDITA"/>
    <s v="FCC"/>
    <d v="2026-09-08T10:25:41"/>
    <d v="2026-08-10T13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09:00 Note : hubungi pelanggan jika ingin kelokasi |40981182|MYDITA"/>
    <n v="2026"/>
    <n v="8"/>
    <n v="10"/>
    <d v="2026-08-10T00:00:00"/>
    <n v="-0.54166666666424135"/>
    <x v="0"/>
  </r>
  <r>
    <n v="126"/>
    <n v="1002516462"/>
    <n v="3"/>
    <x v="3"/>
    <n v="4"/>
    <s v="PURWOKERTO"/>
    <s v="BANJARNEGARA"/>
    <s v="KLP"/>
    <s v="REG"/>
    <s v="AO"/>
    <x v="0"/>
    <s v="1P INET"/>
    <s v="Completed (PS)"/>
    <s v="RBS-Regional 3"/>
    <d v="2026-08-09T12:25:58"/>
    <d v="2026-08-10T17:30:49"/>
    <n v="69361851"/>
    <m/>
    <n v="143395108273"/>
    <s v="WARNET SPEED NET"/>
    <s v="ODP-KLP-FQ/025"/>
    <s v="WO061314251"/>
    <m/>
    <m/>
    <m/>
    <n v="109.559673614204"/>
    <n v="-7.43927841419689"/>
    <s v="|MN00909|MYIA-090924779580/POI/sugeng riyadi/087878880605/yadhie9997@gmail.com"/>
    <s v="MYIB_ASSISTANT"/>
    <m/>
    <m/>
    <m/>
    <m/>
    <m/>
    <m/>
    <m/>
    <m/>
    <s v="Management Janji"/>
    <s v="2026-08-13 15:00:00 | Nama PIC:  bp sugeng No HP: 087878880605 Alt: Tanggal: 13/8/2026 Jam Pasang: Sore Note: Hubungi sebelum ke lokasi, terimakasih. Diusahakan secepatnya."/>
    <s v="FCC"/>
    <d v="2026-09-08T12:39:53"/>
    <d v="2026-08-13T15:00:00"/>
    <m/>
    <s v="PS"/>
    <s v="KLAMPOK"/>
    <s v="NO ADDON"/>
    <n v="20260810"/>
    <s v="Completed"/>
    <s v="HSI Bisnis Promo HUT Telkom PSB 70% - 150 Mbps"/>
    <s v="INDIBIZ"/>
    <m/>
    <m/>
    <d v="2026-08-13T15:00:00"/>
    <s v="2026-08-13 15:00:00 | Nama PIC:  bp sugeng No HP: 087878880605 Alt: Tanggal: 13/8/2026 Jam Pasang: Sore Note: Hubungi sebelum ke lokasi, terimakasih. Diusahakan secepatnya."/>
    <n v="2026"/>
    <n v="8"/>
    <n v="10"/>
    <d v="2026-08-10T00:00:00"/>
    <n v="-3.625"/>
    <x v="0"/>
  </r>
  <r>
    <n v="127"/>
    <n v="1002515751"/>
    <n v="3"/>
    <x v="5"/>
    <n v="5"/>
    <s v="SBY SELATAN"/>
    <s v="KETINTANG"/>
    <s v="WRU"/>
    <s v="REG"/>
    <s v="AO"/>
    <x v="0"/>
    <s v="1P INET"/>
    <s v="Completed (PS)"/>
    <s v="RBS-Regional 3"/>
    <d v="2026-08-08T10:43:57"/>
    <d v="2026-08-09T20:03:04"/>
    <n v="69361333"/>
    <m/>
    <n v="152302236102"/>
    <s v="Fotocopy AZKA"/>
    <s v="ODP-WR1-FLC/99 FLC/D01/99.01"/>
    <s v="WO061244049"/>
    <m/>
    <m/>
    <m/>
    <n v="112.722636368194"/>
    <n v="-7.3488283326413599"/>
    <s v="|MN00458|MYIA-024097076361/POI/Ita Fitriyah/081231939422/ita.fitriyah5@gmail.com"/>
    <s v="MYIB_ASSISTANT"/>
    <m/>
    <m/>
    <m/>
    <m/>
    <m/>
    <m/>
    <m/>
    <m/>
    <s v="Management Janji"/>
    <s v="2026-08-09 08:00:00 | Tgl Pemasangan : 09 Agustus 2026 Interval : PAGI SIANG Note : Hubungi pelanggan terlebih dahulu"/>
    <s v="FCC"/>
    <d v="2026-08-08T10:54:57"/>
    <d v="2026-08-09T08:00:00"/>
    <m/>
    <s v="PS"/>
    <s v="WARU INJOKO"/>
    <s v="NO ADDON"/>
    <n v="20260809"/>
    <s v="Completed"/>
    <s v="HSI Bisnis Basic Promo HUT Telkom PSB 70% - 50 Mbps"/>
    <s v="INDIBIZ"/>
    <m/>
    <m/>
    <d v="2026-08-09T08:00:00"/>
    <s v="2026-08-09 08:00:00 | Tgl Pemasangan : 09 Agustus 2026 Interval : PAGI SIANG Note : Hubungi pelanggan terlebih dahulu"/>
    <n v="2026"/>
    <n v="8"/>
    <n v="9"/>
    <d v="2026-08-09T00:00:00"/>
    <n v="-0.33333333333575865"/>
    <x v="0"/>
  </r>
  <r>
    <n v="128"/>
    <n v="1002513435"/>
    <n v="3"/>
    <x v="0"/>
    <n v="5"/>
    <s v="KEDIRI"/>
    <s v="TRENGGALEK"/>
    <s v="TRE"/>
    <s v="REG"/>
    <s v="AO"/>
    <x v="0"/>
    <s v="1P INET"/>
    <s v="Completed (PS)"/>
    <s v="RBS-Regional 3"/>
    <d v="2026-08-06T18:22:56"/>
    <d v="2026-08-07T13:21:14"/>
    <n v="69360322"/>
    <m/>
    <n v="152608207569"/>
    <s v="SPBU 54.663.10 TRENGGALEK"/>
    <s v="ODP-TRE-FM/35 FM/D06/35.01"/>
    <s v="WO061113828"/>
    <m/>
    <m/>
    <m/>
    <n v="111.71340571503301"/>
    <n v="-8.0887429214024902"/>
    <s v="|MN00418|MYIA-067867252317/POI/SUYADI/082244213266/spbukarangsoko@yahoo.co.id"/>
    <s v="MYIB_ASSISTANT"/>
    <m/>
    <m/>
    <m/>
    <m/>
    <m/>
    <m/>
    <m/>
    <m/>
    <s v="Management Janji"/>
    <s v="2026-08-07 15:00:00 | Tanggal pemasangan: 07/08/2026 Jam pemasangan : pagi/siang Info Tambahan : Hubungi pelanggan dulu sebelum ke lokasi. terima kasih"/>
    <s v="FCC"/>
    <d v="2026-06-08T18:39:57"/>
    <d v="2026-08-07T15:00:00"/>
    <m/>
    <s v="PS"/>
    <s v="TRENGGALEK"/>
    <s v="NO ADDON"/>
    <n v="20260807"/>
    <s v="Completed"/>
    <s v="HSI Bisnis Promo HUT Telkom PSB 70% - 50 Mbps"/>
    <s v="INDIBIZ"/>
    <m/>
    <m/>
    <d v="2026-08-07T15:00:00"/>
    <s v="2026-08-07 15:00:00 | Tanggal pemasangan: 07/08/2026 Jam pemasangan : pagi/siang Info Tambahan : Hubungi pelanggan dulu sebelum ke lokasi. terima kasih"/>
    <n v="2026"/>
    <n v="8"/>
    <n v="7"/>
    <d v="2026-08-07T00:00:00"/>
    <n v="-0.625"/>
    <x v="0"/>
  </r>
  <r>
    <n v="129"/>
    <n v="1002517195"/>
    <n v="3"/>
    <x v="0"/>
    <n v="5"/>
    <s v="KEDIRI"/>
    <s v="NGANJUK"/>
    <s v="NJK"/>
    <s v="REG"/>
    <s v="AO"/>
    <x v="0"/>
    <s v="1P INET"/>
    <s v="7 | OSS - PROVISIONING ISSUED"/>
    <s v="RBS-Regional 3"/>
    <d v="2026-08-10T10:16:57"/>
    <d v="2026-08-11T08:06:01"/>
    <n v="69362201"/>
    <m/>
    <n v="152611229868"/>
    <s v="SPBU 54.644.11"/>
    <s v="ODP-NJK-FAE/10 FAE/D01/10.01"/>
    <s v="WO061368426"/>
    <m/>
    <m/>
    <m/>
    <n v="111.938289577475"/>
    <n v="-7.6020775298222603"/>
    <s v="|MN00418|MYIA-019304988784/POI/H. IMAM BASUKI, IR. M. ENG, MM/085330371188/spbu5464411sukomoro@gmail.com"/>
    <s v="MYIB_ASSISTANT"/>
    <m/>
    <m/>
    <m/>
    <m/>
    <m/>
    <m/>
    <m/>
    <m/>
    <s v="Management Janji"/>
    <s v="2026-08-11 08:00:00 | Nama PIC : Sukidi No HP : 081330313300 Alt : 085330371188 M Janji : 11/08/2026 Jam Pasang : 08.00 - 13:00  NoteÃ‚Â :  hubungi terlebih dahulu sebelum kelokasi"/>
    <s v="FCC"/>
    <d v="2026-10-08T10:24:54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Nama PIC : Sukidi No HP : 081330313300 Alt : 085330371188 M Janji : 11/08/2026 Jam Pasang : 08.00 - 13:00  NoteÃ‚Â :  hubungi terlebih dahulu sebelum kelokasi"/>
    <m/>
    <m/>
    <m/>
    <e v="#NUM!"/>
    <e v="#NUM!"/>
    <x v="1"/>
  </r>
  <r>
    <n v="130"/>
    <n v="1002505021"/>
    <n v="3"/>
    <x v="5"/>
    <n v="5"/>
    <s v="SBY UTARA"/>
    <s v="MANYAR"/>
    <s v="MGO"/>
    <s v="REG"/>
    <s v="AO"/>
    <x v="0"/>
    <s v="1P INET"/>
    <s v="Completed (PS)"/>
    <s v="RBS-Regional 3"/>
    <d v="2026-08-02T08:17:57"/>
    <d v="2026-08-03T17:20:23"/>
    <n v="69356921"/>
    <m/>
    <n v="152413165505"/>
    <s v="SMK KATOLIK ST. LOUIS (YAYASAN LAZARIS)"/>
    <s v="ODP-DMO-FMF/48 FMF/D04/48.01"/>
    <s v="WO060694495"/>
    <m/>
    <m/>
    <m/>
    <n v="112.72101704031201"/>
    <n v="-7.2576461263273604"/>
    <s v="MD|MYDB-20260801264163|DN00001/MN02280|SMK KATOLIK ST. LOUIS (YAYASAN LAZARIS)|085648384402"/>
    <s v="MYDIGIBIZPARTNER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8:24:55"/>
    <d v="2026-08-03T08:00:00"/>
    <m/>
    <s v="PS"/>
    <s v="MERGOYOSO"/>
    <s v="NO ADDON"/>
    <n v="20260803"/>
    <s v="Completed"/>
    <s v="HSI Bisnis Promo HUT Telkom PSB 70% - 150 Mbps"/>
    <s v="INDIBIZ"/>
    <m/>
    <m/>
    <d v="2026-08-03T08:00:00"/>
    <s v="2026-08-03 08:00:00 | Tanggal pemasangan :01 agustus 2026 Jam pemasangan : 08.00 - 12.00 Info Tambahan : Hubungi pelanggan dulu sebelum ke lokasi terimakasih"/>
    <n v="2026"/>
    <n v="8"/>
    <n v="3"/>
    <d v="2026-08-03T00:00:00"/>
    <n v="-0.33333333333575865"/>
    <x v="0"/>
  </r>
  <r>
    <n v="131"/>
    <n v="1002508319"/>
    <n v="3"/>
    <x v="5"/>
    <n v="5"/>
    <s v="SBY SELATAN"/>
    <s v="KETINTANG"/>
    <s v="IJK"/>
    <s v="REG"/>
    <s v="AO"/>
    <x v="0"/>
    <m/>
    <s v="Completed (PS)"/>
    <s v="RBS-Regional 2"/>
    <d v="2026-08-04T13:47:04"/>
    <d v="2026-08-07T19:09:08"/>
    <n v="66525052"/>
    <m/>
    <n v="152306253171"/>
    <s v="PT. BANGUN INFORMASI TEKNOLOGI"/>
    <s v="ODP-IJK-FHT/04"/>
    <s v="WO060934766"/>
    <m/>
    <m/>
    <m/>
    <n v="112.727100369114"/>
    <n v="-7.3123265180214903"/>
    <s v="AMRBS;950223;ALDHIAZ;JKT OUTER;HSI Bisnis PSB 70% - 100 Mbps - (669000);CP  RIZIQ 0877-1577-1000 ALT SANDY 087778113956;billing@bnteknologi.com  "/>
    <s v="Account Manager"/>
    <m/>
    <m/>
    <m/>
    <m/>
    <m/>
    <m/>
    <m/>
    <m/>
    <s v="Management Janji"/>
    <s v="2026-08-09 15:00:00|PT Bangun Informasi Teknologi 087778113956|40981182|MYDITA"/>
    <s v="FCC"/>
    <d v="2026-04-08T13:54:57"/>
    <d v="2026-08-09T15:00:00"/>
    <m/>
    <s v="PS"/>
    <s v="WARU INJOKO"/>
    <s v="NO ADDON"/>
    <n v="2026080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9T15:00:00"/>
    <s v="2026-08-09 15:00:00|PT Bangun Informasi Teknologi 087778113956|40981182|MYDITA"/>
    <n v="2026"/>
    <n v="8"/>
    <n v="7"/>
    <d v="2026-08-07T00:00:00"/>
    <n v="-2.625"/>
    <x v="0"/>
  </r>
  <r>
    <n v="132"/>
    <n v="1002513632"/>
    <n v="3"/>
    <x v="0"/>
    <n v="5"/>
    <s v="MALANG"/>
    <s v="KEPANJEN"/>
    <s v="KLJ"/>
    <s v="REG"/>
    <s v="AO"/>
    <x v="0"/>
    <s v="1P INET"/>
    <s v="Completed (PS)"/>
    <s v="RBS-Regional 3"/>
    <d v="2026-08-07T07:43:56"/>
    <d v="2026-08-10T16:06:48"/>
    <n v="69360391"/>
    <m/>
    <n v="152703903456"/>
    <s v="SMPN 4 MALANG"/>
    <s v="ODP-KLJ-FAK/09 KLJ/D01/01.09"/>
    <s v="WO061126843"/>
    <m/>
    <m/>
    <m/>
    <n v="112.6161731"/>
    <n v="-7.9575198"/>
    <s v="|MN01864|MYIA-030203574489/POI/NGATEMAN/087796646626/smpn4malang@yahoo.co.id"/>
    <s v="MYIB_ASSISTANT"/>
    <m/>
    <m/>
    <m/>
    <m/>
    <m/>
    <m/>
    <m/>
    <m/>
    <s v="Management Janji"/>
    <s v="2026-08-10 08:00:00 | telp :087796646626  alt : pagi / siang 10/08/2026 hub sebelum ke lokasi "/>
    <s v="FCC"/>
    <d v="2026-07-08T07:55:14"/>
    <d v="2026-08-10T08:00:00"/>
    <m/>
    <s v="PS"/>
    <s v="KLOJEN"/>
    <s v="NO ADDON"/>
    <n v="20260810"/>
    <s v="Completed"/>
    <s v="HSI Bisnis Basic Promo HUT Telkom PSB 70% - 50 Mbps"/>
    <s v="INDIBIZ"/>
    <m/>
    <m/>
    <d v="2026-08-10T08:00:00"/>
    <s v="2026-08-10 08:00:00 | telp :087796646626  alt : pagi / siang 10/08/2026 hub sebelum ke lokasi "/>
    <n v="2026"/>
    <n v="8"/>
    <n v="10"/>
    <d v="2026-08-10T00:00:00"/>
    <n v="-0.33333333333575865"/>
    <x v="0"/>
  </r>
  <r>
    <n v="133"/>
    <n v="1002517580"/>
    <n v="3"/>
    <x v="2"/>
    <n v="5"/>
    <s v="SINGARJA"/>
    <s v="SINGARAJA"/>
    <s v="SGR"/>
    <s v="REG"/>
    <s v="AO"/>
    <x v="0"/>
    <m/>
    <s v="Completed (PS)"/>
    <s v="RBS-Regional 3"/>
    <d v="2026-08-10T12:04:55"/>
    <d v="2026-08-10T14:42:57"/>
    <n v="69360310"/>
    <m/>
    <n v="172424836878"/>
    <s v="RANGGA MART"/>
    <s v="ODP-SGR-FDS/31"/>
    <s v="WO061385475"/>
    <m/>
    <m/>
    <m/>
    <n v="115.3245606"/>
    <n v="-8.1200947299999999"/>
    <s v="|MN02665|MYIA-071215966227/POI/KETUT SIGARTA/085238068995/sugiartha83.bali@gmail.com"/>
    <s v="MYDIGIBIZPARTNER"/>
    <m/>
    <m/>
    <m/>
    <m/>
    <m/>
    <m/>
    <m/>
    <m/>
    <s v="Management Janji"/>
    <s v="2026-08-07 15:00:00 | Nama PIC : Bapak Ketut Sugiarta  No HP : 085238068995  No Alternatif : 081338326051  M Janji : 07/08/2026  Jam Pasang : Pagi  NoteÃ‚Â :  Hubungi terlebih dahulu sebelum ke lokasi "/>
    <s v="FCC"/>
    <d v="2026-10-08T12:09:56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5:00:00 | Nama PIC : Bapak Ketut Sugiarta  No HP : 085238068995  No Alternatif : 081338326051  M Janji : 07/08/2026  Jam Pasang : Pagi  NoteÃ‚Â :  Hubungi terlebih dahulu sebelum ke lokasi "/>
    <n v="2026"/>
    <n v="8"/>
    <n v="10"/>
    <d v="2026-08-10T00:00:00"/>
    <n v="-0.29166666666424135"/>
    <x v="0"/>
  </r>
  <r>
    <n v="134"/>
    <n v="1002512295"/>
    <n v="3"/>
    <x v="1"/>
    <n v="4"/>
    <s v="SEMARANG"/>
    <s v="INNER - SEMARANG JATENG UTARA"/>
    <s v="SMT"/>
    <s v="REG"/>
    <s v="AO"/>
    <x v="0"/>
    <s v="2P INET + VOICE"/>
    <s v="Completed (PS)"/>
    <s v="RBS-Regional 3"/>
    <d v="2026-08-06T12:55:57"/>
    <d v="2026-08-07T13:39:17"/>
    <n v="69359936"/>
    <n v="2435320572"/>
    <n v="141420144943"/>
    <s v="PT. Hande Trade Indonesia"/>
    <s v="ODP-SMT-FBS/108 FBS/D01/108.01"/>
    <s v="WO061069954"/>
    <m/>
    <m/>
    <m/>
    <n v="110.36413449794"/>
    <n v="-6.9877037037879397"/>
    <s v="MD|MYDB-20260806264524|DN00001/MN00300|PT. Hande Trade Indonesia|082149362887"/>
    <s v="MYDIGIBIZPARTNER"/>
    <m/>
    <m/>
    <m/>
    <m/>
    <m/>
    <m/>
    <m/>
    <m/>
    <s v="Management Janji"/>
    <s v="2026-08-07 13:00:00 | telp :082149362887 alt : manja : pagi : siang 07/08/2026 hub sebelum ke lokasi "/>
    <s v="FCC"/>
    <d v="2026-06-08T13:10:52"/>
    <d v="2026-08-07T13:00:00"/>
    <m/>
    <s v="PS"/>
    <s v="SEMARANG TUGU"/>
    <s v="NO ADDON"/>
    <n v="20260807"/>
    <s v="Completed"/>
    <s v="HSI Bisnis Bundling Phone Promo 2026 PSB 70% - Free 800 Menit Promo - 50 Mbps"/>
    <s v="INDIBIZ"/>
    <m/>
    <m/>
    <d v="2026-08-07T13:00:00"/>
    <s v="2026-08-07 13:00:00 | telp :082149362887 alt : manja : pagi : siang 07/08/2026 hub sebelum ke lokasi "/>
    <n v="2026"/>
    <n v="8"/>
    <n v="7"/>
    <d v="2026-08-07T00:00:00"/>
    <n v="-0.54166666666424135"/>
    <x v="0"/>
  </r>
  <r>
    <n v="135"/>
    <n v="1002507154"/>
    <n v="3"/>
    <x v="3"/>
    <n v="4"/>
    <s v="PURWOKERTO"/>
    <s v="PURWOKERTO"/>
    <s v="AJB"/>
    <s v="REG"/>
    <s v="AO"/>
    <x v="0"/>
    <s v="1P INET"/>
    <s v="Completed (PS)"/>
    <s v="RBS-Regional 3"/>
    <d v="2026-08-04T09:52:57"/>
    <d v="2026-08-05T17:32:51"/>
    <n v="69358018"/>
    <m/>
    <n v="143387115757"/>
    <s v="PEMDES CIHONJE"/>
    <s v="ODP-AJB-FZ/001 FZ/D01/001.01"/>
    <s v="WO060859840"/>
    <m/>
    <m/>
    <m/>
    <n v="108.9847327"/>
    <n v="-7.3947370000000001"/>
    <s v="|MC80052|MYIA-081669636774/POI/SRI MULYANI/085732364077/mulyanies06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AJIBARANG"/>
    <s v="NO ADDON"/>
    <n v="20260805"/>
    <s v="Completed"/>
    <s v="HSI Bisnis Promo HUT Telkom PSB 70% - 150 Mbps"/>
    <s v="INDIBIZ"/>
    <m/>
    <m/>
    <d v="2026-08-05T08:00:00"/>
    <s v="2026-08-05 08:00:00 | M Janji : (05/08/2026) jam Pasang : 09:00 Note : hubungi pelanggan jika ingin kelokasi"/>
    <n v="2026"/>
    <n v="8"/>
    <n v="5"/>
    <d v="2026-08-05T00:00:00"/>
    <n v="-0.33333333333575865"/>
    <x v="0"/>
  </r>
  <r>
    <n v="136"/>
    <n v="1002505594"/>
    <n v="3"/>
    <x v="2"/>
    <n v="5"/>
    <s v="SINGARJA"/>
    <s v="SINGARAJA"/>
    <s v="KNT"/>
    <s v="REG"/>
    <s v="AO"/>
    <x v="0"/>
    <s v="1P INET"/>
    <s v="OSS - FALLOUT"/>
    <s v="RBS-Regional 3"/>
    <d v="2026-08-03T09:19:56"/>
    <d v="2026-08-04T20:38:13"/>
    <n v="69357245"/>
    <m/>
    <n v="172406214840"/>
    <s v="PT SARI ARTHA BUANA"/>
    <s v="ODP-KNT-FD/18 FD/D04/18.01"/>
    <s v="WO060757891"/>
    <m/>
    <m/>
    <m/>
    <n v="115.25451700000001"/>
    <n v="-8.2236510000000003"/>
    <s v="|MN02745|MYIA-053889203327/POI/NI MADE SEKARUNI/087861604643/a.n.isa.ria.id@gmail.com"/>
    <s v="MYIB_ASSISTANT"/>
    <m/>
    <m/>
    <m/>
    <m/>
    <m/>
    <m/>
    <m/>
    <m/>
    <s v="Management Janji"/>
    <s v="2026-08-04 08:00:00 | Nama Pic : bu NI MADE SEKARUNI No Hp Pic : 087861604643 No alt : - Jam Pemasangan : pagi  Tanggal Pemasangan : 4 Agustus 2026"/>
    <s v="FCC"/>
    <d v="2026-03-08T09:25:39"/>
    <d v="2026-08-04T08:00:00"/>
    <s v="Kendala Teknik"/>
    <s v="FO_WFM"/>
    <s v="X"/>
    <s v="NO ADDON"/>
    <m/>
    <s v="Provisioning Failed|WFM|INF008951101|TKJ_-8.2233644,115.2587092_ODP FULL DONE VALINS ID VALINS  35434624"/>
    <s v="HSI Bisnis Promo HUT Telkom PSB 70% - 50 Mbps"/>
    <s v="INDIBIZ"/>
    <m/>
    <m/>
    <d v="2026-08-04T08:00:00"/>
    <s v="2026-08-04 08:00:00 | Nama Pic : bu NI MADE SEKARUNI No Hp Pic : 087861604643 No alt : - Jam Pemasangan : pagi  Tanggal Pemasangan : 4 Agustus 2026"/>
    <m/>
    <m/>
    <m/>
    <e v="#NUM!"/>
    <e v="#NUM!"/>
    <x v="1"/>
  </r>
  <r>
    <n v="137"/>
    <n v="1002517492"/>
    <n v="3"/>
    <x v="0"/>
    <n v="5"/>
    <s v="KEDIRI"/>
    <s v="TULUNGAGUNG"/>
    <s v="CAT"/>
    <s v="REG"/>
    <s v="AO"/>
    <x v="0"/>
    <m/>
    <s v="Completed (PS)"/>
    <s v="RBS-Regional 3"/>
    <d v="2026-08-10T11:43:41"/>
    <d v="2026-08-10T17:03:56"/>
    <n v="69361530"/>
    <m/>
    <n v="152622209045"/>
    <s v="SPBU 54.662.31 Tulungagung"/>
    <s v="ODP-CAT-FJ/09"/>
    <s v="WO061382338"/>
    <m/>
    <m/>
    <m/>
    <n v="111.823453"/>
    <n v="-8.2103059999999992"/>
    <s v="|MN00418|MYIA-051295835269/POI/YUDA ROCHMANSYAH/0851611511818/batumulyajaya@gmail.com"/>
    <s v="Sales Profesional"/>
    <m/>
    <m/>
    <m/>
    <m/>
    <m/>
    <m/>
    <m/>
    <m/>
    <s v="Management Janji"/>
    <s v="2026-08-09 13:00:00 | Nama PIC : Bp Yuda  No Hp : 0851611511818  No Alt : -  Tgl Pemasangan : 09 Agustus 2026  Interval : PAGI SIANG  Note : Hubungi pelanggan terlebih dahulu"/>
    <s v="FCC"/>
    <d v="2026-10-08T11:54:41"/>
    <m/>
    <m/>
    <s v="PS"/>
    <s v="TULUNGAGUNG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No Hp : 0851611511818  No Alt : -  Tgl Pemasangan : 09 Agustus 2026  Interval : PAGI SIANG  Note : Hubungi pelanggan terlebih dahulu"/>
    <n v="2026"/>
    <n v="8"/>
    <n v="10"/>
    <d v="2026-08-10T00:00:00"/>
    <n v="-0.29166666666424135"/>
    <x v="0"/>
  </r>
  <r>
    <n v="138"/>
    <n v="1002504703"/>
    <n v="3"/>
    <x v="4"/>
    <n v="5"/>
    <s v="MATARAM"/>
    <s v="LOMBOK BARAT TENGAH"/>
    <s v="PRY"/>
    <s v="REG"/>
    <s v="AO"/>
    <x v="0"/>
    <m/>
    <s v="Completed (PS)"/>
    <s v="RBS-Regional 3"/>
    <d v="2026-08-01T15:14:53"/>
    <d v="2026-08-01T18:36:33"/>
    <n v="69355267"/>
    <m/>
    <n v="172603791294"/>
    <s v="FOTOCOPY &amp; FREYA STERE"/>
    <s v="ODP-PYA-FAC/14"/>
    <s v="WO060663754"/>
    <m/>
    <m/>
    <m/>
    <n v="116.35271"/>
    <n v="-8.7611399839999997"/>
    <s v="MD|MYDB-20260730263940|SC00001/MC00069|FOTOCOPY &amp; FREYA STERE|081929345162"/>
    <s v="MYDIGIBIZPARTNER"/>
    <m/>
    <m/>
    <m/>
    <m/>
    <m/>
    <m/>
    <m/>
    <m/>
    <s v="Management Janji"/>
    <s v="2026-07-31 15:00:00 | Nama PIC : Bp Andre  No HP : 081929345162  No Alt : -  M Janji :  31 Juli  2026  Jam Pasang : Pagi / Siang  Note : hubungi pelanggan jika ingin kelokasi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31 15:00:00 | Nama PIC : Bp Andre  No HP : 081929345162  No Alt : -  M Janji :  31 Juli  2026  Jam Pasang : Pagi / Siang  Note : hubungi pelanggan jika ingin kelokasi"/>
    <n v="2026"/>
    <n v="8"/>
    <n v="1"/>
    <d v="2026-08-01T00:00:00"/>
    <n v="-0.29166666666424135"/>
    <x v="0"/>
  </r>
  <r>
    <n v="139"/>
    <n v="1002515351"/>
    <n v="3"/>
    <x v="3"/>
    <n v="4"/>
    <s v="YOGYAKARTA"/>
    <s v="GUNUNG KIDUL"/>
    <s v="WNS"/>
    <s v="REG"/>
    <s v="AO"/>
    <x v="0"/>
    <s v="1P INET"/>
    <s v="OSS - FALLOUT"/>
    <s v="RBS-Regional 3"/>
    <d v="2026-08-07T16:47:01"/>
    <d v="2026-08-10T14:10:59"/>
    <n v="69361080"/>
    <m/>
    <n v="143135115050"/>
    <s v="PT MITRA ASTON LOGISTIK"/>
    <s v="ODP-WNS-FAE/06 FAE/D03/02.06"/>
    <s v="WO061191606"/>
    <m/>
    <m/>
    <m/>
    <n v="110.6029597"/>
    <n v="-7.9672131999999998"/>
    <s v="|MC80054|MYIA-042335457606/POI/YULIANTO /083178474657/officemitraaston@gmail.com"/>
    <s v="MYIB_ASSISTANT"/>
    <m/>
    <m/>
    <m/>
    <m/>
    <m/>
    <m/>
    <m/>
    <m/>
    <s v="Management Janji"/>
    <s v="2026-08-09 08:00:00 | Nama PIC : Bapak Cahyo No HP : 083178474657 No Alternatif :  M Janji : 08/08/2026 Jam Pasang : Pagi NoteÃ‚Â :  Hubungi terlebih dahulu sebelum ke lokasi  "/>
    <s v="FCC"/>
    <d v="2026-07-08T16:55:31"/>
    <d v="2026-08-09T08:00:00"/>
    <s v="Kendala Teknik"/>
    <s v="FO_WFM"/>
    <s v="WONOSARI"/>
    <s v="NO ADDON"/>
    <m/>
    <s v="Provisioning Failed|WFM|INF009011814|TOF_-7.8143874,110.3605482_full"/>
    <s v="HSI Bisnis PSB 70% - 75 Mbps"/>
    <s v="INDIBIZ"/>
    <m/>
    <m/>
    <d v="2026-08-09T08:00:00"/>
    <s v="2026-08-09 08:00:00 | Nama PIC : Bapak Cahyo No HP : 083178474657 No Alternatif :  M Janji : 08/08/2026 Jam Pasang : Pagi NoteÃ‚Â :  Hubungi terlebih dahulu sebelum ke lokasi  "/>
    <m/>
    <m/>
    <m/>
    <e v="#NUM!"/>
    <e v="#NUM!"/>
    <x v="1"/>
  </r>
  <r>
    <n v="140"/>
    <n v="1002504739"/>
    <n v="3"/>
    <x v="7"/>
    <n v="4"/>
    <s v="KUDUS"/>
    <s v="KUDUS"/>
    <s v="DMA"/>
    <s v="REG"/>
    <s v="AO"/>
    <x v="0"/>
    <s v="1P INET"/>
    <s v="102 | FOLLOW UP COMPLETED"/>
    <s v="RBS-Regional 3"/>
    <d v="2026-08-01T15:31:56"/>
    <d v="2026-08-04T14:32:25"/>
    <n v="69356800"/>
    <m/>
    <n v="141456115282"/>
    <s v="PT Bintang Sayap Utama"/>
    <s v="ODP-DMA-FF/05 FF/D01/07.05"/>
    <s v="WO060665032"/>
    <m/>
    <m/>
    <m/>
    <n v="110.65232899999999"/>
    <n v="-6.9066809999999998"/>
    <s v="|MN02256|MYIA-038846615886/POI/IRA MARYATI/082383669498/ira.maryati@bintangsayaputama.com"/>
    <s v="MYIB_ASSISTANT"/>
    <m/>
    <m/>
    <m/>
    <m/>
    <m/>
    <m/>
    <m/>
    <m/>
    <s v="Management Janji"/>
    <s v="2026-08-02 13:00:00 | Nama Pic : IBU IRA No Hp Pic : 082383669498 Jam Pemasangan : 08:00 - 12.00 Tanggal Pemasangan : MINGGU 02 AGUSTUS 2026 Info Tambahan : Hubungi pelanggan sebelum datang ke lokasi, terima kasih."/>
    <s v="FCC"/>
    <d v="2026-01-08T15:39:52"/>
    <d v="2026-08-02T13:00:00"/>
    <m/>
    <s v="REVOKE"/>
    <s v="DEMAK"/>
    <s v="NO ADDON"/>
    <m/>
    <s v="Follow Up Revoke Completed, New Order ID : SC1002508584"/>
    <s v="HSI Bisnis Promo HUT Telkom PSB 70% - 100 Mbps"/>
    <s v="INDIBIZ"/>
    <m/>
    <m/>
    <d v="2026-08-02T13:00:00"/>
    <s v="2026-08-02 13:00:00 | Nama Pic : IBU IRA No Hp Pic : 082383669498 Jam Pemasangan : 08:00 - 12.00 Tanggal Pemasangan : MINGGU 02 AGUSTUS 2026 Info Tambahan : Hubungi pelanggan sebelum datang ke lokasi, terima kasih."/>
    <m/>
    <m/>
    <m/>
    <e v="#NUM!"/>
    <e v="#NUM!"/>
    <x v="1"/>
  </r>
  <r>
    <n v="141"/>
    <n v="1002511685"/>
    <n v="3"/>
    <x v="0"/>
    <n v="5"/>
    <s v="KEDIRI"/>
    <s v="KEDIRI"/>
    <s v="GUR"/>
    <s v="REG"/>
    <s v="AO"/>
    <x v="0"/>
    <s v="1P INET"/>
    <s v="98 | OSS - CANCEL COMPLETE"/>
    <s v="RBS-Regional 3"/>
    <d v="2026-08-06T09:55:56"/>
    <d v="2026-08-06T16:43:03"/>
    <n v="69359690"/>
    <m/>
    <n v="152625207181"/>
    <s v="KLINIK BEANDVEL MEDIKA"/>
    <s v="ODP-GUR-FM/02 FM/D01/02.01"/>
    <s v="WO061048317"/>
    <m/>
    <m/>
    <m/>
    <n v="112.07078788429401"/>
    <n v="-7.7949401242860903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0:10:02"/>
    <d v="2026-08-07T08:00:00"/>
    <s v="Kendala Teknik"/>
    <s v="CANCEL"/>
    <s v="NGADILUWIH"/>
    <s v="NO ADDON"/>
    <m/>
    <s v="Cancel Completed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1"/>
  </r>
  <r>
    <n v="142"/>
    <n v="1002518667"/>
    <n v="3"/>
    <x v="4"/>
    <n v="5"/>
    <s v="MATARAM"/>
    <s v="SUMBAWA"/>
    <s v="MLK"/>
    <s v="REG"/>
    <s v="AO"/>
    <x v="0"/>
    <m/>
    <s v="7 | OSS - PROVISIONING ISSUED"/>
    <s v="RBS-Regional 3"/>
    <d v="2026-08-10T18:11:35"/>
    <d v="2026-08-10T18:20:02"/>
    <n v="69361494"/>
    <m/>
    <n v="172608206138"/>
    <s v="CENTRAL KOPI"/>
    <s v="ODP-MLK-FAD/04"/>
    <s v="WO061442860"/>
    <m/>
    <m/>
    <m/>
    <n v="116.7442223"/>
    <n v="-8.9133095999999998"/>
    <s v="|MN02367|MYIA-015083076541/POI/REZA RAMDHANI PUTRA/085942520002/rezaecha286@gmail.com"/>
    <s v="Sales Profesional"/>
    <m/>
    <m/>
    <m/>
    <m/>
    <m/>
    <m/>
    <m/>
    <m/>
    <s v="Management Janji"/>
    <s v="2026-08-09 13:00:00 | M Janji : 9 agustus 2026  jam Pasang : siang  Note : hubungi pelanggan jika ingin kelokasi  "/>
    <s v="FCC"/>
    <d v="2026-10-08T18:39:50"/>
    <m/>
    <m/>
    <s v="PI"/>
    <s v="SUMBAWA BARAT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M Janji : 9 agustus 2026  jam Pasang : siang  Note : hubungi pelanggan jika ingin kelokasi  "/>
    <m/>
    <m/>
    <m/>
    <e v="#NUM!"/>
    <e v="#NUM!"/>
    <x v="1"/>
  </r>
  <r>
    <n v="143"/>
    <n v="1002504396"/>
    <n v="3"/>
    <x v="0"/>
    <n v="5"/>
    <s v="MADIUN"/>
    <s v="NGAWI"/>
    <s v="NWI"/>
    <s v="REG"/>
    <s v="AO"/>
    <x v="0"/>
    <s v="1P INET"/>
    <s v="Completed (PS)"/>
    <s v="RBS-Regional 3"/>
    <d v="2026-08-01T11:07:56"/>
    <d v="2026-08-02T12:48:44"/>
    <n v="69356633"/>
    <m/>
    <n v="152605224535"/>
    <s v="SPBU 54.632.16 SUMBER TANI 01"/>
    <s v="ODP-NWI-FL/09 FL/D01/09.01"/>
    <s v="WO060631712"/>
    <m/>
    <m/>
    <m/>
    <n v="111.469151368875"/>
    <n v="-7.3852604382568403"/>
    <s v="|MN00265|MYIA-069020721592/POI/FIRMANSYAH/08563283460/fmansyah923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10:09"/>
    <d v="2026-08-02T08:00:00"/>
    <m/>
    <s v="PS"/>
    <s v="X"/>
    <s v="NO ADDON"/>
    <n v="20260802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0"/>
  </r>
  <r>
    <n v="144"/>
    <n v="1002516170"/>
    <n v="3"/>
    <x v="5"/>
    <n v="5"/>
    <s v="SBY SELATAN"/>
    <s v="TANDES"/>
    <s v="DMO"/>
    <s v="REG"/>
    <s v="AO"/>
    <x v="0"/>
    <s v="1P INET"/>
    <s v="Completed (PS)"/>
    <s v="RBS-Regional 3"/>
    <d v="2026-08-08T16:43:57"/>
    <d v="2026-08-09T19:48:52"/>
    <n v="69361604"/>
    <m/>
    <n v="152301273014"/>
    <s v="Warkop Basecamp"/>
    <s v="ODP-DMO-FPP/43"/>
    <s v="WO061281452"/>
    <m/>
    <m/>
    <m/>
    <n v="112.7148838"/>
    <n v="-7.2816912999999897"/>
    <s v="|MN02435|MYIA-026913344064/POI/Dedi Triyanto /081333986880/dehajayamakmur@gmail.com"/>
    <s v="MYIB_ASSISTANT"/>
    <m/>
    <m/>
    <m/>
    <m/>
    <m/>
    <m/>
    <m/>
    <m/>
    <s v="Management Janji"/>
    <s v="2026-08-09 13:00:00 | Nama Pic : BP DEDI No Hp Pic : 081333986880 Jam Pemasangan : 08:00 - 12.00 Tanggal Pemasangan : MINGGU 09 AGUSTUS 2026 Info Tambahan : Hubungi pelanggan sebelum datang ke lokasi, terima kasih."/>
    <s v="FCC"/>
    <d v="2026-08-08T16:55:05"/>
    <d v="2026-08-09T13:00:00"/>
    <m/>
    <s v="PS"/>
    <s v="DARMO GUBENG"/>
    <s v="NO ADDON"/>
    <n v="20260809"/>
    <s v="Completed"/>
    <s v="HSI Bisnis Promo HUT Telkom PSB 70% - 50 Mbps"/>
    <s v="INDIBIZ"/>
    <m/>
    <m/>
    <d v="2026-08-09T13:00:00"/>
    <s v="2026-08-09 13:00:00 | Nama Pic : BP DEDI No Hp Pic : 081333986880 Jam Pemasangan : 08:00 - 12.00 Tanggal Pemasangan : MINGGU 09 AGUSTUS 2026 Info Tambahan : Hubungi pelanggan sebelum datang ke lokasi, terima kasih."/>
    <n v="2026"/>
    <n v="8"/>
    <n v="9"/>
    <d v="2026-08-09T00:00:00"/>
    <n v="-0.54166666666424135"/>
    <x v="0"/>
  </r>
  <r>
    <n v="145"/>
    <n v="1002513682"/>
    <n v="3"/>
    <x v="2"/>
    <n v="5"/>
    <s v="SINGARJA"/>
    <s v="GIANYAR"/>
    <s v="GIN"/>
    <s v="REG"/>
    <s v="AO"/>
    <x v="0"/>
    <m/>
    <s v="Completed (PS)"/>
    <s v="RBS-Regional 3"/>
    <d v="2026-08-07T08:24:33"/>
    <d v="2026-08-08T08:13:56"/>
    <n v="69357302"/>
    <m/>
    <n v="172407212650"/>
    <s v="SD NEGERI 5 PERING"/>
    <s v="ODP-GIN-FP/90"/>
    <s v="WO061132813"/>
    <m/>
    <m/>
    <m/>
    <n v="115.30133781042299"/>
    <n v="-8.5810374742345097"/>
    <s v="|MN02658|/PIC I PUTU DHARMENDRA/085333862495/sdn5pering@gmail.com"/>
    <s v="Sales Force DBS"/>
    <m/>
    <m/>
    <m/>
    <m/>
    <m/>
    <m/>
    <m/>
    <m/>
    <s v="Management Janji"/>
    <s v="2026-08-05 13:00:00|Nama Pic : IBU DAYU  No Hp Pic : 087744632973  Jam Pemasangan : 08:00 - 12.00  Tanggal Pemasangan : RABU 05 AGUSTUS 2026  Info Tambahan : Hubungi pelanggan sebelum datang ke lokasi, terima kasih.|40961370|MYDITA"/>
    <s v="FCC"/>
    <d v="2026-07-08T08:25:28"/>
    <m/>
    <m/>
    <s v="PS"/>
    <s v="GIANYAR"/>
    <s v="NO ADDON"/>
    <n v="20260808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7:00:00"/>
    <s v="2026-08-05 13:00:00|Nama Pic : IBU DAYU  No Hp Pic : 087744632973  Jam Pemasangan : 08:00 - 12.00  Tanggal Pemasangan : RABU 05 AGUSTUS 2026  Info Tambahan : Hubungi pelanggan sebelum datang ke lokasi, terima kasih.|40961370|MYDITA"/>
    <n v="2026"/>
    <n v="8"/>
    <n v="8"/>
    <d v="2026-08-08T00:00:00"/>
    <n v="0.70833333333575865"/>
    <x v="0"/>
  </r>
  <r>
    <n v="146"/>
    <n v="1002506382"/>
    <n v="3"/>
    <x v="7"/>
    <n v="4"/>
    <s v="KUDUS"/>
    <s v="BLORA"/>
    <s v="BLO"/>
    <s v="REG"/>
    <s v="AO"/>
    <x v="0"/>
    <s v="1P INET"/>
    <s v="Completed (PS)"/>
    <s v="RBS-Regional 3"/>
    <d v="2026-08-03T15:20:57"/>
    <d v="2026-08-04T15:01:58"/>
    <n v="69357699"/>
    <m/>
    <n v="141569115680"/>
    <s v="LASKAR BUAH MLANGSEN BLORA"/>
    <s v="ODP-BLO-FFE/117 FFE/D07/117.01"/>
    <s v="WO060812562"/>
    <m/>
    <m/>
    <m/>
    <n v="111.410686"/>
    <n v="-6.9905850000000003"/>
    <s v="|MN00799|MYIA-045418772834/POI/LAELATUL AFIATUN NISAK/085733668576/kantorhrdlaskarbuah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n v="2026"/>
    <n v="8"/>
    <n v="4"/>
    <d v="2026-08-04T00:00:00"/>
    <n v="-0.54166666666424135"/>
    <x v="0"/>
  </r>
  <r>
    <n v="147"/>
    <n v="1002514582"/>
    <n v="3"/>
    <x v="3"/>
    <n v="4"/>
    <s v="YOGYAKARTA"/>
    <s v="SLEMAN"/>
    <s v="GOD"/>
    <s v="REG"/>
    <s v="AO"/>
    <x v="0"/>
    <m/>
    <s v="Completed (PS)"/>
    <s v="RBS-Regional 2"/>
    <d v="2026-08-07T13:22:04"/>
    <d v="2026-08-08T16:02:30"/>
    <n v="69360742"/>
    <m/>
    <n v="146136130088"/>
    <s v="PomPom Sports Hub / PT Ekspresi Langkah Inovasi"/>
    <s v="ODP-GOD-FAY/028"/>
    <s v="WO061180712"/>
    <m/>
    <m/>
    <m/>
    <n v="110.3382618"/>
    <n v="-7.7550401000000004"/>
    <s v="|MN00915|/Emi Sutanta/0815-7811-9933/pompom.sportshub@gmail.com"/>
    <s v="B2B Partner Management (PM)"/>
    <m/>
    <m/>
    <m/>
    <m/>
    <m/>
    <m/>
    <m/>
    <m/>
    <s v="Management Janji"/>
    <s v="2026-08-09 08:00:00|Nama PIC : Emi No HP : 081578119933 Alt :  M Janji : 08/08/2026 Jam Pasang : 08.00 - 13:00  NoteÃ‚Â :  hubungi terlebih dahulu sebelum kelokasi|40981182|MYDITA"/>
    <s v="FCC"/>
    <d v="2026-07-08T13:25:39"/>
    <d v="2026-08-09T08:00:00"/>
    <m/>
    <s v="PS"/>
    <s v="X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Nama PIC : Emi No HP : 081578119933 Alt :  M Janji : 08/08/2026 Jam Pasang : 08.00 - 13:00  NoteÃ‚Â :  hubungi terlebih dahulu sebelum kelokasi|40981182|MYDITA"/>
    <n v="2026"/>
    <n v="8"/>
    <n v="8"/>
    <d v="2026-08-08T00:00:00"/>
    <n v="-1.3333333333357587"/>
    <x v="0"/>
  </r>
  <r>
    <n v="148"/>
    <n v="1002517637"/>
    <n v="3"/>
    <x v="4"/>
    <n v="5"/>
    <s v="MATARAM"/>
    <s v="BIMA"/>
    <s v="TET"/>
    <s v="REG"/>
    <s v="AO"/>
    <x v="0"/>
    <m/>
    <s v="8 | OSS - PONR"/>
    <s v="RBS-Regional 3"/>
    <d v="2026-08-10T12:41:26"/>
    <d v="2026-08-10T13:40:41"/>
    <n v="69359853"/>
    <m/>
    <n v="172616220058"/>
    <s v="SPPG SUCI DESA TANGGA YAYASAN MUTIARA CIPTA BIMA"/>
    <s v="ODP-TET-FAF/17"/>
    <s v="WO061390853"/>
    <m/>
    <m/>
    <m/>
    <n v="118.69305780000001"/>
    <n v="-8.6500274000000008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 No HP :  082339162590  Alt :   M Janji : (JUMAT/7/AGUSTUS/2026)  jam Pasang : 09:00  Note : hubungi pelanggan jika ingin kelokasi"/>
    <s v="FCC"/>
    <d v="2026-10-08T12:54:40"/>
    <m/>
    <m/>
    <s v="ACT_COM"/>
    <s v="BIMA BARAT"/>
    <s v="NETMONK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PIC : BAPAK FATURAHMAN  No HP :  082339162590  Alt :   M Janji : (JUMAT/7/AGUSTUS/2026)  jam Pasang : 09:00  Note : hubungi pelanggan jika ingin kelokasi"/>
    <m/>
    <m/>
    <m/>
    <e v="#NUM!"/>
    <e v="#NUM!"/>
    <x v="1"/>
  </r>
  <r>
    <n v="149"/>
    <n v="1002515737"/>
    <n v="3"/>
    <x v="3"/>
    <n v="4"/>
    <s v="YOGYAKARTA"/>
    <s v="INNER - YOGYA JATENG SELATAN"/>
    <s v="PGR"/>
    <s v="REG"/>
    <s v="AO"/>
    <x v="0"/>
    <s v="1P INET"/>
    <s v="Completed (PS)"/>
    <s v="RBS-Regional 3"/>
    <d v="2026-08-08T10:35:56"/>
    <d v="2026-08-10T07:19:08"/>
    <n v="69361316"/>
    <m/>
    <n v="141114227847"/>
    <s v="SHESA KOST"/>
    <s v="ODP-PGR-FDG/057 FDG/D06/057.01"/>
    <s v="WO061243261"/>
    <m/>
    <m/>
    <m/>
    <n v="110.3352979"/>
    <n v="-7.8193406000000003"/>
    <s v="|MC80063|MYIA-005418646956/POI/SUGIYANTO/081328431700/g14nsamsung@gmail.com"/>
    <s v="MYIB_ASSISTANT"/>
    <m/>
    <m/>
    <m/>
    <m/>
    <m/>
    <m/>
    <m/>
    <m/>
    <s v="Management Janji"/>
    <s v="2026-08-09 08:00:00 | Jam pemasangan : 12.00 Info Tambahan : Hubungi pelanggan dulu sebelum ke lokasi terimakasih  "/>
    <s v="FCC"/>
    <d v="2026-08-08T10:40:08"/>
    <d v="2026-08-09T08:00:00"/>
    <m/>
    <s v="PS"/>
    <s v="X"/>
    <s v="NO ADDON"/>
    <n v="20260810"/>
    <s v="Completed"/>
    <s v="HSI Bisnis Basic Promo HUT Telkom PSB 70% - 50 Mbps"/>
    <s v="INDIBIZ"/>
    <m/>
    <m/>
    <d v="2026-08-09T08:00:00"/>
    <s v="2026-08-09 08:00:00 | Jam pemasangan : 12.00 Info Tambahan : Hubungi pelanggan dulu sebelum ke lokasi terimakasih  "/>
    <n v="2026"/>
    <n v="8"/>
    <n v="10"/>
    <d v="2026-08-10T00:00:00"/>
    <n v="0.66666666666424135"/>
    <x v="0"/>
  </r>
  <r>
    <n v="150"/>
    <n v="1002508551"/>
    <n v="3"/>
    <x v="5"/>
    <n v="5"/>
    <s v="MADURA"/>
    <s v="BANGKALAN"/>
    <s v="ARB"/>
    <s v="REG"/>
    <s v="AO"/>
    <x v="0"/>
    <m/>
    <s v="Completed (PS)"/>
    <s v="RBS-Regional 3"/>
    <d v="2026-08-04T14:28:32"/>
    <d v="2026-08-04T14:59:38"/>
    <n v="69355813"/>
    <m/>
    <n v="152439205247"/>
    <s v="RA Tarbiyatus Shibyan"/>
    <s v="ODP-ARB-FD/09"/>
    <s v="WO060903122"/>
    <m/>
    <m/>
    <m/>
    <n v="112.941172120055"/>
    <n v="-6.9937110643435796"/>
    <s v="MD|MYDB-20260730263919|DN00001/MN00572|RA Tarbiyatus Shibyan|087836573970"/>
    <s v="MYDIGIBIZPARTNER"/>
    <m/>
    <m/>
    <m/>
    <m/>
    <m/>
    <m/>
    <m/>
    <m/>
    <s v="Management Janji"/>
    <s v="2026-08-01 13:00:00 | telp :082230329871  alt :  pagi / siang 01/08/2026  hub sebelum ke lokasi "/>
    <s v="FCC"/>
    <d v="2026-04-08T14:40:14"/>
    <m/>
    <m/>
    <s v="PS"/>
    <s v="X"/>
    <s v="NETMONK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telp :082230329871  alt :  pagi / siang 01/08/2026  hub sebelum ke lokasi "/>
    <n v="2026"/>
    <n v="8"/>
    <n v="4"/>
    <d v="2026-08-04T00:00:00"/>
    <n v="-0.29166666666424135"/>
    <x v="0"/>
  </r>
  <r>
    <n v="151"/>
    <n v="1002505598"/>
    <n v="3"/>
    <x v="1"/>
    <n v="4"/>
    <s v="PEKALONGAN"/>
    <s v="BREBES"/>
    <s v="BRB"/>
    <s v="REG"/>
    <s v="AO"/>
    <x v="0"/>
    <m/>
    <s v="100 | REVOKE COMPLETED"/>
    <s v="RBS-Regional 3"/>
    <d v="2026-08-03T09:20:46"/>
    <d v="2026-08-04T13:41:37"/>
    <n v="69355882"/>
    <m/>
    <n v="146284108495"/>
    <s v="CV. SUBEKTI SETIABUDI"/>
    <s v="ODP-BRB-FF/080"/>
    <s v="WO060545576"/>
    <m/>
    <m/>
    <m/>
    <n v="109.05099"/>
    <n v="-6.96577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3-08T09:25:39"/>
    <d v="2026-08-04T00:00:00"/>
    <m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SPBU 4452210 Kemiriamba Jatibarang |SYSTEM|MYDITA"/>
    <m/>
    <m/>
    <m/>
    <e v="#NUM!"/>
    <e v="#NUM!"/>
    <x v="1"/>
  </r>
  <r>
    <n v="152"/>
    <n v="1002515837"/>
    <n v="3"/>
    <x v="1"/>
    <n v="4"/>
    <s v="PEKALONGAN"/>
    <s v="TEGAL"/>
    <s v="TEG"/>
    <s v="REG"/>
    <s v="AO"/>
    <x v="0"/>
    <s v="1P INET"/>
    <s v="102 | FOLLOW UP COMPLETED"/>
    <s v="RBS-Regional 3"/>
    <d v="2026-08-08T11:53:56"/>
    <d v="2026-08-10T14:27:26"/>
    <n v="69361380"/>
    <m/>
    <n v="142212126686"/>
    <s v="PT. ERA BAROKAH SANTOSA"/>
    <s v="ODP-TEG-FP/019 FP/D08/019.01"/>
    <s v="WO061251257"/>
    <m/>
    <m/>
    <m/>
    <n v="109.14579310000001"/>
    <n v="-6.8704896"/>
    <s v="|MN00292|MYIA-082674871932/POI/Gilang Permana/087822733582/spbuerabarokahsantosa@gmail.com"/>
    <s v="MYIB_ASSISTANT"/>
    <m/>
    <m/>
    <m/>
    <m/>
    <m/>
    <m/>
    <m/>
    <m/>
    <s v="Management Janji"/>
    <s v="2026-08-09 08:00:00 | Nama Pic : bp Gilang  No Hp Pic : 087822733582 No alt : - Jam Pemasangan : pagi  Tanggal Pemasangan : 9 Agustus 2026"/>
    <s v="FCC"/>
    <d v="2026-08-08T11:54:59"/>
    <d v="2026-08-09T08:00:00"/>
    <m/>
    <s v="REVOKE"/>
    <s v="X"/>
    <s v="NO ADDON"/>
    <m/>
    <s v="Follow Up Revoke Completed, New Order ID : SC1002518018"/>
    <s v="HSI Bisnis Promo HUT Telkom PSB 70% - 50 Mbps"/>
    <s v="INDIBIZ"/>
    <m/>
    <m/>
    <d v="2026-08-09T08:00:00"/>
    <s v="2026-08-09 08:00:00 | Nama Pic : bp Gilang  No Hp Pic : 087822733582 No alt : - Jam Pemasangan : pagi  Tanggal Pemasangan : 9 Agustus 2026"/>
    <m/>
    <m/>
    <m/>
    <e v="#NUM!"/>
    <e v="#NUM!"/>
    <x v="1"/>
  </r>
  <r>
    <n v="153"/>
    <n v="1002506659"/>
    <n v="3"/>
    <x v="5"/>
    <n v="5"/>
    <s v="MADURA"/>
    <s v="BANGKALAN"/>
    <s v="KML"/>
    <s v="REG"/>
    <s v="AO"/>
    <x v="0"/>
    <m/>
    <s v="CANCEL COMPLETED"/>
    <s v="RBS-Regional 3"/>
    <d v="2026-08-03T21:26:19"/>
    <d v="2026-08-04T14:17:06"/>
    <n v="69357868"/>
    <m/>
    <n v="152436204005"/>
    <s v="Toko Santriawan UTM"/>
    <s v="ODP-KML-FF/46"/>
    <m/>
    <m/>
    <m/>
    <m/>
    <n v="112.7226233"/>
    <n v="-7.1128659000000001"/>
    <s v="|MN02600|/Toko Santriawan UTM/HSI Bisnis Promo HUT Telkom (1:1) 50 Mbps (Rp 355.000) PSB Rp 150.000/087892187243 - 082139042266/oohppp858@gmail.com/Salman Al Farisi/Jln. Raya Telang GG 2 ,Kama Bangkalan"/>
    <s v="Sales Force DBS"/>
    <m/>
    <m/>
    <m/>
    <m/>
    <m/>
    <m/>
    <m/>
    <m/>
    <m/>
    <m/>
    <m/>
    <d v="2026-03-08T21:40:17"/>
    <m/>
    <m/>
    <s v="REJECT_FCC"/>
    <s v="X"/>
    <s v="NO ADDON"/>
    <m/>
    <s v="DECLINE : Decline - Batal Order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HANIF NUROHMAN 40981182|MYDITA"/>
    <m/>
    <m/>
    <m/>
    <m/>
    <m/>
    <e v="#NUM!"/>
    <e v="#NUM!"/>
    <x v="1"/>
  </r>
  <r>
    <n v="154"/>
    <n v="1002514537"/>
    <n v="3"/>
    <x v="6"/>
    <n v="5"/>
    <s v="JEMBER"/>
    <s v="JEMBER"/>
    <s v="TGU"/>
    <s v="REG"/>
    <s v="AO"/>
    <x v="0"/>
    <s v="1P INET"/>
    <s v="102 | FOLLOW UP COMPLETED"/>
    <s v="RBS-Regional 3"/>
    <d v="2026-08-07T13:07:56"/>
    <d v="2026-08-10T11:08:57"/>
    <n v="69360737"/>
    <m/>
    <n v="152513202839"/>
    <s v="SMAN UMBULSARI"/>
    <s v="ODP-TGU-FA/04 FA/D02/04.01"/>
    <s v="WO061159472"/>
    <m/>
    <m/>
    <m/>
    <n v="113.42640012502601"/>
    <n v="-8.2555069521620403"/>
    <s v="MD|MYDB-20260806264570|DN00001/MN00906|SMAN UMBULSARI|088230129397"/>
    <s v="MYDIGIBIZPARTNER"/>
    <m/>
    <m/>
    <m/>
    <m/>
    <m/>
    <m/>
    <m/>
    <m/>
    <s v="Management Janji"/>
    <s v="2026-08-08 13:00:00 | Nama PIC : Bapak Imron No HP : 088230129397 No Alternatif : 085230549169 M Janji : 08/08/2026 Jam Pasang : Pagi NoteÃ‚Â :  Hubungi terlebih dahulu sebelum ke lokasi "/>
    <s v="FCC"/>
    <d v="2026-07-08T13:10:14"/>
    <d v="2026-08-08T13:00:00"/>
    <s v="Kendala Pelanggan"/>
    <s v="REVOKE"/>
    <s v="TANGGUL"/>
    <s v="NO ADDON"/>
    <m/>
    <s v="Follow Up Revoke Completed, New Order ID : SC1002517354"/>
    <s v="HSI Bisnis Basic Promo HUT Telkom PSB 70% - 100 Mbps"/>
    <s v="INDIBIZ"/>
    <m/>
    <m/>
    <d v="2026-08-08T13:00:00"/>
    <s v="2026-08-08 13:00:00 | Nama PIC : Bapak Imron No HP : 088230129397 No Alternatif : 085230549169 M Janji : 08/08/2026 Jam Pasang : Pagi NoteÃ‚Â :  Hubungi terlebih dahulu sebelum ke lokasi "/>
    <m/>
    <m/>
    <m/>
    <e v="#NUM!"/>
    <e v="#NUM!"/>
    <x v="1"/>
  </r>
  <r>
    <n v="155"/>
    <n v="1002517644"/>
    <n v="3"/>
    <x v="0"/>
    <n v="5"/>
    <s v="MADIUN"/>
    <s v="NGAWI"/>
    <s v="GGR"/>
    <s v="REG"/>
    <s v="AO"/>
    <x v="0"/>
    <s v="1P INET"/>
    <s v="MIE - SEND SURVEY"/>
    <s v="RBS-Regional 3"/>
    <d v="2026-08-10T12:43:56"/>
    <d v="2026-08-10T12:46:01"/>
    <n v="69362392"/>
    <m/>
    <n v="152613205367"/>
    <s v="SPBU 54.633.09"/>
    <s v="ODP-GGR-FC/55 FC/D08/55.01"/>
    <s v="WO061390549"/>
    <m/>
    <m/>
    <m/>
    <n v="111.4888954"/>
    <n v="-7.6745903999999996"/>
    <s v="|MN00286|MYIA-050902195740/POI/MUHAMAD MAULANA YUSUF ANSORI/082210228183/spbu5463309@gmail.com"/>
    <s v="MYIB_ASSISTANT"/>
    <m/>
    <m/>
    <m/>
    <m/>
    <m/>
    <m/>
    <m/>
    <m/>
    <s v="Management Janji"/>
    <s v="2026-08-11 13:00:00 | Nama PIC : bapak dedi No HP : 082210228183 Alt :  M Janji : (SELASA/11/AGUSTUS/2026) jam Pasang : 09:00 Note : hubungi pelanggan jika ingin kelokasi"/>
    <s v="FCC"/>
    <d v="2026-10-08T12:54:40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Nama PIC : bapak dedi No HP : 082210228183 Alt :  M Janji : (SELASA/11/AGUSTUS/2026) jam Pasang : 09:00 Note : hubungi pelanggan jika ingin kelokasi"/>
    <m/>
    <m/>
    <m/>
    <e v="#NUM!"/>
    <e v="#NUM!"/>
    <x v="1"/>
  </r>
  <r>
    <n v="156"/>
    <n v="1002505873"/>
    <n v="3"/>
    <x v="1"/>
    <n v="4"/>
    <s v="PEKALONGAN"/>
    <s v="PEKALONGAN"/>
    <s v="PKL"/>
    <s v="REG"/>
    <s v="AO"/>
    <x v="0"/>
    <s v="1P INET"/>
    <s v="Completed (PS)"/>
    <s v="RBS-Regional 3"/>
    <d v="2026-08-03T11:17:56"/>
    <d v="2026-08-04T14:49:19"/>
    <n v="69357385"/>
    <m/>
    <n v="142202154670"/>
    <s v="Koperasi harian  armey jaya mandiri"/>
    <s v="ODP-PKL-FAK/138 FAK/D07/138.01"/>
    <s v="WO060772110"/>
    <m/>
    <m/>
    <m/>
    <n v="109.654250458501"/>
    <n v="-6.9263082745137696"/>
    <s v="|MN02342|MYIA-098463484908/POI/Agus Trisnoyanto Kudadiri/082233349754/bismanaebahoo@gmail.com"/>
    <s v="MYIB_ASSISTANT"/>
    <m/>
    <m/>
    <m/>
    <m/>
    <m/>
    <m/>
    <m/>
    <m/>
    <s v="Management Janji"/>
    <s v="2026-08-04 08:00:00 | Tanggal pemasangan : 04 agustus 2026 Jam pemasangan : 09.00 Info Tambahan : Hubungi pelanggan dulu sebelum ke lokasi terimakasih"/>
    <s v="FCC"/>
    <d v="2026-03-08T11:39:48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09.00 Info Tambahan : Hubungi pelanggan dulu sebelum ke lokasi terimakasih"/>
    <n v="2026"/>
    <n v="8"/>
    <n v="4"/>
    <d v="2026-08-04T00:00:00"/>
    <n v="-0.33333333333575865"/>
    <x v="0"/>
  </r>
  <r>
    <n v="157"/>
    <n v="1002513785"/>
    <n v="3"/>
    <x v="7"/>
    <n v="4"/>
    <s v="KUDUS"/>
    <s v="PURWODADI"/>
    <s v="WRO"/>
    <s v="REG"/>
    <s v="AO"/>
    <x v="0"/>
    <s v="1P INET"/>
    <s v="Completed (PS)"/>
    <s v="RBS-Regional 3"/>
    <d v="2026-08-07T09:10:57"/>
    <d v="2026-08-09T17:07:53"/>
    <n v="69360421"/>
    <m/>
    <n v="142509107221"/>
    <s v="ENHA KOMPUTER"/>
    <s v="ODP-WRO-FA/018 FA/F01/018.01"/>
    <s v="WO061135601"/>
    <m/>
    <m/>
    <m/>
    <n v="111.0093541"/>
    <n v="-7.0867570999999998"/>
    <s v="|MN01314|MYIA-090895004894/POI/MOH JASMANI /082136975764/mohjasmani48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09:25:58"/>
    <d v="2026-08-08T13:00:00"/>
    <m/>
    <s v="PS"/>
    <s v="WIROSARI"/>
    <s v="NO ADDON"/>
    <n v="20260809"/>
    <s v="Completed"/>
    <s v="HSI Bisnis Promo HUT Telkom PSB 70% - 50 Mbps"/>
    <s v="INDIBIZ"/>
    <m/>
    <m/>
    <d v="2026-08-08T13:00:00"/>
    <s v="2026-08-08 13:00:00 | M Janji : 8 agustus 2026 jam Pasang : siang Note : hubungi pelanggan jika ingin kelokasi"/>
    <n v="2026"/>
    <n v="8"/>
    <n v="9"/>
    <d v="2026-08-09T00:00:00"/>
    <n v="0.45833333333575865"/>
    <x v="0"/>
  </r>
  <r>
    <n v="158"/>
    <n v="1002506078"/>
    <n v="3"/>
    <x v="2"/>
    <n v="5"/>
    <s v="SINGARJA"/>
    <s v="SINGARAJA"/>
    <s v="SGR"/>
    <s v="REG"/>
    <s v="AO"/>
    <x v="0"/>
    <m/>
    <s v="102 | FOLLOW UP COMPLETED"/>
    <s v="RBS-Regional 3"/>
    <d v="2026-08-03T13:23:10"/>
    <d v="2026-08-07T10:48:55"/>
    <n v="69357509"/>
    <m/>
    <n v="172424836788"/>
    <s v="TK NEGERI LILIGUNDI"/>
    <s v="ODP-SGR-FCU/14"/>
    <s v="WO060809314"/>
    <m/>
    <m/>
    <m/>
    <n v="115.0979859"/>
    <n v="-8.127427100000000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Notel: 082221571674 Alt: -  Tanggal: 4/8/2026 Jam Pasang: Siang Note: Hubungi sebelum ke lokasi, terimakasih. |40961370|MYDITA"/>
    <s v="FCC"/>
    <d v="2026-03-08T13:25:40"/>
    <d v="2026-08-04T13:00:00"/>
    <s v="Kendala Pelanggan"/>
    <s v="REVOKE"/>
    <s v="X"/>
    <s v="NETMONK"/>
    <m/>
    <s v="Follow Up Revoke Completed, New Order ID : SC1002514199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Nama PIC: bu ida ayu Notel: 082221571674 Alt: -  Tanggal: 4/8/2026 Jam Pasang: Siang Note: Hubungi sebelum ke lokasi, terimakasih. |40961370|MYDITA"/>
    <m/>
    <m/>
    <m/>
    <e v="#NUM!"/>
    <e v="#NUM!"/>
    <x v="1"/>
  </r>
  <r>
    <n v="159"/>
    <n v="1002510583"/>
    <n v="3"/>
    <x v="6"/>
    <n v="5"/>
    <s v="PASURUAN"/>
    <s v="PASURUAN"/>
    <s v="BNL"/>
    <s v="REG"/>
    <s v="AO"/>
    <x v="0"/>
    <m/>
    <s v="Completed (PS)"/>
    <s v="RBS-Regional 3"/>
    <d v="2026-08-05T13:36:25"/>
    <d v="2026-08-06T18:19:16"/>
    <n v="69359161"/>
    <n v="3436000064"/>
    <n v="152744222119"/>
    <s v="PUSKESMAS REMBANG KABUPATEN PASURUAN"/>
    <s v="ODP-BNL-FAA/33"/>
    <s v="WO060991312"/>
    <m/>
    <m/>
    <m/>
    <n v="112.81394179999999"/>
    <n v="-7.6427918999999997"/>
    <s v="|MN02680|/PUSKESMAS REMBANG KABUPATEN PASURUAN/HSI B2B (1:1) + PHONE (800 MENIT) 200MBPS 930RB PSB DISC 70%//uptdkes.rembang@gmail com/I WAYAN SUARKA/85655077680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BANGIL"/>
    <s v="NO ADDON"/>
    <n v="2026080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6"/>
    <d v="2026-08-06T00:00:00"/>
    <n v="-0.54166666666424135"/>
    <x v="0"/>
  </r>
  <r>
    <n v="160"/>
    <n v="1002512092"/>
    <n v="3"/>
    <x v="5"/>
    <n v="5"/>
    <s v="SBY UTARA"/>
    <s v="TANDES"/>
    <s v="BBE"/>
    <s v="REG"/>
    <s v="AO"/>
    <x v="0"/>
    <m/>
    <s v="Completed (PS)"/>
    <s v="RBS-Regional 3"/>
    <d v="2026-08-06T11:49:12"/>
    <d v="2026-08-08T12:33:06"/>
    <n v="69359822"/>
    <m/>
    <n v="152417233888"/>
    <s v="UPT SD NEGERI 168"/>
    <s v="ODP-BBE-FAY/07"/>
    <s v="WO061158868"/>
    <m/>
    <m/>
    <m/>
    <n v="112.6134753"/>
    <n v="-7.3644718999999998"/>
    <s v="|MC70135|/RAHMAT LATIF-UPT SD NEGERI 168/088036042467/sdntenaru168@gmail.com/HSI Bisnis Promo HUT Telkom (1:1) 100 Mbps (Rp 535.000) PSB Rp 150.000/-7.350045,112.629677/raya tenaru rt 08 rw 03 kec driyorejo"/>
    <s v="Sales Force DBS"/>
    <m/>
    <m/>
    <m/>
    <m/>
    <m/>
    <m/>
    <m/>
    <m/>
    <s v="Management Janji"/>
    <s v="2026-08-08 13:00:00|Tanggal pemasangan: 08/08/2026 Jam pemasangan : pagi / siang Info Tambahan : Hubungi pelanggan dulu sebelum ke lokasi. terima kasih|40010577|MYDITA"/>
    <s v="FCC"/>
    <d v="2026-06-08T11:54:59"/>
    <d v="2026-08-08T13:00:00"/>
    <m/>
    <s v="PS"/>
    <s v="BAMBE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3:00:00"/>
    <s v="2026-08-08 13:00:00|Tanggal pemasangan: 08/08/2026 Jam pemasangan : pagi / siang Info Tambahan : Hubungi pelanggan dulu sebelum ke lokasi. terima kasih|40010577|MYDITA"/>
    <n v="2026"/>
    <n v="8"/>
    <n v="8"/>
    <d v="2026-08-08T00:00:00"/>
    <n v="-0.54166666666424135"/>
    <x v="0"/>
  </r>
  <r>
    <n v="161"/>
    <n v="1002518219"/>
    <n v="3"/>
    <x v="5"/>
    <n v="5"/>
    <s v="SBY UTARA"/>
    <s v="TANDES"/>
    <s v="BBE"/>
    <s v="REG"/>
    <s v="AO"/>
    <x v="0"/>
    <s v="1P INET"/>
    <s v="MIE - SEND SURVEY"/>
    <s v="RBS-Regional 3"/>
    <d v="2026-08-10T15:10:56"/>
    <d v="2026-08-10T15:12:02"/>
    <n v="69362629"/>
    <m/>
    <n v="152417233932"/>
    <s v="TOKO RIZKY JAYA"/>
    <s v="ODP-BBE-FFB/42 FFB/D07/42.01"/>
    <s v="WO061417340"/>
    <m/>
    <m/>
    <m/>
    <n v="112.6295365"/>
    <n v="-7.3673234000000001"/>
    <s v="MD|MYDB-20260810264875|DN00001/MN00443|TOKO RIZKY JAYA|085335499901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5:25:39"/>
    <d v="2026-08-11T13:00:00"/>
    <m/>
    <s v="SURVEY_NEW_MANJA"/>
    <s v="BAMBE"/>
    <s v="NO ADDON"/>
    <m/>
    <s v="MIE - SEND SURVEY"/>
    <s v="HSI Bisnis Basic Promo HUT Telkom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</r>
  <r>
    <n v="162"/>
    <n v="1002517592"/>
    <n v="3"/>
    <x v="3"/>
    <n v="4"/>
    <s v="MAGELANG"/>
    <s v="MUNTILAN"/>
    <s v="MUN"/>
    <s v="REG"/>
    <s v="AO"/>
    <x v="0"/>
    <s v="1P INET"/>
    <s v="MIE - SEND SURVEY"/>
    <s v="RBS-Regional 3"/>
    <d v="2026-08-10T12:07:56"/>
    <d v="2026-08-10T12:10:02"/>
    <n v="69362367"/>
    <m/>
    <n v="141146114811"/>
    <s v="SPBU 44 564 01 SUCEN"/>
    <s v="ODP-MUN-FAD/072 FAD/D05/072.01"/>
    <s v="WO061385076"/>
    <m/>
    <m/>
    <m/>
    <n v="110.312033661928"/>
    <n v="-7.6216592984421601"/>
    <s v="|MN02395|MYIA-054720966135/POI/GOEI ING TOENALIAS YONG TJONG/083899125835/padimakmur01@gmail.com"/>
    <s v="MYIB_ASSISTANT"/>
    <m/>
    <m/>
    <m/>
    <m/>
    <m/>
    <m/>
    <m/>
    <m/>
    <s v="Management Janji"/>
    <s v="2026-08-11 15:00:00 | telp : 083899125835 alt :  M Janji : (11/08/2026) jam Pasang :pagi / siang  Note : hubungi pelanggan jika ingin kelokasi "/>
    <s v="FCC"/>
    <d v="2026-10-08T12:09:56"/>
    <d v="2026-08-11T15:00:00"/>
    <m/>
    <s v="SURVEY_NEW_MANJA"/>
    <s v="MUNTILAN"/>
    <s v="NO ADDON"/>
    <m/>
    <s v="MIE - SEND SURVEY"/>
    <s v="HSI Bisnis Basic Promo HUT Telkom PSB 70% - 100 Mbps"/>
    <s v="INDIBIZ"/>
    <m/>
    <m/>
    <d v="2026-08-11T15:00:00"/>
    <s v="2026-08-11 15:00:00 | telp : 083899125835 alt :  M Janji : (11/08/2026) jam Pasang :pagi / siang  Note : hubungi pelanggan jika ingin kelokasi "/>
    <m/>
    <m/>
    <m/>
    <e v="#NUM!"/>
    <e v="#NUM!"/>
    <x v="1"/>
  </r>
  <r>
    <n v="163"/>
    <n v="1002518622"/>
    <n v="3"/>
    <x v="5"/>
    <n v="5"/>
    <s v="SBY UTARA"/>
    <s v="TANDES"/>
    <s v="KLN"/>
    <s v="REG"/>
    <s v="AO"/>
    <x v="0"/>
    <s v="1P INET"/>
    <s v="MIE - SEND SURVEY"/>
    <s v="RBS-Regional 3"/>
    <d v="2026-08-10T17:31:57"/>
    <d v="2026-08-10T17:34:01"/>
    <n v="69362753"/>
    <m/>
    <n v="152418251413"/>
    <s v="PT AGRO CROPS INDONESIA"/>
    <s v="ODP-TDS-FDP/45 FDP/D04/45.01"/>
    <s v="WO061438533"/>
    <m/>
    <m/>
    <m/>
    <n v="112.670742049813"/>
    <n v="-7.2464629836754497"/>
    <s v="MD|MYDB-20260810264894|DN00001/MN02280|PT AGRO CROPS INDONESIA|087888978889"/>
    <s v="MYDIGIBIZPARTNER"/>
    <m/>
    <m/>
    <m/>
    <m/>
    <m/>
    <m/>
    <m/>
    <m/>
    <s v="Management Janji"/>
    <s v="2026-08-14 13:00:00 | telp : 087888978889 alt :  M Janji : (11/08/2026) jam Pasang :pagi / siang  Note : hubungi pelanggan jika ingin kelokasi"/>
    <s v="FCC"/>
    <d v="2026-10-08T17:39:53"/>
    <d v="2026-08-14T13:00:00"/>
    <m/>
    <s v="SURVEY_NEW_MANJA"/>
    <s v="KEBALEN"/>
    <s v="NO ADDON"/>
    <m/>
    <s v="MIE - SEND SURVEY"/>
    <s v="HSI Bisnis Promo HUT Telkom PSB 70% - 50 Mbps"/>
    <s v="INDIBIZ"/>
    <m/>
    <m/>
    <d v="2026-08-14T13:00:00"/>
    <s v="2026-08-14 13:00:00 | telp : 087888978889 alt :  M Janji : (11/08/2026) jam Pasang :pagi / siang  Note : hubungi pelanggan jika ingin kelokasi"/>
    <m/>
    <m/>
    <m/>
    <e v="#NUM!"/>
    <e v="#NUM!"/>
    <x v="1"/>
  </r>
  <r>
    <n v="164"/>
    <n v="1002515883"/>
    <n v="3"/>
    <x v="0"/>
    <n v="5"/>
    <s v="MALANG"/>
    <s v="BATU"/>
    <s v="BLB"/>
    <s v="REG"/>
    <s v="AO"/>
    <x v="0"/>
    <s v="1P INET"/>
    <s v="102 | FOLLOW UP COMPLETED"/>
    <s v="RBS-Regional 3"/>
    <d v="2026-08-08T12:32:57"/>
    <d v="2026-08-10T12:57:06"/>
    <n v="69361415"/>
    <m/>
    <n v="152702231724"/>
    <s v="CV Smart Artha Muda"/>
    <s v="ODP-BLB-FBD/14 FBD/D02/14.01"/>
    <s v="WO061255404"/>
    <m/>
    <m/>
    <m/>
    <n v="112.65626880000001"/>
    <n v="-7.9255599999999999"/>
    <s v="|MC20057|MYIA-030570485283/POI/Nurul Fatimah/085804286006/smartarthamuda@gmail.com"/>
    <s v="MYIB_ASSISTANT"/>
    <m/>
    <m/>
    <m/>
    <m/>
    <m/>
    <m/>
    <m/>
    <m/>
    <s v="Management Janji"/>
    <s v="2026-08-09 13:00:00 | Nama PIC: bu nurul  Notel: 085804286006 Alt: -  Tanggal: 9/8/2026 Jam Pasang: Siang Note: Hubungi pelanggan sebelum ke lokasi, terima kasih. "/>
    <s v="FCC"/>
    <d v="2026-08-08T12:39:51"/>
    <d v="2026-08-09T13:00:00"/>
    <m/>
    <s v="REVOKE"/>
    <s v="BLIMBING"/>
    <s v="NO ADDON"/>
    <m/>
    <s v="Follow Up Revoke Completed, New Order ID : SC1002517668"/>
    <s v="HSI Bisnis PSB 70% - 100 Mbps"/>
    <s v="INDIBIZ"/>
    <m/>
    <m/>
    <d v="2026-08-09T13:00:00"/>
    <s v="2026-08-09 13:00:00 | Nama PIC: bu nurul  Notel: 085804286006 Alt: -  Tanggal: 9/8/2026 Jam Pasang: Siang Note: Hubungi pelanggan sebelum ke lokasi, terima kasih. "/>
    <m/>
    <m/>
    <m/>
    <e v="#NUM!"/>
    <e v="#NUM!"/>
    <x v="1"/>
  </r>
  <r>
    <n v="165"/>
    <n v="1002506572"/>
    <n v="3"/>
    <x v="0"/>
    <n v="5"/>
    <s v="KEDIRI"/>
    <s v="NGANJUK"/>
    <s v="PRB"/>
    <s v="REG"/>
    <s v="AO"/>
    <x v="0"/>
    <s v="1P INET"/>
    <s v="Completed (PS)"/>
    <s v="RBS-Regional 3"/>
    <d v="2026-08-03T17:14:56"/>
    <d v="2026-08-04T16:28:28"/>
    <n v="69357810"/>
    <m/>
    <n v="152627203800"/>
    <s v="Line cook &amp; cookies"/>
    <s v="ODP-PRB-FB/02 FB/D01/02.01"/>
    <s v="WO060827645"/>
    <m/>
    <m/>
    <m/>
    <n v="112.020458243787"/>
    <n v="-7.6745714546624297"/>
    <s v="MD|MYDB-20260803264280|DN00001/MN00451|Line cook &amp; cookies|085649111879"/>
    <s v="MYDIGIBIZPARTNER"/>
    <m/>
    <m/>
    <m/>
    <m/>
    <m/>
    <m/>
    <m/>
    <m/>
    <s v="Management Janji"/>
    <s v="2026-08-04 15:00:00 | Nama Pic : bp TRI SULASTYO PRAMONO No Hp Pic : 085649111879 No alt : - Jam Pemasangan : siang  Tanggal Pemasangan : 4 Agustus 2026"/>
    <s v="FCC"/>
    <d v="2026-03-08T17:24:53"/>
    <d v="2026-08-04T15:00:00"/>
    <m/>
    <s v="PS"/>
    <s v="KERTOSONO"/>
    <s v="NO ADDON"/>
    <n v="20260804"/>
    <s v="Completed"/>
    <s v="HSI Bisnis Promo HUT Telkom PSB 70% - 50 Mbps"/>
    <s v="INDIBIZ"/>
    <m/>
    <m/>
    <d v="2026-08-04T15:00:00"/>
    <s v="2026-08-04 15:00:00 | Nama Pic : bp TRI SULASTYO PRAMONO No Hp Pic : 085649111879 No alt : - Jam Pemasangan : siang  Tanggal Pemasangan : 4 Agustus 2026"/>
    <n v="2026"/>
    <n v="8"/>
    <n v="4"/>
    <d v="2026-08-04T00:00:00"/>
    <n v="-0.625"/>
    <x v="0"/>
  </r>
  <r>
    <n v="166"/>
    <n v="1002516080"/>
    <n v="3"/>
    <x v="0"/>
    <n v="5"/>
    <s v="MALANG"/>
    <s v="BATU"/>
    <s v="BTU"/>
    <s v="REG"/>
    <s v="AO"/>
    <x v="0"/>
    <m/>
    <s v="MIA - INVALID SURVEY"/>
    <s v="RBS-Regional 2"/>
    <d v="2026-08-08T15:12:30"/>
    <d v="2026-08-09T20:58:48"/>
    <n v="69361537"/>
    <m/>
    <n v="152707239216"/>
    <s v="PT Multirasa Nusantara"/>
    <s v="ODP-BTU-FY/59"/>
    <s v="WO061301601"/>
    <m/>
    <m/>
    <m/>
    <n v="112.55397929999999"/>
    <n v="-7.8981211"/>
    <s v="|MN00483|/ PT Multirasa Nusantara  / Pic Akhmad Sugiarto/ Cp 085174000139 / akhmad.sugiarto@multirasa.co.id"/>
    <s v="Sales Profesional"/>
    <m/>
    <m/>
    <m/>
    <m/>
    <m/>
    <m/>
    <m/>
    <m/>
    <s v="Management Janji"/>
    <s v="2026-08-10 08:00:00|Tanggal pemasangan: 10/08/2026 Jam pemasangan : pagi / siang Info Tambahan : Hubungi pelanggan dulu sebelum ke lokasi terima kasih.|40951378|MYDITA"/>
    <s v="FCC"/>
    <d v="2026-08-08T15:25:37"/>
    <d v="2026-08-10T08:00:00"/>
    <m/>
    <s v="SURVEY_NEW_MANJA"/>
    <s v="BATU"/>
    <s v="NO ADDON"/>
    <m/>
    <s v="MIE - INVALID SURVEY - Kendala Perizinan/IKR-IKG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: 10/08/2026 Jam pemasangan : pagi / siang Info Tambahan : Hubungi pelanggan dulu sebelum ke lokasi terima kasih.|40951378|MYDITA"/>
    <m/>
    <m/>
    <m/>
    <e v="#NUM!"/>
    <e v="#NUM!"/>
    <x v="1"/>
  </r>
  <r>
    <n v="167"/>
    <n v="1002506599"/>
    <n v="3"/>
    <x v="3"/>
    <n v="4"/>
    <s v="MAGELANG"/>
    <s v="MUNTILAN"/>
    <s v="MUN"/>
    <s v="REG"/>
    <s v="AO"/>
    <x v="0"/>
    <s v="1P INET"/>
    <s v="Completed (PS)"/>
    <s v="RBS-Regional 3"/>
    <d v="2026-08-03T17:58:56"/>
    <d v="2026-08-04T14:14:52"/>
    <n v="69357820"/>
    <m/>
    <n v="141146114793"/>
    <s v="RATU CELL"/>
    <s v="ODP-MUN-FAT/024 FAT/D02/024.01"/>
    <s v="WO060831279"/>
    <m/>
    <m/>
    <m/>
    <n v="110.34173199999999"/>
    <n v="-7.608924"/>
    <s v="|MN00935|MYIA-024368912449/POI/RIFQI KURNIAWAN/081226920510/rifqikurniawan001@gmail.com"/>
    <s v="MYIB_ASSISTANT"/>
    <m/>
    <m/>
    <m/>
    <m/>
    <m/>
    <m/>
    <m/>
    <m/>
    <s v="Management Janji"/>
    <s v="2026-08-05 09:00:00 | Nama PIC : rifqi kurniawan No HP : 081226920510 Tanggal Pemasangan : 05 Agustus 2026 Jam Pemasangan : 08:00 15:00 Info Tambahan : Hubungi pelanggan dulu sebelum ke lokasi terimakasih"/>
    <s v="FCC"/>
    <d v="2026-03-08T18:10:15"/>
    <d v="2026-08-05T09:00:00"/>
    <m/>
    <s v="PS"/>
    <s v="MUNTILAN"/>
    <s v="NO ADDON"/>
    <n v="20260804"/>
    <s v="Completed"/>
    <s v="HSI Bisnis Promo HUT Telkom PSB 70% - 75 Mbps"/>
    <s v="INDIBIZ"/>
    <m/>
    <m/>
    <d v="2026-08-05T09:00:00"/>
    <s v="2026-08-05 09:00:00 | Nama PIC : rifqi kurniawan No HP : 081226920510 Tanggal Pemasangan : 05 Agustus 2026 Jam Pemasangan : 08:00 15:00 Info Tambahan : Hubungi pelanggan dulu sebelum ke lokasi terimakasih"/>
    <n v="2026"/>
    <n v="8"/>
    <n v="4"/>
    <d v="2026-08-04T00:00:00"/>
    <n v="-1.375"/>
    <x v="0"/>
  </r>
  <r>
    <n v="168"/>
    <n v="1002518343"/>
    <n v="3"/>
    <x v="1"/>
    <n v="4"/>
    <s v="PEKALONGAN"/>
    <s v="PEMALANG"/>
    <s v="PML"/>
    <s v="REG"/>
    <s v="AO"/>
    <x v="0"/>
    <s v="1P INET"/>
    <s v="MIE - SEND SURVEY"/>
    <s v="RBS-Regional 3"/>
    <d v="2026-08-10T15:44:57"/>
    <d v="2026-08-10T15:46:01"/>
    <n v="69362673"/>
    <m/>
    <n v="142278112660"/>
    <s v="EURO CELL"/>
    <s v="ODP-PML-FAV/008 FAV/D02/008.01"/>
    <s v="WO061423439"/>
    <m/>
    <m/>
    <m/>
    <n v="109.33093700000001"/>
    <n v="-6.9063480000000004"/>
    <s v="|MN02086|MYIA-089889720764/POI/khamim/085880209090/kamtaipa63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"/>
    <s v="FCC"/>
    <d v="2026-10-08T15:55:05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Tanggal pemasangan :11/08/2026 Jam pemasangan : siang Info Tambahan : Hubungi pelanggan dulu sebelum ke lokasi terima kasih"/>
    <m/>
    <m/>
    <m/>
    <e v="#NUM!"/>
    <e v="#NUM!"/>
    <x v="1"/>
  </r>
  <r>
    <n v="169"/>
    <n v="1002509965"/>
    <n v="3"/>
    <x v="5"/>
    <n v="5"/>
    <s v="SBY UTARA"/>
    <s v="TANDES"/>
    <s v="BBE"/>
    <s v="REG"/>
    <s v="AO"/>
    <x v="0"/>
    <s v="1P INET"/>
    <s v="OSS - FALLOUT"/>
    <s v="RBS-Regional 3"/>
    <d v="2026-08-05T10:23:56"/>
    <d v="2026-08-06T09:35:48"/>
    <n v="69358906"/>
    <m/>
    <n v="152417233879"/>
    <s v="PT WSI Site RS Petrokimia"/>
    <s v="ODP-BBE-FBC/06 FBC/D01/06.01"/>
    <s v="WO060959809"/>
    <m/>
    <m/>
    <m/>
    <n v="112.57454130000001"/>
    <n v="-7.3782619"/>
    <s v="MD|MYDB-20260804264366|SB00003/MB00385|PT WSI Site RS Petrokimia|0851057791550"/>
    <s v="MYDIGIBIZPARTNER"/>
    <m/>
    <m/>
    <m/>
    <m/>
    <m/>
    <m/>
    <m/>
    <m/>
    <s v="Management Janji"/>
    <s v="2026-08-06 08:00:00 | Tanggal: 06/8/2026 Jam Pasang: Pagi Note: Hubungi pelanggan sebelum ke lokasi, terima kasih."/>
    <s v="FCC"/>
    <d v="2026-05-08T10:39:45"/>
    <d v="2026-08-06T08:00:00"/>
    <s v="Kendala Pelanggan"/>
    <s v="FO_WFM"/>
    <s v="BAMBE"/>
    <s v="NO ADDON"/>
    <m/>
    <s v="Provisioning Failed|WFM|INF008979781|-7.378328,112.574655; TIDAK ADA JARINGAN, TERDEKAT ODP-KRN-FQ/01, ALPRO BBE TERDEKAT DAL"/>
    <s v="HSI Bisnis Promo HUT Telkom PSB 70% - 50 Mbps"/>
    <s v="INDIBIZ"/>
    <m/>
    <m/>
    <d v="2026-08-06T08:00:00"/>
    <s v="2026-08-06 08:00:00 | Tanggal: 06/8/2026 Jam Pasang: Pagi Note: Hubungi pelanggan sebelum ke lokasi, terima kasih."/>
    <m/>
    <m/>
    <m/>
    <e v="#NUM!"/>
    <e v="#NUM!"/>
    <x v="1"/>
  </r>
  <r>
    <n v="170"/>
    <n v="1002504764"/>
    <n v="3"/>
    <x v="5"/>
    <n v="5"/>
    <s v="MADURA"/>
    <s v="BANGKALAN"/>
    <s v="OMB"/>
    <s v="REG"/>
    <s v="AO"/>
    <x v="0"/>
    <m/>
    <s v="CANCEL COMPLETED"/>
    <s v="RBS-Regional 3"/>
    <d v="2026-08-01T15:47:37"/>
    <d v="2026-08-04T09:03:39"/>
    <n v="69356825"/>
    <m/>
    <n v="152438901086"/>
    <s v="SMA AT-Taubah"/>
    <s v="ODP-OMB-FAA/66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55:09"/>
    <m/>
    <m/>
    <s v="REJECT_FCC"/>
    <s v="X"/>
    <s v="NETMONK"/>
    <m/>
    <s v="DECLINE : Decline - Batal Order Yusnani Manalu 4095137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Yusnani Manalu 40951378|MYDITA"/>
    <m/>
    <m/>
    <m/>
    <m/>
    <m/>
    <e v="#NUM!"/>
    <e v="#NUM!"/>
    <x v="1"/>
  </r>
  <r>
    <n v="171"/>
    <n v="1002516296"/>
    <n v="3"/>
    <x v="5"/>
    <n v="5"/>
    <s v="SBY UTARA"/>
    <s v="GRESIK"/>
    <s v="SDY"/>
    <s v="REG"/>
    <s v="AO"/>
    <x v="0"/>
    <m/>
    <s v="Completed (PS)"/>
    <s v="RBS-Regional 3"/>
    <d v="2026-08-09T09:00:58"/>
    <d v="2026-08-10T12:39:50"/>
    <n v="69361710"/>
    <m/>
    <n v="152451212132"/>
    <s v="Yayasan Ponpes Sunanul Muhtadin"/>
    <s v="ODP-SDY-FB/85"/>
    <s v="WO061306085"/>
    <m/>
    <m/>
    <m/>
    <n v="112.5211195"/>
    <n v="-6.9821574999999996"/>
    <s v="|MN02280|/Yayasan Ponpes Sunanul Muhtadin/085645019135/ysq.sunanulmuhtadin@gmail.com/HSI Bisnis Winback + Antares Eazy (1:1) 300 Mbps (Rp 1.255.000) PSB Rp 150.000/MAHBUB AUFAR/-6.982285,112.521220"/>
    <s v="Sales Force DBS"/>
    <m/>
    <m/>
    <m/>
    <m/>
    <m/>
    <m/>
    <m/>
    <m/>
    <s v="Management Janji"/>
    <s v="2026-08-10 08:00:00|M Janji : (10/08/2026) jam Pasang : 09:00 Note : hubungi pelanggan jika ingin kelokasi|40981182|MYDITA"/>
    <s v="FCC"/>
    <d v="2026-09-08T09:10:18"/>
    <d v="2026-08-10T08:00:00"/>
    <m/>
    <s v="PS"/>
    <s v="GRESIK"/>
    <s v="ANTAREZ"/>
    <n v="20260810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0T08:00:00"/>
    <s v="2026-08-10 08:00:00|M Janji : (10/08/2026) jam Pasang : 09:00 Note : hubungi pelanggan jika ingin kelokasi|40981182|MYDITA"/>
    <n v="2026"/>
    <n v="8"/>
    <n v="10"/>
    <d v="2026-08-10T00:00:00"/>
    <n v="-0.33333333333575865"/>
    <x v="0"/>
  </r>
  <r>
    <n v="172"/>
    <n v="1002508451"/>
    <n v="3"/>
    <x v="0"/>
    <n v="5"/>
    <s v="MALANG"/>
    <s v="KEPANJEN"/>
    <s v="KEP"/>
    <s v="REG"/>
    <s v="AO"/>
    <x v="0"/>
    <m/>
    <s v="Completed (PS)"/>
    <s v="RBS-Regional 2"/>
    <d v="2026-08-04T14:09:21"/>
    <d v="2026-08-05T20:37:21"/>
    <n v="69358339"/>
    <m/>
    <n v="152718219090"/>
    <s v="SMA Taruna Nusantara Kampus Malang"/>
    <s v="ODP-KEP-FY/37"/>
    <s v="WO060917929"/>
    <m/>
    <m/>
    <m/>
    <n v="112.5413346"/>
    <n v="-8.1912453000000003"/>
    <s v="AMRBS;407072;AM LEDIT;62Ã‚Â 822Ã¢â‚¬â€˜3081Ã¢â‚¬â€˜8836 (Roni), Diaz +62 812-3302-1045 PSB INDIBIZ 300 MBPS BISNIS "/>
    <s v="Amex"/>
    <m/>
    <m/>
    <m/>
    <m/>
    <m/>
    <m/>
    <m/>
    <m/>
    <s v="Management Janji"/>
    <s v="2026-08-05 13:00:00|Nama PIC : Bp Rony No HP : 082230818836 No Alt : - M Janji : 05 Agustus 2026 Jam Pasang : Pagi / Siang Note : hubungi pelanggan jika ingin ke lokasi, terima kasih|40951378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Nama PIC : Bp Rony No HP : 082230818836 No Alt : - M Janji : 05 Agustus 2026 Jam Pasang : Pagi / Siang Note : hubungi pelanggan jika ingin ke lokasi, terima kasih|40951378|MYDITA"/>
    <n v="2026"/>
    <n v="8"/>
    <n v="5"/>
    <d v="2026-08-05T00:00:00"/>
    <n v="-0.54166666666424135"/>
    <x v="0"/>
  </r>
  <r>
    <n v="173"/>
    <n v="1002506094"/>
    <n v="3"/>
    <x v="1"/>
    <n v="4"/>
    <s v="PEKALONGAN"/>
    <s v="BREBES"/>
    <s v="BKA"/>
    <s v="REG"/>
    <s v="AO"/>
    <x v="0"/>
    <s v="1P INET"/>
    <s v="Completed (PS)"/>
    <s v="RBS-Regional 3"/>
    <d v="2026-08-03T13:26:56"/>
    <d v="2026-08-04T13:41:49"/>
    <n v="69357532"/>
    <m/>
    <n v="142205105783"/>
    <s v="Toko Sembako Sumber Barokah"/>
    <s v="ODP-BKA-FG/005 FG/D01/005.01"/>
    <s v="WO060794114"/>
    <m/>
    <m/>
    <m/>
    <n v="108.981479890644"/>
    <n v="-6.8663859701590901"/>
    <s v="MD|MYDB-20260802264192|EC50002/MC50042|Toko Sembako Sumber Barokah|082221122183"/>
    <s v="MYDIGIBIZPARTNER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3:40:15"/>
    <d v="2026-08-04T13:00:00"/>
    <m/>
    <s v="PS"/>
    <s v="X"/>
    <s v="NO ADDON"/>
    <n v="20260804"/>
    <s v="Completed"/>
    <s v="HSI Bisnis PSB 70% - 30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0"/>
  </r>
  <r>
    <n v="174"/>
    <n v="1002514589"/>
    <n v="3"/>
    <x v="7"/>
    <n v="4"/>
    <s v="KUDUS"/>
    <s v="BLORA"/>
    <s v="NGA"/>
    <s v="REG"/>
    <s v="AO"/>
    <x v="0"/>
    <s v="1P INET"/>
    <s v="Completed (PS)"/>
    <s v="RBS-Regional 3"/>
    <d v="2026-08-07T13:22:56"/>
    <d v="2026-08-08T15:12:04"/>
    <n v="69360769"/>
    <m/>
    <n v="142519105194"/>
    <s v="FATMA GRAFIKA"/>
    <s v="ODP-NGA-FB/040 FB/D04/040.01"/>
    <s v="WO061164749"/>
    <m/>
    <m/>
    <m/>
    <n v="111.26236470000001"/>
    <n v="-7.0468659000000002"/>
    <s v="|MC60133|MYIA-069868867672/POI/SITI MUNAWAROH/08213334960/muna27462@gmail.com"/>
    <s v="MYIB_ASSISTANT"/>
    <m/>
    <m/>
    <m/>
    <m/>
    <m/>
    <m/>
    <m/>
    <m/>
    <s v="Management Janji"/>
    <s v="2026-08-08 13:00:00 | telp :08213334960  alt : pagi / siang 08/08/2026 hub sebelum ke lokasi  "/>
    <s v="FCC"/>
    <d v="2026-07-08T13:25:39"/>
    <d v="2026-08-08T13:00:00"/>
    <m/>
    <s v="PS"/>
    <s v="X"/>
    <s v="NO ADDON"/>
    <n v="20260808"/>
    <s v="Completed"/>
    <s v="HSI Bisnis PSB 70% - 300 Mbps"/>
    <s v="INDIBIZ"/>
    <m/>
    <m/>
    <d v="2026-08-08T13:00:00"/>
    <s v="2026-08-08 13:00:00 | telp :08213334960  alt : pagi / siang 08/08/2026 hub sebelum ke lokasi  "/>
    <n v="2026"/>
    <n v="8"/>
    <n v="8"/>
    <d v="2026-08-08T00:00:00"/>
    <n v="-0.54166666666424135"/>
    <x v="0"/>
  </r>
  <r>
    <n v="175"/>
    <n v="1002505412"/>
    <n v="3"/>
    <x v="1"/>
    <n v="4"/>
    <s v="PEKALONGAN"/>
    <s v="BREBES"/>
    <s v="BMU"/>
    <s v="REG"/>
    <s v="AO"/>
    <x v="0"/>
    <s v="1P INET"/>
    <s v="Completed (PS)"/>
    <s v="RBS-Regional 3"/>
    <d v="2026-08-02T18:41:58"/>
    <d v="2026-08-04T16:59:26"/>
    <n v="69357128"/>
    <m/>
    <n v="146281108770"/>
    <s v="CV. DUTA NIRMALA"/>
    <s v="ODP-BMU-FK/039 FK/D04/039.01"/>
    <s v="WO060738927"/>
    <m/>
    <m/>
    <m/>
    <n v="109.020976"/>
    <n v="-7.2506899999999996"/>
    <s v="|MC60040|MYIA-077693543272/POI/Lysia Lidia/087712031893/nirmaladuta3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8:54:42"/>
    <d v="2026-08-03T15:00:00"/>
    <m/>
    <s v="PS"/>
    <s v="BUMIAYU"/>
    <s v="NO ADDON"/>
    <n v="20260804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4"/>
    <d v="2026-08-04T00:00:00"/>
    <n v="0.375"/>
    <x v="0"/>
  </r>
  <r>
    <n v="176"/>
    <n v="1002517555"/>
    <n v="3"/>
    <x v="2"/>
    <n v="5"/>
    <s v="DENPASAR"/>
    <s v="UBUNG"/>
    <s v="UBN"/>
    <s v="REG"/>
    <s v="AO"/>
    <x v="0"/>
    <s v="1P INET"/>
    <s v="7 | OSS - PROVISIONING ISSUED"/>
    <s v="RBS-Regional 3"/>
    <d v="2026-08-10T11:56:56"/>
    <d v="2026-08-11T08:05:37"/>
    <n v="69362351"/>
    <m/>
    <n v="172418758330"/>
    <s v="PT VARNION TECHNOLOGY SEMESTA"/>
    <s v="ODP-UBN-FL/12"/>
    <s v="WO061383704"/>
    <m/>
    <m/>
    <m/>
    <n v="115.14786770000001"/>
    <n v="-8.6442370000000004"/>
    <s v="|MC50133|MYIA-083794649499/POI/Anita Octavia/081325889709/anita.octavia@varnion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2:09:56"/>
    <d v="2026-08-11T08:00:00"/>
    <m/>
    <s v="PI"/>
    <s v="UBUNG"/>
    <s v="NO ADDON"/>
    <m/>
    <s v="Provisioning Issued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1"/>
  </r>
  <r>
    <n v="177"/>
    <n v="1002508229"/>
    <n v="3"/>
    <x v="3"/>
    <n v="4"/>
    <s v="YOGYAKARTA"/>
    <s v="INNER - YOGYA JATENG SELATAN"/>
    <s v="KEN"/>
    <s v="REG"/>
    <s v="AO"/>
    <x v="0"/>
    <m/>
    <s v="Completed (PS)"/>
    <s v="RBS-Regional 3"/>
    <d v="2026-08-04T13:28:56"/>
    <d v="2026-08-04T14:07:31"/>
    <n v="69349609"/>
    <m/>
    <n v="146130138381"/>
    <s v="PT JOGJA CANTIK SELALU"/>
    <s v="ODP-KEN-FBT/053"/>
    <s v="WO060894459"/>
    <m/>
    <m/>
    <m/>
    <n v="110.42647700000001"/>
    <n v="-7.7588429999999997"/>
    <s v="|MC80225|MYIA-017276362044/POI/SHOLIKHAH MULYA EFFENDI /082386999999/lovinabeauty.official@gmail.com"/>
    <s v="Sales Profesional"/>
    <m/>
    <m/>
    <m/>
    <m/>
    <m/>
    <m/>
    <m/>
    <m/>
    <s v="Management Janji"/>
    <s v="2026-07-24 14:00:00 | Nama Pic : PT JOGJA CANTIK SELALU  No Hp Pic : 082386999999  Jam Pemasangan : 08:00 - 12.00  Tanggal Pemasangan : KAMIS 23 JULI 2026  Info Tambahan : Hubungi pelanggan sebelum datang ke lokasi"/>
    <s v="FCC"/>
    <d v="2026-04-08T13:39:51"/>
    <m/>
    <m/>
    <s v="PS"/>
    <s v="KENTUNG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4 14:00:00 | Nama Pic : PT JOGJA CANTIK SELALU  No Hp Pic : 082386999999  Jam Pemasangan : 08:00 - 12.00  Tanggal Pemasangan : KAMIS 23 JULI 2026  Info Tambahan : Hubungi pelanggan sebelum datang ke lokasi"/>
    <n v="2026"/>
    <n v="8"/>
    <n v="4"/>
    <d v="2026-08-04T00:00:00"/>
    <n v="-0.29166666666424135"/>
    <x v="0"/>
  </r>
  <r>
    <n v="178"/>
    <n v="1002516043"/>
    <n v="3"/>
    <x v="7"/>
    <n v="4"/>
    <s v="KUDUS"/>
    <s v="JEPARA"/>
    <s v="BAN"/>
    <s v="REG"/>
    <s v="AO"/>
    <x v="0"/>
    <s v="1P INET"/>
    <s v="7 | OSS - PROVISIONING ISSUED"/>
    <s v="RBS-Regional 3"/>
    <d v="2026-08-08T14:37:56"/>
    <d v="2026-08-10T08:07:23"/>
    <n v="69361517"/>
    <m/>
    <n v="142507105333"/>
    <s v="PT WASA MITRA ENGINEERING"/>
    <s v="ODP-BAN-FA/045 FA/D04/045.01"/>
    <s v="WO061269769"/>
    <m/>
    <m/>
    <m/>
    <n v="110.79662"/>
    <n v="-6.507333"/>
    <s v="|MC60052|MYIA-031466492350/POI/Andika Janu Pradana /085325614409/andika.point@gmail.com"/>
    <s v="MYIB_ASSISTANT"/>
    <m/>
    <m/>
    <m/>
    <m/>
    <m/>
    <m/>
    <m/>
    <m/>
    <s v="Management Janji"/>
    <s v="2026-08-10 08:00:00 | Nama : BP ANDIKA JANU PRADANA No Hp : 085325614409 No Alt :  Tgl Pemasangan : 10 Agustus 2026 Interval : PAGI  Note : Hubungi pelanggan terlebih dahulu"/>
    <s v="FCC"/>
    <d v="2026-08-08T14:40:05"/>
    <d v="2026-08-10T08:00:00"/>
    <m/>
    <s v="PI"/>
    <s v="X"/>
    <s v="NO ADDON"/>
    <m/>
    <s v="Provisioning Issued"/>
    <s v="HSI Bisnis Promo HUT Telkom PSB 70% - 50 Mbps"/>
    <s v="INDIBIZ"/>
    <m/>
    <m/>
    <d v="2026-08-10T08:00:00"/>
    <s v="2026-08-10 08:00:00 | Nama : BP ANDIKA JANU PRADANA No Hp : 085325614409 No Alt :  Tgl Pemasangan : 10 Agustus 2026 Interval : PAGI  Note : Hubungi pelanggan terlebih dahulu"/>
    <m/>
    <m/>
    <m/>
    <e v="#NUM!"/>
    <e v="#NUM!"/>
    <x v="1"/>
  </r>
  <r>
    <n v="179"/>
    <n v="1002504571"/>
    <n v="3"/>
    <x v="6"/>
    <n v="5"/>
    <s v="SIDOARJO"/>
    <s v="INNER - JATIM TIMUR"/>
    <s v="SDA"/>
    <s v="REG"/>
    <s v="AO"/>
    <x v="0"/>
    <m/>
    <s v="102 | FOLLOW UP COMPLETED"/>
    <s v="RBS-Regional 3"/>
    <d v="2026-08-01T13:22:56"/>
    <d v="2026-08-03T11:37:04"/>
    <n v="69356756"/>
    <n v="3135917276"/>
    <n v="152316231786"/>
    <s v="PT. OLAH KULINER NUSANTARA"/>
    <s v="ODP-SDA-FAG/13"/>
    <s v="WO060657461"/>
    <m/>
    <m/>
    <m/>
    <n v="112.6992666"/>
    <n v="-7.4508666000000003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No HP : 085179647414 Alt : 082198650011 / 087870261013 M Janji : 02/08/2026 NoteÃ‚Â :  hubungi terlebih dahulu sebelum kelokasi|NE2261|MYDITA"/>
    <s v="FCC"/>
    <d v="2026-01-08T13:25:26"/>
    <d v="2026-08-02T13:00:00"/>
    <m/>
    <s v="REVOKE"/>
    <s v="SIDOARJO"/>
    <s v="NO ADDON"/>
    <m/>
    <s v="Follow Up Revoke Completed, New Order ID : SC1002505905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2T13:00:00"/>
    <s v="2026-08-02 13:00:00|Nama PIC : Rovik No HP : 085179647414 Alt : 082198650011 / 087870261013 M Janji : 02/08/2026 NoteÃ‚Â :  hubungi terlebih dahulu sebelum kelokasi|NE2261|MYDITA"/>
    <m/>
    <m/>
    <m/>
    <e v="#NUM!"/>
    <e v="#NUM!"/>
    <x v="1"/>
  </r>
  <r>
    <n v="180"/>
    <n v="1002508859"/>
    <n v="3"/>
    <x v="0"/>
    <n v="5"/>
    <s v="MALANG"/>
    <s v="BATU"/>
    <s v="BLB"/>
    <s v="REG"/>
    <s v="AO"/>
    <x v="0"/>
    <s v="1P INET"/>
    <s v="Completed (PS)"/>
    <s v="RBS-Regional 3"/>
    <d v="2026-08-04T15:20:12"/>
    <d v="2026-08-05T16:46:57"/>
    <n v="69358454"/>
    <m/>
    <n v="152702232100"/>
    <s v="Desa Creator Indonesia"/>
    <s v="ODP-BLB-FDZ/47 FDZ/D03/47.01"/>
    <s v="WO060911185"/>
    <m/>
    <m/>
    <m/>
    <n v="112.658198916646"/>
    <n v="-7.9384202994198798"/>
    <s v="|MC20236|MYIA-085103460842/POI/sisca/082143705851/personalassist@sastro.id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BLIMBING"/>
    <s v="NO ADDON"/>
    <n v="20260805"/>
    <s v="Completed"/>
    <s v="HSI Bisnis Promo HUT Telkom PSB 70% - 1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0"/>
  </r>
  <r>
    <n v="181"/>
    <n v="1002517328"/>
    <n v="3"/>
    <x v="0"/>
    <n v="5"/>
    <s v="MALANG"/>
    <s v="KEPANJEN"/>
    <s v="GDG"/>
    <s v="REG"/>
    <s v="AO"/>
    <x v="0"/>
    <s v="1P INET"/>
    <s v="Completed (PS)"/>
    <s v="RBS-Regional 3"/>
    <d v="2026-08-10T10:58:56"/>
    <d v="2026-08-11T06:40:40"/>
    <n v="69362253"/>
    <m/>
    <n v="152704231215"/>
    <s v="Spbu 54-65101"/>
    <s v="ODP-GDG-FE/60 FE/D07/60.01"/>
    <s v="WO061374610"/>
    <m/>
    <m/>
    <m/>
    <n v="112.608304"/>
    <n v="-8.0448660000000007"/>
    <s v="|MN02540|MYIA-028367288063/POI/Arya putra sabilillah/083165607902/aryaputra260604@gmail.com"/>
    <s v="MYIB_ASSISTANT"/>
    <m/>
    <m/>
    <m/>
    <m/>
    <m/>
    <m/>
    <m/>
    <m/>
    <s v="Management Janji"/>
    <s v="2026-08-13 08:00:00 | Tanggal pemasangan :11/08/2026 Jam pemasangan : pagi Info Tambahan : Hubungi pelanggan dulu sebelum ke lokasi terima kasih."/>
    <s v="FCC"/>
    <d v="2026-10-08T11:10:24"/>
    <d v="2026-08-13T08:00:00"/>
    <m/>
    <s v="PS"/>
    <s v="KLOJEN"/>
    <s v="NO ADDON"/>
    <n v="20260811"/>
    <s v="Completed"/>
    <s v="HSI Bisnis Promo HUT Telkom PSB 70% - 50 Mbps"/>
    <s v="INDIBIZ"/>
    <m/>
    <m/>
    <d v="2026-08-13T08:00:00"/>
    <s v="2026-08-13 08:00:00 | Tanggal pemasangan :11/08/2026 Jam pemasangan : pagi Info Tambahan : Hubungi pelanggan dulu sebelum ke lokasi terima kasih."/>
    <n v="2026"/>
    <n v="8"/>
    <n v="11"/>
    <d v="2026-08-11T00:00:00"/>
    <n v="-2.3333333333357587"/>
    <x v="0"/>
  </r>
  <r>
    <n v="182"/>
    <n v="1002508813"/>
    <n v="3"/>
    <x v="3"/>
    <n v="4"/>
    <s v="MAGELANG"/>
    <s v="MUNTILAN"/>
    <s v="SWT"/>
    <s v="REG"/>
    <s v="AO"/>
    <x v="0"/>
    <m/>
    <s v="FCC - HD1A - PROGRESS"/>
    <s v="RBS-Regional 3"/>
    <d v="2026-08-04T15:12:20"/>
    <d v="2026-08-04T15:14:14"/>
    <n v="69358433"/>
    <m/>
    <n v="142164113613"/>
    <s v="Asep farm"/>
    <m/>
    <m/>
    <m/>
    <m/>
    <m/>
    <n v="110.3612528"/>
    <n v="-7.5318306000000002"/>
    <s v="|MN00935|/Asep farm/085641893768/asepkms26@gmail.com/ 1S HSI BISNIS BASIC PROMO HUT 50 Mbps / AGUS SADEWO"/>
    <s v="Sales Profesional"/>
    <m/>
    <m/>
    <m/>
    <m/>
    <m/>
    <m/>
    <m/>
    <m/>
    <m/>
    <m/>
    <m/>
    <d v="2026-04-08T15:25:5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183"/>
    <n v="1002512090"/>
    <n v="3"/>
    <x v="5"/>
    <n v="5"/>
    <s v="SBY UTARA"/>
    <s v="TANDES"/>
    <s v="KNN"/>
    <s v="REG"/>
    <s v="AO"/>
    <x v="0"/>
    <m/>
    <s v="Completed (PS)"/>
    <s v="RBS-Regional 3"/>
    <d v="2026-08-06T11:38:12"/>
    <d v="2026-08-06T18:38:28"/>
    <n v="69355019"/>
    <n v="3135922804"/>
    <n v="152412248739"/>
    <s v="SUSHI TEI SURABAYA"/>
    <s v="ODP-KND-FAV/01"/>
    <s v="WO061061996"/>
    <m/>
    <m/>
    <m/>
    <n v="112.66041319999999"/>
    <n v="-7.2507102440000004"/>
    <s v="MD|MYDB-20260730263918|DN00001/MN00443|SUSHI TEI SURABAYA|08569801350"/>
    <s v="MYDIGIBIZPARTNER"/>
    <m/>
    <m/>
    <m/>
    <m/>
    <m/>
    <m/>
    <m/>
    <m/>
    <s v="Management Janji"/>
    <s v="2026-08-06 08:00:00 | Nama PIC : Noorman   No HP : 08569801350  Alt :   M Janji : 06/08/2026  Jam Pasang : 08.00 - 13:00   NoteÃ‚Â :  hubungi terlebih dahulu sebelum kelokasi"/>
    <s v="FCC"/>
    <d v="2026-06-08T11:39:52"/>
    <m/>
    <m/>
    <s v="PS"/>
    <s v="KANDANGAN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06T07:00:00"/>
    <s v="2026-08-06 08:00:00 | Nama PIC : Noorman   No HP : 08569801350  Alt :   M Janji : 06/08/2026  Jam Pasang : 08.00 - 13:00   NoteÃ‚Â :  hubungi terlebih dahulu sebelum kelokasi"/>
    <n v="2026"/>
    <n v="8"/>
    <n v="6"/>
    <d v="2026-08-06T00:00:00"/>
    <n v="-0.29166666666424135"/>
    <x v="0"/>
  </r>
  <r>
    <n v="184"/>
    <n v="1002514764"/>
    <n v="3"/>
    <x v="0"/>
    <n v="5"/>
    <s v="MADIUN"/>
    <s v="MADIUN"/>
    <s v="MSP"/>
    <s v="REG"/>
    <s v="AO"/>
    <x v="0"/>
    <s v="1P INET"/>
    <s v="102 | FOLLOW UP COMPLETED"/>
    <s v="RBS-Regional 3"/>
    <d v="2026-08-07T14:07:56"/>
    <d v="2026-08-10T10:13:27"/>
    <n v="69360846"/>
    <m/>
    <n v="152631206946"/>
    <s v="SPBU 54.633.05"/>
    <s v="ODP-MSP-FE/37 FE/D08/37.01"/>
    <s v="WO061170015"/>
    <m/>
    <m/>
    <m/>
    <n v="111.427063"/>
    <n v="-7.5954069999999998"/>
    <s v="|MN02429|MYIA-065421906566/POI/H. IMAM BASUKI, Ir, M.ENG, M.M./082132730909/spbu5463305maospati@gmail.com"/>
    <s v="MYIB_ASSISTANT"/>
    <m/>
    <m/>
    <m/>
    <m/>
    <m/>
    <m/>
    <m/>
    <m/>
    <s v="Management Janji"/>
    <s v="2026-08-08 13:00:00 | Nama PIC : Bapak Faisal No HP : 082132730909 No Alternatif : - M Janji : 08/08/2026 Jam Pasang : Pagi NoteÃ‚Â :  Hubungi terlebih dahulu sebelum ke lokasi "/>
    <s v="FCC"/>
    <d v="2026-07-08T14:10:02"/>
    <d v="2026-08-08T13:00:00"/>
    <s v="Kendala Lainnya"/>
    <s v="REVOKE"/>
    <s v="CARUBAN"/>
    <s v="NO ADDON"/>
    <m/>
    <s v="Follow Up Revoke Completed, New Order ID : SC1002517175"/>
    <s v="HSI Bisnis Promo HUT Telkom PSB 70% - 50 Mbps"/>
    <s v="INDIBIZ"/>
    <m/>
    <m/>
    <d v="2026-08-08T13:00:00"/>
    <s v="2026-08-08 13:00:00 | Nama PIC : Bapak Faisal No HP : 082132730909 No Alternatif : - M Janji : 08/08/2026 Jam Pasang : Pagi NoteÃ‚Â :  Hubungi terlebih dahulu sebelum ke lokasi "/>
    <m/>
    <m/>
    <m/>
    <e v="#NUM!"/>
    <e v="#NUM!"/>
    <x v="1"/>
  </r>
  <r>
    <n v="185"/>
    <n v="1002518632"/>
    <n v="3"/>
    <x v="5"/>
    <n v="5"/>
    <s v="SBY UTARA"/>
    <s v="TANDES"/>
    <s v="KNN"/>
    <s v="REG"/>
    <s v="AO"/>
    <x v="0"/>
    <s v="1P INET"/>
    <s v="MIE - SEND SURVEY"/>
    <s v="RBS-Regional 3"/>
    <d v="2026-08-10T17:37:57"/>
    <d v="2026-08-10T17:40:01"/>
    <n v="69362757"/>
    <m/>
    <n v="152412248782"/>
    <s v="SPBU Pakal Benowo 5460173"/>
    <s v="ODP-TDS-FHE/40 FHE/D04/40.01"/>
    <s v="WO061439032"/>
    <m/>
    <m/>
    <m/>
    <n v="112.61867719999999"/>
    <n v="-7.2369163999999904"/>
    <s v="|MN02813|MYIA-028485523215/POI/Muhammad Yunus/081231013880/spbu60173@yahoo.co.id"/>
    <s v="MYIB_ASSISTANT"/>
    <m/>
    <m/>
    <m/>
    <m/>
    <m/>
    <m/>
    <m/>
    <m/>
    <s v="Management Janji"/>
    <s v="2026-08-11 15:00:00 | Nama PIC : BAPAK YUNUS No HP : 081231013880 Alt :  M Janji : (SELASA/11/AGUSTUS/2026) jam Pasang : 09:00 Note : hubungi pelanggan jika ingin kelokasi"/>
    <s v="FCC"/>
    <d v="2026-10-08T17:39:53"/>
    <d v="2026-08-11T15:00:00"/>
    <m/>
    <s v="SURVEY_NEW_MANJA"/>
    <s v="KANDANGAN"/>
    <s v="NO ADDON"/>
    <m/>
    <s v="MIE - SEND SURVEY"/>
    <s v="HSI Bisnis Promo HUT Telkom PSB 70% - 50 Mbps"/>
    <s v="INDIBIZ"/>
    <m/>
    <m/>
    <d v="2026-08-11T15:00:00"/>
    <s v="2026-08-11 15:00:00 | Nama PIC : BAPAK YUNUS No HP : 081231013880 Alt :  M Janji : (SELASA/11/AGUSTUS/2026) jam Pasang : 09:00 Note : hubungi pelanggan jika ingin kelokasi"/>
    <m/>
    <m/>
    <m/>
    <e v="#NUM!"/>
    <e v="#NUM!"/>
    <x v="1"/>
  </r>
  <r>
    <n v="186"/>
    <n v="1002505365"/>
    <n v="3"/>
    <x v="3"/>
    <n v="4"/>
    <s v="YOGYAKARTA"/>
    <s v="INNER - YOGYA JATENG SELATAN"/>
    <s v="KBU"/>
    <s v="REG"/>
    <s v="AO"/>
    <x v="0"/>
    <s v="1P INET"/>
    <s v="Completed (PS)"/>
    <s v="RBS-Regional 3"/>
    <d v="2026-08-02T16:13:56"/>
    <d v="2026-08-03T16:41:13"/>
    <n v="69357094"/>
    <m/>
    <n v="146113146882"/>
    <s v="BANYU MILI RESTO"/>
    <s v="ODP-KBU-FDK/09"/>
    <s v="WO060729870"/>
    <m/>
    <m/>
    <m/>
    <n v="110.34544219999999"/>
    <n v="-7.7755234"/>
    <s v="|MN00277|MYIA-035107784095/POI/BR Suyadi/087834446557/sostridanaingg@gmail.com"/>
    <s v="MYIB_ASSISTANT"/>
    <m/>
    <m/>
    <m/>
    <m/>
    <m/>
    <m/>
    <m/>
    <m/>
    <s v="Management Janji"/>
    <s v="2026-08-04 13:00:00 | Tanggal pemasangan :03/08/2026 Jam pemasangan : siang Info Tambahan : Hubungi pelanggan dulu sebelum ke lokasi terima kasih."/>
    <s v="FCC"/>
    <d v="2026-02-08T16:25:05"/>
    <d v="2026-08-04T13:00:00"/>
    <m/>
    <s v="PS"/>
    <s v="X"/>
    <s v="NO ADDON"/>
    <n v="20260803"/>
    <s v="Completed"/>
    <s v="HSI Bisnis Basic Promo HUT Telkom PSB 70% - 100 Mbps"/>
    <s v="INDIBIZ"/>
    <m/>
    <m/>
    <d v="2026-08-04T13:00:00"/>
    <s v="2026-08-04 13:00:00 | Tanggal pemasangan :03/08/2026 Jam pemasangan : siang Info Tambahan : Hubungi pelanggan dulu sebelum ke lokasi terima kasih."/>
    <n v="2026"/>
    <n v="8"/>
    <n v="3"/>
    <d v="2026-08-03T00:00:00"/>
    <n v="-1.5416666666642413"/>
    <x v="0"/>
  </r>
  <r>
    <n v="187"/>
    <n v="1002517909"/>
    <n v="3"/>
    <x v="4"/>
    <n v="5"/>
    <s v="MATARAM"/>
    <s v="LOMBOK BARAT TENGAH"/>
    <s v="PRY"/>
    <s v="REG"/>
    <s v="AO"/>
    <x v="0"/>
    <m/>
    <s v="MIE - SEND SURVEY"/>
    <s v="RBS-Regional 2"/>
    <d v="2026-08-10T14:06:27"/>
    <d v="2026-08-10T16:22:01"/>
    <n v="69362498"/>
    <m/>
    <n v="172603791366"/>
    <s v="PT RaColand Mutiara Khatulistiwa ( RaCottage Mandalika )"/>
    <s v="ODP-PYA-FAS/63"/>
    <s v="WO061428846"/>
    <m/>
    <m/>
    <m/>
    <n v="116.2758211"/>
    <n v="-8.870241"/>
    <s v="MB00449; Julia Aznawati 081914833672 081239733736; racottage23@gmail.com; HSI BISNIS INET ONLY 200 MBPS 790k; FADLI; Dusun Emate Jl. Raya Kuta, Kuta, Kec. Pujut, Kabupaten Lombok Tengah, Nusa Tenggara Bar. 83573 -8.87005793774224, 116.2758656404744"/>
    <s v="Sales Force DBS"/>
    <m/>
    <m/>
    <m/>
    <m/>
    <m/>
    <m/>
    <m/>
    <m/>
    <s v="Management Janji"/>
    <s v="2026-08-11 13:00:00|telp : 081239733736 alt :  M Janji : (11/08/2026) jam Pasang :pagi / siang  Note : hubungi pelanggan jika ingin kelokasi|40000802|MYDITA"/>
    <s v="FCC"/>
    <d v="2026-10-08T14:09:59"/>
    <d v="2026-08-11T13:00:00"/>
    <m/>
    <s v="SURVEY_NEW_MANJA"/>
    <s v="LOMBOK TENGAH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3:00:00"/>
    <s v="2026-08-11 13:00:00|telp : 081239733736 alt :  M Janji : (11/08/2026) jam Pasang :pagi / siang  Note : hubungi pelanggan jika ingin kelokasi|40000802|MYDITA"/>
    <m/>
    <m/>
    <m/>
    <e v="#NUM!"/>
    <e v="#NUM!"/>
    <x v="1"/>
  </r>
  <r>
    <n v="188"/>
    <n v="1002512007"/>
    <n v="3"/>
    <x v="0"/>
    <n v="5"/>
    <s v="KEDIRI"/>
    <s v="KEDIRI"/>
    <s v="MJT"/>
    <s v="REG"/>
    <s v="AO"/>
    <x v="0"/>
    <s v="1P INET"/>
    <s v="CANCEL COMPLETED"/>
    <s v="RBS-Regional 3"/>
    <d v="2026-08-06T11:17:57"/>
    <d v="2026-08-07T08:30:44"/>
    <n v="69359827"/>
    <m/>
    <n v="152640225869"/>
    <s v="intan express laundry"/>
    <s v="ODP-MJT-FK/24 FK/D06/24.01"/>
    <s v="WO061058727"/>
    <m/>
    <m/>
    <m/>
    <n v="111.985553987324"/>
    <n v="-7.7998360688922199"/>
    <s v="MD|MYDB-20260806264512|DC20002/MC20039|intan express laundry|085704696766"/>
    <s v="MYDIGIBIZPARTNER"/>
    <m/>
    <m/>
    <m/>
    <m/>
    <m/>
    <m/>
    <m/>
    <m/>
    <s v="Management Janji"/>
    <s v="2026-08-07 13:00:00 | M Janji :  18 Juli 2026 Jam Pasang : 11.00 Note : hubungi pelanggan jika ingin ke lokasi, terima kasih."/>
    <s v="FCC"/>
    <d v="2026-06-08T11:25:46"/>
    <d v="2026-08-07T13:00:00"/>
    <m/>
    <s v="REJECT_FCC"/>
    <s v="NGADILUWIH"/>
    <s v="NO ADDON"/>
    <m/>
    <s v="DECLINE : Pelanggan tidak ingin menunggu HANIF NUROHMAN 40981182|MYDITA"/>
    <s v="HSI Bisnis Promo HUT Telkom PSB 70% - 50 Mbps"/>
    <s v="INDIBIZ"/>
    <m/>
    <s v="DECLINE : Pelanggan tidak ingin menunggu HANIF NUROHMAN 40981182|MYDITA"/>
    <d v="2026-08-07T13:00:00"/>
    <s v="2026-08-07 13:00:00 | M Janji :  18 Juli 2026 Jam Pasang : 11.00 Note : hubungi pelanggan jika ingin ke lokasi, terima kasih."/>
    <m/>
    <m/>
    <m/>
    <e v="#NUM!"/>
    <e v="#NUM!"/>
    <x v="1"/>
  </r>
  <r>
    <n v="189"/>
    <n v="1002506394"/>
    <n v="3"/>
    <x v="7"/>
    <n v="4"/>
    <s v="KUDUS"/>
    <s v="BLORA"/>
    <s v="BLO"/>
    <s v="REG"/>
    <s v="AO"/>
    <x v="0"/>
    <s v="1P INET"/>
    <s v="Completed (PS)"/>
    <s v="RBS-Regional 3"/>
    <d v="2026-08-03T15:28:56"/>
    <d v="2026-08-04T13:49:30"/>
    <n v="69357701"/>
    <m/>
    <n v="141569115683"/>
    <s v="LASKAR BUAH MEDANG"/>
    <s v="ODP-BLO-FDD/035"/>
    <s v="WO060813628"/>
    <m/>
    <m/>
    <m/>
    <n v="111.43859999999999"/>
    <n v="-6.9163550000000003"/>
    <s v="|MN00799|MYIA-022440600479/POI/LAELATUL AFIATUN NISAK/085733668576/kantorhrdlaskarbuah@gmail.com"/>
    <s v="MYIB_ASSISTANT"/>
    <m/>
    <m/>
    <m/>
    <m/>
    <m/>
    <m/>
    <m/>
    <m/>
    <s v="Management Janji"/>
    <s v="2026-08-04 13:00:00 | Nama Pic : LAELATUL  No Hp Pic : 085733668576 No alt : - Jam Pemasangan : siang  Tanggal Pemasangan : 4 Agustus 2026"/>
    <s v="FCC"/>
    <d v="2026-03-08T15:39:47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 : LAELATUL  No Hp Pic : 085733668576 No alt : - Jam Pemasangan : siang  Tanggal Pemasangan : 4 Agustus 2026"/>
    <n v="2026"/>
    <n v="8"/>
    <n v="4"/>
    <d v="2026-08-04T00:00:00"/>
    <n v="-0.54166666666424135"/>
    <x v="0"/>
  </r>
  <r>
    <n v="190"/>
    <n v="1002515995"/>
    <n v="3"/>
    <x v="7"/>
    <n v="4"/>
    <s v="KUDUS"/>
    <s v="PURWODADI"/>
    <s v="PWB"/>
    <s v="REG"/>
    <s v="AO"/>
    <x v="0"/>
    <s v="1P INET"/>
    <s v="Completed (PS)"/>
    <s v="RBS-Regional 3"/>
    <d v="2026-08-08T13:55:56"/>
    <d v="2026-08-09T19:22:40"/>
    <n v="69361505"/>
    <m/>
    <n v="141568113901"/>
    <s v="NANA PERCETAKAN"/>
    <s v="ODP-PWB-FN/092 FN/D05/092.01"/>
    <s v="WO061266088"/>
    <m/>
    <m/>
    <m/>
    <n v="110.9268"/>
    <n v="-7.0957600000000003"/>
    <s v="|MN00410|MYIA-074304507528/POI/JOKO MURYANTO/0895333430400/apriliagritiani12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PS"/>
    <s v="X"/>
    <s v="NO ADDON"/>
    <n v="20260809"/>
    <s v="Completed"/>
    <s v="HSI Bisnis Promo HUT Telkom PSB 70% - 100 Mbps"/>
    <s v="INDIBIZ"/>
    <m/>
    <m/>
    <d v="2026-08-09T13:00:00"/>
    <s v="2026-08-09 13:00:00 | M Janji : 9 agustus 2026 jam Pasang : siang Note : hubungi pelanggan jika ingin kelokasi "/>
    <n v="2026"/>
    <n v="8"/>
    <n v="9"/>
    <d v="2026-08-09T00:00:00"/>
    <n v="-0.54166666666424135"/>
    <x v="0"/>
  </r>
  <r>
    <n v="191"/>
    <n v="1002517521"/>
    <n v="3"/>
    <x v="6"/>
    <n v="5"/>
    <s v="JEMBER"/>
    <s v="BANYUWANGI"/>
    <s v="WSO"/>
    <s v="REG"/>
    <s v="AO"/>
    <x v="0"/>
    <s v="1P INET"/>
    <s v="Completed (PS)"/>
    <s v="RBS-Regional 3"/>
    <d v="2026-08-10T11:49:57"/>
    <d v="2026-08-10T15:25:23"/>
    <n v="69362337"/>
    <m/>
    <n v="152518202029"/>
    <s v="SPBU 5468405 WONGSOREJO"/>
    <s v="ODP-WSO-FC/12 FC/D04/12.01"/>
    <s v="WO061382595"/>
    <m/>
    <m/>
    <m/>
    <n v="114.39774300000001"/>
    <n v="-7.9825980000000003"/>
    <s v="|MN00099|MYIA-015187968640/POI/DODIK KURNIAWAN/083147895700/pomwongsorejo5@gmail.com"/>
    <s v="MYIB_ASSISTANT"/>
    <m/>
    <m/>
    <m/>
    <m/>
    <m/>
    <m/>
    <m/>
    <m/>
    <s v="Management Janji"/>
    <s v="2026-08-11 08:00:00 | Tanggal pemasangan : 11 AGUSTUS 2026 Jam pemasangan : pagi/siang Info Tambahan : Hubungi pelanggan dulu sebelum ke lokasi terima kasih"/>
    <s v="FCC"/>
    <d v="2026-10-08T11:54:41"/>
    <d v="2026-08-11T08:00:00"/>
    <m/>
    <s v="PS"/>
    <s v="BANYUWANGI"/>
    <s v="NO ADDON"/>
    <n v="20260810"/>
    <s v="Completed"/>
    <s v="HSI Bisnis Promo HUT Telkom PSB 70% - 50 Mbps"/>
    <s v="INDIBIZ"/>
    <m/>
    <m/>
    <d v="2026-08-11T08:00:00"/>
    <s v="2026-08-11 08:00:00 | Tanggal pemasangan : 11 AGUSTUS 2026 Jam pemasangan : pagi/siang Info Tambahan : Hubungi pelanggan dulu sebelum ke lokasi terima kasih"/>
    <n v="2026"/>
    <n v="8"/>
    <n v="10"/>
    <d v="2026-08-10T00:00:00"/>
    <n v="-1.3333333333357587"/>
    <x v="0"/>
  </r>
  <r>
    <n v="192"/>
    <n v="1002512214"/>
    <n v="3"/>
    <x v="5"/>
    <n v="5"/>
    <s v="MADURA"/>
    <s v="BANGKALAN"/>
    <s v="ARB"/>
    <s v="REG"/>
    <s v="AO"/>
    <x v="0"/>
    <m/>
    <s v="7 | OSS - PROVISIONING ISSUED"/>
    <s v="RBS-Regional 3"/>
    <d v="2026-08-06T12:14:57"/>
    <d v="2026-08-08T15:33:11"/>
    <n v="69359912"/>
    <m/>
    <n v="152439201469"/>
    <s v="SPBU KLAMPIS (PT.KLAMPIS PETRO SETIA JAYA)"/>
    <s v="ODP-ARB-FA/40"/>
    <s v="WO061200236"/>
    <m/>
    <m/>
    <m/>
    <n v="112.72248449999999"/>
    <n v="-7.1712109000000002"/>
    <s v="|MN02600|/SPBU KLAMPIS (PT.KLAMPIS PETRO SETIA JAYA)/MUZAYYANAH/081333484599/spbu5469118@gmail.com/HSI Bisnis Promo HUT Telkom (1:1) 50 Mbps (Rp 355.000) PSB Rp 150.000/"/>
    <s v="Sales Force DBS"/>
    <m/>
    <m/>
    <m/>
    <m/>
    <m/>
    <m/>
    <m/>
    <m/>
    <s v="Management Janji"/>
    <s v="2026-08-08 15:00:00|Nama PIC : ibu MUZAYYANAH No HP : 081333484599 Alt :  M Janji : (SABTU/8/AGUSTUS/2026) jam Pasang : 09:00 Note : hubungi pelanggan jika ingin kelokasi|40951378|MYDITA"/>
    <s v="FCC"/>
    <d v="2026-06-08T12:25:42"/>
    <d v="2026-08-08T15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Nama PIC : ibu MUZAYYANAH No HP : 081333484599 Alt :  M Janji : (SABTU/8/AGUSTUS/2026) jam Pasang : 09:00 Note : hubungi pelanggan jika ingin kelokasi|40951378|MYDITA"/>
    <m/>
    <m/>
    <m/>
    <e v="#NUM!"/>
    <e v="#NUM!"/>
    <x v="1"/>
  </r>
  <r>
    <n v="193"/>
    <n v="1002510858"/>
    <n v="3"/>
    <x v="7"/>
    <n v="4"/>
    <s v="KUDUS"/>
    <s v="PATI"/>
    <s v="JWN"/>
    <s v="REG"/>
    <s v="AO"/>
    <x v="0"/>
    <s v="1P INET"/>
    <s v="102 | FOLLOW UP COMPLETED"/>
    <s v="RBS-Regional 3"/>
    <d v="2026-08-05T14:40:57"/>
    <d v="2026-08-06T16:04:29"/>
    <n v="69359310"/>
    <m/>
    <n v="141571105596"/>
    <s v="SMPN 2 BATANGAN"/>
    <s v="ODP-JWN-FH/147 FH/D02/147.01"/>
    <s v="WO060995813"/>
    <m/>
    <m/>
    <m/>
    <n v="111.201481"/>
    <n v="-6.7131249999999998"/>
    <s v="|MC60052|MYIA-042546297745/POI/Mukhlisin/082335357398/smpn2batangan@gmail.com"/>
    <s v="MYIB_ASSISTANT"/>
    <m/>
    <m/>
    <m/>
    <m/>
    <m/>
    <m/>
    <m/>
    <m/>
    <s v="Management Janji"/>
    <s v="2026-08-06 13:00:00 | Nama PIC : BAPAK MUHLISIN No HP : 082335357398 Alt :  M Janji : (kamis/6/AGUSTUS/2026) jam Pasang : 09:00 Note : hubungi pelanggan jika ingin kelokasi"/>
    <s v="FCC"/>
    <d v="2026-05-08T14:54:47"/>
    <d v="2026-08-06T13:00:00"/>
    <m/>
    <s v="REVOKE"/>
    <s v="X"/>
    <s v="NO ADDON"/>
    <m/>
    <s v="Follow Up Revoke Completed, New Order ID : SC1002513051"/>
    <s v="HSI Bisnis Promo HUT Telkom PSB 70% - 200 Mbps"/>
    <s v="INDIBIZ"/>
    <m/>
    <m/>
    <d v="2026-08-06T13:00:00"/>
    <s v="2026-08-06 13:00:00 | Nama PIC : BAPAK MUHLISIN No HP : 082335357398 Alt :  M Janji : (kamis/6/AGUSTUS/2026) jam Pasang : 09:00 Note : hubungi pelanggan jika ingin kelokasi"/>
    <m/>
    <m/>
    <m/>
    <e v="#NUM!"/>
    <e v="#NUM!"/>
    <x v="1"/>
  </r>
  <r>
    <n v="194"/>
    <n v="1002505400"/>
    <n v="3"/>
    <x v="1"/>
    <n v="4"/>
    <s v="SEMARANG"/>
    <s v="SALATIGA"/>
    <s v="SLI"/>
    <s v="REG"/>
    <s v="AO"/>
    <x v="0"/>
    <s v="1P INET"/>
    <s v="Completed (PS)"/>
    <s v="RBS-Regional 3"/>
    <d v="2026-08-02T17:37:57"/>
    <d v="2026-08-03T14:33:35"/>
    <n v="69357107"/>
    <m/>
    <n v="142434111000"/>
    <s v="Toko Rasyid Yusuf"/>
    <s v="ODP-SLI-FX/028 FX/D03/028.01"/>
    <s v="WO060734943"/>
    <m/>
    <m/>
    <m/>
    <n v="110.62872230000001"/>
    <n v="-7.3949693999999999"/>
    <s v="|MN02374|MYIA-021680197113/POI/Rendy bergas/08135879252/visimk78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PS"/>
    <s v="X"/>
    <s v="NO ADDON"/>
    <n v="20260803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3"/>
    <d v="2026-08-03T00:00:00"/>
    <n v="-0.625"/>
    <x v="0"/>
  </r>
  <r>
    <n v="195"/>
    <n v="1002504435"/>
    <n v="3"/>
    <x v="4"/>
    <n v="5"/>
    <s v="MATARAM"/>
    <s v="SUMBAWA"/>
    <s v="ALA"/>
    <s v="REG"/>
    <s v="AO"/>
    <x v="0"/>
    <s v="1P INET"/>
    <s v="102 | FOLLOW UP COMPLETED"/>
    <s v="RBS-Regional 3"/>
    <d v="2026-08-01T11:28:56"/>
    <d v="2026-08-04T16:33:31"/>
    <n v="69356663"/>
    <m/>
    <n v="172607203848"/>
    <s v="SANTO KOST"/>
    <s v="ODP-ALA-FAA/46 FAA/D05/46.01"/>
    <s v="WO060634344"/>
    <m/>
    <m/>
    <m/>
    <n v="116.99516328701201"/>
    <n v="-8.5227201625672606"/>
    <s v="|MN02367|MYIA-083320557942/POI/ERWAN SUSANTO/081934027685/erwansusanto678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Lainnya"/>
    <s v="REVOKE"/>
    <s v="SUMBAWA TIMUR"/>
    <s v="NO ADDON"/>
    <m/>
    <s v="Follow Up Revoke Completed, New Order ID : SC1002509194"/>
    <s v="HSI Bisnis Promo HUT Telkom PSB 70% - 75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</r>
  <r>
    <n v="196"/>
    <n v="1002518631"/>
    <n v="3"/>
    <x v="4"/>
    <n v="5"/>
    <s v="KUPANG"/>
    <s v="ENDE"/>
    <s v="BJW"/>
    <s v="REG"/>
    <s v="AO"/>
    <x v="0"/>
    <s v="1P INET"/>
    <s v="MIE - SEND SURVEY"/>
    <s v="RBS-Regional 3"/>
    <d v="2026-08-10T17:37:56"/>
    <d v="2026-08-10T17:40:01"/>
    <n v="69362756"/>
    <m/>
    <n v="172511797112"/>
    <s v="SMAN 7 KOTA KOMBA"/>
    <s v="ODP-BJW-FT/08 FT/D02/08.01"/>
    <s v="WO061438984"/>
    <m/>
    <m/>
    <m/>
    <n v="120.7174851"/>
    <n v="-8.7837134999999993"/>
    <s v="|MN00118|MYIA-017159568467/POI/Pak Febrimans/081246321602/ansdyndejeng1@gmail.com"/>
    <s v="MYIB_ASSISTANT"/>
    <m/>
    <m/>
    <m/>
    <m/>
    <m/>
    <m/>
    <m/>
    <m/>
    <s v="Management Janji"/>
    <s v="2026-08-13 15:00:00 | Waktu pemasnagan : 11 Agustus 2026 Jam pemasangan : 08.00 - 12.00 Mohon hubungi pelanggan sebelum ke lokasi  Terima kasih"/>
    <s v="FCC"/>
    <d v="2026-10-08T17:39:53"/>
    <d v="2026-08-13T15:00:00"/>
    <m/>
    <s v="SURVEY_NEW_MANJA"/>
    <s v="BAJAWA"/>
    <s v="NO ADDON"/>
    <m/>
    <s v="MIE - SEND SURVEY"/>
    <s v="HSI Bisnis Promo HUT Telkom PSB 70% - 50 Mbps"/>
    <s v="INDIBIZ"/>
    <m/>
    <m/>
    <d v="2026-08-13T15:00:00"/>
    <s v="2026-08-13 15:00:00 | Waktu pemasnagan : 11 Agustus 2026 Jam pemasangan : 08.00 - 12.00 Mohon hubungi pelanggan sebelum ke lokasi  Terima kasih"/>
    <m/>
    <m/>
    <m/>
    <e v="#NUM!"/>
    <e v="#NUM!"/>
    <x v="1"/>
  </r>
  <r>
    <n v="197"/>
    <n v="1002516212"/>
    <n v="3"/>
    <x v="3"/>
    <n v="4"/>
    <s v="YOGYAKARTA"/>
    <s v="INNER - YOGYA JATENG SELATAN"/>
    <s v="KBU"/>
    <s v="REG"/>
    <s v="AO"/>
    <x v="0"/>
    <s v="1P INET"/>
    <s v="102 | FOLLOW UP COMPLETED"/>
    <s v="RBS-Regional 3"/>
    <d v="2026-08-08T18:28:56"/>
    <d v="2026-08-10T13:54:37"/>
    <n v="69361641"/>
    <m/>
    <n v="146113146986"/>
    <s v="PT Warisan Abadi Visi Edukasi, NWAVE Corp"/>
    <s v="ODP-KBU-FDL/093"/>
    <s v="WO061288531"/>
    <m/>
    <m/>
    <m/>
    <n v="110.3428201"/>
    <n v="-7.7463141000000002"/>
    <s v="|MC80006|MYIA-080458309018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 "/>
    <s v="FCC"/>
    <d v="2026-08-08T18:39:48"/>
    <d v="2026-08-10T13:00:00"/>
    <m/>
    <s v="REVOKE"/>
    <s v="X"/>
    <s v="NO ADDON"/>
    <m/>
    <s v="Follow Up Revoke Completed, New Order ID : SC1002517872"/>
    <s v="HSI Bisnis Promo HUT Telkom PSB 70% - 300 Mbps"/>
    <s v="INDIBIZ"/>
    <m/>
    <m/>
    <d v="2026-08-10T13:00:00"/>
    <s v="2026-08-10 13:00:00 | M Janji : 10 agustus 2026 jam Pasang : siang Note : hubungi pelanggan jika ingin kelokasi "/>
    <m/>
    <m/>
    <m/>
    <e v="#NUM!"/>
    <e v="#NUM!"/>
    <x v="1"/>
  </r>
  <r>
    <n v="198"/>
    <n v="1002506723"/>
    <n v="3"/>
    <x v="5"/>
    <n v="5"/>
    <s v="SBY UTARA"/>
    <s v="LAMONGAN"/>
    <s v="BDG"/>
    <s v="REG"/>
    <s v="AO"/>
    <x v="0"/>
    <s v="1P INET"/>
    <s v="Completed (PS)"/>
    <s v="RBS-Regional 3"/>
    <d v="2026-08-04T08:07:56"/>
    <d v="2026-08-04T15:12:13"/>
    <n v="69357893"/>
    <m/>
    <n v="152448204262"/>
    <s v="BEST COMPUTER"/>
    <s v="ODP-BDG-FC/23"/>
    <s v="WO060847809"/>
    <m/>
    <m/>
    <m/>
    <n v="112.33412800000001"/>
    <n v="-6.8681450000000002"/>
    <s v="|MN00216|MYIA-049510320634/POI/fashfahish shofhal jamil/087869525149/shofhaljamilfashfahish@gmail.com"/>
    <s v="MYIB_ASSISTANT"/>
    <m/>
    <m/>
    <m/>
    <m/>
    <m/>
    <m/>
    <m/>
    <m/>
    <s v="Management Janji"/>
    <s v="2026-08-05 13:00:00 | Nama PIC: bp shofal Notel: 087869525149 Alt: -  Tanggal: 5/8/2026 Jam Pasang: Siang Note: Hubungi sebelum ke lokasi, terimakasih. "/>
    <s v="FCC"/>
    <d v="2026-04-08T08:10:01"/>
    <d v="2026-08-05T13:00:00"/>
    <m/>
    <s v="PS"/>
    <s v="X"/>
    <s v="NO ADDON"/>
    <n v="20260804"/>
    <s v="Completed"/>
    <s v="HSI Bisnis Promo HUT Telkom PSB 70% - 50 Mbps"/>
    <s v="INDIBIZ"/>
    <m/>
    <m/>
    <d v="2026-08-05T13:00:00"/>
    <s v="2026-08-05 13:00:00 | Nama PIC: bp shofal Notel: 087869525149 Alt: -  Tanggal: 5/8/2026 Jam Pasang: Siang Note: Hubungi sebelum ke lokasi, terimakasih. "/>
    <n v="2026"/>
    <n v="8"/>
    <n v="4"/>
    <d v="2026-08-04T00:00:00"/>
    <n v="-1.5416666666642413"/>
    <x v="0"/>
  </r>
  <r>
    <n v="199"/>
    <n v="1002510139"/>
    <n v="3"/>
    <x v="0"/>
    <n v="5"/>
    <s v="MALANG"/>
    <s v="BATU"/>
    <s v="BTU"/>
    <s v="REG"/>
    <s v="AO"/>
    <x v="0"/>
    <s v="1P INET"/>
    <s v="MIA - INVALID SURVEY"/>
    <s v="RBS-Regional 3"/>
    <d v="2026-08-05T11:10:57"/>
    <d v="2026-08-06T06:31:20"/>
    <n v="69358957"/>
    <m/>
    <n v="152707239187"/>
    <s v="GUEST HOUSE OF Riyadi"/>
    <s v="ODP-BTU-FW/39 FW/D04/39.01"/>
    <s v="WO060965573"/>
    <m/>
    <m/>
    <m/>
    <n v="112.521755062043"/>
    <n v="-7.8830795856101297"/>
    <s v="MD|MYDB-20260805264405|DN00001/MN01844|GUEST HOUSE OF Riyadi|08787068625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SURVEY_NEW_MANJA"/>
    <s v="BATU"/>
    <s v="NO ADDON"/>
    <m/>
    <s v="MIE - INVALID SURVEY - Kendala Jalur/Rute Tarikan"/>
    <s v="HSI Bisnis Basic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1"/>
  </r>
  <r>
    <n v="200"/>
    <n v="1002505290"/>
    <n v="3"/>
    <x v="7"/>
    <n v="4"/>
    <s v="KUDUS"/>
    <s v="BLORA"/>
    <s v="CEP"/>
    <s v="REG"/>
    <s v="AO"/>
    <x v="0"/>
    <s v="1P INET"/>
    <s v="CANCEL COMPLETED"/>
    <s v="RBS-Regional 3"/>
    <d v="2026-08-02T14:11:57"/>
    <d v="2026-08-03T08:43:08"/>
    <n v="69357056"/>
    <m/>
    <n v="142552107736"/>
    <s v="PT TRANS HYBRID COMMUNICATION UR APOTEK PRO CEPU"/>
    <s v="ODP-CEP-FE/045 FE/D06/045.01"/>
    <s v="WO060720200"/>
    <m/>
    <m/>
    <m/>
    <n v="111.59343730000001"/>
    <n v="-7.1407641000000002"/>
    <s v="|MN00542|MYIA-095183574683/POI/SYUKUR/089672423542/pttcjakarta2@gmail.com"/>
    <s v="MYIB_ASSISTANT"/>
    <m/>
    <m/>
    <m/>
    <m/>
    <m/>
    <m/>
    <m/>
    <m/>
    <s v="Management Janji"/>
    <s v="2026-08-03 15:00:00 | Nama PIC : Sykur No HP : 089672423542 Alt :  M Janji : 03/08/2026 Jam Pasang : 08.00 - 13:00  NoteÃ‚Â :  hubungi terlebih dahulu sebelum kelokasi "/>
    <s v="FCC"/>
    <d v="2026-02-08T14:25:15"/>
    <d v="2026-08-03T15:00:00"/>
    <m/>
    <s v="CANCEL"/>
    <s v="CEPU"/>
    <s v="NO ADDON"/>
    <m/>
    <s v="CANCEL ORDER INVALID SURVEY remark : Moban cancel order diatas sesuai NDE untuk tidak melakukan penarikan IndiBiz ke Prodia m"/>
    <s v="HSI Bisnis Promo HUT Telkom PSB 70% - 50 Mbps"/>
    <s v="INDIBIZ"/>
    <m/>
    <m/>
    <d v="2026-08-03T15:00:00"/>
    <s v="2026-08-03 15:00:00 | Nama PIC : Sykur No HP : 089672423542 Alt :  M Janji : 03/08/2026 Jam Pasang : 08.00 - 13:00  NoteÃ‚Â :  hubungi terlebih dahulu sebelum kelokasi "/>
    <m/>
    <m/>
    <m/>
    <e v="#NUM!"/>
    <e v="#NUM!"/>
    <x v="1"/>
  </r>
  <r>
    <n v="201"/>
    <n v="1002505975"/>
    <n v="3"/>
    <x v="2"/>
    <n v="5"/>
    <s v="SINGARJA"/>
    <s v="GIANYAR"/>
    <s v="GIN"/>
    <s v="REG"/>
    <s v="AO"/>
    <x v="0"/>
    <m/>
    <s v="Completed (PS)"/>
    <s v="RBS-Regional 3"/>
    <d v="2026-08-03T12:15:01"/>
    <d v="2026-08-04T12:36:31"/>
    <n v="69355472"/>
    <m/>
    <n v="172407213016"/>
    <s v="SD NEGERI 3 PERING"/>
    <s v="ODP-GIN-FAM/57"/>
    <s v="WO060781343"/>
    <m/>
    <m/>
    <m/>
    <n v="115.321342277201"/>
    <n v="-8.5850037778181694"/>
    <s v="|MN02658|/PIC KARIANA MAURINA BETLIANI/081933113251/Sdn3pering@gmail.com"/>
    <s v="Sales Force DBS"/>
    <m/>
    <m/>
    <m/>
    <m/>
    <m/>
    <m/>
    <m/>
    <m/>
    <s v="Management Janji"/>
    <s v="2026-08-01 08:00:00|Tanggal pemasangan :01 agustus 2026  Jam pemasangan : 08.00 - 12.00  Info Tambahan : Hubungi pelanggan dulu sebelum ke lokasi  terimakasih|BE1295|MYDITA"/>
    <s v="FCC"/>
    <d v="2026-03-08T12:25:25"/>
    <m/>
    <m/>
    <s v="PS"/>
    <s v="GIANYAR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8-01 08:00:00|Tanggal pemasangan :01 agustus 2026  Jam pemasangan : 08.00 - 12.00  Info Tambahan : Hubungi pelanggan dulu sebelum ke lokasi  terimakasih|BE1295|MYDITA"/>
    <n v="2026"/>
    <n v="8"/>
    <n v="4"/>
    <d v="2026-08-04T00:00:00"/>
    <n v="0.70833333333575865"/>
    <x v="0"/>
  </r>
  <r>
    <n v="202"/>
    <n v="1002512533"/>
    <n v="3"/>
    <x v="1"/>
    <n v="4"/>
    <s v="PEKALONGAN"/>
    <s v="SLAWI"/>
    <s v="SLW"/>
    <s v="REG"/>
    <s v="AO"/>
    <x v="0"/>
    <s v="1P INET"/>
    <s v="Completed (PS)"/>
    <s v="RBS-Regional 3"/>
    <d v="2026-08-06T13:53:56"/>
    <d v="2026-08-07T11:29:02"/>
    <n v="69360009"/>
    <m/>
    <n v="142283119731"/>
    <s v="MI Ma&amp; 39;arif NU 1 Bogares Kidul"/>
    <s v="ODP-SLW-FU/059"/>
    <s v="WO061079987"/>
    <m/>
    <m/>
    <m/>
    <n v="109.167353957891"/>
    <n v="-6.99497102337698"/>
    <s v="MD|MYDB-20260806264529|DN00001/MN00377|MI Ma&amp; 39;arif NU 1 Bogares Kidul|082264899833"/>
    <s v="MYDIGIBIZPARTNER"/>
    <m/>
    <m/>
    <m/>
    <m/>
    <m/>
    <m/>
    <m/>
    <m/>
    <s v="Management Janji"/>
    <s v="2026-08-07 13:00:00 | telp :082264899833 alt : manja : pagi : siang 07/08/2026 hub sebelum ke lokasi "/>
    <s v="FCC"/>
    <d v="2026-06-08T13:54:55"/>
    <d v="2026-08-07T13:00:00"/>
    <m/>
    <s v="PS"/>
    <s v="X"/>
    <s v="NO ADDON"/>
    <n v="20260807"/>
    <s v="Completed"/>
    <s v="HSI Bisnis Basic Promo HUT Telkom PSB 70% - 50 Mbps"/>
    <s v="INDIBIZ"/>
    <m/>
    <m/>
    <d v="2026-08-07T13:00:00"/>
    <s v="2026-08-07 13:00:00 | telp :082264899833 alt : manja : pagi : siang 07/08/2026 hub sebelum ke lokasi "/>
    <n v="2026"/>
    <n v="8"/>
    <n v="7"/>
    <d v="2026-08-07T00:00:00"/>
    <n v="-0.54166666666424135"/>
    <x v="0"/>
  </r>
  <r>
    <n v="203"/>
    <n v="1002515521"/>
    <n v="3"/>
    <x v="0"/>
    <n v="5"/>
    <s v="MALANG"/>
    <s v="BATU"/>
    <s v="KPO"/>
    <s v="REG"/>
    <s v="AO"/>
    <x v="0"/>
    <s v="1P INET"/>
    <s v="MIA - INVALID SURVEY"/>
    <s v="RBS-Regional 3"/>
    <d v="2026-08-07T20:04:57"/>
    <d v="2026-08-09T07:42:31"/>
    <n v="69361188"/>
    <m/>
    <n v="152711247326"/>
    <s v="Spbu 54.651.38"/>
    <s v="ODP-KPO-FL/48 FL/D05/48.01"/>
    <s v="WO061211131"/>
    <m/>
    <m/>
    <m/>
    <n v="112.601358"/>
    <n v="-7.8986140000000002"/>
    <s v="|MN02540|MYIA-037148780711/POI/zidan putra maulan/0881027667558/spbungijo65138@gmail.com"/>
    <s v="MYIB_ASSISTANT"/>
    <m/>
    <m/>
    <m/>
    <m/>
    <m/>
    <m/>
    <m/>
    <m/>
    <s v="Management Janji"/>
    <s v="2026-08-09 08:00:00 | M Janji : (08/08/026) jam Pasang : 09:00 Note : hubungi pelanggan jika ingin kelokasi"/>
    <s v="FCC"/>
    <d v="2026-07-08T20:10:53"/>
    <d v="2026-08-09T08:00:00"/>
    <m/>
    <s v="SURVEY_NEW_MANJA"/>
    <s v="KARANGPLOSO"/>
    <s v="NO ADDON"/>
    <m/>
    <s v="MIE - INVALID SURVEY - Kendala Perizinan/IKR-IKG"/>
    <s v="HSI Bisnis Promo HUT Telkom PSB 70% - 50 Mbps"/>
    <s v="INDIBIZ"/>
    <m/>
    <m/>
    <d v="2026-08-09T08:00:00"/>
    <s v="2026-08-09 08:00:00 | M Janji : (08/08/026) jam Pasang : 09:00 Note : hubungi pelanggan jika ingin kelokasi"/>
    <m/>
    <m/>
    <m/>
    <e v="#NUM!"/>
    <e v="#NUM!"/>
    <x v="1"/>
  </r>
  <r>
    <n v="204"/>
    <n v="1002509877"/>
    <n v="3"/>
    <x v="6"/>
    <n v="5"/>
    <s v="SIDOARJO"/>
    <s v="INNER - JATIM TIMUR"/>
    <s v="KRN"/>
    <s v="REG"/>
    <s v="AO"/>
    <x v="0"/>
    <s v="1P INET"/>
    <s v="Completed (PS)"/>
    <s v="RBS-Regional 3"/>
    <d v="2026-08-05T10:01:58"/>
    <d v="2026-08-05T15:51:13"/>
    <n v="69358856"/>
    <m/>
    <n v="152331250914"/>
    <s v="SENINE COFFEE"/>
    <s v="ODP-KRN-FAC/54 FAC/D05/54.01"/>
    <s v="WO060957410"/>
    <m/>
    <m/>
    <m/>
    <n v="112.586137709384"/>
    <n v="-7.3800250790588997"/>
    <s v="MD|MYDB-20260802264203|DN00001/MN00501|SENINE COFFEE|08574965706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0:09:5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</r>
  <r>
    <n v="205"/>
    <n v="1002509859"/>
    <n v="3"/>
    <x v="2"/>
    <n v="5"/>
    <s v="SINGARJA"/>
    <s v="KLUNGKUNG"/>
    <s v="APR"/>
    <s v="REG"/>
    <s v="AO"/>
    <x v="0"/>
    <m/>
    <s v="OSS - FALLOUT"/>
    <s v="RBS-Regional 3"/>
    <d v="2026-08-05T09:57:48"/>
    <d v="2026-08-08T10:20:00"/>
    <n v="69358874"/>
    <m/>
    <n v="172404209305"/>
    <s v="PT Noble Bali 3"/>
    <s v="ODP-APR-FF/42"/>
    <s v="WO060964315"/>
    <m/>
    <m/>
    <m/>
    <n v="115.5941828"/>
    <n v="-8.2799444999999992"/>
    <s v="|MN02677|/CP I NENGAH SUTA/0817562315-081237301115/sutanoble@gmail.com"/>
    <s v="Sales Force DBS"/>
    <m/>
    <m/>
    <m/>
    <m/>
    <m/>
    <m/>
    <m/>
    <m/>
    <s v="Management Janji"/>
    <s v="2026-08-07 13:00:00|Nama Pic :  No Hp Pic :  Jam Pemasangan : 08:00 - 12.00 Tanggal Pemasangan : KAMIS 06 AGUSTUS 2026 Info Tambahan : Hubungi pelanggan sebelum datang ke lokasi, terima kasih.|40961370|MYDITA"/>
    <s v="FCC"/>
    <d v="2026-05-08T10:09:56"/>
    <d v="2026-08-07T13:00:00"/>
    <s v="Kendala Pelanggan"/>
    <s v="FO_WFM"/>
    <s v="KARANGASEM"/>
    <s v="NO ADDON"/>
    <m/>
    <s v="Provisioning Failed|WFM|INF008998382|PP_-8.1206866,115.0769558_manja besok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Nama Pic :  No Hp Pic :  Jam Pemasangan : 08:00 - 12.00 Tanggal Pemasangan : KAMIS 06 AGUSTUS 2026 Info Tambahan : Hubungi pelanggan sebelum datang ke lokasi, terima kasih.|40961370|MYDITA"/>
    <m/>
    <m/>
    <m/>
    <e v="#NUM!"/>
    <e v="#NUM!"/>
    <x v="1"/>
  </r>
  <r>
    <n v="206"/>
    <n v="1002511060"/>
    <n v="3"/>
    <x v="1"/>
    <n v="4"/>
    <s v="SEMARANG"/>
    <s v="INNER - SEMARANG JATENG UTARA"/>
    <s v="SMC"/>
    <s v="REG"/>
    <s v="AO"/>
    <x v="0"/>
    <m/>
    <s v="Completed (PS)"/>
    <s v="RBS-Regional 3"/>
    <d v="2026-08-05T15:40:57"/>
    <d v="2026-08-05T17:44:55"/>
    <n v="69357715"/>
    <m/>
    <n v="146422108926"/>
    <s v="KOST PUTRI SWARGA KANTAKU"/>
    <s v="ODP-SMC-FAP/038"/>
    <s v="WO061005876"/>
    <m/>
    <m/>
    <m/>
    <n v="110.390987440112"/>
    <n v="-7.05375131275754"/>
    <s v="|MC50018|MYIA-037888593114/POI/Chris Setianingsih/081277154180/christsetia123@gmail.com"/>
    <s v="MYDIGIBIZPARTNER"/>
    <m/>
    <m/>
    <m/>
    <m/>
    <m/>
    <m/>
    <m/>
    <m/>
    <s v="Management Janji"/>
    <s v="2026-08-04 13:00:00 | Tanggal pemasangan : 04 agustus 2026  Jam pemasangan : pagi/siang  Info Tambahan : Hubungi pelanggan dulu sebelum ke lokasi  terima kasih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5T07:00:00"/>
    <s v="2026-08-04 13:00:00 | Tanggal pemasangan : 04 agustus 2026  Jam pemasangan : pagi/siang  Info Tambahan : Hubungi pelanggan dulu sebelum ke lokasi  terima kasih"/>
    <n v="2026"/>
    <n v="8"/>
    <n v="5"/>
    <d v="2026-08-05T00:00:00"/>
    <n v="-0.29166666666424135"/>
    <x v="0"/>
  </r>
  <r>
    <n v="207"/>
    <n v="1002511645"/>
    <n v="3"/>
    <x v="2"/>
    <n v="5"/>
    <s v="SINGARJA"/>
    <s v="TABANAN"/>
    <s v="TBN"/>
    <s v="REG"/>
    <s v="AO"/>
    <x v="0"/>
    <m/>
    <s v="OSS - FALLOUT"/>
    <s v="RBS-Regional 3"/>
    <d v="2026-08-06T09:50:45"/>
    <d v="2026-08-10T09:37:05"/>
    <n v="69359656"/>
    <m/>
    <n v="172413244326"/>
    <s v="SMPN 1 Abiansemal"/>
    <s v="ODP-TBN-FCS/36"/>
    <s v="WO061135412"/>
    <m/>
    <m/>
    <m/>
    <n v="115.2101701"/>
    <n v="-8.5104325000000003"/>
    <s v="MN00087/SMPN 1 Abiansemal/PIC Ida Bagus Mas Suryawan/083114712733/smpn1abiansemal@yahoo.co.id"/>
    <s v="Sales Force DBS"/>
    <m/>
    <m/>
    <m/>
    <m/>
    <m/>
    <m/>
    <m/>
    <m/>
    <s v="Management Janji"/>
    <s v="2026-08-10 08:00:00|Nama PIC : Ibu I Made No HP : 083114712733 No Alternatif :  M Janji : 10/08/2026 Jam Pasang : Pagi NoteÃ‚Â :  Hubungi terlebih dahulu sebelum ke lokasi |40961370|MYDITA"/>
    <s v="FCC"/>
    <d v="2026-06-08T09:55:05"/>
    <d v="2026-08-10T08:00:00"/>
    <s v="Kendala Pelanggan"/>
    <s v="FO_WFM"/>
    <s v="TABANAN"/>
    <s v="PIJAR"/>
    <m/>
    <s v="Provisioning Failed|WFM|INF009008853|PP_-8.1123759,115.09220169999999_besok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8:00:00"/>
    <s v="2026-08-10 08:00:00|Nama PIC : Ibu I Made No HP : 083114712733 No Alternatif :  M Janji : 10/08/2026 Jam Pasang : Pagi NoteÃ‚Â :  Hubungi terlebih dahulu sebelum ke lokasi |40961370|MYDITA"/>
    <m/>
    <m/>
    <m/>
    <e v="#NUM!"/>
    <e v="#NUM!"/>
    <x v="1"/>
  </r>
  <r>
    <n v="208"/>
    <n v="1002518402"/>
    <n v="3"/>
    <x v="5"/>
    <n v="5"/>
    <s v="SBY UTARA"/>
    <s v="MANYAR"/>
    <s v="MGO"/>
    <s v="REG"/>
    <s v="AO"/>
    <x v="0"/>
    <m/>
    <s v="7 | OSS - PROVISIONING ISSUED"/>
    <s v="RBS-Regional 3"/>
    <d v="2026-08-10T16:06:54"/>
    <d v="2026-08-10T16:25:31"/>
    <n v="69359701"/>
    <m/>
    <n v="152413167606"/>
    <s v="LEMBAGA PENDIDIKAN BAHASA CHINA"/>
    <s v="ODP-DMO-FQD/06"/>
    <s v="WO061427531"/>
    <m/>
    <m/>
    <m/>
    <n v="112.7513218"/>
    <n v="-7.2599382439999998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 No HP : 085113162223  Alt :   M Janji : 07/08/2026  Jam Pasang : 08.00 - 13:00   NoteÃ‚Â :  hubungi terlebih dahulu sebelum kelokasi "/>
    <s v="FCC"/>
    <d v="2026-10-08T16:10:07"/>
    <m/>
    <m/>
    <s v="PI"/>
    <s v="MERGOYOSO"/>
    <s v="NO ADDON"/>
    <m/>
    <s v="Provisioning Issu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7:00:00"/>
    <s v="2026-08-07 08:00:00 | Nama PIC : Risky  No HP : 085113162223  Alt :   M Janji : 07/08/2026  Jam Pasang : 08.00 - 13:00   NoteÃ‚Â :  hubungi terlebih dahulu sebelum kelokasi "/>
    <m/>
    <m/>
    <m/>
    <e v="#NUM!"/>
    <e v="#NUM!"/>
    <x v="1"/>
  </r>
  <r>
    <n v="209"/>
    <n v="1002504905"/>
    <n v="3"/>
    <x v="0"/>
    <n v="5"/>
    <s v="MADIUN"/>
    <s v="MADIUN"/>
    <s v="MSP"/>
    <s v="REG"/>
    <s v="AO"/>
    <x v="0"/>
    <s v="1P INET"/>
    <s v="Completed (PS)"/>
    <s v="RBS-Regional 3"/>
    <d v="2026-08-01T18:13:56"/>
    <d v="2026-08-03T13:27:57"/>
    <n v="69356900"/>
    <m/>
    <n v="152631207303"/>
    <s v="BUSINESS CENTER HNI MAGETAN 1"/>
    <s v="ODP-MSP-FC/32 FC/D06/32.01"/>
    <s v="WO060678240"/>
    <m/>
    <m/>
    <m/>
    <n v="111.43723300000001"/>
    <n v="-7.5921969999999996"/>
    <s v="|MN00286|MYIA-042716226809/POI/SUJITO/081336597477/agenkopisevelmagetan@gmail.com"/>
    <s v="MYIB_ASSISTANT"/>
    <m/>
    <m/>
    <m/>
    <m/>
    <m/>
    <m/>
    <m/>
    <m/>
    <s v="Management Janji"/>
    <s v="2026-08-02 15:00:00 | Nama PIC : bapak SUJITO No HP : 081336597477 Alt :  M Janji : (MINGGU/2/AGUSTUS/2026) jam Pasang : 09:00 Note : hubungi pelanggan jika ingin kelokasi"/>
    <s v="FCC"/>
    <d v="2026-01-08T18:25:26"/>
    <d v="2026-08-02T15:00:00"/>
    <m/>
    <s v="PS"/>
    <s v="CARUBAN"/>
    <s v="NO ADDON"/>
    <n v="20260803"/>
    <s v="Completed"/>
    <s v="HSI Bisnis Promo HUT Telkom PSB 70% - 50 Mbps"/>
    <s v="INDIBIZ"/>
    <m/>
    <m/>
    <d v="2026-08-02T15:00:00"/>
    <s v="2026-08-02 15:00:00 | Nama PIC : bapak SUJITO No HP : 081336597477 Alt :  M Janji : (MINGGU/2/AGUSTUS/2026) jam Pasang : 09:00 Note : hubungi pelanggan jika ingin kelokasi"/>
    <n v="2026"/>
    <n v="8"/>
    <n v="3"/>
    <d v="2026-08-03T00:00:00"/>
    <n v="0.375"/>
    <x v="0"/>
  </r>
  <r>
    <n v="210"/>
    <n v="1002517320"/>
    <n v="3"/>
    <x v="5"/>
    <n v="5"/>
    <s v="SBY UTARA"/>
    <s v="TANDES"/>
    <s v="KRP"/>
    <s v="REG"/>
    <s v="AO"/>
    <x v="0"/>
    <m/>
    <s v="Completed (PS)"/>
    <s v="RBS-Regional 3"/>
    <d v="2026-08-10T11:02:24"/>
    <d v="2026-08-10T16:07:38"/>
    <n v="69360705"/>
    <m/>
    <n v="152415234847"/>
    <s v="SD MA&amp; 39;ARIF AL-FATTAH SURABAYA"/>
    <s v="ODP-KRP-FBG/02"/>
    <s v="WO061376049"/>
    <m/>
    <m/>
    <m/>
    <n v="112.6965369"/>
    <n v="-7.340522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 Info Tambahan : Hubungi pelanggan dulu sebelum ke lokasi  terimakasih |40951378|MYDITA"/>
    <s v="FCC"/>
    <d v="2026-10-08T11:10:24"/>
    <m/>
    <m/>
    <s v="PS"/>
    <s v="BAMBE"/>
    <s v="ANTAREZ"/>
    <n v="20260810"/>
    <s v="Completed"/>
    <s v="- E23015;E23015 ~ ES23 - Perangkat ONT[0]  - E23015~null~44292;E23015||11||Abodemen 0[0]  - E23015~null~E23015_SWONTDUALB;SWONTDUALB ~ Biaya Sewa ONT Dual Band ~ E23015[30000]  - E24058;E24058 ~ ES24 - Paket HSI Bisnis (HSIEF) Khusus Winback[0]  - E24058~"/>
    <s v="INDIBIZ"/>
    <m/>
    <m/>
    <d v="2026-08-10T07:00:00"/>
    <s v="2026-08-08 15:00:00|Jam pemasangan : 12.00  Info Tambahan : Hubungi pelanggan dulu sebelum ke lokasi  terimakasih |40951378|MYDITA"/>
    <n v="2026"/>
    <n v="8"/>
    <n v="10"/>
    <d v="2026-08-10T00:00:00"/>
    <n v="-0.29166666666424135"/>
    <x v="0"/>
  </r>
  <r>
    <n v="211"/>
    <n v="1002515671"/>
    <n v="3"/>
    <x v="2"/>
    <n v="5"/>
    <s v="SINGARJA"/>
    <s v="GIANYAR"/>
    <s v="GIN"/>
    <s v="REG"/>
    <s v="AO"/>
    <x v="0"/>
    <m/>
    <s v="Completed (PS)"/>
    <s v="RBS-Regional 3"/>
    <d v="2026-08-08T09:53:05"/>
    <d v="2026-08-10T07:31:35"/>
    <n v="69359555"/>
    <m/>
    <n v="172407213569"/>
    <s v="SD NEGERI 1 SABA"/>
    <s v="ODP-GIN-FP/81"/>
    <s v="WO061239942"/>
    <m/>
    <m/>
    <m/>
    <n v="115.29658154569699"/>
    <n v="-8.5913484751015101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 No Hp : 081353267465  No Alt :   Tgl Pemasangan : 07 Agustus 2026  Interval : PAGI   Note : Hubungi pelanggan terlebih dahulu|40981182|MYDITA"/>
    <s v="FCC"/>
    <d v="2026-08-08T09:55:05"/>
    <m/>
    <m/>
    <s v="PS"/>
    <s v="GIANYAR"/>
    <s v="NO ADDON"/>
    <n v="20260810"/>
    <s v="Completed"/>
    <s v="- E23015;E23015 ~ ES23 - Perangkat ONT[0]  - E23015~null~44292;E23015||11||Abodemen 0[0]  - E23015~null~E23015_SWONTPREM;SWONTPREM ~ Biaya Sewa ONT Premium ~ E23015[50000]  - E25061;E25061 ~ ES25 - Paket HSI Basic (HSIEF) Khusus Winback 2.0[0]  - E25061~n"/>
    <s v="INDIBIZ"/>
    <m/>
    <m/>
    <d v="2026-08-08T07:00:00"/>
    <s v="2026-08-07 08:00:00|Nama : BU NI PUTU ENI KOMIARTI  No Hp : 081353267465  No Alt :   Tgl Pemasangan : 07 Agustus 2026  Interval : PAGI   Note : Hubungi pelanggan terlebih dahulu|40981182|MYDITA"/>
    <n v="2026"/>
    <n v="8"/>
    <n v="10"/>
    <d v="2026-08-10T00:00:00"/>
    <n v="1.7083333333357587"/>
    <x v="2"/>
  </r>
  <r>
    <n v="212"/>
    <n v="1002514122"/>
    <n v="3"/>
    <x v="2"/>
    <n v="5"/>
    <s v="DENPASAR"/>
    <s v="JIMBARAN"/>
    <s v="BNO"/>
    <s v="REG"/>
    <s v="AO"/>
    <x v="0"/>
    <m/>
    <s v="102 | FOLLOW UP COMPLETED"/>
    <s v="RBS-Regional 3"/>
    <d v="2026-08-07T10:34:50"/>
    <d v="2026-08-09T13:53:18"/>
    <n v="69360566"/>
    <m/>
    <n v="172402803015"/>
    <s v="PT. MITRA BALI SUKSES"/>
    <s v="ODP-BNO-FV/28"/>
    <s v="WO061170112"/>
    <m/>
    <m/>
    <m/>
    <n v="115.2153156"/>
    <n v="-8.6857918999999999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Cp : 08995847815 2026-08-08 13:00 Sebelum kelokasi hub terlebih dahulu |40931150|MYDITA"/>
    <s v="FCC"/>
    <d v="2026-07-08T10:39:56"/>
    <d v="2026-08-08T13:00:00"/>
    <m/>
    <s v="REVOKE"/>
    <s v="BENOA"/>
    <s v="NO ADDON"/>
    <m/>
    <s v="Follow Up Revoke Completed, New Order ID : SC100251650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: PT. MITRA BALI SUKSES Cp : 08995847815 2026-08-08 13:00 Sebelum kelokasi hub terlebih dahulu |40931150|MYDITA"/>
    <m/>
    <m/>
    <m/>
    <e v="#NUM!"/>
    <e v="#NUM!"/>
    <x v="1"/>
  </r>
  <r>
    <n v="213"/>
    <n v="1002510893"/>
    <n v="3"/>
    <x v="6"/>
    <n v="5"/>
    <s v="PASURUAN"/>
    <s v="PASURUAN"/>
    <s v="PSN"/>
    <s v="REG"/>
    <s v="AO"/>
    <x v="0"/>
    <m/>
    <s v="98 | OSS - CANCEL COMPLETE"/>
    <s v="RBS-Regional 3"/>
    <d v="2026-08-05T14:50:50"/>
    <d v="2026-08-07T09:48:08"/>
    <n v="69359320"/>
    <m/>
    <n v="152729256695"/>
    <s v="TOKO SYAUQY CELL &amp; DIGITAL PRINT"/>
    <s v="ODP-PSN-FCC/04"/>
    <s v="WO061062391"/>
    <m/>
    <m/>
    <m/>
    <n v="112.9388917"/>
    <n v="-7.6921958000000004"/>
    <s v="|MN01982|/TOKO SYAUQY CELL &amp; DIGITAL PRINT/WINBACK 2.0 HSI B2B (1:1) 50MBPS 355RB PSB DISC 70%/PSN/syauqycell676@gmail.com/SYARIFUDDIN /085119398998082332171331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14:54:47"/>
    <d v="2026-08-07T08:00:00"/>
    <s v="Kendala Pelanggan"/>
    <s v="CANCEL"/>
    <s v="PASURUAN"/>
    <s v="NO ADDON"/>
    <m/>
    <s v="Cancel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</r>
  <r>
    <n v="214"/>
    <n v="1002515020"/>
    <n v="3"/>
    <x v="2"/>
    <n v="5"/>
    <s v="SINGARJA"/>
    <s v="TABANAN"/>
    <s v="TBN"/>
    <s v="REG"/>
    <s v="AO"/>
    <x v="0"/>
    <m/>
    <s v="7 | OSS - PROVISIONING ISSUED"/>
    <s v="RBS-Regional 3"/>
    <d v="2026-08-07T15:18:16"/>
    <d v="2026-08-10T08:07:20"/>
    <n v="69360940"/>
    <m/>
    <n v="172413244347"/>
    <s v="Sela waktu"/>
    <s v="ODP-TBN-FW/36"/>
    <s v="WO061297704"/>
    <m/>
    <m/>
    <m/>
    <n v="115.1996566"/>
    <n v="-8.5484174999999993"/>
    <s v="MN02658/Sela waktu/PIC I Putu Anom Arimbawa/085738534306/ayusintya11234@gmail.com"/>
    <s v="Sales Force DBS"/>
    <m/>
    <m/>
    <m/>
    <m/>
    <m/>
    <m/>
    <m/>
    <m/>
    <s v="Management Janji"/>
    <s v="2026-08-10 08:00:00|Nama PIC : Bp Putu No Hp : 085738534306 No Alt : - Tgl Pemasangan : 10 Agustus 2026 Interval : PAGI SIANG Note : Hubungi pelanggan terlebih dahulu|40951378|MYDITA"/>
    <s v="FCC"/>
    <d v="2026-07-08T15:25:38"/>
    <d v="2026-08-10T08:00:00"/>
    <m/>
    <s v="PI"/>
    <s v="TABAN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Nama PIC : Bp Putu No Hp : 085738534306 No Alt : - Tgl Pemasangan : 10 Agustus 2026 Interval : PAGI SIANG Note : Hubungi pelanggan terlebih dahulu|40951378|MYDITA"/>
    <m/>
    <m/>
    <m/>
    <e v="#NUM!"/>
    <e v="#NUM!"/>
    <x v="1"/>
  </r>
  <r>
    <n v="215"/>
    <n v="1002512136"/>
    <n v="3"/>
    <x v="6"/>
    <n v="5"/>
    <s v="SIDOARJO"/>
    <s v="MOJOKERTO"/>
    <s v="NGI"/>
    <s v="REG"/>
    <s v="AO"/>
    <x v="0"/>
    <s v="1P INET"/>
    <s v="OSS - FALLOUT"/>
    <s v="RBS-Regional 3"/>
    <d v="2026-08-06T11:46:57"/>
    <d v="2026-08-07T14:21:37"/>
    <n v="69359881"/>
    <m/>
    <n v="152321202947"/>
    <s v="PT LINGGA SAKTI INDONESIA"/>
    <s v="ODP-NGI-FJ/17"/>
    <s v="WO061062319"/>
    <m/>
    <m/>
    <m/>
    <n v="112.616327"/>
    <n v="-7.5584470000000001"/>
    <s v="|MN01068|MYIA-086869770486/POI/JODY/081330706670/lsi@linggasakti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s v="Kendala Teknik"/>
    <s v="FO_WFM"/>
    <s v="MOJOKERTO"/>
    <s v="NO ADDON"/>
    <m/>
    <s v="Provisioning Failed|WFM|INF008992900|TOF_-7.5507332,112.6147786_ODP TERDEKAT FULL 1:8 masuk KU 2, knjungan bertemu pelanggan "/>
    <s v="HSI Bisnis Promo HUT Telkom PSB 70% - 1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1"/>
  </r>
  <r>
    <n v="216"/>
    <n v="1002510481"/>
    <n v="3"/>
    <x v="3"/>
    <n v="4"/>
    <s v="YOGYAKARTA"/>
    <s v="INNER - YOGYA JATENG SELATAN"/>
    <s v="BBS"/>
    <s v="REG"/>
    <s v="AO"/>
    <x v="0"/>
    <s v="1P INET"/>
    <s v="Completed (PS)"/>
    <s v="RBS-Regional 3"/>
    <d v="2026-08-05T13:13:57"/>
    <d v="2026-08-06T16:35:53"/>
    <n v="69359123"/>
    <m/>
    <n v="146131120536"/>
    <s v="PUSKESMAS DEPOK I"/>
    <s v="ODP-BBS-FS/010 FS/D01/010.01"/>
    <s v="WO060983273"/>
    <m/>
    <m/>
    <m/>
    <n v="110.4315125"/>
    <n v="-7.7749699000000003"/>
    <s v="|MN00277|MYIA-014020344008/POI/Rr. Grin Jayanti/08994646845/puskesdepok1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3:25:39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Tanggal pemasangan: 6/08/2026 Jam pemasangan : pagi / siang Info Tambahan : Hubungi pelanggan dulu sebelum ke lokasi. terima kasih"/>
    <n v="2026"/>
    <n v="8"/>
    <n v="6"/>
    <d v="2026-08-06T00:00:00"/>
    <n v="-0.54166666666424135"/>
    <x v="0"/>
  </r>
  <r>
    <n v="217"/>
    <n v="1002516591"/>
    <n v="3"/>
    <x v="2"/>
    <n v="5"/>
    <s v="DENPASAR"/>
    <s v="SANUR"/>
    <s v="KLM"/>
    <s v="REG"/>
    <s v="AO"/>
    <x v="0"/>
    <m/>
    <s v="Completed (PS)"/>
    <s v="RBS-Regional 3"/>
    <d v="2026-08-09T16:21:05"/>
    <d v="2026-08-10T08:11:09"/>
    <n v="69360741"/>
    <m/>
    <n v="172401793436"/>
    <s v="PT AGUNG ARYA HARDY"/>
    <s v="ODP-KLM-FL/20"/>
    <s v="WO061333992"/>
    <m/>
    <m/>
    <m/>
    <n v="115.2311"/>
    <n v="-8.6775000000000002"/>
    <s v="|MN02665|MYIA-079520489554/POI/Pak fandi/087857518641/spbu.bali.5480142@gmail.com"/>
    <s v="Sales Force DBS"/>
    <m/>
    <m/>
    <m/>
    <m/>
    <m/>
    <m/>
    <m/>
    <m/>
    <s v="Management Janji"/>
    <s v="2026-08-08 13:00:00 | Nama Pic : BP FANDI  No Hp Pic : 087866890803  Jam Pemasangan : 08:00 - 12.00  Tanggal Pemasangan : SABTU 08 AGUSTUS 2026  Info Tambahan : Hubungi pelanggan sebelum datang ke lokasi, terima kasih."/>
    <s v="FCC"/>
    <d v="2026-09-08T16:25:16"/>
    <m/>
    <m/>
    <s v="PS"/>
    <s v="KALIASEM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Nama Pic : BP FANDI  No Hp Pic : 087866890803  Jam Pemasangan : 08:00 - 12.00  Tanggal Pemasangan : SABTU 08 AGUSTUS 2026  Info Tambahan : Hubungi pelanggan sebelum datang ke lokasi, terima kasih."/>
    <n v="2026"/>
    <n v="8"/>
    <n v="10"/>
    <d v="2026-08-10T00:00:00"/>
    <n v="0.70833333333575865"/>
    <x v="0"/>
  </r>
  <r>
    <n v="218"/>
    <n v="1002515486"/>
    <n v="3"/>
    <x v="7"/>
    <n v="4"/>
    <s v="SOLO"/>
    <s v="WONOGIRI"/>
    <s v="JSO"/>
    <s v="REG"/>
    <s v="AO"/>
    <x v="0"/>
    <s v="1P INET"/>
    <s v="102 | FOLLOW UP COMPLETED"/>
    <s v="RBS-Regional 3"/>
    <d v="2026-08-07T18:52:56"/>
    <d v="2026-08-09T14:31:24"/>
    <n v="69361152"/>
    <m/>
    <n v="142523108541"/>
    <s v="MM Group"/>
    <s v="ODP-JSO-FE/055 FE/D06/055.01"/>
    <s v="WO061201771"/>
    <m/>
    <m/>
    <m/>
    <n v="111.256274431943"/>
    <n v="-7.8441328060763498"/>
    <s v="MD|MYDB-20260807264658|DN00001/MN00969|MM Group|085291919696"/>
    <s v="MYDIGIBIZPARTNER"/>
    <m/>
    <m/>
    <m/>
    <m/>
    <m/>
    <m/>
    <m/>
    <m/>
    <s v="Management Janji"/>
    <s v="2026-08-08 15:00:00 | Tanggal pemasangan: 09/08/2026 Jam pemasangan : siang Info Tambahan : Hubungi pelanggan dulu sebelum ke lokasi terima kasih."/>
    <s v="FCC"/>
    <d v="2026-07-08T18:55:10"/>
    <d v="2026-08-08T15:00:00"/>
    <m/>
    <s v="REVOKE"/>
    <s v="X"/>
    <s v="NO ADDON"/>
    <m/>
    <s v="Follow Up Revoke Completed, New Order ID : SC1002516532"/>
    <s v="HSI Bisnis Promo HUT Telkom PSB 70% - 100 Mbps Dual Band"/>
    <s v="INDIBIZ"/>
    <m/>
    <m/>
    <d v="2026-08-08T15:00:00"/>
    <s v="2026-08-08 15:00:00 | Tanggal pemasangan: 09/08/2026 Jam pemasangan : siang Info Tambahan : Hubungi pelanggan dulu sebelum ke lokasi terima kasih."/>
    <m/>
    <m/>
    <m/>
    <e v="#NUM!"/>
    <e v="#NUM!"/>
    <x v="1"/>
  </r>
  <r>
    <n v="219"/>
    <n v="1002512280"/>
    <n v="3"/>
    <x v="7"/>
    <n v="4"/>
    <s v="KUDUS"/>
    <s v="PATI"/>
    <s v="PAT"/>
    <s v="REG"/>
    <s v="AO"/>
    <x v="0"/>
    <s v="1P INET"/>
    <s v="Completed (PS)"/>
    <s v="RBS-Regional 3"/>
    <d v="2026-08-06T12:50:56"/>
    <d v="2026-08-07T11:40:19"/>
    <n v="69359947"/>
    <m/>
    <n v="142551119463"/>
    <s v="Kantor Desa Panjunan"/>
    <s v="ODP-PAT-FR/104 FR/D06/104.01"/>
    <s v="WO061069520"/>
    <m/>
    <m/>
    <m/>
    <n v="111.04212440000001"/>
    <n v="-6.7585606999999897"/>
    <s v="|MC60053|MYIA-004339573928/POI/Yuliana/081337309219/retno4221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6-08T12:55:41"/>
    <d v="2026-08-07T13:00:00"/>
    <m/>
    <s v="PS"/>
    <s v="X"/>
    <s v="NO ADDON"/>
    <n v="20260807"/>
    <s v="Completed"/>
    <s v="HSI Bisnis Promo HUT Telkom PSB 70% - 50 Mbps"/>
    <s v="INDIBIZ"/>
    <m/>
    <m/>
    <d v="2026-08-07T13:00:00"/>
    <s v="2026-08-07 13:00:00 | Tanggal pemasangan: 6/08/2026 Jam pemasangan : pagi / siang Info Tambahan : Hubungi pelanggan dulu sebelum ke lokasi. terima kasih"/>
    <n v="2026"/>
    <n v="8"/>
    <n v="7"/>
    <d v="2026-08-07T00:00:00"/>
    <n v="-0.54166666666424135"/>
    <x v="0"/>
  </r>
  <r>
    <n v="220"/>
    <n v="1002518657"/>
    <n v="3"/>
    <x v="6"/>
    <n v="5"/>
    <s v="JEMBER"/>
    <s v="SITUBONDO"/>
    <s v="SIT"/>
    <s v="REG"/>
    <s v="AO"/>
    <x v="0"/>
    <s v="1P INET"/>
    <s v="MIE - SEND SURVEY"/>
    <s v="RBS-Regional 3"/>
    <d v="2026-08-10T18:01:57"/>
    <d v="2026-08-10T18:04:01"/>
    <n v="69362779"/>
    <m/>
    <n v="152506218974"/>
    <s v="TOKO POJOK"/>
    <s v="ODP-SIT-FZ/12 FZ/D02/12.01"/>
    <s v="WO061441453"/>
    <m/>
    <m/>
    <m/>
    <n v="113.969787"/>
    <n v="-7.7186789999999998"/>
    <s v="|MN02617|MYIA-041129209814/POI/ZAINUL FAIZIN/085156890468/znlfaizin@gmail.com"/>
    <s v="MYIB_ASSISTANT"/>
    <m/>
    <m/>
    <m/>
    <m/>
    <m/>
    <m/>
    <m/>
    <m/>
    <s v="Management Janji"/>
    <s v="2026-08-11 15:00:00 | Nama PIC : BAPAK ZAINUL No HP : 085156890468 Alt :  M Janji : (SELASA/11/AGUSTUS/2026) jam Pasang : 09:00 Note : hubungi pelanggan jika ingin kelokasi"/>
    <s v="FCC"/>
    <d v="2026-10-08T18:39:50"/>
    <d v="2026-08-11T15:00:00"/>
    <m/>
    <s v="SURVEY_NEW_MANJA"/>
    <s v="SITUBONDO"/>
    <s v="NO ADDON"/>
    <m/>
    <s v="MIE - SEND SURVEY"/>
    <s v="HSI Bisnis Promo HUT Telkom PSB 70% - 100 Mbps"/>
    <s v="INDIBIZ"/>
    <m/>
    <m/>
    <d v="2026-08-11T15:00:00"/>
    <s v="2026-08-11 15:00:00 | Nama PIC : BAPAK ZAINUL No HP : 085156890468 Alt :  M Janji : (SELASA/11/AGUSTUS/2026) jam Pasang : 09:00 Note : hubungi pelanggan jika ingin kelokasi"/>
    <m/>
    <m/>
    <m/>
    <e v="#NUM!"/>
    <e v="#NUM!"/>
    <x v="1"/>
  </r>
  <r>
    <n v="221"/>
    <n v="1002513509"/>
    <n v="3"/>
    <x v="0"/>
    <n v="5"/>
    <s v="KEDIRI"/>
    <s v="KEDIRI"/>
    <s v="MJT"/>
    <s v="REG"/>
    <s v="AO"/>
    <x v="0"/>
    <s v="1P INET"/>
    <s v="Completed (PS)"/>
    <s v="RBS-Regional 3"/>
    <d v="2026-08-06T20:01:56"/>
    <d v="2026-08-07T11:11:10"/>
    <n v="69360369"/>
    <m/>
    <n v="152640225871"/>
    <s v="Toko Bismillah"/>
    <s v="ODP-MJT-FC/12 FC/D03/12.01"/>
    <s v="WO061119535"/>
    <m/>
    <m/>
    <m/>
    <n v="111.98936708271501"/>
    <n v="-7.7393680279514099"/>
    <s v="MD|MYDB-20260806264597|DC20002/MC20039|Toko Bismillah|087760386159"/>
    <s v="MYDIGIBIZPARTNER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20:39:55"/>
    <d v="2026-08-08T08:00:00"/>
    <m/>
    <s v="PS"/>
    <s v="NGADILUWIH"/>
    <s v="NO ADDON"/>
    <n v="20260807"/>
    <s v="Completed"/>
    <s v="HSI Bisnis Promo HUT Telkom PSB 70% - 2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7"/>
    <d v="2026-08-07T00:00:00"/>
    <n v="-1.3333333333357587"/>
    <x v="0"/>
  </r>
  <r>
    <n v="222"/>
    <n v="1002518162"/>
    <n v="3"/>
    <x v="6"/>
    <n v="5"/>
    <s v="SIDOARJO"/>
    <s v="INNER - JATIM TIMUR"/>
    <s v="SDA"/>
    <s v="REG"/>
    <s v="AO"/>
    <x v="0"/>
    <m/>
    <s v="CC - HD1A - INPROGRESS UNCONTACTED"/>
    <s v="RBS-Regional 3"/>
    <d v="2026-08-10T14:59:32"/>
    <d v="2026-08-10T18:36:39"/>
    <n v="69362597"/>
    <m/>
    <n v="152316230486"/>
    <s v="MITRA GILANG PERKASA"/>
    <s v="ODP-SDA-FHH/15"/>
    <m/>
    <m/>
    <m/>
    <m/>
    <n v="112.7381491"/>
    <n v="-7.4524578999999997"/>
    <s v="|MN00500|/MITRA GILANG PERKASA/WINBACK 2.0 HSI B2B (1:1) 50MBPS 355RB PSB DISC 70%//i.kusuma1710@gmail.com/IRWAN KUSUMA/8179388321"/>
    <s v="Sales Force DBS"/>
    <m/>
    <m/>
    <m/>
    <m/>
    <m/>
    <m/>
    <m/>
    <m/>
    <m/>
    <m/>
    <m/>
    <d v="2026-10-08T15:09:52"/>
    <m/>
    <m/>
    <s v="FCC"/>
    <s v="SIDOARJO"/>
    <s v="NO ADDON"/>
    <m/>
    <s v="UNCONTACTED : Line Busy Ivan Sutiawan 4001057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</r>
  <r>
    <n v="223"/>
    <n v="1002506451"/>
    <n v="3"/>
    <x v="4"/>
    <n v="5"/>
    <s v="MATARAM"/>
    <s v="SUMBAWA"/>
    <s v="SBW"/>
    <s v="REG"/>
    <s v="AO"/>
    <x v="0"/>
    <m/>
    <s v="Completed (PS)"/>
    <s v="RBS-Regional 3"/>
    <d v="2026-08-03T15:59:29"/>
    <d v="2026-08-03T17:13:02"/>
    <n v="69356869"/>
    <m/>
    <n v="172606792076"/>
    <s v="SMP IT ABU HURAIRAH SUMBAWA"/>
    <s v="ODP-SBW-FBK/61"/>
    <s v="WO060818947"/>
    <m/>
    <m/>
    <m/>
    <n v="117.4524673"/>
    <n v="-8.5887779000000002"/>
    <s v="|MN01595|MYIA-082660016797/POI/FIRMAN/087860187055/smpitputra.abhursumbawa@gmail.com"/>
    <s v="Sales Profesional"/>
    <m/>
    <m/>
    <m/>
    <m/>
    <m/>
    <m/>
    <m/>
    <m/>
    <s v="Management Janji"/>
    <s v="2026-08-02 15:00:00 | Nama Pic : bp FIRMAN  No Hp Pic : 087860187055  No alt : -  Jam Pemasangan : siang   Tanggal Pemasangan : 2 Agustus 2026"/>
    <s v="FCC"/>
    <d v="2026-03-08T16:10:38"/>
    <m/>
    <m/>
    <s v="PS"/>
    <s v="X"/>
    <s v="NO ADDON"/>
    <n v="20260803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03T07:00:00"/>
    <s v="2026-08-02 15:00:00 | Nama Pic : bp FIRMAN  No Hp Pic : 087860187055  No alt : -  Jam Pemasangan : siang   Tanggal Pemasangan : 2 Agustus 2026"/>
    <n v="2026"/>
    <n v="8"/>
    <n v="3"/>
    <d v="2026-08-03T00:00:00"/>
    <n v="-0.29166666666424135"/>
    <x v="0"/>
  </r>
  <r>
    <n v="224"/>
    <n v="1002509397"/>
    <n v="3"/>
    <x v="6"/>
    <n v="5"/>
    <s v="JEMBER"/>
    <s v="JEMBER"/>
    <s v="JER"/>
    <s v="REG"/>
    <s v="AO"/>
    <x v="0"/>
    <s v="1P INET"/>
    <s v="Completed (PS)"/>
    <s v="RBS-Regional 3"/>
    <d v="2026-08-04T17:56:57"/>
    <d v="2026-08-05T19:06:12"/>
    <n v="69358655"/>
    <m/>
    <n v="152501280845"/>
    <s v="CV GUDANG BAJU SUJARWO"/>
    <s v="ODP-JER-FA/49 FA/D06/49.01"/>
    <s v="WO060928340"/>
    <m/>
    <m/>
    <m/>
    <n v="113.6783075"/>
    <n v="-8.1775074999999902"/>
    <s v="|MN00086|MYIA-038325500528/POI/Arindia Merry Firdiana/082143445359/dandimadya4@gmail.com"/>
    <s v="MYIB_ASSISTANT"/>
    <m/>
    <m/>
    <m/>
    <m/>
    <m/>
    <m/>
    <m/>
    <m/>
    <s v="Management Janji"/>
    <s v="2026-08-05 15:00:00 | Nama : BP DANDI MADYA (MANAGER) No Hp : 089610405144 No Alt :  Tgl Pemasangan : 05 Agustus 2026 Interval : PAGI  Note : Hubungi pelanggan terlebih dahulu"/>
    <s v="FCC"/>
    <d v="2026-04-08T18:09:54"/>
    <d v="2026-08-05T15:00:00"/>
    <m/>
    <s v="PS"/>
    <s v="JEMBER"/>
    <s v="NO ADDON"/>
    <n v="20260805"/>
    <s v="Completed"/>
    <s v="HSI Bisnis Promo HUT Telkom PSB 70% - 75 Mbps"/>
    <s v="INDIBIZ"/>
    <m/>
    <m/>
    <d v="2026-08-05T15:00:00"/>
    <s v="2026-08-05 15:00:00 | Nama : BP DANDI MADYA (MANAGER) No Hp : 089610405144 No Alt :  Tgl Pemasangan : 05 Agustus 2026 Interval : PAGI  Note : Hubungi pelanggan terlebih dahulu"/>
    <n v="2026"/>
    <n v="8"/>
    <n v="5"/>
    <d v="2026-08-05T00:00:00"/>
    <n v="-0.625"/>
    <x v="0"/>
  </r>
  <r>
    <n v="225"/>
    <n v="1002516497"/>
    <n v="3"/>
    <x v="1"/>
    <n v="4"/>
    <s v="PEKALONGAN"/>
    <s v="SLAWI"/>
    <s v="ADW"/>
    <s v="REG"/>
    <s v="AO"/>
    <x v="0"/>
    <s v="1P INET"/>
    <s v="7 | OSS - PROVISIONING ISSUED"/>
    <s v="RBS-Regional 3"/>
    <d v="2026-08-09T13:28:56"/>
    <d v="2026-08-10T13:06:28"/>
    <n v="69361868"/>
    <m/>
    <n v="146282105146"/>
    <s v="PT. DEDY JAYA LAMBANG PERKASA"/>
    <s v="ODP-ADW-FC/005 FC/D04/005.01"/>
    <s v="WO061321592"/>
    <m/>
    <m/>
    <m/>
    <n v="109.1667286"/>
    <n v="-6.9461591"/>
    <s v="|MN00292|MYIA-078266456102/POI/ANDI KRISTIONO/082324500458/andikristiono900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9-08T13:39:46"/>
    <d v="2026-08-10T13:00:00"/>
    <m/>
    <s v="PI"/>
    <s v="ADIWERNA"/>
    <s v="NO ADDON"/>
    <m/>
    <s v="Provisioning Issued"/>
    <s v="HSI Bisnis Promo HUT Telkom PSB 70% - 100 Mbps"/>
    <s v="INDIBIZ"/>
    <m/>
    <m/>
    <d v="2026-08-10T13:00:00"/>
    <s v="2026-08-10 13:00:00 | M Janji : 10 agustus 2026 jam Pasang : siang Note : hubungi pelanggan jika ingin kelokasi"/>
    <m/>
    <m/>
    <m/>
    <e v="#NUM!"/>
    <e v="#NUM!"/>
    <x v="1"/>
  </r>
  <r>
    <n v="226"/>
    <n v="1002510339"/>
    <n v="3"/>
    <x v="7"/>
    <n v="4"/>
    <s v="KUDUS"/>
    <s v="BLORA"/>
    <s v="BLO"/>
    <s v="REG"/>
    <s v="AO"/>
    <x v="0"/>
    <s v="1P INET"/>
    <s v="Completed (PS)"/>
    <s v="RBS-Regional 3"/>
    <d v="2026-08-05T12:01:58"/>
    <d v="2026-08-06T16:03:09"/>
    <n v="69359068"/>
    <m/>
    <n v="141569115690"/>
    <s v="BANYU BIROE"/>
    <s v="ODP-BLO-FH/020 FH/D02/020.01"/>
    <s v="WO060972371"/>
    <m/>
    <m/>
    <m/>
    <n v="111.4842957"/>
    <n v="-6.9021403000000001"/>
    <s v="|MC60133|MYIA-001093782561/POI/INEKE WINDI ISNAWATI/081388885213/nawa01464@gmail.com"/>
    <s v="MYIB_ASSISTANT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2:09:50"/>
    <d v="2026-08-06T08:00:00"/>
    <m/>
    <s v="PS"/>
    <s v="X"/>
    <s v="NO ADDON"/>
    <n v="20260806"/>
    <s v="Completed"/>
    <s v="HSI Bisnis PSB 70% - 75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0"/>
  </r>
  <r>
    <n v="227"/>
    <n v="1002514519"/>
    <n v="3"/>
    <x v="1"/>
    <n v="4"/>
    <s v="PEKALONGAN"/>
    <s v="PEKALONGAN"/>
    <s v="KJE"/>
    <s v="REG"/>
    <s v="AO"/>
    <x v="0"/>
    <s v="1P INET"/>
    <s v="102 | FOLLOW UP COMPLETED"/>
    <s v="RBS-Regional 3"/>
    <d v="2026-08-07T12:55:56"/>
    <d v="2026-08-09T12:49:02"/>
    <n v="69360724"/>
    <m/>
    <n v="146219104009"/>
    <s v="KONVEKSI BAIVAVI"/>
    <s v="ODP-KJE-FD/032"/>
    <s v="WO061158554"/>
    <m/>
    <m/>
    <m/>
    <n v="109.5762"/>
    <n v="-7.0229999999999997"/>
    <s v="|MC50009|MYIA-025628572701/POI/egah pandu septiawan/085865548343/baivaviofficial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"/>
    <s v="FCC"/>
    <d v="2026-07-08T13:10:14"/>
    <d v="2026-08-08T13:00:00"/>
    <s v="Kendala Teknik"/>
    <s v="REVOKE"/>
    <s v="KAJEN"/>
    <s v="NO ADDON"/>
    <m/>
    <s v="Follow Up Revoke Completed, New Order ID : SC1002516470"/>
    <s v="HSI Bisnis Promo HUT Telkom PSB 70% - 200 Mbps"/>
    <s v="INDIBIZ"/>
    <m/>
    <m/>
    <d v="2026-08-08T13:00:00"/>
    <s v="2026-08-08 13:00:00 | Tanggal pemasangan: 08/08/2026 Jam pemasangan : pagi / siang Info Tambahan : Hubungi pelanggan dulu sebelum ke lokasi. terima kasih"/>
    <m/>
    <m/>
    <m/>
    <e v="#NUM!"/>
    <e v="#NUM!"/>
    <x v="1"/>
  </r>
  <r>
    <n v="228"/>
    <n v="1002516121"/>
    <n v="3"/>
    <x v="0"/>
    <n v="5"/>
    <s v="MADIUN"/>
    <s v="PONOROGO"/>
    <s v="PON"/>
    <s v="REG"/>
    <s v="AO"/>
    <x v="0"/>
    <s v="1P INET"/>
    <s v="Completed (PS)"/>
    <s v="RBS-Regional 3"/>
    <d v="2026-08-08T15:53:56"/>
    <d v="2026-08-10T18:54:09"/>
    <n v="69361560"/>
    <m/>
    <n v="152604231078"/>
    <s v="LB JENANGAN PONOROGO"/>
    <s v="ODP-PON-FAC/25 FAC/D04/25.01"/>
    <s v="WO061277583"/>
    <m/>
    <m/>
    <m/>
    <n v="111.496"/>
    <n v="-7.8552780000000002"/>
    <s v="|MN00799|MYIA-019141524358/POI/LAELATUL AFIATUN NISAK/085733668576/kantorhrdlaskarbuah@gmail.com"/>
    <s v="MYIB_ASSISTANT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PS"/>
    <s v="SAMBIT SUMOROTO"/>
    <s v="NO ADDON"/>
    <n v="20260810"/>
    <s v="Completed"/>
    <s v="HSI Bisnis Basic Promo HUT Telkom PSB 70% - 50 Mbps"/>
    <s v="INDIBIZ"/>
    <m/>
    <m/>
    <d v="2026-08-10T08:00:00"/>
    <s v="2026-08-10 08:00:00 | Tgl Pemasangan : 09 Agustus 2026 Interval : PAGI SIANG Note : Hubungi pelanggan terlebih dahulu"/>
    <n v="2026"/>
    <n v="8"/>
    <n v="10"/>
    <d v="2026-08-10T00:00:00"/>
    <n v="-0.33333333333575865"/>
    <x v="0"/>
  </r>
  <r>
    <n v="229"/>
    <n v="1002508718"/>
    <n v="3"/>
    <x v="1"/>
    <n v="4"/>
    <s v="SEMARANG"/>
    <s v="KENDAL"/>
    <s v="KDL"/>
    <s v="REG"/>
    <s v="AO"/>
    <x v="0"/>
    <m/>
    <s v="Completed (PS)"/>
    <s v="RBS-Regional 3"/>
    <d v="2026-08-04T15:05:59"/>
    <d v="2026-08-06T08:45:02"/>
    <n v="69358418"/>
    <n v="2946100062"/>
    <n v="146457106321"/>
    <s v="PT GLOBAL JET EXPRESS"/>
    <s v="ODP-KDL-FB/050"/>
    <s v="WO060929350"/>
    <m/>
    <m/>
    <m/>
    <n v="110.24616"/>
    <n v="-6.9547477000000004"/>
    <s v="AMRBS;403099;TREG4;MUHAMMAD MASTUR;081226139781;CP ABDUL GHOFUR 089659361635;PAKET 2S INET VOICE 100 MBPS (709.000);PT GLOBAL JET EXPRESS//KEDU;input by novi"/>
    <s v="Account Manager"/>
    <m/>
    <m/>
    <m/>
    <m/>
    <m/>
    <m/>
    <m/>
    <m/>
    <s v="Management Janji"/>
    <s v="2026-08-05 15:00:00|M Janji : (05/08/2026) jam Pasang pagi / siang  Note : hubungi pelanggan jika ingin kelokasi|40981182|MYDITA"/>
    <s v="FCC"/>
    <d v="2026-04-08T15:10:39"/>
    <d v="2026-08-05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5:00:00"/>
    <s v="2026-08-05 15:00:00|M Janji : (05/08/2026) jam Pasang pagi / siang  Note : hubungi pelanggan jika ingin kelokasi|40981182|MYDITA"/>
    <n v="2026"/>
    <n v="8"/>
    <n v="6"/>
    <d v="2026-08-06T00:00:00"/>
    <n v="0.375"/>
    <x v="0"/>
  </r>
  <r>
    <n v="230"/>
    <n v="1002515972"/>
    <n v="3"/>
    <x v="0"/>
    <n v="5"/>
    <s v="MADIUN"/>
    <s v="NGAWI"/>
    <s v="SAR"/>
    <s v="REG"/>
    <s v="AO"/>
    <x v="0"/>
    <s v="1P INET"/>
    <s v="Completed (PS)"/>
    <s v="RBS-Regional 3"/>
    <d v="2026-08-08T13:40:57"/>
    <d v="2026-08-09T19:54:33"/>
    <n v="69361486"/>
    <m/>
    <n v="152633207493"/>
    <s v="TOKO INDARTO"/>
    <s v="ODP-SAR-FB/08 FB/D02/08.01"/>
    <s v="WO061265037"/>
    <m/>
    <m/>
    <m/>
    <n v="111.24202486127599"/>
    <n v="-7.6868839813697099"/>
    <s v="MD|MYDB-20260808264730|DC20010/MC20002|TOKO INDARTO|089672086540"/>
    <s v="MYDIGIBIZPARTNER"/>
    <m/>
    <m/>
    <m/>
    <m/>
    <m/>
    <m/>
    <m/>
    <m/>
    <s v="Management Janji"/>
    <s v="2026-08-09 13:00:00 | M Janji : 9 agustus 2026 jam Pasang :  siang Note : hubungi pelanggan jika ingin kelokasi "/>
    <s v="FCC"/>
    <d v="2026-08-08T13:55:01"/>
    <d v="2026-08-09T13:00:00"/>
    <m/>
    <s v="PS"/>
    <s v="MAGETAN"/>
    <s v="NO ADDON"/>
    <n v="20260809"/>
    <s v="Completed"/>
    <s v="HSI Bisnis Promo HUT Telkom PSB 70% - 50 Mbps"/>
    <s v="INDIBIZ"/>
    <m/>
    <m/>
    <d v="2026-08-09T13:00:00"/>
    <s v="2026-08-09 13:00:00 | M Janji : 9 agustus 2026 jam Pasang :  siang Note : hubungi pelanggan jika ingin kelokasi "/>
    <n v="2026"/>
    <n v="8"/>
    <n v="9"/>
    <d v="2026-08-09T00:00:00"/>
    <n v="-0.54166666666424135"/>
    <x v="0"/>
  </r>
  <r>
    <n v="231"/>
    <n v="1002514918"/>
    <n v="3"/>
    <x v="5"/>
    <n v="5"/>
    <s v="MADURA"/>
    <s v="PAMEKASAN"/>
    <s v="PME"/>
    <s v="REG"/>
    <s v="AO"/>
    <x v="0"/>
    <s v="1P INET"/>
    <s v="Completed (PS)"/>
    <s v="RBS-Regional 3"/>
    <d v="2026-08-07T14:52:57"/>
    <d v="2026-08-08T16:47:54"/>
    <n v="69360913"/>
    <m/>
    <n v="152426928035"/>
    <s v="KANTIN WARGA BINAAN"/>
    <s v="ODP-PME-FBE/18 FBE/D03/18.01"/>
    <s v="WO061175660"/>
    <m/>
    <m/>
    <m/>
    <n v="113.4739604"/>
    <n v="-7.1592028999999897"/>
    <s v="MD|MYDB-20260807264626|DN00001/MN00558|KANTIN WARGA BINAAN|0895635081323"/>
    <s v="MYDIGIBIZPARTNER"/>
    <m/>
    <m/>
    <m/>
    <m/>
    <m/>
    <m/>
    <m/>
    <m/>
    <s v="Management Janji"/>
    <s v="2026-08-08 13:00:00 | Nama Pic : bp wahdiyanto  No Hp Pic : 0895635081323 No alt : - Jam Pemasangan : pagi  Tanggal Pemasangan : 8 Agustus 2026"/>
    <s v="FCC"/>
    <d v="2026-07-08T14:56:06"/>
    <d v="2026-08-08T13:00:00"/>
    <m/>
    <s v="PS"/>
    <s v="PAMEKASAN"/>
    <s v="NO ADDON"/>
    <n v="20260808"/>
    <s v="Completed"/>
    <s v="HSI Bisnis Promo HUT Telkom PSB 70% - 100 Mbps Dual Band"/>
    <s v="INDIBIZ"/>
    <m/>
    <m/>
    <d v="2026-08-08T13:00:00"/>
    <s v="2026-08-08 13:00:00 | Nama Pic : bp wahdiyanto  No Hp Pic : 0895635081323 No alt : - Jam Pemasangan : pagi  Tanggal Pemasangan : 8 Agustus 2026"/>
    <n v="2026"/>
    <n v="8"/>
    <n v="8"/>
    <d v="2026-08-08T00:00:00"/>
    <n v="-0.54166666666424135"/>
    <x v="0"/>
  </r>
  <r>
    <n v="232"/>
    <n v="1002507876"/>
    <n v="3"/>
    <x v="0"/>
    <n v="5"/>
    <s v="KEDIRI"/>
    <s v="NGANJUK"/>
    <s v="NJK"/>
    <s v="REG"/>
    <s v="AO"/>
    <x v="0"/>
    <s v="1P INET"/>
    <s v="Completed (PS)"/>
    <s v="RBS-Regional 3"/>
    <d v="2026-08-04T11:49:56"/>
    <d v="2026-08-04T16:24:44"/>
    <n v="69358181"/>
    <m/>
    <n v="152611229839"/>
    <s v="MOMOYO ICE CREAM"/>
    <s v="ODP-NJK-FK/41 FK/D05/41.01"/>
    <s v="WO060877248"/>
    <m/>
    <m/>
    <m/>
    <n v="111.8638883"/>
    <n v="-7.6605178999999897"/>
    <s v="MD|MYDB-20260730263956|EN00005/MC20190|MOMOYO ICE CREAM|088991507194"/>
    <s v="MYDIGIBIZPARTNER"/>
    <m/>
    <m/>
    <m/>
    <m/>
    <m/>
    <m/>
    <m/>
    <m/>
    <s v="Management Janji"/>
    <s v="2026-08-05 08:00:00 | Nama PIC : Bapak Yudhistiraa No HP : 088991507194 No Alternatif :  M Janji : 05/08/2026 Jam Pasang : Pagi NoteÃ‚Â :  Hubungi terlebih dahulu sebelum ke lokasi  "/>
    <s v="FCC"/>
    <d v="2026-04-08T11:55:14"/>
    <d v="2026-08-05T08:00:00"/>
    <m/>
    <s v="PS"/>
    <s v="X"/>
    <s v="NO ADDON"/>
    <n v="20260804"/>
    <s v="Completed"/>
    <s v="HSI Bisnis Basic Promo HUT Telkom PSB 70% - 50 Mbps"/>
    <s v="INDIBIZ"/>
    <m/>
    <m/>
    <d v="2026-08-05T08:00:00"/>
    <s v="2026-08-05 08:00:00 | Nama PIC : Bapak Yudhistiraa No HP : 088991507194 No Alternatif :  M Janji : 05/08/2026 Jam Pasang : Pagi NoteÃ‚Â :  Hubungi terlebih dahulu sebelum ke lokasi  "/>
    <n v="2026"/>
    <n v="8"/>
    <n v="4"/>
    <d v="2026-08-04T00:00:00"/>
    <n v="-1.3333333333357587"/>
    <x v="0"/>
  </r>
  <r>
    <n v="233"/>
    <n v="1002518726"/>
    <n v="3"/>
    <x v="0"/>
    <n v="5"/>
    <s v="KEDIRI"/>
    <s v="KEDIRI"/>
    <s v="PPR"/>
    <s v="REG"/>
    <s v="AO"/>
    <x v="0"/>
    <s v="1P INET"/>
    <s v="MIE - SEND SURVEY"/>
    <s v="RBS-Regional 3"/>
    <d v="2026-08-10T19:29:56"/>
    <d v="2026-08-10T19:32:01"/>
    <n v="69362808"/>
    <m/>
    <n v="152652209188"/>
    <s v="SPBU Kunjang 54.641.50"/>
    <s v="ODP-PPR-FG/32 FG/D01/32.01"/>
    <s v="WO061447495"/>
    <m/>
    <m/>
    <m/>
    <n v="112.157878"/>
    <n v="-7.6543749999999999"/>
    <s v="|MC20231|MYIA-003293560610/POI/FATUR ROHMAN/085607866716/spbu5464150@gmail.com"/>
    <s v="MYIB_ASSISTANT"/>
    <m/>
    <m/>
    <m/>
    <m/>
    <m/>
    <m/>
    <m/>
    <m/>
    <s v="Management Janji"/>
    <s v="2026-08-12 08:00:00 | Nama PIC:  bp bayu No HP: 085607866716 Alt: 0858500088411 Tanggal: 12/8/2026 Jam Pasang: Pagi Note: Hubungi sebelum ke lokasi, terimakasih."/>
    <s v="FCC"/>
    <d v="2026-10-08T19:39:53"/>
    <d v="2026-08-12T08:00:00"/>
    <m/>
    <s v="SURVEY_NEW_MANJA"/>
    <s v="PARE"/>
    <s v="NO ADDON"/>
    <m/>
    <s v="MIE - SEND SURVEY"/>
    <s v="HSI Bisnis Promo HUT Telkom PSB 70% - 50 Mbps"/>
    <s v="INDIBIZ"/>
    <m/>
    <m/>
    <d v="2026-08-12T08:00:00"/>
    <s v="2026-08-12 08:00:00 | Nama PIC:  bp bayu No HP: 085607866716 Alt: 0858500088411 Tanggal: 12/8/2026 Jam Pasang: Pagi Note: Hubungi sebelum ke lokasi, terimakasih."/>
    <m/>
    <m/>
    <m/>
    <e v="#NUM!"/>
    <e v="#NUM!"/>
    <x v="1"/>
  </r>
  <r>
    <n v="234"/>
    <n v="1002510848"/>
    <n v="3"/>
    <x v="2"/>
    <n v="5"/>
    <s v="SINGARJA"/>
    <s v="KLUNGKUNG"/>
    <s v="SMA"/>
    <s v="REG"/>
    <s v="AO"/>
    <x v="0"/>
    <s v="1P INET"/>
    <s v="Completed (PS)"/>
    <s v="RBS-Regional 3"/>
    <d v="2026-08-05T14:37:56"/>
    <d v="2026-08-07T09:11:16"/>
    <n v="69359309"/>
    <m/>
    <n v="172428815938"/>
    <s v="Villa 221 House Ceningan"/>
    <s v="ODP-SMA-FY/22 FY/D03/22.01"/>
    <s v="WO060995522"/>
    <m/>
    <m/>
    <m/>
    <n v="115.44473290000001"/>
    <n v="-8.7001319000000006"/>
    <s v="|MN02745|MYIA-072037416480/POI/Ni Nyoman Astini/082228753732/villahouseceningan221@gmail.com"/>
    <s v="MYIB_ASSISTANT"/>
    <m/>
    <m/>
    <m/>
    <m/>
    <m/>
    <m/>
    <m/>
    <m/>
    <s v="Management Janji"/>
    <s v="2026-08-06 13:00:00 | Nama PIC : Bapak Radika No HP : 082228753732 No Alternatif : 081338732503 M Janji : 06/08/2026 Jam Pasang : Pagi NoteÃ‚Â :  Hubungi terlebih dahulu sebelum ke lokasi "/>
    <s v="FCC"/>
    <d v="2026-05-08T14:39:46"/>
    <d v="2026-08-06T13:00:00"/>
    <m/>
    <s v="PS"/>
    <s v="SEMARAPURA"/>
    <s v="NO ADDON"/>
    <n v="20260807"/>
    <s v="Completed"/>
    <s v="HSI Bisnis Basic Promo HUT Telkom PSB 70% - 50 Mbps"/>
    <s v="INDIBIZ"/>
    <m/>
    <m/>
    <d v="2026-08-06T13:00:00"/>
    <s v="2026-08-06 13:00:00 | Nama PIC : Bapak Radika No HP : 082228753732 No Alternatif : 081338732503 M Janji : 06/08/2026 Jam Pasang : Pagi NoteÃ‚Â :  Hubungi terlebih dahulu sebelum ke lokasi "/>
    <n v="2026"/>
    <n v="8"/>
    <n v="7"/>
    <d v="2026-08-07T00:00:00"/>
    <n v="0.45833333333575865"/>
    <x v="0"/>
  </r>
  <r>
    <n v="235"/>
    <n v="1002510213"/>
    <n v="3"/>
    <x v="5"/>
    <n v="5"/>
    <s v="SBY UTARA"/>
    <s v="MANYAR"/>
    <s v="MGO"/>
    <s v="REG"/>
    <s v="AO"/>
    <x v="0"/>
    <s v="1P INET"/>
    <s v="102 | FOLLOW UP COMPLETED"/>
    <s v="RBS-Regional 3"/>
    <d v="2026-08-05T11:25:57"/>
    <d v="2026-08-07T11:07:53"/>
    <n v="69359002"/>
    <m/>
    <n v="152413167537"/>
    <s v="JNT"/>
    <s v="ODP-DMO-FAC/34 FAC/D04/34.01"/>
    <s v="WO060967554"/>
    <m/>
    <m/>
    <m/>
    <n v="112.7520883"/>
    <n v="-7.2574718999999996"/>
    <s v="MD|MYID-4042608050002|RBIZTOP|PT PAKET KILAT RAHARJA|081232358866"/>
    <s v="SOBIZ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11:39:53"/>
    <d v="2026-08-06T08:00:00"/>
    <s v="Kendala Lainnya"/>
    <s v="REVOKE"/>
    <s v="MERGOYOSO"/>
    <s v="NO ADDON"/>
    <m/>
    <s v="Follow Up Revoke Completed, New Order ID : SC1002514264"/>
    <s v="HSI Basic Khusus Winback 3.0 PSB 70% - 50 Mbps"/>
    <s v="INDIBIZ"/>
    <m/>
    <m/>
    <d v="2026-08-06T08:00:00"/>
    <s v="2026-08-06 08:00:00 | Tanggal pemasangan: 6/08/2026 Jam pemasangan : pagi / siang Info Tambahan : Hubungi pelanggan dulu sebelum ke lokasi. terima kasih"/>
    <m/>
    <m/>
    <m/>
    <e v="#NUM!"/>
    <e v="#NUM!"/>
    <x v="1"/>
  </r>
  <r>
    <n v="236"/>
    <n v="1002511881"/>
    <n v="3"/>
    <x v="7"/>
    <n v="4"/>
    <s v="KUDUS"/>
    <s v="KUDUS"/>
    <s v="KUD"/>
    <s v="REG"/>
    <s v="AO"/>
    <x v="0"/>
    <s v="1P INET"/>
    <s v="Completed (PS)"/>
    <s v="RBS-Regional 3"/>
    <d v="2026-08-06T10:50:56"/>
    <d v="2026-08-07T15:46:24"/>
    <n v="69359765"/>
    <m/>
    <n v="142401145984"/>
    <s v="SPBU 4459308"/>
    <s v="ODP-KUD-FAL/067 FAL/D05/067.01"/>
    <s v="WO061054911"/>
    <m/>
    <m/>
    <m/>
    <n v="110.8797488"/>
    <n v="-6.8147047000000001"/>
    <s v="|MC60142|MYIA-075805015623/POI/DERA BAHTIAR WIDIYANTO /08562685148/spbu_modern@yahoo.com"/>
    <s v="MYIB_ASSISTANT"/>
    <m/>
    <m/>
    <m/>
    <m/>
    <m/>
    <m/>
    <m/>
    <m/>
    <s v="Management Janji"/>
    <s v="2026-08-07 08:00:00 | Nama PIC : BAPAK DERA No HP : 08562685148 No Alternatif : - M Janji : 07/08/2026 Jam Pasang : Pagi NoteÃ‚Â :  Hubungi terlebih dahulu sebelum ke lokasi "/>
    <s v="FCC"/>
    <d v="2026-06-08T10:55:32"/>
    <d v="2026-08-07T08:00:00"/>
    <m/>
    <s v="PS"/>
    <s v="X"/>
    <s v="NO ADDON"/>
    <n v="20260807"/>
    <s v="Completed"/>
    <s v="HSI Bisnis Basic Promo HUT Telkom PSB 70% - 150 Mbps"/>
    <s v="INDIBIZ"/>
    <m/>
    <m/>
    <d v="2026-08-07T08:00:00"/>
    <s v="2026-08-07 08:00:00 | Nama PIC : BAPAK DERA No HP : 08562685148 No Alternatif : - M Janji : 07/08/2026 Jam Pasang : Pagi NoteÃ‚Â :  Hubungi terlebih dahulu sebelum ke lokasi "/>
    <n v="2026"/>
    <n v="8"/>
    <n v="7"/>
    <d v="2026-08-07T00:00:00"/>
    <n v="-0.33333333333575865"/>
    <x v="0"/>
  </r>
  <r>
    <n v="237"/>
    <n v="1002514156"/>
    <n v="3"/>
    <x v="5"/>
    <n v="5"/>
    <s v="SBY UTARA"/>
    <s v="LAMONGAN"/>
    <s v="LMG"/>
    <s v="REG"/>
    <s v="AO"/>
    <x v="0"/>
    <m/>
    <s v="Completed (PS)"/>
    <s v="RBS-Regional 3"/>
    <d v="2026-08-07T10:41:30"/>
    <d v="2026-08-09T20:58:59"/>
    <n v="69360591"/>
    <m/>
    <n v="152433910086"/>
    <s v="KOS HJ VIA"/>
    <s v="ODP-LMG-FJ/60"/>
    <s v="WO061265935"/>
    <m/>
    <m/>
    <m/>
    <n v="112.40271540000001"/>
    <n v="-7.1229563000000002"/>
    <s v="|MN00882|/KOS HJ VIA/LATFIYAH/085731001111/satutama884@gmail.com/HSI Basic Promo HUT Telkom (1:2) 50 Mbps (Rp 320.000) PSB Rp 150.000/"/>
    <s v="Sales Force DBS"/>
    <m/>
    <m/>
    <m/>
    <m/>
    <m/>
    <m/>
    <m/>
    <m/>
    <s v="Management Janji"/>
    <s v="2026-08-09 10:00:00|Jam pemasangan : 12.00 Info Tambahan : Hubungi pelanggan dulu sebelum ke lokasi terimakasih |40951378|MYDITA"/>
    <s v="FCC"/>
    <d v="2026-07-08T10:55:20"/>
    <d v="2026-08-09T10:00:00"/>
    <m/>
    <s v="PS"/>
    <s v="LAMONGAN"/>
    <s v="NO ADDON"/>
    <n v="20260809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10:00:00"/>
    <s v="2026-08-09 10:00:00|Jam pemasangan : 12.00 Info Tambahan : Hubungi pelanggan dulu sebelum ke lokasi terimakasih |40951378|MYDITA"/>
    <n v="2026"/>
    <n v="8"/>
    <n v="9"/>
    <d v="2026-08-09T00:00:00"/>
    <n v="-0.41666666666424135"/>
    <x v="0"/>
  </r>
  <r>
    <n v="238"/>
    <n v="1002516658"/>
    <n v="3"/>
    <x v="1"/>
    <n v="4"/>
    <s v="PEKALONGAN"/>
    <s v="BATANG"/>
    <s v="SBA"/>
    <s v="REG"/>
    <s v="AO"/>
    <x v="0"/>
    <s v="1P INET"/>
    <s v="Completed (PS)"/>
    <s v="RBS-Regional 3"/>
    <d v="2026-08-09T19:37:58"/>
    <d v="2026-08-10T16:48:04"/>
    <n v="69362010"/>
    <m/>
    <n v="142200200880"/>
    <s v="GUDANG KACAMATA B RIZKI"/>
    <s v="ODP-SBA-FE/023"/>
    <s v="WO061343083"/>
    <m/>
    <m/>
    <m/>
    <n v="109.90411400000001"/>
    <n v="-6.9839830000000003"/>
    <s v="|MN00925|MYIA-098634221247/POI/M agus trimulyo/081325445471/agustrimulyo314@gmail.com"/>
    <s v="MYIB_ASSISTANT"/>
    <m/>
    <m/>
    <m/>
    <m/>
    <m/>
    <m/>
    <m/>
    <m/>
    <s v="Management Janji"/>
    <s v="2026-08-11 08:00:00 | Nama Pic : BP AGUS No Hp Pic : 081325445471 Jam Pemasangan : 08:00 - 12.00 Tanggal Pemasangan : SENIN 10 AGUSTUS 2026 Info Tambahan : Hubungi pelanggan sebelum datang ke lokasi"/>
    <s v="FCC"/>
    <d v="2026-09-08T19:39:57"/>
    <d v="2026-08-11T08:00:00"/>
    <m/>
    <s v="PS"/>
    <s v="SUBAH"/>
    <s v="NO ADDON"/>
    <n v="20260810"/>
    <s v="Completed"/>
    <s v="HSI Bisnis Basic Promo HUT Telkom PSB 70% - 50 Mbps"/>
    <s v="INDIBIZ"/>
    <m/>
    <m/>
    <d v="2026-08-11T08:00:00"/>
    <s v="2026-08-11 08:00:00 | Nama Pic : BP AGUS No Hp Pic : 081325445471 Jam Pemasangan : 08:00 - 12.00 Tanggal Pemasangan : SENIN 10 AGUSTUS 2026 Info Tambahan : Hubungi pelanggan sebelum datang ke lokasi"/>
    <n v="2026"/>
    <n v="8"/>
    <n v="10"/>
    <d v="2026-08-10T00:00:00"/>
    <n v="-1.3333333333357587"/>
    <x v="0"/>
  </r>
  <r>
    <n v="239"/>
    <n v="1002509444"/>
    <n v="3"/>
    <x v="4"/>
    <n v="5"/>
    <s v="MATARAM"/>
    <s v="BIMA"/>
    <s v="DMP"/>
    <s v="REG"/>
    <s v="AO"/>
    <x v="0"/>
    <s v="1P INET"/>
    <s v="102 | FOLLOW UP COMPLETED"/>
    <s v="RBS-Regional 3"/>
    <d v="2026-08-04T18:49:56"/>
    <d v="2026-08-07T09:05:02"/>
    <n v="69358680"/>
    <m/>
    <n v="172611786068"/>
    <s v="toko Sentral jaya"/>
    <s v="ODP-DMP-FAB/70 FAB/D06/70.01"/>
    <s v="WO060931946"/>
    <m/>
    <m/>
    <m/>
    <n v="118.460622817253"/>
    <n v="-8.5288489031855708"/>
    <s v="|MN02363|MYIA-085990006482/POI/alfian LEONARD tannaya /082145830000/oppohera97@gmail.com"/>
    <s v="MYIB_ASSISTANT"/>
    <m/>
    <m/>
    <m/>
    <m/>
    <m/>
    <m/>
    <m/>
    <m/>
    <s v="Management Janji"/>
    <s v="2026-08-05 15:00:00 | Nama Pic : bp alfian  No Hp Pic : 082145830000 No alt : - Jam Pemasangan : pagi  Tanggal Pemasangan : 5 Agustus 2026"/>
    <s v="FCC"/>
    <d v="2026-04-08T18:55:33"/>
    <d v="2026-08-05T15:00:00"/>
    <m/>
    <s v="REVOKE"/>
    <s v="DOMPU"/>
    <s v="NO ADDON"/>
    <m/>
    <s v="Follow Up Revoke Completed, New Order ID : SC1002513766"/>
    <s v="HSI Bisnis Promo HUT Telkom PSB 70% - 50 Mbps"/>
    <s v="INDIBIZ"/>
    <m/>
    <m/>
    <d v="2026-08-05T15:00:00"/>
    <s v="2026-08-05 15:00:00 | Nama Pic : bp alfian  No Hp Pic : 082145830000 No alt : - Jam Pemasangan : pagi  Tanggal Pemasangan : 5 Agustus 2026"/>
    <m/>
    <m/>
    <m/>
    <e v="#NUM!"/>
    <e v="#NUM!"/>
    <x v="1"/>
  </r>
  <r>
    <n v="240"/>
    <n v="1002506038"/>
    <n v="3"/>
    <x v="4"/>
    <n v="5"/>
    <s v="MATARAM"/>
    <s v="INNER - NUSA TENGGARA"/>
    <s v="SWE"/>
    <s v="REG"/>
    <s v="AO"/>
    <x v="0"/>
    <m/>
    <s v="Completed (PS)"/>
    <s v="RBS-Regional 3"/>
    <d v="2026-08-03T13:05:21"/>
    <d v="2026-08-03T21:09:34"/>
    <n v="69356809"/>
    <m/>
    <n v="172605804076"/>
    <s v="Toko Akbal"/>
    <s v="ODP-SWE-FAD/98"/>
    <s v="WO060788404"/>
    <m/>
    <m/>
    <m/>
    <n v="116.1636649"/>
    <n v="-8.5731260999999996"/>
    <s v="|MC40234|MYIA-056913885278/POI/akbal binan/083866857254/devamotor305@gmail.com"/>
    <s v="Sales Profesional"/>
    <m/>
    <m/>
    <m/>
    <m/>
    <m/>
    <m/>
    <m/>
    <m/>
    <s v="Management Janji"/>
    <s v="2026-08-02 13:00:00 | Nama PIC : bapak Akbal  No HP :  083866857254  Alt :   M Janji : (MINGGU/2/AGUSTUS/2026)  jam Pasang : 09:00  Note : hubungi pelanggan jika ingin kelokasi"/>
    <s v="FCC"/>
    <d v="2026-03-08T13:10:38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2 13:00:00 | Nama PIC : bapak Akbal  No HP :  083866857254  Alt :   M Janji : (MINGGU/2/AGUSTUS/2026)  jam Pasang : 09:00  Note : hubungi pelanggan jika ingin kelokasi"/>
    <n v="2026"/>
    <n v="8"/>
    <n v="3"/>
    <d v="2026-08-03T00:00:00"/>
    <n v="-0.29166666666424135"/>
    <x v="0"/>
  </r>
  <r>
    <n v="241"/>
    <n v="1002504505"/>
    <n v="3"/>
    <x v="5"/>
    <n v="5"/>
    <s v="MADURA"/>
    <s v="BANGKALAN"/>
    <s v="KPP"/>
    <s v="REG"/>
    <s v="AO"/>
    <x v="0"/>
    <s v="1P INET"/>
    <s v="102 | FOLLOW UP COMPLETED"/>
    <s v="RBS-Regional 3"/>
    <d v="2026-08-01T12:16:56"/>
    <d v="2026-08-06T10:16:08"/>
    <n v="69356710"/>
    <m/>
    <n v="152437905567"/>
    <s v="Raudhatul athfal Nurul Fatimah"/>
    <s v="ODP-KPP-FC/63 FC/D03/63.01"/>
    <s v="WO060640079"/>
    <m/>
    <m/>
    <m/>
    <n v="113.146657124161"/>
    <n v="-6.9156510451016402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No HP : 081555916848 Alt :  M Janji : 02/08/2026 NoteÃ‚Â :  hubungi terlebih dahulu sebelum kelokasi "/>
    <s v="FCC"/>
    <d v="2026-01-08T12:25:09"/>
    <d v="2026-08-02T13:00:00"/>
    <s v="Kendala Pelanggan"/>
    <s v="REVOKE"/>
    <s v="X"/>
    <s v="NETMONK"/>
    <m/>
    <s v="Follow Up Revoke Completed, New Order ID : SC1002511731"/>
    <s v="HSI Bisnis Bundling Netmonk Promo 2026 PSB 70% - 300 Mbps"/>
    <s v="INDIBIZ"/>
    <m/>
    <m/>
    <d v="2026-08-02T13:00:00"/>
    <s v="2026-08-02 13:00:00 | Nama PIC : Syaiful No HP : 081555916848 Alt :  M Janji : 02/08/2026 NoteÃ‚Â :  hubungi terlebih dahulu sebelum kelokasi "/>
    <m/>
    <m/>
    <m/>
    <e v="#NUM!"/>
    <e v="#NUM!"/>
    <x v="1"/>
  </r>
  <r>
    <n v="242"/>
    <n v="1002507307"/>
    <n v="3"/>
    <x v="3"/>
    <n v="4"/>
    <s v="MAGELANG"/>
    <s v="WONOSOBO"/>
    <s v="WOS"/>
    <s v="REG"/>
    <s v="AO"/>
    <x v="0"/>
    <m/>
    <s v="CANCEL COMPLETED"/>
    <s v="RBS-Regional 3"/>
    <d v="2026-08-04T10:14:50"/>
    <d v="2026-08-08T02:01:02"/>
    <n v="69358049"/>
    <m/>
    <n v="141373127378"/>
    <s v="The Heaven Glamping &amp; Resto"/>
    <s v="ODP-WOS-FAP/025"/>
    <m/>
    <m/>
    <m/>
    <m/>
    <n v="109.926529968709"/>
    <n v="-7.27337160789338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0:25:32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243"/>
    <n v="1002514804"/>
    <n v="3"/>
    <x v="6"/>
    <n v="5"/>
    <s v="SIDOARJO"/>
    <s v="INNER - JATIM TIMUR"/>
    <s v="GDA"/>
    <s v="REG"/>
    <s v="AO"/>
    <x v="0"/>
    <m/>
    <s v="Completed (PS)"/>
    <s v="RBS-Regional 3"/>
    <d v="2026-08-07T14:18:37"/>
    <d v="2026-08-08T20:08:12"/>
    <n v="69360870"/>
    <m/>
    <n v="152317261828"/>
    <s v="PONDOK PESANTREN AL-FATTAH"/>
    <s v="ODP-GDA-FA/24"/>
    <s v="WO061181521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25:34"/>
    <d v="2026-08-08T13:00:00"/>
    <m/>
    <s v="PS"/>
    <s v="GEDANGAN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0"/>
  </r>
  <r>
    <n v="244"/>
    <n v="1002507588"/>
    <n v="3"/>
    <x v="6"/>
    <n v="5"/>
    <s v="SIDOARJO"/>
    <s v="JOMBANG"/>
    <s v="JOM"/>
    <s v="REG"/>
    <s v="AO"/>
    <x v="0"/>
    <m/>
    <s v="Completed (PS)"/>
    <s v="RBS-Regional 3"/>
    <d v="2026-08-04T10:59:19"/>
    <d v="2026-08-04T15:25:31"/>
    <n v="69358105"/>
    <m/>
    <n v="152318240368"/>
    <s v="UNIVERSITAS KH ABDUL WAHAB HASBULLAH"/>
    <s v="ODP-JOM-FE/28"/>
    <s v="WO060878092"/>
    <m/>
    <m/>
    <m/>
    <n v="112.2322135"/>
    <n v="-7.5205311000000004"/>
    <s v="|MN01463|/UNIVERSITAS KH ABDUL WAHAB HASBULLAH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Nama Pic : bp SYAIFUDDIN  No Hp Pic : 085784996850 No alt : - Jam Pemasangan : pagi  Tanggal Pemasangan : 5 Agustus 2026|40981182|MYDITA"/>
    <s v="FCC"/>
    <d v="2026-04-08T11:10:54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YAIFUDDIN  No Hp Pic : 085784996850 No alt : - Jam Pemasangan : pagi  Tanggal Pemasangan : 5 Agustus 2026|40981182|MYDITA"/>
    <n v="2026"/>
    <n v="8"/>
    <n v="4"/>
    <d v="2026-08-04T00:00:00"/>
    <n v="-1.3333333333357587"/>
    <x v="0"/>
  </r>
  <r>
    <n v="245"/>
    <n v="1002506541"/>
    <n v="3"/>
    <x v="0"/>
    <n v="5"/>
    <s v="MADIUN"/>
    <s v="TUBAN"/>
    <s v="JTR"/>
    <s v="REG"/>
    <s v="AO"/>
    <x v="0"/>
    <s v="1P INET"/>
    <s v="98 | OSS - CANCEL COMPLETE"/>
    <s v="RBS-Regional 3"/>
    <d v="2026-08-03T16:43:57"/>
    <d v="2026-08-05T08:44:07"/>
    <n v="69357756"/>
    <m/>
    <n v="152645203669"/>
    <s v="toko barokah"/>
    <s v="ODP-JTR-FF/57 FF/D03/57.01"/>
    <s v="WO060824008"/>
    <m/>
    <m/>
    <m/>
    <n v="111.685762545891"/>
    <n v="-6.9184010071025304"/>
    <s v="|MN02366|MYIA-006453022541/POI/prisca Dwi Fitri handayani/0882009145791/priscaadwii5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6:54:53"/>
    <d v="2026-08-04T13:00:00"/>
    <s v="Kendala Pelanggan"/>
    <s v="CANCEL"/>
    <s v="JATIROGO BANCAR"/>
    <s v="NO ADDON"/>
    <m/>
    <s v="Cancel 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m/>
    <m/>
    <m/>
    <e v="#NUM!"/>
    <e v="#NUM!"/>
    <x v="1"/>
  </r>
  <r>
    <n v="246"/>
    <n v="1002505565"/>
    <n v="3"/>
    <x v="6"/>
    <n v="5"/>
    <s v="PASURUAN"/>
    <s v="LUMAJANG"/>
    <s v="PII"/>
    <s v="REG"/>
    <s v="AO"/>
    <x v="0"/>
    <m/>
    <s v="Completed (PS)"/>
    <s v="RBS-Regional 3"/>
    <d v="2026-08-03T09:02:27"/>
    <d v="2026-08-05T00:17:45"/>
    <n v="69357196"/>
    <m/>
    <n v="152542208040"/>
    <s v="TOKO RANI JAYA"/>
    <s v="ODP-PII-FK/09"/>
    <s v="WO060767724"/>
    <m/>
    <m/>
    <m/>
    <n v="112.9506734"/>
    <n v="-8.2702948000000003"/>
    <s v="|MN00836|/TOKO RANI JAYA/WINBACK HSI B2B + NETMONK (1:1) 200MBPS 946,1RB PSB DISC 70%//ngatminiranijaya@gmail.com/NGATMINI/82264431233"/>
    <s v="Sales Force DBS"/>
    <m/>
    <m/>
    <m/>
    <m/>
    <m/>
    <m/>
    <m/>
    <m/>
    <s v="Management Janji"/>
    <s v="2026-08-04 08:00:00|Tanggal Pemasangan : 04 Agustus 2026 Jam Pemasangan : 08:00 13:00 Info Tambahan : Hubungi pelanggan dulu sebelum ke lokasi terimakasih|40961370|MYDITA"/>
    <s v="FCC"/>
    <d v="2026-03-08T09:25:39"/>
    <d v="2026-08-04T08:00:00"/>
    <m/>
    <s v="PS"/>
    <s v="X"/>
    <s v="NETMONK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 : 04 Agustus 2026 Jam Pemasangan : 08:00 13:00 Info Tambahan : Hubungi pelanggan dulu sebelum ke lokasi terimakasih|40961370|MYDITA"/>
    <n v="2026"/>
    <n v="8"/>
    <n v="5"/>
    <d v="2026-08-05T00:00:00"/>
    <n v="0.66666666666424135"/>
    <x v="0"/>
  </r>
  <r>
    <n v="247"/>
    <n v="1002507800"/>
    <n v="3"/>
    <x v="3"/>
    <n v="4"/>
    <s v="MAGELANG"/>
    <s v="MUNTILAN"/>
    <s v="SWT"/>
    <s v="REG"/>
    <s v="AO"/>
    <x v="0"/>
    <m/>
    <s v="MYDITA RBS - HD1A - FAILED"/>
    <s v="RBS-Regional 3"/>
    <d v="2026-08-04T11:37:14"/>
    <d v="2026-08-04T11:40:04"/>
    <n v="69358162"/>
    <m/>
    <n v="142164113594"/>
    <s v="Surahman farm"/>
    <m/>
    <m/>
    <m/>
    <m/>
    <m/>
    <n v="110.36586389999999"/>
    <n v="-7.5306443999999999"/>
    <s v="|MN00935|/Surahman farm/088239679174/surahmante...@gmail.com/ 1S HSI BISNIS BASIC PROMO HUT 50 Mbps / AGUS SADEWO"/>
    <s v="Sales Profesional"/>
    <m/>
    <m/>
    <m/>
    <m/>
    <m/>
    <m/>
    <m/>
    <m/>
    <m/>
    <m/>
    <m/>
    <d v="2026-04-08T11:40:22"/>
    <m/>
    <m/>
    <m/>
    <s v="X"/>
    <s v="NO ADDON"/>
    <m/>
    <s v="MYDITA RBS - HD1A -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248"/>
    <n v="1002512148"/>
    <n v="3"/>
    <x v="6"/>
    <n v="5"/>
    <s v="SIDOARJO"/>
    <s v="MOJOKERTO"/>
    <s v="MIP"/>
    <s v="REG"/>
    <s v="AO"/>
    <x v="0"/>
    <s v="1P INET"/>
    <s v="Completed (PS)"/>
    <s v="RBS-Regional 3"/>
    <d v="2026-08-06T11:49:58"/>
    <d v="2026-08-08T08:13:45"/>
    <n v="69359885"/>
    <m/>
    <n v="152313204401"/>
    <s v="WARKOP NGOPI JOSS TA"/>
    <s v="ODP-MIP-FB/118 FB/D10/118.01"/>
    <s v="WO061062740"/>
    <m/>
    <m/>
    <m/>
    <n v="112.43553199999999"/>
    <n v="-7.4510350000000001"/>
    <s v="|MC20217|MYIA-098770704914/POI/mocammad wachid/085113136062/ngopijossta@gmail.com"/>
    <s v="MYIB_ASSISTANT"/>
    <m/>
    <m/>
    <m/>
    <m/>
    <m/>
    <m/>
    <m/>
    <m/>
    <s v="Management Janji"/>
    <s v="2026-08-07 08:00:00 | telp :085113136062 alt : manja : pagi : siang 07/08/2026 hub sebelum ke lokasi "/>
    <s v="FCC"/>
    <d v="2026-06-08T11:54:59"/>
    <d v="2026-08-07T08:00:00"/>
    <m/>
    <s v="PS"/>
    <s v="MOJOKERTO"/>
    <s v="NO ADDON"/>
    <n v="20260808"/>
    <s v="Completed"/>
    <s v="HSI Bisnis Promo HUT Telkom PSB 70% - 150 Mbps"/>
    <s v="INDIBIZ"/>
    <m/>
    <m/>
    <d v="2026-08-07T08:00:00"/>
    <s v="2026-08-07 08:00:00 | telp :085113136062 alt : manja : pagi : siang 07/08/2026 hub sebelum ke lokasi "/>
    <n v="2026"/>
    <n v="8"/>
    <n v="8"/>
    <d v="2026-08-08T00:00:00"/>
    <n v="0.66666666666424135"/>
    <x v="0"/>
  </r>
  <r>
    <n v="249"/>
    <n v="1002507813"/>
    <n v="3"/>
    <x v="4"/>
    <n v="5"/>
    <s v="MATARAM"/>
    <s v="LOMBOK BARAT TENGAH"/>
    <s v="PRY"/>
    <s v="REG"/>
    <s v="AO"/>
    <x v="0"/>
    <s v="1P INET"/>
    <s v="Completed (PS)"/>
    <s v="RBS-Regional 3"/>
    <d v="2026-08-04T11:37:56"/>
    <d v="2026-08-05T19:16:23"/>
    <n v="69358168"/>
    <m/>
    <n v="172603791531"/>
    <s v="TOKO MAINAN ANAK-ANAK"/>
    <s v="ODP-PYA-FAE/18 FAL/D05/18.01"/>
    <s v="WO060875430"/>
    <m/>
    <m/>
    <m/>
    <n v="116.241137087345"/>
    <n v="-8.7467539285934297"/>
    <s v="MD|MYDB-20260803264290|DN00001/MN01272|TOKO MAINAN ANAK-ANAK|083147689744"/>
    <s v="MYDIGIBIZPARTNER"/>
    <m/>
    <m/>
    <m/>
    <m/>
    <m/>
    <m/>
    <m/>
    <m/>
    <s v="Management Janji"/>
    <s v="2026-08-05 08:00:00 | Nama PIC : Ibu Nurmala No HP : 083147689744 No Alt : - M Janji : 05 Agustus 2026 Jam Pasang : Pagi / Siang Note : hubungi pelanggan jika ingin ke lokasi, terima kasih"/>
    <s v="FCC"/>
    <d v="2026-04-08T11:40:22"/>
    <d v="2026-08-05T08:00:00"/>
    <m/>
    <s v="PS"/>
    <s v="LOMBOK TENGAH"/>
    <s v="NO ADDON"/>
    <n v="20260805"/>
    <s v="Completed"/>
    <s v="HSI Bisnis Promo HUT Telkom PSB 70% - 50 Mbps"/>
    <s v="INDIBIZ"/>
    <m/>
    <m/>
    <d v="2026-08-05T08:00:00"/>
    <s v="2026-08-05 08:00:00 | Nama PIC : Ibu Nurmala No HP : 083147689744 No Alt : - M Janji : 05 Agustus 2026 Jam Pasang : Pagi / Siang Note : hubungi pelanggan jika ingin ke lokasi, terima kasih"/>
    <n v="2026"/>
    <n v="8"/>
    <n v="5"/>
    <d v="2026-08-05T00:00:00"/>
    <n v="-0.33333333333575865"/>
    <x v="0"/>
  </r>
  <r>
    <n v="250"/>
    <n v="1002516660"/>
    <n v="3"/>
    <x v="1"/>
    <n v="4"/>
    <s v="SEMARANG"/>
    <s v="INNER - SEMARANG JATENG UTARA"/>
    <s v="SMC"/>
    <s v="REG"/>
    <s v="AO"/>
    <x v="0"/>
    <s v="1P INET"/>
    <s v="MIE - SEND SURVEY"/>
    <s v="RBS-Regional 3"/>
    <d v="2026-08-09T19:43:56"/>
    <d v="2026-08-09T19:46:01"/>
    <n v="69362012"/>
    <m/>
    <n v="146422108950"/>
    <s v="PT REVASS UTAMA MEDIKA - REP SEMARANG"/>
    <s v="ODP-SMC-FD/105 FD/D09/105.01"/>
    <s v="WO061343379"/>
    <m/>
    <m/>
    <m/>
    <n v="110.40173102170201"/>
    <n v="-7.0066714431188402"/>
    <s v="MD|MYDB-20260807264680|DN00001/MN00345|PT REVASS UTAMA MEDIKA - REP SEMARANG|085280141927"/>
    <s v="MYDIGIBIZPARTNER"/>
    <m/>
    <m/>
    <m/>
    <m/>
    <m/>
    <m/>
    <m/>
    <m/>
    <s v="Management Janji"/>
    <s v="2026-08-13 08:00:00 | M Janji : 13 agustus 2026 jam Pasang : pagi  Note : hubungi pelanggan jika ingin kelokasi"/>
    <s v="FCC"/>
    <d v="2026-09-08T19:54:40"/>
    <d v="2026-08-13T08:00:00"/>
    <m/>
    <s v="SURVEY_NEW_MANJA"/>
    <s v="X"/>
    <s v="NO ADDON"/>
    <m/>
    <s v="MIE - SEND SURVEY"/>
    <s v="HSI Bisnis Promo HUT Telkom PSB 70% - 100 Mbps Dual Band"/>
    <s v="INDIBIZ"/>
    <m/>
    <m/>
    <d v="2026-08-13T08:00:00"/>
    <s v="2026-08-13 08:00:00 | M Janji : 13 agustus 2026 jam Pasang : pagi  Note : hubungi pelanggan jika ingin kelokasi"/>
    <m/>
    <m/>
    <m/>
    <e v="#NUM!"/>
    <e v="#NUM!"/>
    <x v="1"/>
  </r>
  <r>
    <n v="251"/>
    <n v="1002513461"/>
    <n v="3"/>
    <x v="1"/>
    <n v="4"/>
    <s v="SEMARANG"/>
    <s v="UNGARAN"/>
    <s v="ABR"/>
    <s v="REG"/>
    <s v="AO"/>
    <x v="0"/>
    <s v="1P INET"/>
    <s v="Completed (PS)"/>
    <s v="RBS-Regional 3"/>
    <d v="2026-08-06T18:58:57"/>
    <d v="2026-08-08T16:49:55"/>
    <n v="69360335"/>
    <m/>
    <n v="141459107434"/>
    <s v="SPBU 44 506 06 BEDONO"/>
    <s v="ODP-ABR-FF/042 FF/D04/042.01"/>
    <s v="WO061116023"/>
    <m/>
    <m/>
    <m/>
    <n v="110.34745150000001"/>
    <n v="-7.3084971999999997"/>
    <s v="|MN02495|MYIA-007803979152/POI/I MADE MUDITA/081328099275/spbu4450606@gmail.com"/>
    <s v="MYIB_ASSISTANT"/>
    <m/>
    <m/>
    <m/>
    <m/>
    <m/>
    <m/>
    <m/>
    <m/>
    <s v="Management Janji"/>
    <s v="2026-08-07 15:00:00 | Nama PIC : BAPAK MADE MUDITA No HP : 081328099275 Alt :  M Janji : (JUMAT/7/AGUSTUS/2026) jam Pasang : 09:00 Note : hubungi pelanggan jika ingin kelokasi"/>
    <s v="FCC"/>
    <d v="2026-06-08T19:10:22"/>
    <d v="2026-08-07T15:00:00"/>
    <m/>
    <s v="PS"/>
    <s v="AMBARAWA"/>
    <s v="NO ADDON"/>
    <n v="20260808"/>
    <s v="Completed"/>
    <s v="HSI Bisnis Basic Promo HUT Telkom PSB 70% - 50 Mbps"/>
    <s v="INDIBIZ"/>
    <m/>
    <m/>
    <d v="2026-08-07T15:00:00"/>
    <s v="2026-08-07 15:00:00 | Nama PIC : BAPAK MADE MUDITA No HP : 081328099275 Alt :  M Janji : (JUMAT/7/AGUSTUS/2026) jam Pasang : 09:00 Note : hubungi pelanggan jika ingin kelokasi"/>
    <n v="2026"/>
    <n v="8"/>
    <n v="8"/>
    <d v="2026-08-08T00:00:00"/>
    <n v="0.375"/>
    <x v="0"/>
  </r>
  <r>
    <n v="252"/>
    <n v="1002514543"/>
    <n v="3"/>
    <x v="0"/>
    <n v="5"/>
    <s v="KEDIRI"/>
    <s v="BLITAR"/>
    <s v="LDY"/>
    <s v="REG"/>
    <s v="AO"/>
    <x v="0"/>
    <s v="1P INET"/>
    <s v="Completed (PS)"/>
    <s v="RBS-Regional 3"/>
    <d v="2026-08-07T13:11:58"/>
    <d v="2026-08-10T17:04:46"/>
    <n v="69360757"/>
    <m/>
    <n v="152734208665"/>
    <s v="UPT SMP Negeri 1 Wonotirto"/>
    <s v="ODP-LDY-FE/21 FE/D05/21.01"/>
    <s v="WO061160756"/>
    <m/>
    <m/>
    <m/>
    <n v="112.15512200000001"/>
    <n v="-8.2201109999999993"/>
    <s v="|MN00385|MYIA-055211737537/POI/Bambang Saifudin/08563298916/smpnsatuwonotirto@gmail.com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3:25:39"/>
    <d v="2026-08-10T08:00:00"/>
    <m/>
    <s v="PS"/>
    <s v="WLINGI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Info Tambahan : Hubungi pelanggan dulu sebelum ke lokasi terima kasih."/>
    <n v="2026"/>
    <n v="8"/>
    <n v="10"/>
    <d v="2026-08-10T00:00:00"/>
    <n v="-0.33333333333575865"/>
    <x v="0"/>
  </r>
  <r>
    <n v="253"/>
    <n v="1002509300"/>
    <n v="3"/>
    <x v="7"/>
    <n v="4"/>
    <s v="KUDUS"/>
    <s v="PURWODADI"/>
    <s v="WRO"/>
    <s v="REG"/>
    <s v="AO"/>
    <x v="0"/>
    <s v="1P INET"/>
    <s v="Completed (PS)"/>
    <s v="RBS-Regional 3"/>
    <d v="2026-08-04T16:58:56"/>
    <d v="2026-08-06T14:34:45"/>
    <n v="69358570"/>
    <m/>
    <n v="142509107212"/>
    <s v="SPBU 4458118"/>
    <s v="ODP-WRO-FL/035 FL/D05/035.01"/>
    <s v="WO060923300"/>
    <m/>
    <m/>
    <m/>
    <n v="111.205994"/>
    <n v="-7.0491840000000003"/>
    <s v="|MN01996|MYIA-016318136315/POI/Heri Susilo/085325311653/sandiblora36@gmail.com"/>
    <s v="MYIB_ASSISTANT"/>
    <m/>
    <m/>
    <m/>
    <m/>
    <m/>
    <m/>
    <m/>
    <m/>
    <s v="Management Janji"/>
    <s v="2026-08-05 15:00:00 | Tanggal pemasangan : 05 agustus 2026 Jam pemasangan : 08.00 - 12.00 Info Tambahan : Hubungi pelanggan dulu sebelum ke lokasi terimakasih"/>
    <s v="FCC"/>
    <d v="2026-04-08T17:10:10"/>
    <d v="2026-08-05T15:00:00"/>
    <m/>
    <s v="PS"/>
    <s v="WIROSARI"/>
    <s v="NO ADDON"/>
    <n v="20260806"/>
    <s v="Completed"/>
    <s v="HSI Bisnis Promo HUT Telkom PSB 70% - 50 Mbps"/>
    <s v="INDIBIZ"/>
    <m/>
    <m/>
    <d v="2026-08-05T15:00:00"/>
    <s v="2026-08-05 15:00:00 | Tanggal pemasangan : 05 agustus 2026 Jam pemasangan : 08.00 - 12.00 Info Tambahan : Hubungi pelanggan dulu sebelum ke lokasi terimakasih"/>
    <n v="2026"/>
    <n v="8"/>
    <n v="6"/>
    <d v="2026-08-06T00:00:00"/>
    <n v="0.375"/>
    <x v="0"/>
  </r>
  <r>
    <n v="254"/>
    <n v="1002506124"/>
    <n v="3"/>
    <x v="3"/>
    <n v="4"/>
    <s v="YOGYAKARTA"/>
    <s v="GUNUNG KIDUL"/>
    <s v="WNS"/>
    <s v="REG"/>
    <s v="AO"/>
    <x v="0"/>
    <m/>
    <s v="CC - HD1A - INPROGRESS UNCONTACTED"/>
    <s v="RBS-Regional 3"/>
    <d v="2026-08-03T13:37:50"/>
    <d v="2026-08-08T17:19:53"/>
    <n v="69357543"/>
    <m/>
    <n v="143135115015"/>
    <s v="DP CAFE"/>
    <m/>
    <m/>
    <m/>
    <m/>
    <m/>
    <n v="110.556403455207"/>
    <n v="-8.1306640952167992"/>
    <s v="AMRBS/405613/FARISTA APRILLIA/R3/YOGYAKARTA/HSI BISNIS 1S 75 MBPS PROMO HUT TELKOM 1:1/IMAM HANAFI/082241020724 087839358174/work.hanafi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HANIF NUROHMAN 40981182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</r>
  <r>
    <n v="255"/>
    <n v="1002516381"/>
    <n v="3"/>
    <x v="1"/>
    <n v="4"/>
    <s v="PEKALONGAN"/>
    <s v="BREBES"/>
    <s v="TTL"/>
    <s v="REG"/>
    <s v="AO"/>
    <x v="0"/>
    <s v="1P INET"/>
    <s v="CC - HD1A - INPROGRESS UNCONTACTED"/>
    <s v="RBS-Regional 3"/>
    <d v="2026-08-09T10:43:57"/>
    <d v="2026-08-11T07:22:22"/>
    <n v="69361764"/>
    <m/>
    <n v="142204107625"/>
    <s v="CV. SUBEKTI SETIABUDI"/>
    <s v="ODP-TTL-FF/035 FF/D02/035.01"/>
    <s v="WO061307666"/>
    <m/>
    <m/>
    <m/>
    <n v="108.87956"/>
    <n v="-6.8732230000000003"/>
    <s v="|MN00292|MYIA-026126076198/POI/SUDIARTO/081804621352/prabowo2121new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0:54:43"/>
    <d v="2026-08-10T08:00:00"/>
    <m/>
    <s v="FCC"/>
    <s v="KETANGGUNGAN"/>
    <s v="NO ADDON"/>
    <m/>
    <s v="UNCONTACTED : Telepon Tidak Diangkat - RNA Muhammad Fauzan Fidhianta 40961370|MYDITA"/>
    <s v="HSI Bisnis Promo HUT Telkom PSB 70%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1"/>
  </r>
  <r>
    <n v="256"/>
    <n v="1002510212"/>
    <n v="3"/>
    <x v="5"/>
    <n v="5"/>
    <s v="SBY UTARA"/>
    <s v="GRESIK"/>
    <s v="GSK"/>
    <s v="REG"/>
    <s v="AO"/>
    <x v="0"/>
    <s v="1P INET"/>
    <s v="Completed (PS)"/>
    <s v="RBS-Regional 3"/>
    <d v="2026-08-05T11:25:57"/>
    <d v="2026-08-05T18:26:27"/>
    <n v="69358977"/>
    <m/>
    <n v="152421262136"/>
    <s v="Toko Oktavian"/>
    <s v="ODP-GSK-FBX/25 FBX/D02/25.01"/>
    <s v="WO060967779"/>
    <m/>
    <m/>
    <m/>
    <n v="112.60519549999999"/>
    <n v="-7.1770965000000002"/>
    <s v="|MN02435|MYIA-054309464545/POI/Oktavian Adisaputra /081321039250/oktavianadisaputra14@gmail.com"/>
    <s v="MYIB_ASSISTANT"/>
    <m/>
    <m/>
    <m/>
    <m/>
    <m/>
    <m/>
    <m/>
    <m/>
    <s v="Management Janji"/>
    <s v="2026-08-09 13:00:00 | Tanggal: 06/8/2026 Jam Pasang: Siang Note: Hubungi pelanggan sebelum ke lokasi, terima kasih."/>
    <s v="FCC"/>
    <d v="2026-05-08T11:39:53"/>
    <d v="2026-08-09T13:00:00"/>
    <m/>
    <s v="PS"/>
    <s v="GRESIK"/>
    <s v="NO ADDON"/>
    <n v="20260805"/>
    <s v="Completed"/>
    <s v="HSI Bisnis Basic Promo HUT Telkom PSB 70% - 75 Mbps"/>
    <s v="INDIBIZ"/>
    <m/>
    <m/>
    <d v="2026-08-09T13:00:00"/>
    <s v="2026-08-09 13:00:00 | Tanggal: 06/8/2026 Jam Pasang: Siang Note: Hubungi pelanggan sebelum ke lokasi, terima kasih."/>
    <n v="2026"/>
    <n v="8"/>
    <n v="5"/>
    <d v="2026-08-05T00:00:00"/>
    <n v="-4.5416666666642413"/>
    <x v="0"/>
  </r>
  <r>
    <n v="257"/>
    <n v="1002516338"/>
    <n v="3"/>
    <x v="7"/>
    <n v="4"/>
    <s v="KUDUS"/>
    <s v="JEPARA"/>
    <s v="JPR"/>
    <s v="REG"/>
    <s v="AO"/>
    <x v="0"/>
    <s v="1P INET"/>
    <s v="7 | OSS - PROVISIONING ISSUED"/>
    <s v="RBS-Regional 3"/>
    <d v="2026-08-09T09:55:56"/>
    <d v="2026-08-10T21:34:51"/>
    <n v="69361729"/>
    <m/>
    <n v="142539117749"/>
    <s v="TOKO DHITO"/>
    <s v="ODP-JPR-FS/114"/>
    <s v="WO061304845"/>
    <m/>
    <m/>
    <m/>
    <n v="110.724441"/>
    <n v="-6.5686200000000001"/>
    <s v="|MC60040|MYIA-024365547546/POI/Evaldi Silva Ainil Aziz/085933833422/dhitotoko@gmail.com"/>
    <s v="MYIB_ASSISTANT"/>
    <m/>
    <m/>
    <m/>
    <m/>
    <m/>
    <m/>
    <m/>
    <m/>
    <s v="Management Janji"/>
    <s v="2026-08-10 15:00:00 | Tanggal pemasangan: 10/08/2026 Jam pemasangan : 15.00 Info Tambahan : Hubungi pelanggan dulu sebelum ke lokasi. terima kasih "/>
    <s v="FCC"/>
    <d v="2026-09-08T10:09:51"/>
    <d v="2026-08-10T15:00:00"/>
    <m/>
    <s v="PI"/>
    <s v="X"/>
    <s v="NO ADDON"/>
    <m/>
    <s v="Provisioning Issued"/>
    <s v="HSI Bisnis Promo HUT Telkom PSB 70% - 75 Mbps"/>
    <s v="INDIBIZ"/>
    <m/>
    <m/>
    <d v="2026-08-10T15:00:00"/>
    <s v="2026-08-10 15:00:00 | Tanggal pemasangan: 10/08/2026 Jam pemasangan : 15.00 Info Tambahan : Hubungi pelanggan dulu sebelum ke lokasi. terima kasih "/>
    <m/>
    <m/>
    <m/>
    <e v="#NUM!"/>
    <e v="#NUM!"/>
    <x v="1"/>
  </r>
  <r>
    <n v="258"/>
    <n v="1002506175"/>
    <n v="3"/>
    <x v="3"/>
    <n v="4"/>
    <s v="MAGELANG"/>
    <s v="MUNTILAN"/>
    <s v="MUN"/>
    <s v="REG"/>
    <s v="AO"/>
    <x v="0"/>
    <m/>
    <s v="Completed (PS)"/>
    <s v="RBS-Regional 3"/>
    <d v="2026-08-03T13:59:37"/>
    <d v="2026-08-03T21:09:33"/>
    <n v="69353932"/>
    <m/>
    <n v="141146114787"/>
    <s v="CV BERKAH MITRA MERAPI FARM"/>
    <s v="ODP-MUN-FAH/019"/>
    <s v="WO060799412"/>
    <m/>
    <m/>
    <m/>
    <n v="110.275694"/>
    <n v="-7.5718529999999999"/>
    <s v="|MN02395|MYIA-022654920672/POI/SALMAN AL FARIDZI/08131000230/salmanalfiyah971@gmail.com"/>
    <s v="Sales Profesional"/>
    <m/>
    <m/>
    <m/>
    <m/>
    <m/>
    <m/>
    <m/>
    <m/>
    <s v="Management Janji"/>
    <s v="2026-07-30 08:00:00 | Nama PIC : Salman  No HP : 08131000230  Alt :   M Janji : 29 Juli 2026  Jam Pasang : 08.00 - 13:00   NoteÃ‚Â :  hubungi terlebih dahulu sebelum kelokasi"/>
    <s v="FCC"/>
    <d v="2026-03-08T14:10:30"/>
    <m/>
    <m/>
    <s v="PS"/>
    <s v="MUNTILA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08:00:00 | Nama PIC : Salman  No HP : 08131000230  Alt :   M Janji : 29 Juli 2026  Jam Pasang : 08.00 - 13:00   NoteÃ‚Â :  hubungi terlebih dahulu sebelum kelokasi"/>
    <n v="2026"/>
    <n v="8"/>
    <n v="3"/>
    <d v="2026-08-03T00:00:00"/>
    <n v="-0.29166666666424135"/>
    <x v="0"/>
  </r>
  <r>
    <n v="259"/>
    <n v="1002515915"/>
    <n v="3"/>
    <x v="0"/>
    <n v="5"/>
    <s v="MADIUN"/>
    <s v="MADIUN"/>
    <s v="CRB"/>
    <s v="REG"/>
    <s v="AO"/>
    <x v="0"/>
    <s v="1P INET"/>
    <s v="7 | OSS - PROVISIONING ISSUED"/>
    <s v="RBS-Regional 3"/>
    <d v="2026-08-08T13:04:58"/>
    <d v="2026-08-09T13:09:34"/>
    <n v="69361421"/>
    <m/>
    <n v="152632208647"/>
    <s v="SPBU PILANGKENCENG"/>
    <s v="ODP-CRB-FF/01 FF/D01/01.01"/>
    <s v="WO061258269"/>
    <m/>
    <m/>
    <m/>
    <n v="111.663045"/>
    <n v="-7.5149819999999998"/>
    <s v="|MC20208|MYIA-037805015078/POI/RUDI RIANTO/081227456412/spbupilangkenceng5363127@gmail.com"/>
    <s v="MYIB_ASSISTANT"/>
    <m/>
    <m/>
    <m/>
    <m/>
    <m/>
    <m/>
    <m/>
    <m/>
    <s v="Management Janji"/>
    <s v="2026-08-09 13:00:00 | Nama PIC: bp rudi  Notel: 081227456412 Alt: -  Tanggal: 9/8/2026 Jam Pasang: Siang Note: Hubungi pelanggan sebelum ke lokasi, terima kasih. "/>
    <s v="FCC"/>
    <d v="2026-08-08T13:10:17"/>
    <d v="2026-08-09T13:00:00"/>
    <m/>
    <s v="PI"/>
    <s v="CARUBAN"/>
    <s v="NO ADDON"/>
    <m/>
    <s v="Provisioning Issued"/>
    <s v="HSI Bisnis Promo HUT Telkom PSB 70% - 50 Mbps"/>
    <s v="INDIBIZ"/>
    <m/>
    <m/>
    <d v="2026-08-09T13:00:00"/>
    <s v="2026-08-09 13:00:00 | Nama PIC: bp rudi  Notel: 081227456412 Alt: -  Tanggal: 9/8/2026 Jam Pasang: Siang Note: Hubungi pelanggan sebelum ke lokasi, terima kasih. "/>
    <m/>
    <m/>
    <m/>
    <e v="#NUM!"/>
    <e v="#NUM!"/>
    <x v="1"/>
  </r>
  <r>
    <n v="260"/>
    <n v="1002516393"/>
    <n v="3"/>
    <x v="5"/>
    <n v="5"/>
    <s v="SBY SELATAN"/>
    <s v="MANYAR"/>
    <s v="JGR"/>
    <s v="REG"/>
    <s v="AO"/>
    <x v="0"/>
    <m/>
    <s v="Completed (PS)"/>
    <s v="RBS-Regional 3"/>
    <d v="2026-08-09T11:08:32"/>
    <d v="2026-08-10T18:31:45"/>
    <n v="69361788"/>
    <m/>
    <n v="152310255290"/>
    <s v="CV. Anugrah jaya sukses"/>
    <s v="ODP-RKT-FGH/63"/>
    <s v="WO061329814"/>
    <m/>
    <m/>
    <m/>
    <n v="112.7692893"/>
    <n v="-7.3160546000000002"/>
    <s v="|MN02446|/CV. Anugrah jaya sukses/08113112900/anggra2608@gmai.com/HSI Bisnis Promo HUT Telkom (1:1) 200 Mbps (Rp 790.000) PSB Rp 150.000/Anggra kurniawan/-7,316,046,112.77"/>
    <s v="Sales Force DBS"/>
    <m/>
    <m/>
    <m/>
    <m/>
    <m/>
    <m/>
    <m/>
    <m/>
    <s v="Management Janji"/>
    <s v="2026-08-10 13:00:00|Nama PIC:  bp anggra  No HP: 08113112900 Alt: Tanggal: 10/8/2026 Jam Pasang: Siang Note: Hubungi sebelum ke lokasi, terimakasih.|40010577|MYDITA"/>
    <s v="FCC"/>
    <d v="2026-09-08T11:10:11"/>
    <d v="2026-08-10T13:00:00"/>
    <m/>
    <s v="PS"/>
    <s v="JAGI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nggra  No HP: 08113112900 Alt: Tanggal: 10/8/2026 Jam Pasang: Siang Note: Hubungi sebelum ke lokasi, terimakasih.|40010577|MYDITA"/>
    <n v="2026"/>
    <n v="8"/>
    <n v="10"/>
    <d v="2026-08-10T00:00:00"/>
    <n v="-0.54166666666424135"/>
    <x v="0"/>
  </r>
  <r>
    <n v="261"/>
    <n v="1002510687"/>
    <n v="3"/>
    <x v="6"/>
    <n v="5"/>
    <s v="PASURUAN"/>
    <s v="PASURUAN"/>
    <s v="BNL"/>
    <s v="REG"/>
    <s v="AO"/>
    <x v="0"/>
    <m/>
    <s v="Completed (PS)"/>
    <s v="RBS-Regional 3"/>
    <d v="2026-08-05T14:04:03"/>
    <d v="2026-08-07T13:18:04"/>
    <n v="69359252"/>
    <m/>
    <n v="152744222121"/>
    <s v="PUSTU KEDUNG BANTENG"/>
    <s v="ODP-BNL-FAA/85"/>
    <s v="WO061016672"/>
    <m/>
    <m/>
    <m/>
    <n v="112.78354950000001"/>
    <n v="-7.6446240000000003"/>
    <s v="|MN02680|/PUSTU KEDUNG BANTENG/WINBACK 2.0 HSI B2B (1:1) 50MBPS 355RB PSB DISC 70%//uptdkes.rembang@gmail 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10:37"/>
    <d v="2026-08-06T15:00:00"/>
    <m/>
    <s v="PS"/>
    <s v="BANGIL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0"/>
  </r>
  <r>
    <n v="262"/>
    <n v="1002515183"/>
    <n v="3"/>
    <x v="7"/>
    <n v="4"/>
    <s v="KUDUS"/>
    <s v="PURWODADI"/>
    <s v="WRO"/>
    <s v="REG"/>
    <s v="AO"/>
    <x v="0"/>
    <s v="1P INET"/>
    <s v="102 | FOLLOW UP COMPLETED"/>
    <s v="RBS-Regional 3"/>
    <d v="2026-08-07T16:01:56"/>
    <d v="2026-08-10T10:26:09"/>
    <n v="69361025"/>
    <m/>
    <n v="142509107223"/>
    <s v="SPBU 4458112"/>
    <s v="ODP-WRO-FG/112 FG/D05/112.01"/>
    <s v="WO061186574"/>
    <m/>
    <m/>
    <m/>
    <n v="111.135701"/>
    <n v="-7.0903549999999997"/>
    <s v="|MN01996|MYIA-091289207121/POI/Siti Munfaizah/085325118582/spbutruwolu@gmail.com"/>
    <s v="MYIB_ASSISTANT"/>
    <m/>
    <m/>
    <m/>
    <m/>
    <m/>
    <m/>
    <m/>
    <m/>
    <s v="Management Janji"/>
    <s v="2026-08-08 13:00:00 | telp :085325118582  alt : pagi / siang 08/08/2026 hub sebelum ke lokasi  "/>
    <s v="FCC"/>
    <d v="2026-07-08T16:25:36"/>
    <d v="2026-08-08T13:00:00"/>
    <s v="Kendala Lainnya"/>
    <s v="REVOKE"/>
    <s v="WIROSARI"/>
    <s v="NO ADDON"/>
    <m/>
    <s v="Follow Up Revoke Completed, New Order ID : SC1002517230"/>
    <s v="HSI Bisnis Promo HUT Telkom PSB 70% - 100 Mbps"/>
    <s v="INDIBIZ"/>
    <m/>
    <m/>
    <d v="2026-08-08T13:00:00"/>
    <s v="2026-08-08 13:00:00 | telp :085325118582  alt : pagi / siang 08/08/2026 hub sebelum ke lokasi  "/>
    <m/>
    <m/>
    <m/>
    <e v="#NUM!"/>
    <e v="#NUM!"/>
    <x v="1"/>
  </r>
  <r>
    <n v="263"/>
    <n v="1002508268"/>
    <n v="3"/>
    <x v="3"/>
    <n v="4"/>
    <s v="MAGELANG"/>
    <s v="MUNTILAN"/>
    <s v="SWT"/>
    <s v="REG"/>
    <s v="AO"/>
    <x v="0"/>
    <m/>
    <s v="FCC - HD1A - PROGRESS"/>
    <s v="RBS-Regional 3"/>
    <d v="2026-08-04T13:36:25"/>
    <d v="2026-08-04T13:38:14"/>
    <n v="69358298"/>
    <m/>
    <n v="142164113600"/>
    <s v="Priyanto farm"/>
    <m/>
    <m/>
    <m/>
    <m/>
    <m/>
    <n v="110.365425"/>
    <n v="-7.5303500000000003"/>
    <s v="|MN00935|/Priyanto farm/085801282125/priyantohadiprayitno@gmail.com/ 1S HSI BISNIS BASIC PROMO HUT 50 Mbps / AGUS SADEWO"/>
    <s v="Sales Profesional"/>
    <m/>
    <m/>
    <m/>
    <m/>
    <m/>
    <m/>
    <m/>
    <m/>
    <m/>
    <m/>
    <m/>
    <d v="2026-04-08T13:39:51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</r>
  <r>
    <n v="264"/>
    <n v="1002515815"/>
    <n v="3"/>
    <x v="7"/>
    <n v="4"/>
    <s v="KUDUS"/>
    <s v="REMBANG"/>
    <s v="LSE"/>
    <s v="REG"/>
    <s v="AO"/>
    <x v="0"/>
    <s v="1P INET"/>
    <s v="OSS - FALLOUT"/>
    <s v="RBS-Regional 3"/>
    <d v="2026-08-08T11:29:57"/>
    <d v="2026-08-10T16:47:57"/>
    <n v="69361361"/>
    <m/>
    <n v="142598105504"/>
    <s v="KSPPS BMT ASALAM ARTHADAYA.KK MARYUN"/>
    <s v="ODP-LSE-FC/012"/>
    <s v="WO061248581"/>
    <m/>
    <m/>
    <m/>
    <n v="111.58652135035599"/>
    <n v="-6.8762507145352698"/>
    <s v="|MN02366|MYIA-068064921863/POI/AMAR MARUF/081228813815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s v="Kendala Teknik"/>
    <s v="FO_WFM"/>
    <s v="REMBANG"/>
    <s v="NO ADDON"/>
    <m/>
    <s v="Provisioning Failed|WFM|INF009013822|TOJ_-6.7044997,111.4464518_-6.874206,111.586344 ODP jauh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1"/>
  </r>
  <r>
    <n v="265"/>
    <n v="1002510249"/>
    <n v="3"/>
    <x v="0"/>
    <n v="5"/>
    <s v="KEDIRI"/>
    <s v="TULUNGAGUNG"/>
    <s v="TUL"/>
    <s v="REG"/>
    <s v="AO"/>
    <x v="0"/>
    <m/>
    <s v="Completed (PS)"/>
    <s v="RBS-Regional 3"/>
    <d v="2026-08-05T11:35:22"/>
    <d v="2026-08-06T08:17:34"/>
    <n v="69357251"/>
    <s v="-"/>
    <n v="-152606246379"/>
    <s v="PT. PUTRA SURYA MANDIRI SEJAHTERA"/>
    <s v="ODP-TUL-FAH/12"/>
    <s v="WO060969828"/>
    <m/>
    <m/>
    <m/>
    <n v="111.93582600000001"/>
    <n v="-8.0178799000000005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 Jam Pemasangan : 08:00 13:00  Info Tambahan : Hubungi pelanggan dulu sebelum ke lokasi terimakasih"/>
    <s v="FCC"/>
    <d v="2026-05-08T11:39:53"/>
    <m/>
    <m/>
    <s v="PS"/>
    <s v="TULUNGAGUNG"/>
    <s v="NO ADDON"/>
    <n v="202608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07:00:00"/>
    <s v="2026-08-04 08:00:00 | Tanggal Pemasangan : 04 Agustus 2026  Jam Pemasangan : 08:00 13:00  Info Tambahan : Hubungi pelanggan dulu sebelum ke lokasi terimakasih"/>
    <n v="2026"/>
    <n v="8"/>
    <n v="6"/>
    <d v="2026-08-06T00:00:00"/>
    <n v="0.70833333333575865"/>
    <x v="0"/>
  </r>
  <r>
    <n v="266"/>
    <n v="1002510924"/>
    <n v="3"/>
    <x v="4"/>
    <n v="5"/>
    <s v="MATARAM"/>
    <s v="INNER - NUSA TENGGARA"/>
    <s v="SWE"/>
    <s v="REG"/>
    <s v="AO"/>
    <x v="0"/>
    <s v="1P INET"/>
    <s v="Completed (PS)"/>
    <s v="RBS-Regional 3"/>
    <d v="2026-08-05T14:58:56"/>
    <d v="2026-08-06T12:21:08"/>
    <n v="69359324"/>
    <m/>
    <n v="172605804101"/>
    <s v="K88 STATIONERY &amp; Agen BRILink"/>
    <s v="ODP-SWE-FAX/22"/>
    <s v="WO060998147"/>
    <m/>
    <m/>
    <m/>
    <n v="116.15454398095601"/>
    <n v="-8.6053575383132603"/>
    <s v="MD|MYDB-20260805264450|SC00001/MC00069|K88 STATIONERY &amp; Agen BRILink|087865511844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X"/>
    <s v="NO ADDON"/>
    <n v="20260806"/>
    <s v="Completed"/>
    <s v="HSI Bisnis Promo HUT Telkom PSB 70% - 1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267"/>
    <n v="1002511659"/>
    <n v="3"/>
    <x v="1"/>
    <n v="4"/>
    <s v="PEKALONGAN"/>
    <s v="PEMALANG"/>
    <s v="PML"/>
    <s v="REG"/>
    <s v="AO"/>
    <x v="0"/>
    <s v="1P INET"/>
    <s v="102 | FOLLOW UP COMPLETED"/>
    <s v="RBS-Regional 3"/>
    <d v="2026-08-06T09:47:56"/>
    <d v="2026-08-07T11:32:12"/>
    <n v="69359666"/>
    <m/>
    <n v="142278112622"/>
    <s v="KUD MISOYO SARI"/>
    <s v="ODP-PML-FS/001 FS/D01/001.01"/>
    <s v="WO061047490"/>
    <m/>
    <m/>
    <m/>
    <n v="109.368638"/>
    <n v="-6.8634389999999996"/>
    <s v="|MN02086|MYIA-004026900870/POI/aris kusnandar /085225051702/kud.misoyo.sari@gmail.com"/>
    <s v="MYIB_ASSISTANT"/>
    <m/>
    <m/>
    <m/>
    <m/>
    <m/>
    <m/>
    <m/>
    <m/>
    <s v="Management Janji"/>
    <s v="2026-08-07 08:00:00 | Nama Pic : bp aris kusnandar  No Hp Pic : 085225051702 No alt : - Jam Pemasangan : pagi  Tanggal Pemasangan : 7 Agustus 2026"/>
    <s v="FCC"/>
    <d v="2026-06-08T09:55:05"/>
    <d v="2026-08-07T08:00:00"/>
    <m/>
    <s v="REVOKE"/>
    <s v="X"/>
    <s v="NO ADDON"/>
    <m/>
    <s v="Follow Up Revoke Completed, New Order ID : SC1002514362"/>
    <s v="HSI Bisnis Basic Promo HUT Telkom PSB 70% - 50 Mbps"/>
    <s v="INDIBIZ"/>
    <m/>
    <m/>
    <d v="2026-08-07T08:00:00"/>
    <s v="2026-08-07 08:00:00 | Nama Pic : bp aris kusnandar  No Hp Pic : 085225051702 No alt : - Jam Pemasangan : pagi  Tanggal Pemasangan : 7 Agustus 2026"/>
    <m/>
    <m/>
    <m/>
    <e v="#NUM!"/>
    <e v="#NUM!"/>
    <x v="1"/>
  </r>
  <r>
    <n v="268"/>
    <n v="1002511413"/>
    <n v="3"/>
    <x v="4"/>
    <n v="5"/>
    <s v="MATARAM"/>
    <s v="BIMA"/>
    <s v="DMP"/>
    <s v="REG"/>
    <s v="AO"/>
    <x v="0"/>
    <s v="1P INET"/>
    <s v="Completed (PS)"/>
    <s v="RBS-Regional 3"/>
    <d v="2026-08-06T07:52:57"/>
    <d v="2026-08-07T17:12:06"/>
    <n v="69359523"/>
    <m/>
    <n v="172611785893"/>
    <s v="toko daud"/>
    <s v="ODP-DMP-FAH/34 FAH/D02/34.01"/>
    <s v="WO061034920"/>
    <m/>
    <m/>
    <m/>
    <n v="118.38266609999999"/>
    <n v="-8.7961479999999899"/>
    <s v="|MN02363|MYIA-059859121267/POI/daud tandi/082147591537/tiaradompu61@gmail.com"/>
    <s v="MYIB_ASSISTANT"/>
    <m/>
    <m/>
    <m/>
    <m/>
    <m/>
    <m/>
    <m/>
    <m/>
    <s v="Management Janji"/>
    <s v="2026-08-07 08:00:00 | telp :082147591537 alt : manja : pagi : siang 07/08/2026 hub sebelum ke lokasi "/>
    <s v="FCC"/>
    <d v="2026-06-08T07:55:38"/>
    <d v="2026-08-07T08:00:00"/>
    <m/>
    <s v="PS"/>
    <s v="DOMPU"/>
    <s v="NO ADDON"/>
    <n v="20260807"/>
    <s v="Completed"/>
    <s v="HSI Bisnis Promo HUT Telkom PSB 70% - 50 Mbps"/>
    <s v="INDIBIZ"/>
    <m/>
    <m/>
    <d v="2026-08-07T08:00:00"/>
    <s v="2026-08-07 08:00:00 | telp :082147591537 alt : manja : pagi : siang 07/08/2026 hub sebelum ke lokasi "/>
    <n v="2026"/>
    <n v="8"/>
    <n v="7"/>
    <d v="2026-08-07T00:00:00"/>
    <n v="-0.33333333333575865"/>
    <x v="0"/>
  </r>
  <r>
    <n v="269"/>
    <n v="1002510440"/>
    <n v="3"/>
    <x v="5"/>
    <n v="5"/>
    <s v="MADURA"/>
    <s v="BANGKALAN"/>
    <s v="OMB"/>
    <s v="REG"/>
    <s v="AO"/>
    <x v="0"/>
    <s v="1P INET"/>
    <s v="Completed (PS)"/>
    <s v="RBS-Regional 3"/>
    <d v="2026-08-05T12:58:57"/>
    <d v="2026-08-06T09:17:30"/>
    <n v="69359136"/>
    <m/>
    <n v="152438901447"/>
    <s v="MADRASAH AL-RAHMAN"/>
    <s v="ODP-OMB-FE/10 FE/D01/10.01"/>
    <s v="WO060979128"/>
    <m/>
    <m/>
    <m/>
    <n v="113.36249615996999"/>
    <n v="-7.12767593593487"/>
    <s v="MD|MYDB-20260805264392|DN00001/MN02006|MADRASAH AL-RAHMAN|087899231342"/>
    <s v="MYDIGIBIZPARTNER"/>
    <m/>
    <m/>
    <m/>
    <m/>
    <m/>
    <m/>
    <m/>
    <m/>
    <s v="Management Janji"/>
    <s v="2026-08-06 15:00:00 | Jam pemasangan : 12.00 Info Tambahan : Hubungi pelanggan dulu sebelum ke lokasi terimakasih  "/>
    <s v="FCC"/>
    <d v="2026-05-08T13:10:17"/>
    <d v="2026-08-06T15:00:00"/>
    <m/>
    <s v="PS"/>
    <s v="X"/>
    <s v="NETMONK"/>
    <n v="20260806"/>
    <s v="Completed"/>
    <s v="HSI Bisnis Bundling Netmonk Promo 2026 PSB 70% - 300 Mbps"/>
    <s v="INDIBIZ"/>
    <m/>
    <m/>
    <d v="2026-08-06T15:00:00"/>
    <s v="2026-08-06 15:00:00 | Jam pemasangan : 12.00 Info Tambahan : Hubungi pelanggan dulu sebelum ke lokasi terimakasih  "/>
    <n v="2026"/>
    <n v="8"/>
    <n v="6"/>
    <d v="2026-08-06T00:00:00"/>
    <n v="-0.625"/>
    <x v="0"/>
  </r>
  <r>
    <n v="270"/>
    <n v="1002507579"/>
    <n v="3"/>
    <x v="3"/>
    <n v="4"/>
    <s v="MAGELANG"/>
    <s v="MUNTILAN"/>
    <s v="SWT"/>
    <s v="REG"/>
    <s v="AO"/>
    <x v="0"/>
    <m/>
    <s v="CC - HD1A - INPROGRESS UNCONTACTED"/>
    <s v="RBS-Regional 3"/>
    <d v="2026-08-04T10:58:53"/>
    <d v="2026-08-05T11:54:40"/>
    <n v="69358084"/>
    <m/>
    <n v="142164113591"/>
    <s v="Hartati Farm"/>
    <m/>
    <m/>
    <m/>
    <m/>
    <m/>
    <n v="110.36689440000001"/>
    <n v="-7.5307750000000002"/>
    <s v="|MN00935|/Hartati Farm/085800302224/srihartatishtt662@gmali.com/ 1S HSI BISNIS BASIC PROMO HUT 50 Mbps / AGUS SADEWO"/>
    <s v="Sales Profesional"/>
    <m/>
    <m/>
    <m/>
    <m/>
    <m/>
    <m/>
    <m/>
    <m/>
    <m/>
    <m/>
    <m/>
    <d v="2026-04-08T11:10:54"/>
    <m/>
    <m/>
    <s v="FCC"/>
    <s v="X"/>
    <s v="NO ADDON"/>
    <m/>
    <s v="UNCONTACTED : Mail Box - Memo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</r>
  <r>
    <n v="271"/>
    <n v="1002507881"/>
    <n v="3"/>
    <x v="0"/>
    <n v="5"/>
    <s v="MALANG"/>
    <s v="KEPANJEN"/>
    <s v="KLJ"/>
    <s v="REG"/>
    <s v="AO"/>
    <x v="0"/>
    <s v="1P INET"/>
    <s v="102 | FOLLOW UP COMPLETED"/>
    <s v="RBS-Regional 3"/>
    <d v="2026-08-04T11:50:58"/>
    <d v="2026-08-06T11:22:38"/>
    <n v="69358189"/>
    <m/>
    <n v="152703903403"/>
    <s v="TOKO KUE DINOYO MALANG"/>
    <s v="ODP-KLJ-FAF/158 FAF/D04/158.01"/>
    <s v="WO060877303"/>
    <m/>
    <m/>
    <m/>
    <n v="112.6063291"/>
    <n v="-7.9375565999999997"/>
    <s v="|MN02214|MYIA-030609418801/POI/SOFANDI/081211377715/sofandioncom@gmail.com"/>
    <s v="MYIB_ASSISTANT"/>
    <m/>
    <m/>
    <m/>
    <m/>
    <m/>
    <m/>
    <m/>
    <m/>
    <s v="Management Janji"/>
    <s v="2026-08-05 08:00:00 | Nama Pic : bp SOFANDI No Hp Pic : 081211377715 No alt : - Jam Pemasangan : pagi  Tanggal Pemasangan : 5 Agustus 2026"/>
    <s v="FCC"/>
    <d v="2026-04-08T11:55:14"/>
    <d v="2026-08-05T08:00:00"/>
    <m/>
    <s v="REVOKE"/>
    <s v="KLOJEN"/>
    <s v="NO ADDON"/>
    <m/>
    <s v="Follow Up Revoke Completed, New Order ID : SC1002512021"/>
    <s v="HSI Bisnis Promo HUT Telkom PSB 70% - 50 Mbps"/>
    <s v="INDIBIZ"/>
    <m/>
    <m/>
    <d v="2026-08-05T08:00:00"/>
    <s v="2026-08-05 08:00:00 | Nama Pic : bp SOFANDI No Hp Pic : 081211377715 No alt : - Jam Pemasangan : pagi  Tanggal Pemasangan : 5 Agustus 2026"/>
    <m/>
    <m/>
    <m/>
    <e v="#NUM!"/>
    <e v="#NUM!"/>
    <x v="1"/>
  </r>
  <r>
    <n v="272"/>
    <n v="1002516378"/>
    <n v="3"/>
    <x v="5"/>
    <n v="5"/>
    <s v="MADURA"/>
    <s v="BANGKALAN"/>
    <s v="SPG"/>
    <s v="REG"/>
    <s v="AO"/>
    <x v="0"/>
    <s v="1P INET"/>
    <s v="Completed (PS)"/>
    <s v="RBS-Regional 3"/>
    <d v="2026-08-09T10:40:56"/>
    <d v="2026-08-10T13:45:50"/>
    <n v="69361763"/>
    <m/>
    <n v="152434913563"/>
    <s v="SMA Nahdlatul ulama 1"/>
    <s v="ODP-SPG-FY/100 FY/D07/100.01"/>
    <s v="WO061307531"/>
    <m/>
    <m/>
    <m/>
    <n v="113.155218064785"/>
    <n v="-7.0075908919928098"/>
    <s v="MD|MYDB-20260809264808|DN00001/MN00572|SMA Nahdlatul ulama 1|08381054361"/>
    <s v="MYDIGIBIZPARTNER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SAMPANG"/>
    <s v="NETMONK"/>
    <n v="20260810"/>
    <s v="Completed"/>
    <s v="HSI Bisnis Bundling Netmonk Promo 2026 PSB 70% - 3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0"/>
  </r>
  <r>
    <n v="273"/>
    <n v="1002506598"/>
    <n v="3"/>
    <x v="6"/>
    <n v="5"/>
    <s v="JEMBER"/>
    <s v="JEMBER"/>
    <s v="JER"/>
    <s v="REG"/>
    <s v="AO"/>
    <x v="0"/>
    <s v="1P INET"/>
    <s v="Completed (PS)"/>
    <s v="RBS-Regional 3"/>
    <d v="2026-08-03T17:53:56"/>
    <d v="2026-08-05T21:04:34"/>
    <n v="69357825"/>
    <m/>
    <n v="152501280827"/>
    <s v="EZZY HOMESTAY"/>
    <s v="ODP-JER-FA/26 FA/D01/26.01"/>
    <s v="WO060830926"/>
    <m/>
    <m/>
    <m/>
    <n v="113.677196"/>
    <n v="-8.1773179999999996"/>
    <s v="|MN02617|MYIA-057292805690/POI/PRABOWO/0881037504976/ezzy.homestay01@gmail.com"/>
    <s v="MYIB_ASSISTANT"/>
    <m/>
    <m/>
    <m/>
    <m/>
    <m/>
    <m/>
    <m/>
    <m/>
    <s v="Management Janji"/>
    <s v="2026-08-05 08:00:00 | Nama PIC : bu renita No HP : 0881037504976 Tanggal Pemasangan : 05 Agustus 2026 Jam Pemasangan : 08:00 15:00 Info Tambahan : Hubungi pelanggan dulu sebelum ke lokasi terimakasih"/>
    <s v="FCC"/>
    <d v="2026-03-08T17:54:48"/>
    <d v="2026-08-05T08:00:00"/>
    <m/>
    <s v="PS"/>
    <s v="JEMBER"/>
    <s v="NETMONK"/>
    <n v="20260805"/>
    <s v="Completed"/>
    <s v="HSI Bisnis Bundling Netmonk Promo 2026 PSB 70% - 200 Mbps"/>
    <s v="INDIBIZ"/>
    <m/>
    <m/>
    <d v="2026-08-05T08:00:00"/>
    <s v="2026-08-05 08:00:00 | Nama PIC : bu renita No HP : 0881037504976 Tanggal Pemasangan : 05 Agustus 2026 Jam Pemasangan : 08:00 15:00 Info Tambahan : Hubungi pelanggan dulu sebelum ke lokasi terimakasih"/>
    <n v="2026"/>
    <n v="8"/>
    <n v="5"/>
    <d v="2026-08-05T00:00:00"/>
    <n v="-0.33333333333575865"/>
    <x v="0"/>
  </r>
  <r>
    <n v="274"/>
    <n v="1002505992"/>
    <n v="3"/>
    <x v="7"/>
    <n v="4"/>
    <s v="KUDUS"/>
    <s v="BLORA"/>
    <s v="BLO"/>
    <s v="REG"/>
    <s v="AO"/>
    <x v="0"/>
    <s v="1P INET"/>
    <s v="Completed (PS)"/>
    <s v="RBS-Regional 3"/>
    <d v="2026-08-03T12:34:56"/>
    <d v="2026-08-04T15:03:18"/>
    <n v="69357456"/>
    <m/>
    <n v="141569115674"/>
    <s v="KOPI PAHING"/>
    <s v="ODP-BLO-FJ/023 FJ/D03/023.01"/>
    <s v="WO060783211"/>
    <m/>
    <m/>
    <m/>
    <n v="111.4098855"/>
    <n v="-7.0323032000000003"/>
    <s v="|MC60133|MYIA-065472751284/POI/WIO ISTANZA/081227832961/wio398023@gmail.com"/>
    <s v="MYIB_ASSISTANT"/>
    <m/>
    <m/>
    <m/>
    <m/>
    <m/>
    <m/>
    <m/>
    <m/>
    <s v="Management Janji"/>
    <s v="2026-08-04 13:00:00 | M Janji : 4 agustus 2026 jam Pasang : pagi siang Note : hubungi pelanggan jika ingin kelokasi"/>
    <s v="FCC"/>
    <d v="2026-03-08T12:40:00"/>
    <d v="2026-08-04T13:00:00"/>
    <m/>
    <s v="PS"/>
    <s v="X"/>
    <s v="NO ADDON"/>
    <n v="20260804"/>
    <s v="Completed"/>
    <s v="HSI Bisnis PSB 70% - 75 Mbps"/>
    <s v="INDIBIZ"/>
    <m/>
    <m/>
    <d v="2026-08-04T13:00:00"/>
    <s v="2026-08-04 13:00:00 | M Janji : 4 agustus 2026 jam Pasang : pagi siang Note : hubungi pelanggan jika ingin kelokasi"/>
    <n v="2026"/>
    <n v="8"/>
    <n v="4"/>
    <d v="2026-08-04T00:00:00"/>
    <n v="-0.54166666666424135"/>
    <x v="0"/>
  </r>
  <r>
    <n v="275"/>
    <n v="1002512085"/>
    <n v="3"/>
    <x v="6"/>
    <n v="5"/>
    <s v="JEMBER"/>
    <s v="SITUBONDO"/>
    <s v="ASB"/>
    <s v="REG"/>
    <s v="AO"/>
    <x v="0"/>
    <s v="1P INET"/>
    <s v="Completed (PS)"/>
    <s v="RBS-Regional 3"/>
    <d v="2026-08-06T11:34:56"/>
    <d v="2026-08-06T14:54:49"/>
    <n v="69359866"/>
    <m/>
    <n v="152527209089"/>
    <s v="EXCOM COPY CENTER"/>
    <s v="ODP-ASB-FB/28 FB/D05/28.01"/>
    <s v="WO061061037"/>
    <m/>
    <m/>
    <m/>
    <n v="114.293574782487"/>
    <n v="-7.7571493701770704"/>
    <s v="|MC30281|MYIA-071333616010/POI/SAMSUL HADI /083132974631/samsulhadi2022000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39:52"/>
    <d v="2026-08-07T08:00:00"/>
    <m/>
    <s v="PS"/>
    <s v="SITUBONDO"/>
    <s v="NO ADDON"/>
    <n v="20260806"/>
    <s v="Completed"/>
    <s v="HSI Bisnis Promo HUT Telkom PSB 70% - 30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0"/>
  </r>
  <r>
    <n v="276"/>
    <n v="1002512672"/>
    <n v="3"/>
    <x v="0"/>
    <n v="5"/>
    <s v="MALANG"/>
    <s v="KEPANJEN"/>
    <s v="GDG"/>
    <s v="REG"/>
    <s v="AO"/>
    <x v="0"/>
    <s v="1P INET"/>
    <s v="Completed (PS)"/>
    <s v="RBS-Regional 3"/>
    <d v="2026-08-06T14:28:57"/>
    <d v="2026-08-07T13:42:07"/>
    <n v="69360040"/>
    <m/>
    <n v="152704231413"/>
    <s v="PT. ALINDO MEDIA DIGITAL"/>
    <s v="ODP-GDG-FAP/06 FAP/D01/06.01"/>
    <s v="WO061085352"/>
    <m/>
    <m/>
    <m/>
    <n v="112.58985903113999"/>
    <n v="-8.0713069912773108"/>
    <s v="MD|MYDB-20260806264504|SC20017/MC20200|PT. ALINDO MEDIA DIGITAL|085368888819"/>
    <s v="MYDIGIBIZPARTNER"/>
    <m/>
    <m/>
    <m/>
    <m/>
    <m/>
    <m/>
    <m/>
    <m/>
    <s v="Management Janji"/>
    <s v="2026-08-09 08:00:00 | Nama Pic : bp ali  No Hp Pic : 085368888819 No alt : - Jam Pemasangan : pagi  Tanggal Pemasangan : 7 Agustus 2026"/>
    <s v="FCC"/>
    <d v="2026-06-08T14:40:01"/>
    <d v="2026-08-09T08:00:00"/>
    <m/>
    <s v="PS"/>
    <s v="KLOJEN"/>
    <s v="NO ADDON"/>
    <n v="20260807"/>
    <s v="Completed"/>
    <s v="HSI Bisnis Promo HUT Telkom PSB 70% - 200 Mbps"/>
    <s v="INDIBIZ"/>
    <m/>
    <m/>
    <d v="2026-08-09T08:00:00"/>
    <s v="2026-08-09 08:00:00 | Nama Pic : bp ali  No Hp Pic : 085368888819 No alt : - Jam Pemasangan : pagi  Tanggal Pemasangan : 7 Agustus 2026"/>
    <n v="2026"/>
    <n v="8"/>
    <n v="7"/>
    <d v="2026-08-07T00:00:00"/>
    <n v="-2.3333333333357587"/>
    <x v="0"/>
  </r>
  <r>
    <n v="277"/>
    <n v="1002516452"/>
    <n v="3"/>
    <x v="5"/>
    <n v="5"/>
    <s v="SBY UTARA"/>
    <s v="KENJERAN"/>
    <s v="KBL"/>
    <s v="REG"/>
    <s v="AO"/>
    <x v="0"/>
    <s v="1P INET"/>
    <s v="Completed (PS)"/>
    <s v="RBS-Regional 3"/>
    <d v="2026-08-09T12:11:56"/>
    <d v="2026-08-09T20:29:42"/>
    <n v="69361824"/>
    <m/>
    <n v="152401227017"/>
    <s v="spbu 54.601.76"/>
    <s v="ODP-KBL-FGK/34 FGK/D02/34.01"/>
    <s v="WO061313449"/>
    <m/>
    <m/>
    <m/>
    <n v="112.742069028317"/>
    <n v="-7.2251549100140702"/>
    <s v="MD|MYDB-20260808264768|DN00001/MN00018|spbu 54.601.76|082132599344"/>
    <s v="MYDIGIBIZPARTNER"/>
    <m/>
    <m/>
    <m/>
    <m/>
    <m/>
    <m/>
    <m/>
    <m/>
    <s v="Management Janji"/>
    <s v="2026-08-10 14:00:00 | M Janji : 10 agustus 2026 jam Pasang : pagi siang Note : hubungi pelanggan jika ingin kelokasi"/>
    <s v="FCC"/>
    <d v="2026-09-08T12:25:12"/>
    <d v="2026-08-10T14:00:00"/>
    <m/>
    <s v="PS"/>
    <s v="KEBALEN"/>
    <s v="NO ADDON"/>
    <n v="20260809"/>
    <s v="Completed"/>
    <s v="HSI Bisnis Promo HUT Telkom PSB 70% - 100 Mbps"/>
    <s v="INDIBIZ"/>
    <m/>
    <m/>
    <d v="2026-08-10T14:00:00"/>
    <s v="2026-08-10 14:00:00 | M Janji : 10 agustus 2026 jam Pasang : pagi siang Note : hubungi pelanggan jika ingin kelokasi"/>
    <n v="2026"/>
    <n v="8"/>
    <n v="9"/>
    <d v="2026-08-09T00:00:00"/>
    <n v="-1.5833333333357587"/>
    <x v="0"/>
  </r>
  <r>
    <n v="278"/>
    <n v="1002507731"/>
    <n v="3"/>
    <x v="0"/>
    <n v="5"/>
    <s v="MALANG"/>
    <s v="BATU"/>
    <s v="KPO"/>
    <s v="REG"/>
    <s v="AO"/>
    <x v="0"/>
    <s v="1P INET"/>
    <s v="Completed (PS)"/>
    <s v="RBS-Regional 3"/>
    <d v="2026-08-04T11:22:56"/>
    <d v="2026-08-06T11:29:46"/>
    <n v="69358149"/>
    <m/>
    <n v="152711247289"/>
    <s v="PT ALINCO"/>
    <s v="ODP-KPO-FL/16 FL/D02/16.01"/>
    <s v="WO060873254"/>
    <m/>
    <m/>
    <m/>
    <n v="112.59694829999999"/>
    <n v="-7.9008349999999998"/>
    <s v="|MN02295|MYIA-051621827306/POI/ibu Sinta /081336929622/alinco.admn@gmail.com"/>
    <s v="MYIB_ASSISTANT"/>
    <m/>
    <m/>
    <m/>
    <m/>
    <m/>
    <m/>
    <m/>
    <m/>
    <s v="Management Janji"/>
    <s v="2026-08-05 08:00:00 | Nama PIC : Ibu Anita No HP : 081336929622 No Alt : - M Janji : 05 Agustus 2026 Jam Pasang : Pagi / Siang Note : hubungi pelanggan jika ingin ke lokasi, terima kasih"/>
    <s v="FCC"/>
    <d v="2026-04-08T11:25:40"/>
    <d v="2026-08-05T08:00:00"/>
    <m/>
    <s v="PS"/>
    <s v="KARANGPLOSO"/>
    <s v="NO ADDON"/>
    <n v="20260806"/>
    <s v="Completed"/>
    <s v="HSI Bisnis Basic Promo HUT Telkom PSB 70% - 50 Mbps"/>
    <s v="INDIBIZ"/>
    <m/>
    <m/>
    <d v="2026-08-05T08:00:00"/>
    <s v="2026-08-05 08:00:00 | Nama PIC : Ibu Anita No HP : 081336929622 No Alt : - M Janji : 05 Agustus 2026 Jam Pasang : Pagi / Siang Note : hubungi pelanggan jika ingin ke lokasi, terima kasih"/>
    <n v="2026"/>
    <n v="8"/>
    <n v="6"/>
    <d v="2026-08-06T00:00:00"/>
    <n v="0.66666666666424135"/>
    <x v="0"/>
  </r>
  <r>
    <n v="279"/>
    <n v="1002509568"/>
    <n v="3"/>
    <x v="0"/>
    <n v="5"/>
    <s v="KEDIRI"/>
    <s v="KEDIRI"/>
    <s v="WAT"/>
    <s v="REG"/>
    <s v="AO"/>
    <x v="0"/>
    <m/>
    <s v="Completed (PS)"/>
    <s v="RBS-Regional 3"/>
    <d v="2026-08-05T08:31:30"/>
    <d v="2026-08-05T09:21:32"/>
    <n v="69342995"/>
    <m/>
    <n v="152650208477"/>
    <s v="SMK CANDA BHIRAWA PARE"/>
    <s v="ODP-WAT-FP/37"/>
    <s v="WO060949308"/>
    <m/>
    <m/>
    <m/>
    <n v="112.174926"/>
    <n v="-7.9410720000000001"/>
    <s v="AMRBS;404945;ASIH TRI HARTANTI;PSB PAKET 1P-75MB 415K PSB 150K;081556472540"/>
    <s v="Amex"/>
    <m/>
    <m/>
    <m/>
    <m/>
    <m/>
    <m/>
    <m/>
    <m/>
    <s v="Management Janji"/>
    <s v="2026-08-05 13:00:00|Tanggal Pemasangan : 05 Agustus 2026  Jam Pemasangan : 08:00 13:00  Info Tambahan : Hubungi pelanggan dulu sebelum ke lokasi terimakasih|40010577|MYDITA"/>
    <s v="FCC"/>
    <d v="2026-05-08T08:39:46"/>
    <m/>
    <m/>
    <s v="PS"/>
    <s v="PARE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Tanggal Pemasangan : 05 Agustus 2026  Jam Pemasangan : 08:00 13:00  Info Tambahan : Hubungi pelanggan dulu sebelum ke lokasi terimakasih|40010577|MYDITA"/>
    <n v="2026"/>
    <n v="8"/>
    <n v="5"/>
    <d v="2026-08-05T00:00:00"/>
    <n v="-0.29166666666424135"/>
    <x v="0"/>
  </r>
  <r>
    <n v="280"/>
    <n v="1002505607"/>
    <n v="3"/>
    <x v="5"/>
    <n v="5"/>
    <s v="SBY SELATAN"/>
    <s v="KETINTANG"/>
    <s v="IJK"/>
    <s v="REG"/>
    <s v="AO"/>
    <x v="0"/>
    <s v="1P INET"/>
    <s v="Completed (PS)"/>
    <s v="RBS-Regional 3"/>
    <d v="2026-08-03T09:25:58"/>
    <d v="2026-08-08T18:05:55"/>
    <n v="69357247"/>
    <m/>
    <n v="152306253201"/>
    <s v="TOKO DIAN"/>
    <s v="ODP-IJK-FHD/06"/>
    <s v="WO060758272"/>
    <m/>
    <m/>
    <m/>
    <n v="112.711232006549"/>
    <n v="-7.3234731482247399"/>
    <s v="MD|MYDB-20260802264211|DN00001/MN02280|TOKO DIAN|082245010104"/>
    <s v="MYDIGIBIZPARTNER"/>
    <m/>
    <m/>
    <m/>
    <m/>
    <m/>
    <m/>
    <m/>
    <m/>
    <s v="Management Janji"/>
    <s v="2026-08-08 08:00:00 | Tanggal Pemasangan : 08 Agustus 2026 Jam Pemasangan : 08:00 13:00 Info Tambahan : Hubungi pelanggan dulu sebelum ke lokasi terimakasih"/>
    <s v="FCC"/>
    <d v="2026-03-08T09:40:13"/>
    <d v="2026-08-08T08:00:00"/>
    <m/>
    <s v="PS"/>
    <s v="WARU INJOKO"/>
    <s v="NO ADDON"/>
    <n v="20260808"/>
    <s v="Completed"/>
    <s v="HSI Bisnis Basic Promo HUT Telkom PSB 70% - 50 Mbps"/>
    <s v="INDIBIZ"/>
    <m/>
    <m/>
    <d v="2026-08-08T08:00:00"/>
    <s v="2026-08-08 08:00:00 | Tanggal Pemasangan : 08 Agustus 2026 Jam Pemasangan : 08:00 13:00 Info Tambahan : Hubungi pelanggan dulu sebelum ke lokasi terimakasih"/>
    <n v="2026"/>
    <n v="8"/>
    <n v="8"/>
    <d v="2026-08-08T00:00:00"/>
    <n v="-0.33333333333575865"/>
    <x v="0"/>
  </r>
  <r>
    <n v="281"/>
    <n v="1002506353"/>
    <n v="3"/>
    <x v="3"/>
    <n v="4"/>
    <s v="YOGYAKARTA"/>
    <s v="SLEMAN"/>
    <s v="SMN"/>
    <s v="REG"/>
    <s v="AO"/>
    <x v="0"/>
    <m/>
    <s v="Completed (PS)"/>
    <s v="RBS-Regional 3"/>
    <d v="2026-08-03T15:06:57"/>
    <d v="2026-08-03T16:47:04"/>
    <n v="69356192"/>
    <m/>
    <n v="146133131905"/>
    <s v="SMP N 3 MLATI"/>
    <s v="ODP-SMN-FDG/034"/>
    <s v="WO060809582"/>
    <m/>
    <m/>
    <m/>
    <n v="110.337735983054"/>
    <n v="-7.7450891752234901"/>
    <s v="AMRBS/403104/KRISFIAN TRI SAPUTRA/R3/YOGYAKARTA/PSB HSI BISNIS 1S  300 MBPS PROMO HUT TELKOM 1:1/AHMAD NUGROHO/085743385751/ahmadnugroho7@gmail.com"/>
    <s v="Amex"/>
    <m/>
    <m/>
    <m/>
    <m/>
    <m/>
    <m/>
    <m/>
    <m/>
    <s v="Management Janji"/>
    <s v="2026-08-02 10:00:00|M Janji : (01/08/2026)  jam Pasang : 09:00  Note : hubungi pelanggan jika ingin kelokasi|PU5218|MYDITA"/>
    <s v="FCC"/>
    <d v="2026-03-08T15:10:29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0:00:00|M Janji : (01/08/2026)  jam Pasang : 09:00  Note : hubungi pelanggan jika ingin kelokasi|PU5218|MYDITA"/>
    <n v="2026"/>
    <n v="8"/>
    <n v="3"/>
    <d v="2026-08-03T00:00:00"/>
    <n v="-0.29166666666424135"/>
    <x v="0"/>
  </r>
  <r>
    <n v="282"/>
    <n v="1002505230"/>
    <n v="3"/>
    <x v="4"/>
    <n v="5"/>
    <s v="MATARAM"/>
    <s v="SUMBAWA"/>
    <s v="SBW"/>
    <s v="REG"/>
    <s v="AO"/>
    <x v="0"/>
    <m/>
    <s v="Completed (PS)"/>
    <s v="RBS-Regional 3"/>
    <d v="2026-08-02T12:54:30"/>
    <d v="2026-08-02T18:14:00"/>
    <n v="69356142"/>
    <m/>
    <n v="172606792062"/>
    <s v="MIXUE PLAMPANG"/>
    <s v="ODP-SBW-FAV/89"/>
    <s v="WO060711515"/>
    <m/>
    <m/>
    <m/>
    <n v="117.7733044"/>
    <n v="-8.7926877999999995"/>
    <s v="|MN01595|MYIA-087470767723/POI/ARFI/085205255810/arfiadianna2@gmail.com"/>
    <s v="Sales Profesional"/>
    <m/>
    <m/>
    <m/>
    <m/>
    <m/>
    <m/>
    <m/>
    <m/>
    <s v="Management Janji"/>
    <s v="2026-08-01 13:00:00 | M Janji : (01/08/2026)  jam Pasang : 09:00  Note : hubungi pelanggan jika ingin kelokasi"/>
    <s v="FCC"/>
    <d v="2026-02-08T13:09:53"/>
    <m/>
    <m/>
    <s v="PS"/>
    <s v="X"/>
    <s v="NO ADDON"/>
    <n v="2026080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2T07:00:00"/>
    <s v="2026-08-01 13:00:00 | M Janji : (01/08/2026)  jam Pasang : 09:00  Note : hubungi pelanggan jika ingin kelokasi"/>
    <n v="2026"/>
    <n v="8"/>
    <n v="2"/>
    <d v="2026-08-02T00:00:00"/>
    <n v="-0.29166666666424135"/>
    <x v="0"/>
  </r>
  <r>
    <n v="283"/>
    <n v="1002517872"/>
    <n v="3"/>
    <x v="3"/>
    <n v="4"/>
    <s v="YOGYAKARTA"/>
    <s v="SLEMAN"/>
    <s v="GOD"/>
    <s v="REG"/>
    <s v="AO"/>
    <x v="0"/>
    <m/>
    <s v="7 | OSS - PROVISIONING ISSUED"/>
    <s v="RBS-Regional 3"/>
    <d v="2026-08-10T13:54:37"/>
    <d v="2026-08-10T13:59:25"/>
    <n v="69361641"/>
    <m/>
    <n v="146136130124"/>
    <s v="PT Warisan Abadi Visi Edukasi, NWAVE Corp"/>
    <s v="ODP-GOD-VAY/060"/>
    <s v="WO061403730"/>
    <m/>
    <m/>
    <m/>
    <n v="110.342620791575"/>
    <n v="-7.7467784255493699"/>
    <s v="|MC80006|MYIA-080458309018/POI/Nisa Fadhilla/0895363272887/admnhr.office.dewave@gmail.com"/>
    <s v="Sales Profesional"/>
    <m/>
    <m/>
    <m/>
    <m/>
    <m/>
    <m/>
    <m/>
    <m/>
    <s v="Management Janji"/>
    <s v="2026-08-10 13:00:00 | M Janji : 10 agustus 2026  jam Pasang : siang  Note : hubungi pelanggan jika ingin kelokasi  "/>
    <s v="FCC"/>
    <d v="2026-10-08T14:09:59"/>
    <m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13:00:00 | M Janji : 10 agustus 2026  jam Pasang : siang  Note : hubungi pelanggan jika ingin kelokasi  "/>
    <m/>
    <m/>
    <m/>
    <e v="#NUM!"/>
    <e v="#NUM!"/>
    <x v="1"/>
  </r>
  <r>
    <n v="284"/>
    <n v="1002508485"/>
    <n v="3"/>
    <x v="3"/>
    <n v="4"/>
    <s v="PURWOKERTO"/>
    <s v="PURWOKERTO"/>
    <s v="PWT"/>
    <s v="REG"/>
    <s v="AO"/>
    <x v="0"/>
    <s v="1P INET"/>
    <s v="102 | FOLLOW UP COMPLETED"/>
    <s v="RBS-Regional 3"/>
    <d v="2026-08-04T14:14:57"/>
    <d v="2026-08-07T11:31:57"/>
    <n v="69358365"/>
    <m/>
    <n v="146303609672"/>
    <s v="sd negri 1 karangklesem"/>
    <s v="ODP-PWT-FAL/004 FAL/D01/004.01"/>
    <s v="WO060900380"/>
    <m/>
    <m/>
    <m/>
    <n v="109.24334159999999"/>
    <n v="-7.4505498000000001"/>
    <s v="|MN02742|MYIA-037073417638/POI/arisa rahmawati romadlon/082227022522/risa.zaenudin30@gmail.com"/>
    <s v="MYIB_ASSISTANT"/>
    <m/>
    <m/>
    <m/>
    <m/>
    <m/>
    <m/>
    <m/>
    <m/>
    <s v="Management Janji"/>
    <s v="2026-08-05 13:00:00 | Tanggal pemasangan : 05 AGUSTUS 2026 Jam pemasangan : pagi/siang Info Tambahan : Hubungi pelanggan dulu sebelum ke lokasi terima kasih"/>
    <s v="FCC"/>
    <d v="2026-04-08T14:25:58"/>
    <d v="2026-08-05T13:00:00"/>
    <m/>
    <s v="REVOKE"/>
    <s v="X"/>
    <s v="NO ADDON"/>
    <m/>
    <s v="Follow Up Revoke Completed, New Order ID : SC1002514357"/>
    <s v="HSI Bisnis Promo HUT Telkom PSB 70% - 75 Mbps"/>
    <s v="INDIBIZ"/>
    <m/>
    <m/>
    <d v="2026-08-05T13:00:00"/>
    <s v="2026-08-05 13:00:00 | Tanggal pemasangan : 05 AGUSTUS 2026 Jam pemasangan : pagi/siang Info Tambahan : Hubungi pelanggan dulu sebelum ke lokasi terima kasih"/>
    <m/>
    <m/>
    <m/>
    <e v="#NUM!"/>
    <e v="#NUM!"/>
    <x v="1"/>
  </r>
  <r>
    <n v="285"/>
    <n v="1002505801"/>
    <n v="3"/>
    <x v="2"/>
    <n v="5"/>
    <s v="SINGARJA"/>
    <s v="KLUNGKUNG"/>
    <s v="SMA"/>
    <s v="REG"/>
    <s v="AO"/>
    <x v="0"/>
    <m/>
    <s v="Completed (PS)"/>
    <s v="RBS-Regional 3"/>
    <d v="2026-08-03T10:47:45"/>
    <d v="2026-08-03T13:12:12"/>
    <n v="69356202"/>
    <m/>
    <n v="172428815923"/>
    <s v="DIRGAPURA PUTRA MANDIRI"/>
    <s v="ODP-SMA-FN/19"/>
    <s v="WO060768619"/>
    <m/>
    <m/>
    <m/>
    <n v="115.416381"/>
    <n v="-8.5651740000000007"/>
    <s v="|MN02745|MYIA-006844395185/POI/Ida Bagus Wahyu Wedanta/081238719387/iva.n.g.fa.h.mi.fauzi96@gmail.com"/>
    <s v="Sales Force DBS"/>
    <m/>
    <m/>
    <m/>
    <m/>
    <m/>
    <m/>
    <m/>
    <m/>
    <s v="Management Janji"/>
    <s v="2026-08-02 08:00:00 | Jam pemasangan : 12.00  Info Tambahan : Hubungi pelanggan dulu sebelum ke lokasi  terimakasih "/>
    <s v="FCC"/>
    <d v="2026-03-08T10:55:07"/>
    <m/>
    <m/>
    <s v="PS"/>
    <s v="SEMARAPU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Jam pemasangan : 12.00  Info Tambahan : Hubungi pelanggan dulu sebelum ke lokasi  terimakasih "/>
    <n v="2026"/>
    <n v="8"/>
    <n v="3"/>
    <d v="2026-08-03T00:00:00"/>
    <n v="-0.29166666666424135"/>
    <x v="0"/>
  </r>
  <r>
    <n v="286"/>
    <n v="1002504537"/>
    <n v="3"/>
    <x v="0"/>
    <n v="5"/>
    <s v="KEDIRI"/>
    <s v="NGANJUK"/>
    <s v="NJK"/>
    <s v="REG"/>
    <s v="AO"/>
    <x v="0"/>
    <s v="1P INET"/>
    <s v="Completed (PS)"/>
    <s v="RBS-Regional 3"/>
    <d v="2026-08-01T12:49:56"/>
    <d v="2026-08-01T20:34:32"/>
    <n v="69356720"/>
    <m/>
    <n v="152611229834"/>
    <s v="KARDIKA KRESNA"/>
    <s v="ODP-NJK-FAC/24"/>
    <s v="WO060643408"/>
    <m/>
    <m/>
    <m/>
    <n v="111.849943"/>
    <n v="-7.6112830000000002"/>
    <s v="|MN02309|MYIA-097968776700/POI/ROBET KAUNANG/08139245757/groupkardikakresna@gmail.com"/>
    <s v="MYIB_ASSISTANT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2:54:47"/>
    <d v="2026-08-02T13:00:00"/>
    <m/>
    <s v="PS"/>
    <s v="X"/>
    <s v="NO ADDON"/>
    <n v="20260801"/>
    <s v="Completed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n v="2026"/>
    <n v="8"/>
    <n v="1"/>
    <d v="2026-08-01T00:00:00"/>
    <n v="-1.5416666666642413"/>
    <x v="0"/>
  </r>
  <r>
    <n v="287"/>
    <n v="1002517211"/>
    <n v="3"/>
    <x v="0"/>
    <n v="5"/>
    <s v="KEDIRI"/>
    <s v="TULUNGAGUNG"/>
    <s v="TUL"/>
    <s v="REG"/>
    <s v="AO"/>
    <x v="0"/>
    <s v="1P INET"/>
    <s v="8 | OSS - PONR"/>
    <s v="RBS-Regional 3"/>
    <d v="2026-08-10T10:20:56"/>
    <d v="2026-08-10T18:00:26"/>
    <n v="69362225"/>
    <m/>
    <n v="152606246415"/>
    <s v="SPBU 54.662.25 JEPUN TULUNGAGUNG"/>
    <s v="ODP-TUL-FZ/91 FZ/D04/91.01"/>
    <s v="WO061368919"/>
    <m/>
    <m/>
    <m/>
    <n v="111.91009432724201"/>
    <n v="-8.0738687096259607"/>
    <s v="|MN00418|MYIA-019816580397/POI/YUDA ROCHMANSYAH/08516115118/officespbujepun@gmail.com"/>
    <s v="MYIB_ASSISTANT"/>
    <m/>
    <m/>
    <m/>
    <m/>
    <m/>
    <m/>
    <m/>
    <m/>
    <s v="Management Janji"/>
    <s v="2026-08-11 08:00:00 | Nama PIC : SPBU 54.662.25 JEPUN TULUNGAGUNG No HP : 085161151181 Alt : 08516115118 M Janji : 11/08/2026 Jam Pasang : 08.00 - 13:00  NoteÃ‚Â :  hubungi terlebih dahulu sebelum kelokasi"/>
    <s v="FCC"/>
    <d v="2026-10-08T10:24:54"/>
    <d v="2026-08-11T08:00:00"/>
    <m/>
    <s v="ACT_COM"/>
    <s v="TULUNGAGUNG"/>
    <s v="NO ADDON"/>
    <m/>
    <s v="PONR"/>
    <s v="HSI Bisnis Promo HUT Telkom PSB 70% - 50 Mbps"/>
    <s v="INDIBIZ"/>
    <m/>
    <m/>
    <d v="2026-08-11T08:00:00"/>
    <s v="2026-08-11 08:00:00 | Nama PIC : SPBU 54.662.25 JEPUN TULUNGAGUNG No HP : 085161151181 Alt : 08516115118 M Janji : 11/08/2026 Jam Pasang : 08.00 - 13:00  NoteÃ‚Â :  hubungi terlebih dahulu sebelum kelokasi"/>
    <m/>
    <m/>
    <m/>
    <e v="#NUM!"/>
    <e v="#NUM!"/>
    <x v="1"/>
  </r>
  <r>
    <n v="288"/>
    <n v="1002516007"/>
    <n v="3"/>
    <x v="5"/>
    <n v="5"/>
    <s v="MADURA"/>
    <s v="PAMEKASAN"/>
    <s v="WRP"/>
    <s v="REG"/>
    <s v="AO"/>
    <x v="0"/>
    <m/>
    <s v="Completed (PS)"/>
    <s v="RBS-Regional 3"/>
    <d v="2026-08-08T14:08:43"/>
    <d v="2026-08-09T18:44:09"/>
    <n v="69361507"/>
    <m/>
    <n v="152427205344"/>
    <s v="TOKO KONGSI BAROKAH"/>
    <s v="ODP-WRP-FJ/01"/>
    <s v="WO061307001"/>
    <m/>
    <m/>
    <m/>
    <n v="113.4906132"/>
    <n v="-7.0316340999999998"/>
    <s v="|MC70132|/TOKO KONGSI BAROKAH/RASIDI/08213325989/radidikongsi@gmail.com/HSI Bisnis + Netmonk Promo 2026 200 Mbps (Rp 846.100) PSB 150.000"/>
    <s v="Sales Force DBS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8-08T14:10:30"/>
    <d v="2026-08-10T08:00:00"/>
    <m/>
    <s v="PS"/>
    <s v="X"/>
    <s v="NETMONK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9"/>
    <d v="2026-08-09T00:00:00"/>
    <n v="-1.3333333333357587"/>
    <x v="0"/>
  </r>
  <r>
    <n v="289"/>
    <n v="1002516514"/>
    <n v="3"/>
    <x v="7"/>
    <n v="4"/>
    <s v="KUDUS"/>
    <s v="PATI"/>
    <s v="PAT"/>
    <s v="REG"/>
    <s v="AO"/>
    <x v="0"/>
    <s v="1P INET"/>
    <s v="Completed (PS)"/>
    <s v="RBS-Regional 3"/>
    <d v="2026-08-09T13:58:56"/>
    <d v="2026-08-09T19:36:01"/>
    <n v="69361877"/>
    <m/>
    <n v="142551119475"/>
    <s v="SPBU 4459116 PATI"/>
    <s v="ODP-PAT-FM/120"/>
    <s v="WO061323677"/>
    <m/>
    <m/>
    <m/>
    <n v="111.045948"/>
    <n v="-6.7583630000000001"/>
    <s v="|MC60040|MYIA-036388763394/POI/Karisna Fatkhan/082325241117/kharisnaef@gmail.com"/>
    <s v="MYIB_ASSISTANT"/>
    <m/>
    <m/>
    <m/>
    <m/>
    <m/>
    <m/>
    <m/>
    <m/>
    <s v="Management Janji"/>
    <s v="2026-08-10 13:00:00 | Nama PIC : Bp Kharisna No Hp : 082325241117 No Alt : - Tgl Pemasangan : 10 Agustus 2026 Interval : PAGI SIANG Note : Hubungi pelanggan terlebih dahulu"/>
    <s v="FCC"/>
    <d v="2026-09-08T14:10:26"/>
    <d v="2026-08-10T13:00:00"/>
    <m/>
    <s v="PS"/>
    <s v="X"/>
    <s v="NO ADDON"/>
    <n v="20260809"/>
    <s v="Completed"/>
    <s v="HSI Bisnis Promo HUT Telkom PSB 70% - 50 Mbps"/>
    <s v="INDIBIZ"/>
    <m/>
    <m/>
    <d v="2026-08-10T13:00:00"/>
    <s v="2026-08-10 13:00:00 | Nama PIC : Bp Kharisna No Hp : 082325241117 No Alt : - Tgl Pemasangan : 10 Agustus 2026 Interval : PAGI SIANG Note : Hubungi pelanggan terlebih dahulu"/>
    <n v="2026"/>
    <n v="8"/>
    <n v="9"/>
    <d v="2026-08-09T00:00:00"/>
    <n v="-1.5416666666642413"/>
    <x v="0"/>
  </r>
  <r>
    <n v="290"/>
    <n v="1002513147"/>
    <n v="3"/>
    <x v="0"/>
    <n v="5"/>
    <s v="MALANG"/>
    <s v="KEPANJEN"/>
    <s v="DPT"/>
    <s v="REG"/>
    <s v="AO"/>
    <x v="0"/>
    <s v="1P INET"/>
    <s v="CANCEL COMPLETED"/>
    <s v="RBS-Regional 3"/>
    <d v="2026-08-06T16:28:56"/>
    <d v="2026-08-09T22:20:16"/>
    <n v="69360230"/>
    <m/>
    <n v="152712204371"/>
    <s v="WARUNG BU SARI"/>
    <s v="ODP-DPT-FG/07 FG/D01/07.01"/>
    <s v="WO061102013"/>
    <m/>
    <m/>
    <m/>
    <n v="112.7235148"/>
    <n v="-8.1976198999999994"/>
    <s v="|MN02703|MYIA-013624398936/POI/Astuti/085890510304/astutitokomlg2@gmail.com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41:23"/>
    <d v="2026-08-07T13:00:00"/>
    <m/>
    <s v="CANCEL"/>
    <s v="TUREN"/>
    <s v="NO ADDON"/>
    <m/>
    <s v="Cancel Completed"/>
    <s v="HSI Bisnis Promo HUT Telkom PSB 70% - 150 Mbps"/>
    <s v="INDIBIZ"/>
    <m/>
    <s v="Cancel Completed"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1"/>
  </r>
  <r>
    <n v="291"/>
    <n v="1002517936"/>
    <n v="3"/>
    <x v="3"/>
    <n v="4"/>
    <s v="PURWOKERTO"/>
    <s v="PURWOKERTO"/>
    <s v="PWT"/>
    <s v="REG"/>
    <s v="AO"/>
    <x v="0"/>
    <s v="1P INET"/>
    <s v="MIE - SEND SURVEY"/>
    <s v="RBS-Regional 3"/>
    <d v="2026-08-10T14:04:57"/>
    <d v="2026-08-10T14:06:01"/>
    <n v="69362515"/>
    <m/>
    <n v="146303609784"/>
    <s v="Warung Duta Rokok99"/>
    <s v="ODP-PWT-FDG/005 FDG/D01/005.01"/>
    <s v="WO061405222"/>
    <m/>
    <m/>
    <m/>
    <n v="109.18186860340199"/>
    <n v="-7.4169153963199097"/>
    <s v="|MN00649|MYIA-041515113953/POI/Rizal Syahlani/085704045661/kiebae03@gmail.com"/>
    <s v="MYIB_ASSISTANT"/>
    <m/>
    <m/>
    <m/>
    <m/>
    <m/>
    <m/>
    <m/>
    <m/>
    <s v="Management Janji"/>
    <s v="2026-08-11 13:00:00 | Nama PIC : bapak andre No HP : 082122223262 Alt : - M Janji : 11/08/2026 Jam Pasang : 08.00 - 13:00  NoteÃ‚Â :  hubungi terlebih dahulu sebelum kelokasi"/>
    <s v="FCC"/>
    <d v="2026-10-08T14:09:59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Nama PIC : bapak andre No HP : 082122223262 Alt : - M Janji : 11/08/2026 Jam Pasang : 08.00 - 13:00  NoteÃ‚Â :  hubungi terlebih dahulu sebelum kelokasi"/>
    <m/>
    <m/>
    <m/>
    <e v="#NUM!"/>
    <e v="#NUM!"/>
    <x v="1"/>
  </r>
  <r>
    <n v="292"/>
    <n v="1002513204"/>
    <n v="3"/>
    <x v="0"/>
    <n v="5"/>
    <s v="KEDIRI"/>
    <s v="KEDIRI"/>
    <s v="GUR"/>
    <s v="REG"/>
    <s v="AO"/>
    <x v="0"/>
    <s v="1P INET"/>
    <s v="WAITING AKTIFASI IHLD"/>
    <s v="RBS-Regional 3"/>
    <d v="2026-08-06T16:42:01"/>
    <d v="2026-08-07T08:35:53"/>
    <n v="69359690"/>
    <m/>
    <m/>
    <s v="KLINIK BEANDVEL MEDIKA"/>
    <m/>
    <s v="WO061048317"/>
    <m/>
    <m/>
    <m/>
    <n v="112.07078799999999"/>
    <n v="-7.7949400000000004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6:55:32"/>
    <m/>
    <m/>
    <s v="UNSC"/>
    <s v="NGADILUWIH"/>
    <s v="NO ADDON"/>
    <m/>
    <s v="WAITING : |MYDITA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1"/>
  </r>
  <r>
    <n v="293"/>
    <n v="1002509945"/>
    <n v="3"/>
    <x v="5"/>
    <n v="5"/>
    <s v="SBY SELATAN"/>
    <s v="KETINTANG"/>
    <s v="TPO"/>
    <s v="REG"/>
    <s v="AO"/>
    <x v="0"/>
    <s v="1P INET"/>
    <s v="Completed (PS)"/>
    <s v="RBS-Regional 3"/>
    <d v="2026-08-05T10:19:56"/>
    <d v="2026-08-06T18:09:45"/>
    <n v="69358883"/>
    <m/>
    <n v="152305230198"/>
    <s v="R Lab SD Sedati gede 2"/>
    <s v="ODP-TPO-FDL/12 FDL/D02/12.01"/>
    <s v="WO060959442"/>
    <m/>
    <m/>
    <m/>
    <n v="112.7594053"/>
    <n v="-7.3780219000000002"/>
    <s v="|MN00442|MYIA-026707648616/POI/Heru/081252275235/sdnsedatigede2@gmail.com"/>
    <s v="MYIB_ASSISTANT"/>
    <m/>
    <m/>
    <m/>
    <m/>
    <m/>
    <m/>
    <m/>
    <m/>
    <s v="Management Janji"/>
    <s v="2026-08-06 08:00:00 | Jam pemasangan : 12.00 Info Tambahan : Hubungi pelanggan dulu sebelum ke lokasi terimakasih "/>
    <s v="FCC"/>
    <d v="2026-05-08T10:39:45"/>
    <d v="2026-08-06T08:00:00"/>
    <m/>
    <s v="PS"/>
    <s v="TROPODO"/>
    <s v="NO ADDON"/>
    <n v="20260806"/>
    <s v="Completed"/>
    <s v="HSI Bisnis Basic Promo HUT Telkom PSB 70% - 100 Mbps"/>
    <s v="INDIBIZ"/>
    <m/>
    <m/>
    <d v="2026-08-06T08:00:00"/>
    <s v="2026-08-06 08:00:00 | Jam pemasangan : 12.00 Info Tambahan : Hubungi pelanggan dulu sebelum ke lokasi terimakasih "/>
    <n v="2026"/>
    <n v="8"/>
    <n v="6"/>
    <d v="2026-08-06T00:00:00"/>
    <n v="-0.33333333333575865"/>
    <x v="0"/>
  </r>
  <r>
    <n v="294"/>
    <n v="1002516345"/>
    <n v="3"/>
    <x v="0"/>
    <n v="5"/>
    <s v="MALANG"/>
    <s v="BATU"/>
    <s v="PKS"/>
    <s v="REG"/>
    <s v="AO"/>
    <x v="0"/>
    <m/>
    <s v="Completed (PS)"/>
    <s v="RBS-Regional 3"/>
    <d v="2026-08-09T10:05:18"/>
    <d v="2026-08-09T19:26:31"/>
    <n v="69359823"/>
    <m/>
    <n v="152710214158"/>
    <s v="Rumah Kost Bunga Sakura 2"/>
    <s v="ODP-PKS-FH/40"/>
    <s v="WO061305841"/>
    <m/>
    <m/>
    <m/>
    <n v="112.747158835893"/>
    <n v="-7.9457711819460703"/>
    <s v="|MN00814|MYIA-006730147993/POI/Moch. Ainur Rofin Anwar/089601828558/ainuranwar099@gmail.com"/>
    <s v="MYDIGIBIZPARTNER"/>
    <m/>
    <m/>
    <m/>
    <m/>
    <m/>
    <m/>
    <m/>
    <m/>
    <s v="Management Janji"/>
    <s v="2026-08-08 08:00:00 | Tanggal pemasangan: 6/08/2026  Jam pemasangan : pagi / siang  Info Tambahan : Hubungi pelanggan dulu sebelum ke lokasi.  terima kasih"/>
    <s v="FCC"/>
    <d v="2026-09-08T10:09:51"/>
    <m/>
    <m/>
    <s v="PS"/>
    <s v="SINGOSARI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08:00:00 | Tanggal pemasangan: 6/08/2026  Jam pemasangan : pagi / siang  Info Tambahan : Hubungi pelanggan dulu sebelum ke lokasi.  terima kasih"/>
    <n v="2026"/>
    <n v="8"/>
    <n v="9"/>
    <d v="2026-08-09T00:00:00"/>
    <n v="-0.29166666666424135"/>
    <x v="0"/>
  </r>
  <r>
    <n v="295"/>
    <n v="1002506170"/>
    <n v="3"/>
    <x v="3"/>
    <n v="4"/>
    <s v="PURWOKERTO"/>
    <s v="PURWOKERTO"/>
    <s v="PWT"/>
    <s v="REG"/>
    <s v="AO"/>
    <x v="0"/>
    <s v="1P INET"/>
    <s v="Completed (PS)"/>
    <s v="RBS-Regional 3"/>
    <d v="2026-08-03T13:55:56"/>
    <d v="2026-08-04T13:31:06"/>
    <n v="69357582"/>
    <m/>
    <n v="146303609645"/>
    <s v="PEMERINTAH DESA DATAR"/>
    <s v="ODP-PWT-FBJ/050 FBJ/D01/050.01"/>
    <s v="WO060797962"/>
    <m/>
    <m/>
    <m/>
    <n v="109.2527712"/>
    <n v="-7.3718269999999997"/>
    <s v="|MC00213|MYIA-039525677243/POI/LILI PURWANI/081326586775/lilypurwani@g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4:10:30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0"/>
  </r>
  <r>
    <n v="296"/>
    <n v="1002514620"/>
    <n v="3"/>
    <x v="5"/>
    <n v="5"/>
    <s v="MADURA"/>
    <s v="PAMEKASAN"/>
    <s v="SMP"/>
    <s v="REG"/>
    <s v="AO"/>
    <x v="0"/>
    <m/>
    <s v="Completed (PS)"/>
    <s v="RBS-Regional 3"/>
    <d v="2026-08-07T13:34:41"/>
    <d v="2026-08-07T19:07:17"/>
    <n v="69358552"/>
    <m/>
    <n v="152431232330"/>
    <s v="Yayasan Al khoiron"/>
    <s v="ODP-SMP-FBS/05"/>
    <s v="WO061166585"/>
    <m/>
    <m/>
    <m/>
    <n v="113.86953883"/>
    <n v="-7.0712554120000002"/>
    <s v="MD|MYDB-20260804264344|DN00001/MN00572|Yayasan Al khoiron|081957137909"/>
    <s v="MYDIGIBIZPARTNER"/>
    <m/>
    <m/>
    <m/>
    <m/>
    <m/>
    <m/>
    <m/>
    <m/>
    <s v="Management Janji"/>
    <s v="2026-08-05 13:00:00 | Nama PIC : Bp Baharuddin  No HP : 081957137909  No Alt : -  M Janji : 05 Agustus 2026  Jam Pasang : Pagi / Siang  Note : hubungi pelanggan jika ingin ke lokasi, terima kasih"/>
    <s v="FCC"/>
    <d v="2026-07-08T13:40:21"/>
    <m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5 13:00:00 | Nama PIC : Bp Baharuddin  No HP : 081957137909  No Alt : -  M Janji : 05 Agustus 2026  Jam Pasang : Pagi / Siang  Note : hubungi pelanggan jika ingin ke lokasi, terima kasih"/>
    <n v="2026"/>
    <n v="8"/>
    <n v="7"/>
    <d v="2026-08-07T00:00:00"/>
    <n v="-0.29166666666424135"/>
    <x v="0"/>
  </r>
  <r>
    <n v="297"/>
    <n v="1002515259"/>
    <n v="3"/>
    <x v="0"/>
    <n v="5"/>
    <s v="KEDIRI"/>
    <s v="BLITAR"/>
    <s v="BLR"/>
    <s v="REG"/>
    <s v="AO"/>
    <x v="0"/>
    <s v="1P INET"/>
    <s v="Completed (PS)"/>
    <s v="RBS-Regional 3"/>
    <d v="2026-08-07T16:22:56"/>
    <d v="2026-08-08T12:09:26"/>
    <n v="69361043"/>
    <m/>
    <n v="152730235347"/>
    <s v="SPBU BENCE 54.661.26 AGUNG CATUR UTAMA GROUP"/>
    <s v="ODP-BLR-FBN/21 FBN/D02/21.01"/>
    <s v="WO061188904"/>
    <m/>
    <m/>
    <m/>
    <n v="112.229193"/>
    <n v="-8.0762350000000005"/>
    <s v="|MN02734|MYIA-098957173801/POI/AGUNG SUYONO/082143999778/spbuagungbence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6:25:36"/>
    <d v="2026-08-08T13:00:00"/>
    <m/>
    <s v="PS"/>
    <s v="X"/>
    <s v="NO ADDON"/>
    <n v="20260808"/>
    <s v="Completed"/>
    <s v="HSI Bisnis Basic Promo HUT Telkom PSB 70% - 5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8"/>
    <d v="2026-08-08T00:00:00"/>
    <n v="-0.54166666666424135"/>
    <x v="0"/>
  </r>
  <r>
    <n v="298"/>
    <n v="1002506729"/>
    <n v="3"/>
    <x v="2"/>
    <n v="5"/>
    <s v="SINGARJA"/>
    <s v="JEMBRANA"/>
    <s v="NGR"/>
    <s v="REG"/>
    <s v="AO"/>
    <x v="0"/>
    <m/>
    <s v="Completed (PS)"/>
    <s v="RBS-Regional 3"/>
    <d v="2026-08-04T08:11:45"/>
    <d v="2026-08-04T12:37:19"/>
    <n v="69353227"/>
    <n v="3654571008"/>
    <n v="172411226065"/>
    <s v="PT. SUPRA PRIMATAMA NUSANTARA"/>
    <s v="ODP-NGR-FN/11"/>
    <s v="WO060851877"/>
    <m/>
    <m/>
    <m/>
    <n v="114.67391589018"/>
    <n v="-8.3698510161736692"/>
    <s v="|MN02677|/CP BACHARUDDIN YUSUF HABIBIE/081333336960/branch_bali_jembranamendoyo@biznetnetworks.com"/>
    <s v="Sales Force DBS"/>
    <m/>
    <m/>
    <m/>
    <m/>
    <m/>
    <m/>
    <m/>
    <m/>
    <s v="Management Janji"/>
    <s v="2026-07-29 13:00:00|Nama Pic : BP YUSUF  No Hp Pic : 081333336960  Jam Pemasangan : 08:00 - 12.00  Tanggal Pemasangan : RABU 29 JULI 2026  Info Tambahan : Hubungi pelanggan sebelum datang ke lokasi|YU5156|MYDITA"/>
    <s v="FCC"/>
    <d v="2026-04-08T08:25:42"/>
    <m/>
    <m/>
    <s v="PS"/>
    <s v="NEGARA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4T07:00:00"/>
    <s v="2026-07-29 13:00:00|Nama Pic : BP YUSUF  No Hp Pic : 081333336960  Jam Pemasangan : 08:00 - 12.00  Tanggal Pemasangan : RABU 29 JULI 2026  Info Tambahan : Hubungi pelanggan sebelum datang ke lokasi|YU5156|MYDITA"/>
    <n v="2026"/>
    <n v="8"/>
    <n v="4"/>
    <d v="2026-08-04T00:00:00"/>
    <n v="-0.29166666666424135"/>
    <x v="0"/>
  </r>
  <r>
    <n v="299"/>
    <n v="1002518220"/>
    <n v="3"/>
    <x v="3"/>
    <n v="4"/>
    <s v="YOGYAKARTA"/>
    <s v="SLEMAN"/>
    <s v="GOD"/>
    <s v="REG"/>
    <s v="AO"/>
    <x v="0"/>
    <s v="1P INET"/>
    <s v="MIE - SEND SURVEY"/>
    <s v="RBS-Regional 3"/>
    <d v="2026-08-10T15:10:56"/>
    <d v="2026-08-10T15:12:01"/>
    <n v="69362619"/>
    <m/>
    <n v="146136130127"/>
    <s v="PT HASTA REKSA MANUNGGAL"/>
    <s v="ODP-GOD-FAF/028 FAF/D02/028.01"/>
    <s v="WO061417257"/>
    <m/>
    <m/>
    <m/>
    <n v="110.2268108"/>
    <n v="-7.7153622999999998"/>
    <s v="|MN02579|MYIA-017063864225/POI/MUHAMMAD FAIZIN/085643382853/mustidzien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15:25:39"/>
    <d v="2026-08-11T15:00:00"/>
    <m/>
    <s v="SURVEY_NEW_MANJA"/>
    <s v="X"/>
    <s v="NO ADDON"/>
    <m/>
    <s v="MIE - SEND SURVEY"/>
    <s v="HSI Bisnis Promo HUT Telkom PSB 70% - 50 Mbps"/>
    <s v="INDIBIZ"/>
    <m/>
    <m/>
    <d v="2026-08-11T15:00:00"/>
    <s v="2026-08-11 15:00:00 | M Janji : (09/08/2026) jam Pasang : 09:00 Note : hubungi pelanggan jika ingin kelokasi"/>
    <m/>
    <m/>
    <m/>
    <e v="#NUM!"/>
    <e v="#NUM!"/>
    <x v="1"/>
  </r>
  <r>
    <n v="300"/>
    <n v="1002505630"/>
    <n v="3"/>
    <x v="0"/>
    <n v="5"/>
    <s v="KEDIRI"/>
    <s v="TULUNGAGUNG"/>
    <s v="TUL"/>
    <s v="REG"/>
    <s v="AO"/>
    <x v="0"/>
    <s v="1P INET"/>
    <s v="102 | FOLLOW UP COMPLETED"/>
    <s v="RBS-Regional 3"/>
    <d v="2026-08-03T09:34:56"/>
    <d v="2026-08-05T11:35:22"/>
    <n v="69357251"/>
    <m/>
    <n v="152606246366"/>
    <s v="PT. PUTRA SURYA MANDIRI SEJAHTERA"/>
    <s v="ODP-TUL-FAH/12 FAH/D02/12.01"/>
    <s v="WO060759125"/>
    <m/>
    <m/>
    <m/>
    <n v="111.93591501563699"/>
    <n v="-8.0175718760460093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Jam Pemasangan : 08:00 13:00 Info Tambahan : Hubungi pelanggan dulu sebelum ke lokasi terimakasih"/>
    <s v="FCC"/>
    <d v="2026-03-08T09:40:13"/>
    <d v="2026-08-04T08:00:00"/>
    <m/>
    <s v="REVOKE"/>
    <s v="TULUNGAGUNG"/>
    <s v="NO ADDON"/>
    <m/>
    <s v="Follow Up Revoke Completed, New Order ID : SC1002510249"/>
    <s v="HSI Bisnis PSB 70% - 75 Mbps"/>
    <s v="INDIBIZ"/>
    <m/>
    <m/>
    <d v="2026-08-04T08:00:00"/>
    <s v="2026-08-04 08:00:00 | Tanggal Pemasangan : 04 Agustus 2026 Jam Pemasangan : 08:00 13:00 Info Tambahan : Hubungi pelanggan dulu sebelum ke lokasi terimakasih"/>
    <m/>
    <m/>
    <m/>
    <e v="#NUM!"/>
    <e v="#NUM!"/>
    <x v="1"/>
  </r>
  <r>
    <n v="301"/>
    <n v="1002506824"/>
    <n v="3"/>
    <x v="0"/>
    <n v="5"/>
    <s v="MADIUN"/>
    <s v="TUBAN"/>
    <s v="RGL"/>
    <s v="REG"/>
    <s v="AO"/>
    <x v="0"/>
    <s v="1P INET"/>
    <s v="Completed (PS)"/>
    <s v="RBS-Regional 3"/>
    <d v="2026-08-04T08:58:57"/>
    <d v="2026-08-05T21:06:34"/>
    <n v="69357943"/>
    <m/>
    <n v="152646208072"/>
    <s v="MTs Syiar Islam"/>
    <s v="ODP-RGL-FAE/34"/>
    <s v="WO060854399"/>
    <m/>
    <m/>
    <m/>
    <n v="111.97839483618699"/>
    <n v="-7.0723869903472796"/>
    <s v="MD|MYDB-20260804264304|DN00001/MN01285|MTs Syiar Islam|082302325282"/>
    <s v="MYDIGIBIZPARTNER"/>
    <m/>
    <m/>
    <m/>
    <m/>
    <m/>
    <m/>
    <m/>
    <m/>
    <s v="Management Janji"/>
    <s v="2026-08-06 08:00:00 | Nama Pic : BP KHOIRUL No Hp Pic : 082302325282 Jam Pemasangan : 08:00 - 12.00 Tanggal Pemasangan : RABU 05 AGUSTUS 2026 Info Tambahan : Hubungi pelanggan sebelum datang ke lokasi, terima kasih."/>
    <s v="FCC"/>
    <d v="2026-04-08T09:10:36"/>
    <d v="2026-08-06T08:00:00"/>
    <m/>
    <s v="PS"/>
    <s v="JATIROGO BANCAR"/>
    <s v="NO ADDON"/>
    <n v="20260805"/>
    <s v="Completed"/>
    <s v="HSI Bisnis Promo HUT Telkom PSB 70% - 75 Mbps"/>
    <s v="INDIBIZ"/>
    <m/>
    <m/>
    <d v="2026-08-06T08:00:00"/>
    <s v="2026-08-06 08:00:00 | Nama Pic : BP KHOIRUL No Hp Pic : 082302325282 Jam Pemasangan : 08:00 - 12.00 Tanggal Pemasangan : RABU 05 AGUSTUS 2026 Info Tambahan : Hubungi pelanggan sebelum datang ke lokasi, terima kasih."/>
    <n v="2026"/>
    <n v="8"/>
    <n v="5"/>
    <d v="2026-08-05T00:00:00"/>
    <n v="-1.3333333333357587"/>
    <x v="0"/>
  </r>
  <r>
    <n v="302"/>
    <n v="1002506604"/>
    <n v="3"/>
    <x v="3"/>
    <n v="4"/>
    <s v="MAGELANG"/>
    <s v="WONOSOBO"/>
    <s v="WOS"/>
    <s v="REG"/>
    <s v="AO"/>
    <x v="0"/>
    <s v="1P INET"/>
    <s v="98 | OSS - CANCEL COMPLETE"/>
    <s v="RBS-Regional 3"/>
    <d v="2026-08-03T18:04:57"/>
    <d v="2026-08-05T10:09:17"/>
    <n v="69357826"/>
    <m/>
    <n v="141373127367"/>
    <s v="PT BRAMASTRA BAKTI SOLUSINDO UR APOTEK PRO WONOSOBO"/>
    <s v="ODP-WOS-FAE/123 FAE/D08/123.01"/>
    <s v="WO060831723"/>
    <m/>
    <m/>
    <m/>
    <n v="109.9021889"/>
    <n v="-7.3546953999999998"/>
    <s v="|MN00542|MYIA-048065138011/POI/HUSEIN/089672423536/bramastrajakarta1@gmail.com"/>
    <s v="MYIB_ASSISTANT"/>
    <m/>
    <m/>
    <m/>
    <m/>
    <m/>
    <m/>
    <m/>
    <m/>
    <s v="Management Janji"/>
    <s v="2026-08-04 15:00:00 | Nama PIC : PT BRAMASTRA BAKTI SOLUSINDO UR APOTEK PRO WONOSOBO No HP : 089672423536 Alt :  M Janji : 04/08/2026 Jam Pasang : 08.00 - 13:00  NoteÃ‚Â :  hubungi terlebih dahulu sebelum kelokasi"/>
    <s v="FCC"/>
    <d v="2026-03-08T18:10:15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Nama PIC : PT BRAMASTRA BAKTI SOLUSINDO UR APOTEK PRO WONOSOBO No HP : 089672423536 Alt :  M Janji : 04/08/2026 Jam Pasang : 08.00 - 13:00  NoteÃ‚Â :  hubungi terlebih dahulu sebelum kelokasi"/>
    <m/>
    <m/>
    <m/>
    <e v="#NUM!"/>
    <e v="#NUM!"/>
    <x v="1"/>
  </r>
  <r>
    <n v="303"/>
    <n v="1002505168"/>
    <n v="3"/>
    <x v="0"/>
    <n v="5"/>
    <s v="MADIUN"/>
    <s v="MADIUN"/>
    <s v="MNZ"/>
    <s v="REG"/>
    <s v="AO"/>
    <x v="0"/>
    <s v="1P INET"/>
    <s v="Completed (PS)"/>
    <s v="RBS-Regional 3"/>
    <d v="2026-08-02T11:34:57"/>
    <d v="2026-08-03T21:09:24"/>
    <n v="69356992"/>
    <m/>
    <n v="152601214959"/>
    <s v="PT MITRA KONJAC INDONESIA"/>
    <s v="ODP-MNZ-FS/81 FS/D11/81.01"/>
    <s v="WO060704777"/>
    <m/>
    <m/>
    <m/>
    <n v="111.563308909535"/>
    <n v="-7.6420320540572897"/>
    <s v="MD|MYDB-20260801264139|DN00001/MN00285|PT MITRA KONJAC INDONESIA|082257936572"/>
    <s v="MYDIGIBIZPARTNER"/>
    <m/>
    <m/>
    <m/>
    <m/>
    <m/>
    <m/>
    <m/>
    <m/>
    <s v="Management Janji"/>
    <s v="2026-08-03 08:00:00 | M Janji : 3 agustus 2026 jam Pasang : pagi  Note : hubungi pelanggan jika ingin kelokasi"/>
    <s v="FCC"/>
    <d v="2026-02-08T11:39:49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M Janji : 3 agustus 2026 jam Pasang : pagi  Note : hubungi pelanggan jika ingin kelokasi"/>
    <n v="2026"/>
    <n v="8"/>
    <n v="3"/>
    <d v="2026-08-03T00:00:00"/>
    <n v="-0.33333333333575865"/>
    <x v="0"/>
  </r>
  <r>
    <n v="304"/>
    <n v="1002514362"/>
    <n v="3"/>
    <x v="1"/>
    <n v="4"/>
    <s v="PEKALONGAN"/>
    <s v="PEMALANG"/>
    <s v="PML"/>
    <s v="REG"/>
    <s v="AO"/>
    <x v="0"/>
    <m/>
    <s v="Completed (PS)"/>
    <s v="RBS-Regional 3"/>
    <d v="2026-08-07T11:32:13"/>
    <d v="2026-08-07T13:11:23"/>
    <n v="69359666"/>
    <m/>
    <n v="142278112631"/>
    <s v="KUD MISOYO SARI"/>
    <s v="ODP-PML-FS/045"/>
    <s v="WO061151803"/>
    <m/>
    <m/>
    <m/>
    <n v="109.368588"/>
    <n v="-6.8635429999999999"/>
    <s v="|MN02086|MYIA-004026900870/POI/aris kusnandar /085225051702/kud.misoyo.sari@gmail.com"/>
    <s v="Account Manager"/>
    <m/>
    <m/>
    <m/>
    <m/>
    <m/>
    <m/>
    <m/>
    <m/>
    <s v="Management Janji"/>
    <s v="2026-08-07 08:00:00 | Nama Pic : bp aris kusnandar   No Hp Pic : 085225051702  No alt : -  Jam Pemasangan : pagi   Tanggal Pemasangan : 7 Agustus 2026"/>
    <s v="FCC"/>
    <d v="2026-07-08T11:40:14"/>
    <m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7 08:00:00 | Nama Pic : bp aris kusnandar   No Hp Pic : 085225051702  No alt : -  Jam Pemasangan : pagi   Tanggal Pemasangan : 7 Agustus 2026"/>
    <n v="2026"/>
    <n v="8"/>
    <n v="7"/>
    <d v="2026-08-07T00:00:00"/>
    <n v="-0.29166666666424135"/>
    <x v="0"/>
  </r>
  <r>
    <n v="305"/>
    <n v="1002514985"/>
    <n v="3"/>
    <x v="3"/>
    <n v="4"/>
    <s v="YOGYAKARTA"/>
    <s v="GUNUNG KIDUL"/>
    <s v="WNS"/>
    <s v="REG"/>
    <s v="AO"/>
    <x v="0"/>
    <s v="1P INET"/>
    <s v="102 | FOLLOW UP COMPLETED"/>
    <s v="RBS-Regional 3"/>
    <d v="2026-08-07T15:07:57"/>
    <d v="2026-08-10T14:41:36"/>
    <n v="69360950"/>
    <m/>
    <n v="143135115048"/>
    <s v="UPT PUSKESMAS PALIYAN"/>
    <s v="ODP-WNS-FAY/038 FAY/D03/038.01"/>
    <s v="WO061177723"/>
    <m/>
    <m/>
    <m/>
    <n v="110.51406950000001"/>
    <n v="-7.9993638999999996"/>
    <s v="|MN00277|MYIA-069233367829/POI/Supriayanta/081326235702/pusk.paliyan@gmail.com"/>
    <s v="MYIB_ASSISTANT"/>
    <m/>
    <m/>
    <m/>
    <m/>
    <m/>
    <m/>
    <m/>
    <m/>
    <s v="Management Janji"/>
    <s v="2026-08-08 13:00:00 | telp :081326235702  alt : pagi / siang 08/08/2026 hub sebelum ke lokasi  "/>
    <s v="FCC"/>
    <d v="2026-07-08T15:25:38"/>
    <d v="2026-08-08T13:00:00"/>
    <s v="Kendala Pelanggan"/>
    <s v="REVOKE"/>
    <s v="WONOSARI"/>
    <s v="NO ADDON"/>
    <m/>
    <s v="Follow Up Revoke Completed, New Order ID : SC1002518080"/>
    <s v="HSI Bisnis Promo HUT Telkom PSB 70% - 75 Mbps"/>
    <s v="INDIBIZ"/>
    <m/>
    <m/>
    <d v="2026-08-08T13:00:00"/>
    <s v="2026-08-08 13:00:00 | telp :081326235702  alt : pagi / siang 08/08/2026 hub sebelum ke lokasi  "/>
    <m/>
    <m/>
    <m/>
    <e v="#NUM!"/>
    <e v="#NUM!"/>
    <x v="1"/>
  </r>
  <r>
    <n v="306"/>
    <n v="1002515094"/>
    <n v="3"/>
    <x v="7"/>
    <n v="4"/>
    <s v="SOLO"/>
    <s v="INNER - SOLO JATENG TIMUR"/>
    <s v="MSO"/>
    <s v="REG"/>
    <s v="AO"/>
    <x v="0"/>
    <s v="1P INET"/>
    <s v="102 | FOLLOW UP COMPLETED"/>
    <s v="RBS-Regional 3"/>
    <d v="2026-08-07T15:34:56"/>
    <d v="2026-08-10T11:40:25"/>
    <n v="69360972"/>
    <m/>
    <n v="142566102461"/>
    <s v="Kantor Yuliani Collection"/>
    <s v="ODP-MSO-FA/020 FA/D02/020.01"/>
    <s v="WO061182877"/>
    <m/>
    <m/>
    <m/>
    <n v="110.83936594426601"/>
    <n v="-7.53542915099507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5:40:19"/>
    <d v="2026-08-08T15:00:00"/>
    <m/>
    <s v="REVOKE"/>
    <s v="SOLO PALUR"/>
    <s v="NO ADDON"/>
    <m/>
    <s v="Follow Up Revoke Completed, New Order ID : SC1002517486"/>
    <s v="HSI Bisnis Promo HUT Telkom PSB 70% - 50 Mbps"/>
    <s v="INDIBIZ"/>
    <m/>
    <m/>
    <d v="2026-08-08T15:00:00"/>
    <s v="2026-08-08 15:00:00 | Tanggal pemasangan: 08/08/2026 Jam pemasangan : siang Info Tambahan : Hubungi pelanggan dulu sebelum ke lokasi terima kasih."/>
    <m/>
    <m/>
    <m/>
    <e v="#NUM!"/>
    <e v="#NUM!"/>
    <x v="1"/>
  </r>
  <r>
    <n v="307"/>
    <n v="1002507365"/>
    <n v="3"/>
    <x v="3"/>
    <n v="4"/>
    <s v="MAGELANG"/>
    <s v="WONOSOBO"/>
    <s v="WOS"/>
    <s v="REG"/>
    <s v="AO"/>
    <x v="0"/>
    <m/>
    <s v="CANCEL COMPLETED"/>
    <s v="RBS-Regional 3"/>
    <d v="2026-08-04T10:25:02"/>
    <d v="2026-08-08T02:01:03"/>
    <n v="69358052"/>
    <m/>
    <n v="141373127379"/>
    <s v="THE LAKEBOX"/>
    <s v="ODP-WOS-FAP/025"/>
    <m/>
    <m/>
    <m/>
    <m/>
    <n v="109.926546269868"/>
    <n v="-7.2733608278994701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0:40:00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308"/>
    <n v="1002510652"/>
    <n v="3"/>
    <x v="5"/>
    <n v="5"/>
    <s v="SBY SELATAN"/>
    <s v="KETINTANG"/>
    <s v="RKT"/>
    <s v="REG"/>
    <s v="AO"/>
    <x v="0"/>
    <m/>
    <s v="Completed (PS)"/>
    <s v="RBS-Regional 3"/>
    <d v="2026-08-05T13:57:21"/>
    <d v="2026-08-05T16:11:25"/>
    <n v="69348277"/>
    <m/>
    <n v="152308241650"/>
    <s v="SMPN 39 Surabaya"/>
    <s v="ODP-RKT-FBF/53"/>
    <s v="WO060990962"/>
    <m/>
    <m/>
    <m/>
    <n v="112.7643726"/>
    <n v="-7.3098223999999998"/>
    <s v="|MN02083|MYIA-090689692083/POI/Bu Lany/081217353508/smpn39sby@gmail.com"/>
    <s v="Sales Force DBS"/>
    <m/>
    <m/>
    <m/>
    <m/>
    <m/>
    <m/>
    <m/>
    <m/>
    <s v="Management Janji"/>
    <s v="2026-08-05 08:00:00|SMPN 39 surabaya|SYSTEM|MYDITA"/>
    <s v="FCC"/>
    <d v="2026-05-08T14:10:37"/>
    <m/>
    <m/>
    <s v="PS"/>
    <s v="RUNGKUT"/>
    <s v="NETMONK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8-05 08:00:00|SMPN 39 surabaya|SYSTEM|MYDITA"/>
    <n v="2026"/>
    <n v="8"/>
    <n v="5"/>
    <d v="2026-08-05T00:00:00"/>
    <n v="-0.29166666666424135"/>
    <x v="0"/>
  </r>
  <r>
    <n v="309"/>
    <n v="1002514746"/>
    <n v="3"/>
    <x v="6"/>
    <n v="5"/>
    <s v="PASURUAN"/>
    <s v="PASURUAN"/>
    <s v="PSN"/>
    <s v="REG"/>
    <s v="AO"/>
    <x v="0"/>
    <m/>
    <s v="Completed (PS)"/>
    <s v="RBS-Regional 3"/>
    <d v="2026-08-07T14:04:40"/>
    <d v="2026-08-08T14:12:00"/>
    <n v="69360842"/>
    <m/>
    <n v="152729256395"/>
    <s v="KOST PUTRI GADING ASRI"/>
    <s v="ODP-PSN-FAS/02"/>
    <s v="WO061181042"/>
    <m/>
    <m/>
    <m/>
    <n v="112.8972947"/>
    <n v="-7.6365635000000003"/>
    <s v="|MN00025|/KOST PUTRI GADING ASRI/WINBACK 2.0 HSI B2B (1:1) 50MBPS 355RB PSB DISC 70%//gasri2029@gmail.com/MUHAMMAD IQBAL/87774145339"/>
    <s v="Sales Force DBS"/>
    <m/>
    <m/>
    <m/>
    <m/>
    <m/>
    <m/>
    <m/>
    <m/>
    <s v="Management Janji"/>
    <s v="2026-08-11 08:00:00|Nama PIC : bapak iqbal No HP : 087774145339 Alt :  M Janji : (selasa/11/AGUSTUS/2026) jam Pasang : 09:00 Note : hubungi pelanggan jika ingin kelokasi|40951378|MYDITA"/>
    <s v="FCC"/>
    <d v="2026-07-08T14:10:02"/>
    <d v="2026-08-11T08:00:00"/>
    <m/>
    <s v="PS"/>
    <s v="PASURUAN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08:00:00"/>
    <s v="2026-08-11 08:00:00|Nama PIC : bapak iqbal No HP : 087774145339 Alt :  M Janji : (selasa/11/AGUSTUS/2026) jam Pasang : 09:00 Note : hubungi pelanggan jika ingin kelokasi|40951378|MYDITA"/>
    <n v="2026"/>
    <n v="8"/>
    <n v="8"/>
    <d v="2026-08-08T00:00:00"/>
    <n v="-3.3333333333357587"/>
    <x v="0"/>
  </r>
  <r>
    <n v="310"/>
    <n v="1002510050"/>
    <n v="3"/>
    <x v="3"/>
    <n v="4"/>
    <s v="MAGELANG"/>
    <s v="WONOSOBO"/>
    <s v="WOS"/>
    <s v="REG"/>
    <s v="AO"/>
    <x v="0"/>
    <s v="1P INET"/>
    <s v="Completed (PS)"/>
    <s v="RBS-Regional 3"/>
    <d v="2026-08-05T10:43:56"/>
    <d v="2026-08-06T10:14:07"/>
    <n v="69358937"/>
    <m/>
    <n v="141373127397"/>
    <s v="ERABLUE RAYA KERTEK"/>
    <s v="ODP-WOS-FAA/066 FAA/D05/066.01"/>
    <s v="WO060962108"/>
    <m/>
    <m/>
    <m/>
    <n v="109.96163"/>
    <n v="-7.3874529999999998"/>
    <s v="|MN00439|MYIA-060556744229/POI/CHAIDAR SYURYO SAMUDRO/081249549394/billlingnext1@hotmail.com"/>
    <s v="MYIB_ASSISTANT"/>
    <m/>
    <m/>
    <m/>
    <m/>
    <m/>
    <m/>
    <m/>
    <m/>
    <s v="Management Janji"/>
    <s v="2026-08-06 13:00:00 | Waktu pemasnagan : 06 Agustus 2026 Jam pemasangan : 08.00 - 12.00 Mohon hubungi pelanggan sebelum ke lokasi  Terima kasih"/>
    <s v="FCC"/>
    <d v="2026-05-08T10:54:57"/>
    <d v="2026-08-06T13:00:00"/>
    <m/>
    <s v="PS"/>
    <s v="X"/>
    <s v="NO ADDON"/>
    <n v="20260806"/>
    <s v="Completed"/>
    <s v="HSI Bisnis Promo HUT Telkom PSB 70% - 100 Mbps"/>
    <s v="INDIBIZ"/>
    <m/>
    <m/>
    <d v="2026-08-06T13:00:00"/>
    <s v="2026-08-06 13:00:00 | Waktu pemasnagan : 06 Agustus 2026 Jam pemasangan : 08.00 - 12.00 Mohon hubungi pelanggan sebelum ke lokasi  Terima kasih"/>
    <n v="2026"/>
    <n v="8"/>
    <n v="6"/>
    <d v="2026-08-06T00:00:00"/>
    <n v="-0.54166666666424135"/>
    <x v="0"/>
  </r>
  <r>
    <n v="311"/>
    <n v="1002509034"/>
    <n v="3"/>
    <x v="0"/>
    <n v="5"/>
    <s v="MADIUN"/>
    <s v="NGAWI"/>
    <s v="NWI"/>
    <s v="REG"/>
    <s v="AO"/>
    <x v="0"/>
    <s v="1P INET"/>
    <s v="Completed (PS)"/>
    <s v="RBS-Regional 3"/>
    <d v="2026-08-04T15:53:57"/>
    <d v="2026-08-05T13:13:00"/>
    <n v="69358515"/>
    <m/>
    <n v="152605224371"/>
    <s v="SPBU 54.632.06"/>
    <s v="ODP-NWI-FH/22"/>
    <s v="WO060915653"/>
    <m/>
    <m/>
    <m/>
    <n v="111.413120568157"/>
    <n v="-7.4036355482587499"/>
    <s v="|MN00265|MYIA-095293950974/POI/ARIF PAMBUDI HARTA/085335047086/spbu5463206watualang@gmail.com"/>
    <s v="MYIB_ASSISTANT"/>
    <m/>
    <m/>
    <m/>
    <m/>
    <m/>
    <m/>
    <m/>
    <m/>
    <s v="Management Janji"/>
    <s v="2026-08-05 13:00:00 | Nama PIC : bapak Deni No HP : 085186656661 No Alternatif : - M Janji : 05/08/2026 Jam Pasang : Pagi NoteÃ‚Â :  Hubungi terlebih dahulu sebelum ke lokasi  "/>
    <s v="FCC"/>
    <d v="2026-04-08T15:55:14"/>
    <d v="2026-08-05T13:00:00"/>
    <m/>
    <s v="PS"/>
    <s v="X"/>
    <s v="NO ADDON"/>
    <n v="20260805"/>
    <s v="Completed"/>
    <s v="HSI Bisnis Promo HUT Telkom PSB 70% - 50 Mbps"/>
    <s v="INDIBIZ"/>
    <m/>
    <m/>
    <d v="2026-08-05T13:00:00"/>
    <s v="2026-08-05 13:00:00 | Nama PIC : bapak Deni No HP : 085186656661 No Alternatif : - M Janji : 05/08/2026 Jam Pasang : Pagi NoteÃ‚Â :  Hubungi terlebih dahulu sebelum ke lokasi  "/>
    <n v="2026"/>
    <n v="8"/>
    <n v="5"/>
    <d v="2026-08-05T00:00:00"/>
    <n v="-0.54166666666424135"/>
    <x v="0"/>
  </r>
  <r>
    <n v="312"/>
    <n v="1002515429"/>
    <n v="3"/>
    <x v="7"/>
    <n v="4"/>
    <s v="SOLO"/>
    <s v="KLATEN"/>
    <s v="PEN"/>
    <s v="REG"/>
    <s v="AO"/>
    <x v="0"/>
    <s v="1P INET"/>
    <s v="Completed (PS)"/>
    <s v="RBS-Regional 3"/>
    <d v="2026-08-07T17:52:57"/>
    <d v="2026-08-08T12:58:50"/>
    <n v="69361124"/>
    <m/>
    <n v="142510106179"/>
    <s v="SD Muh Nurul Ilmi Karangdowo (R.Kantor)"/>
    <s v="ODP-PEN-F01/022"/>
    <s v="WO061198052"/>
    <m/>
    <m/>
    <m/>
    <n v="110.7351073"/>
    <n v="-7.7089489999999996"/>
    <s v="|MN00951|MYIA-011027171015/POI/ARIF HIDAYAT/085640187778/hidayataarief@gmail.com"/>
    <s v="MYIB_ASSISTANT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7:54:44"/>
    <d v="2026-08-08T15:00:00"/>
    <m/>
    <s v="PS"/>
    <s v="X"/>
    <s v="NO ADDON"/>
    <n v="20260808"/>
    <s v="Completed"/>
    <s v="HSI Bisnis Promo HUT Telkom PSB 70% - 100 Mbps"/>
    <s v="INDIBIZ"/>
    <m/>
    <m/>
    <d v="2026-08-08T15:00:00"/>
    <s v="2026-08-08 15:00:00 | Tanggal pemasangan: 08/08/2026 Jam pemasangan : siang Info Tambahan : Hubungi pelanggan dulu sebelum ke lokasi terima kasih."/>
    <n v="2026"/>
    <n v="8"/>
    <n v="8"/>
    <d v="2026-08-08T00:00:00"/>
    <n v="-0.625"/>
    <x v="0"/>
  </r>
  <r>
    <n v="313"/>
    <n v="1002514874"/>
    <n v="3"/>
    <x v="1"/>
    <n v="4"/>
    <s v="SEMARANG"/>
    <s v="INNER - SEMARANG JATENG UTARA"/>
    <s v="BMK"/>
    <s v="REG"/>
    <s v="AO"/>
    <x v="0"/>
    <s v="1P INET"/>
    <s v="Completed (PS)"/>
    <s v="RBS-Regional 3"/>
    <d v="2026-08-07T14:37:57"/>
    <d v="2026-08-08T11:07:11"/>
    <n v="69360862"/>
    <m/>
    <n v="141423136621"/>
    <s v="Khaza House"/>
    <s v="ODP-BMK-FAA/010 FAA/D03/010.01"/>
    <s v="WO061173637"/>
    <m/>
    <m/>
    <m/>
    <n v="110.4470625"/>
    <n v="-7.0665624999999999"/>
    <s v="MD|MYID-4042608060006|RBIZindibiz|KHAZA HOUSE|081703393696"/>
    <s v="SOBIZ"/>
    <m/>
    <m/>
    <m/>
    <m/>
    <m/>
    <m/>
    <m/>
    <m/>
    <s v="Management Janji"/>
    <s v="2026-08-08 13:00:00 | Nama : BU NOVIGA WICAKSONO No Hp : 081703393696 No Alt :  Tgl Pemasangan : 08 Agustus 2026 Interval : PAGI  Note : Hubungi pelanggan terlebih dahulu"/>
    <s v="FCC"/>
    <d v="2026-07-08T14:40:02"/>
    <d v="2026-08-08T13:00:00"/>
    <m/>
    <s v="PS"/>
    <s v="X"/>
    <s v="NO ADDON"/>
    <n v="20260808"/>
    <s v="Completed"/>
    <s v="HSI Bisnis Khusus Winback 3.0 PSB 70% - 150 Mbps"/>
    <s v="INDIBIZ"/>
    <m/>
    <m/>
    <d v="2026-08-08T13:00:00"/>
    <s v="2026-08-08 13:00:00 | Nama : BU NOVIGA WICAKSONO No Hp : 081703393696 No Alt :  Tgl Pemasangan : 08 Agustus 2026 Interval : PAGI  Note : Hubungi pelanggan terlebih dahulu"/>
    <n v="2026"/>
    <n v="8"/>
    <n v="8"/>
    <d v="2026-08-08T00:00:00"/>
    <n v="-0.54166666666424135"/>
    <x v="0"/>
  </r>
  <r>
    <n v="314"/>
    <n v="1002516237"/>
    <n v="3"/>
    <x v="5"/>
    <n v="5"/>
    <s v="SBY UTARA"/>
    <s v="TANDES"/>
    <s v="KLN"/>
    <s v="REG"/>
    <s v="AO"/>
    <x v="0"/>
    <s v="1P INET"/>
    <s v="OSS - FALLOUT"/>
    <s v="RBS-Regional 3"/>
    <d v="2026-08-08T19:52:57"/>
    <d v="2026-08-10T14:19:20"/>
    <n v="69361660"/>
    <m/>
    <n v="152418251733"/>
    <s v="PT laxo global Akses"/>
    <s v="ODP-TDS-FDL/14 FDL/D02/14.01"/>
    <s v="WO061292457"/>
    <m/>
    <m/>
    <m/>
    <n v="112.701127119362"/>
    <n v="-7.2403730696992001"/>
    <s v="MD|MYDB-20260808264781|DN00001/MN02280|PT laxo global Akses|082245003307"/>
    <s v="MYDIGIBIZPARTNER"/>
    <m/>
    <m/>
    <m/>
    <m/>
    <m/>
    <m/>
    <m/>
    <m/>
    <s v="Management Janji"/>
    <s v="2026-08-13 08:00:00 | Nama : BP ANDI HERMAWAN  No Hp : 082245003307 No Alt :  Tgl Pemasangan : 10 Agustus 2026 Interval : SIANG Note : Hubungi pelanggan terlebih dahulu"/>
    <s v="FCC"/>
    <d v="2026-08-08T19:54:39"/>
    <d v="2026-08-13T08:00:00"/>
    <s v="Kendala Pelanggan"/>
    <s v="FO_WFM"/>
    <s v="KEBALEN"/>
    <s v="NO ADDON"/>
    <m/>
    <s v="Provisioning Failed|WFM|INF009011941|pelanggan menyatakan batal ingin melanjutkan layanan Indihome"/>
    <s v="HSI Bisnis Basic Promo HUT Telkom PSB 70% - 50 Mbps"/>
    <s v="INDIBIZ"/>
    <m/>
    <m/>
    <d v="2026-08-13T08:00:00"/>
    <s v="2026-08-13 08:00:00 | Nama : BP ANDI HERMAWAN  No Hp : 082245003307 No Alt :  Tgl Pemasangan : 10 Agustus 2026 Interval : SIANG Note : Hubungi pelanggan terlebih dahulu"/>
    <m/>
    <m/>
    <m/>
    <e v="#NUM!"/>
    <e v="#NUM!"/>
    <x v="1"/>
  </r>
  <r>
    <n v="315"/>
    <n v="1002517932"/>
    <n v="3"/>
    <x v="5"/>
    <n v="5"/>
    <s v="MADURA"/>
    <s v="PAMEKASAN"/>
    <s v="WRP"/>
    <s v="REG"/>
    <s v="AO"/>
    <x v="0"/>
    <m/>
    <s v="MIE - SEND SURVEY"/>
    <s v="RBS-Regional 3"/>
    <d v="2026-08-10T14:04:51"/>
    <d v="2026-08-10T14:54:01"/>
    <n v="69362518"/>
    <m/>
    <n v="152427205528"/>
    <s v="SPBU 5469306"/>
    <s v="ODP-WRP-FE/02"/>
    <s v="WO061414477"/>
    <m/>
    <m/>
    <m/>
    <n v="113.5471283"/>
    <n v="-7.0368554999999997"/>
    <s v="|MN00213|/UD. USAHA INDAH/082334605611/spbu5469306@gmail.com/HSI Bisnis Promo HUT Telkom (1:1) 75 Mbps (Rp 415.000) PSB Rp 150.000/JAUHARI WAHYUDI/-7.0368611, 113.5471389"/>
    <s v="Sales Force DBS"/>
    <m/>
    <m/>
    <m/>
    <m/>
    <m/>
    <m/>
    <m/>
    <m/>
    <s v="Management Janji"/>
    <s v="2026-08-11 13:00:00|telp : 082334605611 alt :  M Janji : (11/08/2026) jam Pasang :pagi / siang  Note : hubungi pelanggan jika ingin kelokasi|40000802|MYDITA"/>
    <s v="FCC"/>
    <d v="2026-10-08T14:09:59"/>
    <d v="2026-08-11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elp : 082334605611 alt :  M Janji : (11/08/2026) jam Pasang :pagi / siang  Note : hubungi pelanggan jika ingin kelokasi|40000802|MYDITA"/>
    <m/>
    <m/>
    <m/>
    <e v="#NUM!"/>
    <e v="#NUM!"/>
    <x v="1"/>
  </r>
  <r>
    <n v="316"/>
    <n v="1002509294"/>
    <n v="3"/>
    <x v="3"/>
    <n v="4"/>
    <s v="MAGELANG"/>
    <s v="KEBUMEN"/>
    <s v="KBM"/>
    <s v="REG"/>
    <s v="AO"/>
    <x v="0"/>
    <s v="1P INET"/>
    <s v="Completed (PS)"/>
    <s v="RBS-Regional 3"/>
    <d v="2026-08-04T16:56:56"/>
    <d v="2026-08-05T12:51:42"/>
    <n v="69358607"/>
    <m/>
    <n v="142141120156"/>
    <s v="LABKOM SMP MUHAMMADIYAH 2 KEBUMEN"/>
    <s v="ODP-KBM-FAC/10 FAC/D01/02.10"/>
    <s v="WO060923084"/>
    <m/>
    <m/>
    <m/>
    <n v="109.66715600000001"/>
    <n v="-7.6780020000000002"/>
    <s v="|MC80224|MYIA-052922483486/POI/FACHTURHADI PRASANU/089619944349/fachturprasanu@gmail.com"/>
    <s v="MYIB_ASSISTANT"/>
    <m/>
    <m/>
    <m/>
    <m/>
    <m/>
    <m/>
    <m/>
    <m/>
    <s v="Management Janji"/>
    <s v="2026-08-06 08:00:00 | Tanggal pemasangan : 05 AGUSTUS 2026 Jam pemasangan : pagi/siang Info Tambahan : Hubungi pelanggan dulu sebelum ke lokasi terima kasih"/>
    <s v="FCC"/>
    <d v="2026-04-08T17:10:10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Tanggal pemasangan : 05 AGUSTUS 2026 Jam pemasangan : pagi/siang Info Tambahan : Hubungi pelanggan dulu sebelum ke lokasi terima kasih"/>
    <n v="2026"/>
    <n v="8"/>
    <n v="5"/>
    <d v="2026-08-05T00:00:00"/>
    <n v="-1.3333333333357587"/>
    <x v="0"/>
  </r>
  <r>
    <n v="317"/>
    <n v="1002513469"/>
    <n v="3"/>
    <x v="0"/>
    <n v="5"/>
    <s v="KEDIRI"/>
    <s v="KEDIRI"/>
    <s v="NDL"/>
    <s v="REG"/>
    <s v="AO"/>
    <x v="0"/>
    <s v="1P INET"/>
    <s v="Completed (PS)"/>
    <s v="RBS-Regional 3"/>
    <d v="2026-08-06T19:08:57"/>
    <d v="2026-08-08T18:11:42"/>
    <n v="69360348"/>
    <m/>
    <n v="152651207083"/>
    <s v="RUMAH SUNAT PANDAWA"/>
    <s v="ODP-NDL-FG/19 FG/D03/19.01"/>
    <s v="WO061116683"/>
    <m/>
    <m/>
    <m/>
    <n v="112.0142689"/>
    <n v="-7.8946975000000004"/>
    <s v="|MC20057|MYIA-008667405560/POI/Heni Nurhayati/085353176385/rumahlukapandawa@gmail.com"/>
    <s v="MYIB_ASSISTANT"/>
    <m/>
    <m/>
    <m/>
    <m/>
    <m/>
    <m/>
    <m/>
    <m/>
    <s v="Management Janji"/>
    <s v="2026-08-08 08:00:00 | Jam pemasangan : 12.00 Info Tambahan : Hubungi pelanggan dulu sebelum ke lokasi terimakasih "/>
    <s v="FCC"/>
    <d v="2026-06-08T19:10:22"/>
    <d v="2026-08-08T08:00:00"/>
    <m/>
    <s v="PS"/>
    <s v="NGADILUWIH"/>
    <s v="NO ADDON"/>
    <n v="20260808"/>
    <s v="Completed"/>
    <s v="HSI Bisnis Promo HUT Telkom PSB 70% - 100 Mbps"/>
    <s v="INDIBIZ"/>
    <m/>
    <m/>
    <d v="2026-08-08T08:00:00"/>
    <s v="2026-08-08 08:00:00 | Jam pemasangan : 12.00 Info Tambahan : Hubungi pelanggan dulu sebelum ke lokasi terimakasih "/>
    <n v="2026"/>
    <n v="8"/>
    <n v="8"/>
    <d v="2026-08-08T00:00:00"/>
    <n v="-0.33333333333575865"/>
    <x v="0"/>
  </r>
  <r>
    <n v="318"/>
    <n v="1002517538"/>
    <n v="3"/>
    <x v="5"/>
    <n v="5"/>
    <s v="SBY UTARA"/>
    <s v="TANDES"/>
    <s v="BBE"/>
    <s v="REG"/>
    <s v="AO"/>
    <x v="0"/>
    <s v="1P INET"/>
    <s v="MIE - SEND SURVEY"/>
    <s v="RBS-Regional 3"/>
    <d v="2026-08-10T11:52:57"/>
    <d v="2026-08-10T11:54:01"/>
    <n v="69362342"/>
    <m/>
    <n v="152417233931"/>
    <s v="GUDANG HO YEN YEN"/>
    <s v="ODP-BBE-FBJ/05 FBJ/D01/05.01"/>
    <s v="WO061383094"/>
    <m/>
    <m/>
    <m/>
    <n v="112.647691480815"/>
    <n v="-7.3520095760905999"/>
    <s v="MD|MYDB-20260810264855|DN00001/MN02280|GUDANG HO YEN YEN|082228888875"/>
    <s v="MYDIGIBIZPARTNER"/>
    <m/>
    <m/>
    <m/>
    <m/>
    <m/>
    <m/>
    <m/>
    <m/>
    <s v="Management Janji"/>
    <s v="2026-08-12 08:00:00 | Jam pemasangan : 12.00 Info Tambahan : Hubungi pelanggan dulu sebelum ke lokasi terimakasih  "/>
    <s v="FCC"/>
    <d v="2026-10-08T11:54:41"/>
    <d v="2026-08-12T08:00:00"/>
    <m/>
    <s v="SURVEY_NEW_MANJA"/>
    <s v="BAMBE"/>
    <s v="NO ADDON"/>
    <m/>
    <s v="MIE - SEND SURVEY"/>
    <s v="HSI Bisnis Promo HUT Telkom PSB 70% - 75 Mbps"/>
    <s v="INDIBIZ"/>
    <m/>
    <m/>
    <d v="2026-08-12T08:00:00"/>
    <s v="2026-08-12 08:00:00 | Jam pemasangan : 12.00 Info Tambahan : Hubungi pelanggan dulu sebelum ke lokasi terimakasih  "/>
    <m/>
    <m/>
    <m/>
    <e v="#NUM!"/>
    <e v="#NUM!"/>
    <x v="1"/>
  </r>
  <r>
    <n v="319"/>
    <n v="1002507674"/>
    <n v="3"/>
    <x v="3"/>
    <n v="4"/>
    <s v="MAGELANG"/>
    <s v="WONOSOBO"/>
    <s v="WOS"/>
    <s v="REG"/>
    <s v="AO"/>
    <x v="0"/>
    <m/>
    <s v="FCC - HD1A - PROGRESS"/>
    <s v="RBS-Regional 3"/>
    <d v="2026-08-04T11:14:57"/>
    <d v="2026-08-04T11:16:39"/>
    <n v="69358120"/>
    <m/>
    <n v="141373127383"/>
    <s v="Sikembang Glamping"/>
    <m/>
    <m/>
    <m/>
    <m/>
    <m/>
    <n v="109.97017364830501"/>
    <n v="-7.33648717810531"/>
    <s v="AMRBS ; 402717 ; AMEX ; WIRA ; TREG3 ; MAGELANG ; 1S HSI BISNIS  300 Mbps ; Sony 082220777701; Sonicahyadi0806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1"/>
  </r>
  <r>
    <n v="320"/>
    <n v="1002514783"/>
    <n v="3"/>
    <x v="3"/>
    <n v="4"/>
    <s v="YOGYAKARTA"/>
    <s v="SLEMAN"/>
    <s v="PKM"/>
    <s v="REG"/>
    <s v="AO"/>
    <x v="0"/>
    <m/>
    <s v="CANCEL COMPLETED"/>
    <s v="RBS-Regional 3"/>
    <d v="2026-08-07T14:14:17"/>
    <d v="2026-08-11T02:01:07"/>
    <n v="69360855"/>
    <m/>
    <n v="146144118547"/>
    <s v="Di TURGO Village (PT DWI NUSA PERSADA INDONESIA)"/>
    <s v="ODP-PKM-FAK/032"/>
    <s v="WO061189442"/>
    <m/>
    <m/>
    <m/>
    <n v="110.405559061744"/>
    <n v="-7.6861112753583702"/>
    <s v="|MC80054|/DWI ANDI RIO/088901902661 081227709858/dwinusapersadaindonesia@gmail.com"/>
    <s v="Sales Profesional"/>
    <m/>
    <m/>
    <m/>
    <m/>
    <m/>
    <m/>
    <m/>
    <m/>
    <s v="Management Janji"/>
    <s v="2026-08-11 08:00:00|Nama PIC : bapak DWI ANDI RIO No HP : 088901902661 Alt :  M Janji : (senin/10/AGUSTUS/2026) jam Pasang : 09:00 Note : hubungi pelanggan jika ingin kelokasi|40951378|MYDITA"/>
    <s v="FCC"/>
    <d v="2026-07-08T14:25:34"/>
    <d v="2026-08-11T00:00:00"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d v="2026-08-11T08:00:00"/>
    <s v="2026-08-11 08:00:00|Nama PIC : bapak DWI ANDI RIO No HP : 088901902661 Alt :  M Janji : (senin/10/AGUSTUS/2026) jam Pasang : 09:00 Note : hubungi pelanggan jika ingin kelokasi|40951378|MYDITA"/>
    <m/>
    <m/>
    <m/>
    <e v="#NUM!"/>
    <e v="#NUM!"/>
    <x v="1"/>
  </r>
  <r>
    <n v="321"/>
    <n v="1002512800"/>
    <n v="3"/>
    <x v="5"/>
    <n v="5"/>
    <s v="SBY UTARA"/>
    <s v="LAMONGAN"/>
    <s v="BDG"/>
    <s v="REG"/>
    <s v="AO"/>
    <x v="0"/>
    <s v="1P INET"/>
    <s v="102 | FOLLOW UP COMPLETED"/>
    <s v="RBS-Regional 3"/>
    <d v="2026-08-06T15:01:56"/>
    <d v="2026-08-08T13:44:31"/>
    <n v="69360083"/>
    <m/>
    <n v="152448204407"/>
    <s v="Gyoza Kitchen"/>
    <s v="ODP-BDG-FB/29 FB/D04/29.01"/>
    <s v="WO061089190"/>
    <m/>
    <m/>
    <m/>
    <n v="112.248246392149"/>
    <n v="-6.8891544881861497"/>
    <s v="MD|MYIB-008476048485|SYSTEM|GYOZA KITCHEN|087822761246"/>
    <s v="LPC_EBIS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REVOKE"/>
    <s v="X"/>
    <s v="NO ADDON"/>
    <m/>
    <s v="Follow Up Revoke Completed, New Order ID : SC1002515979"/>
    <s v="HSI Basic Khusus Winback 3.0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</r>
  <r>
    <n v="322"/>
    <n v="1002511984"/>
    <n v="3"/>
    <x v="0"/>
    <n v="5"/>
    <s v="MALANG"/>
    <s v="BATU"/>
    <s v="PKS"/>
    <s v="REG"/>
    <s v="AO"/>
    <x v="0"/>
    <s v="1P INET"/>
    <s v="Completed (PS)"/>
    <s v="RBS-Regional 3"/>
    <d v="2026-08-06T11:13:56"/>
    <d v="2026-08-06T14:52:38"/>
    <n v="69359826"/>
    <m/>
    <n v="152710214207"/>
    <s v="Kopi Kampoeng"/>
    <s v="ODP-PKS-FQ/61 FQ/D06/61.01"/>
    <s v="WO061058232"/>
    <m/>
    <m/>
    <m/>
    <n v="112.684485"/>
    <n v="-7.9529158999999998"/>
    <s v="|MN00814|MYIA-037665130340/POI/Aditya Prayoga/0881026044796/adityapecesprayoga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25:46"/>
    <d v="2026-08-07T08:00:00"/>
    <m/>
    <s v="PS"/>
    <s v="SINGOSARI"/>
    <s v="NO ADDON"/>
    <n v="20260806"/>
    <s v="Completed"/>
    <s v="HSI Bisnis Promo HUT Telkom PSB 70% - 5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0"/>
  </r>
  <r>
    <n v="323"/>
    <n v="1002516937"/>
    <n v="3"/>
    <x v="6"/>
    <n v="5"/>
    <s v="SIDOARJO"/>
    <s v="INNER - JATIM TIMUR"/>
    <s v="GDA"/>
    <s v="REG"/>
    <s v="AO"/>
    <x v="0"/>
    <m/>
    <s v="Completed (PS)"/>
    <s v="RBS-Regional 3"/>
    <d v="2026-08-10T09:05:19"/>
    <d v="2026-08-10T13:22:35"/>
    <n v="69362111"/>
    <m/>
    <n v="152317261857"/>
    <s v="CV DEWI VENEER INDONESIA"/>
    <s v="ODP-GDA-FC/05"/>
    <s v="WO061365216"/>
    <m/>
    <m/>
    <m/>
    <n v="112.7488762"/>
    <n v="-7.3882997000000001"/>
    <s v="|MN02774|/CV DEWI VENEER INDONESIA/WINBACK 2.0 HSI B2B (1:1) 100MBPS 535RB PSB DISC 70%//dewiveneer@gmail.com/DEWI MASITA/81229015587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09:25:41"/>
    <d v="2026-08-11T08:00:00"/>
    <m/>
    <s v="PS"/>
    <s v="GEDANGA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n v="2026"/>
    <n v="8"/>
    <n v="10"/>
    <d v="2026-08-10T00:00:00"/>
    <n v="-1.3333333333357587"/>
    <x v="0"/>
  </r>
  <r>
    <n v="324"/>
    <n v="1002505590"/>
    <n v="3"/>
    <x v="4"/>
    <n v="5"/>
    <s v="MATARAM"/>
    <s v="LOMBOK TIMUR UTARA"/>
    <s v="SGG"/>
    <s v="REG"/>
    <s v="AO"/>
    <x v="0"/>
    <m/>
    <s v="QC MIA - INVALID QUALITY CONTROL MIA"/>
    <s v="RBS-Regional 3"/>
    <d v="2026-08-03T09:19:49"/>
    <d v="2026-08-08T18:08:40"/>
    <n v="69357200"/>
    <m/>
    <n v="172604214068"/>
    <s v="Ocean 2 (Athaya Resto)"/>
    <s v="ODP-SGG-FCLG/17"/>
    <m/>
    <m/>
    <m/>
    <m/>
    <n v="116.043339"/>
    <n v="-8.3537330000000001"/>
    <s v="RBS HSI |Rian Puja Atmawikarsa | 406910 | TREG 3 |Ocean 2 (Athaya Resto) | 82236305911|81803680445| HSI BISNIS 50 MBPS"/>
    <s v="Amex"/>
    <m/>
    <m/>
    <m/>
    <m/>
    <m/>
    <m/>
    <m/>
    <m/>
    <m/>
    <m/>
    <m/>
    <d v="2026-03-08T09:25:39"/>
    <m/>
    <m/>
    <s v="QC1"/>
    <s v="LOMBOK UTARA"/>
    <s v="NO ADDON"/>
    <m/>
    <s v="QC MIA - INVALID QUALITY CONTROL MIA - Foto Rumah &amp;gt; 1 Bangunan (Tidak Spesifik) - mohon upload 1 lokasi saja terdapat 2 lo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</r>
  <r>
    <n v="325"/>
    <n v="1002505331"/>
    <n v="3"/>
    <x v="1"/>
    <n v="4"/>
    <s v="SEMARANG"/>
    <s v="KENDAL"/>
    <s v="KDL"/>
    <s v="REG"/>
    <s v="AO"/>
    <x v="0"/>
    <s v="1P INET"/>
    <s v="Completed (PS)"/>
    <s v="RBS-Regional 3"/>
    <d v="2026-08-02T15:19:57"/>
    <d v="2026-08-03T12:51:09"/>
    <n v="69357086"/>
    <m/>
    <n v="146457106324"/>
    <s v="TOKO SEMBAKO MADURA"/>
    <s v="ODP-KDL-FS/009"/>
    <s v="WO060726511"/>
    <m/>
    <m/>
    <m/>
    <n v="110.19132500000001"/>
    <n v="-6.8987999999999996"/>
    <s v="|MN02184|MYIA-089361482128/POI/NUR HADI/085226240396/nurhadi270577@gmail.com"/>
    <s v="MYIB_ASSISTANT"/>
    <m/>
    <m/>
    <m/>
    <m/>
    <m/>
    <m/>
    <m/>
    <m/>
    <s v="Management Janji"/>
    <s v="2026-08-03 13:00:00 | Nama PIC : Nur Hadi No HP : 085226240396 Alt :  M Janji : 03/08/2026 Jam Pasang : 08.00 - 13:00  NoteÃ‚Â :  hubungi terlebih dahulu sebelum kelokasi "/>
    <s v="FCC"/>
    <d v="2026-02-08T15:25:02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Nur Hadi No HP : 085226240396 Alt :  M Janji : 03/08/2026 Jam Pasang : 08.00 - 13:00  NoteÃ‚Â :  hubungi terlebih dahulu sebelum kelokasi "/>
    <n v="2026"/>
    <n v="8"/>
    <n v="3"/>
    <d v="2026-08-03T00:00:00"/>
    <n v="-0.54166666666424135"/>
    <x v="0"/>
  </r>
  <r>
    <n v="326"/>
    <n v="1002513761"/>
    <n v="3"/>
    <x v="4"/>
    <n v="5"/>
    <s v="KUPANG"/>
    <s v="ENDE"/>
    <s v="END"/>
    <s v="REG"/>
    <s v="AO"/>
    <x v="0"/>
    <s v="1P INET"/>
    <s v="7 | OSS - PROVISIONING ISSUED"/>
    <s v="RBS-Regional 3"/>
    <d v="2026-08-07T09:02:56"/>
    <d v="2026-08-08T13:07:45"/>
    <n v="69360433"/>
    <m/>
    <n v="172506788969"/>
    <s v="PT.GADAI MAS NUSANTARA"/>
    <s v="ODP-END-FP/26 FP/D01/26.01"/>
    <s v="WO061134989"/>
    <m/>
    <m/>
    <m/>
    <n v="121.64419220000001"/>
    <n v="-8.8475865999999996"/>
    <s v="|MN01740|MYIA-023577104856/POI/MARSEL FERDINAN KASEH /082236338952/marsel.ferdinan@gadaimas.com"/>
    <s v="MYIB_ASSISTANT"/>
    <m/>
    <m/>
    <m/>
    <m/>
    <m/>
    <m/>
    <m/>
    <m/>
    <s v="Management Janji"/>
    <s v="2026-08-08 13:00:00 | Nama PIC : Bapak bapak Marsel  No HP : 082236338952 No Alternatif :  M Janji : 08/08/2026 Jam Pasang : Pagi NoteÃ‚Â :  Hubungi terlebih dahulu sebelum ke lokasi  "/>
    <s v="FCC"/>
    <d v="2026-07-08T09:10:56"/>
    <d v="2026-08-08T13:00:00"/>
    <m/>
    <s v="PI"/>
    <s v="ENDE"/>
    <s v="NO ADDON"/>
    <m/>
    <s v="Provisioning Issued"/>
    <s v="HSI Bisnis Basic Promo HUT Telkom PSB 70% - 50 Mbps"/>
    <s v="INDIBIZ"/>
    <m/>
    <m/>
    <d v="2026-08-08T13:00:00"/>
    <s v="2026-08-08 13:00:00 | Nama PIC : Bapak bapak Marsel  No HP : 082236338952 No Alternatif :  M Janji : 08/08/2026 Jam Pasang : Pagi NoteÃ‚Â :  Hubungi terlebih dahulu sebelum ke lokasi  "/>
    <m/>
    <m/>
    <m/>
    <e v="#NUM!"/>
    <e v="#NUM!"/>
    <x v="1"/>
  </r>
  <r>
    <n v="327"/>
    <n v="1002504841"/>
    <n v="3"/>
    <x v="3"/>
    <n v="4"/>
    <s v="YOGYAKARTA"/>
    <s v="SLEMAN"/>
    <s v="GOD"/>
    <s v="REG"/>
    <s v="AO"/>
    <x v="0"/>
    <s v="2P INET + VOICE"/>
    <s v="Completed (PS)"/>
    <s v="RBS-Regional 3"/>
    <d v="2026-08-01T16:52:56"/>
    <d v="2026-08-03T14:31:29"/>
    <n v="69356857"/>
    <n v="2745043041"/>
    <n v="146136130016"/>
    <s v="PT Neutron Baru Yogyakarta (DD Godean)"/>
    <s v="ODP-GOD-FAA/135 FAA/D06/135.01"/>
    <s v="WO060672336"/>
    <m/>
    <m/>
    <m/>
    <n v="110.301716"/>
    <n v="-7.7697409999999998"/>
    <s v="|MB00449|MYIA-008492384480/POI/bapak/08112865989/itheadofficegny@gmail.com"/>
    <s v="MYIB_ASSISTANT"/>
    <m/>
    <m/>
    <m/>
    <m/>
    <m/>
    <m/>
    <m/>
    <m/>
    <s v="Management Janji"/>
    <s v="2026-08-03 15:00:00 | Nama PIC : Niken  No HP : 08112865989 Alt :  M Janji : 02/08/2026 NoteÃ‚Â :  hubungi terlebih dahulu sebelum kelokasi"/>
    <s v="FCC"/>
    <d v="2026-01-08T16:54:55"/>
    <d v="2026-08-03T15:00:00"/>
    <m/>
    <s v="PS"/>
    <s v="X"/>
    <s v="NO ADDON"/>
    <n v="20260803"/>
    <s v="Completed"/>
    <s v="HSI Bisnis Bundling Phone Promo 2026 PSB 70% - Free 800 Menit Promo - 75 Mbps"/>
    <s v="INDIBIZ"/>
    <m/>
    <m/>
    <d v="2026-08-03T15:00:00"/>
    <s v="2026-08-03 15:00:00 | Nama PIC : Niken  No HP : 08112865989 Alt :  M Janji : 02/08/2026 NoteÃ‚Â :  hubungi terlebih dahulu sebelum kelokasi"/>
    <n v="2026"/>
    <n v="8"/>
    <n v="3"/>
    <d v="2026-08-03T00:00:00"/>
    <n v="-0.625"/>
    <x v="0"/>
  </r>
  <r>
    <n v="328"/>
    <n v="1002514530"/>
    <n v="3"/>
    <x v="5"/>
    <n v="5"/>
    <s v="SBY UTARA"/>
    <s v="GRESIK"/>
    <s v="GSK"/>
    <s v="REG"/>
    <s v="AO"/>
    <x v="0"/>
    <m/>
    <s v="MIE - SEND SURVEY"/>
    <s v="RBS-Regional 3"/>
    <d v="2026-08-07T13:07:38"/>
    <d v="2026-08-10T18:34:01"/>
    <n v="69360746"/>
    <m/>
    <n v="152421262193"/>
    <s v="SERU ADVENTURE"/>
    <s v="ODP-GSK-FAQ/128"/>
    <s v="WO061444350"/>
    <m/>
    <m/>
    <m/>
    <n v="112.656127"/>
    <n v="-7.1484205999999997"/>
    <s v="|MN02318|/SERU ADVENTURE/MUHAMMAD DIAR QISTHI/081357552604/seruadventuregresik@gmail.com/HSI Bisnis Promo HUT Telkom (1:1) 50 Mbps (Rp 355.000) PSB Rp 150.000/"/>
    <s v="Sales Force DBS"/>
    <m/>
    <m/>
    <m/>
    <m/>
    <m/>
    <m/>
    <m/>
    <m/>
    <s v="Management Janji"/>
    <s v="2026-08-11 15:00:00|Nama PIC:  BP MUH DIAR  No HP: 082133074591 Alt: Tanggal: 11/8/2026 Jam Pasang: Sore Note: Hubungi sebelum ke lokasi, terimakasih.|40010577|MYDITA"/>
    <s v="FCC"/>
    <d v="2026-07-08T13:10:14"/>
    <d v="2026-08-11T15:00:00"/>
    <m/>
    <s v="SURVEY_NEW_MANJA"/>
    <s v="GRESIK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:  BP MUH DIAR  No HP: 082133074591 Alt: Tanggal: 11/8/2026 Jam Pasang: Sore Note: Hubungi sebelum ke lokasi, terimakasih.|40010577|MYDITA"/>
    <m/>
    <m/>
    <m/>
    <e v="#NUM!"/>
    <e v="#NUM!"/>
    <x v="1"/>
  </r>
  <r>
    <n v="329"/>
    <n v="1002511120"/>
    <n v="3"/>
    <x v="7"/>
    <n v="4"/>
    <s v="SOLO"/>
    <s v="INNER - SOLO JATENG TIMUR"/>
    <s v="KRT"/>
    <s v="REG"/>
    <s v="AO"/>
    <x v="0"/>
    <m/>
    <s v="Completed (PS)"/>
    <s v="RBS-Regional 3"/>
    <d v="2026-08-05T16:07:19"/>
    <d v="2026-08-10T16:38:23"/>
    <n v="69359379"/>
    <m/>
    <n v="142505403706"/>
    <s v="PT CENTRAL MOTOR SANDY SAKTI"/>
    <s v="ODP-KRT-FW/041"/>
    <s v="WO061245665"/>
    <m/>
    <m/>
    <m/>
    <n v="113.17271289999999"/>
    <n v="-7.7956694000000004"/>
    <s v="AMRBS;960218/Candra Evita Tryariestya/TREG4SOLO/RISKI AGUNG SAPUTRO/085792955580/centralsakti.adm@gmail.com/PSB HSI BISNIS WINBACK 1.0 75MBPS ABODEMEN 472.500"/>
    <s v="Account Manager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5-08T16:10:18"/>
    <d v="2026-08-10T08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10"/>
    <d v="2026-08-10T00:00:00"/>
    <n v="-0.33333333333575865"/>
    <x v="0"/>
  </r>
  <r>
    <n v="330"/>
    <n v="1002515494"/>
    <n v="3"/>
    <x v="6"/>
    <n v="5"/>
    <s v="SIDOARJO"/>
    <s v="INNER - JATIM TIMUR"/>
    <s v="SDN"/>
    <s v="REG"/>
    <s v="AO"/>
    <x v="0"/>
    <s v="1P INET"/>
    <s v="Completed (PS)"/>
    <s v="RBS-Regional 3"/>
    <d v="2026-08-07T19:07:56"/>
    <d v="2026-08-08T07:56:02"/>
    <n v="69361156"/>
    <m/>
    <n v="152328218222"/>
    <s v="TOKO PAK WAKIT"/>
    <s v="ODP-SDN-FX/035 FX/D02/035.01"/>
    <s v="WO061203689"/>
    <m/>
    <m/>
    <m/>
    <n v="112.65189669999999"/>
    <n v="-7.4235829999999998"/>
    <s v="MD|MYDB-20260806264600|DN00001/MN01572|TOKO PAK WAKIT|08559994191"/>
    <s v="MYDIGIBIZPARTNER"/>
    <m/>
    <m/>
    <m/>
    <m/>
    <m/>
    <m/>
    <m/>
    <m/>
    <s v="Management Janji"/>
    <s v="2026-08-09 08:00:00 | M Janji : (08/08/026) jam Pasang : 09:00 Note : hubungi pelanggan jika ingin kelokasi"/>
    <s v="FCC"/>
    <d v="2026-07-08T19:10:04"/>
    <d v="2026-08-09T08:00:00"/>
    <m/>
    <s v="PS"/>
    <s v="SIDOARJO"/>
    <s v="NO ADDON"/>
    <n v="20260808"/>
    <s v="Completed"/>
    <s v="HSI Bisnis Promo HUT Telkom PSB 70% - 100 Mbps"/>
    <s v="INDIBIZ"/>
    <m/>
    <m/>
    <d v="2026-08-09T08:00:00"/>
    <s v="2026-08-09 08:00:00 | M Janji : (08/08/026) jam Pasang : 09:00 Note : hubungi pelanggan jika ingin kelokasi"/>
    <n v="2026"/>
    <n v="8"/>
    <n v="8"/>
    <d v="2026-08-08T00:00:00"/>
    <n v="-1.3333333333357587"/>
    <x v="0"/>
  </r>
  <r>
    <n v="331"/>
    <n v="1002516565"/>
    <n v="3"/>
    <x v="3"/>
    <n v="4"/>
    <s v="YOGYAKARTA"/>
    <s v="BANTUL"/>
    <s v="BTL"/>
    <s v="REG"/>
    <s v="AO"/>
    <x v="0"/>
    <s v="1P INET"/>
    <s v="Completed (PS)"/>
    <s v="RBS-Regional 3"/>
    <d v="2026-08-09T15:37:56"/>
    <d v="2026-08-10T18:12:15"/>
    <n v="69361915"/>
    <m/>
    <n v="146129128569"/>
    <s v="PT SUBUR MAKMUR MAJU SEJAHTERA SPBU 4455705 imogiri"/>
    <s v="ODP-BTL-FGD/058"/>
    <s v="WO061330815"/>
    <m/>
    <m/>
    <m/>
    <n v="110.381934"/>
    <n v="-7.9150277999999998"/>
    <s v="|MC80054|MYIA-039146833529/POI/SUTOMO/082138835758/spbu_sajogja4455705@yahoo.co.id"/>
    <s v="MYIB_ASSISTANT"/>
    <m/>
    <m/>
    <m/>
    <m/>
    <m/>
    <m/>
    <m/>
    <m/>
    <s v="Management Janji"/>
    <s v="2026-08-11 09:00:00 | Nama PIC : Bp Galih No Hp : 082138835758 No Alt : - Tgl Pemasangan : 11 Agustus 2026 Interval : PAGI SIANG Note : Hubungi pelanggan terlebih dahulu"/>
    <s v="FCC"/>
    <d v="2026-09-08T15:39:44"/>
    <d v="2026-08-11T09:00:00"/>
    <m/>
    <s v="PS"/>
    <s v="X"/>
    <s v="NO ADDON"/>
    <n v="20260810"/>
    <s v="Completed"/>
    <s v="HSI Bisnis Promo HUT Telkom PSB 70% - 100 Mbps"/>
    <s v="INDIBIZ"/>
    <m/>
    <m/>
    <d v="2026-08-11T09:00:00"/>
    <s v="2026-08-11 09:00:00 | Nama PIC : Bp Galih No Hp : 082138835758 No Alt : - Tgl Pemasangan : 11 Agustus 2026 Interval : PAGI SIANG Note : Hubungi pelanggan terlebih dahulu"/>
    <n v="2026"/>
    <n v="8"/>
    <n v="10"/>
    <d v="2026-08-10T00:00:00"/>
    <n v="-1.375"/>
    <x v="0"/>
  </r>
  <r>
    <n v="332"/>
    <n v="1002512633"/>
    <n v="3"/>
    <x v="3"/>
    <n v="4"/>
    <s v="YOGYAKARTA"/>
    <s v="BANTUL"/>
    <s v="BTL"/>
    <s v="REG"/>
    <s v="AO"/>
    <x v="0"/>
    <s v="1P INET"/>
    <s v="Completed (PS)"/>
    <s v="RBS-Regional 3"/>
    <d v="2026-08-06T14:16:56"/>
    <d v="2026-08-07T15:45:04"/>
    <n v="69360033"/>
    <m/>
    <n v="146129128498"/>
    <s v="KOST MBAH PRAPTO"/>
    <s v="ODP-BTL-FBD/073 FBD/D01/073.01"/>
    <s v="WO061083399"/>
    <m/>
    <m/>
    <m/>
    <n v="110.354727"/>
    <n v="-7.8541939999999997"/>
    <s v="|MC80066|MYIA-001225822506/POI/SUMIRAH/089507899056/sumirah.xiaomi17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4:26:03"/>
    <d v="2026-08-07T15:00:00"/>
    <m/>
    <s v="PS"/>
    <s v="X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0"/>
  </r>
  <r>
    <n v="333"/>
    <n v="1002512526"/>
    <n v="3"/>
    <x v="1"/>
    <n v="4"/>
    <s v="SEMARANG"/>
    <s v="UNGARAN"/>
    <s v="UNR"/>
    <s v="REG"/>
    <s v="AO"/>
    <x v="0"/>
    <s v="1P INET"/>
    <s v="Completed (PS)"/>
    <s v="RBS-Regional 3"/>
    <d v="2026-08-06T13:52:56"/>
    <d v="2026-08-06T20:14:10"/>
    <n v="69360008"/>
    <m/>
    <n v="146425112642"/>
    <s v="RSC widodo"/>
    <s v="ODP-UNR-FEB/001"/>
    <s v="WO061079852"/>
    <m/>
    <m/>
    <m/>
    <n v="110.409853166644"/>
    <n v="-7.1603173546852297"/>
    <s v="MD|MYDB-20260805264486|DN00001/MN00663|RSC widodo|0895637400193"/>
    <s v="MYDIGIBIZPARTNER"/>
    <m/>
    <m/>
    <m/>
    <m/>
    <m/>
    <m/>
    <m/>
    <m/>
    <s v="Management Janji"/>
    <s v="2026-08-08 08:00:00 | Nama PIC : Bapak ananda No HP : 0895637400193 No Alternatif : - M Janji : 08/08/2026 Jam Pasang : Pagi NoteÃ‚Â :  Hubungi terlebih dahulu sebelum ke lokasi "/>
    <s v="FCC"/>
    <d v="2026-06-08T13:54:55"/>
    <d v="2026-08-08T08:00:00"/>
    <m/>
    <s v="PS"/>
    <s v="X"/>
    <s v="NO ADDON"/>
    <n v="20260806"/>
    <s v="Completed"/>
    <s v="HSI Bisnis Promo HUT Telkom PSB 70% - 50 Mbps"/>
    <s v="INDIBIZ"/>
    <m/>
    <m/>
    <d v="2026-08-08T08:00:00"/>
    <s v="2026-08-08 08:00:00 | Nama PIC : Bapak ananda No HP : 0895637400193 No Alternatif : - M Janji : 08/08/2026 Jam Pasang : Pagi NoteÃ‚Â :  Hubungi terlebih dahulu sebelum ke lokasi "/>
    <n v="2026"/>
    <n v="8"/>
    <n v="6"/>
    <d v="2026-08-06T00:00:00"/>
    <n v="-2.3333333333357587"/>
    <x v="0"/>
  </r>
  <r>
    <n v="334"/>
    <n v="1002516310"/>
    <n v="3"/>
    <x v="6"/>
    <n v="5"/>
    <s v="PASURUAN"/>
    <s v="PROBOLINGGO"/>
    <s v="GND"/>
    <s v="REG"/>
    <s v="AO"/>
    <x v="0"/>
    <m/>
    <s v="Completed (PS)"/>
    <s v="RBS-Regional 3"/>
    <d v="2026-08-09T09:13:19"/>
    <d v="2026-08-10T21:34:54"/>
    <n v="69361702"/>
    <m/>
    <n v="152510205862"/>
    <s v="SPPG YAYASAN LENTERA UTARA BERGIZI UTAMA"/>
    <s v="ODP-GND-FK/16"/>
    <s v="WO061305259"/>
    <m/>
    <m/>
    <m/>
    <n v="113.4892717"/>
    <n v="-7.9548569999999996"/>
    <s v="|MN00836|/SPPG YAYASAN LENTERA UTARA BERGIZI UTAMA/WINBACK 2.0 HSI B2B (1:1) 50MBPS 355RB PSB DISC 70%//achsinari19@gmail.com/ACH. SINARI/816644910"/>
    <s v="Sales Force DBS"/>
    <m/>
    <m/>
    <m/>
    <m/>
    <m/>
    <m/>
    <m/>
    <m/>
    <s v="Management Janji"/>
    <s v="2026-08-10 08:00:00|Nama PIC : Bp Sinari No Hp : 0816644910 No Alt : - Tgl Pemasangan : 10 Agustus 2026 Interval : PAGI SIANG Note : Hubungi pelanggan terlebih dahulu|40951378|MYDITA"/>
    <s v="FCC"/>
    <d v="2026-09-08T09:25:24"/>
    <d v="2026-08-10T08:00:00"/>
    <s v="Kendala Pelanggan"/>
    <s v="PS"/>
    <s v="X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Sinari No Hp : 0816644910 No Alt : - Tgl Pemasangan : 10 Agustus 2026 Interval : PAGI SIANG Note : Hubungi pelanggan terlebih dahulu|40951378|MYDITA"/>
    <n v="2026"/>
    <n v="8"/>
    <n v="10"/>
    <d v="2026-08-10T00:00:00"/>
    <n v="-0.33333333333575865"/>
    <x v="0"/>
  </r>
  <r>
    <n v="335"/>
    <n v="1002515957"/>
    <n v="3"/>
    <x v="1"/>
    <n v="4"/>
    <s v="PEKALONGAN"/>
    <s v="TEGAL"/>
    <s v="MGN"/>
    <s v="REG"/>
    <s v="AO"/>
    <x v="0"/>
    <s v="1P INET"/>
    <s v="7 | OSS - PROVISIONING ISSUED"/>
    <s v="RBS-Regional 3"/>
    <d v="2026-08-08T13:31:56"/>
    <d v="2026-08-09T13:09:47"/>
    <n v="69361473"/>
    <m/>
    <n v="142203104979"/>
    <s v="PANGKALAN GAS LPG LUTFIAUDIN"/>
    <s v="ODP-MGN-FA/023 FA/D04/023.01"/>
    <s v="WO061264265"/>
    <m/>
    <m/>
    <m/>
    <n v="109.08526025712401"/>
    <n v="-6.8790345826377202"/>
    <s v="MD|MYDB-20260807264669|DB10005/MB10071|PANGKALAN GAS LPG LUTFIAUDIN|085700961173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39:52"/>
    <d v="2026-08-09T13:00:00"/>
    <m/>
    <s v="PI"/>
    <s v="X"/>
    <s v="NO ADDON"/>
    <m/>
    <s v="Provisioning Issued"/>
    <s v="HSI Bisnis Khusus Winback PSB 70% - 1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</r>
  <r>
    <n v="336"/>
    <n v="1002510711"/>
    <n v="3"/>
    <x v="3"/>
    <n v="4"/>
    <s v="MAGELANG"/>
    <s v="KEBUMEN"/>
    <s v="KTW"/>
    <s v="REG"/>
    <s v="AO"/>
    <x v="0"/>
    <s v="1P INET"/>
    <s v="Completed (PS)"/>
    <s v="RBS-Regional 3"/>
    <d v="2026-08-05T14:08:57"/>
    <d v="2026-08-06T15:18:03"/>
    <n v="69359244"/>
    <m/>
    <n v="141176104621"/>
    <s v="APOTEK LUK ULO 6 AMBAL"/>
    <s v="ODP-KTW-FAF/020"/>
    <s v="WO060991641"/>
    <m/>
    <m/>
    <m/>
    <n v="109.72766912057099"/>
    <n v="-7.7876271455769004"/>
    <s v="|MN00909|MYIA-087257607160/POI/anggun/085759142196/apoteklukuloambal@gmail.com"/>
    <s v="MYIB_ASSISTANT"/>
    <m/>
    <m/>
    <m/>
    <m/>
    <m/>
    <m/>
    <m/>
    <m/>
    <s v="Management Janji"/>
    <s v="2026-08-07 13:00:00 | Nama Pic : IBU ANGGUN No Hp Pic : 085759142196 Jam Pemasangan : 08:00 - 12.00 Tanggal Pemasangan : KAMIS 06 AGUSTUS 2026 Info Tambahan : Hubungi pelanggan sebelum datang ke lokasi, terima kasih."/>
    <s v="FCC"/>
    <d v="2026-05-08T14:10:37"/>
    <d v="2026-08-07T13:00:00"/>
    <m/>
    <s v="PS"/>
    <s v="X"/>
    <s v="NO ADDON"/>
    <n v="20260806"/>
    <s v="Completed"/>
    <s v="HSI Bisnis Basic Promo HUT Telkom PSB 70% - 50 Mbps"/>
    <s v="INDIBIZ"/>
    <m/>
    <m/>
    <d v="2026-08-07T13:00:00"/>
    <s v="2026-08-07 13:00:00 | Nama Pic : IBU ANGGUN No Hp Pic : 085759142196 Jam Pemasangan : 08:00 - 12.00 Tanggal Pemasangan : KAMIS 06 AGUSTUS 2026 Info Tambahan : Hubungi pelanggan sebelum datang ke lokasi, terima kasih."/>
    <n v="2026"/>
    <n v="8"/>
    <n v="6"/>
    <d v="2026-08-06T00:00:00"/>
    <n v="-1.5416666666642413"/>
    <x v="0"/>
  </r>
  <r>
    <n v="337"/>
    <n v="1002510943"/>
    <n v="3"/>
    <x v="0"/>
    <n v="5"/>
    <s v="MADIUN"/>
    <s v="PONOROGO"/>
    <s v="SMO"/>
    <s v="REG"/>
    <s v="AO"/>
    <x v="0"/>
    <m/>
    <s v="Completed (PS)"/>
    <s v="RBS-Regional 3"/>
    <d v="2026-08-05T15:03:52"/>
    <d v="2026-08-06T14:57:00"/>
    <n v="69359349"/>
    <m/>
    <n v="152614209682"/>
    <s v="SPBU 54.634.20"/>
    <s v="ODP-SMO-FB/29"/>
    <s v="WO061046085"/>
    <m/>
    <m/>
    <m/>
    <n v="111.3932314"/>
    <n v="-7.8364368999999998"/>
    <s v="|MC20162|/HERI KISWANTO/085735256930/spbu5463420_bangunrejoponorogo@yahoo.co.id"/>
    <s v="Sales Force DBS"/>
    <m/>
    <m/>
    <m/>
    <m/>
    <m/>
    <m/>
    <m/>
    <m/>
    <s v="Management Janji"/>
    <s v="2026-08-07 08:00:00|Nama Pic : bp HERI KISWANTO No Hp Pic : 085735256930 No alt : - Jam Pemasangan : pagi  Tanggal Pemasangan : 7 Agustus 2026|40981182|MYDITA"/>
    <s v="FCC"/>
    <d v="2026-05-08T15:10:31"/>
    <d v="2026-08-07T08:00:00"/>
    <m/>
    <s v="PS"/>
    <s v="SAMBIT SUMOROT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Pic : bp HERI KISWANTO No Hp Pic : 085735256930 No alt : - Jam Pemasangan : pagi  Tanggal Pemasangan : 7 Agustus 2026|40981182|MYDITA"/>
    <n v="2026"/>
    <n v="8"/>
    <n v="6"/>
    <d v="2026-08-06T00:00:00"/>
    <n v="-1.3333333333357587"/>
    <x v="0"/>
  </r>
  <r>
    <n v="338"/>
    <n v="1002517340"/>
    <n v="3"/>
    <x v="7"/>
    <n v="4"/>
    <s v="SOLO"/>
    <s v="SRAGEN"/>
    <s v="SRG"/>
    <s v="REG"/>
    <s v="AO"/>
    <x v="0"/>
    <s v="1P INET"/>
    <s v="MIE - SEND SURVEY"/>
    <s v="RBS-Regional 3"/>
    <d v="2026-08-10T11:01:58"/>
    <d v="2026-08-10T11:04:01"/>
    <n v="69362269"/>
    <m/>
    <n v="146565009930"/>
    <s v="SPPG Pungsari, Plupuh, Sragen  002"/>
    <s v="ODP-SRG-FAP/022 FAP/D02/022.01"/>
    <s v="WO061375269"/>
    <m/>
    <m/>
    <m/>
    <n v="110.8796437"/>
    <n v="-7.4663994000000002"/>
    <s v="|MN01811|MYIA-009228725521/POI/Tegar Angga Saputra/085806258001/pungsarisppg@gmail.com"/>
    <s v="MYIB_ASSISTANT"/>
    <m/>
    <m/>
    <m/>
    <m/>
    <m/>
    <m/>
    <m/>
    <m/>
    <s v="Management Janji"/>
    <s v="2026-08-13 08:00:00 | Nama PIC : bapak tegar No HP : 085806258001 Alt : - M Janji : 11/08/2026 Jam Pasang : 08.00 - 13:00  NoteÃ‚Â :  hubungi terlebih dahulu sebelum kelokasi"/>
    <s v="FCC"/>
    <d v="2026-10-08T11:10:24"/>
    <d v="2026-08-13T08:00:00"/>
    <m/>
    <s v="SURVEY_NEW_MANJA"/>
    <s v="X"/>
    <s v="NO ADDON"/>
    <m/>
    <s v="MIE - SEND SURVEY"/>
    <s v="HSI Bisnis Promo HUT Telkom PSB 70% - 50 Mbps"/>
    <s v="INDIBIZ"/>
    <m/>
    <m/>
    <d v="2026-08-13T08:00:00"/>
    <s v="2026-08-13 08:00:00 | Nama PIC : bapak tegar No HP : 085806258001 Alt : - M Janji : 11/08/2026 Jam Pasang : 08.00 - 13:00  NoteÃ‚Â :  hubungi terlebih dahulu sebelum kelokasi"/>
    <m/>
    <m/>
    <m/>
    <e v="#NUM!"/>
    <e v="#NUM!"/>
    <x v="1"/>
  </r>
  <r>
    <n v="339"/>
    <n v="1002506254"/>
    <n v="3"/>
    <x v="4"/>
    <n v="5"/>
    <s v="MATARAM"/>
    <s v="BIMA"/>
    <s v="DMP"/>
    <s v="REG"/>
    <s v="AO"/>
    <x v="0"/>
    <m/>
    <s v="Completed (PS)"/>
    <s v="RBS-Regional 3"/>
    <d v="2026-08-03T14:32:32"/>
    <d v="2026-08-03T15:40:58"/>
    <n v="69355380"/>
    <m/>
    <n v="172611786173"/>
    <s v="Toko Jalil MS"/>
    <s v="ODP-DMP-FAD/62"/>
    <s v="WO060804141"/>
    <m/>
    <m/>
    <m/>
    <n v="118.29993690000001"/>
    <n v="-8.4804066000000002"/>
    <s v="RBS| HSI |TREG 3 |Bambang wahyudin MN02363|85190337411|Toko Jalil MS |Indibiz 150MB"/>
    <s v="Sales Profesional"/>
    <m/>
    <m/>
    <m/>
    <m/>
    <m/>
    <m/>
    <m/>
    <m/>
    <s v="Management Janji"/>
    <s v="2026-08-02 08:00:00|Nama PIC : Bp Jalil  No Hp : 085339099066  No Alt : -  Tgl Pemasangan : 02 Agustus 2026  Interval : PAGI SIANG  Note : Hubungi pelanggan terlebih dahulu|40951378|MYDITA"/>
    <s v="FCC"/>
    <d v="2026-03-08T14:40:09"/>
    <m/>
    <m/>
    <s v="PS"/>
    <s v="DOMPU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|Nama PIC : Bp Jalil  No Hp : 085339099066  No Alt : -  Tgl Pemasangan : 02 Agustus 2026  Interval : PAGI SIANG  Note : Hubungi pelanggan terlebih dahulu|40951378|MYDITA"/>
    <n v="2026"/>
    <n v="8"/>
    <n v="3"/>
    <d v="2026-08-03T00:00:00"/>
    <n v="-0.29166666666424135"/>
    <x v="0"/>
  </r>
  <r>
    <n v="340"/>
    <n v="1002512091"/>
    <n v="3"/>
    <x v="1"/>
    <n v="4"/>
    <s v="SEMARANG"/>
    <s v="UNGARAN"/>
    <s v="BWE"/>
    <s v="REG"/>
    <s v="AO"/>
    <x v="0"/>
    <m/>
    <s v="Completed (PS)"/>
    <s v="RBS-Regional 3"/>
    <d v="2026-08-06T11:37:09"/>
    <d v="2026-08-06T14:17:14"/>
    <n v="69357852"/>
    <m/>
    <n v="141459108157"/>
    <s v="Kos Gareng"/>
    <s v="ODP-BWE-FD/015"/>
    <s v="WO061061982"/>
    <m/>
    <m/>
    <m/>
    <n v="110.44181645450701"/>
    <n v="-7.1782461236641497"/>
    <s v="MD|MYDB-20260803264287|DC50007/MC50033|Kos Gareng|0895366788883"/>
    <s v="MYDIGIBIZPARTNER"/>
    <m/>
    <m/>
    <m/>
    <m/>
    <m/>
    <m/>
    <m/>
    <m/>
    <s v="Management Janji"/>
    <s v="2026-08-05 08:00:00 | M Janji : 05/08/2026  Jam Pasang : 08.00  NoteÃ‚Â :  hubungi terlebih dahulu sebelum ke lokasi, terima kasih."/>
    <s v="FCC"/>
    <d v="2026-06-08T11:39:52"/>
    <m/>
    <m/>
    <s v="PS"/>
    <s v="AMBARAW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M Janji : 05/08/2026  Jam Pasang : 08.00  NoteÃ‚Â :  hubungi terlebih dahulu sebelum ke lokasi, terima kasih."/>
    <n v="2026"/>
    <n v="8"/>
    <n v="6"/>
    <d v="2026-08-06T00:00:00"/>
    <n v="-0.29166666666424135"/>
    <x v="0"/>
  </r>
  <r>
    <n v="341"/>
    <n v="1002507542"/>
    <n v="3"/>
    <x v="1"/>
    <n v="4"/>
    <s v="SEMARANG"/>
    <s v="INNER - SEMARANG JATENG UTARA"/>
    <s v="SMC"/>
    <s v="REG"/>
    <s v="AO"/>
    <x v="0"/>
    <m/>
    <s v="Completed (PS)"/>
    <s v="RBS-Regional 3"/>
    <d v="2026-08-04T10:52:27"/>
    <d v="2026-08-04T13:18:25"/>
    <n v="69356840"/>
    <m/>
    <n v="146422108916"/>
    <s v="SPBU 44.502.22 SEMARANG"/>
    <s v="ODP-SMC-FF/085"/>
    <s v="WO060869691"/>
    <m/>
    <m/>
    <m/>
    <n v="110.42763394263299"/>
    <n v="-7.0173349492092996"/>
    <s v="|MN02184|MYIA-022512401970/POI/ABDUL BASIR /081901080037/spbu4450222@gmail.com"/>
    <s v="MYDIGIBIZPARTNER"/>
    <m/>
    <m/>
    <m/>
    <m/>
    <m/>
    <m/>
    <m/>
    <m/>
    <s v="Management Janji"/>
    <s v="2026-08-02 13:00:00 | Jam pemasangan : 12.00  Info Tambahan : Hubungi pelanggan dulu sebelum ke lokasi  terimakasih   "/>
    <s v="FCC"/>
    <d v="2026-04-08T10:55:08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2 13:00:00 | Jam pemasangan : 12.00  Info Tambahan : Hubungi pelanggan dulu sebelum ke lokasi  terimakasih   "/>
    <n v="2026"/>
    <n v="8"/>
    <n v="4"/>
    <d v="2026-08-04T00:00:00"/>
    <n v="-0.29166666666424135"/>
    <x v="0"/>
  </r>
  <r>
    <n v="342"/>
    <n v="1002516771"/>
    <n v="3"/>
    <x v="4"/>
    <n v="5"/>
    <s v="KUPANG"/>
    <s v="WAINGAPU"/>
    <s v="WGP"/>
    <s v="REG"/>
    <s v="AO"/>
    <x v="0"/>
    <s v="1P INET"/>
    <s v="MIE - SEND SURVEY"/>
    <s v="RBS-Regional 3"/>
    <d v="2026-08-10T08:14:57"/>
    <d v="2026-08-10T08:16:01"/>
    <n v="69362029"/>
    <m/>
    <n v="172517222527"/>
    <s v="tunas disel"/>
    <s v="ODP-WGP-FR/22 FR/D03/22.01"/>
    <s v="WO061356227"/>
    <m/>
    <m/>
    <m/>
    <n v="120.26682599999999"/>
    <n v="-9.6540432000000003"/>
    <s v="|MN00122|MYIA-000378619602/POI/Erlin/085253273500/erlinlie02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08:40:06"/>
    <d v="2026-08-11T15:00:00"/>
    <m/>
    <s v="SURVEY_NEW_MANJA"/>
    <s v="X"/>
    <s v="NO ADDON"/>
    <m/>
    <s v="MIE - SEND SURVEY"/>
    <s v="HSI Bisnis Promo HUT Telkom PSB 70% - 150 Mbps"/>
    <s v="INDIBIZ"/>
    <m/>
    <m/>
    <d v="2026-08-11T15:00:00"/>
    <s v="2026-08-11 15:00:00 | M Janji : (09/08/2026) jam Pasang : 09:00 Note : hubungi pelanggan jika ingin kelokasi"/>
    <m/>
    <m/>
    <m/>
    <e v="#NUM!"/>
    <e v="#NUM!"/>
    <x v="1"/>
  </r>
  <r>
    <n v="343"/>
    <n v="1002516228"/>
    <n v="3"/>
    <x v="3"/>
    <n v="4"/>
    <s v="PURWOKERTO"/>
    <s v="CILACAP"/>
    <s v="CLC"/>
    <s v="REG"/>
    <s v="AO"/>
    <x v="0"/>
    <s v="1P INET"/>
    <s v="8 | OSS - PONR"/>
    <s v="RBS-Regional 3"/>
    <d v="2026-08-08T19:22:56"/>
    <d v="2026-08-10T18:23:20"/>
    <n v="69361655"/>
    <m/>
    <n v="143361126909"/>
    <s v="TK Aisyiyah Bustanul Athfal 12"/>
    <s v="ODP-CLC-FC/042 FC/D02/042.01"/>
    <s v="WO061291079"/>
    <m/>
    <m/>
    <m/>
    <n v="109.00618059999999"/>
    <n v="-7.7296054999999999"/>
    <s v="|MN02740|MYIA-053838854373/POI/Eka Kadarwati/085975154131/eka539152@gmail.com"/>
    <s v="MYIB_ASSISTANT"/>
    <m/>
    <m/>
    <m/>
    <m/>
    <m/>
    <m/>
    <m/>
    <m/>
    <s v="Management Janji"/>
    <s v="2026-08-11 08:00:00 | M Janji : 11 agustus 2026 jam Pasang : pagi  Note : hubungi pelanggan jika ingin kelokasi "/>
    <s v="FCC"/>
    <d v="2026-08-08T19:25:21"/>
    <d v="2026-08-11T08:00:00"/>
    <m/>
    <s v="ACT_COM"/>
    <s v="X"/>
    <s v="NO ADDON"/>
    <m/>
    <s v="PONR"/>
    <s v="HSI Bisnis Basic Promo HUT Telkom PSB 70% - 50 Mbps"/>
    <s v="INDIBIZ"/>
    <m/>
    <m/>
    <d v="2026-08-11T08:00:00"/>
    <s v="2026-08-11 08:00:00 | M Janji : 11 agustus 2026 jam Pasang : pagi  Note : hubungi pelanggan jika ingin kelokasi "/>
    <m/>
    <m/>
    <m/>
    <e v="#NUM!"/>
    <e v="#NUM!"/>
    <x v="1"/>
  </r>
  <r>
    <n v="344"/>
    <n v="1002506535"/>
    <n v="3"/>
    <x v="7"/>
    <n v="4"/>
    <s v="SOLO"/>
    <s v="INNER - SOLO JATENG TIMUR"/>
    <s v="GLD"/>
    <s v="REG"/>
    <s v="AO"/>
    <x v="0"/>
    <m/>
    <s v="Completed (PS)"/>
    <s v="RBS-Regional 3"/>
    <d v="2026-08-03T16:43:30"/>
    <d v="2026-08-03T21:08:55"/>
    <n v="69348919"/>
    <m/>
    <n v="146514602583"/>
    <s v="Blue Bake Houf Kitchen"/>
    <s v="ODP-GLD-FBC/059"/>
    <s v="WO060824630"/>
    <m/>
    <m/>
    <m/>
    <n v="110.821685781062"/>
    <n v="-7.5711869123187503"/>
    <s v="|MN01857|MYIA-065283729498/POI/Erry Bima Nugroho/085232027079/bbhkitchen5758@gmail.com"/>
    <s v="Amex"/>
    <m/>
    <m/>
    <m/>
    <m/>
    <m/>
    <m/>
    <m/>
    <m/>
    <s v="Management Janji"/>
    <s v="2026-07-22 15:00:00 | Jam pemasangan : 12.00  Info Tambahan : Hubungi pelanggan dulu sebelum ke lokasi  terimakasih   "/>
    <s v="FCC"/>
    <d v="2026-03-08T16:54:53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22 15:00:00 | Jam pemasangan : 12.00  Info Tambahan : Hubungi pelanggan dulu sebelum ke lokasi  terimakasih   "/>
    <n v="2026"/>
    <n v="8"/>
    <n v="3"/>
    <d v="2026-08-03T00:00:00"/>
    <n v="-0.29166666666424135"/>
    <x v="0"/>
  </r>
  <r>
    <n v="345"/>
    <n v="1002516401"/>
    <n v="3"/>
    <x v="3"/>
    <n v="4"/>
    <s v="PURWOKERTO"/>
    <s v="CILACAP"/>
    <s v="KRY"/>
    <s v="REG"/>
    <s v="AO"/>
    <x v="0"/>
    <m/>
    <s v="Completed (PS)"/>
    <s v="RBS-Regional 3"/>
    <d v="2026-08-09T11:16:36"/>
    <d v="2026-08-09T20:12:21"/>
    <n v="69361512"/>
    <m/>
    <n v="143385101141"/>
    <s v="PONDOK PESANTREN MADRASAH TSANAWIYAH WATHONNIYAH ISLAMIYYAH"/>
    <s v="ODP-KRY-FK/019"/>
    <s v="WO061310107"/>
    <m/>
    <m/>
    <m/>
    <n v="109.28839031"/>
    <n v="-7.5962016290000003"/>
    <s v="|MC00213|MYIA-021445685851/POI/SUNARYO/088226611123/mtsmwi@yahoo.com"/>
    <s v="Sales Profesional"/>
    <m/>
    <m/>
    <m/>
    <m/>
    <m/>
    <m/>
    <m/>
    <m/>
    <s v="Management Janji"/>
    <s v="2026-08-12 13:00:00 | M Janji : 12 agustus 2026  jam Pasang : siang   Note : hubungi pelanggan jika ingin kelokasi  "/>
    <s v="FCC"/>
    <d v="2026-09-08T11:25:00"/>
    <m/>
    <m/>
    <s v="PS"/>
    <s v="KROYA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12 13:00:00 | M Janji : 12 agustus 2026  jam Pasang : siang   Note : hubungi pelanggan jika ingin kelokasi  "/>
    <n v="2026"/>
    <n v="8"/>
    <n v="9"/>
    <d v="2026-08-09T00:00:00"/>
    <n v="-0.29166666666424135"/>
    <x v="0"/>
  </r>
  <r>
    <n v="346"/>
    <n v="1002517822"/>
    <n v="3"/>
    <x v="5"/>
    <n v="5"/>
    <s v="SBY SELATAN"/>
    <s v="TANDES"/>
    <s v="DMO"/>
    <s v="REG"/>
    <s v="AO"/>
    <x v="0"/>
    <m/>
    <s v="Completed (PS)"/>
    <s v="RBS-Regional 3"/>
    <d v="2026-08-10T13:45:05"/>
    <d v="2026-08-10T15:22:43"/>
    <n v="69361588"/>
    <m/>
    <n v="152301273583"/>
    <s v="SMK Kawung 2 (Ruang Waka)"/>
    <s v="ODP-DMO-FKQ/14"/>
    <s v="WO061402516"/>
    <m/>
    <m/>
    <m/>
    <n v="112.71193149"/>
    <n v="-7.2703453500000004"/>
    <s v="|MN02813|MYIA-092531568209/POI/Ana/085333142872/smkkawungduasby@gmail.com"/>
    <s v="Sales Force DBS"/>
    <m/>
    <m/>
    <m/>
    <m/>
    <m/>
    <m/>
    <m/>
    <m/>
    <s v="Management Janji"/>
    <s v="2026-08-09 13:00:00 | Tanggal pemasangan: 09/08/2026  Jam pemasangan : pagi / siang  Info Tambahan : Hubungi pelanggan dulu sebelum ke lokasi.  terima kasih"/>
    <s v="FCC"/>
    <d v="2026-10-08T13:54:44"/>
    <m/>
    <m/>
    <s v="PS"/>
    <s v="DARMO GUBENG"/>
    <s v="OCA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9 13:00:00 | Tanggal pemasangan: 09/08/2026  Jam pemasangan : pagi / siang  Info Tambahan : Hubungi pelanggan dulu sebelum ke lokasi.  terima kasih"/>
    <n v="2026"/>
    <n v="8"/>
    <n v="10"/>
    <d v="2026-08-10T00:00:00"/>
    <n v="-0.29166666666424135"/>
    <x v="0"/>
  </r>
  <r>
    <n v="347"/>
    <n v="1002504714"/>
    <n v="3"/>
    <x v="5"/>
    <n v="5"/>
    <s v="MADURA"/>
    <s v="BANGKALAN"/>
    <s v="OMB"/>
    <s v="REG"/>
    <s v="AO"/>
    <x v="0"/>
    <m/>
    <s v="CANCEL COMPLETED"/>
    <s v="RBS-Regional 3"/>
    <d v="2026-08-01T15:22:08"/>
    <d v="2026-08-02T10:27:01"/>
    <n v="69356795"/>
    <m/>
    <n v="152438901084"/>
    <s v="SMA AT-Taubah"/>
    <s v="ODP-OMB-FAA/03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25:05"/>
    <m/>
    <m/>
    <s v="REJECT_FCC"/>
    <s v="X"/>
    <s v="NETMONK"/>
    <m/>
    <s v="DECLINE : Decline - Batal Order Neng Putri Meilinda Permatasari NE226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Neng Putri Meilinda Permatasari NE2261|MYDITA"/>
    <m/>
    <m/>
    <m/>
    <m/>
    <m/>
    <e v="#NUM!"/>
    <e v="#NUM!"/>
    <x v="1"/>
  </r>
  <r>
    <n v="348"/>
    <n v="1002506486"/>
    <n v="3"/>
    <x v="7"/>
    <n v="4"/>
    <s v="KUDUS"/>
    <s v="KUDUS"/>
    <s v="DMA"/>
    <s v="REG"/>
    <s v="AO"/>
    <x v="0"/>
    <m/>
    <s v="Completed (PS)"/>
    <s v="RBS-Regional 3"/>
    <d v="2026-08-03T16:14:37"/>
    <d v="2026-08-06T15:24:03"/>
    <n v="69356680"/>
    <m/>
    <n v="141456115371"/>
    <s v="BMB CELL"/>
    <s v="ODP-DMA-FDA/019"/>
    <s v="WO060820759"/>
    <m/>
    <m/>
    <m/>
    <n v="110.60458648148099"/>
    <n v="-6.9161991648992203"/>
    <s v="|MC60105|MYIA-047028032765/POI/MOKHAMAD YASIN/082322669796/novitahima.nh@gmail.com"/>
    <s v="Sales Profesional"/>
    <m/>
    <m/>
    <m/>
    <m/>
    <m/>
    <m/>
    <m/>
    <m/>
    <s v="Management Janji"/>
    <s v="2026-08-02 08:00:00 | Nama PIC : bapak yasin  No HP :  082322669796  Alt :   M Janji : (MINGGU/2/AGUSTUS/2026)  jam Pasang : 09:00  Note : hubungi pelanggan jika ingin kelokasi"/>
    <s v="FCC"/>
    <d v="2026-03-08T16:39:49"/>
    <m/>
    <m/>
    <s v="PS"/>
    <s v="DEMAK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Nama PIC : bapak yasin  No HP :  082322669796  Alt :   M Janji : (MINGGU/2/AGUSTUS/2026)  jam Pasang : 09:00  Note : hubungi pelanggan jika ingin kelokasi"/>
    <n v="2026"/>
    <n v="8"/>
    <n v="6"/>
    <d v="2026-08-06T00:00:00"/>
    <n v="2.7083333333357587"/>
    <x v="2"/>
  </r>
  <r>
    <n v="349"/>
    <n v="1002512296"/>
    <n v="3"/>
    <x v="3"/>
    <n v="4"/>
    <s v="MAGELANG"/>
    <s v="MAGELANG"/>
    <s v="MGE"/>
    <s v="REG"/>
    <s v="AO"/>
    <x v="0"/>
    <s v="1P INET"/>
    <s v="Completed (PS)"/>
    <s v="RBS-Regional 3"/>
    <d v="2026-08-06T12:55:57"/>
    <d v="2026-08-07T12:42:37"/>
    <n v="69359937"/>
    <m/>
    <n v="146137149679"/>
    <s v="Aeny Beauty Store"/>
    <s v="ODP-MGE-FBB/056"/>
    <s v="WO061069947"/>
    <m/>
    <m/>
    <m/>
    <n v="110.282373327768"/>
    <n v="-7.4283620736425"/>
    <s v="|MN02816|MYIA-080509119971/POI/Nur Aeny Rahmawati/085601427875/nuraenyrahmawati@gmail.com"/>
    <s v="MYIB_ASSISTANT"/>
    <m/>
    <m/>
    <m/>
    <m/>
    <m/>
    <m/>
    <m/>
    <m/>
    <s v="Management Janji"/>
    <s v="2026-08-13 08:00:00 | Nama PIC : bapak fadlan No HP : 085601427875 Alt :  M Janji : (JUMAT/7/AGUSTUS/2026) jam Pasang : 09:00 Note : hubungi pelanggan jika ingin kelokasi"/>
    <s v="FCC"/>
    <d v="2026-06-08T13:10:52"/>
    <d v="2026-08-13T08:00:00"/>
    <m/>
    <s v="PS"/>
    <s v="X"/>
    <s v="NO ADDON"/>
    <n v="20260807"/>
    <s v="Completed"/>
    <s v="HSI Bisnis Basic Promo HUT Telkom PSB 70% - 75 Mbps"/>
    <s v="INDIBIZ"/>
    <m/>
    <m/>
    <d v="2026-08-13T08:00:00"/>
    <s v="2026-08-13 08:00:00 | Nama PIC : bapak fadlan No HP : 085601427875 Alt :  M Janji : (JUMAT/7/AGUSTUS/2026) jam Pasang : 09:00 Note : hubungi pelanggan jika ingin kelokasi"/>
    <n v="2026"/>
    <n v="8"/>
    <n v="7"/>
    <d v="2026-08-07T00:00:00"/>
    <n v="-6.3333333333357587"/>
    <x v="0"/>
  </r>
  <r>
    <n v="350"/>
    <n v="1002516582"/>
    <n v="3"/>
    <x v="4"/>
    <n v="5"/>
    <s v="MATARAM"/>
    <s v="BIMA"/>
    <s v="TET"/>
    <s v="REG"/>
    <s v="AO"/>
    <x v="0"/>
    <m/>
    <s v="Completed (PS)"/>
    <s v="RBS-Regional 3"/>
    <d v="2026-08-09T16:05:22"/>
    <d v="2026-08-10T07:54:16"/>
    <n v="69360666"/>
    <m/>
    <n v="172616220037"/>
    <s v="toko Nandang"/>
    <s v="ODP-TET-FAF/36"/>
    <s v="WO061332920"/>
    <m/>
    <m/>
    <m/>
    <n v="118.6704647"/>
    <n v="-8.6860423999999998"/>
    <s v="MD|MYDB-20260805264431|SC00001/MC00152|toko Nandang|081398945118"/>
    <s v="MYDIGIBIZPARTNER"/>
    <m/>
    <m/>
    <m/>
    <m/>
    <m/>
    <m/>
    <m/>
    <m/>
    <s v="Management Janji"/>
    <s v="2026-08-08 08:00:00 | Nama : BP NANDANG  No Hp : 081398945118  No Alt :   Tgl Pemasangan : 08 Agustus 2026  Interval : PAGI   Note : Hubungi pelanggan terlebih dahulu"/>
    <s v="FCC"/>
    <d v="2026-09-08T16:09:42"/>
    <m/>
    <m/>
    <s v="PS"/>
    <s v="BIMA BARAT"/>
    <s v="NETMONK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09T07:00:00"/>
    <s v="2026-08-08 08:00:00 | Nama : BP NANDANG  No Hp : 081398945118  No Alt :   Tgl Pemasangan : 08 Agustus 2026  Interval : PAGI   Note : Hubungi pelanggan terlebih dahulu"/>
    <n v="2026"/>
    <n v="8"/>
    <n v="10"/>
    <d v="2026-08-10T00:00:00"/>
    <n v="0.70833333333575865"/>
    <x v="0"/>
  </r>
  <r>
    <n v="351"/>
    <n v="1002511049"/>
    <n v="3"/>
    <x v="6"/>
    <n v="5"/>
    <s v="SIDOARJO"/>
    <s v="PASURUAN"/>
    <s v="PWS"/>
    <s v="REG"/>
    <s v="AO"/>
    <x v="0"/>
    <m/>
    <s v="Completed (PS)"/>
    <s v="RBS-Regional 3"/>
    <d v="2026-08-05T15:35:53"/>
    <d v="2026-08-08T11:28:39"/>
    <n v="69359393"/>
    <m/>
    <n v="152740208085"/>
    <s v="PT. ALDTECH PRASIDA ASTAMA"/>
    <s v="ODP-PWS-FA/52"/>
    <s v="WO061191316"/>
    <m/>
    <m/>
    <m/>
    <n v="112.7861375"/>
    <n v="-7.7324888999999999"/>
    <s v="|MN02580|/PT. ALDTECH PRASIDA ASTAMA /WINBACK 2.0 HSI B2B (1:1) 100MBPS 535RB PSB DISC 70%//Hrdapa2019@gmail.com /CITRA TRI ANDARINI/85733300816"/>
    <s v="Sales Force DBS"/>
    <m/>
    <m/>
    <m/>
    <m/>
    <m/>
    <m/>
    <m/>
    <m/>
    <s v="Management Janji"/>
    <s v="2026-08-08 13:00:00|Nama PIC:  bp dimas No HP: 085733300816 Alt: Tanggal: 8/8/2026 Jam Pasang: Siang Note: Hubungi sebelum ke lokasi|40010577|MYDITA"/>
    <s v="FCC"/>
    <d v="2026-05-08T15:39:51"/>
    <d v="2026-08-08T13:00:00"/>
    <m/>
    <s v="PS"/>
    <s v="PANDAAN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dimas No HP: 085733300816 Alt: Tanggal: 8/8/2026 Jam Pasang: Siang Note: Hubungi sebelum ke lokasi|40010577|MYDITA"/>
    <n v="2026"/>
    <n v="8"/>
    <n v="8"/>
    <d v="2026-08-08T00:00:00"/>
    <n v="-0.54166666666424135"/>
    <x v="0"/>
  </r>
  <r>
    <n v="352"/>
    <n v="1002507910"/>
    <n v="3"/>
    <x v="3"/>
    <n v="4"/>
    <s v="PURWOKERTO"/>
    <s v="PURBALINGGA"/>
    <s v="PBG"/>
    <s v="REG"/>
    <s v="AO"/>
    <x v="0"/>
    <s v="1P INET"/>
    <s v="Completed (PS)"/>
    <s v="RBS-Regional 3"/>
    <d v="2026-08-04T11:55:56"/>
    <d v="2026-08-06T12:35:49"/>
    <n v="69358195"/>
    <m/>
    <n v="143363111974"/>
    <s v="Aziz Olshop"/>
    <s v="ODP-PBG-FAF/044"/>
    <s v="WO060878048"/>
    <m/>
    <m/>
    <m/>
    <n v="109.3391233"/>
    <n v="-7.3517858"/>
    <s v="|MC20234|MYIA-094186859591/POI/Aziz Maulana/083872051658/azizmaul177@gmail.com"/>
    <s v="MYIB_ASSISTANT"/>
    <m/>
    <m/>
    <m/>
    <m/>
    <m/>
    <m/>
    <m/>
    <m/>
    <s v="Management Janji"/>
    <s v="2026-08-07 13:00:00 | Nama Pic : BP AZIZ No Hp Pic : 083872051658 Jam Pemasangan : 08:00 - 12.00 Tanggal Pemasangan : RABU 05 AGUSTUS 2026 Info Tambahan : Hubungi pelanggan sebelum datang ke lokasi, terima kasih."/>
    <s v="FCC"/>
    <d v="2026-04-08T12:09:53"/>
    <d v="2026-08-07T13:00:00"/>
    <m/>
    <s v="PS"/>
    <s v="X"/>
    <s v="NO ADDON"/>
    <n v="20260806"/>
    <s v="Completed"/>
    <s v="HSI Bisnis Promo HUT Telkom PSB 70% - 150 Mbps"/>
    <s v="INDIBIZ"/>
    <m/>
    <m/>
    <d v="2026-08-07T13:00:00"/>
    <s v="2026-08-07 13:00:00 | Nama Pic : BP AZIZ No Hp Pic : 083872051658 Jam Pemasangan : 08:00 - 12.00 Tanggal Pemasangan : RABU 05 AGUSTUS 2026 Info Tambahan : Hubungi pelanggan sebelum datang ke lokasi, terima kasih."/>
    <n v="2026"/>
    <n v="8"/>
    <n v="6"/>
    <d v="2026-08-06T00:00:00"/>
    <n v="-1.5416666666642413"/>
    <x v="0"/>
  </r>
  <r>
    <n v="353"/>
    <n v="1002505699"/>
    <n v="3"/>
    <x v="0"/>
    <n v="5"/>
    <s v="KEDIRI"/>
    <s v="KEDIRI"/>
    <s v="KDI"/>
    <s v="REG"/>
    <s v="AO"/>
    <x v="0"/>
    <s v="1P INET"/>
    <s v="Completed (PS)"/>
    <s v="RBS-Regional 3"/>
    <d v="2026-08-03T10:02:57"/>
    <d v="2026-08-03T15:40:07"/>
    <n v="69357276"/>
    <m/>
    <n v="152610241444"/>
    <s v="KOST BU NURRA"/>
    <s v="ODP-KDI-FS/13 FS/D02/13.01"/>
    <s v="WO060762060"/>
    <m/>
    <m/>
    <m/>
    <n v="112.018585391342"/>
    <n v="-7.8150032011846697"/>
    <s v="MD|MYDB-20260801264152|DN00001/MN01011|KOST BU NURRA|081359041118"/>
    <s v="MYDIGIBIZPARTNER"/>
    <m/>
    <m/>
    <m/>
    <m/>
    <m/>
    <m/>
    <m/>
    <m/>
    <s v="Management Janji"/>
    <s v="2026-08-04 08:00:00 | Nama Pic : bu nurrawati No Hp Pic : 081359041118 No alt : - Jam Pemasangan : pagi  Tanggal Pemasangan : 4 Agustus 2026"/>
    <s v="FCC"/>
    <d v="2026-03-08T10:10:41"/>
    <d v="2026-08-04T08:00:00"/>
    <m/>
    <s v="PS"/>
    <s v="X"/>
    <s v="NO ADDON"/>
    <n v="20260803"/>
    <s v="Completed"/>
    <s v="HSI Bisnis Basic Promo HUT Telkom PSB 70% - 50 Mbps"/>
    <s v="INDIBIZ"/>
    <m/>
    <m/>
    <d v="2026-08-04T08:00:00"/>
    <s v="2026-08-04 08:00:00 | Nama Pic : bu nurrawati No Hp Pic : 081359041118 No alt : - Jam Pemasangan : pagi  Tanggal Pemasangan : 4 Agustus 2026"/>
    <n v="2026"/>
    <n v="8"/>
    <n v="3"/>
    <d v="2026-08-03T00:00:00"/>
    <n v="-1.3333333333357587"/>
    <x v="0"/>
  </r>
  <r>
    <n v="354"/>
    <n v="1002512021"/>
    <n v="3"/>
    <x v="0"/>
    <n v="5"/>
    <s v="MALANG"/>
    <s v="KEPANJEN"/>
    <s v="KLJ"/>
    <s v="REG"/>
    <s v="AO"/>
    <x v="0"/>
    <m/>
    <s v="Completed (PS)"/>
    <s v="RBS-Regional 3"/>
    <d v="2026-08-06T11:22:38"/>
    <d v="2026-08-06T19:56:45"/>
    <n v="69358189"/>
    <m/>
    <n v="152703903444"/>
    <s v="TOKO KUE DINOYO MALANG"/>
    <s v="ODP-KLJ-FCA/14"/>
    <s v="WO061060052"/>
    <m/>
    <m/>
    <m/>
    <n v="112.60627479999999"/>
    <n v="-7.9373589999999998"/>
    <s v="|MN02214|MYIA-030609418801/POI/SOFANDI/081211377715/sofandioncom@gmail.com"/>
    <s v="Sales Profesional"/>
    <m/>
    <m/>
    <m/>
    <m/>
    <m/>
    <m/>
    <m/>
    <m/>
    <s v="Management Janji"/>
    <s v="2026-08-05 08:00:00 | Nama Pic : bp SOFANDI  No Hp Pic : 081211377715  No alt : -  Jam Pemasangan : pagi   Tanggal Pemasangan : 5 Agustus 2026"/>
    <s v="FCC"/>
    <d v="2026-06-08T11:25:46"/>
    <m/>
    <m/>
    <s v="PS"/>
    <s v="KLO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Nama Pic : bp SOFANDI  No Hp Pic : 081211377715  No alt : -  Jam Pemasangan : pagi   Tanggal Pemasangan : 5 Agustus 2026"/>
    <n v="2026"/>
    <n v="8"/>
    <n v="6"/>
    <d v="2026-08-06T00:00:00"/>
    <n v="-0.29166666666424135"/>
    <x v="0"/>
  </r>
  <r>
    <n v="355"/>
    <n v="1002516560"/>
    <n v="3"/>
    <x v="6"/>
    <n v="5"/>
    <s v="SIDOARJO"/>
    <s v="INNER - JATIM TIMUR"/>
    <s v="GDA"/>
    <s v="REG"/>
    <s v="AO"/>
    <x v="0"/>
    <m/>
    <s v="MIE - SEND SURVEY"/>
    <s v="RBS-Regional 3"/>
    <d v="2026-08-09T15:24:23"/>
    <d v="2026-08-10T13:24:02"/>
    <n v="69361935"/>
    <m/>
    <n v="152317261855"/>
    <s v="Primkopal Juanda"/>
    <s v="ODP-GDA-FS/02"/>
    <s v="WO061398908"/>
    <m/>
    <m/>
    <m/>
    <n v="112.7670104"/>
    <n v="-7.3999744999999999"/>
    <s v="AMRBS;405989;AMEX;MUJI;RBS-3;SURAMADU;PSB;Primkopal Juanda;082142425176;spbujuanda16@gmail.com;HSI Bisnis (1:1) 100 Mbps (Rp 669.000) PSB Rp 150.000;Surakim;Jalan Raya Sedati no. 1 Juanda, Sedati, Sidoarjo"/>
    <s v="Amex"/>
    <m/>
    <m/>
    <m/>
    <m/>
    <m/>
    <m/>
    <m/>
    <m/>
    <s v="Management Janji"/>
    <s v="2026-08-11 13:00:00|Nama PIC:  bp surakim No HP: 082142425176 Alt: 082132733944 Tanggal: 11/8/2026 Jam Pasang: Siang Note: Hubungi sebelum ke lokasi, terimakasih.|40010577|MYDITA"/>
    <s v="FCC"/>
    <d v="2026-09-08T15:39:44"/>
    <d v="2026-08-11T13:00:00"/>
    <m/>
    <s v="SURVEY_NEW_MANJA"/>
    <s v="GEDANGAN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surakim No HP: 082142425176 Alt: 082132733944 Tanggal: 11/8/2026 Jam Pasang: Siang Note: Hubungi sebelum ke lokasi, terimakasih.|40010577|MYDITA"/>
    <m/>
    <m/>
    <m/>
    <e v="#NUM!"/>
    <e v="#NUM!"/>
    <x v="1"/>
  </r>
  <r>
    <n v="356"/>
    <n v="1002518634"/>
    <n v="3"/>
    <x v="0"/>
    <n v="5"/>
    <s v="MADIUN"/>
    <s v="PONOROGO"/>
    <s v="PON"/>
    <s v="REG"/>
    <s v="AO"/>
    <x v="0"/>
    <s v="1P INET"/>
    <s v="MIE - SEND SURVEY"/>
    <s v="RBS-Regional 3"/>
    <d v="2026-08-10T17:40:57"/>
    <d v="2026-08-10T17:42:01"/>
    <n v="69362768"/>
    <m/>
    <n v="152604231087"/>
    <s v="SPBU 54.634.09"/>
    <s v="ODP-PON-FU/18 FU/D05/18.01"/>
    <s v="WO061439190"/>
    <m/>
    <m/>
    <m/>
    <n v="111.49917000000001"/>
    <n v="-7.8193979999999996"/>
    <s v="|MN00282|MYIA-069822458168/POI/Nova Eka Herawati/082331735920/spbu5.5463409@gmail.com"/>
    <s v="MYIB_ASSISTANT"/>
    <m/>
    <m/>
    <m/>
    <m/>
    <m/>
    <m/>
    <m/>
    <m/>
    <s v="Management Janji"/>
    <s v="2026-08-11 15:00:00 | telp : 082331735920 alt :  M Janji : (11/08/2026) jam Pasang :pagi / siang  Note : hubungi pelanggan jika ingin kelokasi"/>
    <s v="FCC"/>
    <d v="2026-10-08T17:54:57"/>
    <d v="2026-08-11T15:00:00"/>
    <m/>
    <s v="SURVEY_NEW_MANJA"/>
    <s v="SAMBIT SUMOROTO"/>
    <s v="NO ADDON"/>
    <m/>
    <s v="MIE - SEND SURVEY"/>
    <s v="HSI Bisnis Promo HUT Telkom PSB 70% - 50 Mbps"/>
    <s v="INDIBIZ"/>
    <m/>
    <m/>
    <d v="2026-08-11T15:00:00"/>
    <s v="2026-08-11 15:00:00 | telp : 082331735920 alt :  M Janji : (11/08/2026) jam Pasang :pagi / siang  Note : hubungi pelanggan jika ingin kelokasi"/>
    <m/>
    <m/>
    <m/>
    <e v="#NUM!"/>
    <e v="#NUM!"/>
    <x v="1"/>
  </r>
  <r>
    <n v="357"/>
    <n v="1002514207"/>
    <n v="3"/>
    <x v="3"/>
    <n v="4"/>
    <s v="PURWOKERTO"/>
    <s v="CILACAP"/>
    <s v="KRY"/>
    <s v="REG"/>
    <s v="AO"/>
    <x v="0"/>
    <s v="1P INET"/>
    <s v="OSS - FALLOUT"/>
    <s v="RBS-Regional 3"/>
    <d v="2026-08-07T10:49:56"/>
    <d v="2026-08-10T15:09:38"/>
    <n v="69360609"/>
    <m/>
    <n v="143385101853"/>
    <s v="SMP NEGERI 2 SUMPIUH"/>
    <s v="ODP-KRY-FH/037 FH/D03/037.01"/>
    <s v="WO061145924"/>
    <m/>
    <m/>
    <m/>
    <n v="109.353478"/>
    <n v="-7.6089570000000002"/>
    <s v="|MC00213|MYIA-071140399755/POI/SMP NEGERI 2 SUMPIUH/089512063354/smpnduasumpiuh@gmail.com"/>
    <s v="MYIB_ASSISTANT"/>
    <m/>
    <m/>
    <m/>
    <m/>
    <m/>
    <m/>
    <m/>
    <m/>
    <s v="Management Janji"/>
    <s v="2026-08-10 13:00:00 | Nama : BP DIDIK FIRMANSYAH No Hp : 089512063354 No Alt : 082323397458 Tgl Pemasangan : 08 Agustus 2026 Interval : PAGI  Note : Hubungi pelanggan terlebih dahulu"/>
    <s v="FCC"/>
    <d v="2026-07-08T10:55:20"/>
    <d v="2026-08-10T13:00:00"/>
    <s v="Kendala Pelanggan"/>
    <s v="FO_WFM"/>
    <s v="KROYA"/>
    <s v="NO ADDON"/>
    <m/>
    <s v="Provisioning Failed|WFM|INF009012616|PDI_-7.631877200000001,109.2442624_dobel input"/>
    <s v="HSI Bisnis Promo HUT Telkom PSB 70% - 200 Mbps"/>
    <s v="INDIBIZ"/>
    <m/>
    <m/>
    <d v="2026-08-10T13:00:00"/>
    <s v="2026-08-10 13:00:00 | Nama : BP DIDIK FIRMANSYAH No Hp : 089512063354 No Alt : 082323397458 Tgl Pemasangan : 08 Agustus 2026 Interval : PAGI  Note : Hubungi pelanggan terlebih dahulu"/>
    <m/>
    <m/>
    <m/>
    <e v="#NUM!"/>
    <e v="#NUM!"/>
    <x v="1"/>
  </r>
  <r>
    <n v="358"/>
    <n v="1002510772"/>
    <n v="3"/>
    <x v="1"/>
    <n v="4"/>
    <s v="PEKALONGAN"/>
    <s v="SLAWI"/>
    <s v="BLU"/>
    <s v="REG"/>
    <s v="AO"/>
    <x v="0"/>
    <s v="1P INET"/>
    <s v="Completed (PS)"/>
    <s v="RBS-Regional 3"/>
    <d v="2026-08-05T14:22:56"/>
    <d v="2026-08-06T17:12:38"/>
    <n v="69359264"/>
    <m/>
    <n v="142206131307"/>
    <s v="TOKO RODIYAH"/>
    <s v="ODP-BLU-FB/176 FB/D07/176.01"/>
    <s v="WO060993359"/>
    <m/>
    <m/>
    <m/>
    <n v="109.08673815429199"/>
    <n v="-7.08829097806563"/>
    <s v="MD|MYDB-20260805264410|DN00001/MN00377|TOKO RODIYAH|08233918321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4:25:36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</r>
  <r>
    <n v="359"/>
    <n v="1002512110"/>
    <n v="3"/>
    <x v="3"/>
    <n v="4"/>
    <s v="YOGYAKARTA"/>
    <s v="INNER - YOGYA JATENG SELATAN"/>
    <s v="KEN"/>
    <s v="REG"/>
    <s v="AO"/>
    <x v="0"/>
    <m/>
    <s v="Completed (PS)"/>
    <s v="RBS-Regional 3"/>
    <d v="2026-08-06T11:41:18"/>
    <d v="2026-08-06T12:22:08"/>
    <n v="69356387"/>
    <m/>
    <n v="146130138414"/>
    <s v="KOS ALPUKAT (CV RIDHO MAJU BAIMBAI)"/>
    <s v="ODP-KEN-FGJ/040"/>
    <s v="WO061062368"/>
    <m/>
    <m/>
    <m/>
    <n v="110.414720358895"/>
    <n v="-7.76147078141428"/>
    <s v="|MC80228|/CV RIDHO MAJU BAIMBAI/Paket HSI Bisnis Promo HUT Telkom 1:1 50Mbps/MUHAMMAD RIDHO/085175240567/ridhoaza00@gmail.com"/>
    <s v="Sales Profesional"/>
    <m/>
    <m/>
    <m/>
    <m/>
    <m/>
    <m/>
    <m/>
    <m/>
    <s v="Management Janji"/>
    <s v="2026-08-01 15:00:00|M Janji :  1 AGUSTUS 2026  Jam Pasang : Pagi / Siang  Note : hubungi pelanggan jika ingin kelokasi|40981182|MYDITA"/>
    <s v="FCC"/>
    <d v="2026-06-08T11:54:59"/>
    <m/>
    <m/>
    <s v="PS"/>
    <s v="KENTUNGA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1 15:00:00|M Janji :  1 AGUSTUS 2026  Jam Pasang : Pagi / Siang  Note : hubungi pelanggan jika ingin kelokasi|40981182|MYDITA"/>
    <n v="2026"/>
    <n v="8"/>
    <n v="6"/>
    <d v="2026-08-06T00:00:00"/>
    <n v="-0.29166666666424135"/>
    <x v="0"/>
  </r>
  <r>
    <n v="360"/>
    <n v="1002514579"/>
    <n v="3"/>
    <x v="2"/>
    <n v="5"/>
    <s v="DENPASAR"/>
    <s v="SANUR"/>
    <s v="KLM"/>
    <s v="REG"/>
    <s v="AO"/>
    <x v="0"/>
    <s v="1P INET"/>
    <s v="102 | FOLLOW UP COMPLETED"/>
    <s v="RBS-Regional 3"/>
    <d v="2026-08-07T13:19:56"/>
    <d v="2026-08-09T16:21:05"/>
    <n v="69360741"/>
    <m/>
    <n v="172401793415"/>
    <s v="PT AGUNG ARYA HARDY"/>
    <s v="ODP-KLM-FL/21 FL/D05/21.01"/>
    <s v="WO061164559"/>
    <m/>
    <m/>
    <m/>
    <n v="115.23094810000001"/>
    <n v="-8.6773299999999995"/>
    <s v="|MN02665|MYIA-079520489554/POI/Pak fandi/087857518641/spbu.bali.5480142@gmail.com"/>
    <s v="MYIB_ASSISTANT"/>
    <m/>
    <m/>
    <m/>
    <m/>
    <m/>
    <m/>
    <m/>
    <m/>
    <s v="Management Janji"/>
    <s v="2026-08-08 13:00:00 | Nama Pic : BP FANDI No Hp Pic : 087866890803 Jam Pemasangan : 08:00 - 12.00 Tanggal Pemasangan : SABTU 08 AGUSTUS 2026 Info Tambahan : Hubungi pelanggan sebelum datang ke lokasi, terima kasih."/>
    <s v="FCC"/>
    <d v="2026-07-08T13:25:39"/>
    <d v="2026-08-08T13:00:00"/>
    <s v="Kendala Pelanggan"/>
    <s v="REVOKE"/>
    <s v="KALIASEM"/>
    <s v="NO ADDON"/>
    <m/>
    <s v="Follow Up Revoke Completed, New Order ID : SC1002516591"/>
    <s v="HSI Bisnis Promo HUT Telkom PSB 70% - 100 Mbps"/>
    <s v="INDIBIZ"/>
    <m/>
    <m/>
    <d v="2026-08-08T13:00:00"/>
    <s v="2026-08-08 13:00:00 | Nama Pic : BP FANDI No Hp Pic : 087866890803 Jam Pemasangan : 08:00 - 12.00 Tanggal Pemasangan : SABTU 08 AGUSTUS 2026 Info Tambahan : Hubungi pelanggan sebelum datang ke lokasi, terima kasih."/>
    <m/>
    <m/>
    <m/>
    <e v="#NUM!"/>
    <e v="#NUM!"/>
    <x v="1"/>
  </r>
  <r>
    <n v="361"/>
    <n v="1002514542"/>
    <n v="3"/>
    <x v="3"/>
    <n v="4"/>
    <s v="MAGELANG"/>
    <s v="MAGELANG"/>
    <s v="MGE"/>
    <s v="REG"/>
    <s v="AO"/>
    <x v="0"/>
    <s v="1P INET"/>
    <s v="MIE - SEND SURVEY"/>
    <s v="RBS-Regional 3"/>
    <d v="2026-08-07T13:10:56"/>
    <d v="2026-08-07T13:12:01"/>
    <n v="69360756"/>
    <m/>
    <n v="146137149222"/>
    <s v="CV GRABAG INDAH SPBU 44.561.10"/>
    <s v="ODP-MGE-FU/044 FU/D01/044.01"/>
    <s v="WO061160201"/>
    <m/>
    <m/>
    <m/>
    <n v="110.31293890000001"/>
    <n v="-7.3706312"/>
    <s v="|MN02255|MYIA-052608846021/POI/TAFRIKHAN/082213070983/tafrikhan24@gmail.com"/>
    <s v="MYIB_ASSISTANT"/>
    <m/>
    <m/>
    <m/>
    <m/>
    <m/>
    <m/>
    <m/>
    <m/>
    <s v="Management Janji"/>
    <s v="2026-08-11 13:00:00 | Nama Pic : BP TAFRIKHAN No Hp Pic : 082213070983 Jam Pemasangan : 08:00 - 12.00 Tanggal Pemasangan : SABTU 08 AGUSTUS 2026 Info Tambahan : Hubungi pelanggan sebelum datang ke lokasi, terima kasih."/>
    <s v="FCC"/>
    <d v="2026-07-08T13:25:39"/>
    <d v="2026-08-11T13:00:00"/>
    <m/>
    <s v="SURVEY_NEW_MANJA"/>
    <s v="X"/>
    <s v="NO ADDON"/>
    <m/>
    <s v="MIE - SEND SURVEY"/>
    <s v="HSI Bisnis Basic Promo HUT Telkom PSB 70% - 100 Mbps"/>
    <s v="INDIBIZ"/>
    <m/>
    <m/>
    <d v="2026-08-11T13:00:00"/>
    <s v="2026-08-11 13:00:00 | Nama Pic : BP TAFRIKHAN No Hp Pic : 082213070983 Jam Pemasangan : 08:00 - 12.00 Tanggal Pemasangan : SABTU 08 AGUSTUS 2026 Info Tambahan : Hubungi pelanggan sebelum datang ke lokasi, terima kasih."/>
    <m/>
    <m/>
    <m/>
    <e v="#NUM!"/>
    <e v="#NUM!"/>
    <x v="1"/>
  </r>
  <r>
    <n v="362"/>
    <n v="1002514658"/>
    <n v="3"/>
    <x v="5"/>
    <n v="5"/>
    <s v="SBY SELATAN"/>
    <s v="KETINTANG"/>
    <s v="IJK"/>
    <s v="REG"/>
    <s v="AO"/>
    <x v="0"/>
    <m/>
    <s v="Completed (PS)"/>
    <s v="RBS-Regional 3"/>
    <d v="2026-08-07T13:46:18"/>
    <d v="2026-08-08T13:03:20"/>
    <n v="69360807"/>
    <m/>
    <n v="152306253188"/>
    <s v="VIVA APOTEK KEBON SARI SBY"/>
    <s v="ODP-IJK-FHD/31"/>
    <s v="WO061182752"/>
    <m/>
    <m/>
    <m/>
    <n v="112.715985"/>
    <n v="-7.3274815999999996"/>
    <s v="AMRBS;405075;REG3;KATATA VEKANIDYA;082225049060;CP.VINDYA RUSTAMA WARDHANA;081327371234;PSB INET 50 MBPS 355.000;PT SUMBER HIDUP SEHAT (KEBONSARI)"/>
    <s v="Account Manager"/>
    <m/>
    <m/>
    <m/>
    <m/>
    <m/>
    <m/>
    <m/>
    <m/>
    <s v="Management Janji"/>
    <s v="2026-08-11 15:00:00|M Janji : 11 agustus 2026 jam Pasang : siang Note : hubungi pelanggan jika ingin kelokasi |40961370|MYDITA"/>
    <s v="FCC"/>
    <d v="2026-07-08T13:54:50"/>
    <d v="2026-08-11T15:00:00"/>
    <m/>
    <s v="PS"/>
    <s v="WARU INJOKO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M Janji : 11 agustus 2026 jam Pasang : siang Note : hubungi pelanggan jika ingin kelokasi |40961370|MYDITA"/>
    <n v="2026"/>
    <n v="8"/>
    <n v="8"/>
    <d v="2026-08-08T00:00:00"/>
    <n v="-3.625"/>
    <x v="0"/>
  </r>
  <r>
    <n v="363"/>
    <n v="1002515647"/>
    <n v="3"/>
    <x v="5"/>
    <n v="5"/>
    <s v="MADURA"/>
    <s v="PAMEKASAN"/>
    <s v="SMP"/>
    <s v="REG"/>
    <s v="AO"/>
    <x v="0"/>
    <s v="1P INET"/>
    <s v="OSS - FALLOUT"/>
    <s v="RBS-Regional 3"/>
    <d v="2026-08-08T09:31:57"/>
    <d v="2026-08-09T15:37:13"/>
    <n v="69361256"/>
    <m/>
    <n v="152431232338"/>
    <s v="Toko Puji"/>
    <s v="ODP-SMP-FDB/09 FDB/D01/09.01"/>
    <s v="WO061237876"/>
    <m/>
    <m/>
    <m/>
    <n v="113.91540102660601"/>
    <n v="-7.1790439618669497"/>
    <s v="MD|MYDB-20260808264723|DN00001/MN00572|Toko Puji|085904327423"/>
    <s v="MYDIGIBIZPARTNER"/>
    <m/>
    <m/>
    <m/>
    <m/>
    <m/>
    <m/>
    <m/>
    <m/>
    <s v="Management Janji"/>
    <s v="2026-08-09 08:00:00 | Nama PIC : Ibu Puji No Hp : 085904327423 No Alt : - Tgl Pemasangan : 09 Agustus 2026 Interval : PAGI SIANG Note : Hubungi pelanggan terlebih dahulu"/>
    <s v="FCC"/>
    <d v="2026-08-08T09:39:52"/>
    <d v="2026-08-09T08:00:00"/>
    <s v="Kendala Pelanggan"/>
    <s v="FO_WFM"/>
    <s v="X"/>
    <s v="NO ADDON"/>
    <m/>
    <s v="Provisioning Failed|WFM|INF009005939|PP_-7.092149999999999,113.84466499999999_MANJA BESOK  10 AGUSTUS 2026"/>
    <s v="HSI Bisnis Promo HUT Telkom PSB 70% - 50 Mbps"/>
    <s v="INDIBIZ"/>
    <m/>
    <m/>
    <d v="2026-08-09T08:00:00"/>
    <s v="2026-08-09 08:00:00 | Nama PIC : Ibu Puji No Hp : 085904327423 No Alt : - Tgl Pemasangan : 09 Agustus 2026 Interval : PAGI SIANG Note : Hubungi pelanggan terlebih dahulu"/>
    <m/>
    <m/>
    <m/>
    <e v="#NUM!"/>
    <e v="#NUM!"/>
    <x v="1"/>
  </r>
  <r>
    <n v="364"/>
    <n v="1002505585"/>
    <n v="3"/>
    <x v="6"/>
    <n v="5"/>
    <s v="SIDOARJO"/>
    <s v="INNER - JATIM TIMUR"/>
    <s v="KRN"/>
    <s v="REG"/>
    <s v="AO"/>
    <x v="0"/>
    <m/>
    <s v="Completed (PS)"/>
    <s v="RBS-Regional 3"/>
    <d v="2026-08-03T09:16:39"/>
    <d v="2026-08-03T15:49:20"/>
    <n v="69357203"/>
    <m/>
    <n v="152331250891"/>
    <s v="SAMUDERA WARNA INTERNASIONAL"/>
    <s v="ODP-KRN-FAN/042"/>
    <s v="WO060775172"/>
    <m/>
    <m/>
    <m/>
    <n v="112.4925449"/>
    <n v="-7.4150343999999997"/>
    <s v="|MN02580|/SAMUDERA WARNA INTERNASIONAL/WINBACK 2.0 HSI B2B (1:1) 100MBPS 535RB PSB DISC 70%//steven.djajadi@hotmail.com/STEVEN ANDREW DJAJADI/82282284141"/>
    <s v="Sales Force DBS"/>
    <m/>
    <m/>
    <m/>
    <m/>
    <m/>
    <m/>
    <m/>
    <m/>
    <s v="Management Janji"/>
    <s v="2026-08-04 08:00:00|No Hp Pic : 082282284141 No alt : - Jam Pemasangan :  Tanggal Pemasangan : 04/08/2026 hub sebelum ke lokasi|40961370|MYDITA"/>
    <s v="FCC"/>
    <d v="2026-03-08T09:25:39"/>
    <d v="2026-08-04T08:00:00"/>
    <m/>
    <s v="PS"/>
    <s v="KRIAN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No Hp Pic : 082282284141 No alt : - Jam Pemasangan :  Tanggal Pemasangan : 04/08/2026 hub sebelum ke lokasi|40961370|MYDITA"/>
    <n v="2026"/>
    <n v="8"/>
    <n v="3"/>
    <d v="2026-08-03T00:00:00"/>
    <n v="-1.3333333333357587"/>
    <x v="0"/>
  </r>
  <r>
    <n v="365"/>
    <n v="1002513149"/>
    <n v="3"/>
    <x v="6"/>
    <n v="5"/>
    <s v="JEMBER"/>
    <s v="SITUBONDO"/>
    <s v="ASB"/>
    <s v="REG"/>
    <s v="AO"/>
    <x v="0"/>
    <s v="1P INET"/>
    <s v="Completed (PS)"/>
    <s v="RBS-Regional 3"/>
    <d v="2026-08-06T16:28:56"/>
    <d v="2026-08-06T19:47:26"/>
    <n v="69360247"/>
    <m/>
    <n v="152527209090"/>
    <s v="DAPUR NASI RINGGIT"/>
    <s v="ODP-ASB-FE/111 FE/D11/111.01"/>
    <s v="WO061101959"/>
    <m/>
    <m/>
    <m/>
    <n v="114.217851"/>
    <n v="-7.7495770000000004"/>
    <s v="|MN02617|MYIA-030228693126/POI/SUPRIYADI/085236365598/nasiringgitsapitahu@gmail.com"/>
    <s v="MYIB_ASSISTANT"/>
    <m/>
    <m/>
    <m/>
    <m/>
    <m/>
    <m/>
    <m/>
    <m/>
    <s v="Management Janji"/>
    <s v="2026-08-07 13:00:00 | Jam pemasangan : 12.00 Info Tambahan : Hubungi pelanggan dulu sebelum ke lokasi terimakasih "/>
    <s v="FCC"/>
    <d v="2026-06-08T16:41:23"/>
    <d v="2026-08-07T13:00:00"/>
    <m/>
    <s v="PS"/>
    <s v="SITUBONDO"/>
    <s v="NO ADDON"/>
    <n v="20260806"/>
    <s v="Completed"/>
    <s v="HSI Bisnis Promo HUT Telkom PSB 70% - 50 Mbps"/>
    <s v="INDIBIZ"/>
    <m/>
    <m/>
    <d v="2026-08-07T13:00:00"/>
    <s v="2026-08-07 13:00:00 | Jam pemasangan : 12.00 Info Tambahan : Hubungi pelanggan dulu sebelum ke lokasi terimakasih "/>
    <n v="2026"/>
    <n v="8"/>
    <n v="6"/>
    <d v="2026-08-06T00:00:00"/>
    <n v="-1.5416666666642413"/>
    <x v="0"/>
  </r>
  <r>
    <n v="366"/>
    <n v="1002511654"/>
    <n v="3"/>
    <x v="5"/>
    <n v="5"/>
    <s v="SBY UTARA"/>
    <s v="GRESIK"/>
    <s v="CRM"/>
    <s v="REG"/>
    <s v="AO"/>
    <x v="0"/>
    <s v="1P INET"/>
    <s v="Completed (PS)"/>
    <s v="RBS-Regional 3"/>
    <d v="2026-08-06T09:46:57"/>
    <d v="2026-08-07T13:35:04"/>
    <n v="69359665"/>
    <m/>
    <n v="152446246167"/>
    <s v="WARKOP RF 1 BANJARSARI"/>
    <s v="ODP-CRM-FT/04 FT/D01/04.01"/>
    <s v="WO061047467"/>
    <m/>
    <m/>
    <m/>
    <n v="112.583199106156"/>
    <n v="-7.1738093872094097"/>
    <s v="MD|MYDB-20260804264313|DN00001/MN01273|WARKOP RF 1 BANJARSARI|082333597653"/>
    <s v="MYDIGIBIZPARTNER"/>
    <m/>
    <m/>
    <m/>
    <m/>
    <m/>
    <m/>
    <m/>
    <m/>
    <s v="Management Janji"/>
    <s v="2026-08-07 10:00:00 | Tanggal pemasangan: 6/08/2026 Jam pemasangan : pagi / siang Info Tambahan : Hubungi pelanggan dulu sebelum ke lokasi. terima kasih"/>
    <s v="FCC"/>
    <d v="2026-06-08T09:55:05"/>
    <d v="2026-08-07T10:00:00"/>
    <s v="Kendala Pelanggan"/>
    <s v="PS"/>
    <s v="NON-HERO GRESIK"/>
    <s v="NO ADDON"/>
    <n v="20260807"/>
    <s v="Completed"/>
    <s v="HSI Bisnis Promo HUT Telkom PSB 70% - 50 Mbps"/>
    <s v="INDIBIZ"/>
    <m/>
    <m/>
    <d v="2026-08-07T10:00:00"/>
    <s v="2026-08-07 10:00:00 | Tanggal pemasangan: 6/08/2026 Jam pemasangan : pagi / siang Info Tambahan : Hubungi pelanggan dulu sebelum ke lokasi. terima kasih"/>
    <n v="2026"/>
    <n v="8"/>
    <n v="7"/>
    <d v="2026-08-07T00:00:00"/>
    <n v="-0.41666666666424135"/>
    <x v="0"/>
  </r>
  <r>
    <n v="367"/>
    <n v="1002505776"/>
    <n v="3"/>
    <x v="4"/>
    <n v="5"/>
    <s v="MATARAM"/>
    <s v="INNER - NUSA TENGGARA"/>
    <s v="MTR"/>
    <s v="REG"/>
    <s v="AO"/>
    <x v="0"/>
    <s v="1P INET"/>
    <s v="Completed (PS)"/>
    <s v="RBS-Regional 3"/>
    <d v="2026-08-03T10:34:56"/>
    <d v="2026-08-05T20:27:50"/>
    <n v="69357321"/>
    <m/>
    <n v="172601796755"/>
    <s v="TOKO BU MUS"/>
    <s v="ODP-MTR-FAU/36 FAU/D03/36.36"/>
    <s v="WO060766032"/>
    <m/>
    <m/>
    <m/>
    <n v="116.10826940630299"/>
    <n v="-8.5977861843256207"/>
    <s v="MD|MYDB-20260803264226|SC00001/MC00069|TOKO BU MUS|087840014561"/>
    <s v="MYDIGIBIZPARTNER"/>
    <m/>
    <m/>
    <m/>
    <m/>
    <m/>
    <m/>
    <m/>
    <m/>
    <s v="Management Janji"/>
    <s v="2026-08-05 13:00:00 | Tanggal pemasangan: 04/08/2026 Jam pemasangan : pagi / siang Info Tambahan : Hubungi pelanggan dulu sebelum ke lokasi. terima kasih "/>
    <s v="FCC"/>
    <d v="2026-03-08T10:40:22"/>
    <d v="2026-08-05T13:00:00"/>
    <m/>
    <s v="PS"/>
    <s v="X"/>
    <s v="NO ADDON"/>
    <n v="20260805"/>
    <s v="Completed"/>
    <s v="HSI Bisnis Promo HUT Telkom PSB 70% - 75 Mbps"/>
    <s v="INDIBIZ"/>
    <m/>
    <m/>
    <d v="2026-08-05T13:00:00"/>
    <s v="2026-08-05 13:00:00 | Tanggal pemasangan: 04/08/2026 Jam pemasangan : pagi / siang Info Tambahan : Hubungi pelanggan dulu sebelum ke lokasi. terima kasih "/>
    <n v="2026"/>
    <n v="8"/>
    <n v="5"/>
    <d v="2026-08-05T00:00:00"/>
    <n v="-0.54166666666424135"/>
    <x v="0"/>
  </r>
  <r>
    <n v="368"/>
    <n v="1002516284"/>
    <n v="3"/>
    <x v="5"/>
    <n v="5"/>
    <s v="MADURA"/>
    <s v="BANGKALAN"/>
    <s v="KML"/>
    <s v="REG"/>
    <s v="AO"/>
    <x v="0"/>
    <m/>
    <s v="7 | OSS - PROVISIONING ISSUED"/>
    <s v="RBS-Regional 3"/>
    <d v="2026-08-09T08:39:41"/>
    <d v="2026-08-10T13:06:40"/>
    <n v="69361695"/>
    <m/>
    <n v="152436202063"/>
    <s v="KOST ANDALUS PUTRI"/>
    <s v="ODP-KML-FJ/07"/>
    <s v="WO061331878"/>
    <m/>
    <m/>
    <m/>
    <n v="112.72248449999999"/>
    <n v="-7.1712109000000002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No HP: 087775209111 Alt: Tanggal: 10/8/2026 Jam Pasang: Siang Note: Hubungi sebelum ke lokasi, terimakasih.|40010577|MYDITA"/>
    <s v="FCC"/>
    <d v="2026-09-08T08:54:59"/>
    <d v="2026-08-10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ris No HP: 087775209111 Alt: Tanggal: 10/8/2026 Jam Pasang: Siang Note: Hubungi sebelum ke lokasi, terimakasih.|40010577|MYDITA"/>
    <m/>
    <m/>
    <m/>
    <e v="#NUM!"/>
    <e v="#NUM!"/>
    <x v="1"/>
  </r>
  <r>
    <n v="369"/>
    <n v="1002513925"/>
    <n v="3"/>
    <x v="5"/>
    <n v="5"/>
    <s v="MADURA"/>
    <s v="PAMEKASAN"/>
    <s v="WRP"/>
    <s v="REG"/>
    <s v="AO"/>
    <x v="0"/>
    <m/>
    <s v="Completed (PS)"/>
    <s v="RBS-Regional 3"/>
    <d v="2026-08-07T09:49:55"/>
    <d v="2026-08-10T09:47:41"/>
    <n v="69360487"/>
    <m/>
    <n v="152427205340"/>
    <s v="SPBU Pertamina 54.593.04"/>
    <s v="ODP-WRP-FC/18"/>
    <s v="WO061264010"/>
    <m/>
    <m/>
    <m/>
    <n v="113.5369693"/>
    <n v="-6.8961375"/>
    <s v="|MN00213|/SPBU Pertamina 54.593.04/818-0300-8030/mattgege81@gmail.com/HSI Bisnis Promo HUT Telkom (1:1) 75 Mbps (Rp 415.000) PSB Rp 150.000/ACHMAD MUDASSIR/4G3P+JM9, Jl. Raya Sotabar, Rokem Timur, Sotabar, Kec. Pasean, Kabupaten Pamekasan, Jawa Timur 6935"/>
    <s v="Sales Force DBS"/>
    <m/>
    <m/>
    <m/>
    <m/>
    <m/>
    <m/>
    <m/>
    <m/>
    <s v="Management Janji"/>
    <s v="2026-08-09 13:00:00|Nama PIC : Bp Achmad No Hp : 081803008030 No Alt : - Tgl Pemasangan : 09 Agustus 2026 Interval : PAGI SIANG Note : Hubungi pelanggan terlebih dahulu|40951378|MYDITA"/>
    <s v="FCC"/>
    <d v="2026-07-08T09:55:18"/>
    <d v="2026-08-09T13:00:00"/>
    <m/>
    <s v="PS"/>
    <s v="X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PIC : Bp Achmad No Hp : 081803008030 No Alt : - Tgl Pemasangan : 09 Agustus 2026 Interval : PAGI SIANG Note : Hubungi pelanggan terlebih dahulu|40951378|MYDITA"/>
    <n v="2026"/>
    <n v="8"/>
    <n v="10"/>
    <d v="2026-08-10T00:00:00"/>
    <n v="0.45833333333575865"/>
    <x v="0"/>
  </r>
  <r>
    <n v="370"/>
    <n v="1002512102"/>
    <n v="3"/>
    <x v="1"/>
    <n v="4"/>
    <s v="SEMARANG"/>
    <s v="KENDAL"/>
    <s v="WLR"/>
    <s v="REG"/>
    <s v="AO"/>
    <x v="0"/>
    <m/>
    <s v="102 | FOLLOW UP COMPLETED"/>
    <s v="RBS-Regional 3"/>
    <d v="2026-08-06T11:46:58"/>
    <d v="2026-08-09T14:07:02"/>
    <n v="69359839"/>
    <n v="2946102028"/>
    <n v="143407106637"/>
    <s v="PT GLOBAL JET EXPRESS"/>
    <s v="ODP-WLR-FF/155"/>
    <s v="WO061250234"/>
    <m/>
    <m/>
    <m/>
    <n v="110.0445857"/>
    <n v="-6.9671436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Notel: 088985037014 Alt: -  Tanggal: 10/8/2026 Jam Pasang: Siang Note: Hubungi pelanggan sebelum ke lokasi, terima kasih. |40010577|MYDITA"/>
    <s v="FCC"/>
    <d v="2026-06-08T11:54:59"/>
    <d v="2026-08-10T13:00:00"/>
    <m/>
    <s v="REVOKE"/>
    <s v="WELERI"/>
    <s v="NO ADDON"/>
    <m/>
    <s v="Follow Up Revoke Completed, New Order ID : SC100251651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bp hendrik Notel: 088985037014 Alt: -  Tanggal: 10/8/2026 Jam Pasang: Siang Note: Hubungi pelanggan sebelum ke lokasi, terima kasih. |40010577|MYDITA"/>
    <m/>
    <m/>
    <m/>
    <e v="#NUM!"/>
    <e v="#NUM!"/>
    <x v="1"/>
  </r>
  <r>
    <n v="371"/>
    <n v="1002517364"/>
    <n v="3"/>
    <x v="1"/>
    <n v="4"/>
    <s v="PEKALONGAN"/>
    <s v="TEGAL"/>
    <s v="TEG"/>
    <s v="REG"/>
    <s v="AO"/>
    <x v="0"/>
    <m/>
    <s v="Completed (PS)"/>
    <s v="RBS-Regional 3"/>
    <d v="2026-08-10T11:10:44"/>
    <d v="2026-08-10T13:23:15"/>
    <n v="69358089"/>
    <m/>
    <n v="142212126153"/>
    <s v="PT. DEDY JAYA LAMBANG PERKASA"/>
    <s v="ODP-TEG-FBP/013"/>
    <s v="WO061377287"/>
    <m/>
    <m/>
    <m/>
    <n v="109.132043"/>
    <n v="-6.8589640000000003"/>
    <s v="|MN00292|MYIA-012469433290/POI/Ariesti Gita Mentari/081329821989/gitamentari3030@gmail.com"/>
    <s v="Account Manager"/>
    <m/>
    <m/>
    <m/>
    <m/>
    <m/>
    <m/>
    <m/>
    <m/>
    <s v="Management Janji"/>
    <s v="2026-08-05 08:00:00 | Nama PIC: bu ariesta gita  Notel: 081329821989  Alt: -   Tanggal: 5/8/2026  Jam Pasang: Pagi  Note: Hubungi sebelum ke lokasi, terimakasih."/>
    <s v="FCC"/>
    <d v="2026-10-08T11:40:0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5 08:00:00 | Nama PIC: bu ariesta gita  Notel: 081329821989  Alt: -   Tanggal: 5/8/2026  Jam Pasang: Pagi  Note: Hubungi sebelum ke lokasi, terimakasih."/>
    <n v="2026"/>
    <n v="8"/>
    <n v="10"/>
    <d v="2026-08-10T00:00:00"/>
    <n v="-0.29166666666424135"/>
    <x v="0"/>
  </r>
  <r>
    <n v="372"/>
    <n v="1002517006"/>
    <n v="3"/>
    <x v="0"/>
    <n v="5"/>
    <s v="MADIUN"/>
    <s v="NGAWI"/>
    <s v="WKU"/>
    <s v="REG"/>
    <s v="AO"/>
    <x v="0"/>
    <s v="1P INET"/>
    <s v="Completed (PS)"/>
    <s v="RBS-Regional 3"/>
    <d v="2026-08-10T09:19:57"/>
    <d v="2026-08-10T16:28:41"/>
    <n v="69362103"/>
    <m/>
    <n v="152634205526"/>
    <s v="SPBU 54.632.14"/>
    <s v="ODP-WKU-FC/24 FC/D05/24.01"/>
    <s v="WO061360692"/>
    <m/>
    <m/>
    <m/>
    <n v="111.22532699999999"/>
    <n v="-7.4103079999999997"/>
    <s v="|MN00265|MYIA-062981920887/POI/JOKO SUPRIYANTO/081335179885/spbu5463214@gmail.com"/>
    <s v="MYIB_ASSISTANT"/>
    <m/>
    <m/>
    <m/>
    <m/>
    <m/>
    <m/>
    <m/>
    <m/>
    <s v="Management Janji"/>
    <s v="2026-08-11 08:00:00 | Nama PIC : bapak joko No HP : 081335179885 Alt :  M Janji : (SELASA/11/AGUSTUS/2026) jam Pasang : 09:00 Note : hubungi pelanggan jika ingin kelokasi"/>
    <s v="FCC"/>
    <d v="2026-10-08T09:25:41"/>
    <d v="2026-08-11T08:00:00"/>
    <m/>
    <s v="PS"/>
    <s v="X"/>
    <s v="NO ADDON"/>
    <n v="20260810"/>
    <s v="Completed"/>
    <s v="HSI Bisnis Promo HUT Telkom PSB 70% - 50 Mbps"/>
    <s v="INDIBIZ"/>
    <m/>
    <m/>
    <d v="2026-08-11T08:00:00"/>
    <s v="2026-08-11 08:00:00 | Nama PIC : bapak joko No HP : 081335179885 Alt :  M Janji : (SELASA/11/AGUSTUS/2026) jam Pasang : 09:00 Note : hubungi pelanggan jika ingin kelokasi"/>
    <n v="2026"/>
    <n v="8"/>
    <n v="10"/>
    <d v="2026-08-10T00:00:00"/>
    <n v="-1.3333333333357587"/>
    <x v="0"/>
  </r>
  <r>
    <n v="373"/>
    <n v="1002512894"/>
    <n v="3"/>
    <x v="5"/>
    <n v="5"/>
    <s v="MADURA"/>
    <s v="BANGKALAN"/>
    <s v="SPG"/>
    <s v="REG"/>
    <s v="AO"/>
    <x v="0"/>
    <m/>
    <s v="Completed (PS)"/>
    <s v="RBS-Regional 3"/>
    <d v="2026-08-06T15:26:52"/>
    <d v="2026-08-06T17:27:59"/>
    <n v="69298619"/>
    <m/>
    <n v="152434913493"/>
    <s v="TOKO AL BAROKAH 6"/>
    <s v="ODP-SPG-FS/62"/>
    <s v="WO061094925"/>
    <m/>
    <m/>
    <m/>
    <n v="113.209640110584"/>
    <n v="-7.06344143783154"/>
    <s v="|MN02600|TOKO AL BAROKAH 6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5:40:04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0"/>
  </r>
  <r>
    <n v="374"/>
    <n v="1002510565"/>
    <n v="3"/>
    <x v="4"/>
    <n v="5"/>
    <s v="MATARAM"/>
    <s v="INNER - NUSA TENGGARA"/>
    <s v="MTR"/>
    <s v="REG"/>
    <s v="AO"/>
    <x v="0"/>
    <s v="1P INET"/>
    <s v="Completed (PS)"/>
    <s v="RBS-Regional 3"/>
    <d v="2026-08-05T13:31:56"/>
    <d v="2026-08-07T14:23:12"/>
    <n v="69359155"/>
    <m/>
    <n v="172601796082"/>
    <s v="JASA INSTALASI LISTRIK"/>
    <s v="ODP-MTR-FDP/133 FDP/D05/133.01"/>
    <s v="WO060987027"/>
    <m/>
    <m/>
    <m/>
    <n v="116.142519862084"/>
    <n v="-8.5480137834756302"/>
    <s v="|MC40316|MYIA-057384613979/POI/MUHAMMAD ABI ILHAM/087750862830/akelektrik723@gmail.com"/>
    <s v="MYIB_ASSISTANT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3:39:44"/>
    <d v="2026-08-07T08:00:00"/>
    <m/>
    <s v="PS"/>
    <s v="X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0"/>
  </r>
  <r>
    <n v="375"/>
    <n v="1002513019"/>
    <n v="3"/>
    <x v="7"/>
    <n v="4"/>
    <s v="KUDUS"/>
    <s v="KUDUS"/>
    <s v="KUD"/>
    <s v="REG"/>
    <s v="AO"/>
    <x v="0"/>
    <m/>
    <s v="Completed (PS)"/>
    <s v="RBS-Regional 3"/>
    <d v="2026-08-06T15:56:51"/>
    <d v="2026-08-06T17:40:41"/>
    <n v="69358544"/>
    <m/>
    <n v="142401145989"/>
    <s v="SPBU 4459301"/>
    <s v="ODP-KUD-FAJ/137"/>
    <s v="WO061098965"/>
    <m/>
    <m/>
    <m/>
    <n v="110.82376465999999"/>
    <n v="-6.8016982690000001"/>
    <s v="|MC60142|MYIA-028825305017/POI/DERA BAHTIAR WIDIYANTO /08562685148/spbu_modern@yahoo.com"/>
    <s v="Sales Profesional"/>
    <m/>
    <m/>
    <m/>
    <m/>
    <m/>
    <m/>
    <m/>
    <m/>
    <s v="Management Janji"/>
    <s v="2026-08-05 13:00:00 | M Janji : (05/08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M Janji : (05/08/2026)  jam Pasang : 09:00  Note : hubungi pelanggan jika ingin kelokasi"/>
    <n v="2026"/>
    <n v="8"/>
    <n v="6"/>
    <d v="2026-08-06T00:00:00"/>
    <n v="-0.29166666666424135"/>
    <x v="0"/>
  </r>
  <r>
    <n v="376"/>
    <n v="1002513933"/>
    <n v="3"/>
    <x v="4"/>
    <n v="5"/>
    <s v="KUPANG"/>
    <s v="ATAMBUA"/>
    <s v="SOE"/>
    <s v="REG"/>
    <s v="AO"/>
    <x v="0"/>
    <s v="1P INET"/>
    <s v="Completed (PS)"/>
    <s v="RBS-Regional 3"/>
    <d v="2026-08-07T09:49:56"/>
    <d v="2026-08-10T16:18:09"/>
    <n v="69360488"/>
    <m/>
    <n v="172520214431"/>
    <s v="SMP NEGERI LIMAN"/>
    <s v="ODP-SOE-FD/48 FD/D01/48.01"/>
    <s v="WO061139155"/>
    <m/>
    <m/>
    <m/>
    <n v="124.3112177"/>
    <n v="-9.8968697999999993"/>
    <s v="|MC40133|MYIA-065174598743/POI/PAULINA Y MARU/082144408055/paulinamaru93@gmail.com"/>
    <s v="MYIB_ASSISTANT"/>
    <m/>
    <m/>
    <m/>
    <m/>
    <m/>
    <m/>
    <m/>
    <m/>
    <s v="Management Janji"/>
    <s v="2026-08-10 08:00:00 | telp :082144408055  alt : pagi / siang 10/08/2026 hub sebelum ke lokasi "/>
    <s v="FCC"/>
    <d v="2026-07-08T09:55:18"/>
    <d v="2026-08-10T08:00:00"/>
    <m/>
    <s v="PS"/>
    <s v="SOE"/>
    <s v="NETMONK"/>
    <n v="20260810"/>
    <s v="Completed"/>
    <s v="HSI Bisnis Basic Bundling Netmonk Dual Band PSB 70% Promo - 100 Mbps"/>
    <s v="INDIBIZ"/>
    <m/>
    <m/>
    <d v="2026-08-10T08:00:00"/>
    <s v="2026-08-10 08:00:00 | telp :082144408055  alt : pagi / siang 10/08/2026 hub sebelum ke lokasi "/>
    <n v="2026"/>
    <n v="8"/>
    <n v="10"/>
    <d v="2026-08-10T00:00:00"/>
    <n v="-0.33333333333575865"/>
    <x v="0"/>
  </r>
  <r>
    <n v="377"/>
    <n v="1002505723"/>
    <n v="3"/>
    <x v="7"/>
    <n v="4"/>
    <s v="SOLO"/>
    <s v="INNER - SOLO JATENG TIMUR"/>
    <s v="SLO"/>
    <s v="REG"/>
    <s v="AO"/>
    <x v="0"/>
    <s v="1P INET"/>
    <s v="Completed (PS)"/>
    <s v="RBS-Regional 3"/>
    <d v="2026-08-03T10:11:57"/>
    <d v="2026-08-03T16:09:21"/>
    <n v="69357306"/>
    <m/>
    <n v="146527605351"/>
    <s v="Mess Wahyu Redjo Joglo"/>
    <s v="ODP-SLO-FP/035"/>
    <s v="WO060763170"/>
    <m/>
    <m/>
    <m/>
    <n v="110.81580390000001"/>
    <n v="-7.6048957000000001"/>
    <s v="|MN01401|MYIA-012286464671/POI/Sani/081513999957/eslilin8788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0"/>
  </r>
  <r>
    <n v="378"/>
    <n v="1002512835"/>
    <n v="3"/>
    <x v="3"/>
    <n v="4"/>
    <s v="YOGYAKARTA"/>
    <s v="GUNUNG KIDUL"/>
    <s v="WNS"/>
    <s v="REG"/>
    <s v="AO"/>
    <x v="0"/>
    <m/>
    <s v="FCC - HD1A - INPROGRESS FOLLOW UP"/>
    <s v="RBS-Regional 3"/>
    <d v="2026-08-06T15:11:12"/>
    <d v="2026-08-07T14:40:46"/>
    <n v="69360139"/>
    <m/>
    <n v="143135115037"/>
    <s v="Jaringan Multimedia Indonesia"/>
    <m/>
    <m/>
    <m/>
    <m/>
    <m/>
    <n v="110.42143016140901"/>
    <n v="-8.028688455707099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FOLLOW UP : Follow Up HANIF NUROHMAN 40981182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379"/>
    <n v="1002518620"/>
    <n v="3"/>
    <x v="2"/>
    <n v="5"/>
    <s v="SINGARJA"/>
    <s v="KLUNGKUNG"/>
    <s v="CDS"/>
    <s v="REG"/>
    <s v="AO"/>
    <x v="0"/>
    <m/>
    <s v="Completed (PS)"/>
    <s v="RBS-Regional 3"/>
    <d v="2026-08-10T17:30:26"/>
    <d v="2026-08-10T20:38:16"/>
    <n v="69358353"/>
    <m/>
    <n v="172404695128"/>
    <s v="ARSHOP Tech"/>
    <s v="ODP-CDS-FD/06"/>
    <s v="WO061438826"/>
    <m/>
    <m/>
    <m/>
    <n v="115.5149833"/>
    <n v="-8.499447500000000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 No Hp : 085737334535  No Alt :   Tgl Pemasangan : 05 Agustus 2026  Interval : SIANG  Note : Hubungi pelanggan terlebih dahulu|40981182|MYDITA"/>
    <s v="FCC"/>
    <d v="2026-10-08T17:39:53"/>
    <m/>
    <m/>
    <s v="PS"/>
    <s v="KARANGASEM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6 08:00:00|Nama : BP KOMANG ARI JUNIAWAN  No Hp : 085737334535  No Alt :   Tgl Pemasangan : 05 Agustus 2026  Interval : SIANG  Note : Hubungi pelanggan terlebih dahulu|40981182|MYDITA"/>
    <n v="2026"/>
    <n v="8"/>
    <n v="10"/>
    <d v="2026-08-10T00:00:00"/>
    <n v="-0.29166666666424135"/>
    <x v="0"/>
  </r>
  <r>
    <n v="380"/>
    <n v="1002510485"/>
    <n v="3"/>
    <x v="3"/>
    <n v="4"/>
    <s v="MAGELANG"/>
    <s v="WONOSOBO"/>
    <s v="WOS"/>
    <s v="REG"/>
    <s v="AO"/>
    <x v="0"/>
    <s v="1P INET"/>
    <s v="Completed (PS)"/>
    <s v="RBS-Regional 3"/>
    <d v="2026-08-05T13:14:56"/>
    <d v="2026-08-06T14:51:09"/>
    <n v="69359150"/>
    <m/>
    <n v="141373127400"/>
    <s v="CBM PLAFON PVC WONOSOBO"/>
    <s v="ODP-WOS-FAQ/156 FAQ/D01/156.01"/>
    <s v="WO060983745"/>
    <m/>
    <m/>
    <m/>
    <n v="109.9151334"/>
    <n v="-7.3044403000000004"/>
    <s v="|MN02495|MYIA-014108436734/POI/AKHMAD MUKTAFI/08998312857/music.wonosobo@gmail.com"/>
    <s v="MYIB_ASSISTANT"/>
    <m/>
    <m/>
    <m/>
    <m/>
    <m/>
    <m/>
    <m/>
    <m/>
    <s v="Management Janji"/>
    <s v="2026-08-06 13:00:00 | Nama PIC : Bapak Ahmad No HP : 08998312857 No Alternatif : M Janji : 06/08/2026 Jam Pasang : Pagi NoteÃ‚Â :  Hubungi terlebih dahulu sebelum ke lokasi "/>
    <s v="FCC"/>
    <d v="2026-05-08T13:25:39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Nama PIC : Bapak Ahmad No HP : 08998312857 No Alternatif : M Janji : 06/08/2026 Jam Pasang : Pagi NoteÃ‚Â :  Hubungi terlebih dahulu sebelum ke lokasi "/>
    <n v="2026"/>
    <n v="8"/>
    <n v="6"/>
    <d v="2026-08-06T00:00:00"/>
    <n v="-0.54166666666424135"/>
    <x v="0"/>
  </r>
  <r>
    <n v="381"/>
    <n v="1002515894"/>
    <n v="3"/>
    <x v="1"/>
    <n v="4"/>
    <s v="PEKALONGAN"/>
    <s v="SLAWI"/>
    <s v="SLW"/>
    <s v="REG"/>
    <s v="AO"/>
    <x v="0"/>
    <s v="1P INET"/>
    <s v="102 | FOLLOW UP COMPLETED"/>
    <s v="RBS-Regional 3"/>
    <d v="2026-08-08T12:43:57"/>
    <d v="2026-08-10T14:36:25"/>
    <n v="69361431"/>
    <m/>
    <n v="142283119918"/>
    <s v="SPPG LAPAS SLAWI"/>
    <s v="ODP-SLW-FY/011 FY/D01/011.01"/>
    <s v="WO061256462"/>
    <m/>
    <m/>
    <m/>
    <n v="109.12327380000001"/>
    <n v="-7.0014816999999896"/>
    <s v="|MN00347|MYIA-086295526647/POI/EDI SUPRIADI/08976405111/sppglapasslawi@gmail.com"/>
    <s v="MYIB_ASSISTANT"/>
    <m/>
    <m/>
    <m/>
    <m/>
    <m/>
    <m/>
    <m/>
    <m/>
    <s v="Management Janji"/>
    <s v="2026-08-09 13:00:00 | Tanggal Pemasangan : 09 Agustus 2026 Jam Pemasangan : 08:00 13:00 Info Tambahan : Hubungi pelanggan dulu sebelum ke lokasi terimakasih"/>
    <s v="FCC"/>
    <d v="2026-08-08T12:55:02"/>
    <d v="2026-08-09T13:00:00"/>
    <s v="Kendala Lainnya"/>
    <s v="REVOKE"/>
    <s v="X"/>
    <s v="NO ADDON"/>
    <m/>
    <s v="Follow Up Revoke Completed, New Order ID : SC1002518058"/>
    <s v="HSI Bisnis Basic Promo HUT Telkom PSB 70% - 50 Mbps"/>
    <s v="INDIBIZ"/>
    <m/>
    <m/>
    <d v="2026-08-09T13:00:00"/>
    <s v="2026-08-09 13:00:00 | Tanggal Pemasangan : 09 Agustus 2026 Jam Pemasangan : 08:00 13:00 Info Tambahan : Hubungi pelanggan dulu sebelum ke lokasi terimakasih"/>
    <m/>
    <m/>
    <m/>
    <e v="#NUM!"/>
    <e v="#NUM!"/>
    <x v="1"/>
  </r>
  <r>
    <n v="382"/>
    <n v="1002506129"/>
    <n v="3"/>
    <x v="5"/>
    <n v="5"/>
    <s v="SBY UTARA"/>
    <s v="GRESIK"/>
    <s v="BPG"/>
    <s v="REG"/>
    <s v="AO"/>
    <x v="0"/>
    <m/>
    <s v="Completed (PS)"/>
    <s v="RBS-Regional 3"/>
    <d v="2026-08-03T13:44:39"/>
    <d v="2026-08-03T16:00:48"/>
    <n v="69356780"/>
    <m/>
    <n v="152443206745"/>
    <s v="SMP MUHAMMADIYAH 2 BALONGPANGGANG Ruang Guru"/>
    <s v="ODP-BPG-FB/09"/>
    <s v="WO060797110"/>
    <m/>
    <m/>
    <m/>
    <n v="112.4450432"/>
    <n v="-7.2681991999999997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3:55:38"/>
    <m/>
    <m/>
    <s v="PS"/>
    <s v="NON-HERO GRESIK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n v="2026"/>
    <n v="8"/>
    <n v="3"/>
    <d v="2026-08-03T00:00:00"/>
    <n v="-0.29166666666424135"/>
    <x v="0"/>
  </r>
  <r>
    <n v="383"/>
    <n v="1002516177"/>
    <n v="3"/>
    <x v="3"/>
    <n v="4"/>
    <s v="PURWOKERTO"/>
    <s v="PURWOKERTO"/>
    <s v="AJB"/>
    <s v="REG"/>
    <s v="AO"/>
    <x v="0"/>
    <s v="1P INET"/>
    <s v="7 | OSS - PROVISIONING ISSUED"/>
    <s v="RBS-Regional 3"/>
    <d v="2026-08-08T16:55:57"/>
    <d v="2026-08-09T13:06:05"/>
    <n v="69361613"/>
    <m/>
    <n v="143387115914"/>
    <s v="SPBU CANDIMAS 44 531 24 JATILAWANG"/>
    <s v="ODP-AJB-FF/021 FF/D02/021.01"/>
    <s v="WO061282464"/>
    <m/>
    <m/>
    <m/>
    <n v="109.09837"/>
    <n v="-7.5303769999999997"/>
    <s v="|MC00213|MYIA-025938327552/POI/RIZKI SEFRITA WULANDARI/081313474706/spbu_cm6@yahoo.com"/>
    <s v="MYIB_ASSISTANT"/>
    <m/>
    <m/>
    <m/>
    <m/>
    <m/>
    <m/>
    <m/>
    <m/>
    <s v="Management Janji"/>
    <s v="2026-08-09 13:00:00 | Nama PIC: bu inka  Notel: 081313474706 Alt: -  Tanggal: 9/8/2026 Jam Pasang: Siang Note: Hubungi pelanggan sebelum ke lokasi, terima kasih. "/>
    <s v="FCC"/>
    <d v="2026-08-08T17:10:22"/>
    <d v="2026-08-09T13:00:00"/>
    <m/>
    <s v="PI"/>
    <s v="AJIBARANG"/>
    <s v="NO ADDON"/>
    <m/>
    <s v="Provisioning Issued"/>
    <s v="HSI Bisnis Promo HUT Telkom PSB 70% - 100 Mbps"/>
    <s v="INDIBIZ"/>
    <m/>
    <m/>
    <d v="2026-08-09T13:00:00"/>
    <s v="2026-08-09 13:00:00 | Nama PIC: bu inka  Notel: 081313474706 Alt: -  Tanggal: 9/8/2026 Jam Pasang: Siang Note: Hubungi pelanggan sebelum ke lokasi, terima kasih. "/>
    <m/>
    <m/>
    <m/>
    <e v="#NUM!"/>
    <e v="#NUM!"/>
    <x v="1"/>
  </r>
  <r>
    <n v="384"/>
    <n v="1002509338"/>
    <n v="3"/>
    <x v="5"/>
    <n v="5"/>
    <s v="SBY SELATAN"/>
    <s v="KETINTANG"/>
    <s v="RKT"/>
    <s v="REG"/>
    <s v="AO"/>
    <x v="0"/>
    <m/>
    <s v="Completed (PS)"/>
    <s v="RBS-Regional 3"/>
    <d v="2026-08-04T17:19:06"/>
    <d v="2026-08-04T19:15:14"/>
    <n v="69358109"/>
    <m/>
    <n v="152308241272"/>
    <s v="PT Tristar Logistik Transindo"/>
    <s v="ODP-RKT-FCG/03"/>
    <s v="WO060925727"/>
    <m/>
    <m/>
    <m/>
    <n v="112.76560000000001"/>
    <n v="-7.3310000000000004"/>
    <s v="|MN00843|MYIA-009802619742/POI/Hari Budi Mulyana/085759589579/haribudi.mulyana@tristartransindo.com"/>
    <s v="Sales Force DBS"/>
    <m/>
    <m/>
    <m/>
    <m/>
    <m/>
    <m/>
    <m/>
    <m/>
    <s v="Management Janji"/>
    <s v="2026-08-05 08:00:00 | M Janji : (05/08/2026)  jam Pasang : 09:00  Note : hubungi pelanggan jika ingin kelokasi"/>
    <s v="FCC"/>
    <d v="2026-04-08T17:25:39"/>
    <m/>
    <m/>
    <s v="PS"/>
    <s v="RUNGKU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5 08:00:00 | M Janji : (05/08/2026)  jam Pasang : 09:00  Note : hubungi pelanggan jika ingin kelokasi"/>
    <n v="2026"/>
    <n v="8"/>
    <n v="4"/>
    <d v="2026-08-04T00:00:00"/>
    <n v="-0.29166666666424135"/>
    <x v="0"/>
  </r>
  <r>
    <n v="385"/>
    <n v="1002505520"/>
    <n v="3"/>
    <x v="0"/>
    <n v="5"/>
    <s v="KEDIRI"/>
    <s v="TRENGGALEK"/>
    <s v="TRE"/>
    <s v="REG"/>
    <s v="AO"/>
    <x v="0"/>
    <s v="1P INET"/>
    <s v="Completed (PS)"/>
    <s v="RBS-Regional 3"/>
    <d v="2026-08-03T08:43:57"/>
    <d v="2026-08-03T19:22:33"/>
    <n v="69357182"/>
    <m/>
    <n v="152608208821"/>
    <s v="SALIS OLSHOP"/>
    <s v="ODP-TRE-FZ/51 FZ/D04/51.01"/>
    <s v="WO060755029"/>
    <m/>
    <m/>
    <m/>
    <n v="111.706270815018"/>
    <n v="-8.0549025045825502"/>
    <s v="|MN02702|MYIA-067761340039/POI/SALIS FARIHA RAMADHANI/087896578557/ooke64707@gmail.com"/>
    <s v="MYIB_ASSISTANT"/>
    <m/>
    <m/>
    <m/>
    <m/>
    <m/>
    <m/>
    <m/>
    <m/>
    <s v="Management Janji"/>
    <s v="2026-08-04 08:00:00 | Nama PIC: bp rudi  Notel: 087896578557 Alt: -  Tanggal: 4/8/2026 Jam Pasang: Pagi Note: Hubungi sebelum ke lokasi, terimakasih. "/>
    <s v="FCC"/>
    <d v="2026-03-08T08:55:09"/>
    <d v="2026-08-04T08:00:00"/>
    <m/>
    <s v="PS"/>
    <s v="TRENGGALEK"/>
    <s v="NO ADDON"/>
    <n v="20260803"/>
    <s v="Completed"/>
    <s v="HSI Bisnis Promo HUT Telkom PSB 70% - 150 Mbps"/>
    <s v="INDIBIZ"/>
    <m/>
    <m/>
    <d v="2026-08-04T08:00:00"/>
    <s v="2026-08-04 08:00:00 | Nama PIC: bp rudi  Notel: 087896578557 Alt: -  Tanggal: 4/8/2026 Jam Pasang: Pagi Note: Hubungi sebelum ke lokasi, terimakasih. "/>
    <n v="2026"/>
    <n v="8"/>
    <n v="3"/>
    <d v="2026-08-03T00:00:00"/>
    <n v="-1.3333333333357587"/>
    <x v="0"/>
  </r>
  <r>
    <n v="386"/>
    <n v="1002514147"/>
    <n v="3"/>
    <x v="2"/>
    <n v="5"/>
    <s v="DENPASAR"/>
    <s v="JIMBARAN"/>
    <s v="KUT"/>
    <s v="REG"/>
    <s v="AO"/>
    <x v="0"/>
    <m/>
    <s v="102 | FOLLOW UP COMPLETED"/>
    <s v="RBS-Regional 3"/>
    <d v="2026-08-07T10:39:36"/>
    <d v="2026-08-09T16:27:25"/>
    <n v="69360590"/>
    <m/>
    <n v="172416429234"/>
    <s v="PT. MITRA BALI SUKSES"/>
    <s v="ODP-KUT-FAN/35"/>
    <s v="WO061154391"/>
    <m/>
    <m/>
    <m/>
    <n v="115.17276699999999"/>
    <n v="-8.6546070000000004"/>
    <s v="|MN02545|/PIC WAHYUDI/08995847815-081381829072/it.info@mitrabalisukses.co.id"/>
    <s v="Sales Force DBS"/>
    <m/>
    <m/>
    <m/>
    <m/>
    <m/>
    <m/>
    <m/>
    <m/>
    <s v="Management Janji"/>
    <s v="2026-08-08 13:00:00|Nama PIC:  bp wahyudi  No HP: 08995847815 Alt: Tanggal: 8/8/2026 Jam Pasang: Siang Note: Hubungi sebelum ke lokasi, terimakasih|40010577|MYDITA"/>
    <s v="FCC"/>
    <d v="2026-07-08T10:55:20"/>
    <d v="2026-08-08T13:00:00"/>
    <m/>
    <s v="REVOKE"/>
    <s v="KUTA"/>
    <s v="NO ADDON"/>
    <m/>
    <s v="Follow Up Revoke Completed, New Order ID : SC100251659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wahyudi  No HP: 08995847815 Alt: Tanggal: 8/8/2026 Jam Pasang: Siang Note: Hubungi sebelum ke lokasi, terimakasih|40010577|MYDITA"/>
    <m/>
    <m/>
    <m/>
    <e v="#NUM!"/>
    <e v="#NUM!"/>
    <x v="1"/>
  </r>
  <r>
    <n v="387"/>
    <n v="1002515999"/>
    <n v="3"/>
    <x v="4"/>
    <n v="5"/>
    <s v="MATARAM"/>
    <s v="LOMBOK BARAT TENGAH"/>
    <s v="PRY"/>
    <s v="REG"/>
    <s v="AO"/>
    <x v="0"/>
    <s v="1P INET"/>
    <s v="OSS - FALLOUT"/>
    <s v="RBS-Regional 3"/>
    <d v="2026-08-08T13:58:56"/>
    <d v="2026-08-10T10:24:50"/>
    <n v="69361492"/>
    <m/>
    <n v="172603791350"/>
    <s v="SPX EXPRESS Janapria Hub"/>
    <s v="ODP-PYA-FAP/80"/>
    <s v="WO061266513"/>
    <m/>
    <m/>
    <m/>
    <n v="106.827153"/>
    <n v="-6.1753920000000004"/>
    <s v="MD|MYID-4042608080001|RBIZindibiz|SPX express Janapria|081803203900"/>
    <s v="SOBIZ"/>
    <m/>
    <m/>
    <m/>
    <m/>
    <m/>
    <m/>
    <m/>
    <m/>
    <s v="Management Janji"/>
    <s v="2026-08-09 13:00:00 | Nama PIC : Bp Ahmad No Hp : 081803203900 No Alt : - Tgl Pemasangan : 09 Agustus 2026 Interval : PAGI SIANG Note : Hubungi pelanggan terlebih dahulu"/>
    <s v="FCC"/>
    <d v="2026-08-08T14:10:30"/>
    <d v="2026-08-09T13:00:00"/>
    <s v="Kendala Pelanggan"/>
    <s v="FO_WFM"/>
    <s v="LOMBOK TENGAH"/>
    <s v="NO ADDON"/>
    <m/>
    <s v="Provisioning Failed|WFM|INF009009302|tidak ada jaringan"/>
    <s v="HSI Bisnis Basic Promo HUT Telkom PSB 70% - 50 Mbps"/>
    <s v="INDIBIZ"/>
    <m/>
    <m/>
    <d v="2026-08-09T13:00:00"/>
    <s v="2026-08-09 13:00:00 | Nama PIC : Bp Ahmad No Hp : 081803203900 No Alt : - Tgl Pemasangan : 09 Agustus 2026 Interval : PAGI SIANG Note : Hubungi pelanggan terlebih dahulu"/>
    <m/>
    <m/>
    <m/>
    <e v="#NUM!"/>
    <e v="#NUM!"/>
    <x v="1"/>
  </r>
  <r>
    <n v="388"/>
    <n v="1002515816"/>
    <n v="3"/>
    <x v="0"/>
    <n v="5"/>
    <s v="KEDIRI"/>
    <s v="NGANJUK"/>
    <s v="KTS"/>
    <s v="REG"/>
    <s v="AO"/>
    <x v="0"/>
    <s v="1P INET"/>
    <s v="Completed (PS)"/>
    <s v="RBS-Regional 3"/>
    <d v="2026-08-08T11:29:58"/>
    <d v="2026-08-10T09:50:50"/>
    <n v="69361362"/>
    <m/>
    <n v="152615203027"/>
    <s v="SPBU 54.644.02 UD H MOCH THOHIR"/>
    <s v="ODP-KTS-FG/45 FG/D02/45.01"/>
    <s v="WO061248568"/>
    <m/>
    <m/>
    <m/>
    <n v="112.093054912984"/>
    <n v="-7.6016279909606004"/>
    <s v="MD|MYDB-20260808264736|DC20010/MC20002|SPBU 54.644.02 UD H MOCH THOHIR|08125966920"/>
    <s v="MYDIGIBIZPARTNER"/>
    <m/>
    <m/>
    <m/>
    <m/>
    <m/>
    <m/>
    <m/>
    <m/>
    <s v="Management Janji"/>
    <s v="2026-08-09 08:00:00 | Nama PIC: BP BUGINYONO  Notel: 08125966920 Alt: 085226364354 Tanggal: 9/8/2026 Jam Pasang: 09.00 Pagi Note: Hubungi pelanggan sebelum ke lokasi, terima kasih. "/>
    <s v="FCC"/>
    <d v="2026-08-08T11:39:57"/>
    <d v="2026-08-09T08:00:00"/>
    <m/>
    <s v="PS"/>
    <s v="KERTOSONO"/>
    <s v="NO ADDON"/>
    <n v="20260810"/>
    <s v="Completed"/>
    <s v="HSI Bisnis Promo HUT Telkom PSB 70% - 100 Mbps"/>
    <s v="INDIBIZ"/>
    <m/>
    <m/>
    <d v="2026-08-09T08:00:00"/>
    <s v="2026-08-09 08:00:00 | Nama PIC: BP BUGINYONO  Notel: 08125966920 Alt: 085226364354 Tanggal: 9/8/2026 Jam Pasang: 09.00 Pagi Note: Hubungi pelanggan sebelum ke lokasi, terima kasih. "/>
    <n v="2026"/>
    <n v="8"/>
    <n v="10"/>
    <d v="2026-08-10T00:00:00"/>
    <n v="0.66666666666424135"/>
    <x v="0"/>
  </r>
  <r>
    <n v="389"/>
    <n v="1002512336"/>
    <n v="3"/>
    <x v="7"/>
    <n v="4"/>
    <s v="KUDUS"/>
    <s v="PURWODADI"/>
    <s v="GBU"/>
    <s v="REG"/>
    <s v="AO"/>
    <x v="0"/>
    <m/>
    <s v="Completed (PS)"/>
    <s v="RBS-Regional 3"/>
    <d v="2026-08-06T13:11:52"/>
    <d v="2026-08-06T14:33:27"/>
    <n v="69358101"/>
    <m/>
    <n v="142516104973"/>
    <s v="MESS FORMUSA BAG"/>
    <s v="ODP-GBU-FB/112"/>
    <s v="WO061075506"/>
    <m/>
    <m/>
    <m/>
    <n v="110.625400927041"/>
    <n v="-7.0507905047561996"/>
    <s v="|MN01996|MYIA-023256355286/POI/Nisa Firdausi Riski/081228257499/nisafriski@gmail.com"/>
    <s v="Amex"/>
    <m/>
    <m/>
    <m/>
    <m/>
    <m/>
    <m/>
    <m/>
    <m/>
    <s v="Management Janji"/>
    <s v="2026-08-05 13:00:00 | Nama PIC: bu nisa  Notel: 081228257499  Alt: -   Tanggal: 5/8/2026  Jam Pasang: Siang  Note: Hubungi sebelum ke lokasi, terimakasih."/>
    <s v="FCC"/>
    <d v="2026-06-08T13:25:20"/>
    <m/>
    <m/>
    <s v="PS"/>
    <s v="GUBUG"/>
    <s v="NO ADDON"/>
    <n v="20260806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07:00:00"/>
    <s v="2026-08-05 13:00:00 | Nama PIC: bu nisa  Notel: 081228257499  Alt: -   Tanggal: 5/8/2026  Jam Pasang: Siang  Note: Hubungi sebelum ke lokasi, terimakasih."/>
    <n v="2026"/>
    <n v="8"/>
    <n v="6"/>
    <d v="2026-08-06T00:00:00"/>
    <n v="-0.29166666666424135"/>
    <x v="0"/>
  </r>
  <r>
    <n v="390"/>
    <n v="1002510325"/>
    <n v="3"/>
    <x v="1"/>
    <n v="4"/>
    <s v="PEKALONGAN"/>
    <s v="PEKALONGAN"/>
    <s v="KDW"/>
    <s v="REG"/>
    <s v="AO"/>
    <x v="0"/>
    <s v="1P INET"/>
    <s v="Completed (PS)"/>
    <s v="RBS-Regional 3"/>
    <d v="2026-08-05T11:55:56"/>
    <d v="2026-08-07T16:44:02"/>
    <n v="69359047"/>
    <m/>
    <n v="142280318382"/>
    <s v="SMA N 1 TALUN"/>
    <s v="ODP-KDW-FT/003"/>
    <s v="WO060971637"/>
    <m/>
    <m/>
    <m/>
    <n v="109.720040011972"/>
    <n v="-7.0020679537176997"/>
    <s v="|MN02342|MYIA-025641841938/POI/Shaeful Bahri/085741899914/saifmerzii@gmail.com"/>
    <s v="MYIB_ASSISTANT"/>
    <m/>
    <m/>
    <m/>
    <m/>
    <m/>
    <m/>
    <m/>
    <m/>
    <s v="Management Janji"/>
    <s v="2026-08-06 08:00:00 | M Janji : (06/08/2026) jam Pasang pagi / siang  Note : hubungi pelanggan jika ingin kelokasi"/>
    <s v="FCC"/>
    <d v="2026-05-08T12:09:50"/>
    <d v="2026-08-06T08:00:00"/>
    <m/>
    <s v="PS"/>
    <s v="KAJEN"/>
    <s v="NO ADDON"/>
    <n v="20260807"/>
    <s v="Completed"/>
    <s v="HSI Bisnis Promo HUT Telkom PSB 70% - 100 Mbps"/>
    <s v="INDIBIZ"/>
    <m/>
    <m/>
    <d v="2026-08-06T08:00:00"/>
    <s v="2026-08-06 08:00:00 | M Janji : (06/08/2026) jam Pasang pagi / siang  Note : hubungi pelanggan jika ingin kelokasi"/>
    <n v="2026"/>
    <n v="8"/>
    <n v="7"/>
    <d v="2026-08-07T00:00:00"/>
    <n v="0.66666666666424135"/>
    <x v="0"/>
  </r>
  <r>
    <n v="391"/>
    <n v="1002518428"/>
    <n v="3"/>
    <x v="1"/>
    <n v="4"/>
    <s v="SEMARANG"/>
    <s v="INNER - SEMARANG JATENG UTARA"/>
    <s v="MJP"/>
    <s v="REG"/>
    <s v="AO"/>
    <x v="0"/>
    <m/>
    <s v="Completed (PS)"/>
    <s v="RBS-Regional 2"/>
    <d v="2026-08-10T16:09:39"/>
    <d v="2026-08-10T17:24:09"/>
    <n v="69359679"/>
    <m/>
    <n v="142410346072"/>
    <s v="CV. Rabbani Asysa"/>
    <s v="ODP-MJP-FAU/111"/>
    <s v="WO061428002"/>
    <m/>
    <m/>
    <m/>
    <n v="110.4451365"/>
    <n v="-6.9993068000000003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 jam Pasang : 09:00  Note : hubungi pelanggan jika ingin kelokasi  |40931150|MYDITA"/>
    <s v="FCC"/>
    <d v="2026-10-08T16:10:07"/>
    <m/>
    <m/>
    <s v="PS"/>
    <s v="MAJAPAHIT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8 08:00:00|M Janji : (07/08/026)  jam Pasang : 09:00  Note : hubungi pelanggan jika ingin kelokasi  |40931150|MYDITA"/>
    <n v="2026"/>
    <n v="8"/>
    <n v="10"/>
    <d v="2026-08-10T00:00:00"/>
    <n v="-0.29166666666424135"/>
    <x v="0"/>
  </r>
  <r>
    <n v="392"/>
    <n v="1002518732"/>
    <n v="3"/>
    <x v="3"/>
    <n v="4"/>
    <s v="PURWOKERTO"/>
    <s v="BANJARNEGARA"/>
    <s v="BJR"/>
    <s v="REG"/>
    <s v="AO"/>
    <x v="0"/>
    <s v="1P INET"/>
    <s v="MIE - SEND SURVEY"/>
    <s v="RBS-Regional 3"/>
    <d v="2026-08-10T19:34:58"/>
    <d v="2026-08-10T19:36:01"/>
    <n v="69362811"/>
    <m/>
    <n v="146372102448"/>
    <s v="JJB DIPAYUDA BANJARNEGARA"/>
    <s v="ODP-BJR-FH/079 FH/D01/079.01"/>
    <s v="WO061447874"/>
    <m/>
    <m/>
    <m/>
    <n v="109.69658699999999"/>
    <n v="-7.3951909999999996"/>
    <s v="|MN00649|MYIA-047870260127/POI/RESHA ADITIYA/+6285786205096/kopijjbdpy01@gmail.com"/>
    <s v="MYIB_ASSISTANT"/>
    <m/>
    <m/>
    <m/>
    <m/>
    <m/>
    <m/>
    <m/>
    <m/>
    <s v="Management Janji"/>
    <s v="2026-08-13 13:00:00 | Tanggal pemasangan : 13 AGUSTUS 2026 Jam pemasangan : pagi/siang Info Tambahan : Hubungi pelanggan dulu sebelum ke lokasi terima kasih"/>
    <s v="FCC"/>
    <d v="2026-10-08T19:39:53"/>
    <d v="2026-08-13T13:00:00"/>
    <m/>
    <s v="SURVEY_NEW_MANJA"/>
    <s v="X"/>
    <s v="NO ADDON"/>
    <m/>
    <s v="MIE - SEND SURVEY"/>
    <s v="HSI Bisnis Promo HUT Telkom PSB 70% - 100 Mbps Dual Band"/>
    <s v="INDIBIZ"/>
    <m/>
    <m/>
    <d v="2026-08-13T13:00:00"/>
    <s v="2026-08-13 13:00:00 | Tanggal pemasangan : 13 AGUSTUS 2026 Jam pemasangan : pagi/siang Info Tambahan : Hubungi pelanggan dulu sebelum ke lokasi terima kasih"/>
    <m/>
    <m/>
    <m/>
    <e v="#NUM!"/>
    <e v="#NUM!"/>
    <x v="1"/>
  </r>
  <r>
    <n v="393"/>
    <n v="1002505942"/>
    <n v="3"/>
    <x v="5"/>
    <n v="5"/>
    <s v="MADURA"/>
    <s v="BANGKALAN"/>
    <s v="BKL"/>
    <s v="REG"/>
    <s v="AO"/>
    <x v="0"/>
    <m/>
    <s v="102 | FOLLOW UP COMPLETED"/>
    <s v="RBS-Regional 3"/>
    <d v="2026-08-03T11:55:27"/>
    <d v="2026-08-06T14:11:37"/>
    <n v="69357423"/>
    <m/>
    <n v="152435221607"/>
    <s v="SPBU TANGKEL"/>
    <s v="ODP-BKL-FAZ/16"/>
    <s v="WO060798826"/>
    <m/>
    <m/>
    <m/>
    <n v="112.72248449999999"/>
    <n v="-7.1712109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 |40981182|MYDITA"/>
    <s v="FCC"/>
    <d v="2026-03-08T12:10:27"/>
    <d v="2026-08-04T13:00:00"/>
    <s v="Kendala Lainnya"/>
    <s v="REVOKE"/>
    <s v="X"/>
    <s v="NO ADDON"/>
    <m/>
    <s v="Follow Up Revoke Completed, New Order ID : SC1002512605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13:00:00"/>
    <s v="2026-08-04 13:00:00|Tanggal pemasangan : 04 agustus 2026 Jam pemasangan : 08.00 - 12.00 Info Tambahan : Hubungi pelanggan dulu sebelum ke lokasi terimakasih |40981182|MYDITA"/>
    <m/>
    <m/>
    <m/>
    <e v="#NUM!"/>
    <e v="#NUM!"/>
    <x v="1"/>
  </r>
  <r>
    <n v="394"/>
    <n v="1002510939"/>
    <n v="3"/>
    <x v="0"/>
    <n v="5"/>
    <s v="KEDIRI"/>
    <s v="TULUNGAGUNG"/>
    <s v="NGU"/>
    <s v="REG"/>
    <s v="AO"/>
    <x v="0"/>
    <s v="1P INET"/>
    <s v="Completed (PS)"/>
    <s v="RBS-Regional 3"/>
    <d v="2026-08-05T15:01:56"/>
    <d v="2026-08-06T17:35:11"/>
    <n v="69359348"/>
    <m/>
    <n v="152637211079"/>
    <s v="PT. MUDJI GANGSAR JAYA"/>
    <s v="ODP-NGU-FD/47 FD/D07/47.01"/>
    <s v="WO060998610"/>
    <m/>
    <m/>
    <m/>
    <n v="111.99661244979001"/>
    <n v="-8.1382997294920099"/>
    <s v="|MN00418|MYIA-039129223992/POI/EKO SUTRIONO/085334196816/mgj_spbu@yahoo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TULUNGAGUNG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395"/>
    <n v="1002517787"/>
    <n v="3"/>
    <x v="2"/>
    <n v="5"/>
    <s v="DENPASAR"/>
    <s v="SANUR"/>
    <s v="SWI"/>
    <s v="REG"/>
    <s v="AO"/>
    <x v="0"/>
    <m/>
    <s v="CC - HD1A - INPROGRESS UNCONTACTED"/>
    <s v="RBS-Regional 3"/>
    <d v="2026-08-10T13:35:54"/>
    <d v="2026-08-10T14:19:04"/>
    <n v="69362473"/>
    <m/>
    <n v="172423221580"/>
    <s v="OMNI SPACE"/>
    <s v="ODP-SWI-FE/85"/>
    <m/>
    <m/>
    <m/>
    <m/>
    <n v="115.27735319999999"/>
    <n v="-8.5787233000000001"/>
    <s v="|MN02642|/PIC I WAYAN GDE EKA PRATAMA/081905575737-08135906565/omnispaceoffice@gmail.com"/>
    <s v="Sales Force DBS"/>
    <m/>
    <m/>
    <m/>
    <m/>
    <m/>
    <m/>
    <m/>
    <m/>
    <m/>
    <m/>
    <m/>
    <d v="2026-10-08T13:39:47"/>
    <m/>
    <m/>
    <s v="FCC"/>
    <s v="TOHPATI SUKAWATI"/>
    <s v="NO ADDON"/>
    <m/>
    <s v="UNCONTACTED : Mail Box - Memo SOPHAN SOPYAN 4090082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396"/>
    <n v="1002517395"/>
    <n v="3"/>
    <x v="1"/>
    <n v="4"/>
    <s v="SEMARANG"/>
    <s v="SALATIGA"/>
    <s v="SLI"/>
    <s v="REG"/>
    <s v="AO"/>
    <x v="0"/>
    <m/>
    <s v="Completed (PS)"/>
    <s v="RBS-Regional 3"/>
    <d v="2026-08-10T11:18:44"/>
    <d v="2026-08-10T13:14:06"/>
    <n v="69361228"/>
    <m/>
    <n v="142434111364"/>
    <s v="eatore kost"/>
    <s v="ODP-SLI-FH/003"/>
    <s v="WO061378254"/>
    <m/>
    <m/>
    <m/>
    <n v="110.507481"/>
    <n v="-7.3395080000000004"/>
    <s v="|MN00426|MYIA-030887676866/POI/muchamad rifky/088980332597/muchamad881@gmail.com"/>
    <s v="MYDIGIBIZPARTNER"/>
    <m/>
    <m/>
    <m/>
    <m/>
    <m/>
    <m/>
    <m/>
    <m/>
    <s v="Management Janji"/>
    <s v="2026-08-09 08:00:00 | Nama PIC : Bp Rifky  No Hp : 088980332597  No Alt : -  Tgl Pemasangan : 09 Agustus 2026  Interval : SIANG  Note : Hubungi pelanggan terlebih dahulu"/>
    <s v="FCC"/>
    <d v="2026-10-08T11:40:0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08:00:00 | Nama PIC : Bp Rifky  No Hp : 088980332597  No Alt : -  Tgl Pemasangan : 09 Agustus 2026  Interval : SIANG  Note : Hubungi pelanggan terlebih dahulu"/>
    <n v="2026"/>
    <n v="8"/>
    <n v="10"/>
    <d v="2026-08-10T00:00:00"/>
    <n v="-0.29166666666424135"/>
    <x v="0"/>
  </r>
  <r>
    <n v="397"/>
    <n v="1002517248"/>
    <n v="3"/>
    <x v="4"/>
    <n v="5"/>
    <s v="MATARAM"/>
    <s v="LOMBOK BARAT TENGAH"/>
    <s v="PRY"/>
    <s v="REG"/>
    <s v="AO"/>
    <x v="0"/>
    <s v="1P INET"/>
    <s v="Completed (PS)"/>
    <s v="RBS-Regional 3"/>
    <d v="2026-08-10T10:32:57"/>
    <d v="2026-08-10T18:17:55"/>
    <n v="69362237"/>
    <m/>
    <n v="172603791357"/>
    <s v="Toko Nurhayati"/>
    <s v="ODP-PYA-FAQ/11 FAQ/D03/11.01"/>
    <s v="WO061371163"/>
    <m/>
    <m/>
    <m/>
    <n v="116.345808282494"/>
    <n v="-8.6511543781027402"/>
    <s v="MD|MYDB-20260809264809|SC00001/MC00046|Toko Nurhayati|08132554631"/>
    <s v="MYDIGIBIZPARTNER"/>
    <m/>
    <m/>
    <m/>
    <m/>
    <m/>
    <m/>
    <m/>
    <m/>
    <s v="Management Janji"/>
    <s v="2026-08-11 08:00:00 | M Janji : (11/08/2026) jam Pasang : 09:00 Note : hubungi pelanggan jika ingin kelokasi "/>
    <s v="FCC"/>
    <d v="2026-10-08T10:39:47"/>
    <d v="2026-08-11T08:00:00"/>
    <m/>
    <s v="PS"/>
    <s v="LOMBOK TENGAH"/>
    <s v="NO ADDON"/>
    <n v="20260810"/>
    <s v="Completed"/>
    <s v="HSI Bisnis PSB 70% - 150 Mbps"/>
    <s v="INDIBIZ"/>
    <m/>
    <m/>
    <d v="2026-08-11T08:00:00"/>
    <s v="2026-08-11 08:00:00 | M Janji : (11/08/2026) jam Pasang : 09:00 Note : hubungi pelanggan jika ingin kelokasi "/>
    <n v="2026"/>
    <n v="8"/>
    <n v="10"/>
    <d v="2026-08-10T00:00:00"/>
    <n v="-1.3333333333357587"/>
    <x v="0"/>
  </r>
  <r>
    <n v="398"/>
    <n v="1002505319"/>
    <n v="3"/>
    <x v="6"/>
    <n v="5"/>
    <s v="PASURUAN"/>
    <s v="LUMAJANG"/>
    <s v="YSN"/>
    <s v="REG"/>
    <s v="AO"/>
    <x v="0"/>
    <s v="1P INET"/>
    <s v="Completed (PS)"/>
    <s v="RBS-Regional 3"/>
    <d v="2026-08-02T14:59:56"/>
    <d v="2026-08-02T19:16:47"/>
    <n v="69357065"/>
    <m/>
    <n v="152535203750"/>
    <s v="TOKO E EN"/>
    <s v="ODP-YSN-FA/55"/>
    <s v="WO060723759"/>
    <m/>
    <m/>
    <m/>
    <n v="113.33255935460301"/>
    <n v="-8.1931604557476305"/>
    <s v="MD|MYDB-20260802264194|DC30008/MC30147|TOKO E EN|087701957904"/>
    <s v="MYDIGIBIZPARTNER"/>
    <m/>
    <m/>
    <m/>
    <m/>
    <m/>
    <m/>
    <m/>
    <m/>
    <s v="Management Janji"/>
    <s v="2026-08-03 13:00:00 | Nama Pic : BP YUSUF No Hp Pic : 087701957904 Jam Pemasangan : 08:00 - 12.00 Tanggal Pemasangan : SENIN 03 AGUSTUS 2026 Info Tambahan : Hubungi pelanggan sebelum datang ke lokasi, terima kasih."/>
    <s v="FCC"/>
    <d v="2026-02-08T15:09:58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BP YUSUF No Hp Pic : 087701957904 Jam Pemasangan : 08:00 - 12.00 Tanggal Pemasangan : SENIN 03 AGUSTUS 2026 Info Tambahan : Hubungi pelanggan sebelum datang ke lokasi, terima kasih."/>
    <n v="2026"/>
    <n v="8"/>
    <n v="2"/>
    <d v="2026-08-02T00:00:00"/>
    <n v="-1.5416666666642413"/>
    <x v="0"/>
  </r>
  <r>
    <n v="399"/>
    <n v="1002509776"/>
    <n v="3"/>
    <x v="7"/>
    <n v="4"/>
    <s v="KUDUS"/>
    <s v="KUDUS"/>
    <s v="DMA"/>
    <s v="REG"/>
    <s v="AO"/>
    <x v="0"/>
    <s v="1P INET"/>
    <s v="Completed (PS)"/>
    <s v="RBS-Regional 3"/>
    <d v="2026-08-05T09:34:57"/>
    <d v="2026-08-07T21:26:51"/>
    <n v="69358833"/>
    <m/>
    <n v="141456115198"/>
    <s v="SPBU 4459507"/>
    <s v="ODP-DMA-FM/021 FM/D06/021.01"/>
    <s v="WO060954616"/>
    <m/>
    <m/>
    <m/>
    <n v="110.7661353"/>
    <n v="-6.8638870999999897"/>
    <s v="|MC60142|MYIA-025253220391/POI/DERA BAHTIAR WIDIYANTO /08562685148/spbu_modern@yahoo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39:56"/>
    <d v="2026-08-06T08:00:00"/>
    <m/>
    <s v="PS"/>
    <s v="DEMAK"/>
    <s v="NO ADDON"/>
    <n v="20260807"/>
    <s v="Completed"/>
    <s v="HSI Bisnis Basic Promo HUT Telkom PSB 70% - 100 Mbps Dual Band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7"/>
    <d v="2026-08-07T00:00:00"/>
    <n v="0.66666666666424135"/>
    <x v="0"/>
  </r>
  <r>
    <n v="400"/>
    <n v="1002514096"/>
    <n v="3"/>
    <x v="2"/>
    <n v="5"/>
    <s v="DENPASAR"/>
    <s v="JIMBARAN"/>
    <s v="KUT"/>
    <s v="REG"/>
    <s v="AO"/>
    <x v="0"/>
    <m/>
    <s v="Completed (PS)"/>
    <s v="RBS-Regional 3"/>
    <d v="2026-08-07T10:30:25"/>
    <d v="2026-08-11T07:59:26"/>
    <n v="69360540"/>
    <m/>
    <n v="172416429089"/>
    <s v="PT. MITRA BALI SUKSES"/>
    <s v="ODP-KUT-FAC/68"/>
    <s v="WO061155305"/>
    <m/>
    <m/>
    <m/>
    <n v="115.1773062"/>
    <n v="-8.7052385000000001"/>
    <s v="|MN02545|/PIC WAHYUDI/08995847815-081381829072/it.info@mitrabalisukses.co.id"/>
    <s v="Sales Force DBS"/>
    <m/>
    <m/>
    <m/>
    <m/>
    <m/>
    <m/>
    <m/>
    <m/>
    <s v="Management Janji"/>
    <s v="2026-08-08 13:00:00|Nama : BP WAHYUDI No Hp : 08995847815 No Alt : 081381829072 Tgl Pemasangan : 08 Agustus 2026 Interval : PAGI  Note : Hubungi pelanggan terlebih dahulu|40931149|MYDITA"/>
    <s v="FCC"/>
    <d v="2026-07-08T10:39:56"/>
    <d v="2026-08-08T13:00:00"/>
    <s v="Kendala Pelanggan"/>
    <s v="PS"/>
    <s v="KUTA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Nama : BP WAHYUDI No Hp : 08995847815 No Alt : 081381829072 Tgl Pemasangan : 08 Agustus 2026 Interval : PAGI  Note : Hubungi pelanggan terlebih dahulu|40931149|MYDITA"/>
    <n v="2026"/>
    <n v="8"/>
    <n v="11"/>
    <d v="2026-08-11T00:00:00"/>
    <n v="2.4583333333357587"/>
    <x v="2"/>
  </r>
  <r>
    <n v="401"/>
    <n v="1002510037"/>
    <n v="3"/>
    <x v="2"/>
    <n v="5"/>
    <s v="DENPASAR"/>
    <s v="UBUNG"/>
    <s v="MMN"/>
    <s v="REG"/>
    <s v="AO"/>
    <x v="0"/>
    <m/>
    <s v="Completed (PS)"/>
    <s v="RBS-Regional 1"/>
    <d v="2026-08-05T10:41:13"/>
    <d v="2026-08-06T09:09:55"/>
    <n v="69357651"/>
    <m/>
    <n v="172419206926"/>
    <s v="PT Cyberindo Aditama (KT&amp;G Indonesia)"/>
    <s v="ODP-MMN-FM/04"/>
    <s v="WO060962620"/>
    <m/>
    <m/>
    <m/>
    <n v="115.1847604"/>
    <n v="-8.6755513999999998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 No Hp Pic : 081264646699  No alt : -  Jam Pemasangan : pagi   Tanggal Pemasangan : 4 Agustus 2026|40981182|MYDITA"/>
    <s v="FCC"/>
    <d v="2026-05-08T10:54:57"/>
    <m/>
    <m/>
    <s v="PS"/>
    <s v="MONANG MANI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5T07:00:00"/>
    <s v="2026-08-04 13:00:00|Nama Pic : bp riswan   No Hp Pic : 081264646699  No alt : -  Jam Pemasangan : pagi   Tanggal Pemasangan : 4 Agustus 2026|40981182|MYDITA"/>
    <n v="2026"/>
    <n v="8"/>
    <n v="6"/>
    <d v="2026-08-06T00:00:00"/>
    <n v="0.70833333333575865"/>
    <x v="0"/>
  </r>
  <r>
    <n v="402"/>
    <n v="1002507818"/>
    <n v="3"/>
    <x v="3"/>
    <n v="4"/>
    <s v="MAGELANG"/>
    <s v="KEBUMEN"/>
    <s v="KBM"/>
    <s v="REG"/>
    <s v="AO"/>
    <x v="0"/>
    <m/>
    <s v="Completed (PS)"/>
    <s v="RBS-Regional 2"/>
    <d v="2026-08-04T11:43:32"/>
    <d v="2026-08-07T16:58:54"/>
    <n v="69232724"/>
    <m/>
    <n v="142141120151"/>
    <s v="PT. PENTA VALENT"/>
    <s v="ODP-KBM-FAN/011"/>
    <s v="WO061055780"/>
    <m/>
    <m/>
    <m/>
    <n v="109.6849694"/>
    <n v="-7.6910796000000001"/>
    <s v="MB00153/Edward P Sipahutar/081220000657/it02@ptpv.co.id/AM 406821 NADYA GWYNNI PANKRASIUS KIOLOL/08135482544"/>
    <s v="Sales Profesional"/>
    <m/>
    <m/>
    <m/>
    <m/>
    <m/>
    <m/>
    <m/>
    <m/>
    <s v="Management Janji"/>
    <s v="2026-08-07 13:00:00|Nama PIC : BAPAK EDWARD No HP : 081316456575 Alt :  M Janji : (JUMAT/7/AGUSTUS/2026) jam Pasang : 09:00 Note : hubungi pelanggan jika ingin kelokasi|40961370|MYDITA"/>
    <s v="FCC"/>
    <d v="2026-04-08T11:55:14"/>
    <d v="2026-08-07T13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EDWARD No HP : 081316456575 Alt :  M Janji : (JUMAT/7/AGUSTUS/2026) jam Pasang : 09:00 Note : hubungi pelanggan jika ingin kelokasi|40961370|MYDITA"/>
    <n v="2026"/>
    <n v="8"/>
    <n v="7"/>
    <d v="2026-08-07T00:00:00"/>
    <n v="-0.54166666666424135"/>
    <x v="0"/>
  </r>
  <r>
    <n v="403"/>
    <n v="1002514626"/>
    <n v="3"/>
    <x v="1"/>
    <n v="4"/>
    <s v="SEMARANG"/>
    <s v="INNER - SEMARANG JATENG UTARA"/>
    <s v="BMK"/>
    <s v="REG"/>
    <s v="AO"/>
    <x v="0"/>
    <s v="1P INET"/>
    <s v="7 | OSS - PROVISIONING ISSUED"/>
    <s v="RBS-Regional 3"/>
    <d v="2026-08-07T13:34:56"/>
    <d v="2026-08-08T13:07:10"/>
    <n v="69360784"/>
    <m/>
    <n v="141423136617"/>
    <s v="PT DARMA PUTRA LESTARI"/>
    <s v="ODP-BMK-FS/013 FS/D02/013.01"/>
    <s v="WO061166132"/>
    <m/>
    <m/>
    <m/>
    <n v="110.4114567"/>
    <n v="-7.0806864000000003"/>
    <s v="|MC50018|MYIA-009589464128/POI/JOKO SUHARTOTO/085876648648/4450219spbu@gmail.com"/>
    <s v="MYIB_ASSISTANT"/>
    <m/>
    <m/>
    <m/>
    <m/>
    <m/>
    <m/>
    <m/>
    <m/>
    <s v="Management Janji"/>
    <s v="2026-08-08 13:00:00 | M Janji : (08/08/026) jam Pasang : 09:00 Note : hubungi pelanggan jika ingin kelokasi"/>
    <s v="FCC"/>
    <d v="2026-07-08T13:40:21"/>
    <d v="2026-08-08T13:00:00"/>
    <m/>
    <s v="PI"/>
    <s v="X"/>
    <s v="NO ADDON"/>
    <m/>
    <s v="Provisioning Issued"/>
    <s v="HSI Bisnis Promo HUT Telkom PSB 70% - 75 Mbps"/>
    <s v="INDIBIZ"/>
    <m/>
    <m/>
    <d v="2026-08-08T13:00:00"/>
    <s v="2026-08-08 13:00:00 | M Janji : (08/08/026) jam Pasang : 09:00 Note : hubungi pelanggan jika ingin kelokasi"/>
    <m/>
    <m/>
    <m/>
    <e v="#NUM!"/>
    <e v="#NUM!"/>
    <x v="1"/>
  </r>
  <r>
    <n v="404"/>
    <n v="1002516150"/>
    <n v="3"/>
    <x v="0"/>
    <n v="5"/>
    <s v="MADIUN"/>
    <s v="MADIUN"/>
    <s v="CRB"/>
    <s v="REG"/>
    <s v="AO"/>
    <x v="0"/>
    <s v="1P INET"/>
    <s v="7 | OSS - PROVISIONING ISSUED"/>
    <s v="RBS-Regional 3"/>
    <d v="2026-08-08T16:22:56"/>
    <d v="2026-08-09T13:10:01"/>
    <n v="69361592"/>
    <m/>
    <n v="152632209723"/>
    <s v="SPBU 54.631.01 (OFFICE)"/>
    <s v="ODP-CRB-FF/34 FF/D05/34.01"/>
    <s v="WO061279915"/>
    <m/>
    <m/>
    <m/>
    <n v="111.656671"/>
    <n v="-7.5399210999999999"/>
    <s v="|MN00286|MYIA-001657676361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PI"/>
    <s v="CARUBAN"/>
    <s v="NO ADDON"/>
    <m/>
    <s v="Provisioning Issued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</r>
  <r>
    <n v="405"/>
    <n v="1002516325"/>
    <n v="3"/>
    <x v="1"/>
    <n v="4"/>
    <s v="PEKALONGAN"/>
    <s v="SLAWI"/>
    <s v="BLU"/>
    <s v="REG"/>
    <s v="AO"/>
    <x v="0"/>
    <s v="1P INET"/>
    <s v="7 | OSS - PROVISIONING ISSUED"/>
    <s v="RBS-Regional 3"/>
    <d v="2026-08-09T09:29:56"/>
    <d v="2026-08-10T08:08:24"/>
    <n v="69361724"/>
    <m/>
    <n v="142206131314"/>
    <s v="toko wahyudi"/>
    <s v="ODP-BLU-FS/027 FS/D04/027.01"/>
    <s v="WO061303816"/>
    <m/>
    <m/>
    <m/>
    <n v="108.981295"/>
    <n v="-7.0916899999999998"/>
    <s v="|MN00377|MYIA-049320420852/POI/tri /085217989259/angkerxelon@gmail.com"/>
    <s v="MYIB_ASSISTANT"/>
    <m/>
    <m/>
    <m/>
    <m/>
    <m/>
    <m/>
    <m/>
    <m/>
    <s v="Management Janji"/>
    <s v="2026-08-10 08:00:00 | Nama PIC:  bp tri  No HP: 085217989259 Alt: - Tanggal: 10/8/2026 Jam Pasang: Pagi Note: Hubungi sebelum ke lokasi, terimakasih."/>
    <s v="FCC"/>
    <d v="2026-09-08T09:39:50"/>
    <d v="2026-08-10T08:00:00"/>
    <m/>
    <s v="PI"/>
    <s v="X"/>
    <s v="NO ADDON"/>
    <m/>
    <s v="Provisioning Issued"/>
    <s v="HSI Bisnis Promo HUT Telkom PSB 70% - 100 Mbps"/>
    <s v="INDIBIZ"/>
    <m/>
    <m/>
    <d v="2026-08-10T08:00:00"/>
    <s v="2026-08-10 08:00:00 | Nama PIC:  bp tri  No HP: 085217989259 Alt: - Tanggal: 10/8/2026 Jam Pasang: Pagi Note: Hubungi sebelum ke lokasi, terimakasih."/>
    <m/>
    <m/>
    <m/>
    <e v="#NUM!"/>
    <e v="#NUM!"/>
    <x v="1"/>
  </r>
  <r>
    <n v="406"/>
    <n v="1002512697"/>
    <n v="3"/>
    <x v="0"/>
    <n v="5"/>
    <s v="KEDIRI"/>
    <s v="KEDIRI"/>
    <s v="NDL"/>
    <s v="REG"/>
    <s v="AO"/>
    <x v="0"/>
    <s v="1P INET"/>
    <s v="Completed (PS)"/>
    <s v="RBS-Regional 3"/>
    <d v="2026-08-06T14:32:56"/>
    <d v="2026-08-08T08:13:45"/>
    <n v="69360087"/>
    <m/>
    <n v="152651207082"/>
    <s v="CV INTI ALAM NUSANTARA"/>
    <s v="ODP-NDL-FE/66 FE/D01/66.01"/>
    <s v="WO061085820"/>
    <m/>
    <m/>
    <m/>
    <n v="111.955506915246"/>
    <n v="-7.9606846555931998"/>
    <s v="|MN00418|MYIA-038711687664/POI/EKO SUTRIONO/081456125865/spbukdr5464118@gmail.com"/>
    <s v="MYIB_ASSISTANT"/>
    <m/>
    <m/>
    <m/>
    <m/>
    <m/>
    <m/>
    <m/>
    <m/>
    <s v="Management Janji"/>
    <s v="2026-08-07 13:00:00 | Nama Pic : bp Fiko No Hp Pic : 081456125865 No alt : - Jam Pemasangan : siang  Tanggal Pemasangan : 7 Agustus 2026"/>
    <s v="FCC"/>
    <d v="2026-06-08T14:40:01"/>
    <d v="2026-08-07T13:00:00"/>
    <m/>
    <s v="PS"/>
    <s v="NGADILUWIH"/>
    <s v="NO ADDON"/>
    <n v="20260808"/>
    <s v="Completed"/>
    <s v="HSI Bisnis Promo HUT Telkom PSB 70% - 50 Mbps"/>
    <s v="INDIBIZ"/>
    <m/>
    <m/>
    <d v="2026-08-07T13:00:00"/>
    <s v="2026-08-07 13:00:00 | Nama Pic : bp Fiko No Hp Pic : 081456125865 No alt : - Jam Pemasangan : siang  Tanggal Pemasangan : 7 Agustus 2026"/>
    <n v="2026"/>
    <n v="8"/>
    <n v="8"/>
    <d v="2026-08-08T00:00:00"/>
    <n v="0.45833333333575865"/>
    <x v="0"/>
  </r>
  <r>
    <n v="407"/>
    <n v="1002505203"/>
    <n v="3"/>
    <x v="3"/>
    <n v="4"/>
    <s v="MAGELANG"/>
    <s v="WONOSOBO"/>
    <s v="WOS"/>
    <s v="REG"/>
    <s v="AO"/>
    <x v="0"/>
    <s v="1P INET"/>
    <s v="Completed (PS)"/>
    <s v="RBS-Regional 3"/>
    <d v="2026-08-02T12:11:56"/>
    <d v="2026-08-02T16:56:34"/>
    <n v="69357011"/>
    <m/>
    <n v="141373127180"/>
    <s v="LOS INC"/>
    <s v="ODP-WOS-FAC/028"/>
    <s v="WO060707841"/>
    <m/>
    <m/>
    <m/>
    <n v="109.900926004458"/>
    <n v="-7.3623733819532102"/>
    <s v="|MN00439|MYIA-022477184330/POI/MEIGI HERYANTO/081225927001/meigiheriyanto@gmail.com"/>
    <s v="MYIB_ASSISTANT"/>
    <m/>
    <m/>
    <m/>
    <m/>
    <m/>
    <m/>
    <m/>
    <m/>
    <s v="Management Janji"/>
    <s v="2026-08-03 13:00:00 | Nama PIC : IGI No HP : 081225927001 Alt : 081529262827 M Janji : 03/08/2026 Jam Pasang : 08.00 - 13:00  NoteÃ‚Â :  hubungi terlebih dahulu sebelum kelokasi "/>
    <s v="FCC"/>
    <d v="2026-02-08T12:24:54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IGI No HP : 081225927001 Alt : 081529262827 M Janji : 03/08/2026 Jam Pasang : 08.00 - 13:00  NoteÃ‚Â :  hubungi terlebih dahulu sebelum kelokasi "/>
    <n v="2026"/>
    <n v="8"/>
    <n v="2"/>
    <d v="2026-08-02T00:00:00"/>
    <n v="-1.5416666666642413"/>
    <x v="0"/>
  </r>
  <r>
    <n v="408"/>
    <n v="1002515500"/>
    <n v="3"/>
    <x v="5"/>
    <n v="5"/>
    <s v="SBY UTARA"/>
    <s v="LAMONGAN"/>
    <s v="BDG"/>
    <s v="REG"/>
    <s v="AO"/>
    <x v="0"/>
    <s v="1P INET"/>
    <s v="Completed (PS)"/>
    <s v="RBS-Regional 3"/>
    <d v="2026-08-07T19:16:56"/>
    <d v="2026-08-08T19:52:21"/>
    <n v="69361169"/>
    <m/>
    <n v="152448205816"/>
    <s v="SPBU 54.622.16"/>
    <s v="ODP-BDG-FC/85 FC/D05/85.01"/>
    <s v="WO061204158"/>
    <m/>
    <m/>
    <m/>
    <n v="112.33197199999999"/>
    <n v="-6.8681869999999998"/>
    <s v="|MN02646|MYIA-065691762565/POI/AMAR GADHAFI/0881036108456/gadhafiamar0@gmail.com"/>
    <s v="MYIB_ASSISTANT"/>
    <m/>
    <m/>
    <m/>
    <m/>
    <m/>
    <m/>
    <m/>
    <m/>
    <s v="Management Janji"/>
    <s v="2026-08-09 10:00:00 | Tanggal pemasangan: 09/08/2026 Jam pemasangan : pagi Info Tambahan : Hubungi pelanggan dulu sebelum ke lokasi terima kasih."/>
    <s v="FCC"/>
    <d v="2026-07-08T19:25:29"/>
    <d v="2026-08-09T10:00:00"/>
    <m/>
    <s v="PS"/>
    <s v="X"/>
    <s v="NO ADDON"/>
    <n v="20260808"/>
    <s v="Completed"/>
    <s v="HSI Bisnis Basic Promo HUT Telkom PSB 70% - 50 Mbps"/>
    <s v="INDIBIZ"/>
    <m/>
    <m/>
    <d v="2026-08-09T10:00:00"/>
    <s v="2026-08-09 10:00:00 | Tanggal pemasangan: 09/08/2026 Jam pemasangan : pagi Info Tambahan : Hubungi pelanggan dulu sebelum ke lokasi terima kasih."/>
    <n v="2026"/>
    <n v="8"/>
    <n v="8"/>
    <d v="2026-08-08T00:00:00"/>
    <n v="-1.4166666666642413"/>
    <x v="0"/>
  </r>
  <r>
    <n v="409"/>
    <n v="1002510749"/>
    <n v="3"/>
    <x v="6"/>
    <n v="5"/>
    <s v="PASURUAN"/>
    <s v="PASURUAN"/>
    <s v="BNL"/>
    <s v="REG"/>
    <s v="AO"/>
    <x v="0"/>
    <m/>
    <s v="Completed (PS)"/>
    <s v="RBS-Regional 3"/>
    <d v="2026-08-05T14:19:38"/>
    <d v="2026-08-07T13:34:36"/>
    <n v="69359272"/>
    <m/>
    <n v="152744222124"/>
    <s v="PUSTU PAJARAN"/>
    <s v="ODP-BNL-FAL/14"/>
    <s v="WO061016923"/>
    <m/>
    <m/>
    <m/>
    <n v="112.8046518"/>
    <n v="-7.6761184"/>
    <s v="|MN02680|/PUSTU PAJARAN/WINBACK 2.0 HSI B2B (1:1) 50MBPS 355RB PSB DISC 70%//uptdkes.rembang@gmail.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25:36"/>
    <d v="2026-08-06T15:00:00"/>
    <s v="Kendala Lainnya"/>
    <s v="PS"/>
    <s v="BANGIL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0"/>
  </r>
  <r>
    <n v="410"/>
    <n v="1002511638"/>
    <n v="3"/>
    <x v="6"/>
    <n v="5"/>
    <s v="SIDOARJO"/>
    <s v="INNER - JATIM TIMUR"/>
    <s v="SDA"/>
    <s v="REG"/>
    <s v="AO"/>
    <x v="0"/>
    <m/>
    <s v="CANCEL COMPLETED"/>
    <s v="RBS-Regional 3"/>
    <d v="2026-08-06T09:44:38"/>
    <d v="2026-08-07T11:10:38"/>
    <n v="69359658"/>
    <m/>
    <n v="152316231877"/>
    <s v="SMP PLUS SABILUR ROSYAD"/>
    <s v="ODP-SDA-FHM/26"/>
    <m/>
    <m/>
    <m/>
    <m/>
    <n v="112.7174174"/>
    <n v="-7.4553083999999998"/>
    <s v="|MN02627|/SMP PLUS SABILUR ROSYAD/WINBACK 2.0 HSI B2B (1:1) 75MBPS 415RB PSB DISC 70%/-/sabilurrosyad22@yahoo.com/ALI MASUM/85731104611"/>
    <s v="Sales Force DBS"/>
    <m/>
    <m/>
    <m/>
    <m/>
    <m/>
    <m/>
    <m/>
    <m/>
    <m/>
    <m/>
    <m/>
    <d v="2026-06-08T09:55:05"/>
    <m/>
    <m/>
    <s v="REJECT_FCC"/>
    <s v="SIDOARJO"/>
    <s v="NO ADDON"/>
    <m/>
    <s v="DECLINE : Decline - Batal Order Sonya Rahma Winata 40951375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411"/>
    <n v="1002517068"/>
    <n v="3"/>
    <x v="2"/>
    <n v="5"/>
    <s v="DENPASAR"/>
    <s v="JIMBARAN"/>
    <s v="NSD"/>
    <s v="REG"/>
    <s v="AO"/>
    <x v="0"/>
    <m/>
    <s v="8 | OSS - PONR"/>
    <s v="RBS-Regional 3"/>
    <d v="2026-08-10T09:37:47"/>
    <d v="2026-08-10T16:53:52"/>
    <n v="69359763"/>
    <m/>
    <n v="172417225457"/>
    <s v="KOS 88"/>
    <s v="ODP-NDA-FV/05"/>
    <s v="WO061362884"/>
    <m/>
    <m/>
    <m/>
    <n v="115.186062015069"/>
    <n v="-8.8184369656314203"/>
    <s v="|MN02677|/CP I MADE ADI HERMAWAN/085792583858/kadekadiadihermawan@gmail.com"/>
    <s v="Sales Force DBS"/>
    <m/>
    <m/>
    <m/>
    <m/>
    <m/>
    <m/>
    <m/>
    <m/>
    <s v="Management Janji"/>
    <s v="2026-08-08 13:00:00|Nama PIC : Adi  No HP : 085792583858  Alt : 081805469119  M Janji : 08/08/2026  Jam Pasang : 08.00 - 13:00   NoteÃ‚Â :  hubungi terlebih dahulu sebelum kelokasi|40981182|MYDITA"/>
    <s v="FCC"/>
    <d v="2026-10-08T09:40:02"/>
    <m/>
    <m/>
    <s v="ACT_COM"/>
    <s v="X"/>
    <s v="NO ADDON"/>
    <m/>
    <s v="PONR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8 13:00:00|Nama PIC : Adi  No HP : 085792583858  Alt : 081805469119  M Janji : 08/08/2026  Jam Pasang : 08.00 - 13:00   NoteÃ‚Â :  hubungi terlebih dahulu sebelum kelokasi|40981182|MYDITA"/>
    <m/>
    <m/>
    <m/>
    <e v="#NUM!"/>
    <e v="#NUM!"/>
    <x v="1"/>
  </r>
  <r>
    <n v="412"/>
    <n v="1002506163"/>
    <n v="3"/>
    <x v="2"/>
    <n v="5"/>
    <s v="SINGARJA"/>
    <s v="TABANAN"/>
    <s v="BTR"/>
    <s v="REG"/>
    <s v="AO"/>
    <x v="0"/>
    <m/>
    <s v="100 | REVOKE COMPLETED"/>
    <s v="RBS-Regional 3"/>
    <d v="2026-08-03T13:54:32"/>
    <d v="2026-08-05T09:31:32"/>
    <n v="69357579"/>
    <m/>
    <n v="172414214569"/>
    <s v="The Bloom Garden - Gazebo"/>
    <s v="ODP-BTR-FK/18"/>
    <s v="WO060832619"/>
    <m/>
    <m/>
    <m/>
    <n v="115.1589243"/>
    <n v="-8.3022460999999996"/>
    <s v="|MC10009|/The Bloom Garden - Gazebo/ PIC Komang Angga Antika/082245325931/Infothebloomsbali@gmail.com"/>
    <s v="Sales Force DBS"/>
    <m/>
    <m/>
    <m/>
    <m/>
    <m/>
    <m/>
    <m/>
    <m/>
    <s v="Management Janji"/>
    <s v="2026-08-04 15:00:00| M Janji : (04/08/2026) jam Pasang : 09:00 Note : hubungi pelanggan jika ingin kelokasi|40010577|MYDITA"/>
    <s v="FCC"/>
    <d v="2026-03-08T13:55:38"/>
    <d v="2026-08-04T15:00:00"/>
    <s v="Kendala Pelanggan"/>
    <s v="REVOKE"/>
    <s v="TABANAN"/>
    <s v="NETMONK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5:00:00"/>
    <s v="2026-08-04 15:00:00| M Janji : (04/08/2026) jam Pasang : 09:00 Note : hubungi pelanggan jika ingin kelokasi|40010577|MYDITA"/>
    <m/>
    <m/>
    <m/>
    <e v="#NUM!"/>
    <e v="#NUM!"/>
    <x v="1"/>
  </r>
  <r>
    <n v="413"/>
    <n v="1002516593"/>
    <n v="3"/>
    <x v="2"/>
    <n v="5"/>
    <s v="DENPASAR"/>
    <s v="JIMBARAN"/>
    <s v="KUT"/>
    <s v="REG"/>
    <s v="AO"/>
    <x v="0"/>
    <m/>
    <s v="Completed (PS)"/>
    <s v="RBS-Regional 3"/>
    <d v="2026-08-09T16:27:26"/>
    <d v="2026-08-10T08:10:13"/>
    <n v="69360590"/>
    <m/>
    <n v="172416429229"/>
    <s v="PT. MITRA BALI SUKSES"/>
    <s v="ODP-KUT-FG/05"/>
    <s v="WO061334329"/>
    <m/>
    <m/>
    <m/>
    <n v="115.177517705819"/>
    <n v="-8.7310210834775894"/>
    <s v="|MN02545|/PIC WAHYUDI/08995847815-081381829072/it.info@mitrabalisukses.co.id"/>
    <s v="Sales Force DBS"/>
    <m/>
    <m/>
    <m/>
    <m/>
    <m/>
    <m/>
    <m/>
    <m/>
    <s v="Management Janji"/>
    <s v="2026-08-08 13:00:00|Nama PIC:  bp wahyudi   No HP: 08995847815  Alt:  Tanggal: 8/8/2026  Jam Pasang: Siang  Note: Hubungi sebelum ke lokasi, terimakasih|40010577|MYDITA"/>
    <s v="FCC"/>
    <d v="2026-09-08T16:39:48"/>
    <m/>
    <m/>
    <s v="PS"/>
    <s v="KUTA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PIC:  bp wahyudi   No HP: 08995847815  Alt:  Tanggal: 8/8/2026  Jam Pasang: Siang  Note: Hubungi sebelum ke lokasi, terimakasih|40010577|MYDITA"/>
    <n v="2026"/>
    <n v="8"/>
    <n v="10"/>
    <d v="2026-08-10T00:00:00"/>
    <n v="0.70833333333575865"/>
    <x v="0"/>
  </r>
  <r>
    <n v="414"/>
    <n v="1002514264"/>
    <n v="3"/>
    <x v="5"/>
    <n v="5"/>
    <s v="SBY UTARA"/>
    <s v="TANDES"/>
    <s v="KLN"/>
    <s v="REG"/>
    <s v="AO"/>
    <x v="0"/>
    <m/>
    <s v="Completed (PS)"/>
    <s v="RBS-Regional 3"/>
    <d v="2026-08-07T11:07:53"/>
    <d v="2026-08-07T12:57:01"/>
    <n v="69359002"/>
    <m/>
    <n v="152418251386"/>
    <s v="JNT"/>
    <s v="ODP-TDS-FFB/18"/>
    <s v="WO061148852"/>
    <m/>
    <m/>
    <m/>
    <n v="112.704135103338"/>
    <n v="-7.2649359981049404"/>
    <s v="MD|MYID-4042608050002|RBIZTOP|PT PAKET KILAT RAHARJA|081232358866"/>
    <s v="Sales Force DBS"/>
    <m/>
    <m/>
    <m/>
    <m/>
    <m/>
    <m/>
    <m/>
    <m/>
    <s v="Management Janji"/>
    <s v="2026-08-06 08:00:00 | Tanggal pemasangan: 6/08/2026  Jam pemasangan : pagi / siang  Info Tambahan : Hubungi pelanggan dulu sebelum ke lokasi.  terima kasih"/>
    <s v="FCC"/>
    <d v="2026-07-08T11:10:29"/>
    <m/>
    <m/>
    <s v="PS"/>
    <s v="KEBALEN"/>
    <s v="NO ADDON"/>
    <n v="20260807"/>
    <s v="Completed"/>
    <s v="- 11_11446;Biaya PSB HSI EBIS Tunai di Depan ~ 11[150000]  - E26017;E26017 ~ ES26 - Paket HSI Basic (HSIEF) Khusus Winback 3.0[0]  - E26017~null~105871;E26017||11||Abodemen 0[0]  - E26017~null~E26017_UNL;UNL ~ Internet-Link Unlimited Internet Usage ~ E260"/>
    <s v="INDIBIZ"/>
    <m/>
    <m/>
    <d v="2026-08-07T07:00:00"/>
    <s v="2026-08-06 08:00:00 | Tanggal pemasangan: 6/08/2026  Jam pemasangan : pagi / siang  Info Tambahan : Hubungi pelanggan dulu sebelum ke lokasi.  terima kasih"/>
    <n v="2026"/>
    <n v="8"/>
    <n v="7"/>
    <d v="2026-08-07T00:00:00"/>
    <n v="-0.29166666666424135"/>
    <x v="0"/>
  </r>
  <r>
    <n v="415"/>
    <n v="1002513992"/>
    <n v="3"/>
    <x v="0"/>
    <n v="5"/>
    <s v="MADIUN"/>
    <s v="NGAWI"/>
    <s v="MGT"/>
    <s v="REG"/>
    <s v="AO"/>
    <x v="0"/>
    <s v="1P INET"/>
    <s v="Completed (PS)"/>
    <s v="RBS-Regional 3"/>
    <d v="2026-08-07T10:01:57"/>
    <d v="2026-08-08T14:54:43"/>
    <n v="69360512"/>
    <m/>
    <n v="152603215986"/>
    <s v="KOST ABDULLAH"/>
    <s v="ODP-MGT-FY/28 FY/D04/28.01"/>
    <s v="WO061140349"/>
    <m/>
    <m/>
    <m/>
    <n v="111.327721"/>
    <n v="-7.666207"/>
    <s v="|MN00265|MYIA-051062785910/POI/ABDULLAH/085749013783/kostabdullah@gmail.com"/>
    <s v="MYIB_ASSISTANT"/>
    <m/>
    <m/>
    <m/>
    <m/>
    <m/>
    <m/>
    <m/>
    <m/>
    <s v="Management Janji"/>
    <s v="2026-08-08 08:00:00 | Nama PIC:  bp abdullah No HP: 085749013783 Alt:  Tanggal: 8/8/2026 Jam Pasang: Pagi Note: Hubungi sebelum ke lokasi, terimakasih"/>
    <s v="FCC"/>
    <d v="2026-07-08T10:10:08"/>
    <d v="2026-08-08T08:00:00"/>
    <m/>
    <s v="PS"/>
    <s v="MAGETAN"/>
    <s v="NO ADDON"/>
    <n v="20260808"/>
    <s v="Completed"/>
    <s v="HSI Bisnis Promo HUT Telkom PSB 70% - 75 Mbps"/>
    <s v="INDIBIZ"/>
    <m/>
    <m/>
    <d v="2026-08-08T08:00:00"/>
    <s v="2026-08-08 08:00:00 | Nama PIC:  bp abdullah No HP: 085749013783 Alt:  Tanggal: 8/8/2026 Jam Pasang: Pagi Note: Hubungi sebelum ke lokasi, terimakasih"/>
    <n v="2026"/>
    <n v="8"/>
    <n v="8"/>
    <d v="2026-08-08T00:00:00"/>
    <n v="-0.33333333333575865"/>
    <x v="0"/>
  </r>
  <r>
    <n v="416"/>
    <n v="1002505949"/>
    <n v="3"/>
    <x v="3"/>
    <n v="4"/>
    <s v="YOGYAKARTA"/>
    <s v="BANTUL"/>
    <s v="BTL"/>
    <s v="REG"/>
    <s v="AO"/>
    <x v="0"/>
    <m/>
    <s v="Completed (PS)"/>
    <s v="RBS-Regional 3"/>
    <d v="2026-08-03T11:58:01"/>
    <d v="2026-08-03T21:09:34"/>
    <n v="69354475"/>
    <n v="2745040071"/>
    <n v="146129128455"/>
    <s v="Royal Sutan Agung (GEA) Yogyakarta"/>
    <s v="ODP-BTL-FBN/017"/>
    <s v="WO060778605"/>
    <m/>
    <m/>
    <m/>
    <n v="110.3728"/>
    <n v="-7.9061000000000003"/>
    <s v="AMRBS/403103/ANISA DWIARYANI/R3/YOGYAKARTA/PSBHSI BISNIS 2S  200 MBPS BUNDLING PHONE PROMO HUT TELKOM 1:1 /Ervan Fakhri/85642919113/rsayogya@gea-rsa.com"/>
    <s v="Amex"/>
    <m/>
    <m/>
    <m/>
    <m/>
    <m/>
    <m/>
    <m/>
    <m/>
    <s v="Management Janji"/>
    <s v="2026-07-31 09:00:00|Nama PIC:  bu uswa   No HP: 085642919113  Alt:  Tanggal: 31/7/2026  Jam Pasang: Pagi   Note: Hubungi sebelum ke lokasi, terimakasih.|RI2334|MYDITA"/>
    <s v="FCC"/>
    <d v="2026-03-08T12:10:27"/>
    <m/>
    <m/>
    <s v="PS"/>
    <s v="X"/>
    <s v="NO ADDON"/>
    <n v="2026080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3T07:00:00"/>
    <s v="2026-07-31 09:00:00|Nama PIC:  bu uswa   No HP: 085642919113  Alt:  Tanggal: 31/7/2026  Jam Pasang: Pagi   Note: Hubungi sebelum ke lokasi, terimakasih.|RI2334|MYDITA"/>
    <n v="2026"/>
    <n v="8"/>
    <n v="3"/>
    <d v="2026-08-03T00:00:00"/>
    <n v="-0.29166666666424135"/>
    <x v="0"/>
  </r>
  <r>
    <n v="417"/>
    <n v="1002510971"/>
    <n v="3"/>
    <x v="6"/>
    <n v="5"/>
    <s v="SIDOARJO"/>
    <s v="INNER - JATIM TIMUR"/>
    <s v="TUN"/>
    <s v="REG"/>
    <s v="AO"/>
    <x v="0"/>
    <m/>
    <s v="Completed (PS)"/>
    <s v="RBS-Regional 3"/>
    <d v="2026-08-05T15:14:07"/>
    <d v="2026-08-10T21:31:34"/>
    <n v="69359358"/>
    <m/>
    <n v="152327226300"/>
    <s v="FIFA JAYA LEATHER"/>
    <s v="ODP-TUN-FN/04"/>
    <s v="WO061136671"/>
    <m/>
    <m/>
    <m/>
    <n v="112.6917643"/>
    <n v="-7.5022266999999996"/>
    <s v="|MN02332|/FIFA JAYA LEATHER/WINBACK 2.0 HSI B2B (1:1) 50MBPS 355RB PSB DISC 70%//fifajayaleather07@gmail.com/SUNDARI/85745519001"/>
    <s v="Sales Force DBS"/>
    <m/>
    <m/>
    <m/>
    <m/>
    <m/>
    <m/>
    <m/>
    <m/>
    <s v="Management Janji"/>
    <s v="2026-08-10 08:00:00|M Janji : 10 agustus 2026 jam Pasang : pagi  Note : hubungi pelanggan jika ingin kelokasi|40961370|MYDITA"/>
    <s v="FCC"/>
    <d v="2026-05-08T15:25:21"/>
    <d v="2026-08-10T08:00:00"/>
    <m/>
    <s v="PS"/>
    <s v="TULANGA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M Janji : 10 agustus 2026 jam Pasang : pagi  Note : hubungi pelanggan jika ingin kelokasi|40961370|MYDITA"/>
    <n v="2026"/>
    <n v="8"/>
    <n v="10"/>
    <d v="2026-08-10T00:00:00"/>
    <n v="-0.33333333333575865"/>
    <x v="0"/>
  </r>
  <r>
    <n v="418"/>
    <n v="1002506288"/>
    <n v="3"/>
    <x v="1"/>
    <n v="4"/>
    <s v="SEMARANG"/>
    <s v="KENDAL"/>
    <s v="WLR"/>
    <s v="REG"/>
    <s v="AO"/>
    <x v="0"/>
    <m/>
    <s v="102 | FOLLOW UP COMPLETED"/>
    <s v="RBS-Regional 3"/>
    <d v="2026-08-03T14:44:02"/>
    <d v="2026-08-05T16:47:34"/>
    <n v="69357653"/>
    <n v="2946102028"/>
    <n v="143407106619"/>
    <s v="PT ARDJUNA PUTERA KERETEK"/>
    <s v="ODP-WLR-FH/048"/>
    <s v="WO060898952"/>
    <m/>
    <m/>
    <m/>
    <n v="110.1415463"/>
    <n v="-6.9662455000000003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3-08T14:55:18"/>
    <d v="2026-08-05T00:00:00"/>
    <s v="Kendala Pelanggan"/>
    <s v="REVOKE"/>
    <s v="WELERI"/>
    <s v="NO ADDON"/>
    <m/>
    <s v="Follow Up Revoke Completed, New Order ID : SC1002511190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13:00:00"/>
    <s v="2026-08-05 13:00:00|Tanggal pemasangan : 05 agustus 2026 Jam pemasangan : 08.00 - 12.00 Info Tambahan : Hubungi pelanggan dulu sebelum ke lokasi terimakasih|40010577|MYDITA"/>
    <m/>
    <m/>
    <m/>
    <e v="#NUM!"/>
    <e v="#NUM!"/>
    <x v="1"/>
  </r>
  <r>
    <n v="419"/>
    <n v="1002515443"/>
    <n v="3"/>
    <x v="4"/>
    <n v="5"/>
    <s v="MATARAM"/>
    <s v="INNER - NUSA TENGGARA"/>
    <s v="SWE"/>
    <s v="REG"/>
    <s v="AO"/>
    <x v="0"/>
    <s v="1P INET"/>
    <s v="Completed (PS)"/>
    <s v="RBS-Regional 3"/>
    <d v="2026-08-07T18:10:56"/>
    <d v="2026-08-08T14:40:25"/>
    <n v="69361130"/>
    <m/>
    <n v="172605804112"/>
    <s v="TOKO ANANDA"/>
    <s v="ODP-SWE-FAU/77 FAU/D06/77.01"/>
    <s v="WO061199379"/>
    <m/>
    <m/>
    <m/>
    <n v="116.25655576586701"/>
    <n v="-8.5915671472383899"/>
    <s v="MD|MYDB-20260806264587|SC00001/MC00090|TOKO ANANDA|087761808261"/>
    <s v="MYDIGIBIZPARTNER"/>
    <m/>
    <m/>
    <m/>
    <m/>
    <m/>
    <m/>
    <m/>
    <m/>
    <s v="Management Janji"/>
    <s v="2026-08-08 15:00:00 | Jam pemasangan : 12.00 Info Tambahan : Hubungi pelanggan dulu sebelum ke lokasi terimakasih "/>
    <s v="FCC"/>
    <d v="2026-07-08T18:25:44"/>
    <d v="2026-08-08T15:00:00"/>
    <s v="Kendala Lainnya"/>
    <s v="PS"/>
    <s v="X"/>
    <s v="NETMONK"/>
    <n v="20260808"/>
    <s v="Completed"/>
    <s v="HSI Bisnis Bundling Netmonk PSB 70% - 150 Mbps"/>
    <s v="INDIBIZ"/>
    <m/>
    <m/>
    <d v="2026-08-08T15:00:00"/>
    <s v="2026-08-08 15:00:00 | Jam pemasangan : 12.00 Info Tambahan : Hubungi pelanggan dulu sebelum ke lokasi terimakasih "/>
    <n v="2026"/>
    <n v="8"/>
    <n v="8"/>
    <d v="2026-08-08T00:00:00"/>
    <n v="-0.625"/>
    <x v="0"/>
  </r>
  <r>
    <n v="420"/>
    <n v="1002515952"/>
    <n v="3"/>
    <x v="1"/>
    <n v="4"/>
    <s v="PEKALONGAN"/>
    <s v="TEGAL"/>
    <s v="TEG"/>
    <s v="REG"/>
    <s v="AO"/>
    <x v="0"/>
    <s v="2P INET + VOICE"/>
    <s v="102 | FOLLOW UP COMPLETED"/>
    <s v="RBS-Regional 3"/>
    <d v="2026-08-08T13:26:57"/>
    <d v="2026-08-10T14:09:06"/>
    <n v="69361457"/>
    <n v="2838428733"/>
    <n v="142212126687"/>
    <s v="PT VIVO MOBILE INDONESIA"/>
    <s v="ODP-TEG-FN/076 FN/D04/076.01"/>
    <s v="WO061264052"/>
    <m/>
    <m/>
    <m/>
    <n v="109.139410033822"/>
    <n v="-6.8724798080260898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No Hp : 082135851212 No Alt :  Tgl Pemasangan : 10 Agustus 2026 Interval : SIANG Note : Hubungi pelanggan terlebih dahulu"/>
    <s v="FCC"/>
    <d v="2026-08-08T13:39:52"/>
    <d v="2026-08-10T13:00:00"/>
    <s v="Kendala Teknik"/>
    <s v="REVOKE"/>
    <s v="X"/>
    <s v="NO ADDON"/>
    <m/>
    <s v="Follow Up Revoke Completed, New Order ID : SC1002517943"/>
    <s v="HSI Bisnis Bundling Phone PSB 70% - Free 800 Menit Promo - 100 Mbps"/>
    <s v="INDIBIZ"/>
    <m/>
    <m/>
    <d v="2026-08-10T13:00:00"/>
    <s v="2026-08-10 13:00:00 | Nama : BU IIS SUMARNI  No Hp : 082135851212 No Alt :  Tgl Pemasangan : 10 Agustus 2026 Interval : SIANG Note : Hubungi pelanggan terlebih dahulu"/>
    <m/>
    <m/>
    <m/>
    <e v="#NUM!"/>
    <e v="#NUM!"/>
    <x v="1"/>
  </r>
  <r>
    <n v="421"/>
    <n v="1002511394"/>
    <n v="3"/>
    <x v="0"/>
    <n v="5"/>
    <s v="MALANG"/>
    <s v="KEPANJEN"/>
    <s v="MLG"/>
    <s v="REG"/>
    <s v="AO"/>
    <x v="0"/>
    <s v="1P INET"/>
    <s v="Completed (PS)"/>
    <s v="RBS-Regional 3"/>
    <d v="2026-08-06T07:13:57"/>
    <d v="2026-08-06T20:19:09"/>
    <n v="69359504"/>
    <m/>
    <n v="152701239000"/>
    <s v="SMA ISLAM Malang"/>
    <s v="ODP-MLG-FEP/53 FEP/D05/53.01"/>
    <s v="WO061034264"/>
    <m/>
    <m/>
    <m/>
    <n v="112.63442569999999"/>
    <n v="-7.9697863"/>
    <s v="MD|MYDB-20260805264489|SC20017/MC20200|SMA ISLAM Malang|081334713449"/>
    <s v="MYDIGIBIZPARTNER"/>
    <m/>
    <m/>
    <m/>
    <m/>
    <m/>
    <m/>
    <m/>
    <m/>
    <s v="Management Janji"/>
    <s v="2026-08-07 08:00:00 | Nama Pic : RUSMAN No Hp Pic : 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Basic Promo HUT Telkom PSB 70% - 200 Mbps"/>
    <s v="INDIBIZ"/>
    <m/>
    <m/>
    <d v="2026-08-07T08:00:00"/>
    <s v="2026-08-07 08:00:00 | Nama Pic : RUSMAN No Hp Pic : 81334713449 No alt : - Jam Pemasangan : pagi  Tanggal Pemasangan : 7 Agustus 2026"/>
    <n v="2026"/>
    <n v="8"/>
    <n v="6"/>
    <d v="2026-08-06T00:00:00"/>
    <n v="-1.3333333333357587"/>
    <x v="0"/>
  </r>
  <r>
    <n v="422"/>
    <n v="1002511698"/>
    <n v="3"/>
    <x v="7"/>
    <n v="4"/>
    <s v="SOLO"/>
    <s v="INNER - SOLO JATENG TIMUR"/>
    <s v="SLO"/>
    <s v="REG"/>
    <s v="AO"/>
    <x v="0"/>
    <s v="1P VOICE"/>
    <s v="Completed (PS)"/>
    <s v="RBS-Regional 3"/>
    <d v="2026-08-06T10:03:27"/>
    <d v="2026-08-07T23:21:20"/>
    <n v="69359698"/>
    <n v="2715722888"/>
    <m/>
    <s v="RS INDRIATI SOLOBARU"/>
    <s v="ODP-SLO-FK/067"/>
    <s v="WO061115702"/>
    <m/>
    <m/>
    <m/>
    <n v="110.80818960000001"/>
    <n v="-7.6112785000000001"/>
    <s v="AMRBS;960218/Candra Evita Tryariestya/TREG4SOLO/Johanes Adinda Chrisanta/085647023363/edp.rsindriati@gmail.com/PSB TLP ONLY ABODEMEN 48.100, JANGAN DIREVOKE KARENA PAKAI NO CANTIK"/>
    <s v="Account Manager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0:10:02"/>
    <m/>
    <m/>
    <s v="PS"/>
    <s v="X"/>
    <s v="NO ADDON"/>
    <n v="20260807"/>
    <s v="Completed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d v="2026-08-07T15:00:00"/>
    <s v="2026-08-07 15:00:00|Jam pemasangan : 12.00 Info Tambahan : Hubungi pelanggan dulu sebelum ke lokasi terimakasih |40951378|MYDITA"/>
    <n v="2026"/>
    <n v="8"/>
    <n v="7"/>
    <d v="2026-08-07T00:00:00"/>
    <n v="-0.625"/>
    <x v="0"/>
  </r>
  <r>
    <n v="423"/>
    <n v="1002516021"/>
    <n v="3"/>
    <x v="3"/>
    <n v="4"/>
    <s v="PURWOKERTO"/>
    <s v="CILACAP"/>
    <s v="KRY"/>
    <s v="REG"/>
    <s v="AO"/>
    <x v="0"/>
    <s v="1P INET"/>
    <s v="102 | FOLLOW UP COMPLETED"/>
    <s v="RBS-Regional 3"/>
    <d v="2026-08-08T14:16:56"/>
    <d v="2026-08-09T11:16:35"/>
    <n v="69361512"/>
    <m/>
    <n v="143385101825"/>
    <s v="PONDOK PESANTREN MADRASAH TSANAWIYAH WATHONNIYAH ISLAMIYYAH"/>
    <s v="ODP-KRY-FK/013"/>
    <s v="WO061267958"/>
    <m/>
    <m/>
    <m/>
    <n v="109.289160283906"/>
    <n v="-7.5965705368032399"/>
    <s v="|MC00213|MYIA-021445685851/POI/SUNARYO/088226611123/mtsmwi@yahoo.com"/>
    <s v="MYIB_ASSISTANT"/>
    <m/>
    <m/>
    <m/>
    <m/>
    <m/>
    <m/>
    <m/>
    <m/>
    <s v="Management Janji"/>
    <s v="2026-08-12 13:00:00 | M Janji : 12 agustus 2026 jam Pasang : siang  Note : hubungi pelanggan jika ingin kelokasi "/>
    <s v="FCC"/>
    <d v="2026-08-08T14:25:43"/>
    <d v="2026-08-12T13:00:00"/>
    <s v="FALLOUT HOMEPASS"/>
    <s v="REVOKE"/>
    <s v="KROYA"/>
    <s v="NO ADDON"/>
    <m/>
    <s v="Follow Up Revoke Completed, New Order ID : SC1002516401"/>
    <s v="HSI Bisnis Promo HUT Telkom PSB 70% - 150 Mbps"/>
    <s v="INDIBIZ"/>
    <m/>
    <m/>
    <d v="2026-08-12T13:00:00"/>
    <s v="2026-08-12 13:00:00 | M Janji : 12 agustus 2026 jam Pasang : siang  Note : hubungi pelanggan jika ingin kelokasi "/>
    <m/>
    <m/>
    <m/>
    <e v="#NUM!"/>
    <e v="#NUM!"/>
    <x v="1"/>
  </r>
  <r>
    <n v="424"/>
    <n v="1002510672"/>
    <n v="3"/>
    <x v="4"/>
    <n v="5"/>
    <s v="KUPANG"/>
    <s v="LABOAN BAJO"/>
    <s v="LBO"/>
    <s v="REG"/>
    <s v="AO"/>
    <x v="0"/>
    <m/>
    <s v="CC - HD1A - INPROGRESS UNCONTACTED"/>
    <s v="RBS-Regional 3"/>
    <d v="2026-08-05T14:02:29"/>
    <d v="2026-08-10T18:21:33"/>
    <n v="69359224"/>
    <m/>
    <n v="172512452489"/>
    <s v="KOS KINGKONG"/>
    <s v="ODP-LBO-FF/57"/>
    <m/>
    <m/>
    <m/>
    <m/>
    <n v="119.89957094192501"/>
    <n v="-8.4966370574844703"/>
    <s v="|IBCARE-PI|MC40287|081337809205|nabaslantar5@gmail.com|-8.4968945,119.8996654"/>
    <s v="Sales Force DBS"/>
    <m/>
    <m/>
    <m/>
    <m/>
    <m/>
    <m/>
    <m/>
    <m/>
    <m/>
    <m/>
    <m/>
    <d v="2026-05-08T14:10:37"/>
    <m/>
    <m/>
    <s v="FCC"/>
    <s v="LABUAN BAJO"/>
    <s v="NO ADDON"/>
    <m/>
    <s v="UNCONTACTED : Telepon Tidak Diangkat - RNA Ivan Sutiawan 40010577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</r>
  <r>
    <n v="425"/>
    <n v="1002510065"/>
    <n v="3"/>
    <x v="0"/>
    <n v="5"/>
    <s v="KEDIRI"/>
    <s v="NGANJUK"/>
    <s v="NJK"/>
    <s v="REG"/>
    <s v="AO"/>
    <x v="0"/>
    <s v="1P INET"/>
    <s v="Completed (PS)"/>
    <s v="RBS-Regional 3"/>
    <d v="2026-08-05T10:49:56"/>
    <d v="2026-08-05T13:35:57"/>
    <n v="69358917"/>
    <m/>
    <n v="152611229845"/>
    <s v="KEDAI SULTAN"/>
    <s v="ODP-NJK-FAJ/51 FAJ/D06/51.01"/>
    <s v="WO060962956"/>
    <m/>
    <m/>
    <m/>
    <n v="111.825032159686"/>
    <n v="-7.7098028833542003"/>
    <s v="MD|MYDB-20260804264323|DN00001/MN02309|KEDAI SULTAN|082121210958"/>
    <s v="MYDIGIBIZPARTNER"/>
    <m/>
    <m/>
    <m/>
    <m/>
    <m/>
    <m/>
    <m/>
    <m/>
    <s v="Management Janji"/>
    <s v="2026-08-06 08:00:00 | Jam pemasangan : 12.00 Info Tambahan : Hubungi pelanggan dulu sebelum ke lokasi terimakasih "/>
    <s v="FCC"/>
    <d v="2026-05-08T10:54:57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Jam pemasangan : 12.00 Info Tambahan : Hubungi pelanggan dulu sebelum ke lokasi terimakasih "/>
    <n v="2026"/>
    <n v="8"/>
    <n v="5"/>
    <d v="2026-08-05T00:00:00"/>
    <n v="-1.3333333333357587"/>
    <x v="0"/>
  </r>
  <r>
    <n v="426"/>
    <n v="1002515426"/>
    <n v="3"/>
    <x v="6"/>
    <n v="5"/>
    <s v="SIDOARJO"/>
    <s v="INNER - JATIM TIMUR"/>
    <s v="GDA"/>
    <s v="REG"/>
    <s v="AO"/>
    <x v="0"/>
    <m/>
    <s v="Completed (PS)"/>
    <s v="RBS-Regional 3"/>
    <d v="2026-08-07T17:52:14"/>
    <d v="2026-08-07T21:23:56"/>
    <n v="69357539"/>
    <n v="3135910052"/>
    <n v="152317261833"/>
    <s v="PT. BQUIK OTOMOTIF INDONESIA"/>
    <s v="ODP-GDA-FAL/52"/>
    <s v="WO061198470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 M Janji : (04/08/2026)  jam Pasang : 09:00  Note : hubungi pelanggan jika ingin kelokasi"/>
    <s v="FCC"/>
    <d v="2026-07-08T17:54:44"/>
    <m/>
    <m/>
    <s v="PS"/>
    <s v="GEDANGA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4 15:00:00 |   M Janji : (04/08/2026)  jam Pasang : 09:00  Note : hubungi pelanggan jika ingin kelokasi"/>
    <n v="2026"/>
    <n v="8"/>
    <n v="7"/>
    <d v="2026-08-07T00:00:00"/>
    <n v="-0.29166666666424135"/>
    <x v="0"/>
  </r>
  <r>
    <n v="427"/>
    <n v="1002512149"/>
    <n v="3"/>
    <x v="5"/>
    <n v="5"/>
    <s v="SBY UTARA"/>
    <s v="TANDES"/>
    <s v="KRP"/>
    <s v="REG"/>
    <s v="AO"/>
    <x v="0"/>
    <s v="1P INET"/>
    <s v="Completed (PS)"/>
    <s v="RBS-Regional 3"/>
    <d v="2026-08-06T11:49:57"/>
    <d v="2026-08-07T13:08:06"/>
    <n v="69359855"/>
    <m/>
    <n v="152415234835"/>
    <s v="SMP HANGTUAH 2 SBY"/>
    <s v="ODP-KRP-FBN/09 FBN/D02/09.01"/>
    <s v="WO061062509"/>
    <m/>
    <m/>
    <m/>
    <n v="112.68957880000001"/>
    <n v="-7.3387950999999996"/>
    <s v="MD|MYDB-20260805264439|DN00001/MN02093|SMP HANGTUAH 2 SBY|082245534563"/>
    <s v="MYDIGIBIZPARTNER"/>
    <m/>
    <m/>
    <m/>
    <m/>
    <m/>
    <m/>
    <m/>
    <m/>
    <s v="Management Janji"/>
    <s v="2026-08-08 15:00:00 | Tanggal pemasangan: 6/08/2026 Jam pemasangan : pagi / siang Info Tambahan : Hubungi pelanggan dulu sebelum ke lokasi. terima kasih"/>
    <s v="FCC"/>
    <d v="2026-06-08T11:54:59"/>
    <d v="2026-08-08T15:00:00"/>
    <m/>
    <s v="PS"/>
    <s v="BAMBE"/>
    <s v="NO ADDON"/>
    <n v="20260807"/>
    <s v="Completed"/>
    <s v="HSI Bisnis Basic Promo HUT Telkom PSB 70% - 75 Mbps"/>
    <s v="INDIBIZ"/>
    <m/>
    <m/>
    <d v="2026-08-08T15:00:00"/>
    <s v="2026-08-08 15:00:00 | Tanggal pemasangan: 6/08/2026 Jam pemasangan : pagi / siang Info Tambahan : Hubungi pelanggan dulu sebelum ke lokasi. terima kasih"/>
    <n v="2026"/>
    <n v="8"/>
    <n v="7"/>
    <d v="2026-08-07T00:00:00"/>
    <n v="-1.625"/>
    <x v="0"/>
  </r>
  <r>
    <n v="428"/>
    <n v="1002505267"/>
    <n v="3"/>
    <x v="6"/>
    <n v="5"/>
    <s v="SIDOARJO"/>
    <s v="JOMBANG"/>
    <s v="MOJ"/>
    <s v="REG"/>
    <s v="AO"/>
    <x v="0"/>
    <m/>
    <s v="Completed (PS)"/>
    <s v="RBS-Regional 3"/>
    <d v="2026-08-02T13:43:19"/>
    <d v="2026-08-02T22:40:33"/>
    <n v="69357050"/>
    <m/>
    <n v="152319209209"/>
    <s v="NYONYA KAYA"/>
    <s v="ODP-MOJ-FK/16"/>
    <s v="WO060720306"/>
    <m/>
    <m/>
    <m/>
    <n v="112.4319852"/>
    <n v="-7.4631537000000003"/>
    <s v="|MN02084|/NYONYA KAYA /WINBACK 2.0 HSI B2B (1:1) 100MBPS 535RB PSB DISC 70%//yuestohutama@gmail.com/YUESTO ILHAM PUTRA HUTAMA/82232255577"/>
    <s v="Sales Force DBS"/>
    <m/>
    <m/>
    <m/>
    <m/>
    <m/>
    <m/>
    <m/>
    <m/>
    <s v="Management Janji"/>
    <s v="2026-08-03 13:00:00|M Janji : (03/08/2026) jam Pasang : 09:00 Note : hubungi pelanggan jika ingin kelokasi|SO1317|MYDITA"/>
    <s v="FCC"/>
    <d v="2026-02-08T13:54:45"/>
    <d v="2026-08-03T13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M Janji : (03/08/2026) jam Pasang : 09:00 Note : hubungi pelanggan jika ingin kelokasi|SO1317|MYDITA"/>
    <n v="2026"/>
    <n v="8"/>
    <n v="2"/>
    <d v="2026-08-02T00:00:00"/>
    <n v="-1.5416666666642413"/>
    <x v="0"/>
  </r>
  <r>
    <n v="429"/>
    <n v="1002514507"/>
    <n v="3"/>
    <x v="2"/>
    <n v="5"/>
    <s v="SINGARJA"/>
    <s v="SINGARAJA"/>
    <s v="SRR"/>
    <s v="REG"/>
    <s v="AO"/>
    <x v="0"/>
    <m/>
    <s v="Completed (PS)"/>
    <s v="RBS-Regional 3"/>
    <d v="2026-08-07T12:49:48"/>
    <d v="2026-08-08T08:12:46"/>
    <n v="69359202"/>
    <m/>
    <n v="172425707992"/>
    <s v="SMK NEGERI 1 SERIRIT"/>
    <s v="ODP-SRR-FAA/16"/>
    <s v="WO061158397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 Info Tambahan : Hubungi pelanggan dulu sebelum ke lokasi  terimakasih   |40951378|MYDITA"/>
    <s v="FCC"/>
    <d v="2026-07-08T12:55:13"/>
    <m/>
    <m/>
    <s v="PS"/>
    <s v="X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Jam pemasangan : 12.00  Info Tambahan : Hubungi pelanggan dulu sebelum ke lokasi  terimakasih   |40951378|MYDITA"/>
    <n v="2026"/>
    <n v="8"/>
    <n v="8"/>
    <d v="2026-08-08T00:00:00"/>
    <n v="0.70833333333575865"/>
    <x v="0"/>
  </r>
  <r>
    <n v="430"/>
    <n v="1002505757"/>
    <n v="3"/>
    <x v="2"/>
    <n v="5"/>
    <s v="SINGARJA"/>
    <s v="GIANYAR"/>
    <s v="UBU"/>
    <s v="REG"/>
    <s v="AO"/>
    <x v="0"/>
    <m/>
    <s v="102 | FOLLOW UP COMPLETED"/>
    <s v="RBS-Regional 3"/>
    <d v="2026-08-03T10:26:51"/>
    <d v="2026-08-06T17:35:58"/>
    <n v="69357310"/>
    <m/>
    <n v="172408247858"/>
    <s v="LPD Desa Adat Nyuh Kuning Ubud Gianyar"/>
    <s v="ODP-UBU-FH/100"/>
    <s v="WO060772425"/>
    <m/>
    <m/>
    <m/>
    <n v="115.25672"/>
    <n v="-8.5232361999999995"/>
    <s v="|MN02658|/PIC NI KETUT KARSI/088212228875/nyuhkuninglpd@gmail.com"/>
    <s v="Sales Force DBS"/>
    <m/>
    <m/>
    <m/>
    <m/>
    <m/>
    <m/>
    <m/>
    <m/>
    <s v="Management Janji"/>
    <s v="2026-08-04 08:00:00|M Janji : 04/08/2026 Jam Pasang : 08.00 NoteÃ‚Â :  hubungi terlebih dahulu sebelum ke lokasi, terima kasih.|40961370|MYDITA"/>
    <s v="FCC"/>
    <d v="2026-03-08T10:40:22"/>
    <d v="2026-08-04T08:00:00"/>
    <s v="Kendala Pelanggan"/>
    <s v="REVOKE"/>
    <s v="UBUD"/>
    <s v="NO ADDON"/>
    <m/>
    <s v="Follow Up Revoke Completed, New Order ID : SC100251336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M Janji : 04/08/2026 Jam Pasang : 08.00 NoteÃ‚Â :  hubungi terlebih dahulu sebelum ke lokasi, terima kasih.|40961370|MYDITA"/>
    <m/>
    <m/>
    <m/>
    <e v="#NUM!"/>
    <e v="#NUM!"/>
    <x v="1"/>
  </r>
  <r>
    <n v="431"/>
    <n v="1002506820"/>
    <n v="3"/>
    <x v="5"/>
    <n v="5"/>
    <s v="SBY UTARA"/>
    <s v="TANDES"/>
    <s v="LKI"/>
    <s v="REG"/>
    <s v="AO"/>
    <x v="0"/>
    <s v="1P INET"/>
    <s v="Completed (PS)"/>
    <s v="RBS-Regional 3"/>
    <d v="2026-08-04T08:56:57"/>
    <d v="2026-08-04T16:20:33"/>
    <n v="69357941"/>
    <m/>
    <n v="152424213290"/>
    <s v="PT Sejahtera Esa Dunia"/>
    <s v="ODP-LKS-FAJ/35 FAJ/D05/35.02"/>
    <s v="WO060854307"/>
    <m/>
    <m/>
    <m/>
    <n v="112.6990909"/>
    <n v="-7.3133687999999903"/>
    <s v="|MN00086|MYIA-052545263190/POI/Riska Maulita/089523429605/ncsaindonesia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10:36"/>
    <d v="2026-08-05T08:00:00"/>
    <m/>
    <s v="PS"/>
    <s v="TANDES"/>
    <s v="NETMONK"/>
    <n v="20260804"/>
    <s v="Completed"/>
    <s v="HSI Bisnis Bundling Netmonk Promo 2026 PSB 70% - 1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0"/>
  </r>
  <r>
    <n v="432"/>
    <n v="1002506461"/>
    <n v="3"/>
    <x v="1"/>
    <n v="4"/>
    <s v="SEMARANG"/>
    <s v="INNER - SEMARANG JATENG UTARA"/>
    <s v="SSL"/>
    <s v="REG"/>
    <s v="AO"/>
    <x v="0"/>
    <s v="1P INET"/>
    <s v="Completed (PS)"/>
    <s v="RBS-Regional 3"/>
    <d v="2026-08-03T15:59:56"/>
    <d v="2026-08-04T13:59:21"/>
    <n v="69357740"/>
    <m/>
    <n v="141408117790"/>
    <s v="KEJAR SETORAN SEMARANG"/>
    <s v="ODP-SSL-FAU/019"/>
    <s v="WO060818260"/>
    <m/>
    <m/>
    <m/>
    <n v="110.4322815"/>
    <n v="-7.0059246999999996"/>
    <s v="|MN01513|MYIA-070783945561/POI/Bp Tyo/087774007256/masterkejarsetoran@gmail.com"/>
    <s v="MYIB_ASSISTANT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6:10:38"/>
    <d v="2026-08-04T13:00:00"/>
    <m/>
    <s v="PS"/>
    <s v="X"/>
    <s v="NO ADDON"/>
    <n v="20260804"/>
    <s v="Completed"/>
    <s v="HSI Bisnis Basic Promo HUT Telkom PSB 70% - 15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0"/>
  </r>
  <r>
    <n v="433"/>
    <n v="1002514516"/>
    <n v="3"/>
    <x v="3"/>
    <n v="4"/>
    <s v="MAGELANG"/>
    <s v="TEMANGGUNG"/>
    <s v="TEM"/>
    <s v="REG"/>
    <s v="AO"/>
    <x v="0"/>
    <s v="1P INET"/>
    <s v="Completed (PS)"/>
    <s v="RBS-Regional 3"/>
    <d v="2026-08-07T12:52:57"/>
    <d v="2026-08-08T08:58:10"/>
    <n v="69360719"/>
    <m/>
    <n v="146149124338"/>
    <s v="SPBU CANDIMULYO KEDU 44 562.03"/>
    <s v="ODP-TMG-FAR/131 FAR/D08/131.01"/>
    <s v="WO061158191"/>
    <m/>
    <m/>
    <m/>
    <n v="110.17378650000001"/>
    <n v="-7.2927225999999896"/>
    <s v="|MN02495|MYIA-036966053424/POI/HARKIRJO/085228657577/spbu_sajogja4456203@yahoo.co.id"/>
    <s v="MYIB_ASSISTANT"/>
    <m/>
    <m/>
    <m/>
    <m/>
    <m/>
    <m/>
    <m/>
    <m/>
    <s v="Management Janji"/>
    <s v="2026-08-08 13:00:00 | Nama PIC : BAPAK HARKIRJO No HP : 085228657577 Alt :  M Janji : (SABTU/8/AGUSTUS/2026) jam Pasang : 09:00 Note : hubungi pelanggan jika ingin kelokasi"/>
    <s v="FCC"/>
    <d v="2026-07-08T12:55:13"/>
    <d v="2026-08-08T13:00:00"/>
    <m/>
    <s v="PS"/>
    <s v="X"/>
    <s v="NO ADDON"/>
    <n v="20260808"/>
    <s v="Completed"/>
    <s v="HSI Bisnis Basic Promo HUT Telkom PSB 70% - 50 Mbps"/>
    <s v="INDIBIZ"/>
    <m/>
    <m/>
    <d v="2026-08-08T13:00:00"/>
    <s v="2026-08-08 13:00:00 | Nama PIC : BAPAK HARKIRJO No HP : 085228657577 Alt :  M Janji : (SABTU/8/AGUSTUS/2026) jam Pasang : 09:00 Note : hubungi pelanggan jika ingin kelokasi"/>
    <n v="2026"/>
    <n v="8"/>
    <n v="8"/>
    <d v="2026-08-08T00:00:00"/>
    <n v="-0.54166666666424135"/>
    <x v="0"/>
  </r>
  <r>
    <n v="434"/>
    <n v="1002505973"/>
    <n v="3"/>
    <x v="4"/>
    <n v="5"/>
    <s v="KUPANG"/>
    <s v="WAINGAPU"/>
    <s v="WGP"/>
    <s v="REG"/>
    <s v="AO"/>
    <x v="0"/>
    <s v="1P INET"/>
    <s v="Completed (PS)"/>
    <s v="RBS-Regional 3"/>
    <d v="2026-08-03T12:13:56"/>
    <d v="2026-08-04T14:54:40"/>
    <n v="69357447"/>
    <m/>
    <n v="172517222495"/>
    <s v="Sumber karunia anak Indonesia"/>
    <s v="ODP-WGP-FR/15 FR/D02/15.01"/>
    <s v="WO060780461"/>
    <m/>
    <m/>
    <m/>
    <n v="120.2604204"/>
    <n v="-9.6529159"/>
    <s v="|MN00122|MYIA-091437235739/POI/Yohanis Yanggu Yamar/082247542248/sukaindonesiaa@gmail.com"/>
    <s v="MYIB_ASSISTANT"/>
    <m/>
    <m/>
    <m/>
    <m/>
    <m/>
    <m/>
    <m/>
    <m/>
    <s v="Management Janji"/>
    <s v="2026-08-05 08:00:00 | Nama PIC : Audre No HP : 082247542248 Alt : 085811134054 M Janji : 04/08/2026 Jam Pasang : 08.00 - 13:00  NoteÃ‚Â :  hubungi terlebih dahulu sebelum kelokasi"/>
    <s v="FCC"/>
    <d v="2026-03-08T12:25:25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Nama PIC : Audre No HP : 082247542248 Alt : 085811134054 M Janji : 04/08/2026 Jam Pasang : 08.00 - 13:00  NoteÃ‚Â :  hubungi terlebih dahulu sebelum kelokasi"/>
    <n v="2026"/>
    <n v="8"/>
    <n v="4"/>
    <d v="2026-08-04T00:00:00"/>
    <n v="-1.3333333333357587"/>
    <x v="0"/>
  </r>
  <r>
    <n v="435"/>
    <n v="1002506123"/>
    <n v="3"/>
    <x v="3"/>
    <n v="4"/>
    <s v="YOGYAKARTA"/>
    <s v="INNER - YOGYA JATENG SELATAN"/>
    <s v="KGD"/>
    <s v="REG"/>
    <s v="AO"/>
    <x v="0"/>
    <m/>
    <s v="Completed (PS)"/>
    <s v="RBS-Regional 3"/>
    <d v="2026-08-03T13:38:46"/>
    <d v="2026-08-05T15:50:30"/>
    <n v="69357520"/>
    <m/>
    <n v="143132123217"/>
    <s v="Alif&amp; 39;s Bakery Office Marketing"/>
    <s v="ODP-KGD-FAP/097"/>
    <s v="WO060877181"/>
    <m/>
    <m/>
    <m/>
    <n v="110.40456578135399"/>
    <n v="-7.8152104703287097"/>
    <s v="AMRBS ; 920111 ; AM ; BINDA ANISSA ; TREG3 ; MAGELANG ;1S HSI BISNIS 50MB 1:1 ; Irwan Adi Saputra/085188140787/ageneraffair6@gmail.com"/>
    <s v="Account Manager"/>
    <m/>
    <m/>
    <m/>
    <m/>
    <m/>
    <m/>
    <m/>
    <m/>
    <s v="Management Janji"/>
    <s v="2026-08-05 16:00:00|M Janji : (05/08/2026) jam Pasang pagi / siang  Note : hubungi pelanggan jika ingin kelokasi|40981182|MYDITA"/>
    <s v="FCC"/>
    <d v="2026-03-08T13:40:15"/>
    <d v="2026-08-05T16:00:00"/>
    <m/>
    <s v="PS"/>
    <s v="KOTAGEDE"/>
    <s v="NO ADDON"/>
    <n v="2026080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16:00:00"/>
    <s v="2026-08-05 16:00:00|M Janji : (05/08/2026) jam Pasang pagi / siang  Note : hubungi pelanggan jika ingin kelokasi|40981182|MYDITA"/>
    <n v="2026"/>
    <n v="8"/>
    <n v="5"/>
    <d v="2026-08-05T00:00:00"/>
    <n v="-0.66666666666424135"/>
    <x v="0"/>
  </r>
  <r>
    <n v="436"/>
    <n v="1002512160"/>
    <n v="3"/>
    <x v="7"/>
    <n v="4"/>
    <s v="KUDUS"/>
    <s v="BLORA"/>
    <s v="CEP"/>
    <s v="REG"/>
    <s v="AO"/>
    <x v="0"/>
    <s v="1P INET"/>
    <s v="Completed (PS)"/>
    <s v="RBS-Regional 3"/>
    <d v="2026-08-06T11:52:56"/>
    <d v="2026-08-08T09:07:31"/>
    <n v="69359888"/>
    <m/>
    <n v="142552107745"/>
    <s v="ERABLUE SURABAYA (CEPU)"/>
    <s v="ODP-CEP-FE/010 FE/D03/010.01"/>
    <s v="WO061062996"/>
    <m/>
    <m/>
    <m/>
    <n v="111.594678"/>
    <n v="-7.1478570000000001"/>
    <s v="|MN02587|MYIA-086983113350/POI/HASBIBINTARO SHIDDIQ/081249549394/nextperdanaone@gmail.com"/>
    <s v="MYIB_ASSISTANT"/>
    <m/>
    <m/>
    <m/>
    <m/>
    <m/>
    <m/>
    <m/>
    <m/>
    <s v="Management Janji"/>
    <s v="2026-08-07 08:00:00 | Nama PIC : bapak hasbi No HP : 081249549394 Alt :  M Janji : (JUMAT/7/AGUSTUS/2026) jam Pasang : 09:00 Note : hubungi pelanggan jika ingin kelokasi"/>
    <s v="FCC"/>
    <d v="2026-06-08T11:54:59"/>
    <d v="2026-08-07T08:00:00"/>
    <m/>
    <s v="PS"/>
    <s v="CEPU"/>
    <s v="NO ADDON"/>
    <n v="20260808"/>
    <s v="Completed"/>
    <s v="HSI Bisnis PSB 70% - 50 Mbps"/>
    <s v="INDIBIZ"/>
    <m/>
    <m/>
    <d v="2026-08-07T08:00:00"/>
    <s v="2026-08-07 08:00:00 | Nama PIC : bapak hasbi No HP : 081249549394 Alt :  M Janji : (JUMAT/7/AGUSTUS/2026) jam Pasang : 09:00 Note : hubungi pelanggan jika ingin kelokasi"/>
    <n v="2026"/>
    <n v="8"/>
    <n v="8"/>
    <d v="2026-08-08T00:00:00"/>
    <n v="0.66666666666424135"/>
    <x v="0"/>
  </r>
  <r>
    <n v="437"/>
    <n v="1002518058"/>
    <n v="3"/>
    <x v="1"/>
    <n v="4"/>
    <s v="PEKALONGAN"/>
    <s v="SLAWI"/>
    <s v="SLW"/>
    <s v="REG"/>
    <s v="AO"/>
    <x v="0"/>
    <m/>
    <s v="Completed (PS)"/>
    <s v="RBS-Regional 3"/>
    <d v="2026-08-10T14:36:26"/>
    <d v="2026-08-10T15:52:13"/>
    <n v="69361431"/>
    <m/>
    <n v="142283119760"/>
    <s v="SPPG LAPAS SLAWI"/>
    <s v="ODP-SLW-FY/004"/>
    <s v="WO061412152"/>
    <m/>
    <m/>
    <m/>
    <n v="109.12455199999999"/>
    <n v="-7.0033300000000001"/>
    <s v="|MN00347|MYIA-086295526647/POI/EDI SUPRIADI/08976405111/sppglapasslawi@gmail.com"/>
    <s v="Sales Profesional"/>
    <m/>
    <m/>
    <m/>
    <m/>
    <m/>
    <m/>
    <m/>
    <m/>
    <s v="Management Janji"/>
    <s v="2026-08-09 13:00:00 | Tanggal Pemasangan : 09 Agustus 2026  Jam Pemasangan : 08:00 13:00  Info Tambahan : Hubungi pelanggan dulu sebelum ke lokasi terimakasih"/>
    <s v="FCC"/>
    <d v="2026-10-08T14:39:40"/>
    <m/>
    <m/>
    <s v="PS"/>
    <s v="X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Tanggal Pemasangan : 09 Agustus 2026  Jam Pemasangan : 08:00 13:00  Info Tambahan : Hubungi pelanggan dulu sebelum ke lokasi terimakasih"/>
    <n v="2026"/>
    <n v="8"/>
    <n v="10"/>
    <d v="2026-08-10T00:00:00"/>
    <n v="-0.29166666666424135"/>
    <x v="0"/>
  </r>
  <r>
    <n v="438"/>
    <n v="1002508067"/>
    <n v="3"/>
    <x v="5"/>
    <n v="5"/>
    <s v="SBY SELATAN"/>
    <s v="KETINTANG"/>
    <s v="IJK"/>
    <s v="REG"/>
    <s v="AO"/>
    <x v="0"/>
    <s v="1P INET"/>
    <s v="100 | REVOKE COMPLETED"/>
    <s v="RBS-Regional 3"/>
    <d v="2026-08-04T12:49:56"/>
    <d v="2026-08-10T09:27:56"/>
    <n v="69358254"/>
    <m/>
    <n v="152306253168"/>
    <s v="PUSATEMAS.ID"/>
    <s v="ODP-IJK-FLV/18"/>
    <s v="WO060884918"/>
    <m/>
    <m/>
    <m/>
    <n v="112.7351173"/>
    <n v="-7.3094443999999896"/>
    <s v="|MN01715|MYIA-018902417796/POI/M. IRGI MUNGGARAN /081119807105/pusatemasirgi@gmail.com"/>
    <s v="MYIB_ASSISTANT"/>
    <m/>
    <m/>
    <m/>
    <m/>
    <m/>
    <m/>
    <m/>
    <m/>
    <s v="Management Janji"/>
    <s v="2026-08-05 11:00:00 |  M Janji : (5 AGUSTUS 2026) jam Pasang : siang Note : hubungi pelanggan jika ingin kelokasi"/>
    <s v="FCC"/>
    <d v="2026-04-08T12:55:04"/>
    <d v="2026-08-05T11:00:00"/>
    <s v="Kendala Pelanggan"/>
    <s v="REVOKE"/>
    <s v="WARU INJOKO"/>
    <s v="NO ADDON"/>
    <m/>
    <s v="Revoke Completed"/>
    <s v="HSI Bisnis Basic Promo HUT Telkom PSB 70% - 50 Mbps"/>
    <s v="INDIBIZ"/>
    <m/>
    <m/>
    <d v="2026-08-05T11:00:00"/>
    <s v="2026-08-05 11:00:00 |  M Janji : (5 AGUSTUS 2026) jam Pasang : siang Note : hubungi pelanggan jika ingin kelokasi"/>
    <m/>
    <m/>
    <m/>
    <e v="#NUM!"/>
    <e v="#NUM!"/>
    <x v="1"/>
  </r>
  <r>
    <n v="439"/>
    <n v="1002505987"/>
    <n v="3"/>
    <x v="0"/>
    <n v="5"/>
    <s v="KEDIRI"/>
    <s v="TULUNGAGUNG"/>
    <s v="TUL"/>
    <s v="REG"/>
    <s v="AO"/>
    <x v="0"/>
    <s v="1P INET"/>
    <s v="Completed (PS)"/>
    <s v="RBS-Regional 3"/>
    <d v="2026-08-03T12:28:57"/>
    <d v="2026-08-04T15:34:46"/>
    <n v="69357452"/>
    <m/>
    <n v="152606246370"/>
    <s v="PT. PUTRA SURYA MANDIRI SEJAHTERA"/>
    <s v="ODP-TUL-FAL/67 FAL/D03/67.01"/>
    <s v="WO060782530"/>
    <m/>
    <m/>
    <m/>
    <n v="111.900997012853"/>
    <n v="-8.0732220346341208"/>
    <s v="MD|MYDB-20260803264243|DC20015/MC20183|PT. PUTRA SURYA MANDIRI SEJAHTERA|081227646666"/>
    <s v="MYDIGIBIZPARTNER"/>
    <m/>
    <m/>
    <m/>
    <m/>
    <m/>
    <m/>
    <m/>
    <m/>
    <s v="Management Janji"/>
    <s v="2026-08-04 13:00:00 | JAM : 08:00 TGL : 4 AGUSTUS  2026 CATATAN : HUBUNGI PELANGGAN SEBELUM BERKUNJUNG UNTUK PEMASANGAN "/>
    <s v="FCC"/>
    <d v="2026-03-08T12:40:00"/>
    <d v="2026-08-04T13:00:00"/>
    <m/>
    <s v="PS"/>
    <s v="TULUNGAGUNG"/>
    <s v="NO ADDON"/>
    <n v="20260804"/>
    <s v="Completed"/>
    <s v="HSI Bisnis PSB 70% - 75 Mbps"/>
    <s v="INDIBIZ"/>
    <m/>
    <m/>
    <d v="2026-08-04T13:00:00"/>
    <s v="2026-08-04 13:00:00 | JAM : 08:00 TGL : 4 AGUSTUS  2026 CATATAN : HUBUNGI PELANGGAN SEBELUM BERKUNJUNG UNTUK PEMASANGAN "/>
    <n v="2026"/>
    <n v="8"/>
    <n v="4"/>
    <d v="2026-08-04T00:00:00"/>
    <n v="-0.54166666666424135"/>
    <x v="0"/>
  </r>
  <r>
    <n v="440"/>
    <n v="1002504347"/>
    <n v="3"/>
    <x v="2"/>
    <n v="5"/>
    <s v="DENPASAR"/>
    <s v="SANUR"/>
    <s v="KLM"/>
    <s v="REG"/>
    <s v="AO"/>
    <x v="0"/>
    <s v="1P INET"/>
    <s v="Completed (PS)"/>
    <s v="RBS-Regional 3"/>
    <d v="2026-08-01T10:19:57"/>
    <d v="2026-08-02T17:57:29"/>
    <n v="69356625"/>
    <m/>
    <n v="172401793316"/>
    <s v="PT. WINOD RITEL INDONESIA ,"/>
    <s v="ODP-KLM-FBY/66 FBY/D01/66.01"/>
    <s v="WO060626837"/>
    <m/>
    <m/>
    <m/>
    <n v="115.2305997"/>
    <n v="-8.6845496000000004"/>
    <s v="|MN02229|MYIA-050789311209/POI/CHRISTIAN DWI PRATIKNO/085179902303/winoddenpasar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0:25:16"/>
    <d v="2026-08-02T08:00:00"/>
    <m/>
    <s v="PS"/>
    <s v="KALIASEM"/>
    <s v="NO ADDON"/>
    <n v="20260802"/>
    <s v="Completed"/>
    <s v="HSI Bisnis Basic Promo HUT Telkom PSB 70% - 75 Mbps"/>
    <s v="INDIBIZ"/>
    <m/>
    <m/>
    <d v="2026-08-02T08:00:00"/>
    <s v="2026-08-02 08:00:00 | M Janji : (02/08/2026) jam Pasang : 09:00 Note : hubungi pelanggan jika ingin kelokasi"/>
    <n v="2026"/>
    <n v="8"/>
    <n v="2"/>
    <d v="2026-08-02T00:00:00"/>
    <n v="-0.33333333333575865"/>
    <x v="0"/>
  </r>
  <r>
    <n v="441"/>
    <n v="1002517415"/>
    <n v="3"/>
    <x v="3"/>
    <n v="4"/>
    <s v="YOGYAKARTA"/>
    <s v="INNER - YOGYA JATENG SELATAN"/>
    <s v="BBS"/>
    <s v="REG"/>
    <s v="AO"/>
    <x v="0"/>
    <m/>
    <s v="MIE - SEND SURVEY"/>
    <s v="RBS-Regional 2"/>
    <d v="2026-08-10T11:26:02"/>
    <d v="2026-08-10T13:08:01"/>
    <n v="68988943"/>
    <m/>
    <n v="146131120575"/>
    <s v="PT. SECURINDO PACKATAMA INDONESIA"/>
    <s v="ODP-BBS-FG/037"/>
    <s v="WO061393379"/>
    <m/>
    <m/>
    <m/>
    <n v="110.4013092"/>
    <n v="-7.7817561"/>
    <s v="AMRBS;950223;ALDHIAZ;JKT OUTER;HSI Bisnis PSB 70% - 50 Mbps - (439000);CP Lily Ismalia 089687353200 ALT 081383755100;promotion@secureparking.co.id  "/>
    <s v="Account Manager"/>
    <m/>
    <m/>
    <m/>
    <m/>
    <m/>
    <m/>
    <m/>
    <m/>
    <s v="Management Janji"/>
    <s v="2026-08-11 15:00:00|Nama PIC : PT. SECURINDO PACKATAMA INDONESIA No HP : 089687353200 Alt :  M Janji : (SELASA/11/AGUSTUS/2026) jam Pasang : 09:00 Note : hubungi pelanggan jika ingin kelokasi|40961371|MYDITA"/>
    <s v="FCC"/>
    <d v="2026-10-08T11:40:04"/>
    <d v="2026-08-11T15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 : PT. SECURINDO PACKATAMA INDONESIA No HP : 089687353200 Alt :  M Janji : (SELASA/11/AGUSTUS/2026) jam Pasang : 09:00 Note : hubungi pelanggan jika ingin kelokasi|40961371|MYDITA"/>
    <m/>
    <m/>
    <m/>
    <e v="#NUM!"/>
    <e v="#NUM!"/>
    <x v="1"/>
  </r>
  <r>
    <n v="442"/>
    <n v="1002513766"/>
    <n v="3"/>
    <x v="4"/>
    <n v="5"/>
    <s v="MATARAM"/>
    <s v="BIMA"/>
    <s v="DMP"/>
    <s v="REG"/>
    <s v="AO"/>
    <x v="0"/>
    <m/>
    <s v="Completed (PS)"/>
    <s v="RBS-Regional 3"/>
    <d v="2026-08-07T09:05:03"/>
    <d v="2026-08-07T13:50:56"/>
    <n v="69358680"/>
    <m/>
    <n v="172611786194"/>
    <s v="toko Sentral jaya"/>
    <s v="ODP-DMP-FAE/32"/>
    <s v="WO061135629"/>
    <m/>
    <m/>
    <m/>
    <n v="118.46000119999999"/>
    <n v="-8.5314552999999993"/>
    <s v="|MN02363|MYIA-085990006482/POI/alfian LEONARD tannaya /082145830000/oppohera97@gmail.com"/>
    <s v="Sales Profesional"/>
    <m/>
    <m/>
    <m/>
    <m/>
    <m/>
    <m/>
    <m/>
    <m/>
    <s v="Management Janji"/>
    <s v="2026-08-05 15:00:00 | Nama Pic : bp alfian   No Hp Pic : 082145830000  No alt : -  Jam Pemasangan : pagi   Tanggal Pemasangan : 5 Agustus 2026"/>
    <s v="FCC"/>
    <d v="2026-07-08T09:10:56"/>
    <m/>
    <m/>
    <s v="PS"/>
    <s v="DOMPU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5 15:00:00 | Nama Pic : bp alfian   No Hp Pic : 082145830000  No alt : -  Jam Pemasangan : pagi   Tanggal Pemasangan : 5 Agustus 2026"/>
    <n v="2026"/>
    <n v="8"/>
    <n v="7"/>
    <d v="2026-08-07T00:00:00"/>
    <n v="-0.29166666666424135"/>
    <x v="0"/>
  </r>
  <r>
    <n v="443"/>
    <n v="1002506207"/>
    <n v="3"/>
    <x v="4"/>
    <n v="5"/>
    <s v="MATARAM"/>
    <s v="LOMBOK BARAT TENGAH"/>
    <s v="PRY"/>
    <s v="REG"/>
    <s v="AO"/>
    <x v="0"/>
    <s v="1P INET"/>
    <s v="Completed (PS)"/>
    <s v="RBS-Regional 3"/>
    <d v="2026-08-03T14:13:57"/>
    <d v="2026-08-04T14:31:44"/>
    <n v="69357593"/>
    <m/>
    <n v="172603791527"/>
    <s v="Bengkel Saepudin"/>
    <s v="ODP-PYA-FAQ/64 FAQ/D05/64.01"/>
    <s v="WO060800484"/>
    <m/>
    <m/>
    <m/>
    <n v="116.34333360940199"/>
    <n v="-8.6760711724175295"/>
    <s v="MD|MYDB-20260803264264|SC00001/MC00046|Bengkel Saepudin|081917360777"/>
    <s v="MYDIGIBIZPARTNER"/>
    <m/>
    <m/>
    <m/>
    <m/>
    <m/>
    <m/>
    <m/>
    <m/>
    <s v="Management Janji"/>
    <s v="2026-08-04 13:00:00 | Nama : BP SAEPUDIN  No Hp : 081917360777 No Alt :  Tgl Pemasangan : 04 Agustus 2026 Interval : PAGI  Note : Hubungi pelanggan terlebih dahulu"/>
    <s v="FCC"/>
    <d v="2026-03-08T14:40:09"/>
    <d v="2026-08-04T13:00:00"/>
    <m/>
    <s v="PS"/>
    <s v="LOMBOK TENGAH"/>
    <s v="NO ADDON"/>
    <n v="20260804"/>
    <s v="Completed"/>
    <s v="HSI Bisnis PSB 70% - 150 Mbps"/>
    <s v="INDIBIZ"/>
    <m/>
    <m/>
    <d v="2026-08-04T13:00:00"/>
    <s v="2026-08-04 13:00:00 | Nama : BP SAEPUDIN  No Hp : 081917360777 No Alt :  Tgl Pemasangan : 04 Agustus 2026 Interval : PAGI  Note : Hubungi pelanggan terlebih dahulu"/>
    <n v="2026"/>
    <n v="8"/>
    <n v="4"/>
    <d v="2026-08-04T00:00:00"/>
    <n v="-0.54166666666424135"/>
    <x v="0"/>
  </r>
  <r>
    <n v="444"/>
    <n v="1002516945"/>
    <n v="3"/>
    <x v="5"/>
    <n v="5"/>
    <s v="SBY SELATAN"/>
    <s v="TANDES"/>
    <s v="DMO"/>
    <s v="REG"/>
    <s v="AO"/>
    <x v="0"/>
    <m/>
    <s v="Completed (PS)"/>
    <s v="RBS-Regional 3"/>
    <d v="2026-08-10T09:18:19"/>
    <d v="2026-08-10T16:05:18"/>
    <n v="69362114"/>
    <m/>
    <n v="152301273580"/>
    <s v="SERASACAFESBY"/>
    <s v="ODP-DMO-FNA/10"/>
    <s v="WO061376419"/>
    <m/>
    <m/>
    <m/>
    <n v="112.73893219999999"/>
    <n v="-7.2915653000000002"/>
    <s v="|MN02093|/SERASACAFESBY/Andi Muhammad N/082344652389/ajoppar@gmail.com/HSI Basic Winback + Antares Eazy (1:2) 50 Mbps (Rp 395.000) PSB Rp 150.000"/>
    <s v="Sales Force DBS"/>
    <m/>
    <m/>
    <m/>
    <m/>
    <m/>
    <m/>
    <m/>
    <m/>
    <s v="Management Janji"/>
    <s v="2026-08-11 13:00:00|Nama : BP ANDI MUHAMMAD NUR S No Hp : 082344652389 No Alt :  Tgl Pemasangan : 11 Agustus 2026 Interval : SIANG Note : Hubungi pelanggan terlebih dahulu|40971402|MYDITA"/>
    <s v="FCC"/>
    <d v="2026-10-08T09:25:41"/>
    <d v="2026-08-11T13:00:00"/>
    <m/>
    <s v="PS"/>
    <s v="DARMO GUBENG"/>
    <s v="ANTAREZ"/>
    <n v="20260810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1T13:00:00"/>
    <s v="2026-08-11 13:00:00|Nama : BP ANDI MUHAMMAD NUR S No Hp : 082344652389 No Alt :  Tgl Pemasangan : 11 Agustus 2026 Interval : SIANG Note : Hubungi pelanggan terlebih dahulu|40971402|MYDITA"/>
    <n v="2026"/>
    <n v="8"/>
    <n v="10"/>
    <d v="2026-08-10T00:00:00"/>
    <n v="-1.5416666666642413"/>
    <x v="0"/>
  </r>
  <r>
    <n v="445"/>
    <n v="1002511940"/>
    <n v="3"/>
    <x v="0"/>
    <n v="5"/>
    <s v="MADIUN"/>
    <s v="MADIUN"/>
    <s v="MNZ"/>
    <s v="REG"/>
    <s v="AO"/>
    <x v="0"/>
    <s v="1P INET"/>
    <s v="Completed (PS)"/>
    <s v="RBS-Regional 3"/>
    <d v="2026-08-06T11:04:57"/>
    <d v="2026-08-06T16:28:32"/>
    <n v="69359795"/>
    <m/>
    <n v="152601214909"/>
    <s v="SPBU 54.631.07"/>
    <s v="ODP-MNZ-FAX/37"/>
    <s v="WO061056718"/>
    <m/>
    <m/>
    <m/>
    <n v="111.50963"/>
    <n v="-7.6108029999999998"/>
    <s v="|MN00265|MYIA-078552717032/POI/ROBBY PERMANA PUTRA/089619618698/spbu_5463107_madiun@yahoo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10:06"/>
    <d v="2026-08-07T08:00:00"/>
    <m/>
    <s v="PS"/>
    <s v="X"/>
    <s v="NO ADDON"/>
    <n v="20260806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6"/>
    <d v="2026-08-06T00:00:00"/>
    <n v="-1.3333333333357587"/>
    <x v="0"/>
  </r>
  <r>
    <n v="446"/>
    <n v="1002515842"/>
    <n v="3"/>
    <x v="7"/>
    <n v="4"/>
    <s v="KUDUS"/>
    <s v="PURWODADI"/>
    <s v="PWB"/>
    <s v="REG"/>
    <s v="AO"/>
    <x v="0"/>
    <s v="1P INET"/>
    <s v="7 | OSS - PROVISIONING ISSUED"/>
    <s v="RBS-Regional 3"/>
    <d v="2026-08-08T11:58:56"/>
    <d v="2026-08-09T13:08:53"/>
    <n v="69361390"/>
    <m/>
    <n v="141568113904"/>
    <s v="ONDOL"/>
    <s v="ODP-PWB-FD/156 FD/D05/156.01"/>
    <s v="WO061251811"/>
    <m/>
    <m/>
    <m/>
    <n v="110.92130698836699"/>
    <n v="-7.02527454543403"/>
    <s v="|MN00410|MYIA-046729611048/POI/ALI MUCHSIN/082327602683/amuh2150@gmail.com"/>
    <s v="MYIB_ASSISTANT"/>
    <m/>
    <m/>
    <m/>
    <m/>
    <m/>
    <m/>
    <m/>
    <m/>
    <s v="Management Janji"/>
    <s v="2026-08-09 13:00:00 | Nama PIC: bp muchsin Notel: 082327602683 Alt: -  Tanggal: 9/8/2026 Jam Pasang: Siang Note: Hubungi pelanggan sebelum ke lokasi, terima kasih. "/>
    <s v="FCC"/>
    <d v="2026-08-08T12:09:43"/>
    <d v="2026-08-09T13:00:00"/>
    <m/>
    <s v="PI"/>
    <s v="X"/>
    <s v="NO ADDON"/>
    <m/>
    <s v="Provisioning Issued"/>
    <s v="HSI Bisnis Promo HUT Telkom PSB 70% - 150 Mbps"/>
    <s v="INDIBIZ"/>
    <m/>
    <m/>
    <d v="2026-08-09T13:00:00"/>
    <s v="2026-08-09 13:00:00 | Nama PIC: bp muchsin Notel: 082327602683 Alt: -  Tanggal: 9/8/2026 Jam Pasang: Siang Note: Hubungi pelanggan sebelum ke lokasi, terima kasih. "/>
    <m/>
    <m/>
    <m/>
    <e v="#NUM!"/>
    <e v="#NUM!"/>
    <x v="1"/>
  </r>
  <r>
    <n v="447"/>
    <n v="1002512810"/>
    <n v="3"/>
    <x v="2"/>
    <n v="5"/>
    <s v="SINGARJA"/>
    <s v="GIANYAR"/>
    <s v="GIN"/>
    <s v="REG"/>
    <s v="AO"/>
    <x v="0"/>
    <m/>
    <s v="Completed (PS)"/>
    <s v="RBS-Regional 3"/>
    <d v="2026-08-06T15:04:38"/>
    <d v="2026-08-09T20:53:49"/>
    <n v="69360128"/>
    <m/>
    <n v="172407213388"/>
    <s v="SD NEGERI 3 BONA"/>
    <s v="ODP-GIN-FA/53"/>
    <s v="WO061109550"/>
    <m/>
    <m/>
    <m/>
    <n v="115.3188648"/>
    <n v="-8.5513589999999997"/>
    <s v="|MN02658|/PIC Ni Made Kristiani/085964280157/madekristiani099@gmail.com"/>
    <s v="Sales Force DBS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5:25:44"/>
    <d v="2026-08-07T15:00:00"/>
    <s v="Kendala Lainnya"/>
    <s v="PS"/>
    <s v="GIANYAR"/>
    <s v="NO ADDON"/>
    <n v="20260809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5:00:00"/>
    <s v="2026-08-07 15:00:00|Jam pemasangan : 12.00 Info Tambahan : Hubungi pelanggan dulu sebelum ke lokasi terimakasih |40951378|MYDITA"/>
    <n v="2026"/>
    <n v="8"/>
    <n v="9"/>
    <d v="2026-08-09T00:00:00"/>
    <n v="1.375"/>
    <x v="2"/>
  </r>
  <r>
    <n v="448"/>
    <n v="1002510097"/>
    <n v="3"/>
    <x v="6"/>
    <n v="5"/>
    <s v="SIDOARJO"/>
    <s v="JOMBANG"/>
    <s v="JOM"/>
    <s v="REG"/>
    <s v="AO"/>
    <x v="0"/>
    <m/>
    <s v="Completed (PS)"/>
    <s v="RBS-Regional 3"/>
    <d v="2026-08-05T10:59:01"/>
    <d v="2026-08-06T19:45:54"/>
    <n v="69358945"/>
    <m/>
    <n v="152318240530"/>
    <s v="KAMIMA"/>
    <s v="ODP-JOM-FS/71"/>
    <s v="WO061110249"/>
    <m/>
    <m/>
    <m/>
    <n v="112.2182945"/>
    <n v="-7.5307591"/>
    <s v="|MN02084|/KAMIMA/WINBACK 2.0 HSI B2B (1:1) 50MBPS 355RB PSB DISC 70%//crahmadanty@gmail.com/CECIA RAHMADANTY /81252330223"/>
    <s v="Sales Force DBS"/>
    <m/>
    <m/>
    <m/>
    <m/>
    <m/>
    <m/>
    <m/>
    <m/>
    <s v="Management Janji"/>
    <s v="2026-08-07 15:00:00|Tanggal pemasangan: 6/08/2026 Jam pemasangan : pagi / siang Info Tambahan : Hubungi pelanggan dulu sebelum ke lokasi. terima kasih|40010577|MYDITA"/>
    <s v="FCC"/>
    <d v="2026-05-08T11:24:55"/>
    <d v="2026-08-07T15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Tanggal pemasangan: 6/08/2026 Jam pemasangan : pagi / siang Info Tambahan : Hubungi pelanggan dulu sebelum ke lokasi. terima kasih|40010577|MYDITA"/>
    <n v="2026"/>
    <n v="8"/>
    <n v="6"/>
    <d v="2026-08-06T00:00:00"/>
    <n v="-1.625"/>
    <x v="0"/>
  </r>
  <r>
    <n v="449"/>
    <n v="1002514842"/>
    <n v="3"/>
    <x v="6"/>
    <n v="5"/>
    <s v="JEMBER"/>
    <s v="JEMBER"/>
    <s v="JER"/>
    <s v="REG"/>
    <s v="AO"/>
    <x v="0"/>
    <s v="1P INET"/>
    <s v="Completed (PS)"/>
    <s v="RBS-Regional 3"/>
    <d v="2026-08-07T14:28:56"/>
    <d v="2026-08-09T10:53:46"/>
    <n v="69360886"/>
    <m/>
    <n v="152501280879"/>
    <s v="Bimbel Ganesha Operation"/>
    <s v="ODP-JER-FD/08 FD/D01/01.08"/>
    <s v="WO061172449"/>
    <m/>
    <m/>
    <m/>
    <n v="113.697486631572"/>
    <n v="-8.1747603830376701"/>
    <s v="MD|MYDB-20260806264563|DN00001/MN00906|Bimbel Ganesha Operation|085259222201"/>
    <s v="MYDIGIBIZPARTNER"/>
    <m/>
    <m/>
    <m/>
    <m/>
    <m/>
    <m/>
    <m/>
    <m/>
    <s v="Management Janji"/>
    <s v="2026-08-08 13:00:00 | Nama PIC : Huznil No HP : 085259222201 Alt :  M Janji : 08/08/2026 Jam Pasang : 08.00 - 13:00  NoteÃ‚Â :  hubungi terlebih dahulu sebelum kelokasi"/>
    <s v="FCC"/>
    <d v="2026-07-08T14:40:02"/>
    <d v="2026-08-08T13:00:00"/>
    <m/>
    <s v="PS"/>
    <s v="JEMBER"/>
    <s v="NO ADDON"/>
    <n v="20260809"/>
    <s v="Completed"/>
    <s v="HSI Bisnis Basic Promo HUT Telkom PSB 70% - 50 Mbps"/>
    <s v="INDIBIZ"/>
    <m/>
    <m/>
    <d v="2026-08-08T13:00:00"/>
    <s v="2026-08-08 13:00:00 | Nama PIC : Huznil No HP : 085259222201 Alt :  M Janji : 08/08/2026 Jam Pasang : 08.00 - 13:00  NoteÃ‚Â :  hubungi terlebih dahulu sebelum kelokasi"/>
    <n v="2026"/>
    <n v="8"/>
    <n v="9"/>
    <d v="2026-08-09T00:00:00"/>
    <n v="0.45833333333575865"/>
    <x v="0"/>
  </r>
  <r>
    <n v="450"/>
    <n v="1002506060"/>
    <n v="3"/>
    <x v="0"/>
    <n v="5"/>
    <s v="MADIUN"/>
    <s v="TUBAN"/>
    <s v="BCR"/>
    <s v="REG"/>
    <s v="AO"/>
    <x v="0"/>
    <s v="1P INET"/>
    <s v="Completed (PS)"/>
    <s v="RBS-Regional 3"/>
    <d v="2026-08-03T13:13:58"/>
    <d v="2026-08-04T14:53:00"/>
    <n v="69357479"/>
    <m/>
    <n v="152648206699"/>
    <s v="SPBU 5362328"/>
    <s v="ODP-BCR-FAD/59 FAD/D06/59.01"/>
    <s v="WO060789043"/>
    <m/>
    <m/>
    <m/>
    <n v="111.801662072539"/>
    <n v="-6.7924671514779904"/>
    <s v="MD|MYDB-20260803264230|DN00001/MN01285|SPBU 5362328|087748027809"/>
    <s v="MYDIGIBIZPARTNER"/>
    <m/>
    <m/>
    <m/>
    <m/>
    <m/>
    <m/>
    <m/>
    <m/>
    <s v="Management Janji"/>
    <s v="2026-08-04 13:00:00 |  M Janji : (04/08/2026) jam Pasang : 09:00 Note : hubungi pelanggan jika ingin kelokasi"/>
    <s v="FCC"/>
    <d v="2026-03-08T13:25:40"/>
    <d v="2026-08-04T13:00:00"/>
    <m/>
    <s v="PS"/>
    <s v="JATIROGO BANCAR"/>
    <s v="NO ADDON"/>
    <n v="20260804"/>
    <s v="Completed"/>
    <s v="HSI Bisnis Promo HUT Telkom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0"/>
  </r>
  <r>
    <n v="451"/>
    <n v="1002505108"/>
    <n v="3"/>
    <x v="4"/>
    <n v="5"/>
    <s v="MATARAM"/>
    <s v="LOMBOK BARAT TENGAH"/>
    <s v="PRY"/>
    <s v="REG"/>
    <s v="AO"/>
    <x v="0"/>
    <s v="1P INET"/>
    <s v="102 | FOLLOW UP COMPLETED"/>
    <s v="RBS-Regional 3"/>
    <d v="2026-08-02T10:13:56"/>
    <d v="2026-08-04T19:02:39"/>
    <n v="69356961"/>
    <m/>
    <n v="172603791301"/>
    <s v="APOTEK MUJUR"/>
    <s v="ODP-PYA-FAC/12 FAC/D02/12.01"/>
    <s v="WO060699312"/>
    <m/>
    <m/>
    <m/>
    <n v="116.35284204035899"/>
    <n v="-8.7613090433028802"/>
    <s v="MD|MYDB-20260802264165|SC00001/MC00069|APOTEK MUJUR|081929345150"/>
    <s v="MYDIGIBIZPARTNER"/>
    <m/>
    <m/>
    <m/>
    <m/>
    <m/>
    <m/>
    <m/>
    <m/>
    <s v="Management Janji"/>
    <s v="2026-08-03 08:00:00 | Nama PIC : Sahnan No HP : 081929345150 Alt :  M Janji : 03/08/2026 Jam Pasang : 08.00 - 13:00  NoteÃ‚Â :  hubungi terlebih dahulu sebelum kelokasi "/>
    <s v="FCC"/>
    <d v="2026-02-08T10:25:14"/>
    <d v="2026-08-03T08:00:00"/>
    <s v="Kendala Lainnya"/>
    <s v="REVOKE"/>
    <s v="LOMBOK TENGAH"/>
    <s v="NO ADDON"/>
    <m/>
    <s v="Follow Up Revoke Completed, New Order ID : SC1002509453"/>
    <s v="HSI Bisnis Promo HUT Telkom PSB 70% - 150 Mbps"/>
    <s v="INDIBIZ"/>
    <m/>
    <m/>
    <d v="2026-08-03T08:00:00"/>
    <s v="2026-08-03 08:00:00 | Nama PIC : Sahnan No HP : 081929345150 Alt :  M Janji : 03/08/2026 Jam Pasang : 08.00 - 13:00  NoteÃ‚Â :  hubungi terlebih dahulu sebelum kelokasi "/>
    <m/>
    <m/>
    <m/>
    <e v="#NUM!"/>
    <e v="#NUM!"/>
    <x v="1"/>
  </r>
  <r>
    <n v="452"/>
    <n v="1002508007"/>
    <n v="3"/>
    <x v="7"/>
    <n v="4"/>
    <s v="KUDUS"/>
    <s v="PATI"/>
    <s v="PAT"/>
    <s v="REG"/>
    <s v="AO"/>
    <x v="0"/>
    <m/>
    <s v="98 | OSS - CANCEL COMPLETE"/>
    <s v="RBS-Regional 3"/>
    <d v="2026-08-04T12:26:57"/>
    <d v="2026-08-10T17:15:47"/>
    <n v="69358221"/>
    <n v="2955162063"/>
    <n v="142551119447"/>
    <s v="PT GLOBAL JET EXPRESS"/>
    <s v="ODP-PAT-FAJ/001"/>
    <s v="WO060926902"/>
    <m/>
    <m/>
    <m/>
    <n v="111.0626635"/>
    <n v="-6.6565117000000003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04-08T12:39:55"/>
    <d v="2026-08-06T08:00:00"/>
    <s v="Kendala Pelanggan"/>
    <s v="CANCEL"/>
    <s v="X"/>
    <s v="NO ADDON"/>
    <m/>
    <s v="Cancel 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1"/>
  </r>
  <r>
    <n v="453"/>
    <n v="1002515578"/>
    <n v="3"/>
    <x v="1"/>
    <n v="4"/>
    <s v="SEMARANG"/>
    <s v="SALATIGA"/>
    <s v="SLI"/>
    <s v="REG"/>
    <s v="AO"/>
    <x v="0"/>
    <s v="1P INET"/>
    <s v="102 | FOLLOW UP COMPLETED"/>
    <s v="RBS-Regional 3"/>
    <d v="2026-08-08T08:28:57"/>
    <d v="2026-08-10T11:18:44"/>
    <n v="69361228"/>
    <m/>
    <n v="142434111349"/>
    <s v="eatore kost"/>
    <s v="ODP-SLI-FH/003 FH/D01/003.01"/>
    <s v="WO061234050"/>
    <m/>
    <m/>
    <m/>
    <n v="110.50780930000001"/>
    <n v="-7.3395962999999904"/>
    <s v="|MN00426|MYIA-030887676866/POI/muchamad rifky/088980332597/muchamad881@gmail.com"/>
    <s v="MYIB_ASSISTANT"/>
    <m/>
    <m/>
    <m/>
    <m/>
    <m/>
    <m/>
    <m/>
    <m/>
    <s v="Management Janji"/>
    <s v="2026-08-09 08:00:00 | Nama PIC : Bp Rifky No Hp : 088980332597 No Alt : - Tgl Pemasangan : 09 Agustus 2026 Interval : SIANG Note : Hubungi pelanggan terlebih dahulu"/>
    <s v="FCC"/>
    <d v="2026-08-08T08:39:49"/>
    <d v="2026-08-09T08:00:00"/>
    <s v="Kendala Pelanggan"/>
    <s v="REVOKE"/>
    <s v="X"/>
    <s v="NO ADDON"/>
    <m/>
    <s v="Follow Up Revoke Completed, New Order ID : SC1002517395"/>
    <s v="HSI Bisnis Promo HUT Telkom PSB 70% - 100 Mbps"/>
    <s v="INDIBIZ"/>
    <m/>
    <m/>
    <d v="2026-08-09T08:00:00"/>
    <s v="2026-08-09 08:00:00 | Nama PIC : Bp Rifky No Hp : 088980332597 No Alt : - Tgl Pemasangan : 09 Agustus 2026 Interval : SIANG Note : Hubungi pelanggan terlebih dahulu"/>
    <m/>
    <m/>
    <m/>
    <e v="#NUM!"/>
    <e v="#NUM!"/>
    <x v="1"/>
  </r>
  <r>
    <n v="454"/>
    <n v="1002517277"/>
    <n v="3"/>
    <x v="6"/>
    <n v="5"/>
    <s v="PASURUAN"/>
    <s v="PASURUAN"/>
    <s v="PSN"/>
    <s v="REG"/>
    <s v="AO"/>
    <x v="0"/>
    <m/>
    <s v="7 | OSS - PROVISIONING ISSUED"/>
    <s v="RBS-Regional 3"/>
    <d v="2026-08-10T10:41:49"/>
    <d v="2026-08-11T08:08:11"/>
    <n v="69362213"/>
    <m/>
    <n v="152729256722"/>
    <s v="TOKO FAIZAH"/>
    <s v="ODP-PSN-FCH/20"/>
    <s v="WO061384440"/>
    <m/>
    <m/>
    <m/>
    <n v="112.84340419999999"/>
    <n v="-7.6977966999999996"/>
    <s v="|MN01982|/TOKO FAIZAH/WINBACK 2.0 HSI B2B (1:2) 50MBPS 320RB PSB DISC 70%/PSN/Irfan12@gmail.com/M IRFAN/ 087720098215 / 0882010070930 / 81357570343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10:54:58"/>
    <d v="2026-08-11T08:00:00"/>
    <m/>
    <s v="PI"/>
    <s v="PASURU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m/>
    <m/>
    <m/>
    <e v="#NUM!"/>
    <e v="#NUM!"/>
    <x v="1"/>
  </r>
  <r>
    <n v="455"/>
    <n v="1002507103"/>
    <n v="3"/>
    <x v="0"/>
    <n v="5"/>
    <s v="MADIUN"/>
    <s v="TUBAN"/>
    <s v="JTR"/>
    <s v="REG"/>
    <s v="AO"/>
    <x v="0"/>
    <s v="1P INET"/>
    <s v="102 | FOLLOW UP COMPLETED"/>
    <s v="RBS-Regional 3"/>
    <d v="2026-08-04T09:46:56"/>
    <d v="2026-08-08T12:25:15"/>
    <n v="69358013"/>
    <m/>
    <n v="152645203670"/>
    <s v="yayasan sunatunnur"/>
    <s v="ODP-JTR-FB/38 FB/D08/38.01"/>
    <s v="WO060859092"/>
    <m/>
    <m/>
    <m/>
    <n v="111.722955049638"/>
    <n v="-7.0150902159156399"/>
    <s v="|MN02366|MYIA-021358576561/POI/salehudin/082332907901/smaislamiyah2002@gmail.com"/>
    <s v="MYIB_ASSISTANT"/>
    <m/>
    <m/>
    <m/>
    <m/>
    <m/>
    <m/>
    <m/>
    <m/>
    <s v="Management Janji"/>
    <s v="2026-08-05 08:00:00 | Nama PIC: bp salehuddin Notel: 082332907901 Alt: -  Tanggal: 5/8/2026 Jam Pasang: Pagi Note: Hubungi sebelum ke lokasi, terimakasih. "/>
    <s v="FCC"/>
    <d v="2026-04-08T09:55:31"/>
    <d v="2026-08-05T08:00:00"/>
    <s v="Kendala Teknik"/>
    <s v="REVOKE"/>
    <s v="JATIROGO BANCAR"/>
    <s v="NO ADDON"/>
    <m/>
    <s v="Follow Up Revoke Completed, New Order ID : SC1002515872"/>
    <s v="HSI Bisnis Basic Promo HUT Telkom PSB 70% - 200 Mbps"/>
    <s v="INDIBIZ"/>
    <m/>
    <m/>
    <d v="2026-08-05T08:00:00"/>
    <s v="2026-08-05 08:00:00 | Nama PIC: bp salehuddin Notel: 082332907901 Alt: -  Tanggal: 5/8/2026 Jam Pasang: Pagi Note: Hubungi sebelum ke lokasi, terimakasih. "/>
    <m/>
    <m/>
    <m/>
    <e v="#NUM!"/>
    <e v="#NUM!"/>
    <x v="1"/>
  </r>
  <r>
    <n v="456"/>
    <n v="1002504611"/>
    <n v="3"/>
    <x v="0"/>
    <n v="5"/>
    <s v="KEDIRI"/>
    <s v="TULUNGAGUNG"/>
    <s v="TUL"/>
    <s v="REG"/>
    <s v="AO"/>
    <x v="0"/>
    <s v="1P INET"/>
    <s v="Completed (PS)"/>
    <s v="RBS-Regional 3"/>
    <d v="2026-08-01T13:58:56"/>
    <d v="2026-08-02T14:00:48"/>
    <n v="69356768"/>
    <m/>
    <n v="152606246179"/>
    <s v="SPBU NGANTRU 54.662.06"/>
    <s v="ODP-TUL-FAP/66 FAP/D05/66.01"/>
    <s v="WO060653984"/>
    <m/>
    <m/>
    <m/>
    <n v="111.93244199999999"/>
    <n v="-8.0037260000000003"/>
    <s v="|MN01011|MYIA-094533404365/POI/ARIF PRASETYA WARAHAP/082234244764/itafifarma@gmail.com"/>
    <s v="MYIB_ASSISTANT"/>
    <m/>
    <m/>
    <m/>
    <m/>
    <m/>
    <m/>
    <m/>
    <m/>
    <s v="Management Janji"/>
    <s v="2026-08-02 13:00:00 | M Janji : 2 agustus 2026 jam Pasang : pagi siang Note : hubungi pelanggan jika ingin kelokasi"/>
    <s v="FCC"/>
    <d v="2026-01-08T14:09:52"/>
    <d v="2026-08-02T13:00:00"/>
    <m/>
    <s v="PS"/>
    <s v="TULUNGAGUNG"/>
    <s v="NO ADDON"/>
    <n v="20260802"/>
    <s v="Completed"/>
    <s v="HSI Bisnis Promo HUT Telkom PSB 70% - 50 Mbps"/>
    <s v="INDIBIZ"/>
    <m/>
    <m/>
    <d v="2026-08-02T13:00:00"/>
    <s v="2026-08-02 13:00:00 | M Janji : 2 agustus 2026 jam Pasang : pagi siang Note : hubungi pelanggan jika ingin kelokasi"/>
    <n v="2026"/>
    <n v="8"/>
    <n v="2"/>
    <d v="2026-08-02T00:00:00"/>
    <n v="-0.54166666666424135"/>
    <x v="0"/>
  </r>
  <r>
    <n v="457"/>
    <n v="1002512150"/>
    <n v="3"/>
    <x v="3"/>
    <n v="4"/>
    <s v="YOGYAKARTA"/>
    <s v="INNER - YOGYA JATENG SELATAN"/>
    <s v="KBU"/>
    <s v="REG"/>
    <s v="AO"/>
    <x v="0"/>
    <s v="1P INET"/>
    <s v="Completed (PS)"/>
    <s v="RBS-Regional 3"/>
    <d v="2026-08-06T11:49:57"/>
    <d v="2026-08-08T18:09:52"/>
    <n v="69359856"/>
    <m/>
    <n v="146113146439"/>
    <s v="ERABLUE WH SLEMAN"/>
    <s v="ODP-KBU-FGB/041 FGB/D02/041.01"/>
    <s v="WO061062728"/>
    <m/>
    <m/>
    <m/>
    <n v="110.330237"/>
    <n v="-7.7973590000000002"/>
    <s v="|MN02587|MYIA-001120357446/POI/HASBIBINTARO SHIDDIQ/081249549394/nextperdanaone@gmail.com"/>
    <s v="MYIB_ASSISTANT"/>
    <m/>
    <m/>
    <m/>
    <m/>
    <m/>
    <m/>
    <m/>
    <m/>
    <s v="Management Janji"/>
    <s v="2026-08-08 13:00:00 | Nama PIC : bapak hasbi No HP : 081249549394 Alt :  M Janji : (JUMAT/7/AGUSTUS/2026) jam Pasang : 09:00 Note : hubungi pelanggan jika ingin kelokasi"/>
    <s v="FCC"/>
    <d v="2026-06-08T11:54:59"/>
    <d v="2026-08-08T13:00:00"/>
    <m/>
    <s v="PS"/>
    <s v="X"/>
    <s v="NO ADDON"/>
    <n v="20260808"/>
    <s v="Completed"/>
    <s v="HSI Bisnis PSB 70% - 100 Mbps"/>
    <s v="INDIBIZ"/>
    <m/>
    <m/>
    <d v="2026-08-08T13:00:00"/>
    <s v="2026-08-08 13:00:00 | Nama PIC : bapak hasbi No HP : 081249549394 Alt :  M Janji : (JUMAT/7/AGUSTUS/2026) jam Pasang : 09:00 Note : hubungi pelanggan jika ingin kelokasi"/>
    <n v="2026"/>
    <n v="8"/>
    <n v="8"/>
    <d v="2026-08-08T00:00:00"/>
    <n v="-0.54166666666424135"/>
    <x v="0"/>
  </r>
  <r>
    <n v="458"/>
    <n v="1002516422"/>
    <n v="3"/>
    <x v="5"/>
    <n v="5"/>
    <s v="SBY SELATAN"/>
    <s v="KETINTANG"/>
    <s v="RKT"/>
    <s v="REG"/>
    <s v="AO"/>
    <x v="0"/>
    <s v="1P INET"/>
    <s v="OSS - FALLOUT"/>
    <s v="RBS-Regional 3"/>
    <d v="2026-08-09T11:40:57"/>
    <d v="2026-08-10T17:30:41"/>
    <n v="69361782"/>
    <m/>
    <n v="152308241996"/>
    <s v="PT. Senlan Jaya Abadi"/>
    <s v="ODP-RKT-FBA/11 FBA/D01/11.01"/>
    <s v="WO061311294"/>
    <m/>
    <m/>
    <m/>
    <n v="112.751086"/>
    <n v="-7.3037729999999996"/>
    <s v="|MN02351|MYIA-029619196030/POI/Wu Fengmei/082266696168/senlan.88888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1:54:51"/>
    <d v="2026-08-10T08:00:00"/>
    <s v="Kendala Pelanggan"/>
    <s v="FO_WFM"/>
    <s v="RUNGKUT"/>
    <s v="NO ADDON"/>
    <m/>
    <s v="Provisioning Failed|WFM|INF009014356|batal, karena pelanggan meminta pemasangan di area Jakarta, bukan surabaya"/>
    <s v="HSI Bisnis Basic PSB 70% Dual Band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1"/>
  </r>
  <r>
    <n v="459"/>
    <n v="1002512245"/>
    <n v="3"/>
    <x v="5"/>
    <n v="5"/>
    <s v="SBY UTARA"/>
    <s v="MANYAR"/>
    <s v="MGO"/>
    <s v="REG"/>
    <s v="AO"/>
    <x v="0"/>
    <s v="1P INET"/>
    <s v="102 | FOLLOW UP COMPLETED"/>
    <s v="RBS-Regional 3"/>
    <d v="2026-08-06T12:34:56"/>
    <d v="2026-08-10T16:13:02"/>
    <n v="69359904"/>
    <m/>
    <n v="152413167553"/>
    <s v="LEMBAGA PENDIDIKAN BAHASA CHINA"/>
    <s v="ODP-DMO-FAC/14 FAC/D03/14.01"/>
    <s v="WO061067864"/>
    <m/>
    <m/>
    <m/>
    <n v="112.75182599999999"/>
    <n v="-7.2598849999999997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jam Pasang : 09:00 Note : hubungi pelanggan jika ingin kelokasi "/>
    <s v="FCC"/>
    <d v="2026-06-08T12:40:10"/>
    <d v="2026-08-07T13:00:00"/>
    <s v="Kendala Pelanggan"/>
    <s v="REVOKE"/>
    <s v="MERGOYOSO"/>
    <s v="NO ADDON"/>
    <m/>
    <s v="Follow Up Revoke Completed, New Order ID : SC1002518438"/>
    <s v="HSI Bisnis Promo HUT Telkom PSB 70% - 200 Mbps"/>
    <s v="INDIBIZ"/>
    <m/>
    <m/>
    <d v="2026-08-07T13:00:00"/>
    <s v="2026-08-07 13:00:00 | M Janji : (07/08/026) jam Pasang : 09:00 Note : hubungi pelanggan jika ingin kelokasi "/>
    <m/>
    <m/>
    <m/>
    <e v="#NUM!"/>
    <e v="#NUM!"/>
    <x v="1"/>
  </r>
  <r>
    <n v="460"/>
    <n v="1002517230"/>
    <n v="3"/>
    <x v="7"/>
    <n v="4"/>
    <s v="KUDUS"/>
    <s v="PURWODADI"/>
    <s v="WRO"/>
    <s v="REG"/>
    <s v="AO"/>
    <x v="0"/>
    <m/>
    <s v="Completed (PS)"/>
    <s v="RBS-Regional 3"/>
    <d v="2026-08-10T10:26:10"/>
    <d v="2026-08-10T16:09:48"/>
    <n v="69361025"/>
    <m/>
    <n v="142509107229"/>
    <s v="SPBU 4458112"/>
    <s v="ODP-WRO-FG/112"/>
    <s v="WO061370905"/>
    <m/>
    <m/>
    <m/>
    <n v="111.13602040252501"/>
    <n v="-7.0904512744156003"/>
    <s v="|MN01996|MYIA-091289207121/POI/Siti Munfaizah/085325118582/spbutruwolu@gmail.com"/>
    <s v="Amex"/>
    <m/>
    <m/>
    <m/>
    <m/>
    <m/>
    <m/>
    <m/>
    <m/>
    <s v="Management Janji"/>
    <s v="2026-08-08 13:00:00 | telp :085325118582   alt : pagi / siang 08/08/2026  hub sebelum ke lokasi   "/>
    <s v="FCC"/>
    <d v="2026-10-08T10:39:47"/>
    <m/>
    <m/>
    <s v="PS"/>
    <s v="WIROSARI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8 13:00:00 | telp :085325118582   alt : pagi / siang 08/08/2026  hub sebelum ke lokasi   "/>
    <n v="2026"/>
    <n v="8"/>
    <n v="10"/>
    <d v="2026-08-10T00:00:00"/>
    <n v="-0.29166666666424135"/>
    <x v="0"/>
  </r>
  <r>
    <n v="461"/>
    <n v="1002512828"/>
    <n v="3"/>
    <x v="3"/>
    <n v="4"/>
    <s v="YOGYAKARTA"/>
    <s v="SLEMAN"/>
    <s v="GOD"/>
    <s v="REG"/>
    <s v="AO"/>
    <x v="0"/>
    <m/>
    <s v="MYDITA - GAGAL SEND CARING UNSC"/>
    <s v="RBS-Regional 3"/>
    <d v="2026-08-06T15:08:42"/>
    <d v="2026-08-07T14:09:02"/>
    <n v="69360136"/>
    <m/>
    <n v="146136130072"/>
    <s v="Jaringan Multimedia Indonesia"/>
    <m/>
    <m/>
    <m/>
    <m/>
    <m/>
    <n v="110.198357732925"/>
    <n v="-7.677076675801390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462"/>
    <n v="1002508433"/>
    <n v="3"/>
    <x v="0"/>
    <n v="5"/>
    <s v="MALANG"/>
    <s v="KEPANJEN"/>
    <s v="KEP"/>
    <s v="REG"/>
    <s v="AO"/>
    <x v="0"/>
    <m/>
    <s v="Completed (PS)"/>
    <s v="RBS-Regional 2"/>
    <d v="2026-08-04T14:05:48"/>
    <d v="2026-08-05T20:21:10"/>
    <n v="69358337"/>
    <m/>
    <n v="152718219088"/>
    <s v="SMA Taruna Nusantara Kampus Malang"/>
    <s v="ODP-KEP-FY/37"/>
    <s v="WO060922561"/>
    <m/>
    <m/>
    <m/>
    <n v="112.5413346"/>
    <n v="-8.1912453000000003"/>
    <s v="AMRBS;407072;AM LEDIT;PIC +62Ã‚Â 822Ã¢â‚¬â€˜3081Ã¢â‚¬â€˜8836 (Roni), Diaz +62 812-3302-1045 PSB INET ONLY 300MBPS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 |40010577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08.00 - 12.00 Info Tambahan : Hubungi pelanggan dulu sebelum ke lokasi terimakasih |40010577|MYDITA"/>
    <n v="2026"/>
    <n v="8"/>
    <n v="5"/>
    <d v="2026-08-05T00:00:00"/>
    <n v="-0.54166666666424135"/>
    <x v="0"/>
  </r>
  <r>
    <n v="463"/>
    <n v="1002509832"/>
    <n v="3"/>
    <x v="7"/>
    <n v="4"/>
    <s v="SOLO"/>
    <s v="BOYOLALI"/>
    <s v="BYL"/>
    <s v="REG"/>
    <s v="AO"/>
    <x v="0"/>
    <s v="2P INET + VOICE"/>
    <s v="WAITING AKTIFASI IHLD"/>
    <s v="RBS-Regional 3"/>
    <d v="2026-08-05T09:48:57"/>
    <d v="2026-08-05T11:15:02"/>
    <n v="69356637"/>
    <m/>
    <m/>
    <s v="PT. MITRA SARANA PLASTINDO"/>
    <m/>
    <s v="WO060633867"/>
    <m/>
    <m/>
    <m/>
    <n v="110.60401"/>
    <n v="-7.4904099999999998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5-08T09:55:13"/>
    <d v="2026-08-02T00:00:00"/>
    <m/>
    <s v="UNSC"/>
    <s v="BOYOLALI"/>
    <s v="NO ADDON"/>
    <m/>
    <s v="WAITING:  |MYDITA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1"/>
  </r>
  <r>
    <n v="464"/>
    <n v="1002508356"/>
    <n v="3"/>
    <x v="0"/>
    <n v="5"/>
    <s v="KEDIRI"/>
    <s v="KEDIRI"/>
    <s v="KDI"/>
    <s v="REG"/>
    <s v="AO"/>
    <x v="0"/>
    <s v="1P INET"/>
    <s v="Completed (PS)"/>
    <s v="RBS-Regional 3"/>
    <d v="2026-08-04T13:50:56"/>
    <d v="2026-08-05T10:11:58"/>
    <n v="69358325"/>
    <m/>
    <n v="152610241454"/>
    <s v="PRATAMA CAFE"/>
    <s v="ODP-KDI-FAQ/37 FAQ/D03/37.01"/>
    <s v="WO060897076"/>
    <m/>
    <m/>
    <m/>
    <n v="112.03705157186501"/>
    <n v="-7.7964092157564204"/>
    <s v="|MC20191|MYIA-016305736447/POI/JEFRY PRATAMA DINATA/08213638925/jefrypratama@web-library.net"/>
    <s v="MYIB_ASSISTANT"/>
    <m/>
    <m/>
    <m/>
    <m/>
    <m/>
    <m/>
    <m/>
    <m/>
    <s v="Management Janji"/>
    <s v="2026-08-05 13:00:00 | Nama Pic : BP JEFRY No Hp Pic : 08213638925 Jam Pemasangan : 08:00 - 12.00 Tanggal Pemasangan : RABU 05 AGUSTUS 2026 Info Tambahan : Hubungi pelanggan sebelum datang ke lokasi, terima kasih."/>
    <s v="FCC"/>
    <d v="2026-04-08T13:54:57"/>
    <d v="2026-08-05T13:00:00"/>
    <m/>
    <s v="PS"/>
    <s v="X"/>
    <s v="NO ADDON"/>
    <n v="20260805"/>
    <s v="Completed"/>
    <s v="HSI Bisnis Promo HUT Telkom PSB 70% - 200 Mbps"/>
    <s v="INDIBIZ"/>
    <m/>
    <m/>
    <d v="2026-08-05T13:00:00"/>
    <s v="2026-08-05 13:00:00 | Nama Pic : BP JEFRY No Hp Pic : 08213638925 Jam Pemasangan : 08:00 - 12.00 Tanggal Pemasangan : RABU 05 AGUSTUS 2026 Info Tambahan : Hubungi pelanggan sebelum datang ke lokasi, terima kasih."/>
    <n v="2026"/>
    <n v="8"/>
    <n v="5"/>
    <d v="2026-08-05T00:00:00"/>
    <n v="-0.54166666666424135"/>
    <x v="0"/>
  </r>
  <r>
    <n v="465"/>
    <n v="1002509301"/>
    <n v="3"/>
    <x v="7"/>
    <n v="4"/>
    <s v="KUDUS"/>
    <s v="KUDUS"/>
    <s v="KUD"/>
    <s v="REG"/>
    <s v="AO"/>
    <x v="0"/>
    <s v="1P INET"/>
    <s v="Completed (PS)"/>
    <s v="RBS-Regional 3"/>
    <d v="2026-08-04T16:58:56"/>
    <d v="2026-08-06T12:47:21"/>
    <n v="69358606"/>
    <m/>
    <n v="142401145967"/>
    <s v="SPBU 4459519"/>
    <s v="ODP-KUD-FL/024 FL/D09/024.01"/>
    <s v="WO060923065"/>
    <m/>
    <m/>
    <m/>
    <n v="110.784807"/>
    <n v="-6.8597159999999997"/>
    <s v="|MC60142|MYIA-031755604161/POI/DERA BAHTIAR WIDIYANTO /08562685148/spbu_modern@yahoo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7:10:10"/>
    <d v="2026-08-05T13:00:00"/>
    <m/>
    <s v="PS"/>
    <s v="X"/>
    <s v="NO ADDON"/>
    <n v="20260806"/>
    <s v="Completed"/>
    <s v="HSI Bisnis Basic Promo HUT Telkom PSB 70% - 150 Mbps"/>
    <s v="INDIBIZ"/>
    <m/>
    <m/>
    <d v="2026-08-05T13:00:00"/>
    <s v="2026-08-05 13:00:00 | M Janji : (05/08/2026) jam Pasang pagi / siang  Note : hubungi pelanggan jika ingin kelokasi"/>
    <n v="2026"/>
    <n v="8"/>
    <n v="6"/>
    <d v="2026-08-06T00:00:00"/>
    <n v="0.45833333333575865"/>
    <x v="0"/>
  </r>
  <r>
    <n v="466"/>
    <n v="1002514357"/>
    <n v="3"/>
    <x v="3"/>
    <n v="4"/>
    <s v="PURWOKERTO"/>
    <s v="PURWOKERTO"/>
    <s v="PWT"/>
    <s v="REG"/>
    <s v="AO"/>
    <x v="0"/>
    <m/>
    <s v="Completed (PS)"/>
    <s v="RBS-Regional 3"/>
    <d v="2026-08-07T11:31:57"/>
    <d v="2026-08-07T13:07:16"/>
    <n v="69358365"/>
    <m/>
    <n v="146303609728"/>
    <s v="sd negri 1 karangklesem"/>
    <s v="ODP-PWT-FAL/109"/>
    <s v="WO061151789"/>
    <m/>
    <m/>
    <m/>
    <n v="109.2428989"/>
    <n v="-7.4509164999999999"/>
    <s v="|MN02742|MYIA-037073417638/POI/arisa rahmawati romadlon/082227022522/risa.zaenudin30@gmail.com"/>
    <s v="Sales Profesional"/>
    <m/>
    <m/>
    <m/>
    <m/>
    <m/>
    <m/>
    <m/>
    <m/>
    <s v="Management Janji"/>
    <s v="2026-08-05 13:00:00 | Tanggal pemasangan : 05 AGUSTUS 2026  Jam pemasangan : pagi/siang  Info Tambahan : Hubungi pelanggan dulu sebelum ke lokasi  terima kasih"/>
    <s v="FCC"/>
    <d v="2026-07-08T11:40:14"/>
    <m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7T07:00:00"/>
    <s v="2026-08-05 13:00:00 | Tanggal pemasangan : 05 AGUSTUS 2026  Jam pemasangan : pagi/siang  Info Tambahan : Hubungi pelanggan dulu sebelum ke lokasi  terima kasih"/>
    <n v="2026"/>
    <n v="8"/>
    <n v="7"/>
    <d v="2026-08-07T00:00:00"/>
    <n v="-0.29166666666424135"/>
    <x v="0"/>
  </r>
  <r>
    <n v="467"/>
    <n v="1002510055"/>
    <n v="3"/>
    <x v="5"/>
    <n v="5"/>
    <s v="SBY UTARA"/>
    <s v="TANDES"/>
    <s v="LKI"/>
    <s v="REG"/>
    <s v="AO"/>
    <x v="0"/>
    <s v="1P INET"/>
    <s v="100 | REVOKE COMPLETED"/>
    <s v="RBS-Regional 3"/>
    <d v="2026-08-05T10:46:56"/>
    <d v="2026-08-10T09:35:47"/>
    <n v="69358916"/>
    <m/>
    <n v="152424213432"/>
    <s v="STAR JAYA ANUGERAH"/>
    <s v="ODP-LKS-FDA/23 FDA/D02/23.01"/>
    <s v="WO060962583"/>
    <m/>
    <m/>
    <m/>
    <n v="112.69563220000001"/>
    <n v="-7.3047093999999904"/>
    <s v="MD|MYDB-20260805264400|DN00001/MN00443|STAR JAYA ANUGERAH|081808868863"/>
    <s v="MYDIGIBIZPARTNER"/>
    <m/>
    <m/>
    <m/>
    <m/>
    <m/>
    <m/>
    <m/>
    <m/>
    <s v="Management Janji"/>
    <s v="2026-08-07 15:00:00 | Nama Pic : BP ROY No Hp Pic : 081808868863 Jam Pemasangan : 08:00 - 12.00 Tanggal Pemasangan : KAMIS 06 AGUSTUS 2026 Info Tambahan : Hubungi pelanggan sebelum datang ke lokasi, terima kasih."/>
    <s v="FCC"/>
    <d v="2026-05-08T10:54:57"/>
    <d v="2026-08-07T15:00:00"/>
    <s v="Kendala Teknik"/>
    <s v="REVOKE"/>
    <s v="TANDES"/>
    <s v="NO ADDON"/>
    <m/>
    <s v="Revoke Completed"/>
    <s v="HSI Bisnis Basic Promo HUT Telkom PSB 70% - 50 Mbps"/>
    <s v="INDIBIZ"/>
    <m/>
    <m/>
    <d v="2026-08-07T15:00:00"/>
    <s v="2026-08-07 15:00:00 | Nama Pic : BP ROY No Hp Pic : 081808868863 Jam Pemasangan : 08:00 - 12.00 Tanggal Pemasangan : KAMIS 06 AGUSTUS 2026 Info Tambahan : Hubungi pelanggan sebelum datang ke lokasi, terima kasih."/>
    <m/>
    <m/>
    <m/>
    <e v="#NUM!"/>
    <e v="#NUM!"/>
    <x v="1"/>
  </r>
  <r>
    <n v="468"/>
    <n v="1002508966"/>
    <n v="3"/>
    <x v="4"/>
    <n v="5"/>
    <s v="MATARAM"/>
    <s v="INNER - NUSA TENGGARA"/>
    <s v="MTR"/>
    <s v="REG"/>
    <s v="AO"/>
    <x v="0"/>
    <s v="1P INET"/>
    <s v="Completed (PS)"/>
    <s v="RBS-Regional 3"/>
    <d v="2026-08-04T15:38:56"/>
    <d v="2026-08-06T09:49:47"/>
    <n v="69358481"/>
    <m/>
    <n v="172601796803"/>
    <s v="Herbologist Coffee"/>
    <s v="ODP-MTR-FBW/21 FBW/D04/21.01"/>
    <s v="WO060913733"/>
    <m/>
    <m/>
    <m/>
    <n v="116.093574"/>
    <n v="-8.5835260000000009"/>
    <s v="|MC40311|MYIA-096189148507/POI/Tamam/085338267005/tamam.80@gmail.com"/>
    <s v="MYIB_ASSISTANT"/>
    <m/>
    <m/>
    <m/>
    <m/>
    <m/>
    <m/>
    <m/>
    <m/>
    <s v="Management Janji"/>
    <s v="2026-08-07 13:00:00 | Tanggal Pemasangan : 07 Agustus 2026 Jam Pemasangan : 08:00 13:00 Info Tambahan : Hubungi pelanggan dulu sebelum ke lokasi terimakasih"/>
    <s v="FCC"/>
    <d v="2026-04-08T15:40:01"/>
    <d v="2026-08-07T13:00:00"/>
    <m/>
    <s v="PS"/>
    <s v="X"/>
    <s v="NO ADDON"/>
    <n v="20260806"/>
    <s v="Completed"/>
    <s v="HSI Bisnis Promo HUT Telkom PSB 70% - 50 Mbps"/>
    <s v="INDIBIZ"/>
    <m/>
    <m/>
    <d v="2026-08-07T13:00:00"/>
    <s v="2026-08-07 13:00:00 | Tanggal Pemasangan : 07 Agustus 2026 Jam Pemasangan : 08:00 13:00 Info Tambahan : Hubungi pelanggan dulu sebelum ke lokasi terimakasih"/>
    <n v="2026"/>
    <n v="8"/>
    <n v="6"/>
    <d v="2026-08-06T00:00:00"/>
    <n v="-1.5416666666642413"/>
    <x v="0"/>
  </r>
  <r>
    <n v="469"/>
    <n v="1002504762"/>
    <n v="3"/>
    <x v="6"/>
    <n v="5"/>
    <s v="JEMBER"/>
    <s v="JEMBER"/>
    <s v="TGU"/>
    <s v="REG"/>
    <s v="AO"/>
    <x v="0"/>
    <s v="1P INET"/>
    <s v="Completed (PS)"/>
    <s v="RBS-Regional 3"/>
    <d v="2026-08-01T15:43:56"/>
    <d v="2026-08-02T13:41:50"/>
    <n v="69356803"/>
    <m/>
    <n v="152513202662"/>
    <s v="ponpes nurul ishlah"/>
    <s v="ODP-TGU-FA/40 FA/D02/40.01"/>
    <s v="WO060666277"/>
    <m/>
    <m/>
    <m/>
    <n v="113.44331916421601"/>
    <n v="-8.2481150011989008"/>
    <s v="MD|MYDB-20260801264123|DB10005/MB10152|ponpes nurul ishlah|088245575443"/>
    <s v="MYDIGIBIZPARTNER"/>
    <m/>
    <m/>
    <m/>
    <m/>
    <m/>
    <m/>
    <m/>
    <m/>
    <s v="Management Janji"/>
    <s v="2026-08-02 13:00:00 | M Janji : (02/08/2026) jam Pasang : 09:00 Note : hubungi pelanggan jika ingin kelokasi"/>
    <s v="FCC"/>
    <d v="2026-01-08T15:55:09"/>
    <d v="2026-08-02T13:00:00"/>
    <m/>
    <s v="PS"/>
    <s v="TANGGUL"/>
    <s v="NO ADDON"/>
    <n v="20260802"/>
    <s v="Completed"/>
    <s v="HSI Bisnis Khusus Winback PSB 70% - 100 Mbps"/>
    <s v="INDIBIZ"/>
    <m/>
    <m/>
    <d v="2026-08-02T13:00:00"/>
    <s v="2026-08-02 13:00:00 | M Janji : (02/08/2026) jam Pasang : 09:00 Note : hubungi pelanggan jika ingin kelokasi"/>
    <n v="2026"/>
    <n v="8"/>
    <n v="2"/>
    <d v="2026-08-02T00:00:00"/>
    <n v="-0.54166666666424135"/>
    <x v="0"/>
  </r>
  <r>
    <n v="470"/>
    <n v="1002516129"/>
    <n v="3"/>
    <x v="0"/>
    <n v="5"/>
    <s v="MALANG"/>
    <s v="BATU"/>
    <s v="BLB"/>
    <s v="REG"/>
    <s v="AO"/>
    <x v="0"/>
    <s v="1P INET"/>
    <s v="Completed (PS)"/>
    <s v="RBS-Regional 3"/>
    <d v="2026-08-08T15:59:58"/>
    <d v="2026-08-09T19:42:47"/>
    <n v="69361583"/>
    <m/>
    <n v="152702231257"/>
    <s v="SPBU 54.651.04"/>
    <s v="ODP-BLB-FDS/18 FDS/D01/18.01"/>
    <s v="WO061278120"/>
    <m/>
    <m/>
    <m/>
    <n v="112.64988719999999"/>
    <n v="-7.9352736999999998"/>
    <s v="|MN02540|MYIA-059264264303/POI/Arif Sugiarto/085888041271/spbu5465104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6:09:53"/>
    <d v="2026-08-10T08:00:00"/>
    <m/>
    <s v="PS"/>
    <s v="BLIMBING"/>
    <s v="NO ADDON"/>
    <n v="20260809"/>
    <s v="Completed"/>
    <s v="HSI Bisnis Promo HUT Telkom PSB 70% - 5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0"/>
  </r>
  <r>
    <n v="471"/>
    <n v="1002506602"/>
    <n v="3"/>
    <x v="4"/>
    <n v="5"/>
    <s v="MATARAM"/>
    <s v="SUMBAWA"/>
    <s v="SBW"/>
    <s v="REG"/>
    <s v="AO"/>
    <x v="0"/>
    <m/>
    <s v="Completed (PS)"/>
    <s v="RBS-Regional 3"/>
    <d v="2026-08-03T18:03:42"/>
    <d v="2026-08-04T19:29:26"/>
    <n v="69356609"/>
    <m/>
    <n v="172606792080"/>
    <s v="SMP IT ABU HURAIRAH SUMBAWA"/>
    <s v="ODP-SBW-FBK/61"/>
    <s v="WO060832138"/>
    <m/>
    <m/>
    <m/>
    <n v="117.4524673"/>
    <n v="-8.5887779000000002"/>
    <s v="|MN01595|MYIA-046506313461/POI/FIRMAN/087860187055/smpitputra.abhursumbawa@gmail.com"/>
    <s v="Sales Profesional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3-08T18:10:15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08:00:00 | Tanggal pemasangan: 01/08/2026  Jam pemasangan : pagi / siang  Info Tambahan : Hubungi pelanggan dulu sebelum ke lokasi  terima kasih"/>
    <n v="2026"/>
    <n v="8"/>
    <n v="4"/>
    <d v="2026-08-04T00:00:00"/>
    <n v="0.70833333333575865"/>
    <x v="0"/>
  </r>
  <r>
    <n v="472"/>
    <n v="1002509440"/>
    <n v="3"/>
    <x v="4"/>
    <n v="5"/>
    <s v="MATARAM"/>
    <s v="LOMBOK BARAT TENGAH"/>
    <s v="PRY"/>
    <s v="REG"/>
    <s v="AO"/>
    <x v="0"/>
    <s v="1P INET"/>
    <s v="Completed (PS)"/>
    <s v="RBS-Regional 3"/>
    <d v="2026-08-04T18:40:56"/>
    <d v="2026-08-05T20:49:09"/>
    <n v="69358678"/>
    <m/>
    <n v="172603791541"/>
    <s v="CV LANCAR REZEKY BERKAT JAYA"/>
    <s v="ODP-PYA-FAM/41"/>
    <s v="WO060931470"/>
    <m/>
    <m/>
    <m/>
    <n v="116.27560640486"/>
    <n v="-8.7088697400020791"/>
    <s v="|MC40315|MYIA-075309102029/POI/RYAN SANJAYA/0818582505/bersamamudah4@gmail.com"/>
    <s v="MYIB_ASSISTANT"/>
    <m/>
    <m/>
    <m/>
    <m/>
    <m/>
    <m/>
    <m/>
    <m/>
    <s v="Management Janji"/>
    <s v="2026-08-05 15:00:00 | Nama PIC : Bp Ryan No HP : 0818582505 No Alt : - M Janji : 05 Agustus 2026 Jam Pasang : Pagi / Siang Note : hubungi pelanggan jika ingin ke lokasi, terima kasih"/>
    <s v="FCC"/>
    <d v="2026-04-08T18:55:33"/>
    <d v="2026-08-05T15:00:00"/>
    <m/>
    <s v="PS"/>
    <s v="LOMBOK TENGAH"/>
    <s v="NO ADDON"/>
    <n v="20260805"/>
    <s v="Completed"/>
    <s v="HSI Bisnis Promo HUT Telkom PSB 70% - 150 Mbps"/>
    <s v="INDIBIZ"/>
    <m/>
    <m/>
    <d v="2026-08-05T15:00:00"/>
    <s v="2026-08-05 15:00:00 | Nama PIC : Bp Ryan No HP : 0818582505 No Alt : - M Janji : 05 Agustus 2026 Jam Pasang : Pagi / Siang Note : hubungi pelanggan jika ingin ke lokasi, terima kasih"/>
    <n v="2026"/>
    <n v="8"/>
    <n v="5"/>
    <d v="2026-08-05T00:00:00"/>
    <n v="-0.625"/>
    <x v="0"/>
  </r>
  <r>
    <n v="473"/>
    <n v="1002510406"/>
    <n v="3"/>
    <x v="2"/>
    <n v="5"/>
    <s v="SINGARJA"/>
    <s v="SINGARAJA"/>
    <s v="SRR"/>
    <s v="REG"/>
    <s v="AO"/>
    <x v="0"/>
    <s v="1P INET"/>
    <s v="Completed (PS)"/>
    <s v="RBS-Regional 3"/>
    <d v="2026-08-05T12:37:57"/>
    <d v="2026-08-06T15:24:53"/>
    <n v="69359104"/>
    <m/>
    <n v="172425707865"/>
    <s v="Toko Sedana"/>
    <s v="ODP-SRR-FK/05 FK/D01/05.01"/>
    <s v="WO060976790"/>
    <m/>
    <m/>
    <m/>
    <n v="114.7615686"/>
    <n v="-8.1823882999999995"/>
    <s v="MD|MYDB-20260805264428|DN00001/MN00176|Toko Sedana|082146161216"/>
    <s v="MYDIGIBIZPARTNER"/>
    <m/>
    <m/>
    <m/>
    <m/>
    <m/>
    <m/>
    <m/>
    <m/>
    <s v="Management Janji"/>
    <s v="2026-08-06 13:00:00 | Nama PIC : bapak nyoman tri No HP : 082146161216 Alt :  M Janji : (kamis/6/AGUSTUS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300 Mbps"/>
    <s v="INDIBIZ"/>
    <m/>
    <m/>
    <d v="2026-08-06T13:00:00"/>
    <s v="2026-08-06 13:00:00 | Nama PIC : bapak nyoman tri No HP : 082146161216 Alt :  M Janji : (kamis/6/AGUSTUS/2026) jam Pasang : 09:00 Note : hubungi pelanggan jika ingin kelokasi"/>
    <n v="2026"/>
    <n v="8"/>
    <n v="6"/>
    <d v="2026-08-06T00:00:00"/>
    <n v="-0.54166666666424135"/>
    <x v="0"/>
  </r>
  <r>
    <n v="474"/>
    <n v="1002510550"/>
    <n v="3"/>
    <x v="7"/>
    <n v="4"/>
    <s v="SOLO"/>
    <s v="INNER - SOLO JATENG TIMUR"/>
    <s v="KRT"/>
    <s v="REG"/>
    <s v="AO"/>
    <x v="0"/>
    <m/>
    <s v="Completed (PS)"/>
    <s v="RBS-Regional 3"/>
    <d v="2026-08-05T13:30:24"/>
    <d v="2026-08-06T19:52:17"/>
    <n v="69359192"/>
    <m/>
    <n v="142505404112"/>
    <s v="PT Langkah Manajemen Indonesia / 096 Sanggrahan"/>
    <s v="ODP-KRT-FAU/050"/>
    <s v="WO060993715"/>
    <m/>
    <m/>
    <m/>
    <n v="110.8029356"/>
    <n v="-7.5875968"/>
    <s v="|MC80228|/PT Langkah Manajemen Indonesia 096 Sanggrahan/Paket HSI Bisnis Promo HUT Telkom 1:1 50Mbps/Conan Ryan Hindarto/081127012432/iot.004@apps.langkahkecil.id"/>
    <s v="Sales Profesional"/>
    <m/>
    <m/>
    <m/>
    <m/>
    <m/>
    <m/>
    <m/>
    <m/>
    <s v="Management Janji"/>
    <s v="2026-08-06 15:00:00|Jam pemasangan : 12.00 Info Tambahan : Hubungi pelanggan dulu sebelum ke lokasi terimakasih |40951378|MYDITA"/>
    <s v="FCC"/>
    <d v="2026-05-08T13:39:44"/>
    <d v="2026-08-06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Jam pemasangan : 12.00 Info Tambahan : Hubungi pelanggan dulu sebelum ke lokasi terimakasih |40951378|MYDITA"/>
    <n v="2026"/>
    <n v="8"/>
    <n v="6"/>
    <d v="2026-08-06T00:00:00"/>
    <n v="-0.625"/>
    <x v="0"/>
  </r>
  <r>
    <n v="475"/>
    <n v="1002508370"/>
    <n v="3"/>
    <x v="1"/>
    <n v="4"/>
    <s v="PEKALONGAN"/>
    <s v="PEKALONGAN"/>
    <s v="KJE"/>
    <s v="REG"/>
    <s v="AO"/>
    <x v="0"/>
    <s v="1P INET"/>
    <s v="102 | FOLLOW UP COMPLETED"/>
    <s v="RBS-Regional 3"/>
    <d v="2026-08-04T13:52:56"/>
    <d v="2026-08-06T12:50:55"/>
    <n v="69358326"/>
    <m/>
    <n v="146219104074"/>
    <s v="SD NEGERI 1 KALIBENING"/>
    <s v="ODP-KJE-FH/026 FH/D04/026.01"/>
    <s v="WO060897105"/>
    <m/>
    <m/>
    <m/>
    <n v="109.6390347"/>
    <n v="-7.2211794999999999"/>
    <s v="|MN01881|MYIA-094712153027/POI/sri sunarsih /085879566626/srinarsih2403@gmail.com"/>
    <s v="MYIB_ASSISTANT"/>
    <m/>
    <m/>
    <m/>
    <m/>
    <m/>
    <m/>
    <m/>
    <m/>
    <s v="Management Janji"/>
    <s v="2026-08-05 13:00:00 | Nama : BU SRI SUNARSIH No Hp : 085879566626 No Alt :  Tgl Pemasangan : 05 Agustus 2026 Interval : PAGI  Note : Hubungi pelanggan terlebih dahulu"/>
    <s v="FCC"/>
    <d v="2026-04-08T13:54:57"/>
    <d v="2026-08-05T13:00:00"/>
    <s v="Kendala Lainnya"/>
    <s v="REVOKE"/>
    <s v="KAJEN"/>
    <s v="NO ADDON"/>
    <m/>
    <s v="Follow Up Revoke Completed, New Order ID : SC1002512273"/>
    <s v="HSI Bisnis Basic Promo HUT Telkom PSB 70% - 75 Mbps"/>
    <s v="INDIBIZ"/>
    <m/>
    <m/>
    <d v="2026-08-05T13:00:00"/>
    <s v="2026-08-05 13:00:00 | Nama : BU SRI SUNARSIH No Hp : 085879566626 No Alt :  Tgl Pemasangan : 05 Agustus 2026 Interval : PAGI  Note : Hubungi pelanggan terlebih dahulu"/>
    <m/>
    <m/>
    <m/>
    <e v="#NUM!"/>
    <e v="#NUM!"/>
    <x v="1"/>
  </r>
  <r>
    <n v="476"/>
    <n v="1002513416"/>
    <n v="3"/>
    <x v="6"/>
    <n v="5"/>
    <s v="JEMBER"/>
    <s v="JEMBER"/>
    <s v="KNO"/>
    <s v="REG"/>
    <s v="AO"/>
    <x v="0"/>
    <s v="1P INET"/>
    <s v="Completed (PS)"/>
    <s v="RBS-Regional 3"/>
    <d v="2026-08-06T18:04:56"/>
    <d v="2026-08-07T14:24:54"/>
    <n v="69360326"/>
    <m/>
    <n v="152544205231"/>
    <s v="Kedai mamimauw"/>
    <s v="ODP-KNO-FD/72 FD/D02/72.01"/>
    <s v="WO061112238"/>
    <m/>
    <m/>
    <m/>
    <n v="113.3383288"/>
    <n v="-8.2561979999999995"/>
    <s v="|MC30146|MYIA-081083306159/POI/DINDA SARI FATMAWATI/089514435170/sarifdinda28@gmail.com"/>
    <s v="MYIB_ASSISTANT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TANGGUL"/>
    <s v="NO ADDON"/>
    <n v="20260807"/>
    <s v="Completed"/>
    <s v="HSI Bisnis Promo HUT Telkom PSB 70% - 20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0"/>
  </r>
  <r>
    <n v="477"/>
    <n v="1002506658"/>
    <n v="3"/>
    <x v="5"/>
    <n v="5"/>
    <s v="MADURA"/>
    <s v="BANGKALAN"/>
    <s v="BKL"/>
    <s v="REG"/>
    <s v="AO"/>
    <x v="0"/>
    <m/>
    <s v="Completed (PS)"/>
    <s v="RBS-Regional 3"/>
    <d v="2026-08-03T21:15:36"/>
    <d v="2026-08-06T17:40:51"/>
    <n v="69357867"/>
    <m/>
    <n v="152435221684"/>
    <s v="Toko Nice So"/>
    <s v="ODP-BKL-FCE/33"/>
    <s v="WO060880861"/>
    <m/>
    <m/>
    <m/>
    <n v="112.74365570000001"/>
    <n v="-7.0345336999999999"/>
    <s v="|MN02601|/Toko Nice So/HSI Bisnis Promo HUT Telkom (1:1) 50 Mbps (Rp 355.000) PSB Rp 150.000/082310510505/muhammadnurhuda206@gmail.com/Muhammad Nur Huda/Jl. KH. Moh. Kholil No., 92, Kemayoran, Demangan, Kec. Bangkalan, Kabupaten Bangkalan, Jawa Timur 6916"/>
    <s v="Sales Force DBS"/>
    <m/>
    <m/>
    <m/>
    <m/>
    <m/>
    <m/>
    <m/>
    <m/>
    <s v="Management Janji"/>
    <s v="2026-08-05 13:00:00|M Janji : (05/08/2026) jam Pasang pagi / siang  Note : hubungi pelanggan jika ingin kelokasi|40981182|MYDITA"/>
    <s v="FCC"/>
    <d v="2026-03-08T21:25:22"/>
    <d v="2026-08-05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M Janji : (05/08/2026) jam Pasang pagi / siang  Note : hubungi pelanggan jika ingin kelokasi|40981182|MYDITA"/>
    <n v="2026"/>
    <n v="8"/>
    <n v="6"/>
    <d v="2026-08-06T00:00:00"/>
    <n v="0.45833333333575865"/>
    <x v="0"/>
  </r>
  <r>
    <n v="478"/>
    <n v="1002515497"/>
    <n v="3"/>
    <x v="6"/>
    <n v="5"/>
    <s v="SIDOARJO"/>
    <s v="MOJOKERTO"/>
    <s v="MIP"/>
    <s v="REG"/>
    <s v="AO"/>
    <x v="0"/>
    <m/>
    <s v="98 | OSS - CANCEL COMPLETE"/>
    <s v="RBS-Regional 3"/>
    <d v="2026-08-07T19:14:14"/>
    <d v="2026-08-08T08:01:24"/>
    <n v="69359412"/>
    <m/>
    <n v="152313204575"/>
    <s v="MTS UNGGULAN DARUL FALAH"/>
    <s v="ODP-MIP-FE/27"/>
    <s v="WO061204291"/>
    <m/>
    <m/>
    <m/>
    <n v="112.40224432540801"/>
    <n v="-7.4252288884003903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7-08T19:25:29"/>
    <m/>
    <s v="Kendala Teknik"/>
    <s v="CANCEL"/>
    <s v="MOJOKERTO"/>
    <s v="OCA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1"/>
  </r>
  <r>
    <n v="479"/>
    <n v="1002511444"/>
    <n v="3"/>
    <x v="5"/>
    <n v="5"/>
    <s v="MADURA"/>
    <s v="PAMEKASAN"/>
    <s v="PME"/>
    <s v="REG"/>
    <s v="AO"/>
    <x v="0"/>
    <m/>
    <s v="CANCEL COMPLETED"/>
    <s v="RBS-Regional 3"/>
    <d v="2026-08-06T08:29:16"/>
    <d v="2026-08-06T19:50:08"/>
    <n v="69359542"/>
    <m/>
    <n v="152426928006"/>
    <s v="TOKO SENTOSA RAYA"/>
    <s v="ODP-PME-FCA/08"/>
    <m/>
    <m/>
    <m/>
    <m/>
    <n v="113.54713940000001"/>
    <n v="-7.0915764000000001"/>
    <s v="|MC70132|/TOKO SENTOSA RAYA/YUSUF MUSAIVI/085726084288/yusufajjka@gmail.com/HSI Bisnis + Netmonk Promo 2026 100 Mbps (Rp 591.100) PSB 150.000/"/>
    <s v="Sales Force DBS"/>
    <m/>
    <m/>
    <m/>
    <m/>
    <m/>
    <m/>
    <m/>
    <m/>
    <m/>
    <m/>
    <m/>
    <d v="2026-06-08T08:39:52"/>
    <m/>
    <m/>
    <s v="REJECT_FCC"/>
    <s v="PAMEKASAN"/>
    <s v="NETMONK"/>
    <m/>
    <s v="DECLINE : Decline - Batal Order Ivan Sutiawan 4001057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480"/>
    <n v="1002514448"/>
    <n v="3"/>
    <x v="3"/>
    <n v="4"/>
    <s v="YOGYAKARTA"/>
    <s v="INNER - YOGYA JATENG SELATAN"/>
    <s v="KEN"/>
    <s v="REG"/>
    <s v="AO"/>
    <x v="0"/>
    <s v="1P INET"/>
    <s v="Completed (PS)"/>
    <s v="RBS-Regional 3"/>
    <d v="2026-08-07T11:58:57"/>
    <d v="2026-08-08T16:00:30"/>
    <n v="69360692"/>
    <m/>
    <n v="146130138433"/>
    <s v="ASTANA PROPERTY"/>
    <s v="ODP-KEN-FAW/037 FAW/D05/037.01"/>
    <s v="WO061153975"/>
    <m/>
    <m/>
    <m/>
    <n v="110.38864700000001"/>
    <n v="-7.7112689999999997"/>
    <s v="|MC80063|MYIA-014491084795/POI/WILLIAM MAHARDILA DARLIUS/087838403677/rarautha85@gmail.com"/>
    <s v="MYIB_ASSISTANT"/>
    <m/>
    <m/>
    <m/>
    <m/>
    <m/>
    <m/>
    <m/>
    <m/>
    <s v="Management Janji"/>
    <s v="2026-08-08 15:00:00 | Nama : BU RARA (ACCOUNTING) No Hp : 087838403677 No Alt :  Tgl Pemasangan : 08 Agustus 2026 Interval : PAGI  Note : Hubungi pelanggan terlebih dahulu"/>
    <s v="FCC"/>
    <d v="2026-07-08T12:10:12"/>
    <d v="2026-08-08T15:00:00"/>
    <m/>
    <s v="PS"/>
    <s v="KENTUNGAN"/>
    <s v="NO ADDON"/>
    <n v="20260808"/>
    <s v="Completed"/>
    <s v="HSI Bisnis Basic Promo HUT Telkom PSB 70% - 50 Mbps"/>
    <s v="INDIBIZ"/>
    <m/>
    <m/>
    <d v="2026-08-08T15:00:00"/>
    <s v="2026-08-08 15:00:00 | Nama : BU RARA (ACCOUNTING) No Hp : 087838403677 No Alt :  Tgl Pemasangan : 08 Agustus 2026 Interval : PAGI  Note : Hubungi pelanggan terlebih dahulu"/>
    <n v="2026"/>
    <n v="8"/>
    <n v="8"/>
    <d v="2026-08-08T00:00:00"/>
    <n v="-0.625"/>
    <x v="0"/>
  </r>
  <r>
    <n v="481"/>
    <n v="1002510414"/>
    <n v="3"/>
    <x v="5"/>
    <n v="5"/>
    <s v="MADURA"/>
    <s v="PAMEKASAN"/>
    <s v="PME"/>
    <s v="REG"/>
    <s v="AO"/>
    <x v="0"/>
    <s v="1P INET"/>
    <s v="Completed (PS)"/>
    <s v="RBS-Regional 3"/>
    <d v="2026-08-05T12:43:57"/>
    <d v="2026-08-06T17:08:57"/>
    <n v="69359084"/>
    <m/>
    <n v="152426927995"/>
    <s v="SUMBER REJEKI MART"/>
    <s v="ODP-PME-FAV/59 FAV/D05/59.01"/>
    <s v="WO060977515"/>
    <m/>
    <m/>
    <m/>
    <n v="113.53012"/>
    <n v="-7.19580999999999"/>
    <s v="MD|MYDB-20260805264394|DN00001/MN00558|SUMBER REJEKI MART|08523313449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55:33"/>
    <d v="2026-08-06T13:00:00"/>
    <m/>
    <s v="PS"/>
    <s v="PAMEKASAN"/>
    <s v="NO ADDON"/>
    <n v="20260806"/>
    <s v="Completed"/>
    <s v="HSI Bisnis Promo HUT Telkom PSB 70% - 2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</r>
  <r>
    <n v="482"/>
    <n v="1002506438"/>
    <n v="3"/>
    <x v="0"/>
    <n v="5"/>
    <s v="KEDIRI"/>
    <s v="NGANJUK"/>
    <s v="KTS"/>
    <s v="REG"/>
    <s v="AO"/>
    <x v="0"/>
    <m/>
    <s v="Completed (PS)"/>
    <s v="RBS-Regional 3"/>
    <d v="2026-08-03T15:50:30"/>
    <d v="2026-08-04T18:27:59"/>
    <n v="69345409"/>
    <m/>
    <n v="152615203023"/>
    <s v="SMK BUDI UTOMO KERTOSONO"/>
    <s v="ODP-KTS-FA/32"/>
    <s v="WO060817548"/>
    <m/>
    <m/>
    <m/>
    <n v="112.110415"/>
    <n v="-7.5831299999999997"/>
    <s v="|MC20233|MYIA-090935432600/POI/M YAFI ALHAQ MERDEKA UBAIDAH/082260932313/yafialhaq96@gmail.com"/>
    <s v="MYDIGIBIZPARTNER"/>
    <m/>
    <m/>
    <m/>
    <m/>
    <m/>
    <m/>
    <m/>
    <m/>
    <s v="Management Janji"/>
    <s v="2026-07-31 08:00:00|Jl. Supriadi No 41 Desa Kudu Kecamatan Kertosono Kabupaten Nganjuk Provinsi Jawa Timur (SMK BUDI UTOMO KERTOSONO)|SYSTEM|MYDITA"/>
    <s v="FCC"/>
    <d v="2026-03-08T16:10:38"/>
    <m/>
    <m/>
    <s v="PS"/>
    <s v="KERTOSON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1 08:00:00|Jl. Supriadi No 41 Desa Kudu Kecamatan Kertosono Kabupaten Nganjuk Provinsi Jawa Timur (SMK BUDI UTOMO KERTOSONO)|SYSTEM|MYDITA"/>
    <n v="2026"/>
    <n v="8"/>
    <n v="4"/>
    <d v="2026-08-04T00:00:00"/>
    <n v="0.70833333333575865"/>
    <x v="0"/>
  </r>
  <r>
    <n v="483"/>
    <n v="1002515512"/>
    <n v="3"/>
    <x v="6"/>
    <n v="5"/>
    <s v="JEMBER"/>
    <s v="JEMBER"/>
    <s v="JER"/>
    <s v="REG"/>
    <s v="AO"/>
    <x v="0"/>
    <s v="1P INET"/>
    <s v="Completed (PS)"/>
    <s v="RBS-Regional 3"/>
    <d v="2026-08-07T19:37:56"/>
    <d v="2026-08-07T21:44:33"/>
    <n v="69361163"/>
    <m/>
    <n v="152501280888"/>
    <s v="CAFE ANAK LANANG REBOND"/>
    <s v="ODP-JER-FM/15 FM/D02/15.01"/>
    <s v="WO061205507"/>
    <m/>
    <m/>
    <m/>
    <n v="113.643553107976"/>
    <n v="-8.1936041443613803"/>
    <s v="MD|MYDB-20260807264704|DN00001/MN00906|CAFE ANAK LANANG REBOND|087896653101"/>
    <s v="MYDIGIBIZPARTNER"/>
    <m/>
    <m/>
    <m/>
    <m/>
    <m/>
    <m/>
    <m/>
    <m/>
    <s v="Management Janji"/>
    <s v="2026-08-09 08:00:00 | Nama PIC : bapak mizan No HP : 087896653101 Alt :  M Janji : (SABTU/8/AGUSTUS/2026) jam Pasang : 09:00 Note : hubungi pelanggan jika ingin kelokasi"/>
    <s v="FCC"/>
    <d v="2026-07-08T19:40:07"/>
    <d v="2026-08-09T08:00:00"/>
    <m/>
    <s v="PS"/>
    <s v="JEMBER"/>
    <s v="NO ADDON"/>
    <n v="20260807"/>
    <s v="Completed"/>
    <s v="HSI Bisnis Promo HUT Telkom PSB 70% - 50 Mbps"/>
    <s v="INDIBIZ"/>
    <m/>
    <m/>
    <d v="2026-08-09T08:00:00"/>
    <s v="2026-08-09 08:00:00 | Nama PIC : bapak mizan No HP : 087896653101 Alt :  M Janji : (SABTU/8/AGUSTUS/2026) jam Pasang : 09:00 Note : hubungi pelanggan jika ingin kelokasi"/>
    <n v="2026"/>
    <n v="8"/>
    <n v="7"/>
    <d v="2026-08-07T00:00:00"/>
    <n v="-2.3333333333357587"/>
    <x v="0"/>
  </r>
  <r>
    <n v="484"/>
    <n v="1002515660"/>
    <n v="3"/>
    <x v="4"/>
    <n v="5"/>
    <s v="KUPANG"/>
    <s v="MAUMERE"/>
    <s v="LRT"/>
    <s v="REG"/>
    <s v="AO"/>
    <x v="0"/>
    <s v="1P INET"/>
    <s v="8 | OSS - PONR"/>
    <s v="RBS-Regional 3"/>
    <d v="2026-08-08T09:40:57"/>
    <d v="2026-08-10T11:11:26"/>
    <n v="69361269"/>
    <m/>
    <n v="172509796591"/>
    <s v="Susteran Fransiskanes Larantuka"/>
    <s v="ODP-LRT-FH/57"/>
    <s v="WO061238531"/>
    <m/>
    <m/>
    <m/>
    <n v="123.01188156008701"/>
    <n v="-8.3228553111827104"/>
    <s v="MD|MYDB-20260807264632|SC00001/MC00079|Susteran Fransiskanes Larantuka|081337063091"/>
    <s v="MYDIGIBIZPARTNER"/>
    <m/>
    <m/>
    <m/>
    <m/>
    <m/>
    <m/>
    <m/>
    <m/>
    <s v="Management Janji"/>
    <s v="2026-08-09 08:00:00 | Tgl Pemasangan : 09 Agustus 2026 Interval : PAGI SIANG Note : Hubungi pelanggan terlebih dahulu"/>
    <s v="FCC"/>
    <d v="2026-08-08T09:55:05"/>
    <d v="2026-08-09T08:00:00"/>
    <m/>
    <s v="ACT_COM"/>
    <s v="X"/>
    <s v="NO ADDON"/>
    <m/>
    <s v="PONR"/>
    <s v="HSI Bisnis Basic Promo HUT Telkom PSB 70% - 50 Mbps"/>
    <s v="INDIBIZ"/>
    <m/>
    <m/>
    <d v="2026-08-09T08:00:00"/>
    <s v="2026-08-09 08:00:00 | Tgl Pemasangan : 09 Agustus 2026 Interval : PAGI SIANG Note : Hubungi pelanggan terlebih dahulu"/>
    <m/>
    <m/>
    <m/>
    <e v="#NUM!"/>
    <e v="#NUM!"/>
    <x v="1"/>
  </r>
  <r>
    <n v="485"/>
    <n v="1002518525"/>
    <n v="3"/>
    <x v="3"/>
    <n v="4"/>
    <s v="PURWOKERTO"/>
    <s v="PURWOKERTO"/>
    <s v="PWT"/>
    <s v="REG"/>
    <s v="AO"/>
    <x v="0"/>
    <m/>
    <s v="Completed (PS)"/>
    <s v="RBS-Regional 3"/>
    <d v="2026-08-10T16:46:46"/>
    <d v="2026-08-10T18:45:08"/>
    <n v="69361427"/>
    <m/>
    <n v="146303609786"/>
    <s v="TK DUTA RK99 KARANGKEMIRI"/>
    <s v="ODP-PWT-FDG/053"/>
    <s v="WO061432973"/>
    <m/>
    <m/>
    <m/>
    <n v="109.182956581889"/>
    <n v="-7.41658743935385"/>
    <s v="|MN00649|MYIA-020439370289/POI/Rizal Syahlani/6285865426767/kiebae03@gmail.com"/>
    <s v="Sales Profesional"/>
    <m/>
    <m/>
    <m/>
    <m/>
    <m/>
    <m/>
    <m/>
    <m/>
    <s v="Management Janji"/>
    <s v="2026-08-09 13:00:00 | Nama PIC : Ibu Rizal  No Hp : 085865426767  No Alt : -  Tgl Pemasangan : 09 Agustus 2026  Interval : PAGI SIANG  Note : Hubungi pelanggan terlebih dahulu"/>
    <s v="FCC"/>
    <d v="2026-10-08T16:55:23"/>
    <m/>
    <m/>
    <s v="PS"/>
    <s v="X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9 13:00:00 | Nama PIC : Ibu Rizal  No Hp : 085865426767  No Alt : -  Tgl Pemasangan : 09 Agustus 2026  Interval : PAGI SIANG  Note : Hubungi pelanggan terlebih dahulu"/>
    <n v="2026"/>
    <n v="8"/>
    <n v="10"/>
    <d v="2026-08-10T00:00:00"/>
    <n v="-0.29166666666424135"/>
    <x v="0"/>
  </r>
  <r>
    <n v="486"/>
    <n v="1002510128"/>
    <n v="3"/>
    <x v="5"/>
    <n v="5"/>
    <s v="SBY SELATAN"/>
    <s v="KETINTANG"/>
    <s v="RKT"/>
    <s v="REG"/>
    <s v="AO"/>
    <x v="0"/>
    <m/>
    <s v="Completed (PS)"/>
    <s v="RBS-Regional 3"/>
    <d v="2026-08-05T11:07:51"/>
    <d v="2026-08-05T14:18:28"/>
    <n v="69357389"/>
    <m/>
    <n v="152308242977"/>
    <s v="Ponpes AN-NURIYAH ( putri )"/>
    <s v="ODP-RKT-FBM/51"/>
    <s v="WO060966062"/>
    <m/>
    <m/>
    <m/>
    <n v="112.73573810000001"/>
    <n v="-7.3183878919999996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 No Hp : 082257588373  No Alt :   Tgl Pemasangan : 04 Agustus 2026  Interval : SIANG  Note : Hubungi pelanggan terlebih dahulu"/>
    <s v="FCC"/>
    <d v="2026-05-08T11:24:55"/>
    <m/>
    <m/>
    <s v="PS"/>
    <s v="RUNGKUT"/>
    <s v="NO ADDON"/>
    <n v="202608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07:00:00"/>
    <s v="2026-08-04 11:00:00 | Nama : BU ATINA ZAINAL FUADAH  No Hp : 082257588373  No Alt :   Tgl Pemasangan : 04 Agustus 2026  Interval : SIANG  Note : Hubungi pelanggan terlebih dahulu"/>
    <n v="2026"/>
    <n v="8"/>
    <n v="5"/>
    <d v="2026-08-05T00:00:00"/>
    <n v="-0.29166666666424135"/>
    <x v="0"/>
  </r>
  <r>
    <n v="487"/>
    <n v="1002515151"/>
    <n v="3"/>
    <x v="4"/>
    <n v="5"/>
    <s v="MATARAM"/>
    <s v="INNER - NUSA TENGGARA"/>
    <s v="SWE"/>
    <s v="REG"/>
    <s v="AO"/>
    <x v="0"/>
    <s v="1P INET"/>
    <s v="Completed (PS)"/>
    <s v="RBS-Regional 3"/>
    <d v="2026-08-07T15:52:56"/>
    <d v="2026-08-08T16:49:28"/>
    <n v="69361011"/>
    <m/>
    <n v="172605804110"/>
    <s v="Toko rejeki baru mataram"/>
    <s v="ODP-SWE-FAT/76 FAT/D07/76.01"/>
    <s v="WO061185367"/>
    <m/>
    <m/>
    <m/>
    <n v="116.15977479999999"/>
    <n v="-8.5955081999999994"/>
    <s v="|MC40071|MYIA-081850829435/POI/Rohima/081337577824/imaakimprut@gmail.com"/>
    <s v="MYIB_ASSISTANT"/>
    <m/>
    <m/>
    <m/>
    <m/>
    <m/>
    <m/>
    <m/>
    <m/>
    <s v="Management Janji"/>
    <s v="2026-08-08 13:00:00 | Nama PIC : bapak andri No HP : 081337577824 Alt :  M Janji : (SABTU/8/AGUSTUS/2026) jam Pasang : 09:00 Note : hubungi pelanggan jika ingin kelokasi"/>
    <s v="FCC"/>
    <d v="2026-07-08T15:55:04"/>
    <d v="2026-08-08T13:00:00"/>
    <m/>
    <s v="PS"/>
    <s v="X"/>
    <s v="NO ADDON"/>
    <n v="20260808"/>
    <s v="Completed"/>
    <s v="HSI Bisnis Promo HUT Telkom PSB 70% - 50 Mbps"/>
    <s v="INDIBIZ"/>
    <m/>
    <m/>
    <d v="2026-08-08T13:00:00"/>
    <s v="2026-08-08 13:00:00 | Nama PIC : bapak andri No HP : 081337577824 Alt :  M Janji : (SABTU/8/AGUSTUS/2026) jam Pasang : 09:00 Note : hubungi pelanggan jika ingin kelokasi"/>
    <n v="2026"/>
    <n v="8"/>
    <n v="8"/>
    <d v="2026-08-08T00:00:00"/>
    <n v="-0.54166666666424135"/>
    <x v="0"/>
  </r>
  <r>
    <n v="488"/>
    <n v="1002509040"/>
    <n v="3"/>
    <x v="6"/>
    <n v="5"/>
    <s v="PASURUAN"/>
    <s v="LUMAJANG"/>
    <s v="LMJ"/>
    <s v="REG"/>
    <s v="AO"/>
    <x v="0"/>
    <m/>
    <s v="Completed (PS)"/>
    <s v="RBS-Regional 3"/>
    <d v="2026-08-04T15:56:08"/>
    <d v="2026-08-05T15:00:57"/>
    <n v="69358498"/>
    <m/>
    <n v="152504261492"/>
    <s v="TOKO PODO LANCAR"/>
    <s v="ODP-LMJ-FD/55"/>
    <s v="WO060920090"/>
    <m/>
    <m/>
    <m/>
    <n v="113.22537079999999"/>
    <n v="-8.1253221"/>
    <s v="|MN02178|/TOKO PODO LANCAR/WINBACK 2.0 HSI B2B (1:1) 50MBPS 355RB PSB DISC 70%//pasarplj9@gmai.com/ANDIKA LESMANA/85194582895 / 81232866"/>
    <s v="Sales Force DBS"/>
    <m/>
    <m/>
    <m/>
    <m/>
    <m/>
    <m/>
    <m/>
    <m/>
    <s v="Management Janji"/>
    <s v="2026-08-05 13:00:00| M Janji : (5 AGUSTUS 2026) jam Pasang : siang Note : hubungi pelanggan jika ingin kelokasi|40981182|MYDITA"/>
    <s v="FCC"/>
    <d v="2026-04-08T16:25:34"/>
    <d v="2026-08-05T13:00:00"/>
    <m/>
    <s v="PS"/>
    <s v="LUMAJA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 M Janji : (5 AGUSTUS 2026) jam Pasang : siang Note : hubungi pelanggan jika ingin kelokasi|40981182|MYDITA"/>
    <n v="2026"/>
    <n v="8"/>
    <n v="5"/>
    <d v="2026-08-05T00:00:00"/>
    <n v="-0.54166666666424135"/>
    <x v="0"/>
  </r>
  <r>
    <n v="489"/>
    <n v="1002511864"/>
    <n v="3"/>
    <x v="0"/>
    <n v="5"/>
    <s v="KEDIRI"/>
    <s v="TULUNGAGUNG"/>
    <s v="TUL"/>
    <s v="REG"/>
    <s v="AO"/>
    <x v="0"/>
    <s v="1P INET"/>
    <s v="Completed (PS)"/>
    <s v="RBS-Regional 3"/>
    <d v="2026-08-06T10:46:56"/>
    <d v="2026-08-07T09:11:16"/>
    <n v="69359739"/>
    <m/>
    <n v="152606246386"/>
    <s v="Olshop Parfum wangi"/>
    <s v="ODP-TUL-FM/43 FM/D03/43.01"/>
    <s v="WO061054371"/>
    <m/>
    <m/>
    <m/>
    <n v="111.93276308476899"/>
    <n v="-8.0596259930117693"/>
    <s v="MD|MYDB-20260805264476|DC20002/MC20039|Olshop Parfum wangi|08562700011"/>
    <s v="MYDIGIBIZPARTNER"/>
    <m/>
    <m/>
    <m/>
    <m/>
    <m/>
    <m/>
    <m/>
    <m/>
    <s v="Management Janji"/>
    <s v="2026-08-07 08:00:00 | Nama : BP DONI BRIYAN WAHYUDI No Hp : 08562700011 No Alt :  Tgl Pemasangan : 07 Agustus 2026 Interval : PAGI  Note : Hubungi pelanggan terlebih dahulu"/>
    <s v="FCC"/>
    <d v="2026-06-08T10:55:32"/>
    <d v="2026-08-07T08:00:00"/>
    <m/>
    <s v="PS"/>
    <s v="TULUNGAGUNG"/>
    <s v="NO ADDON"/>
    <n v="20260807"/>
    <s v="Completed"/>
    <s v="HSI Bisnis Promo HUT Telkom PSB 70% - 200 Mbps"/>
    <s v="INDIBIZ"/>
    <m/>
    <m/>
    <d v="2026-08-07T08:00:00"/>
    <s v="2026-08-07 08:00:00 | Nama : BP DONI BRIYAN WAHYUDI No Hp : 08562700011 No Alt :  Tgl Pemasangan : 07 Agustus 2026 Interval : PAGI  Note : Hubungi pelanggan terlebih dahulu"/>
    <n v="2026"/>
    <n v="8"/>
    <n v="7"/>
    <d v="2026-08-07T00:00:00"/>
    <n v="-0.33333333333575865"/>
    <x v="0"/>
  </r>
  <r>
    <n v="490"/>
    <n v="1002511870"/>
    <n v="3"/>
    <x v="2"/>
    <n v="5"/>
    <s v="DENPASAR"/>
    <s v="JIMBARAN"/>
    <s v="JBR"/>
    <s v="REG"/>
    <s v="AO"/>
    <x v="0"/>
    <m/>
    <s v="QC MIA - INVALID QUALITY CONTROL MIA"/>
    <s v="RBS-Regional 3"/>
    <d v="2026-08-06T10:48:43"/>
    <d v="2026-08-09T15:50:40"/>
    <n v="69359749"/>
    <m/>
    <n v="172415798468"/>
    <s v="KOS 88"/>
    <s v="ODP-JBR-FA/51"/>
    <m/>
    <m/>
    <m/>
    <m/>
    <n v="115.182647"/>
    <n v="-8.8198720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QC1"/>
    <s v="JIMBARAN NUSA DUA"/>
    <s v="NO ADDON"/>
    <m/>
    <s v="QC MIA - INVALID QUALITY CONTROL MIA - Foto Dokumen Usaha Tidak Valid - upload dokumen NPWP/SIUP/NIB atas nama usahanya yg se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491"/>
    <n v="1002507692"/>
    <n v="3"/>
    <x v="0"/>
    <n v="5"/>
    <s v="KEDIRI"/>
    <s v="KEDIRI"/>
    <s v="KDI"/>
    <s v="REG"/>
    <s v="AO"/>
    <x v="0"/>
    <s v="1P INET"/>
    <s v="Completed (PS)"/>
    <s v="RBS-Regional 3"/>
    <d v="2026-08-04T11:16:56"/>
    <d v="2026-08-04T15:43:18"/>
    <n v="69358122"/>
    <m/>
    <n v="152610241452"/>
    <s v="FALZ STORE"/>
    <s v="ODP-KDI-FAY/02 FAY/D01/02.01"/>
    <s v="WO060872442"/>
    <m/>
    <m/>
    <m/>
    <n v="112.02931087464"/>
    <n v="-7.8403035584790599"/>
    <s v="MD|MYDB-20260803264289|DN00001/MN01011|FALZ STORE|085649244030"/>
    <s v="MYDIGIBIZPARTNER"/>
    <m/>
    <m/>
    <m/>
    <m/>
    <m/>
    <m/>
    <m/>
    <m/>
    <s v="Management Janji"/>
    <s v="2026-08-05 13:00:00 | Nama PIC: bp muh fauzi  Notel: 085649244030 Alt: -  Tanggal: 5/8/2026 Jam Pasang: Siang Note: Hubungi sebelum ke lokasi, terimakasih."/>
    <s v="FCC"/>
    <d v="2026-04-08T11:25:40"/>
    <d v="2026-08-05T13:00:00"/>
    <m/>
    <s v="PS"/>
    <s v="X"/>
    <s v="NO ADDON"/>
    <n v="20260804"/>
    <s v="Completed"/>
    <s v="HSI Bisnis Promo HUT Telkom PSB 70% - 300 Mbps"/>
    <s v="INDIBIZ"/>
    <m/>
    <m/>
    <d v="2026-08-05T13:00:00"/>
    <s v="2026-08-05 13:00:00 | Nama PIC: bp muh fauzi  Notel: 085649244030 Alt: -  Tanggal: 5/8/2026 Jam Pasang: Siang Note: Hubungi sebelum ke lokasi, terimakasih."/>
    <n v="2026"/>
    <n v="8"/>
    <n v="4"/>
    <d v="2026-08-04T00:00:00"/>
    <n v="-1.5416666666642413"/>
    <x v="0"/>
  </r>
  <r>
    <n v="492"/>
    <n v="1002518727"/>
    <n v="3"/>
    <x v="7"/>
    <n v="4"/>
    <s v="KUDUS"/>
    <s v="BLORA"/>
    <s v="RDB"/>
    <s v="REG"/>
    <s v="AO"/>
    <x v="0"/>
    <s v="1P INET"/>
    <s v="MIE - SEND SURVEY"/>
    <s v="RBS-Regional 3"/>
    <d v="2026-08-10T19:31:56"/>
    <d v="2026-08-10T19:34:01"/>
    <n v="69362809"/>
    <m/>
    <n v="142512103095"/>
    <s v="kopi jokek"/>
    <s v="ODP-RDB-FA/047 FA/D05/047.01"/>
    <s v="WO061447659"/>
    <m/>
    <m/>
    <m/>
    <n v="111.392082"/>
    <n v="-7.1901149999999996"/>
    <s v="|MN00408|MYIA-030524581060/POI/doni kurniawan/081928040944/dojokon92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0-08T19:39:53"/>
    <d v="2026-08-12T08:00:00"/>
    <m/>
    <s v="SURVEY_NEW_MANJA"/>
    <s v="CEPU"/>
    <s v="NO ADDON"/>
    <m/>
    <s v="MIE - SEND SURVEY"/>
    <s v="HSI Bisnis Promo HUT Telkom PSB 70% - 100 Mbps"/>
    <s v="INDIBIZ"/>
    <m/>
    <m/>
    <d v="2026-08-12T08:00:00"/>
    <s v="2026-08-12 08:00:00 | Tanggal pemasangan : 12 AGUSTUS 2026 Jam pemasangan : pagi/siang Info Tambahan : Hubungi pelanggan dulu sebelum ke lokasi terima kasih"/>
    <m/>
    <m/>
    <m/>
    <e v="#NUM!"/>
    <e v="#NUM!"/>
    <x v="1"/>
  </r>
  <r>
    <n v="493"/>
    <n v="1002518415"/>
    <n v="3"/>
    <x v="2"/>
    <n v="5"/>
    <s v="SINGARJA"/>
    <s v="GIANYAR"/>
    <s v="GIN"/>
    <s v="REG"/>
    <s v="AO"/>
    <x v="0"/>
    <m/>
    <s v="MIE - SEND SURVEY"/>
    <s v="RBS-Regional 3"/>
    <d v="2026-08-10T16:07:21"/>
    <d v="2026-08-10T18:36:01"/>
    <n v="69362707"/>
    <m/>
    <n v="172407213929"/>
    <s v="SD NEGERI 3 BURUAN"/>
    <s v="ODP-GIN-FAN/21"/>
    <s v="WO061444449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10:07"/>
    <d v="2026-08-11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m/>
    <m/>
    <m/>
    <e v="#NUM!"/>
    <e v="#NUM!"/>
    <x v="1"/>
  </r>
  <r>
    <n v="494"/>
    <n v="1002507002"/>
    <n v="3"/>
    <x v="6"/>
    <n v="5"/>
    <s v="JEMBER"/>
    <s v="SITUBONDO"/>
    <s v="SIT"/>
    <s v="REG"/>
    <s v="AO"/>
    <x v="0"/>
    <m/>
    <s v="MIA - INVALID SURVEY"/>
    <s v="RBS-Regional 3"/>
    <d v="2026-08-04T09:35:08"/>
    <d v="2026-08-04T15:12:38"/>
    <n v="69358005"/>
    <m/>
    <n v="152506219051"/>
    <s v="MOMOYO ROXY SITUBONDO"/>
    <s v="ODP-SIT-FB/41"/>
    <s v="WO060863543"/>
    <m/>
    <m/>
    <m/>
    <n v="114.0233145"/>
    <n v="-7.7001004999999996"/>
    <s v="AMRBS/405591/AZKI ZARKASI MUHAMMAD/R3/JATIM TIMUR/WINBACK 2.0 HSI B2B (1:1) 75MBPS 415RB PSB DISC 70%/SANDI SAPUTRA ZANZILI /momoyoroxysitubondo@gmail.com"/>
    <s v="Amex"/>
    <m/>
    <m/>
    <m/>
    <m/>
    <m/>
    <m/>
    <m/>
    <m/>
    <s v="Management Janji"/>
    <s v="2026-08-05 08:00:00|Tanggal pemasangan : 05 agustus 2026 Jam pemasangan : 10.00 Info Tambahan : Hubungi pelanggan dulu sebelum ke lokasi terimakasih|40010577|MYDITA"/>
    <s v="FCC"/>
    <d v="2026-04-08T09:40:48"/>
    <d v="2026-08-05T08:00:00"/>
    <m/>
    <s v="SURVEY_NEW_MANJA"/>
    <s v="SITUBONDO"/>
    <s v="NO ADDON"/>
    <m/>
    <s v="MIE - INVALID SURVEY - ODP Full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10.00 Info Tambahan : Hubungi pelanggan dulu sebelum ke lokasi terimakasih|40010577|MYDITA"/>
    <m/>
    <m/>
    <m/>
    <e v="#NUM!"/>
    <e v="#NUM!"/>
    <x v="1"/>
  </r>
  <r>
    <n v="495"/>
    <n v="1002512663"/>
    <n v="3"/>
    <x v="5"/>
    <n v="5"/>
    <s v="SBY SELATAN"/>
    <s v="KETINTANG"/>
    <s v="WRU"/>
    <s v="REG"/>
    <s v="AO"/>
    <x v="0"/>
    <s v="1P INET"/>
    <s v="Completed (PS)"/>
    <s v="RBS-Regional 3"/>
    <d v="2026-08-06T14:25:58"/>
    <d v="2026-08-08T08:13:36"/>
    <n v="69360037"/>
    <m/>
    <n v="152302236655"/>
    <s v="SMK AL WAHYU"/>
    <s v="ODP-WR1-FBM/04 FBM/D01/04.01"/>
    <s v="WO061084619"/>
    <m/>
    <m/>
    <m/>
    <n v="112.74784099999999"/>
    <n v="-7.3433039999999998"/>
    <s v="|MN02145|MYIA-013102338877/POI/Ashari/082231202252/harisahara99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WARU INJOKO"/>
    <s v="NO ADDON"/>
    <n v="20260808"/>
    <s v="Completed"/>
    <s v="HSI Bisnis Promo HUT Telkom PSB 70% - 10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0"/>
  </r>
  <r>
    <n v="496"/>
    <n v="1002505702"/>
    <n v="3"/>
    <x v="5"/>
    <n v="5"/>
    <s v="SBY UTARA"/>
    <s v="MANYAR"/>
    <s v="MGO"/>
    <s v="REG"/>
    <s v="AO"/>
    <x v="0"/>
    <m/>
    <s v="Completed (PS)"/>
    <s v="RBS-Regional 3"/>
    <d v="2026-08-03T10:04:58"/>
    <d v="2026-08-05T16:16:24"/>
    <n v="69357300"/>
    <m/>
    <n v="152413166948"/>
    <s v="SPPG GENTENG"/>
    <s v="ODP-DMO-FQQ/25"/>
    <s v="WO060876882"/>
    <m/>
    <m/>
    <m/>
    <n v="112.7337153"/>
    <n v="-7.2573363000000004"/>
    <s v="|MC70135|/SPPG GENTENG/MOHAMMAD ALFIN/081231768783/alfinmohammadalfin@gmail.com/HSI Bisnis Promo HUT Telkom (1:1) 300 Mbps (Rp 1.130.000) PSB Rp 150.000"/>
    <s v="Sales Force DBS"/>
    <m/>
    <m/>
    <m/>
    <m/>
    <m/>
    <m/>
    <m/>
    <m/>
    <s v="Management Janji"/>
    <s v="2026-08-05 08:00:00|Nama Pic : bp ALFIN No Hp Pic : 081231768783 No alt : - Jam Pemasangan : pagi  Tanggal Pemasangan : 5 Agustus 2026|40981182|MYDITA"/>
    <s v="FCC"/>
    <d v="2026-03-08T10:10:41"/>
    <d v="2026-08-05T08:00:00"/>
    <m/>
    <s v="PS"/>
    <s v="MERGOYOS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ALFIN No Hp Pic : 081231768783 No alt : - Jam Pemasangan : pagi  Tanggal Pemasangan : 5 Agustus 2026|40981182|MYDITA"/>
    <n v="2026"/>
    <n v="8"/>
    <n v="5"/>
    <d v="2026-08-05T00:00:00"/>
    <n v="-0.33333333333575865"/>
    <x v="0"/>
  </r>
  <r>
    <n v="497"/>
    <n v="1002512014"/>
    <n v="3"/>
    <x v="0"/>
    <n v="5"/>
    <s v="KEDIRI"/>
    <s v="TULUNGAGUNG"/>
    <s v="TUL"/>
    <s v="REG"/>
    <s v="AO"/>
    <x v="0"/>
    <s v="1P INET"/>
    <s v="Completed (PS)"/>
    <s v="RBS-Regional 3"/>
    <d v="2026-08-06T11:19:56"/>
    <d v="2026-08-06T20:04:16"/>
    <n v="69359813"/>
    <m/>
    <n v="152606246204"/>
    <s v="PT. ANUGRAH GANGSAR JAYA LESTARI"/>
    <s v="ODP-TUL-FE/15 FE/D03/15.01"/>
    <s v="WO061059071"/>
    <m/>
    <m/>
    <m/>
    <n v="111.899716435584"/>
    <n v="-8.0913445215996394"/>
    <s v="|MN00418|MYIA-049294282840/POI/EKO SUTRISNO/085334196816/anugrahgangsar@gmail.com"/>
    <s v="MYIB_ASSISTANT"/>
    <m/>
    <m/>
    <m/>
    <m/>
    <m/>
    <m/>
    <m/>
    <m/>
    <s v="Management Janji"/>
    <s v="2026-08-07 08:00:00 | telp :085334196816 alt : manja : pagi : siang 07/08/2026 hub sebelum ke lokasi "/>
    <s v="FCC"/>
    <d v="2026-06-08T11:25:46"/>
    <d v="2026-08-07T08:00:00"/>
    <m/>
    <s v="PS"/>
    <s v="TULUNGAGUNG"/>
    <s v="NO ADDON"/>
    <n v="20260806"/>
    <s v="Completed"/>
    <s v="HSI Bisnis Promo HUT Telkom PSB 70% - 50 Mbps"/>
    <s v="INDIBIZ"/>
    <m/>
    <m/>
    <d v="2026-08-07T08:00:00"/>
    <s v="2026-08-07 08:00:00 | telp :085334196816 alt : manja : pagi : siang 07/08/2026 hub sebelum ke lokasi "/>
    <n v="2026"/>
    <n v="8"/>
    <n v="6"/>
    <d v="2026-08-06T00:00:00"/>
    <n v="-1.3333333333357587"/>
    <x v="0"/>
  </r>
  <r>
    <n v="498"/>
    <n v="1002516404"/>
    <n v="3"/>
    <x v="4"/>
    <n v="5"/>
    <s v="MATARAM"/>
    <s v="BIMA"/>
    <s v="SAP"/>
    <s v="REG"/>
    <s v="AO"/>
    <x v="0"/>
    <m/>
    <s v="7 | OSS - PROVISIONING ISSUED"/>
    <s v="RBS-Regional 3"/>
    <d v="2026-08-09T11:21:28"/>
    <d v="2026-08-11T08:05:41"/>
    <n v="69361794"/>
    <m/>
    <n v="172610305461"/>
    <s v="MY PERABOTAN"/>
    <s v="ODP-SAP-FAB/18"/>
    <s v="WO061356833"/>
    <m/>
    <m/>
    <m/>
    <n v="119.012289182055"/>
    <n v="-8.5878288891298205"/>
    <s v="PSB;ISE207465;MY PERABOTAN;081239626520;PAKET HSI BISNIS 1:1  50 Mbps;yazidsalem53@gmail.com;-8.587772, 119.012494"/>
    <s v="Plasa"/>
    <m/>
    <m/>
    <m/>
    <m/>
    <m/>
    <m/>
    <m/>
    <m/>
    <s v="Management Janji"/>
    <s v="2026-08-11 08:00:00|M Janji : (11/08/2026) jam Pasang : 09:00 Note : hubungi pelanggan jika ingin kelokasi |40981184|MYDITA"/>
    <s v="FCC"/>
    <d v="2026-09-08T11:25:00"/>
    <d v="2026-08-11T08:00:00"/>
    <m/>
    <s v="PI"/>
    <s v="BIMA BARAT"/>
    <s v="NO ADDON"/>
    <m/>
    <s v="Provisioning Issu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8:00:00"/>
    <s v="2026-08-11 08:00:00|M Janji : (11/08/2026) jam Pasang : 09:00 Note : hubungi pelanggan jika ingin kelokasi |40981184|MYDITA"/>
    <m/>
    <m/>
    <m/>
    <e v="#NUM!"/>
    <e v="#NUM!"/>
    <x v="1"/>
  </r>
  <r>
    <n v="499"/>
    <n v="1002514427"/>
    <n v="3"/>
    <x v="3"/>
    <n v="4"/>
    <s v="PURWOKERTO"/>
    <s v="CILACAP"/>
    <s v="MAO"/>
    <s v="REG"/>
    <s v="AO"/>
    <x v="0"/>
    <s v="1P INET"/>
    <s v="Completed (PS)"/>
    <s v="RBS-Regional 3"/>
    <d v="2026-08-07T11:52:57"/>
    <d v="2026-08-08T11:36:47"/>
    <n v="69360685"/>
    <m/>
    <n v="146389104313"/>
    <s v="SPBU 44.532.04 SAMPANG"/>
    <s v="ODP-MAO-FE/073 FE/D01/073.01"/>
    <s v="WO061153370"/>
    <m/>
    <m/>
    <m/>
    <n v="109.20383959999999"/>
    <n v="-7.5618238"/>
    <s v="|MN00648|MYIA-081872661726/POI/Arby/085727707508/arby.septiantony@gmail.com"/>
    <s v="MYIB_ASSISTANT"/>
    <m/>
    <m/>
    <m/>
    <m/>
    <m/>
    <m/>
    <m/>
    <m/>
    <s v="Management Janji"/>
    <s v="2026-08-08 08:00:00 | Nama PIC : BAPAK arby No HP : 085727707508 Alt :  M Janji : (SABTU/8/AGUSTUS/2026) jam Pasang : 09:00 Note : hubungi pelanggan jika ingin kelokasi"/>
    <s v="FCC"/>
    <d v="2026-07-08T11:55:04"/>
    <d v="2026-08-08T08:00:00"/>
    <m/>
    <s v="PS"/>
    <s v="KROYA"/>
    <s v="NO ADDON"/>
    <n v="20260808"/>
    <s v="Completed"/>
    <s v="HSI Bisnis Promo HUT Telkom PSB 70% - 50 Mbps"/>
    <s v="INDIBIZ"/>
    <m/>
    <m/>
    <d v="2026-08-08T08:00:00"/>
    <s v="2026-08-08 08:00:00 | Nama PIC : BAPAK arby No HP : 085727707508 Alt :  M Janji : (SABTU/8/AGUSTUS/2026) jam Pasang : 09:00 Note : hubungi pelanggan jika ingin kelokasi"/>
    <n v="2026"/>
    <n v="8"/>
    <n v="8"/>
    <d v="2026-08-08T00:00:00"/>
    <n v="-0.33333333333575865"/>
    <x v="0"/>
  </r>
  <r>
    <n v="500"/>
    <n v="1002506290"/>
    <n v="3"/>
    <x v="0"/>
    <n v="5"/>
    <s v="MADIUN"/>
    <s v="TUBAN"/>
    <s v="BCR"/>
    <s v="REG"/>
    <s v="AO"/>
    <x v="0"/>
    <s v="1P INET"/>
    <s v="Completed (PS)"/>
    <s v="RBS-Regional 3"/>
    <d v="2026-08-03T14:40:57"/>
    <d v="2026-08-04T13:15:04"/>
    <n v="69357654"/>
    <m/>
    <n v="152648206870"/>
    <s v="SMP NEGERI2 BANCAR"/>
    <s v="ODP-BCR-FAF/32 FAF/D03/32.01"/>
    <s v="WO060804634"/>
    <m/>
    <m/>
    <m/>
    <n v="111.773783063468"/>
    <n v="-6.8162836291817799"/>
    <s v="|MN02366|MYIA-046837474407/POI/ATMI/081331139175/smpnduabancar@gmail.com"/>
    <s v="MYIB_ASSISTANT"/>
    <m/>
    <m/>
    <m/>
    <m/>
    <m/>
    <m/>
    <m/>
    <m/>
    <s v="Management Janji"/>
    <s v="2026-08-05 15:00:00 | Nama PIC: BP LUTFI  Notel: 085646737220 Alt: 081331139175 / Whatsapp Tanggal: 5/8/2026 Jam Pasang: Pagi Note: Hubungi sebelum ke lokasi, terimakasih."/>
    <s v="FCC"/>
    <d v="2026-03-08T14:55:18"/>
    <d v="2026-08-05T15:00:00"/>
    <m/>
    <s v="PS"/>
    <s v="JATIROGO BANCAR"/>
    <s v="NO ADDON"/>
    <n v="20260804"/>
    <s v="Completed"/>
    <s v="HSI Bisnis Basic Promo HUT Telkom PSB 70% - 50 Mbps"/>
    <s v="INDIBIZ"/>
    <m/>
    <m/>
    <d v="2026-08-05T15:00:00"/>
    <s v="2026-08-05 15:00:00 | Nama PIC: BP LUTFI  Notel: 085646737220 Alt: 081331139175 / Whatsapp Tanggal: 5/8/2026 Jam Pasang: Pagi Note: Hubungi sebelum ke lokasi, terimakasih."/>
    <n v="2026"/>
    <n v="8"/>
    <n v="4"/>
    <d v="2026-08-04T00:00:00"/>
    <n v="-1.625"/>
    <x v="0"/>
  </r>
  <r>
    <n v="501"/>
    <n v="1002512070"/>
    <n v="3"/>
    <x v="5"/>
    <n v="5"/>
    <s v="SBY UTARA"/>
    <s v="KENJERAN"/>
    <s v="KBL"/>
    <s v="REG"/>
    <s v="AO"/>
    <x v="0"/>
    <s v="1P INET"/>
    <s v="Completed (PS)"/>
    <s v="RBS-Regional 3"/>
    <d v="2026-08-06T11:31:56"/>
    <d v="2026-08-06T17:18:58"/>
    <n v="69359824"/>
    <m/>
    <n v="152401227334"/>
    <s v="PT. Indo Container Lines"/>
    <s v="ODP-KBL-FWB/35 FWB/D04/35.01"/>
    <s v="WO061060611"/>
    <m/>
    <m/>
    <m/>
    <n v="112.72704999893899"/>
    <n v="-7.2329230407138203"/>
    <s v="MD|MYDB-20260805264484|DN00001/MN02280|PT. Indo Container Lines|085117135651"/>
    <s v="MYDIGIBIZPARTNER"/>
    <m/>
    <m/>
    <m/>
    <m/>
    <m/>
    <m/>
    <m/>
    <m/>
    <s v="Management Janji"/>
    <s v="2026-08-11 08:00:00 | Nama Pic : bu fatma  No Hp Pic : 085117135651 No alt : - Jam Pemasangan : pagi  Tanggal Pemasangan : 7 Agustus 2026"/>
    <s v="FCC"/>
    <d v="2026-06-08T11:39:52"/>
    <d v="2026-08-11T08:00:00"/>
    <m/>
    <s v="PS"/>
    <s v="KEBALEN"/>
    <s v="NETMONK"/>
    <n v="20260806"/>
    <s v="Completed"/>
    <s v="HSI Bisnis Bundling Netmonk Promo 2026 PSB 70% - 100 Mbps"/>
    <s v="INDIBIZ"/>
    <m/>
    <m/>
    <d v="2026-08-11T08:00:00"/>
    <s v="2026-08-11 08:00:00 | Nama Pic : bu fatma  No Hp Pic : 085117135651 No alt : - Jam Pemasangan : pagi  Tanggal Pemasangan : 7 Agustus 2026"/>
    <n v="2026"/>
    <n v="8"/>
    <n v="6"/>
    <d v="2026-08-06T00:00:00"/>
    <n v="-5.3333333333357587"/>
    <x v="0"/>
  </r>
  <r>
    <n v="502"/>
    <n v="1002506644"/>
    <n v="3"/>
    <x v="1"/>
    <n v="4"/>
    <s v="SEMARANG"/>
    <s v="UNGARAN"/>
    <s v="BDN"/>
    <s v="REG"/>
    <s v="AO"/>
    <x v="0"/>
    <s v="1P INET"/>
    <s v="Completed (PS)"/>
    <s v="RBS-Regional 3"/>
    <d v="2026-08-03T19:46:58"/>
    <d v="2026-08-04T14:00:20"/>
    <n v="69357851"/>
    <m/>
    <n v="141411106511"/>
    <s v="Toko ada candi"/>
    <s v="ODP-BDN-FC/023"/>
    <s v="WO060838599"/>
    <m/>
    <m/>
    <m/>
    <n v="110.372911691665"/>
    <n v="-7.2191143791752497"/>
    <s v="MD|MYDB-20260803264286|DN00001/MN00663|Toko ada candi|08217746613"/>
    <s v="MYDIGIBIZPARTNER"/>
    <m/>
    <m/>
    <m/>
    <m/>
    <m/>
    <m/>
    <m/>
    <m/>
    <s v="Management Janji"/>
    <s v="2026-08-05 08:00:00 | M Janji : 05/08/2026 Jam Pasang : 13:00  NoteÃ‚Â :  hubungi terlebih dahulu sebelum ke lokasi, terima kasih."/>
    <s v="FCC"/>
    <d v="2026-03-08T19:54:44"/>
    <d v="2026-08-05T08:00:00"/>
    <m/>
    <s v="PS"/>
    <s v="AMBARAWA"/>
    <s v="NO ADDON"/>
    <n v="20260804"/>
    <s v="Completed"/>
    <s v="HSI Bisnis Promo HUT Telkom PSB 70% - 300 Mbps"/>
    <s v="INDIBIZ"/>
    <m/>
    <m/>
    <d v="2026-08-05T08:00:00"/>
    <s v="2026-08-05 08:00:00 | M Janji : 05/08/2026 Jam Pasang : 13:00  NoteÃ‚Â :  hubungi terlebih dahulu sebelum ke lokasi, terima kasih."/>
    <n v="2026"/>
    <n v="8"/>
    <n v="4"/>
    <d v="2026-08-04T00:00:00"/>
    <n v="-1.3333333333357587"/>
    <x v="0"/>
  </r>
  <r>
    <n v="503"/>
    <n v="1002510105"/>
    <n v="3"/>
    <x v="7"/>
    <n v="4"/>
    <s v="KUDUS"/>
    <s v="BLORA"/>
    <s v="BLO"/>
    <s v="REG"/>
    <s v="AO"/>
    <x v="0"/>
    <s v="1P INET"/>
    <s v="Completed (PS)"/>
    <s v="RBS-Regional 3"/>
    <d v="2026-08-05T10:59:56"/>
    <d v="2026-08-06T09:26:54"/>
    <n v="69358944"/>
    <m/>
    <n v="141569115688"/>
    <s v="TOKOSUGENG"/>
    <s v="ODP-BLO-FFE/040 FFE/D03/040.01"/>
    <s v="WO060964221"/>
    <m/>
    <m/>
    <m/>
    <n v="111.41995931855"/>
    <n v="-6.9986560561332603"/>
    <s v="|MC60162|MYIA-008544800368/POI/FAIZAL RAHMAD NAUVANDA/082341906523/dp3787913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0"/>
  </r>
  <r>
    <n v="504"/>
    <n v="1002506283"/>
    <n v="3"/>
    <x v="0"/>
    <n v="5"/>
    <s v="MADIUN"/>
    <s v="TUBAN"/>
    <s v="BCR"/>
    <s v="REG"/>
    <s v="AO"/>
    <x v="0"/>
    <s v="1P INET"/>
    <s v="Completed (PS)"/>
    <s v="RBS-Regional 3"/>
    <d v="2026-08-03T14:37:57"/>
    <d v="2026-08-04T13:15:05"/>
    <n v="69357652"/>
    <m/>
    <n v="152648206869"/>
    <s v="SMPN2 BANCAR"/>
    <s v="ODP-BCR-FAF/32 FAF/D03/32.01"/>
    <s v="WO060804157"/>
    <m/>
    <m/>
    <m/>
    <n v="111.773565067489"/>
    <n v="-6.8169274120077299"/>
    <s v="|MN02366|MYIA-012663221081/POI/atmi/081331139175/smpnduabancar@gmail.com"/>
    <s v="MYIB_ASSISTANT"/>
    <m/>
    <m/>
    <m/>
    <m/>
    <m/>
    <m/>
    <m/>
    <m/>
    <s v="Management Janji"/>
    <s v="2026-08-05 08:00:00 | Nama PIC: BP LUTFI  Notel: 085646737220 Alt: 081331139175 / Whatsapp Tanggal: 5/8/2026 Jam Pasang: Pagi Note: Hubungi sebelum ke lokasi, terimakasih. "/>
    <s v="FCC"/>
    <d v="2026-03-08T14:40:09"/>
    <d v="2026-08-05T08:00:00"/>
    <m/>
    <s v="PS"/>
    <s v="JATIROGO BANCAR"/>
    <s v="NO ADDON"/>
    <n v="20260804"/>
    <s v="Completed"/>
    <s v="HSI Bisnis Basic Promo HUT Telkom PSB 70% - 50 Mbps"/>
    <s v="INDIBIZ"/>
    <m/>
    <m/>
    <d v="2026-08-05T08:00:00"/>
    <s v="2026-08-05 08:00:00 | Nama PIC: BP LUTFI  Notel: 085646737220 Alt: 081331139175 / Whatsapp Tanggal: 5/8/2026 Jam Pasang: Pagi Note: Hubungi sebelum ke lokasi, terimakasih. "/>
    <n v="2026"/>
    <n v="8"/>
    <n v="4"/>
    <d v="2026-08-04T00:00:00"/>
    <n v="-1.3333333333357587"/>
    <x v="0"/>
  </r>
  <r>
    <n v="505"/>
    <n v="1002512229"/>
    <n v="3"/>
    <x v="4"/>
    <n v="5"/>
    <s v="KUPANG"/>
    <s v="KUPANG"/>
    <s v="OSP"/>
    <s v="REG"/>
    <s v="AO"/>
    <x v="0"/>
    <s v="1P INET"/>
    <s v="OSS - FALLOUT"/>
    <s v="RBS-Regional 3"/>
    <d v="2026-08-06T12:23:56"/>
    <d v="2026-08-10T21:31:32"/>
    <n v="69359916"/>
    <m/>
    <n v="172503813554"/>
    <s v="WARKOP SODARA"/>
    <s v="ODP-OSP-FP/52 FP/D01/52.01"/>
    <s v="WO061066750"/>
    <m/>
    <m/>
    <m/>
    <n v="123.66292249999999"/>
    <n v="-10.1499592"/>
    <s v="|MN01740|MYIA-077185528587/POI/JESSICA ERMANILDA ANGKIRIWANG/08118192092/jeajessang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25:42"/>
    <d v="2026-08-07T13:00:00"/>
    <m/>
    <s v="FO_UIM"/>
    <s v="KUPANG"/>
    <s v="NO ADDON"/>
    <m/>
    <s v="Provisioning Failed|UIM|INF009016065|220048The resource type PhysicalPort with Id 1507169429-3528705988 - Internet is not ava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1"/>
  </r>
  <r>
    <n v="506"/>
    <n v="1002504573"/>
    <n v="3"/>
    <x v="5"/>
    <n v="5"/>
    <s v="SBY UTARA"/>
    <s v="LAMONGAN"/>
    <s v="BDG"/>
    <s v="REG"/>
    <s v="AO"/>
    <x v="0"/>
    <s v="1P INET"/>
    <s v="102 | FOLLOW UP COMPLETED"/>
    <s v="RBS-Regional 3"/>
    <d v="2026-08-01T13:22:56"/>
    <d v="2026-08-10T13:18:25"/>
    <n v="69356754"/>
    <m/>
    <n v="152448204119"/>
    <s v="LARVA COFFE"/>
    <s v="ODP-BDG-FC/76 FC/D08/76.01"/>
    <s v="WO060650571"/>
    <m/>
    <m/>
    <m/>
    <n v="112.28015474975101"/>
    <n v="-6.8722867450428797"/>
    <s v="MD|MYDB-20260801264112|DN00001/MN01285|LARVA COFFE|085606172718"/>
    <s v="MYDIGIBIZPARTNER"/>
    <m/>
    <m/>
    <m/>
    <m/>
    <m/>
    <m/>
    <m/>
    <m/>
    <s v="Management Janji"/>
    <s v="2026-08-02 10:00:00 | Nama Pic : bp erif No Hp Pic : 085606172718 No alt : - Jam Pemasangan : pagi  Tanggal Pemasangan : 2 Agustus 2026"/>
    <s v="FCC"/>
    <d v="2026-01-08T13:25:26"/>
    <d v="2026-08-02T10:00:00"/>
    <s v="Kendala Teknik"/>
    <s v="REVOKE"/>
    <s v="X"/>
    <s v="NO ADDON"/>
    <m/>
    <s v="Follow Up Revoke Completed, New Order ID : SC1002517704"/>
    <s v="HSI Bisnis Promo HUT Telkom PSB 70% - 75 Mbps"/>
    <s v="INDIBIZ"/>
    <m/>
    <m/>
    <d v="2026-08-02T10:00:00"/>
    <s v="2026-08-02 10:00:00 | Nama Pic : bp erif No Hp Pic : 085606172718 No alt : - Jam Pemasangan : pagi  Tanggal Pemasangan : 2 Agustus 2026"/>
    <m/>
    <m/>
    <m/>
    <e v="#NUM!"/>
    <e v="#NUM!"/>
    <x v="1"/>
  </r>
  <r>
    <n v="507"/>
    <n v="1002514889"/>
    <n v="3"/>
    <x v="5"/>
    <n v="5"/>
    <s v="MADURA"/>
    <s v="PAMEKASAN"/>
    <s v="PME"/>
    <s v="REG"/>
    <s v="AO"/>
    <x v="0"/>
    <s v="1P INET"/>
    <s v="Completed (PS)"/>
    <s v="RBS-Regional 3"/>
    <d v="2026-08-07T14:41:58"/>
    <d v="2026-08-08T13:24:13"/>
    <n v="69360905"/>
    <m/>
    <n v="152426928033"/>
    <s v="TK dan PAUD Aisyiyah Bustanul athfal 1"/>
    <s v="ODP-PME-FBF/26 FBF/D05/26.01"/>
    <s v="WO061174284"/>
    <m/>
    <m/>
    <m/>
    <n v="113.398786112666"/>
    <n v="-7.1180090015280504"/>
    <s v="MD|MYDB-20260807264633|DN00001/MN00572|TK dan PAUD Aisyiyah Bustanul athfal 1|082335879324"/>
    <s v="MYDIGIBIZPARTNER"/>
    <m/>
    <m/>
    <m/>
    <m/>
    <m/>
    <m/>
    <m/>
    <m/>
    <s v="Management Janji"/>
    <s v="2026-08-08 13:00:00 | telp :082335879324  alt : pagi / siang 08/08/2026 hub sebelum ke lokasi  "/>
    <s v="FCC"/>
    <d v="2026-07-08T14:56:06"/>
    <d v="2026-08-08T13:00:00"/>
    <m/>
    <s v="PS"/>
    <s v="PAMEKASAN"/>
    <s v="NETMONK"/>
    <n v="20260808"/>
    <s v="Completed"/>
    <s v="HSI Bisnis Bundling Netmonk Promo 2026 PSB 70% - 200 Mbps"/>
    <s v="INDIBIZ"/>
    <m/>
    <m/>
    <d v="2026-08-08T13:00:00"/>
    <s v="2026-08-08 13:00:00 | telp :082335879324  alt : pagi / siang 08/08/2026 hub sebelum ke lokasi  "/>
    <n v="2026"/>
    <n v="8"/>
    <n v="8"/>
    <d v="2026-08-08T00:00:00"/>
    <n v="-0.54166666666424135"/>
    <x v="0"/>
  </r>
  <r>
    <n v="508"/>
    <n v="1002509526"/>
    <n v="3"/>
    <x v="0"/>
    <n v="5"/>
    <s v="MADIUN"/>
    <s v="NGAWI"/>
    <s v="JGO"/>
    <s v="REG"/>
    <s v="AO"/>
    <x v="0"/>
    <s v="1P INET"/>
    <s v="Completed (PS)"/>
    <s v="RBS-Regional 3"/>
    <d v="2026-08-05T08:10:57"/>
    <d v="2026-08-05T20:30:56"/>
    <n v="69358722"/>
    <m/>
    <n v="152635205068"/>
    <s v="SPBU 54.632.24"/>
    <s v="ODP-JGO-FC/20"/>
    <s v="WO060944467"/>
    <m/>
    <m/>
    <m/>
    <n v="111.207784949098"/>
    <n v="-7.4987047736103003"/>
    <s v="|MN00265|MYIA-007360304680/POI/DHONY SANJAYA/085649138273/spbu54.632.24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X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</r>
  <r>
    <n v="509"/>
    <n v="1002518504"/>
    <n v="3"/>
    <x v="1"/>
    <n v="4"/>
    <s v="SEMARANG"/>
    <s v="INNER - SEMARANG JATENG UTARA"/>
    <s v="JHR"/>
    <s v="REG"/>
    <s v="AO"/>
    <x v="0"/>
    <s v="1P INET"/>
    <s v="MIE - SEND SURVEY"/>
    <s v="RBS-Regional 3"/>
    <d v="2026-08-10T16:37:57"/>
    <d v="2026-08-10T16:40:01"/>
    <n v="69362727"/>
    <m/>
    <n v="142406122714"/>
    <s v="ERABLUE ABIMANYU"/>
    <s v="ODP-JHR-FZ/105 FZ/D07/105.01"/>
    <s v="WO061430938"/>
    <m/>
    <m/>
    <m/>
    <n v="110.413222"/>
    <n v="-6.9748890000000001"/>
    <s v="|MN02713|MYIA-050676802290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39:46"/>
    <d v="2026-08-11T13:00:00"/>
    <m/>
    <s v="SURVEY_NEW_MANJA"/>
    <s v="JOHAR"/>
    <s v="NO ADDON"/>
    <m/>
    <s v="MIE - SEND SURVEY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</r>
  <r>
    <n v="510"/>
    <n v="1002514033"/>
    <n v="3"/>
    <x v="0"/>
    <n v="5"/>
    <s v="KEDIRI"/>
    <s v="TULUNGAGUNG"/>
    <s v="TUL"/>
    <s v="REG"/>
    <s v="AO"/>
    <x v="0"/>
    <s v="1P INET"/>
    <s v="Completed (PS)"/>
    <s v="RBS-Regional 3"/>
    <d v="2026-08-07T10:11:56"/>
    <d v="2026-08-08T18:31:44"/>
    <n v="69360519"/>
    <m/>
    <n v="152606246396"/>
    <s v="SPBU 54.662.10"/>
    <s v="ODP-TUL-FU/59 FU/D06/59.01"/>
    <s v="WO061141611"/>
    <m/>
    <m/>
    <m/>
    <n v="111.892640599999"/>
    <n v="-8.1282428105297004"/>
    <s v="|MN00418|MYIA-087326441874/POI/ADE TAUFIK ARIYANTO/082257371565/adetariyanto@gmail.com"/>
    <s v="MYIB_ASSISTANT"/>
    <m/>
    <m/>
    <m/>
    <m/>
    <m/>
    <m/>
    <m/>
    <m/>
    <s v="Management Janji"/>
    <s v="2026-08-08 08:00:00 | Nama Pic : BP ADE No Hp Pic : 082257371565 Jam Pemasangan : 08:00 - 12.00 Tanggal Pemasangan : SABTU 08 AGUSTUS 2026 Info Tambahan : Hubungi pelanggan sebelum datang ke lokasi, terima kasih."/>
    <s v="FCC"/>
    <d v="2026-07-08T10:25:16"/>
    <d v="2026-08-08T08:00:00"/>
    <m/>
    <s v="PS"/>
    <s v="TULUNGAGUNG"/>
    <s v="NO ADDON"/>
    <n v="20260808"/>
    <s v="Completed"/>
    <s v="HSI Bisnis Promo HUT Telkom PSB 70% - 50 Mbps"/>
    <s v="INDIBIZ"/>
    <m/>
    <m/>
    <d v="2026-08-08T08:00:00"/>
    <s v="2026-08-08 08:00:00 | Nama Pic : BP ADE No Hp Pic : 082257371565 Jam Pemasangan : 08:00 - 12.00 Tanggal Pemasangan : SABTU 08 AGUSTUS 2026 Info Tambahan : Hubungi pelanggan sebelum datang ke lokasi, terima kasih."/>
    <n v="2026"/>
    <n v="8"/>
    <n v="8"/>
    <d v="2026-08-08T00:00:00"/>
    <n v="-0.33333333333575865"/>
    <x v="0"/>
  </r>
  <r>
    <n v="511"/>
    <n v="1002517389"/>
    <n v="3"/>
    <x v="7"/>
    <n v="4"/>
    <s v="KUDUS"/>
    <s v="PATI"/>
    <s v="PAT"/>
    <s v="REG"/>
    <s v="AO"/>
    <x v="0"/>
    <s v="1P INET"/>
    <s v="7 | OSS - PROVISIONING ISSUED"/>
    <s v="RBS-Regional 3"/>
    <d v="2026-08-10T11:16:56"/>
    <d v="2026-08-11T08:05:58"/>
    <n v="69362273"/>
    <m/>
    <n v="142551119478"/>
    <s v="SPBU 4459103"/>
    <s v="ODP-PAT-FW/033 FW/D03/033.01"/>
    <s v="WO061377373"/>
    <m/>
    <m/>
    <m/>
    <n v="111.07025520000001"/>
    <n v="-6.6898314999999897"/>
    <s v="|MC60053|MYIA-025112025037/POI/Hadi/082137432887/spbuwedarijaksa@gmail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40:04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1"/>
  </r>
  <r>
    <n v="512"/>
    <n v="1002515934"/>
    <n v="3"/>
    <x v="5"/>
    <n v="5"/>
    <s v="SBY UTARA"/>
    <s v="GRESIK"/>
    <s v="GSK"/>
    <s v="REG"/>
    <s v="AO"/>
    <x v="0"/>
    <m/>
    <s v="OSS - FALLOUT"/>
    <s v="RBS-Regional 3"/>
    <d v="2026-08-08T13:17:38"/>
    <d v="2026-08-10T16:20:19"/>
    <n v="69361454"/>
    <m/>
    <n v="152421260984"/>
    <s v="PT.GLOBAL YIMI CARGO"/>
    <s v="ODP-GSK-FAW/52"/>
    <s v="WO061308060"/>
    <m/>
    <m/>
    <m/>
    <n v="112.60368920000001"/>
    <n v="-7.1285425"/>
    <s v="|MN00086|/PT.GLOBAL YIMI CARGO/Hidayatulloh Nur/083852359924/it.support.jt.cargo@gmail.com/HSI Bisnis Promo HUT Telkom (1:1) 300 Mbps (Rp 1.130.000) PSB Rp 150.000"/>
    <s v="Sales Force DBS"/>
    <m/>
    <m/>
    <m/>
    <m/>
    <m/>
    <m/>
    <m/>
    <m/>
    <s v="Management Janji"/>
    <s v="2026-08-10 08:00:00|Nama PIC:  bp hidayatulloh No HP: 083852359924 Alt: Tanggal: 10/8/2026 Jam Pasang: Pagi Note: Hubungi sebelum ke lokasi, terimakasih. Diusahakan secepatnya|40010577|MYDITA"/>
    <s v="FCC"/>
    <d v="2026-08-08T13:25:30"/>
    <d v="2026-08-10T08:00:00"/>
    <s v="Kendala Pelanggan"/>
    <s v="FO_WFM"/>
    <s v="GRESIK"/>
    <s v="NO ADDON"/>
    <m/>
    <s v="Provisioning Failed|WFM|INF009013464|PDI_-7.161729500000001,112.6446908_DOUBLE INPUT DGN 1002515934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8:00:00"/>
    <s v="2026-08-10 08:00:00|Nama PIC:  bp hidayatulloh No HP: 083852359924 Alt: Tanggal: 10/8/2026 Jam Pasang: Pagi Note: Hubungi sebelum ke lokasi, terimakasih. Diusahakan secepatnya|40010577|MYDITA"/>
    <m/>
    <m/>
    <m/>
    <e v="#NUM!"/>
    <e v="#NUM!"/>
    <x v="1"/>
  </r>
  <r>
    <n v="513"/>
    <n v="1002515979"/>
    <n v="3"/>
    <x v="5"/>
    <n v="5"/>
    <s v="SBY UTARA"/>
    <s v="LAMONGAN"/>
    <s v="BDG"/>
    <s v="REG"/>
    <s v="AO"/>
    <x v="0"/>
    <m/>
    <s v="Completed (PS)"/>
    <s v="RBS-Regional 3"/>
    <d v="2026-08-08T13:44:31"/>
    <d v="2026-08-08T23:00:46"/>
    <n v="69360083"/>
    <m/>
    <n v="152448204410"/>
    <s v="Gyoza Kitchen"/>
    <s v="ODP-BDG-FB/29"/>
    <s v="WO061265691"/>
    <m/>
    <m/>
    <m/>
    <n v="112.248097"/>
    <n v="-6.8890580000000003"/>
    <s v="MD|MYIB-008476048485|SYSTEM|GYOZA KITCHEN|087822761246"/>
    <s v="Sales Force DBS"/>
    <m/>
    <m/>
    <m/>
    <m/>
    <m/>
    <m/>
    <m/>
    <m/>
    <s v="Management Janji"/>
    <s v="2026-08-07 13:00:00 |   M Janji : (07/08/026)  jam Pasang : 09:00  Note : hubungi pelanggan jika ingin kelokasi"/>
    <s v="FCC"/>
    <d v="2026-08-08T13:55:01"/>
    <m/>
    <m/>
    <s v="PS"/>
    <s v="X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7 13:00:00 |   M Janji : (07/08/026)  jam Pasang : 09:00  Note : hubungi pelanggan jika ingin kelokasi"/>
    <n v="2026"/>
    <n v="8"/>
    <n v="8"/>
    <d v="2026-08-08T00:00:00"/>
    <n v="-0.29166666666424135"/>
    <x v="0"/>
  </r>
  <r>
    <n v="514"/>
    <n v="1002515555"/>
    <n v="3"/>
    <x v="5"/>
    <n v="5"/>
    <s v="SBY UTARA"/>
    <s v="LAMONGAN"/>
    <s v="BBA"/>
    <s v="REG"/>
    <s v="AO"/>
    <x v="0"/>
    <s v="1P INET"/>
    <s v="Completed (PS)"/>
    <s v="RBS-Regional 3"/>
    <d v="2026-08-08T07:49:56"/>
    <d v="2026-08-09T18:15:24"/>
    <n v="69361197"/>
    <m/>
    <n v="152441211803"/>
    <s v="SPBU 54.622.04"/>
    <s v="ODP-BBA-FAH/38 FAH/D02/38.01"/>
    <s v="WO061228680"/>
    <m/>
    <m/>
    <m/>
    <n v="112.20841571688599"/>
    <n v="-7.1012859252489999"/>
    <s v="MD|MYDB-20260808264715|DN00001/MN00216|SPBU 54.622.04|085843102464"/>
    <s v="MYDIGIBIZPARTNER"/>
    <m/>
    <m/>
    <m/>
    <m/>
    <m/>
    <m/>
    <m/>
    <m/>
    <s v="Management Janji"/>
    <s v="2026-08-09 10:00:00 | Nama PIC : Bp Khafid No Hp : 085843102464 No Alt : - Tgl Pemasangan : 09 Agustus 2026 Interval : PAGI SIANG Note : Hubungi pelanggan terlebih dahulu"/>
    <s v="FCC"/>
    <d v="2026-08-08T07:55:20"/>
    <d v="2026-08-09T10:00:00"/>
    <m/>
    <s v="PS"/>
    <s v="X"/>
    <s v="NO ADDON"/>
    <n v="20260809"/>
    <s v="Completed"/>
    <s v="HSI Bisnis Promo HUT Telkom PSB 70% - 50 Mbps"/>
    <s v="INDIBIZ"/>
    <m/>
    <m/>
    <d v="2026-08-09T10:00:00"/>
    <s v="2026-08-09 10:00:00 | Nama PIC : Bp Khafid No Hp : 085843102464 No Alt : - Tgl Pemasangan : 09 Agustus 2026 Interval : PAGI SIANG Note : Hubungi pelanggan terlebih dahulu"/>
    <n v="2026"/>
    <n v="8"/>
    <n v="9"/>
    <d v="2026-08-09T00:00:00"/>
    <n v="-0.41666666666424135"/>
    <x v="0"/>
  </r>
  <r>
    <n v="515"/>
    <n v="1002513502"/>
    <n v="3"/>
    <x v="1"/>
    <n v="4"/>
    <s v="SEMARANG"/>
    <s v="INNER - SEMARANG JATENG UTARA"/>
    <s v="GNK"/>
    <s v="REG"/>
    <s v="AO"/>
    <x v="0"/>
    <s v="1P INET"/>
    <s v="Completed (PS)"/>
    <s v="RBS-Regional 3"/>
    <d v="2026-08-06T19:49:56"/>
    <d v="2026-08-07T15:22:31"/>
    <n v="69360358"/>
    <m/>
    <n v="143424113136"/>
    <s v="Cahaya Wangi"/>
    <s v="ODP-GNK-FE/032 FE/D03/032.01"/>
    <s v="WO061118991"/>
    <m/>
    <m/>
    <m/>
    <n v="110.534083954989"/>
    <n v="-6.9331809021058302"/>
    <s v="MD|MYDB-20260806264592|DN00001/MN00663|Cahaya Wangi|08132758966"/>
    <s v="MYDIGIBIZPARTNER"/>
    <m/>
    <m/>
    <m/>
    <m/>
    <m/>
    <m/>
    <m/>
    <m/>
    <s v="Management Janji"/>
    <s v="2026-08-08 08:00:00 | M Janji :  08 Agustus 2026 Jam Pasang : 11.00 Note : hubungi pelanggan jika ingin ke lokasi, terima kasih."/>
    <s v="FCC"/>
    <d v="2026-06-08T19:55:11"/>
    <d v="2026-08-08T08:00:00"/>
    <m/>
    <s v="PS"/>
    <s v="JOHAR"/>
    <s v="NO ADDON"/>
    <n v="20260807"/>
    <s v="Completed"/>
    <s v="HSI Bisnis Promo HUT Telkom PSB 70% - 150 Mbps"/>
    <s v="INDIBIZ"/>
    <m/>
    <m/>
    <d v="2026-08-08T08:00:00"/>
    <s v="2026-08-08 08:00:00 | M Janji :  08 Agustus 2026 Jam Pasang : 11.00 Note : hubungi pelanggan jika ingin ke lokasi, terima kasih."/>
    <n v="2026"/>
    <n v="8"/>
    <n v="7"/>
    <d v="2026-08-07T00:00:00"/>
    <n v="-1.3333333333357587"/>
    <x v="0"/>
  </r>
  <r>
    <n v="516"/>
    <n v="1002509775"/>
    <n v="3"/>
    <x v="6"/>
    <n v="5"/>
    <s v="JEMBER"/>
    <s v="BANYUWANGI"/>
    <s v="KET"/>
    <s v="REG"/>
    <s v="AO"/>
    <x v="0"/>
    <m/>
    <s v="CANCEL COMPLETED"/>
    <s v="RBS-Regional 3"/>
    <d v="2026-08-05T09:37:30"/>
    <d v="2026-08-09T08:50:16"/>
    <n v="69358830"/>
    <m/>
    <n v="152517201803"/>
    <s v="PT MITRA NUANSA UTAMA"/>
    <s v="ODP-KET-FE/04"/>
    <s v="WO061102585"/>
    <m/>
    <m/>
    <m/>
    <n v="114.39213736559699"/>
    <n v="-8.13767074517739"/>
    <s v="AMRBS;940137;AM;ISTIHAMIN FITRIYAH;RBS-3;SURAMADU;PSB;PT MITRA NUANSA UTAMA;STEPHEN MANUEL NUGROHO;082244293461;invoice@platinumceramics.com;HSI Bisnis (1:1) 150 Mbps (Rp 819.000) PSB Rp 150.000;Bulusan, Banyuwangi, Jawa Timur 68421"/>
    <s v="Account Manager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5-08T09:39:56"/>
    <d v="2026-08-08T08:00:00"/>
    <m/>
    <s v="CANCEL"/>
    <s v="BANYUWANGI"/>
    <s v="NO ADDON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1"/>
  </r>
  <r>
    <n v="517"/>
    <n v="1002506779"/>
    <n v="3"/>
    <x v="6"/>
    <n v="5"/>
    <s v="PASURUAN"/>
    <s v="LUMAJANG"/>
    <s v="PII"/>
    <s v="REG"/>
    <s v="AO"/>
    <x v="0"/>
    <m/>
    <s v="Completed (PS)"/>
    <s v="RBS-Regional 3"/>
    <d v="2026-08-04T08:34:52"/>
    <d v="2026-08-05T16:49:09"/>
    <n v="69357919"/>
    <m/>
    <n v="152542208048"/>
    <s v="SPBU PERTAMINA 53.673.17"/>
    <s v="ODP-PII-FF/34"/>
    <s v="WO060878580"/>
    <m/>
    <m/>
    <m/>
    <n v="113.13930860000001"/>
    <n v="-8.2252443"/>
    <s v="|MN02178|/SPBU PERTAMINA 53.673.17/WINBACK 2.0 HSI B2B (1:1) 50MBPS 355RB PSB DISC 70%//spbu5367317@gmail.com/SENDY WAHYU TYA ANGGARDA/085204603860085649679996"/>
    <s v="Sales Force DBS"/>
    <m/>
    <m/>
    <m/>
    <m/>
    <m/>
    <m/>
    <m/>
    <m/>
    <s v="Management Janji"/>
    <s v="2026-08-05 08:00:00|Nama Pic : BP SENDY No Hp Pic : 085204603860 Jam Pemasangan : 08:00 - 12.00 Tanggal Pemasangan : RABU 05 AGUSTUS 2026 Info Tambahan : Hubungi pelanggan sebelum datang ke lokasi, terima kasih.|40961370|MYDITA"/>
    <s v="FCC"/>
    <d v="2026-04-08T08:40:22"/>
    <d v="2026-08-05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ENDY No Hp Pic : 085204603860 Jam Pemasangan : 08:00 - 12.00 Tanggal Pemasangan : RABU 05 AGUSTUS 2026 Info Tambahan : Hubungi pelanggan sebelum datang ke lokasi, terima kasih.|40961370|MYDITA"/>
    <n v="2026"/>
    <n v="8"/>
    <n v="5"/>
    <d v="2026-08-05T00:00:00"/>
    <n v="-0.33333333333575865"/>
    <x v="0"/>
  </r>
  <r>
    <n v="518"/>
    <n v="1002515874"/>
    <n v="3"/>
    <x v="0"/>
    <n v="5"/>
    <s v="KEDIRI"/>
    <s v="NGANJUK"/>
    <s v="NJK"/>
    <s v="REG"/>
    <s v="AO"/>
    <x v="0"/>
    <s v="1P INET"/>
    <s v="Completed (PS)"/>
    <s v="RBS-Regional 3"/>
    <d v="2026-08-08T12:25:57"/>
    <d v="2026-08-10T10:06:24"/>
    <n v="69361411"/>
    <m/>
    <n v="152611229854"/>
    <s v="SPBU 54.644.01 UD. MOCH JAKUB"/>
    <s v="ODP-NJK-FAT/25 FAT/D03/25.01"/>
    <s v="WO061254508"/>
    <m/>
    <m/>
    <m/>
    <n v="112.020655050873"/>
    <n v="-7.6032879743386799"/>
    <s v="MD|MYDB-20260808264740|DC20010/MC20002|SPBU 54.644.01 UD. MOCH JAKUB|085259414873"/>
    <s v="MYDIGIBIZPARTNER"/>
    <m/>
    <m/>
    <m/>
    <m/>
    <m/>
    <m/>
    <m/>
    <m/>
    <s v="Management Janji"/>
    <s v="2026-08-09 13:00:00 | Nama PIC : Bp Heri No Hp : 085259414873 No Alt : - Tgl Pemasangan : 09 Agustus 2026 Interval : PAGI SIANG Note : Hubungi pelanggan terlebih dahulu"/>
    <s v="FCC"/>
    <d v="2026-08-08T12:39:51"/>
    <d v="2026-08-09T13:00:00"/>
    <m/>
    <s v="PS"/>
    <s v="X"/>
    <s v="NO ADDON"/>
    <n v="20260810"/>
    <s v="Completed"/>
    <s v="HSI Bisnis Promo HUT Telkom PSB 70% - 100 Mbps"/>
    <s v="INDIBIZ"/>
    <m/>
    <m/>
    <d v="2026-08-09T13:00:00"/>
    <s v="2026-08-09 13:00:00 | Nama PIC : Bp Heri No Hp : 085259414873 No Alt : - Tgl Pemasangan : 09 Agustus 2026 Interval : PAGI SIANG Note : Hubungi pelanggan terlebih dahulu"/>
    <n v="2026"/>
    <n v="8"/>
    <n v="10"/>
    <d v="2026-08-10T00:00:00"/>
    <n v="0.45833333333575865"/>
    <x v="0"/>
  </r>
  <r>
    <n v="519"/>
    <n v="1002518596"/>
    <n v="3"/>
    <x v="7"/>
    <n v="4"/>
    <s v="KUDUS"/>
    <s v="PATI"/>
    <s v="PAT"/>
    <s v="REG"/>
    <s v="AO"/>
    <x v="0"/>
    <m/>
    <s v="9 | WFM - UN-SCS"/>
    <s v="RBS-Regional 3"/>
    <d v="2026-08-10T17:14:19"/>
    <d v="2026-08-10T17:14:19"/>
    <n v="69358221"/>
    <m/>
    <m/>
    <s v="PT GLOBAL JET EXPRESS"/>
    <m/>
    <s v="WO060926902"/>
    <m/>
    <m/>
    <m/>
    <n v="111.062"/>
    <n v="-6.6559999999999997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10-08T17:39:53"/>
    <d v="2026-08-06T00:00:00"/>
    <m/>
    <s v="UNSC"/>
    <s v="X"/>
    <s v="NO ADDON"/>
    <m/>
    <s v="Inprogress Alpro, SC Lama : SC1002508007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1"/>
  </r>
  <r>
    <n v="520"/>
    <n v="1002505691"/>
    <n v="3"/>
    <x v="3"/>
    <n v="4"/>
    <s v="YOGYAKARTA"/>
    <s v="INNER - YOGYA JATENG SELATAN"/>
    <s v="KBU"/>
    <s v="REG"/>
    <s v="AO"/>
    <x v="0"/>
    <m/>
    <s v="OSS - FALLOUT"/>
    <s v="RBS-Regional 3"/>
    <d v="2026-08-03T10:00:33"/>
    <d v="2026-08-10T11:36:02"/>
    <n v="69357297"/>
    <m/>
    <n v="146113146871"/>
    <s v="SINERGY EFFICIENCY SOLUTIONS"/>
    <s v="ODP-KBU-FHF/002"/>
    <s v="WO060772691"/>
    <m/>
    <m/>
    <m/>
    <n v="110.366873"/>
    <n v="-7.7908432999999997"/>
    <s v="|MC80228|/SINERGY EFFICIENCY SOLUTIONS/Paket HSI Bisnis Promo HUT Telkom 1:1 50Mbps/CAROLINE JAKOB/089626900317 08119592576/caroline@synergy.id"/>
    <s v="Sales Profesional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3-08T10:10:41"/>
    <d v="2026-08-05T13:00:00"/>
    <s v="Kendala Pelanggan"/>
    <s v="FO_WFM"/>
    <s v="X"/>
    <s v="NO ADDON"/>
    <m/>
    <s v="Provisioning Failed|WFM|INF009010111|PIT_-7.8143986,110.3605791_pic masih butuh izin utk jalur pemasang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m/>
    <m/>
    <m/>
    <e v="#NUM!"/>
    <e v="#NUM!"/>
    <x v="1"/>
  </r>
  <r>
    <n v="521"/>
    <n v="1002516230"/>
    <n v="3"/>
    <x v="0"/>
    <n v="5"/>
    <s v="MADIUN"/>
    <s v="MADIUN"/>
    <s v="MNZ"/>
    <s v="REG"/>
    <s v="AO"/>
    <x v="0"/>
    <s v="1P INET"/>
    <s v="8 | OSS - PONR"/>
    <s v="RBS-Regional 3"/>
    <d v="2026-08-08T19:31:57"/>
    <d v="2026-08-10T18:23:20"/>
    <n v="69361668"/>
    <m/>
    <n v="152601214986"/>
    <s v="SPBU 54.631.17 (OFFICE)"/>
    <s v="ODP-MNZ-FAN/03 FAN/D01/03.01"/>
    <s v="WO061291434"/>
    <m/>
    <m/>
    <m/>
    <n v="111.53434900000001"/>
    <n v="-7.6062919999999998"/>
    <s v="|MN00286|MYIA-021461661755/POI/IWAN SETYAWAN/08563623930/iwansetawan1989e3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39:43"/>
    <d v="2026-08-10T08:00:00"/>
    <m/>
    <s v="ACT_COM"/>
    <s v="X"/>
    <s v="NO ADDON"/>
    <m/>
    <s v="PONR"/>
    <s v="HSI Bisnis Promo HUT Telkom PSB 70% - 50 Mbps"/>
    <s v="INDIBIZ"/>
    <m/>
    <m/>
    <d v="2026-08-10T08:00:00"/>
    <s v="2026-08-10 08:00:00 | M Janji : 10 agustus 2026 jam Pasang : pagi  Note : hubungi pelanggan jika ingin kelokasi "/>
    <m/>
    <m/>
    <m/>
    <e v="#NUM!"/>
    <e v="#NUM!"/>
    <x v="1"/>
  </r>
  <r>
    <n v="522"/>
    <n v="1002514473"/>
    <n v="3"/>
    <x v="7"/>
    <n v="4"/>
    <s v="KUDUS"/>
    <s v="BLORA"/>
    <s v="BLO"/>
    <s v="REG"/>
    <s v="AO"/>
    <x v="0"/>
    <s v="1P INET"/>
    <s v="7 | OSS - PROVISIONING ISSUED"/>
    <s v="RBS-Regional 3"/>
    <d v="2026-08-07T12:22:57"/>
    <d v="2026-08-11T08:08:23"/>
    <n v="69360699"/>
    <m/>
    <n v="141569115549"/>
    <s v="SMK NEGERI 1 JEPON"/>
    <s v="ODP-BLO-FFD/037 FFD/D05/037.01"/>
    <s v="WO061155851"/>
    <m/>
    <m/>
    <m/>
    <n v="111.4781053"/>
    <n v="-6.9687655999999896"/>
    <s v="|MN02756|MYIA-091273360153/POI/Olivia Noor Prita sari/085728035407/smkn1jepon@yahoo.com"/>
    <s v="MYIB_ASSISTANT"/>
    <m/>
    <m/>
    <m/>
    <m/>
    <m/>
    <m/>
    <m/>
    <m/>
    <s v="Management Janji"/>
    <s v="2026-08-11 08:00:00 | Tanggal pemasangan: 11/08/2026 Jam pemasangan : pagi Info Tambahan : Hubungi pelanggan dulu sebelum ke lokasi terima kasih."/>
    <s v="FCC"/>
    <d v="2026-07-08T12:25:19"/>
    <d v="2026-08-11T08:00:00"/>
    <m/>
    <s v="PI"/>
    <s v="X"/>
    <s v="NO ADDON"/>
    <m/>
    <s v="Provisioning Issued"/>
    <s v="HSI Bisnis Promo HUT Telkom PSB 70% - 200 Mbps"/>
    <s v="INDIBIZ"/>
    <m/>
    <m/>
    <d v="2026-08-11T08:00:00"/>
    <s v="2026-08-11 08:00:00 | Tanggal pemasangan: 11/08/2026 Jam pemasangan : pagi Info Tambahan : Hubungi pelanggan dulu sebelum ke lokasi terima kasih."/>
    <m/>
    <m/>
    <m/>
    <e v="#NUM!"/>
    <e v="#NUM!"/>
    <x v="1"/>
  </r>
  <r>
    <n v="523"/>
    <n v="1002516015"/>
    <n v="3"/>
    <x v="5"/>
    <n v="5"/>
    <s v="SBY UTARA"/>
    <s v="MANYAR"/>
    <s v="MGO"/>
    <s v="REG"/>
    <s v="AO"/>
    <x v="0"/>
    <s v="2P INET + VOICE"/>
    <s v="MIE - SEND SURVEY"/>
    <s v="RBS-Regional 3"/>
    <d v="2026-08-08T14:13:57"/>
    <d v="2026-08-08T14:16:04"/>
    <n v="69361497"/>
    <n v="3135979265"/>
    <n v="152413167588"/>
    <s v="PT. Adhiusaha Kencana Lestari"/>
    <s v="ODP-DMO-FW/01 FW/D01/01.01"/>
    <s v="WO061267716"/>
    <m/>
    <m/>
    <m/>
    <n v="112.7336743"/>
    <n v="-7.2670648"/>
    <s v="MD|MYDB-20260808264747|DN00001/MN02093|PT. Adhiusaha Kencana Lestari|081132207878"/>
    <s v="MYDIGIBIZPARTNER"/>
    <m/>
    <m/>
    <m/>
    <m/>
    <m/>
    <m/>
    <m/>
    <m/>
    <s v="Management Janji"/>
    <s v="2026-08-11 13:00:00 | Nama PIC: bp ilham  Notel: 081132207878 Alt: -  Tanggal: 11/8/2026 Jam Pasang: Siang Note: Hubungi pelanggan sebelum ke lokasi, terima kasih. "/>
    <s v="FCC"/>
    <d v="2026-08-08T14:25:43"/>
    <d v="2026-08-11T13:00:00"/>
    <m/>
    <s v="SURVEY_NEW_MANJA"/>
    <s v="MERGOYOSO"/>
    <s v="NO ADDON"/>
    <m/>
    <s v="MIE - SEND SURVEY"/>
    <s v="HSI Bisnis Bundling Phone Promo 2026 Dual Band PSB 70% - Free 800 Menit Promo - 100 Mbps"/>
    <s v="INDIBIZ"/>
    <m/>
    <m/>
    <d v="2026-08-11T13:00:00"/>
    <s v="2026-08-11 13:00:00 | Nama PIC: bp ilham  Notel: 081132207878 Alt: -  Tanggal: 11/8/2026 Jam Pasang: Siang Note: Hubungi pelanggan sebelum ke lokasi, terima kasih. "/>
    <m/>
    <m/>
    <m/>
    <e v="#NUM!"/>
    <e v="#NUM!"/>
    <x v="1"/>
  </r>
  <r>
    <n v="524"/>
    <n v="1002517886"/>
    <n v="3"/>
    <x v="7"/>
    <n v="4"/>
    <s v="SOLO"/>
    <s v="INNER - SOLO JATENG TIMUR"/>
    <s v="GLD"/>
    <s v="REG"/>
    <s v="AO"/>
    <x v="0"/>
    <m/>
    <s v="QC MIA - INVALID QUALITY CONTROL MIA"/>
    <s v="RBS-Regional 3"/>
    <d v="2026-08-10T13:56:51"/>
    <d v="2026-08-10T16:32:21"/>
    <n v="69362508"/>
    <m/>
    <n v="146514602448"/>
    <s v="PT Solo Kulina Utama"/>
    <s v="ODP-GLD-FAW/036"/>
    <m/>
    <m/>
    <m/>
    <m/>
    <n v="110.81444999999999"/>
    <n v="-7.5820530000000002"/>
    <s v="AMRBS;406329/Afiq Adzana/TREG4SOLO/Guntur/085742212600 / 082226112532/it-solo@indoguna.co.id / acct-solo@indoguna.co.id /PSB Winback 2.0 Bisnis 150 Mbps Rp 620.000"/>
    <s v="Amex"/>
    <m/>
    <m/>
    <m/>
    <m/>
    <m/>
    <m/>
    <m/>
    <m/>
    <m/>
    <m/>
    <m/>
    <d v="2026-10-08T14:09:59"/>
    <m/>
    <m/>
    <s v="QC1"/>
    <s v="X"/>
    <s v="NO ADDON"/>
    <m/>
    <s v="QC MIA - INVALID QUALITY CONTROL MIA - Foto Lokasi Instalasi Terlihat Sebagian - upload foto lokasi bangunan tampak depan se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525"/>
    <n v="1002514843"/>
    <n v="3"/>
    <x v="4"/>
    <n v="5"/>
    <s v="KUPANG"/>
    <s v="KUPANG"/>
    <s v="KPN"/>
    <s v="REG"/>
    <s v="AO"/>
    <x v="0"/>
    <s v="1P INET"/>
    <s v="OSS - FALLOUT"/>
    <s v="RBS-Regional 3"/>
    <d v="2026-08-07T14:28:56"/>
    <d v="2026-08-10T13:31:15"/>
    <n v="69360888"/>
    <m/>
    <n v="172502311392"/>
    <s v="SMA IT ICC"/>
    <s v="ODP-KPN-FU/05 FU/D01/05.01"/>
    <s v="WO061172537"/>
    <m/>
    <m/>
    <m/>
    <n v="123.609710410237"/>
    <n v="-10.169551645376099"/>
    <s v="MD|MYDB-20260807264660|DC40005/MC40050|SMA IT ICC|085293434340"/>
    <s v="MYDIGIBIZPARTNER"/>
    <m/>
    <m/>
    <m/>
    <m/>
    <m/>
    <m/>
    <m/>
    <m/>
    <s v="Management Janji"/>
    <s v="2026-08-08 13:00:00 | Nama Pic : bu sri  No Hp Pic : 085293434340 No alt : - Jam Pemasangan : siang  Tanggal Pemasangan : 8 Agustus 2026"/>
    <s v="FCC"/>
    <d v="2026-07-08T14:40:02"/>
    <d v="2026-08-08T13:00:00"/>
    <s v="Kendala Teknik"/>
    <s v="FO_WFM"/>
    <s v="KUPANG"/>
    <s v="NO ADDON"/>
    <m/>
    <s v="Provisioning Failed|WFM|INF009011338|TKJ_-10.171759999999999,123.61145499999999_penarikan rumit kabel tdk bisa lewat sembaran"/>
    <s v="HSI Bisnis Promo HUT Telkom PSB 70% - 50 Mbps"/>
    <s v="INDIBIZ"/>
    <m/>
    <m/>
    <d v="2026-08-08T13:00:00"/>
    <s v="2026-08-08 13:00:00 | Nama Pic : bu sri  No Hp Pic : 085293434340 No alt : - Jam Pemasangan : siang  Tanggal Pemasangan : 8 Agustus 2026"/>
    <m/>
    <m/>
    <m/>
    <e v="#NUM!"/>
    <e v="#NUM!"/>
    <x v="1"/>
  </r>
  <r>
    <n v="526"/>
    <n v="1002514379"/>
    <n v="3"/>
    <x v="4"/>
    <n v="5"/>
    <s v="MATARAM"/>
    <s v="BIMA"/>
    <s v="TET"/>
    <s v="REG"/>
    <s v="AO"/>
    <x v="0"/>
    <s v="1P INET"/>
    <s v="102 | FOLLOW UP COMPLETED"/>
    <s v="RBS-Regional 3"/>
    <d v="2026-08-07T11:35:58"/>
    <d v="2026-08-09T16:05:21"/>
    <n v="69360666"/>
    <m/>
    <n v="172616790168"/>
    <s v="toko Nandang"/>
    <s v="ODP-TET-FAF/35 FAF/D04/35.01"/>
    <s v="WO061151647"/>
    <m/>
    <m/>
    <m/>
    <n v="118.66921786218801"/>
    <n v="-8.6906542293912299"/>
    <s v="MD|MYDB-20260805264431|SC00001/MC00152|toko Nandang|081398945118"/>
    <s v="MYDIGIBIZPARTNER"/>
    <m/>
    <m/>
    <m/>
    <m/>
    <m/>
    <m/>
    <m/>
    <m/>
    <s v="Management Janji"/>
    <s v="2026-08-08 08:00:00 | Nama : BP NANDANG No Hp : 081398945118 No Alt :  Tgl Pemasangan : 08 Agustus 2026 Interval : PAGI  Note : Hubungi pelanggan terlebih dahulu"/>
    <s v="FCC"/>
    <d v="2026-07-08T11:40:14"/>
    <d v="2026-08-08T08:00:00"/>
    <m/>
    <s v="REVOKE"/>
    <s v="BIMA BARAT"/>
    <s v="NETMONK"/>
    <m/>
    <s v="Follow Up Revoke Completed, New Order ID : SC1002516582"/>
    <s v="HSI Bisnis Bundling Netmonk Dual Band PSB 70% Promo - 100 Mbps"/>
    <s v="INDIBIZ"/>
    <m/>
    <m/>
    <d v="2026-08-08T08:00:00"/>
    <s v="2026-08-08 08:00:00 | Nama : BP NANDANG No Hp : 081398945118 No Alt :  Tgl Pemasangan : 08 Agustus 2026 Interval : PAGI  Note : Hubungi pelanggan terlebih dahulu"/>
    <m/>
    <m/>
    <m/>
    <e v="#NUM!"/>
    <e v="#NUM!"/>
    <x v="1"/>
  </r>
  <r>
    <n v="527"/>
    <n v="1002510341"/>
    <n v="3"/>
    <x v="4"/>
    <n v="5"/>
    <s v="KUPANG"/>
    <s v="ENDE"/>
    <s v="END"/>
    <s v="REG"/>
    <s v="AO"/>
    <x v="0"/>
    <s v="1P INET"/>
    <s v="Completed (PS)"/>
    <s v="RBS-Regional 3"/>
    <d v="2026-08-05T12:02:56"/>
    <d v="2026-08-06T22:14:25"/>
    <n v="69359071"/>
    <m/>
    <n v="172506788951"/>
    <s v="DPC PARTAI GOLKAR KAB. ENDE"/>
    <s v="ODP-END-FH/02 FH/D01/02.01"/>
    <s v="WO060972663"/>
    <m/>
    <m/>
    <m/>
    <n v="121.657813"/>
    <n v="-8.8376468999999993"/>
    <s v="|MC40144|MYIA-030013747447/POI/SIPRIANUS DOI/081246101900/siprianusdoy@gmail.com"/>
    <s v="MYIB_ASSISTANT"/>
    <m/>
    <m/>
    <m/>
    <m/>
    <m/>
    <m/>
    <m/>
    <m/>
    <s v="Management Janji"/>
    <s v="2026-08-06 08:00:00 | Nama PIC : Bp Siprianus No Hp : 081246101900 No Alt : - Tgl Pemasangan : 06 Agustus 2026 Interval : PAGI SIANG Note : Hubungi pelanggan terlebih dahulu"/>
    <s v="FCC"/>
    <d v="2026-05-08T12:09:50"/>
    <d v="2026-08-06T08:00:00"/>
    <m/>
    <s v="PS"/>
    <s v="ENDE"/>
    <s v="NO ADDON"/>
    <n v="20260806"/>
    <s v="Completed"/>
    <s v="HSI Bisnis Promo HUT Telkom PSB 70% - 150 Mbps"/>
    <s v="INDIBIZ"/>
    <m/>
    <m/>
    <d v="2026-08-06T08:00:00"/>
    <s v="2026-08-06 08:00:00 | Nama PIC : Bp Siprianus No Hp : 081246101900 No Alt : - Tgl Pemasangan : 06 Agustus 2026 Interval : PAGI SIANG Note : Hubungi pelanggan terlebih dahulu"/>
    <n v="2026"/>
    <n v="8"/>
    <n v="6"/>
    <d v="2026-08-06T00:00:00"/>
    <n v="-0.33333333333575865"/>
    <x v="0"/>
  </r>
  <r>
    <n v="528"/>
    <n v="1002505020"/>
    <n v="3"/>
    <x v="6"/>
    <n v="5"/>
    <s v="JEMBER"/>
    <s v="BONDOWOSO"/>
    <s v="BOW"/>
    <s v="REG"/>
    <s v="AO"/>
    <x v="0"/>
    <s v="1P INET"/>
    <s v="Completed (PS)"/>
    <s v="RBS-Regional 3"/>
    <d v="2026-08-02T08:13:56"/>
    <d v="2026-08-02T20:47:04"/>
    <n v="69356934"/>
    <m/>
    <n v="152507225958"/>
    <s v="RUMAH KOST RIFIN"/>
    <s v="ODP-BOW-FA/43 FA/D06/43.01"/>
    <s v="WO060693014"/>
    <m/>
    <m/>
    <m/>
    <n v="113.830169637324"/>
    <n v="-7.93602077639125"/>
    <s v="|MC30175|MYIA-070943804512/POI/Samsul Arifin/083184374910/kzak268@gmail.com"/>
    <s v="MYIB_ASSISTANT"/>
    <m/>
    <m/>
    <m/>
    <m/>
    <m/>
    <m/>
    <m/>
    <m/>
    <s v="Management Janji"/>
    <s v="2026-08-03 08:00:00 | M Janji : 3 agustus 2026 jam Pasang : pagi siang Note : hubungi pelanggan jika ingin kelokasi"/>
    <s v="FCC"/>
    <d v="2026-02-08T08:24:55"/>
    <d v="2026-08-03T08:00:00"/>
    <m/>
    <s v="PS"/>
    <s v="BONDOWOSO"/>
    <s v="NO ADDON"/>
    <n v="20260802"/>
    <s v="Completed"/>
    <s v="HSI Bisnis Promo HUT Telkom PSB 70% - 100 Mbps"/>
    <s v="INDIBIZ"/>
    <m/>
    <m/>
    <d v="2026-08-03T08:00:00"/>
    <s v="2026-08-03 08:00:00 | M Janji : 3 agustus 2026 jam Pasang : pagi siang Note : hubungi pelanggan jika ingin kelokasi"/>
    <n v="2026"/>
    <n v="8"/>
    <n v="2"/>
    <d v="2026-08-02T00:00:00"/>
    <n v="-1.3333333333357587"/>
    <x v="0"/>
  </r>
  <r>
    <n v="529"/>
    <n v="1002518388"/>
    <n v="3"/>
    <x v="0"/>
    <n v="5"/>
    <s v="KEDIRI"/>
    <s v="NGANJUK"/>
    <s v="NJK"/>
    <s v="REG"/>
    <s v="AO"/>
    <x v="0"/>
    <s v="1P INET"/>
    <s v="MIE - SEND SURVEY"/>
    <s v="RBS-Regional 3"/>
    <d v="2026-08-10T15:58:57"/>
    <d v="2026-08-10T16:00:01"/>
    <n v="69362658"/>
    <m/>
    <n v="152611229873"/>
    <s v="warkop mas gun"/>
    <s v="ODP-NJK-FW/52 FW/D06/52.01"/>
    <s v="WO061425510"/>
    <m/>
    <m/>
    <m/>
    <n v="111.89302012324301"/>
    <n v="-7.56288392017471"/>
    <s v="MD|MYDB-20260810264882|DC20002/MC20039|warkop mas gun|085335059334"/>
    <s v="MYDIGIBIZPARTNER"/>
    <m/>
    <m/>
    <m/>
    <m/>
    <m/>
    <m/>
    <m/>
    <m/>
    <s v="Management Janji"/>
    <s v="2026-08-12 08:00:00 | Nama PIC : bapak gunadi No HP : 085335059334 Alt :  M Janji : (rabu/12/AGUSTUS/2026) jam Pasang : 09:00 Note : hubungi pelanggan jika ingin kelokasi"/>
    <s v="FCC"/>
    <d v="2026-10-08T16:10:07"/>
    <d v="2026-08-12T08:00:00"/>
    <m/>
    <s v="SURVEY_NEW_MANJA"/>
    <s v="X"/>
    <s v="NO ADDON"/>
    <m/>
    <s v="MIE - SEND SURVEY"/>
    <s v="HSI Bisnis Promo HUT Telkom PSB 70% - 150 Mbps"/>
    <s v="INDIBIZ"/>
    <m/>
    <m/>
    <d v="2026-08-12T08:00:00"/>
    <s v="2026-08-12 08:00:00 | Nama PIC : bapak gunadi No HP : 085335059334 Alt :  M Janji : (rabu/12/AGUSTUS/2026) jam Pasang : 09:00 Note : hubungi pelanggan jika ingin kelokasi"/>
    <m/>
    <m/>
    <m/>
    <e v="#NUM!"/>
    <e v="#NUM!"/>
    <x v="1"/>
  </r>
  <r>
    <n v="530"/>
    <n v="1002514391"/>
    <n v="3"/>
    <x v="3"/>
    <n v="4"/>
    <s v="PURWOKERTO"/>
    <s v="CILACAP"/>
    <s v="MAN"/>
    <s v="REG"/>
    <s v="AO"/>
    <x v="0"/>
    <m/>
    <s v="Completed (PS)"/>
    <s v="RBS-Regional 3"/>
    <d v="2026-08-07T11:44:11"/>
    <d v="2026-08-08T19:06:27"/>
    <n v="69360670"/>
    <m/>
    <n v="146391107198"/>
    <s v="SDN. SINDANGSARI 01 MAJENANG"/>
    <s v="ODP-MAN-FB/162"/>
    <s v="WO061270337"/>
    <m/>
    <m/>
    <m/>
    <n v="108.769095540046"/>
    <n v="-7.2961080055813703"/>
    <s v=" SA; MC80043 ; TIWI  ; TREG3 ; CILACAP ;PSB 1S HSI BISNIS PROMO 50 MB;SDN. SINDANGSARI 01 MAJENANG; BUDI UNTORO/0823 2446 8689 ; untorobudi545@gmail.com"/>
    <s v="Sales Profesional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1:55:04"/>
    <d v="2026-08-09T13:00:00"/>
    <m/>
    <s v="PS"/>
    <s v="MAJENANG"/>
    <s v="NO ADDON"/>
    <n v="20260808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0"/>
  </r>
  <r>
    <n v="531"/>
    <n v="1002517902"/>
    <n v="3"/>
    <x v="6"/>
    <n v="5"/>
    <s v="JEMBER"/>
    <s v="SITUBONDO"/>
    <s v="ASB"/>
    <s v="REG"/>
    <s v="AO"/>
    <x v="0"/>
    <s v="1P INET"/>
    <s v="MIE - SEND SURVEY"/>
    <s v="RBS-Regional 3"/>
    <d v="2026-08-10T13:58:56"/>
    <d v="2026-08-10T14:00:09"/>
    <n v="69362464"/>
    <m/>
    <n v="152527209095"/>
    <s v="Sentra Gudang Assyarif DC"/>
    <s v="ODP-ASB-FB/09"/>
    <s v="WO061403731"/>
    <m/>
    <m/>
    <m/>
    <n v="114.275181"/>
    <n v="-7.7532899999999998"/>
    <s v="|MN00099|MYIA-071087842900/POI/SAFRIADI WIRIA PUTRA/082336477213/deank.syafriadi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4:09:59"/>
    <d v="2026-08-11T13:00:00"/>
    <m/>
    <s v="SURVEY_NEW_MANJA"/>
    <s v="SITUBONDO"/>
    <s v="NO ADDON"/>
    <m/>
    <s v="MIE - SEND SURVEY"/>
    <s v="HSI Bisnis Promo HUT Telkom PSB 70% - 75 Mbps"/>
    <s v="INDIBIZ"/>
    <m/>
    <m/>
    <d v="2026-08-11T13:00:00"/>
    <s v="2026-08-11 13:00:00 | Tanggal pemasangan: 11/08/2026 Jam pemasangan : pagi / siang Info Tambahan : Hubungi pelanggan dulu sebelum ke lokasi terima kasih."/>
    <m/>
    <m/>
    <m/>
    <e v="#NUM!"/>
    <e v="#NUM!"/>
    <x v="1"/>
  </r>
  <r>
    <n v="532"/>
    <n v="1002509849"/>
    <n v="3"/>
    <x v="1"/>
    <n v="4"/>
    <s v="SEMARANG"/>
    <s v="INNER - SEMARANG JATENG UTARA"/>
    <s v="BMK"/>
    <s v="REG"/>
    <s v="AO"/>
    <x v="0"/>
    <s v="1P INET"/>
    <s v="Completed (PS)"/>
    <s v="RBS-Regional 3"/>
    <d v="2026-08-05T09:52:56"/>
    <d v="2026-08-06T15:18:53"/>
    <n v="69358876"/>
    <m/>
    <n v="141423136584"/>
    <s v="PT happy tour Indonesia"/>
    <s v="ODP-BMK-FP/120 FP/D08/120.01"/>
    <s v="WO060956408"/>
    <m/>
    <m/>
    <m/>
    <n v="110.40271799999999"/>
    <n v="-7.1014480000000004"/>
    <s v="|MN00481|MYIA-063765573546/POI/elisabet indar/081329237856/pthappytourindonesia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0"/>
  </r>
  <r>
    <n v="533"/>
    <n v="1002515043"/>
    <n v="3"/>
    <x v="3"/>
    <n v="4"/>
    <s v="MAGELANG"/>
    <s v="KEBUMEN"/>
    <s v="KBM"/>
    <s v="REG"/>
    <s v="AO"/>
    <x v="0"/>
    <m/>
    <s v="Completed (PS)"/>
    <s v="RBS-Regional 3"/>
    <d v="2026-08-07T15:20:56"/>
    <d v="2026-08-10T10:45:46"/>
    <n v="69356291"/>
    <m/>
    <n v="142141120171"/>
    <s v="PT. Bangkit Lakuliner Indonesia Pemuda Kebumen"/>
    <s v="ODP-KBM-FAQ/125"/>
    <s v="WO061181725"/>
    <m/>
    <m/>
    <m/>
    <n v="109.661357"/>
    <n v="-7.671799"/>
    <s v="|MN02235|MYIA-076891144730/POI/Muhamad Arif Nurdin/085283300362/arif.nurdin@seindonesia.co.id"/>
    <s v="Sales Profesional"/>
    <m/>
    <m/>
    <m/>
    <m/>
    <m/>
    <m/>
    <m/>
    <m/>
    <s v="Management Janji"/>
    <s v="2026-08-02 08:00:00 | Tanggal Pemasangan : 02 Agustus 2026  Jam Pemasangan : 08:00 13:00  Info Tambahan : Hubungi pelanggan dulu sebelum ke lokasi terimakasih"/>
    <s v="FCC"/>
    <d v="2026-07-08T15:25:38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2 08:00:00 | Tanggal Pemasangan : 02 Agustus 2026  Jam Pemasangan : 08:00 13:00  Info Tambahan : Hubungi pelanggan dulu sebelum ke lokasi terimakasih"/>
    <n v="2026"/>
    <n v="8"/>
    <n v="10"/>
    <d v="2026-08-10T00:00:00"/>
    <n v="2.7083333333357587"/>
    <x v="2"/>
  </r>
  <r>
    <n v="534"/>
    <n v="1002517530"/>
    <n v="3"/>
    <x v="0"/>
    <n v="5"/>
    <s v="MALANG"/>
    <s v="KEPANJEN"/>
    <s v="SWJ"/>
    <s v="REG"/>
    <s v="AO"/>
    <x v="0"/>
    <m/>
    <s v="Completed (PS)"/>
    <s v="RBS-Regional 3"/>
    <d v="2026-08-10T11:53:00"/>
    <d v="2026-08-10T14:18:13"/>
    <n v="69359786"/>
    <m/>
    <n v="152705285009"/>
    <s v="SMK WISNUWARDHANA"/>
    <s v="ODP-SWJ-FB/49"/>
    <s v="WO061384095"/>
    <m/>
    <m/>
    <m/>
    <n v="112.66998769999999"/>
    <n v="-7.9717034"/>
    <s v="|MN01864|MYIA-088710620385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1:54:41"/>
    <m/>
    <m/>
    <s v="PS"/>
    <s v="SAWOJAJAR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0"/>
  </r>
  <r>
    <n v="535"/>
    <n v="1002505946"/>
    <n v="3"/>
    <x v="0"/>
    <n v="5"/>
    <s v="KEDIRI"/>
    <s v="KEDIRI"/>
    <s v="PAE"/>
    <s v="REG"/>
    <s v="AO"/>
    <x v="0"/>
    <s v="1P INET"/>
    <s v="Completed (PS)"/>
    <s v="RBS-Regional 3"/>
    <d v="2026-08-03T11:55:57"/>
    <d v="2026-08-04T15:34:46"/>
    <n v="69357402"/>
    <m/>
    <n v="152639219389"/>
    <s v="warkop bumimas &amp; billiard"/>
    <s v="ODP-PAE-FK/04 FK/D01/04.01"/>
    <s v="WO060777563"/>
    <m/>
    <m/>
    <m/>
    <n v="112.192085757851"/>
    <n v="-7.8281908274882204"/>
    <s v="MD|MYDB-20260803264236|DC20002/MC20030|warkop bumimas &amp; billiard|085707787099"/>
    <s v="MYDIGIBIZPARTNER"/>
    <m/>
    <m/>
    <m/>
    <m/>
    <m/>
    <m/>
    <m/>
    <m/>
    <s v="Management Janji"/>
    <s v="2026-08-04 08:00:00 | Nama : BU RATNA PUJI MAHARANI (OWNER) No Hp : 085707787099 No Alt :  Tgl Pemasangan : 04 Agustus 2026 Interval : PAGI  Note : Hubungi pelanggan terlebih dahulu"/>
    <s v="FCC"/>
    <d v="2026-03-08T12:10:27"/>
    <d v="2026-08-04T08:00:00"/>
    <m/>
    <s v="PS"/>
    <s v="PARE"/>
    <s v="NO ADDON"/>
    <n v="20260804"/>
    <s v="Completed"/>
    <s v="HSI Bisnis Promo HUT Telkom PSB 70% - 300 Mbps"/>
    <s v="INDIBIZ"/>
    <m/>
    <m/>
    <d v="2026-08-04T08:00:00"/>
    <s v="2026-08-04 08:00:00 | Nama : BU RATNA PUJI MAHARANI (OWNER) No Hp : 085707787099 No Alt :  Tgl Pemasangan : 04 Agustus 2026 Interval : PAGI  Note : Hubungi pelanggan terlebih dahulu"/>
    <n v="2026"/>
    <n v="8"/>
    <n v="4"/>
    <d v="2026-08-04T00:00:00"/>
    <n v="-0.33333333333575865"/>
    <x v="0"/>
  </r>
  <r>
    <n v="536"/>
    <n v="1002511749"/>
    <n v="3"/>
    <x v="7"/>
    <n v="4"/>
    <s v="KUDUS"/>
    <s v="PATI"/>
    <s v="PAT"/>
    <s v="REG"/>
    <s v="AO"/>
    <x v="0"/>
    <s v="1P INET"/>
    <s v="Completed (PS)"/>
    <s v="RBS-Regional 3"/>
    <d v="2026-08-06T10:16:56"/>
    <d v="2026-08-07T12:15:37"/>
    <n v="69359710"/>
    <m/>
    <n v="142551119459"/>
    <s v="SPBU 4459317"/>
    <s v="ODP-PAT-FP/042 FP/D06/042.01"/>
    <s v="WO061050694"/>
    <m/>
    <m/>
    <m/>
    <n v="110.95531149999999"/>
    <n v="-6.7964392"/>
    <s v="|MC60142|MYIA-038638740377/POI/DERA BAHTIAR WIDIYANTO /08562685148/spbu_modern@yahoo.com"/>
    <s v="MYIB_ASSISTANT"/>
    <m/>
    <m/>
    <m/>
    <m/>
    <m/>
    <m/>
    <m/>
    <m/>
    <s v="Management Janji"/>
    <s v="2026-08-07 08:00:00 | Nama : BP DERA BAHTIAR WIDIYANTO No Hp : 08562685148 No Alt :  Tgl Pemasangan : 07 Agustus 2026 Interval : PAGI  Note : Hubungi pelanggan terlebih dahulu"/>
    <s v="FCC"/>
    <d v="2026-06-08T10:25:07"/>
    <d v="2026-08-07T08:00:00"/>
    <m/>
    <s v="PS"/>
    <s v="X"/>
    <s v="NO ADDON"/>
    <n v="20260807"/>
    <s v="Completed"/>
    <s v="HSI Bisnis Basic Promo HUT Telkom PSB 70% - 150 Mbps"/>
    <s v="INDIBIZ"/>
    <m/>
    <m/>
    <d v="2026-08-07T08:00:00"/>
    <s v="2026-08-07 08:00:00 | Nama : BP DERA BAHTIAR WIDIYANTO No Hp : 08562685148 No Alt :  Tgl Pemasangan : 07 Agustus 2026 Interval : PAGI  Note : Hubungi pelanggan terlebih dahulu"/>
    <n v="2026"/>
    <n v="8"/>
    <n v="7"/>
    <d v="2026-08-07T00:00:00"/>
    <n v="-0.33333333333575865"/>
    <x v="0"/>
  </r>
  <r>
    <n v="537"/>
    <n v="1002509843"/>
    <n v="3"/>
    <x v="7"/>
    <n v="4"/>
    <s v="SOLO"/>
    <s v="BOYOLALI"/>
    <s v="BYL"/>
    <s v="REG"/>
    <s v="AO"/>
    <x v="0"/>
    <s v="1P INET"/>
    <s v="WAITING AKTIFASI IHLD"/>
    <s v="RBS-Regional 3"/>
    <d v="2026-08-05T09:50:56"/>
    <d v="2026-08-05T11:15:05"/>
    <n v="69356667"/>
    <m/>
    <m/>
    <s v="PT. MITRA SARANA PLASTINDO"/>
    <m/>
    <s v="WO060634767"/>
    <m/>
    <m/>
    <m/>
    <n v="110.60401"/>
    <n v="-7.4904099999999998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5-08T09:55:13"/>
    <d v="2026-08-02T00:00:00"/>
    <m/>
    <s v="UNSC"/>
    <s v="BOYOLALI"/>
    <s v="NO ADDON"/>
    <m/>
    <s v="WAITING:  |MYDITA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</r>
  <r>
    <n v="538"/>
    <n v="1002515400"/>
    <n v="3"/>
    <x v="3"/>
    <n v="4"/>
    <s v="YOGYAKARTA"/>
    <s v="INNER - YOGYA JATENG SELATAN"/>
    <s v="KBU"/>
    <s v="REG"/>
    <s v="AO"/>
    <x v="0"/>
    <s v="1P INET"/>
    <s v="102 | FOLLOW UP COMPLETED"/>
    <s v="RBS-Regional 3"/>
    <d v="2026-08-07T17:25:58"/>
    <d v="2026-08-10T17:51:19"/>
    <n v="69361092"/>
    <m/>
    <n v="146113146974"/>
    <s v="The Prajan Hotel &amp; Villas"/>
    <s v="ODP-KBU-FEL/19 FEL/D02/04.19"/>
    <s v="WO061195936"/>
    <m/>
    <m/>
    <m/>
    <n v="110.376828"/>
    <n v="-7.7809100000000004"/>
    <s v="|MC80224|MYIA-036229692047/POI/DIMAS ARIFAN FEBRIYANTO/08132077719/dg@nattshospitality.com"/>
    <s v="MYIB_ASSISTANT"/>
    <m/>
    <m/>
    <m/>
    <m/>
    <m/>
    <m/>
    <m/>
    <m/>
    <s v="Management Janji"/>
    <s v="2026-08-09 14:00:00 | Nama : BP DIMAS ARIFAN FEBRIYANTO No Hp : 08132077719 No Alt : 0895363656031 Tgl Pemasangan : 08 Agustus 2026 Interval : SIANG Note : Hubungi pelanggan terlebih dahulu"/>
    <s v="FCC"/>
    <d v="2026-07-08T17:40:11"/>
    <d v="2026-08-09T14:00:00"/>
    <s v="Kendala Pelanggan"/>
    <s v="REVOKE"/>
    <s v="X"/>
    <s v="NO ADDON"/>
    <m/>
    <s v="Follow Up Revoke Completed, New Order ID : SC1002518643"/>
    <s v="HSI Bisnis Promo HUT Telkom PSB 70% - 50 Mbps"/>
    <s v="INDIBIZ"/>
    <m/>
    <m/>
    <d v="2026-08-09T14:00:00"/>
    <s v="2026-08-09 14:00:00 | Nama : BP DIMAS ARIFAN FEBRIYANTO No Hp : 08132077719 No Alt : 0895363656031 Tgl Pemasangan : 08 Agustus 2026 Interval : SIANG Note : Hubungi pelanggan terlebih dahulu"/>
    <m/>
    <m/>
    <m/>
    <e v="#NUM!"/>
    <e v="#NUM!"/>
    <x v="1"/>
  </r>
  <r>
    <n v="539"/>
    <n v="1002512943"/>
    <n v="3"/>
    <x v="0"/>
    <n v="5"/>
    <s v="MALANG"/>
    <s v="KEPANJEN"/>
    <s v="DPT"/>
    <s v="REG"/>
    <s v="AO"/>
    <x v="0"/>
    <s v="1P INET"/>
    <s v="Completed (PS)"/>
    <s v="RBS-Regional 3"/>
    <d v="2026-08-06T15:38:57"/>
    <d v="2026-08-07T12:39:38"/>
    <n v="69360156"/>
    <m/>
    <n v="152712205797"/>
    <s v="WARUNG BU SARI"/>
    <s v="ODP-DPT-FE/06"/>
    <s v="WO061096043"/>
    <m/>
    <m/>
    <m/>
    <n v="112.7203921"/>
    <n v="-8.2055781999999997"/>
    <s v="|MN02703|MYIA-016964483468/POI/astuti/085890510304/saritokodampit@gmail.com"/>
    <s v="MYIB_ASSISTANT"/>
    <m/>
    <m/>
    <m/>
    <m/>
    <m/>
    <m/>
    <m/>
    <m/>
    <s v="Management Janji"/>
    <s v="2026-08-07 13:00:00 | telp :085890510304 alt : manja : pagi : siang 07/08/2026 hub sebelum ke lokasi "/>
    <s v="FCC"/>
    <d v="2026-06-08T15:40:04"/>
    <d v="2026-08-07T13:00:00"/>
    <m/>
    <s v="PS"/>
    <s v="TUREN"/>
    <s v="NO ADDON"/>
    <n v="20260807"/>
    <s v="Completed"/>
    <s v="HSI Bisnis Basic Promo HUT Telkom PSB 70% - 150 Mbps"/>
    <s v="INDIBIZ"/>
    <m/>
    <m/>
    <d v="2026-08-07T13:00:00"/>
    <s v="2026-08-07 13:00:00 | telp :085890510304 alt : manja : pagi : siang 07/08/2026 hub sebelum ke lokasi "/>
    <n v="2026"/>
    <n v="8"/>
    <n v="7"/>
    <d v="2026-08-07T00:00:00"/>
    <n v="-0.54166666666424135"/>
    <x v="0"/>
  </r>
  <r>
    <n v="540"/>
    <n v="1002513253"/>
    <n v="3"/>
    <x v="1"/>
    <n v="4"/>
    <s v="SEMARANG"/>
    <s v="INNER - SEMARANG JATENG UTARA"/>
    <s v="JHR"/>
    <s v="REG"/>
    <s v="AO"/>
    <x v="0"/>
    <m/>
    <s v="QC MIA - INVALID QUALITY CONTROL MIA"/>
    <s v="RBS-Regional 3"/>
    <d v="2026-08-06T16:58:08"/>
    <d v="2026-08-10T10:31:48"/>
    <n v="69360260"/>
    <m/>
    <n v="142406119775"/>
    <s v="DP MALL BOSS"/>
    <s v="ODP-JHR-FEJ/012"/>
    <m/>
    <m/>
    <m/>
    <m/>
    <n v="110.412274381299"/>
    <n v="-6.9830524452548701"/>
    <s v="AMRBS;403098;REG3;DANIEL MARWA DENERO;08112876658;CP.DANNY;081289614441;PAKET 50 Mbps promo 1:1 355rb;DP MALL BOSS"/>
    <s v="Account Manager"/>
    <m/>
    <m/>
    <m/>
    <m/>
    <m/>
    <m/>
    <m/>
    <m/>
    <m/>
    <m/>
    <m/>
    <d v="2026-06-08T17:26:01"/>
    <m/>
    <m/>
    <s v="QC1"/>
    <s v="JOHAR"/>
    <s v="NO ADDON"/>
    <m/>
    <s v="QC MIA - INVALID QUALITY CONTROL MIA - Foto Lokasi Instalasi Tidak Valid - upload foto lokasi secara langsung, karena terind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541"/>
    <n v="1002513689"/>
    <n v="3"/>
    <x v="6"/>
    <n v="5"/>
    <s v="JEMBER"/>
    <s v="BONDOWOSO"/>
    <s v="BOW"/>
    <s v="REG"/>
    <s v="AO"/>
    <x v="0"/>
    <s v="2P INET + VOICE"/>
    <s v="Completed (PS)"/>
    <s v="RBS-Regional 3"/>
    <d v="2026-08-07T08:26:57"/>
    <d v="2026-08-07T12:31:42"/>
    <n v="69360405"/>
    <n v="3322010101"/>
    <n v="152507225603"/>
    <s v="RUMAH KOST GUFRON"/>
    <s v="ODP-BOW-FAC/30 FAC/D01/30.01"/>
    <s v="WO061132689"/>
    <m/>
    <m/>
    <m/>
    <n v="113.82832439297999"/>
    <n v="-7.9850434094674601"/>
    <s v="|MC30175|MYIA-047201271506/POI/Muhammad Gufron/083853348595/kostgufron96@gmail.com"/>
    <s v="MYIB_ASSISTANT"/>
    <m/>
    <m/>
    <m/>
    <m/>
    <m/>
    <m/>
    <m/>
    <m/>
    <s v="Management Janji"/>
    <s v="2026-08-08 08:00:00 | telp :083853348595  alt : pagi / siang 08/08/2026 hub sebelum ke lokasi "/>
    <s v="FCC"/>
    <d v="2026-07-08T08:40:28"/>
    <d v="2026-08-08T08:00:00"/>
    <m/>
    <s v="PS"/>
    <s v="BONDOWOSO"/>
    <s v="NO ADDON"/>
    <n v="20260807"/>
    <s v="Completed"/>
    <s v="HSI Bisnis Bundling Phone PSB 70% - Free 800 Menit Promo - 300 Mbps"/>
    <s v="INDIBIZ"/>
    <m/>
    <m/>
    <d v="2026-08-08T08:00:00"/>
    <s v="2026-08-08 08:00:00 | telp :083853348595  alt : pagi / siang 08/08/2026 hub sebelum ke lokasi "/>
    <n v="2026"/>
    <n v="8"/>
    <n v="7"/>
    <d v="2026-08-07T00:00:00"/>
    <n v="-1.3333333333357587"/>
    <x v="0"/>
  </r>
  <r>
    <n v="542"/>
    <n v="1002516737"/>
    <n v="3"/>
    <x v="7"/>
    <n v="4"/>
    <s v="KUDUS"/>
    <s v="PATI"/>
    <s v="JWN"/>
    <s v="REG"/>
    <s v="AO"/>
    <x v="0"/>
    <s v="1P INET"/>
    <s v="Completed (PS)"/>
    <s v="RBS-Regional 3"/>
    <d v="2026-08-10T07:46:56"/>
    <d v="2026-08-10T14:50:09"/>
    <n v="69362023"/>
    <m/>
    <n v="141571106985"/>
    <s v="FAMILY LOVE CAFE"/>
    <s v="ODP-JWN-FB/128 FB/D08/128.01"/>
    <s v="WO061351831"/>
    <m/>
    <m/>
    <m/>
    <n v="111.149619"/>
    <n v="-6.7216719999999999"/>
    <s v="|MC60040|MYIA-059999801651/POI/Hery Setiawan/085225955123/familycafe470@gmail.com"/>
    <s v="MYIB_ASSISTANT"/>
    <m/>
    <m/>
    <m/>
    <m/>
    <m/>
    <m/>
    <m/>
    <m/>
    <s v="Management Janji"/>
    <s v="2026-08-11 13:00:00 | Tanggal pemasangan :11/08/2026 Jam pemasangan : 11.00 Info Tambahan : Hubungi pelanggan dulu sebelum ke lokasi terima kasih."/>
    <s v="FCC"/>
    <d v="2026-10-08T07:54:47"/>
    <d v="2026-08-11T13:00:00"/>
    <m/>
    <s v="PS"/>
    <s v="X"/>
    <s v="NO ADDON"/>
    <n v="20260810"/>
    <s v="Completed"/>
    <s v="HSI Bisnis Promo HUT Telkom PSB 70% - 100 Mbps"/>
    <s v="INDIBIZ"/>
    <m/>
    <m/>
    <d v="2026-08-11T13:00:00"/>
    <s v="2026-08-11 13:00:00 | Tanggal pemasangan :11/08/2026 Jam pemasangan : 11.00 Info Tambahan : Hubungi pelanggan dulu sebelum ke lokasi terima kasih."/>
    <n v="2026"/>
    <n v="8"/>
    <n v="10"/>
    <d v="2026-08-10T00:00:00"/>
    <n v="-1.5416666666642413"/>
    <x v="0"/>
  </r>
  <r>
    <n v="543"/>
    <n v="1002506605"/>
    <n v="3"/>
    <x v="6"/>
    <n v="5"/>
    <s v="SIDOARJO"/>
    <s v="INNER - JATIM TIMUR"/>
    <s v="GDA"/>
    <s v="REG"/>
    <s v="AO"/>
    <x v="0"/>
    <s v="2P INET + VOICE"/>
    <s v="102 | FOLLOW UP COMPLETED"/>
    <s v="RBS-Regional 3"/>
    <d v="2026-08-03T18:08:56"/>
    <d v="2026-08-07T17:52:13"/>
    <n v="69357539"/>
    <n v="3135910043"/>
    <n v="152317261788"/>
    <s v="PT. BQUIK OTOMOTIF INDONESIA"/>
    <s v="ODP-GDA-FAL/55"/>
    <s v="WO060832129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M Janji : (04/08/2026) jam Pasang : 09:00 Note : hubungi pelanggan jika ingin kelokasi"/>
    <s v="FCC"/>
    <d v="2026-03-08T18:10:15"/>
    <d v="2026-08-04T15:00:00"/>
    <s v="Kendala Pelanggan"/>
    <s v="REVOKE"/>
    <s v="GEDANGAN"/>
    <s v="NO ADDON"/>
    <m/>
    <s v="Follow Up Revoke Completed, New Order ID : SC1002515426"/>
    <s v="HSI Bisnis Bundling Phone PSB 70% - Free 800 Menit - 5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1"/>
  </r>
  <r>
    <n v="544"/>
    <n v="1002516470"/>
    <n v="3"/>
    <x v="1"/>
    <n v="4"/>
    <s v="PEKALONGAN"/>
    <s v="PEKALONGAN"/>
    <s v="KJE"/>
    <s v="REG"/>
    <s v="AO"/>
    <x v="0"/>
    <m/>
    <s v="Completed (PS)"/>
    <s v="RBS-Regional 3"/>
    <d v="2026-08-09T12:49:03"/>
    <d v="2026-08-09T19:00:45"/>
    <n v="69360724"/>
    <m/>
    <n v="146219104015"/>
    <s v="KONVEKSI BAIVAVI"/>
    <s v="ODP-KJE-FD/046"/>
    <s v="WO061316353"/>
    <m/>
    <m/>
    <m/>
    <n v="109.57646200000001"/>
    <n v="-7.0226421212957604"/>
    <s v="|MC50009|MYIA-025628572701/POI/egah pandu septiawan/085865548343/baivaviofficial@gmail.com"/>
    <s v="MYDIGIBIZPARTNER"/>
    <m/>
    <m/>
    <m/>
    <m/>
    <m/>
    <m/>
    <m/>
    <m/>
    <s v="Management Janji"/>
    <s v="2026-08-08 13:00:00 | Tanggal pemasangan: 08/08/2026  Jam pemasangan : pagi / siang  Info Tambahan : Hubungi pelanggan dulu sebelum ke lokasi.  terima kasih"/>
    <s v="FCC"/>
    <d v="2026-09-08T13:10:37"/>
    <m/>
    <m/>
    <s v="PS"/>
    <s v="KAJEN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Tanggal pemasangan: 08/08/2026  Jam pemasangan : pagi / siang  Info Tambahan : Hubungi pelanggan dulu sebelum ke lokasi.  terima kasih"/>
    <n v="2026"/>
    <n v="8"/>
    <n v="9"/>
    <d v="2026-08-09T00:00:00"/>
    <n v="-0.29166666666424135"/>
    <x v="0"/>
  </r>
  <r>
    <n v="545"/>
    <n v="1002506074"/>
    <n v="3"/>
    <x v="3"/>
    <n v="4"/>
    <s v="YOGYAKARTA"/>
    <s v="GUNUNG KIDUL"/>
    <s v="WNS"/>
    <s v="REG"/>
    <s v="AO"/>
    <x v="0"/>
    <m/>
    <s v="CC - HD1A - INPROGRESS UNCONTACTED"/>
    <s v="RBS-Regional 3"/>
    <d v="2026-08-03T13:19:36"/>
    <d v="2026-08-08T15:03:03"/>
    <n v="69357501"/>
    <m/>
    <n v="143135115012"/>
    <s v="PT. Prasetya Maju Mapan (Kampoeng Gamers)"/>
    <m/>
    <m/>
    <m/>
    <m/>
    <m/>
    <n v="110.39949324208"/>
    <n v="-7.8815152131208004"/>
    <s v="|MC80045|/Ega Prasetya/081328454344/mandiriegg@gmail.com"/>
    <s v="Sales Profesional"/>
    <m/>
    <m/>
    <m/>
    <m/>
    <m/>
    <m/>
    <m/>
    <m/>
    <m/>
    <m/>
    <m/>
    <d v="2026-03-08T13:25:40"/>
    <m/>
    <m/>
    <s v="FCC"/>
    <s v="WONOSARI"/>
    <s v="NO ADDON"/>
    <m/>
    <s v="UNCONTACTED : Telepon Tidak Diangkat - RNA Benita Lailani 409513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546"/>
    <n v="1002504429"/>
    <n v="3"/>
    <x v="7"/>
    <n v="4"/>
    <s v="SOLO"/>
    <s v="BOYOLALI"/>
    <s v="BYL"/>
    <s v="REG"/>
    <s v="AO"/>
    <x v="0"/>
    <s v="2P INET + VOICE"/>
    <s v="98 | OSS - CANCEL COMPLETE"/>
    <s v="RBS-Regional 3"/>
    <d v="2026-08-01T11:25:56"/>
    <d v="2026-08-05T09:49:55"/>
    <n v="69356637"/>
    <n v="2762970020"/>
    <n v="143553212723"/>
    <s v="PT. MITRA SARANA PLASTINDO"/>
    <s v="ODP-BYL-FAH/064 FAH/D05/064.01"/>
    <s v="WO060633867"/>
    <m/>
    <m/>
    <m/>
    <n v="110.60347299999999"/>
    <n v="-7.4910819999999996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1-08T11:39:50"/>
    <d v="2026-08-02T08:00:00"/>
    <s v="Kendala Teknik"/>
    <s v="CANCEL"/>
    <s v="BOYOLALI"/>
    <s v="NO ADDON"/>
    <m/>
    <s v="Cancel Completed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1"/>
  </r>
  <r>
    <n v="547"/>
    <n v="1002514082"/>
    <n v="3"/>
    <x v="2"/>
    <n v="5"/>
    <s v="SINGARJA"/>
    <s v="TABANAN"/>
    <s v="TBN"/>
    <s v="REG"/>
    <s v="AO"/>
    <x v="0"/>
    <m/>
    <s v="102 | FOLLOW UP COMPLETED"/>
    <s v="RBS-Regional 3"/>
    <d v="2026-08-07T10:25:49"/>
    <d v="2026-08-09T10:14:34"/>
    <n v="69360552"/>
    <m/>
    <n v="172413244341"/>
    <s v="PT. MITRA BALI SUKSES"/>
    <s v="ODP-TBN-FAW/21"/>
    <s v="WO061154121"/>
    <m/>
    <m/>
    <m/>
    <n v="115.13354510000001"/>
    <n v="-8.5526064000000002"/>
    <s v="|MN02545|/PIC WAHYUDI/08995847815-081381829072/it.info@mitrabalisukses.co.id"/>
    <s v="Sales Force DBS"/>
    <m/>
    <m/>
    <m/>
    <m/>
    <m/>
    <m/>
    <m/>
    <m/>
    <s v="Management Janji"/>
    <s v="2026-08-08 08:00:00|Nama PIC:  bp wahyudi  No HP: 08995847815 Alt: Tanggal: 8/8/2026 Jam Pasang: Pagi Note: Hubungi sebelum ke lokasi, terimakasih|40010577|MYDITA"/>
    <s v="FCC"/>
    <d v="2026-07-08T10:39:56"/>
    <d v="2026-08-08T08:00:00"/>
    <s v="Kendala Teknik"/>
    <s v="REVOKE"/>
    <s v="TABANAN"/>
    <s v="NO ADDON"/>
    <m/>
    <s v="Follow Up Revoke Completed, New Order ID : SC100251636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Nama PIC:  bp wahyudi  No HP: 08995847815 Alt: Tanggal: 8/8/2026 Jam Pasang: Pagi Note: Hubungi sebelum ke lokasi, terimakasih|40010577|MYDITA"/>
    <m/>
    <m/>
    <m/>
    <e v="#NUM!"/>
    <e v="#NUM!"/>
    <x v="1"/>
  </r>
  <r>
    <n v="548"/>
    <n v="1002511998"/>
    <n v="3"/>
    <x v="6"/>
    <n v="5"/>
    <s v="PASURUAN"/>
    <s v="PASURUAN"/>
    <s v="BNL"/>
    <s v="REG"/>
    <s v="AO"/>
    <x v="0"/>
    <m/>
    <s v="100 | REVOKE COMPLETED"/>
    <s v="RBS-Regional 3"/>
    <d v="2026-08-06T11:17:15"/>
    <d v="2026-08-10T10:46:45"/>
    <n v="69359810"/>
    <m/>
    <n v="152744222130"/>
    <s v="SMAIT AL USWAH"/>
    <s v="ODP-BNL-FN/53"/>
    <s v="WO061111223"/>
    <m/>
    <m/>
    <m/>
    <n v="112.7719518"/>
    <n v="-7.6037894000000001"/>
    <s v="|MN01809|/SMAIT AL USWAH/WINBACK 2.0 HSI B2B (1:1) 50MBPS 355RB PSB DISC 70%//smaitaluswahbangil@gmail.com/SUPRIYANTO/895351840068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11:25:46"/>
    <d v="2026-08-07T15:00:00"/>
    <s v="Kendala Teknik"/>
    <s v="REVOKE"/>
    <s v="BANGIL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1"/>
  </r>
  <r>
    <n v="549"/>
    <n v="1002504615"/>
    <n v="3"/>
    <x v="6"/>
    <n v="5"/>
    <s v="SIDOARJO"/>
    <s v="INNER - JATIM TIMUR"/>
    <s v="SDA"/>
    <s v="REG"/>
    <s v="AO"/>
    <x v="0"/>
    <s v="1P INET"/>
    <s v="Completed (PS)"/>
    <s v="RBS-Regional 3"/>
    <d v="2026-08-01T14:01:56"/>
    <d v="2026-08-02T17:41:50"/>
    <n v="69356771"/>
    <m/>
    <n v="152316231788"/>
    <s v="kost harmonia"/>
    <s v="ODP-SDA-FAH/12 FAH/D02/01.12"/>
    <s v="WO060654164"/>
    <m/>
    <m/>
    <m/>
    <n v="112.69931760028101"/>
    <n v="-7.4548780867412701"/>
    <s v="MD|MYDB-20260801264122|DN00001/MN01572|kost harmonia|082338876610"/>
    <s v="MYDIGIBIZPARTNER"/>
    <m/>
    <m/>
    <m/>
    <m/>
    <m/>
    <m/>
    <m/>
    <m/>
    <s v="Management Janji"/>
    <s v="2026-08-02 13:00:00 | Nama PIC : IBU NAJWA No HP : 082338876610 Alt :  M Janji : (MINGGU/2/AGUSTUS/2026) jam Pasang : 09:00 Note : hubungi pelanggan jika ingin kelokasi"/>
    <s v="FCC"/>
    <d v="2026-01-08T14:09:52"/>
    <d v="2026-08-02T13:00:00"/>
    <m/>
    <s v="PS"/>
    <s v="SIDOARJO"/>
    <s v="NO ADDON"/>
    <n v="20260802"/>
    <s v="Completed"/>
    <s v="HSI Bisnis Promo HUT Telkom PSB 70% - 75 Mbps"/>
    <s v="INDIBIZ"/>
    <m/>
    <m/>
    <d v="2026-08-02T13:00:00"/>
    <s v="2026-08-02 13:00:00 | Nama PIC : IBU NAJWA No HP : 082338876610 Alt :  M Janji : (MINGGU/2/AGUSTUS/2026) jam Pasang : 09:00 Note : hubungi pelanggan jika ingin kelokasi"/>
    <n v="2026"/>
    <n v="8"/>
    <n v="2"/>
    <d v="2026-08-02T00:00:00"/>
    <n v="-0.54166666666424135"/>
    <x v="0"/>
  </r>
  <r>
    <n v="550"/>
    <n v="1002513701"/>
    <n v="3"/>
    <x v="2"/>
    <n v="5"/>
    <s v="SINGARJA"/>
    <s v="KLUNGKUNG"/>
    <s v="CDS"/>
    <s v="REG"/>
    <s v="AO"/>
    <x v="0"/>
    <m/>
    <s v="Completed (PS)"/>
    <s v="RBS-Regional 3"/>
    <d v="2026-08-07T08:35:46"/>
    <d v="2026-08-08T06:13:47"/>
    <n v="69360400"/>
    <m/>
    <n v="172404695124"/>
    <s v="ALAMANDA VILLA"/>
    <s v="ODP-CDS-FA/18"/>
    <s v="WO061135479"/>
    <m/>
    <m/>
    <m/>
    <n v="115.519049"/>
    <n v="-8.4828019000000001"/>
    <s v="|MN02750|/PIC NI KADEK INDAH SUDARTINI/081238117734/Indahkusuma074@gmail.com"/>
    <s v="Sales Force DBS"/>
    <m/>
    <m/>
    <m/>
    <m/>
    <m/>
    <m/>
    <m/>
    <m/>
    <s v="Management Janji"/>
    <s v="2026-08-08 08:00:00|telp :081238117734  alt : pagi / siang 08/08/2026 hub sebelum ke lokasi |40961370|MYDITA"/>
    <s v="FCC"/>
    <d v="2026-07-08T08:40:28"/>
    <d v="2026-08-08T08:00:00"/>
    <m/>
    <s v="PS"/>
    <s v="KARANGASEM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telp :081238117734  alt : pagi / siang 08/08/2026 hub sebelum ke lokasi |40961370|MYDITA"/>
    <n v="2026"/>
    <n v="8"/>
    <n v="8"/>
    <d v="2026-08-08T00:00:00"/>
    <n v="-0.33333333333575865"/>
    <x v="0"/>
  </r>
  <r>
    <n v="551"/>
    <n v="1002512273"/>
    <n v="3"/>
    <x v="1"/>
    <n v="4"/>
    <s v="PEKALONGAN"/>
    <s v="PEKALONGAN"/>
    <s v="KJE"/>
    <s v="REG"/>
    <s v="AO"/>
    <x v="0"/>
    <m/>
    <s v="Completed (PS)"/>
    <s v="RBS-Regional 3"/>
    <d v="2026-08-06T12:50:56"/>
    <d v="2026-08-06T13:44:38"/>
    <n v="69358326"/>
    <m/>
    <n v="146219104079"/>
    <s v="SD NEGERI 1 KALIBENING"/>
    <s v="ODP-KJE-FH/016"/>
    <s v="WO061069879"/>
    <m/>
    <m/>
    <m/>
    <n v="109.63893764718399"/>
    <n v="-7.2212600906906497"/>
    <s v="|MN01881|MYIA-094712153027/POI/sri sunarsih /085879566626/srinarsih2403@gmail.com"/>
    <s v="Sales Profesional"/>
    <m/>
    <m/>
    <m/>
    <m/>
    <m/>
    <m/>
    <m/>
    <m/>
    <s v="Management Janji"/>
    <s v="2026-08-05 13:00:00 | Nama : BU SRI SUNARSIH  No Hp : 085879566626  No Alt :   Tgl Pemasangan : 05 Agustus 2026  Interval : PAGI   Note : Hubungi pelanggan terlebih dahulu"/>
    <s v="FCC"/>
    <d v="2026-06-08T12:55:41"/>
    <m/>
    <m/>
    <s v="PS"/>
    <s v="KA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: BU SRI SUNARSIH  No Hp : 085879566626  No Alt :   Tgl Pemasangan : 05 Agustus 2026  Interval : PAGI   Note : Hubungi pelanggan terlebih dahulu"/>
    <n v="2026"/>
    <n v="8"/>
    <n v="6"/>
    <d v="2026-08-06T00:00:00"/>
    <n v="-0.29166666666424135"/>
    <x v="0"/>
  </r>
  <r>
    <n v="552"/>
    <n v="1002510843"/>
    <n v="3"/>
    <x v="6"/>
    <n v="5"/>
    <s v="SIDOARJO"/>
    <s v="MOJOKERTO"/>
    <s v="NGI"/>
    <s v="REG"/>
    <s v="AO"/>
    <x v="0"/>
    <m/>
    <s v="102 | FOLLOW UP COMPLETED"/>
    <s v="RBS-Regional 3"/>
    <d v="2026-08-05T14:37:59"/>
    <d v="2026-08-06T20:44:18"/>
    <n v="69359281"/>
    <m/>
    <n v="152321202948"/>
    <s v="MESH KARYAWAN"/>
    <s v="ODP-NGI-FG/20"/>
    <s v="WO061110551"/>
    <m/>
    <m/>
    <m/>
    <n v="112.6093259"/>
    <n v="-7.5503302000000003"/>
    <s v="|MN01575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5-08T14:39:46"/>
    <d v="2026-08-07T15:00:00"/>
    <s v="Kendala Teknik"/>
    <s v="REVOKE"/>
    <s v="MOJOKERTO"/>
    <s v="NO ADDON"/>
    <m/>
    <s v="Follow Up Revoke Completed, New Order ID : SC1002513511"/>
    <s v="- E25060;E25060 ~ ES25 - Paket HSI Bisnis (HSIE) Khusus Winback 2.0[0]  - E25060~null~E25060_UNL;UNL ~ Internet-Link Unlimited Internet Usage ~ E25060[0]  - E25060~null~105343;E25060||11||Abodemen 0[0]  - E25060~null~E25060_HSIE100M;HSIE100M ~ High Speed 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1"/>
  </r>
  <r>
    <n v="553"/>
    <n v="1002517513"/>
    <n v="3"/>
    <x v="0"/>
    <n v="5"/>
    <s v="MADIUN"/>
    <s v="BOJONEGORO"/>
    <s v="SMJ"/>
    <s v="REG"/>
    <s v="AO"/>
    <x v="0"/>
    <s v="1P INET"/>
    <s v="7 | OSS - PROVISIONING ISSUED"/>
    <s v="RBS-Regional 3"/>
    <d v="2026-08-10T11:46:56"/>
    <d v="2026-08-11T08:07:10"/>
    <n v="69362316"/>
    <m/>
    <n v="152642207930"/>
    <s v="kios tembakau"/>
    <s v="ODP-SMJ-FL/15 FL/D02/15.01"/>
    <s v="WO061381887"/>
    <m/>
    <m/>
    <m/>
    <n v="112.042487945559"/>
    <n v="-7.1268679460563202"/>
    <s v="|MN02366|MYIA-049710243333/POI/Dimas jaya/081299055545/dj366095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I"/>
    <s v="PADANGAN"/>
    <s v="NO ADDON"/>
    <m/>
    <s v="Provisioning Issued"/>
    <s v="HSI Bisnis Basic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</r>
  <r>
    <n v="554"/>
    <n v="1002516151"/>
    <n v="3"/>
    <x v="0"/>
    <n v="5"/>
    <s v="MADIUN"/>
    <s v="MADIUN"/>
    <s v="CRB"/>
    <s v="REG"/>
    <s v="AO"/>
    <x v="0"/>
    <s v="1P INET"/>
    <s v="7 | OSS - PROVISIONING ISSUED"/>
    <s v="RBS-Regional 3"/>
    <d v="2026-08-08T16:23:56"/>
    <d v="2026-08-09T13:09:08"/>
    <n v="69361606"/>
    <m/>
    <n v="152632208648"/>
    <s v="SPBU 54.631.01"/>
    <s v="ODP-CRB-FD/63 FD/D04/63.01"/>
    <s v="WO061279940"/>
    <m/>
    <m/>
    <m/>
    <n v="111.656671"/>
    <n v="-7.5392109999999999"/>
    <s v="|MN00286|MYIA-090139880285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PI"/>
    <s v="CARUBAN"/>
    <s v="NO ADDON"/>
    <m/>
    <s v="Provisioning Issued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</r>
  <r>
    <n v="555"/>
    <n v="1002504237"/>
    <n v="3"/>
    <x v="0"/>
    <n v="5"/>
    <s v="MADIUN"/>
    <s v="TUBAN"/>
    <s v="TNZ"/>
    <s v="REG"/>
    <s v="AO"/>
    <x v="0"/>
    <s v="1P INET"/>
    <s v="Completed (PS)"/>
    <s v="RBS-Regional 3"/>
    <d v="2026-08-01T08:19:57"/>
    <d v="2026-08-03T09:10:47"/>
    <n v="69356562"/>
    <m/>
    <n v="152612240409"/>
    <s v="JHON CAFE"/>
    <s v="ODP-TNZ-FK/109 FK/D03/109.01"/>
    <s v="WO060617479"/>
    <m/>
    <m/>
    <m/>
    <n v="112.08015885204"/>
    <n v="-6.9086441123884397"/>
    <s v="MD|MYDB-20260731264086|DN00001/MN01285|JHON CAFE|089679349030"/>
    <s v="MYDIGIBIZPARTNER"/>
    <m/>
    <m/>
    <m/>
    <m/>
    <m/>
    <m/>
    <m/>
    <m/>
    <s v="Management Janji"/>
    <s v="2026-08-03 08:00:00 | Tanggal pemasangan: 01/08/2026 Jam pemasangan : pagi / siang Info Tambahan : Hubungi pelanggan dulu sebelum ke lokasi terima kasih"/>
    <s v="FCC"/>
    <d v="2026-01-08T08:24:57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Tanggal pemasangan: 01/08/2026 Jam pemasangan : pagi / siang Info Tambahan : Hubungi pelanggan dulu sebelum ke lokasi terima kasih"/>
    <n v="2026"/>
    <n v="8"/>
    <n v="3"/>
    <d v="2026-08-03T00:00:00"/>
    <n v="-0.33333333333575865"/>
    <x v="0"/>
  </r>
  <r>
    <n v="556"/>
    <n v="1002504406"/>
    <n v="3"/>
    <x v="0"/>
    <n v="5"/>
    <s v="KEDIRI"/>
    <s v="TULUNGAGUNG"/>
    <s v="KWR"/>
    <s v="REG"/>
    <s v="AO"/>
    <x v="0"/>
    <s v="1P INET"/>
    <s v="Completed (PS)"/>
    <s v="RBS-Regional 3"/>
    <d v="2026-08-01T11:13:57"/>
    <d v="2026-08-02T15:19:55"/>
    <n v="69356635"/>
    <m/>
    <n v="152624201712"/>
    <s v="Bocah Gunung production"/>
    <s v="ODP-KWR-FA/91 FA/D08/91.01"/>
    <s v="WO060632586"/>
    <m/>
    <m/>
    <m/>
    <n v="111.930992"/>
    <n v="-8.2003079999999997"/>
    <s v="|MN02540|MYIA-080345581936/POI/AHMAD RIZAL ARDIANSYAH/085123756937/cctve985@gmail.com"/>
    <s v="MYIB_ASSISTANT"/>
    <m/>
    <m/>
    <m/>
    <m/>
    <m/>
    <m/>
    <m/>
    <m/>
    <s v="Management Janji"/>
    <s v="2026-08-02 08:00:00 | telp :085123756937  Tanggal pemasangan :02/08/2026 Jam pemasangan : pagi/siang Info Tambahan : Hubungi pelanggan dulu sebelum ke lokasi terima kasih"/>
    <s v="FCC"/>
    <d v="2026-01-08T11:25:25"/>
    <d v="2026-08-02T08:00:00"/>
    <m/>
    <s v="PS"/>
    <s v="TULUNGAGUNG"/>
    <s v="NO ADDON"/>
    <n v="20260802"/>
    <s v="Completed"/>
    <s v="HSI Bisnis Promo HUT Telkom PSB 70% - 300 Mbps"/>
    <s v="INDIBIZ"/>
    <m/>
    <m/>
    <d v="2026-08-02T08:00:00"/>
    <s v="2026-08-02 08:00:00 | telp :085123756937  Tanggal pemasangan :02/08/2026 Jam pemasangan : pagi/siang Info Tambahan : Hubungi pelanggan dulu sebelum ke lokasi terima kasih"/>
    <n v="2026"/>
    <n v="8"/>
    <n v="2"/>
    <d v="2026-08-02T00:00:00"/>
    <n v="-0.33333333333575865"/>
    <x v="0"/>
  </r>
  <r>
    <n v="557"/>
    <n v="1002505962"/>
    <n v="3"/>
    <x v="5"/>
    <n v="5"/>
    <s v="SBY UTARA"/>
    <s v="GRESIK"/>
    <s v="GSK"/>
    <s v="REG"/>
    <s v="AO"/>
    <x v="0"/>
    <s v="1P INET"/>
    <s v="MIA - INVALID SURVEY"/>
    <s v="RBS-Regional 3"/>
    <d v="2026-08-03T12:04:56"/>
    <d v="2026-08-05T13:59:19"/>
    <n v="69357433"/>
    <m/>
    <n v="152421261491"/>
    <s v="GLOBAL YMI CARGO"/>
    <s v="ODP-GSK-FAF/70 FAF/D07/70.01"/>
    <s v="WO060778948"/>
    <m/>
    <m/>
    <m/>
    <n v="112.581851"/>
    <n v="-7.1695700000000002"/>
    <s v="|MB00449|MYIA-038486925660/POI/bapak/083852359924/it.support.jt.cargo@gmail.com"/>
    <s v="MYIB_ASSISTANT"/>
    <m/>
    <m/>
    <m/>
    <m/>
    <m/>
    <m/>
    <m/>
    <m/>
    <s v="Management Janji"/>
    <s v="2026-08-06 15:00:00 | M Janji : 04/08/2026 Jam Pasang : 13:00  NoteÃ‚Â :  hubungi terlebih dahulu sebelum ke lokasi, terima kasih."/>
    <s v="FCC"/>
    <d v="2026-03-08T12:10:27"/>
    <d v="2026-08-06T15:00:00"/>
    <m/>
    <s v="SURVEY_NEW_MANJA"/>
    <s v="GRESIK"/>
    <s v="NO ADDON"/>
    <m/>
    <s v="MIE - INVALID SURVEY - ODP Jauh"/>
    <s v="HSI Bisnis PSB 70% - 300 Mbps"/>
    <s v="INDIBIZ"/>
    <m/>
    <m/>
    <d v="2026-08-06T15:00:00"/>
    <s v="2026-08-06 15:00:00 | M Janji : 04/08/2026 Jam Pasang : 13:00  NoteÃ‚Â :  hubungi terlebih dahulu sebelum ke lokasi, terima kasih."/>
    <m/>
    <m/>
    <m/>
    <e v="#NUM!"/>
    <e v="#NUM!"/>
    <x v="1"/>
  </r>
  <r>
    <n v="558"/>
    <n v="1002516148"/>
    <n v="3"/>
    <x v="7"/>
    <n v="4"/>
    <s v="KUDUS"/>
    <s v="KUDUS"/>
    <s v="KUD"/>
    <s v="REG"/>
    <s v="AO"/>
    <x v="0"/>
    <m/>
    <s v="QC MIA - INVALID QUALITY CONTROL MIA"/>
    <s v="RBS-Regional 2"/>
    <d v="2026-08-08T16:25:17"/>
    <d v="2026-08-10T19:28:09"/>
    <n v="69361605"/>
    <m/>
    <n v="142401145749"/>
    <s v="MUSHOLLA AL-IKHLAS"/>
    <s v="ODP-KUD-FBG/013"/>
    <m/>
    <m/>
    <m/>
    <m/>
    <n v="110.80238900000001"/>
    <n v="-6.8506280000000004"/>
    <s v="|MN00915|/ musholla  Al ikhlas / Pic Safii / Cp 081935165070 /  zuss.asfa@gmail.com"/>
    <s v="Sales Profesional"/>
    <m/>
    <m/>
    <m/>
    <m/>
    <m/>
    <m/>
    <m/>
    <m/>
    <m/>
    <m/>
    <m/>
    <d v="2026-08-08T16:40:10"/>
    <m/>
    <m/>
    <s v="QC1"/>
    <s v="X"/>
    <s v="NO ADDON"/>
    <m/>
    <s v="QC MIA - INVALID QUALITY CONTROL MIA - Indikasi Foto Diambil dari Google Maps - 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559"/>
    <n v="1002506595"/>
    <n v="3"/>
    <x v="5"/>
    <n v="5"/>
    <s v="SBY SELATAN"/>
    <s v="TANDES"/>
    <s v="DMO"/>
    <s v="REG"/>
    <s v="AO"/>
    <x v="0"/>
    <s v="1P INET"/>
    <s v="Completed (PS)"/>
    <s v="RBS-Regional 3"/>
    <d v="2026-08-03T17:47:56"/>
    <d v="2026-08-04T14:01:32"/>
    <n v="69357804"/>
    <m/>
    <n v="152301273517"/>
    <s v="Griya Cendana"/>
    <s v="ODP-DMO-FSB/20 FSB/D01/20.01"/>
    <s v="WO060830494"/>
    <m/>
    <m/>
    <m/>
    <n v="112.7227149"/>
    <n v="-7.2939425"/>
    <s v="MD|MYDB-20260803264278|DN00001/MN00459|Griya Cendana|081330242234"/>
    <s v="MYDIGIBIZPARTNER"/>
    <m/>
    <m/>
    <m/>
    <m/>
    <m/>
    <m/>
    <m/>
    <m/>
    <s v="Management Janji"/>
    <s v="2026-08-04 15:00:00 | Nama PIC : bp benny No HP : 081330242234 Tanggal Pemasangan : 04 Agustus 2026 Jam Pemasangan : 08:00 15:00 Info Tambahan : Hubungi pelanggan dulu sebelum ke lokasi terimakasih"/>
    <s v="FCC"/>
    <d v="2026-03-08T17:54:48"/>
    <d v="2026-08-04T15:00:00"/>
    <m/>
    <s v="PS"/>
    <s v="DARMO GUBENG"/>
    <s v="NO ADDON"/>
    <n v="20260804"/>
    <s v="Completed"/>
    <s v="HSI Bisnis Basic Promo HUT Telkom PSB 70% - 50 Mbps"/>
    <s v="INDIBIZ"/>
    <m/>
    <m/>
    <d v="2026-08-04T15:00:00"/>
    <s v="2026-08-04 15:00:00 | Nama PIC : bp benny No HP : 081330242234 Tanggal Pemasangan : 04 Agustus 2026 Jam Pemasangan : 08:00 15:00 Info Tambahan : Hubungi pelanggan dulu sebelum ke lokasi terimakasih"/>
    <n v="2026"/>
    <n v="8"/>
    <n v="4"/>
    <d v="2026-08-04T00:00:00"/>
    <n v="-0.625"/>
    <x v="0"/>
  </r>
  <r>
    <n v="560"/>
    <n v="1002516197"/>
    <n v="3"/>
    <x v="3"/>
    <n v="4"/>
    <s v="MAGELANG"/>
    <s v="TEMANGGUNG"/>
    <s v="TEM"/>
    <s v="REG"/>
    <s v="AO"/>
    <x v="0"/>
    <s v="1P INET"/>
    <s v="Completed (PS)"/>
    <s v="RBS-Regional 3"/>
    <d v="2026-08-08T17:46:56"/>
    <d v="2026-08-10T07:57:01"/>
    <n v="69361621"/>
    <m/>
    <n v="146149124344"/>
    <s v="BAKSO TETELAN NGAPAK"/>
    <s v="ODP-TMG-FAY/058 FAY/D03/058.01"/>
    <s v="WO061285953"/>
    <m/>
    <m/>
    <m/>
    <n v="110.180368"/>
    <n v="-7.3415109999999997"/>
    <s v="|MN02587|MYIA-068803338131/POI/IKA PURWANINGSIH/085921491161/ykstorenew@gmail.com"/>
    <s v="MYIB_ASSISTANT"/>
    <m/>
    <m/>
    <m/>
    <m/>
    <m/>
    <m/>
    <m/>
    <m/>
    <s v="Management Janji"/>
    <s v="2026-08-09 15:00:00 | Nama Pic : IBU IKA No Hp Pic : 085921491161 Jam Pemasangan : 08:00 - 12.00 Tanggal Pemasangan : MINGGU 09 AGUSTUS 2026 Info Tambahan : Hubungi pelanggan sebelum datang ke lokasi, terima kasih."/>
    <s v="FCC"/>
    <d v="2026-08-08T17:54:56"/>
    <d v="2026-08-09T15:00:00"/>
    <m/>
    <s v="PS"/>
    <s v="X"/>
    <s v="NO ADDON"/>
    <n v="20260810"/>
    <s v="Completed"/>
    <s v="HSI Bisnis Promo HUT Telkom PSB 70% - 50 Mbps"/>
    <s v="INDIBIZ"/>
    <m/>
    <m/>
    <d v="2026-08-09T15:00:00"/>
    <s v="2026-08-09 15:00:00 | Nama Pic : IBU IKA No Hp Pic : 085921491161 Jam Pemasangan : 08:00 - 12.00 Tanggal Pemasangan : MINGGU 09 AGUSTUS 2026 Info Tambahan : Hubungi pelanggan sebelum datang ke lokasi, terima kasih."/>
    <n v="2026"/>
    <n v="8"/>
    <n v="10"/>
    <d v="2026-08-10T00:00:00"/>
    <n v="0.375"/>
    <x v="0"/>
  </r>
  <r>
    <n v="561"/>
    <n v="1002514646"/>
    <n v="3"/>
    <x v="1"/>
    <n v="4"/>
    <s v="SEMARANG"/>
    <s v="INNER - SEMARANG JATENG UTARA"/>
    <s v="BMK"/>
    <s v="REG"/>
    <s v="AO"/>
    <x v="0"/>
    <s v="2P INET + VOICE"/>
    <s v="Completed (PS)"/>
    <s v="RBS-Regional 3"/>
    <d v="2026-08-07T13:40:57"/>
    <d v="2026-08-07T20:38:35"/>
    <n v="69360791"/>
    <n v="2470040527"/>
    <n v="141423136618"/>
    <s v="PT ROSIVAN NUSA SEJAHTERA"/>
    <s v="ODP-BMK-FAU/062"/>
    <s v="WO061166837"/>
    <m/>
    <m/>
    <m/>
    <n v="110.4155253"/>
    <n v="-7.0609473999999999"/>
    <s v="MD|MYDB-20260807264604|DN00001/MN00966|PT ROSIVAN NUSA SEJAHTERA|085643175333"/>
    <s v="MYDIGIBIZPARTNER"/>
    <m/>
    <m/>
    <m/>
    <m/>
    <m/>
    <m/>
    <m/>
    <m/>
    <s v="Management Janji"/>
    <s v="2026-08-08 13:00:00 | Nama PIC : Bapak Wahyu No HP : 085643175333 No Alternatif : - M Janji : 08/08/2026 Jam Pasang : Pagi NoteÃ‚Â :  Hubungi terlebih dahulu sebelum ke lokasi "/>
    <s v="FCC"/>
    <d v="2026-07-08T13:54:50"/>
    <d v="2026-08-08T13:00:00"/>
    <m/>
    <s v="PS"/>
    <s v="X"/>
    <s v="NO ADDON"/>
    <n v="20260807"/>
    <s v="Completed"/>
    <s v="HSI Bisnis Bundling Phone PSB 70% - Free 800 Menit Promo - 50 Mbps"/>
    <s v="INDIBIZ"/>
    <m/>
    <m/>
    <d v="2026-08-08T13:00:00"/>
    <s v="2026-08-08 13:00:00 | Nama PIC : Bapak Wahyu No HP : 085643175333 No Alternatif : - M Janji : 08/08/2026 Jam Pasang : Pagi NoteÃ‚Â :  Hubungi terlebih dahulu sebelum ke lokasi "/>
    <n v="2026"/>
    <n v="8"/>
    <n v="7"/>
    <d v="2026-08-07T00:00:00"/>
    <n v="-1.5416666666642413"/>
    <x v="0"/>
  </r>
  <r>
    <n v="562"/>
    <n v="1002506796"/>
    <n v="3"/>
    <x v="2"/>
    <n v="5"/>
    <s v="DENPASAR"/>
    <s v="JIMBARAN"/>
    <s v="KUT"/>
    <s v="REG"/>
    <s v="AO"/>
    <x v="0"/>
    <m/>
    <s v="CANCEL COMPLETED"/>
    <s v="RBS-Regional 3"/>
    <d v="2026-08-04T08:44:26"/>
    <d v="2026-08-04T18:38:34"/>
    <n v="69357934"/>
    <m/>
    <n v="172416428837"/>
    <s v="PT Dewata Tirta Perkasa"/>
    <s v="ODP-KUT-FK/50"/>
    <m/>
    <m/>
    <m/>
    <m/>
    <n v="115.17978410000001"/>
    <n v="-8.7114194000000005"/>
    <s v="|MC10003|/PIC FILLIA CHRISTINA SURYADI/088103726089/fsfillia@gmail.com"/>
    <s v="Sales Force DBS"/>
    <m/>
    <m/>
    <m/>
    <m/>
    <m/>
    <m/>
    <m/>
    <m/>
    <m/>
    <m/>
    <m/>
    <d v="2026-04-08T08:55:45"/>
    <m/>
    <m/>
    <s v="REJECT_FCC"/>
    <s v="KUTA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563"/>
    <n v="1002512205"/>
    <n v="3"/>
    <x v="5"/>
    <n v="5"/>
    <s v="SBY UTARA"/>
    <s v="MANYAR"/>
    <s v="MGO"/>
    <s v="REG"/>
    <s v="AO"/>
    <x v="0"/>
    <m/>
    <s v="7 | OSS - PROVISIONING ISSUED"/>
    <s v="RBS-Regional 3"/>
    <d v="2026-08-06T12:26:12"/>
    <d v="2026-08-10T13:07:16"/>
    <n v="69359891"/>
    <m/>
    <n v="152413167551"/>
    <s v="PT SEMBILAN CAHAYA LESTARI"/>
    <s v="ODP-DMO-FQ/25"/>
    <s v="WO061110122"/>
    <m/>
    <m/>
    <m/>
    <n v="112.7384881"/>
    <n v="-7.2670082999999996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No Hp : 082302331284 No Alt : 082251117350  Tgl Pemasangan : 10 Agustus 2026 Interval : SIANG Note : Hubungi pelanggan terlebih dahulu|40981182|MYDITA"/>
    <s v="FCC"/>
    <d v="2026-06-08T12:40:10"/>
    <d v="2026-08-10T13:00:00"/>
    <m/>
    <s v="PI"/>
    <s v="MERGOYOSO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: BP HENDY SIMON  No Hp : 082302331284 No Alt : 082251117350  Tgl Pemasangan : 10 Agustus 2026 Interval : SIANG Note : Hubungi pelanggan terlebih dahulu|40981182|MYDITA"/>
    <m/>
    <m/>
    <m/>
    <e v="#NUM!"/>
    <e v="#NUM!"/>
    <x v="1"/>
  </r>
  <r>
    <n v="564"/>
    <n v="1002506226"/>
    <n v="3"/>
    <x v="3"/>
    <n v="4"/>
    <s v="MAGELANG"/>
    <s v="WONOSOBO"/>
    <s v="WOS"/>
    <s v="REG"/>
    <s v="AO"/>
    <x v="0"/>
    <s v="1P INET"/>
    <s v="OSS - FALLOUT"/>
    <s v="RBS-Regional 3"/>
    <d v="2026-08-03T14:16:56"/>
    <d v="2026-08-06T09:47:27"/>
    <n v="69357474"/>
    <m/>
    <n v="141373127364"/>
    <s v="CABINKU LUMINA"/>
    <s v="ODP-WOS-FAN/056 FAN/D06/056.01"/>
    <s v="WO060801131"/>
    <m/>
    <m/>
    <m/>
    <n v="109.939656"/>
    <n v="-7.2350110000000001"/>
    <s v="|MN00909|MYIA-083498976149/POI/viki/08978516238/nurchanafivikiaji@gmail.com"/>
    <s v="MYIB_ASSISTANT"/>
    <m/>
    <m/>
    <m/>
    <m/>
    <m/>
    <m/>
    <m/>
    <m/>
    <s v="Management Janji"/>
    <s v="2026-08-06 08:00:00 | No Hp Pic : 085137490766 No alt : - Jam Pemasangan :  Tanggal Pemasangan : 08/08/2026 hub sebelum ke lokasi"/>
    <s v="FCC"/>
    <d v="2026-03-08T14:40:09"/>
    <d v="2026-08-06T08:00:00"/>
    <s v="Kendala Pelanggan"/>
    <s v="FO_WFM"/>
    <s v="X"/>
    <s v="NO ADDON"/>
    <m/>
    <s v="Provisioning Failed|WFM|INF008979901|PP_-7.359872299999999,109.90293050000001_pelanggan minta pending"/>
    <s v="HSI Bisnis Promo HUT Telkom PSB 70% - 100 Mbps"/>
    <s v="INDIBIZ"/>
    <m/>
    <m/>
    <d v="2026-08-06T08:00:00"/>
    <s v="2026-08-06 08:00:00 | No Hp Pic : 085137490766 No alt : - Jam Pemasangan :  Tanggal Pemasangan : 08/08/2026 hub sebelum ke lokasi"/>
    <m/>
    <m/>
    <m/>
    <e v="#NUM!"/>
    <e v="#NUM!"/>
    <x v="1"/>
  </r>
  <r>
    <n v="565"/>
    <n v="1002517063"/>
    <n v="3"/>
    <x v="0"/>
    <n v="5"/>
    <s v="KEDIRI"/>
    <s v="NGANJUK"/>
    <s v="NJK"/>
    <s v="REG"/>
    <s v="AO"/>
    <x v="0"/>
    <s v="1P INET"/>
    <s v="7 | OSS - PROVISIONING ISSUED"/>
    <s v="RBS-Regional 3"/>
    <d v="2026-08-10T09:34:57"/>
    <d v="2026-08-11T08:06:42"/>
    <n v="69362155"/>
    <m/>
    <n v="152611229865"/>
    <s v="WARKOP HARAPAN LITE"/>
    <s v="ODP-NJK-FE/11 FE/D02/11.01"/>
    <s v="WO061361973"/>
    <m/>
    <m/>
    <m/>
    <n v="111.901897899806"/>
    <n v="-7.6042949280944603"/>
    <s v="MD|MYDB-20260809264840|DC20010/MC20002|WARKOP HARAPAN LITE|085791635635"/>
    <s v="MYDIGIBIZPARTNER"/>
    <m/>
    <m/>
    <m/>
    <m/>
    <m/>
    <m/>
    <m/>
    <m/>
    <s v="Management Janji"/>
    <s v="2026-08-11 08:00:00 | Nama PIC : Danang  No HP : 085791635635 Alt :  M Janji : 11/08/2026 Jam Pasang : 08.00 - 13:00  NoteÃ‚Â :  hubungi terlebih dahulu sebelum kelokasi"/>
    <s v="FCC"/>
    <d v="2026-10-08T09:40:02"/>
    <d v="2026-08-11T08:00:00"/>
    <m/>
    <s v="PI"/>
    <s v="X"/>
    <s v="NO ADDON"/>
    <m/>
    <s v="Provisioning Issued"/>
    <s v="HSI Bisnis Promo HUT Telkom PSB 70% - 50 Mbps"/>
    <s v="INDIBIZ"/>
    <m/>
    <m/>
    <d v="2026-08-11T08:00:00"/>
    <s v="2026-08-11 08:00:00 | Nama PIC : Danang  No HP : 085791635635 Alt :  M Janji : 11/08/2026 Jam Pasang : 08.00 - 13:00  NoteÃ‚Â :  hubungi terlebih dahulu sebelum kelokasi"/>
    <m/>
    <m/>
    <m/>
    <e v="#NUM!"/>
    <e v="#NUM!"/>
    <x v="1"/>
  </r>
  <r>
    <n v="566"/>
    <n v="1002516061"/>
    <n v="3"/>
    <x v="6"/>
    <n v="5"/>
    <s v="SIDOARJO"/>
    <s v="JOMBANG"/>
    <s v="JOM"/>
    <s v="REG"/>
    <s v="AO"/>
    <x v="0"/>
    <m/>
    <s v="Completed (PS)"/>
    <s v="RBS-Regional 3"/>
    <d v="2026-08-08T14:55:42"/>
    <d v="2026-08-09T19:58:25"/>
    <n v="69361529"/>
    <m/>
    <n v="152318240700"/>
    <s v="WARKOP RIVAL"/>
    <s v="ODP-JOM-FC/11"/>
    <s v="WO061332401"/>
    <m/>
    <m/>
    <m/>
    <n v="112.2403523"/>
    <n v="-7.6107962999999996"/>
    <s v="|MN02084|/WARKOP RIVAL/WINBACK 2.0 HSI B2B (1:1) 50MBPS 355RB PSB DISC 70%/08970902489/rivalsaputra140@gmail.com/RIVAL SAPUTRA /-7.6107616, 112.2403632"/>
    <s v="Sales Force DBS"/>
    <m/>
    <m/>
    <m/>
    <m/>
    <m/>
    <m/>
    <m/>
    <m/>
    <s v="Management Janji"/>
    <s v="2026-08-10 13:00:00|Nama Pic : BP RIVAL No Hp Pic : 08970902489 Jam Pemasangan : 08:00 - 12.00 Tanggal Pemasangan : SENIN 10 AGUSTUS 2026 Info Tambahan : Hubungi pelanggan sebelum datang ke lokasi|40961370|MYDITA"/>
    <s v="FCC"/>
    <d v="2026-08-08T15:10:03"/>
    <d v="2026-08-10T13:00:00"/>
    <m/>
    <s v="PS"/>
    <s v="JOMBANG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13:00:00"/>
    <s v="2026-08-10 13:00:00|Nama Pic : BP RIVAL No Hp Pic : 08970902489 Jam Pemasangan : 08:00 - 12.00 Tanggal Pemasangan : SENIN 10 AGUSTUS 2026 Info Tambahan : Hubungi pelanggan sebelum datang ke lokasi|40961370|MYDITA"/>
    <n v="2026"/>
    <n v="8"/>
    <n v="9"/>
    <d v="2026-08-09T00:00:00"/>
    <n v="-1.5416666666642413"/>
    <x v="0"/>
  </r>
  <r>
    <n v="567"/>
    <n v="1002515329"/>
    <n v="3"/>
    <x v="6"/>
    <n v="5"/>
    <s v="JEMBER"/>
    <s v="BANYUWANGI"/>
    <s v="GEN"/>
    <s v="REG"/>
    <s v="AO"/>
    <x v="0"/>
    <s v="2P INET + VOICE"/>
    <s v="Completed (PS)"/>
    <s v="RBS-Regional 3"/>
    <d v="2026-08-07T16:40:56"/>
    <d v="2026-08-07T22:15:43"/>
    <n v="69361056"/>
    <n v="3332811023"/>
    <n v="152519203437"/>
    <s v="toko jaya abadi tlogosari"/>
    <s v="ODP-GEN-FS/13 FS/D02/13.01"/>
    <s v="WO061190927"/>
    <m/>
    <m/>
    <m/>
    <n v="114.15409918874499"/>
    <n v="-8.2954870488716494"/>
    <s v="MD|MYDB-20260807264649|DC30004/MC30053|toko jaya abadi tlogosari|081249400096"/>
    <s v="MYDIGIBIZPARTNER"/>
    <m/>
    <m/>
    <m/>
    <m/>
    <m/>
    <m/>
    <m/>
    <m/>
    <s v="Management Janji"/>
    <s v="2026-08-08 13:00:00 | Nama Pic : rendi No Hp Pic : 081249400096 No alt : - Jam Pemasangan : pagi  Tanggal Pemasangan : 8 Agustus 2026"/>
    <s v="FCC"/>
    <d v="2026-07-08T16:55:31"/>
    <d v="2026-08-08T13:00:00"/>
    <m/>
    <s v="PS"/>
    <s v="GENTENG"/>
    <s v="NO ADDON"/>
    <n v="20260807"/>
    <s v="Completed"/>
    <s v="HSI Bisnis Bundling Phone PSB 70% - Free 800 Menit Promo - 300 Mbps"/>
    <s v="INDIBIZ"/>
    <m/>
    <m/>
    <d v="2026-08-08T13:00:00"/>
    <s v="2026-08-08 13:00:00 | Nama Pic : rendi No Hp Pic : 081249400096 No alt : - Jam Pemasangan : pagi  Tanggal Pemasangan : 8 Agustus 2026"/>
    <n v="2026"/>
    <n v="8"/>
    <n v="7"/>
    <d v="2026-08-07T00:00:00"/>
    <n v="-1.5416666666642413"/>
    <x v="0"/>
  </r>
  <r>
    <n v="568"/>
    <n v="1002508787"/>
    <n v="3"/>
    <x v="0"/>
    <n v="5"/>
    <s v="KEDIRI"/>
    <s v="NGANJUK"/>
    <s v="WRJ"/>
    <s v="REG"/>
    <s v="AO"/>
    <x v="0"/>
    <s v="1P INET"/>
    <s v="Completed (PS)"/>
    <s v="RBS-Regional 3"/>
    <d v="2026-08-04T15:04:57"/>
    <d v="2026-08-05T17:52:56"/>
    <n v="69358445"/>
    <m/>
    <n v="152641205429"/>
    <s v="Mojo Cell"/>
    <s v="ODP-WRJ-FD/74 FD/D06/74.01"/>
    <s v="WO060907500"/>
    <m/>
    <m/>
    <m/>
    <n v="112.036909908056"/>
    <n v="-7.6769109818081898"/>
    <s v="MD|MYDB-20260804264318|DC20002/MC20039|Mojo Cell|08994642468"/>
    <s v="MYDIGIBIZPARTNER"/>
    <m/>
    <m/>
    <m/>
    <m/>
    <m/>
    <m/>
    <m/>
    <m/>
    <s v="Management Janji"/>
    <s v="2026-08-05 13:00:00 | Jam pemasangan : 12.00 Info Tambahan : Hubungi pelanggan dulu sebelum ke lokasi terimakasih "/>
    <s v="FCC"/>
    <d v="2026-04-08T15:10:39"/>
    <d v="2026-08-05T13:00:00"/>
    <m/>
    <s v="PS"/>
    <s v="KERTOSONO"/>
    <s v="NO ADDON"/>
    <n v="20260805"/>
    <s v="Completed"/>
    <s v="HSI Bisnis Promo HUT Telkom PSB 70% - 100 Mbps Dual Band"/>
    <s v="INDIBIZ"/>
    <m/>
    <m/>
    <d v="2026-08-05T13:00:00"/>
    <s v="2026-08-05 13:00:00 | Jam pemasangan : 12.00 Info Tambahan : Hubungi pelanggan dulu sebelum ke lokasi terimakasih "/>
    <n v="2026"/>
    <n v="8"/>
    <n v="5"/>
    <d v="2026-08-05T00:00:00"/>
    <n v="-0.54166666666424135"/>
    <x v="0"/>
  </r>
  <r>
    <n v="569"/>
    <n v="1002514777"/>
    <n v="3"/>
    <x v="0"/>
    <n v="5"/>
    <s v="KEDIRI"/>
    <s v="NGANJUK"/>
    <s v="NJK"/>
    <s v="REG"/>
    <s v="AO"/>
    <x v="0"/>
    <s v="1P INET"/>
    <s v="Completed (PS)"/>
    <s v="RBS-Regional 3"/>
    <d v="2026-08-07T14:10:57"/>
    <d v="2026-08-07T16:50:02"/>
    <n v="69360851"/>
    <m/>
    <n v="152611229851"/>
    <s v="WARKOP BUNG KARNO"/>
    <s v="ODP-NJK-FAE/07 FAE/D01/07.01"/>
    <s v="WO061170413"/>
    <m/>
    <m/>
    <m/>
    <n v="111.94472500000001"/>
    <n v="-7.6014160000000004"/>
    <s v="|MC20191|MYIA-058042359357/POI/SUKARNO/085743196463/asopo7513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14:25:34"/>
    <d v="2026-08-08T13:00:00"/>
    <m/>
    <s v="PS"/>
    <s v="X"/>
    <s v="NO ADDON"/>
    <n v="20260807"/>
    <s v="Completed"/>
    <s v="HSI Bisnis Promo HUT Telkom PSB 70% - 200 Mbps"/>
    <s v="INDIBIZ"/>
    <m/>
    <m/>
    <d v="2026-08-08T13:00:00"/>
    <s v="2026-08-08 13:00:00 | M Janji : 8 agustus 2026 jam Pasang : siang Note : hubungi pelanggan jika ingin kelokasi"/>
    <n v="2026"/>
    <n v="8"/>
    <n v="7"/>
    <d v="2026-08-07T00:00:00"/>
    <n v="-1.5416666666642413"/>
    <x v="0"/>
  </r>
  <r>
    <n v="570"/>
    <n v="1002505176"/>
    <n v="3"/>
    <x v="5"/>
    <n v="5"/>
    <s v="SBY UTARA"/>
    <s v="TANDES"/>
    <s v="LKI"/>
    <s v="REG"/>
    <s v="AO"/>
    <x v="0"/>
    <s v="1P INET"/>
    <s v="Completed (PS)"/>
    <s v="RBS-Regional 3"/>
    <d v="2026-08-02T11:43:56"/>
    <d v="2026-08-02T20:35:07"/>
    <n v="69356997"/>
    <m/>
    <n v="152424213147"/>
    <s v="Superkitty"/>
    <s v="ODP-LKS-FZ/32 FZ/D03/32.01"/>
    <s v="WO060705557"/>
    <m/>
    <m/>
    <m/>
    <n v="112.6418224"/>
    <n v="-7.3048986999999999"/>
    <s v="|MN02435|MYIA-083272108085/POI/Indaha Dewi Apriliani 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0"/>
  </r>
  <r>
    <n v="571"/>
    <n v="1002510492"/>
    <n v="3"/>
    <x v="3"/>
    <n v="4"/>
    <s v="YOGYAKARTA"/>
    <s v="INNER - YOGYA JATENG SELATAN"/>
    <s v="PGR"/>
    <s v="REG"/>
    <s v="AO"/>
    <x v="0"/>
    <s v="1P INET"/>
    <s v="Completed (PS)"/>
    <s v="RBS-Regional 3"/>
    <d v="2026-08-05T13:16:56"/>
    <d v="2026-08-06T14:02:02"/>
    <n v="69359151"/>
    <m/>
    <n v="141114227818"/>
    <s v="BSS BUAH SAYUR SEMBAKO GROSIR DAN ECERAN"/>
    <s v="ODP-PGR-FDJ/042"/>
    <s v="WO060985068"/>
    <m/>
    <m/>
    <m/>
    <n v="110.3229844"/>
    <n v="-7.8278512999999998"/>
    <s v="|MC80054|MYIA-096453315569/POI/CANDRA/081328362219/candra123krs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25:39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6"/>
    <d v="2026-08-06T00:00:00"/>
    <n v="-0.54166666666424135"/>
    <x v="0"/>
  </r>
  <r>
    <n v="572"/>
    <n v="1002517632"/>
    <n v="3"/>
    <x v="6"/>
    <n v="5"/>
    <s v="JEMBER"/>
    <s v="SITUBONDO"/>
    <s v="BKI"/>
    <s v="REG"/>
    <s v="AO"/>
    <x v="0"/>
    <s v="1P INET"/>
    <s v="8 | OSS - PONR"/>
    <s v="RBS-Regional 3"/>
    <d v="2026-08-10T12:34:58"/>
    <d v="2026-08-10T16:52:23"/>
    <n v="69362378"/>
    <m/>
    <n v="152531208024"/>
    <s v="PONDOK PESANTREN NURUL IHSAN SPPG JATIBANTENG"/>
    <s v="ODP-BKI-FA/95 FA/D11/95.01"/>
    <s v="WO061389211"/>
    <m/>
    <m/>
    <m/>
    <n v="113.685"/>
    <n v="-7.7777219999999998"/>
    <s v="|MN02617|MYIA-008234548856/POI/SOFI DWITA LESTARI/085646801433/sppgjatibanteng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ACT_COM"/>
    <s v="SITUBONDO"/>
    <s v="NO ADDON"/>
    <m/>
    <s v="PONR"/>
    <s v="HSI Bisnis Promo HUT Telkom PSB 70% - 100 Mbps"/>
    <s v="INDIBIZ"/>
    <m/>
    <m/>
    <d v="2026-08-11T13:00:00"/>
    <s v="2026-08-11 13:00:00 | M Janji : (09/08/2026) jam Pasang : 09:00 Note : hubungi pelanggan jika ingin kelokasi"/>
    <m/>
    <m/>
    <m/>
    <e v="#NUM!"/>
    <e v="#NUM!"/>
    <x v="1"/>
  </r>
  <r>
    <n v="573"/>
    <n v="1002505324"/>
    <n v="3"/>
    <x v="4"/>
    <n v="5"/>
    <s v="MATARAM"/>
    <s v="SUMBAWA"/>
    <s v="SBW"/>
    <s v="REG"/>
    <s v="AO"/>
    <x v="0"/>
    <s v="1P INET"/>
    <s v="OSS - FALLOUT"/>
    <s v="RBS-Regional 3"/>
    <d v="2026-08-02T15:05:04"/>
    <d v="2026-08-06T09:58:03"/>
    <n v="69357062"/>
    <m/>
    <n v="172606792065"/>
    <s v="NATASYA HOUSE"/>
    <s v="ODP-SBW-FAE/23 FAE/D05/23.01"/>
    <s v="WO060724128"/>
    <m/>
    <m/>
    <m/>
    <n v="117.43369839953"/>
    <n v="-8.5032128537963398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5:09:58"/>
    <d v="2026-08-03T13:00:00"/>
    <s v="Kendala Teknik"/>
    <s v="FO_WFM"/>
    <s v="X"/>
    <s v="NO ADDON"/>
    <m/>
    <s v="Provisioning Failed|WFM|INF008979986|TKJ_-8.4973631,117.42574210000001_tidak ada akses tiang arah pelanggan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1"/>
  </r>
  <r>
    <n v="574"/>
    <n v="1002507947"/>
    <n v="3"/>
    <x v="7"/>
    <n v="4"/>
    <s v="KUDUS"/>
    <s v="KUDUS"/>
    <s v="KUD"/>
    <s v="REG"/>
    <s v="AO"/>
    <x v="0"/>
    <m/>
    <s v="QC MIA - INVALID QUALITY CONTROL MIA"/>
    <s v="RBS-Regional 3"/>
    <d v="2026-08-04T12:07:15"/>
    <d v="2026-08-07T16:23:59"/>
    <n v="69358163"/>
    <n v="2916948103"/>
    <n v="142401145962"/>
    <s v="PT GLOBAL JET EXPRESS"/>
    <s v="ODP-KUD-FAK/045"/>
    <m/>
    <m/>
    <m/>
    <m/>
    <n v="110.83184071349299"/>
    <n v="-6.7778975345544197"/>
    <s v="AMRBS;403099;TREG4;MUHAMMAD MASTUR;081226139781;CP FATKHUR ROZAQ ;089668130939;PAKET 2S INET VOICE 50 MBPS (479.000);PT GLOBAL JET EXPRESS//GEBOG;input by Tito  "/>
    <s v="Account Manager"/>
    <m/>
    <m/>
    <m/>
    <m/>
    <m/>
    <m/>
    <m/>
    <m/>
    <m/>
    <m/>
    <m/>
    <d v="2026-04-08T12:09:53"/>
    <m/>
    <m/>
    <s v="QC1"/>
    <s v="X"/>
    <s v="NO ADDON"/>
    <m/>
    <s v="QC MIA - INVALID QUALITY CONTROL MIA - Tidak Mengunggah Foto Lokasi Instalasi Tampak Depan Menyeluruh - 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1"/>
  </r>
  <r>
    <n v="575"/>
    <n v="1002507746"/>
    <n v="3"/>
    <x v="7"/>
    <n v="4"/>
    <s v="SOLO"/>
    <s v="INNER - SOLO JATENG TIMUR"/>
    <s v="KRT"/>
    <s v="REG"/>
    <s v="AO"/>
    <x v="0"/>
    <s v="1P INET"/>
    <s v="Completed (PS)"/>
    <s v="RBS-Regional 3"/>
    <d v="2026-08-04T11:25:57"/>
    <d v="2026-08-05T17:30:04"/>
    <n v="69358138"/>
    <m/>
    <n v="142505403533"/>
    <s v="PT GADAI SAKTI INDONESIA"/>
    <s v="ODP-KRT-FCW/058 FCW/D04/058.01"/>
    <s v="WO060873656"/>
    <m/>
    <m/>
    <m/>
    <n v="110.78291400000001"/>
    <n v="-7.5750349999999997"/>
    <s v="|MC80156|MYIA-062400236970/POI/MUCHAMAD SEPTIAN ADITHYA/085702492535/sadityatgb@gmail.com"/>
    <s v="MYIB_ASSISTANT"/>
    <m/>
    <m/>
    <m/>
    <m/>
    <m/>
    <m/>
    <m/>
    <m/>
    <s v="Management Janji"/>
    <s v="2026-08-05 08:00:00 | Nama : BU KIKI (SPV) No Hp : 085702492535 No Alt :  Tgl Pemasangan : 05 Agustus 2026 Interval : PAGI  Note : Hubungi pelanggan terlebih dahulu"/>
    <s v="FCC"/>
    <d v="2026-04-08T11:40:22"/>
    <d v="2026-08-05T08:00:00"/>
    <m/>
    <s v="PS"/>
    <s v="X"/>
    <s v="NO ADDON"/>
    <n v="20260805"/>
    <s v="Completed"/>
    <s v="HSI Bisnis Basic Promo HUT Telkom PSB 70% - 50 Mbps"/>
    <s v="INDIBIZ"/>
    <m/>
    <m/>
    <d v="2026-08-05T08:00:00"/>
    <s v="2026-08-05 08:00:00 | Nama : BU KIKI (SPV) No Hp : 085702492535 No Alt :  Tgl Pemasangan : 05 Agustus 2026 Interval : PAGI  Note : Hubungi pelanggan terlebih dahulu"/>
    <n v="2026"/>
    <n v="8"/>
    <n v="5"/>
    <d v="2026-08-05T00:00:00"/>
    <n v="-0.33333333333575865"/>
    <x v="0"/>
  </r>
  <r>
    <n v="576"/>
    <n v="1002504839"/>
    <n v="3"/>
    <x v="5"/>
    <n v="5"/>
    <s v="MADURA"/>
    <s v="BANGKALAN"/>
    <s v="SPG"/>
    <s v="REG"/>
    <s v="AO"/>
    <x v="0"/>
    <m/>
    <s v="100 | REVOKE COMPLETED"/>
    <s v="RBS-Regional 3"/>
    <d v="2026-08-01T16:53:42"/>
    <d v="2026-08-02T13:25:36"/>
    <n v="69251063"/>
    <m/>
    <n v="152434912352"/>
    <s v="Toko Rohman"/>
    <s v="ODP-SPG-FS/61"/>
    <s v="WO060672893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1-08T16:54:55"/>
    <m/>
    <m/>
    <s v="REVOKE"/>
    <s v="SAMPANG"/>
    <s v="NETMONK"/>
    <m/>
    <s v="Revoke 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1T07:00:00"/>
    <s v="2026-02-24 13:00:00|M Janji : 21  Feb 2026  Jam Pasang : Siang  Note : hubungi pelanggan jika ingin ke lokasi, terima kasih|SO5830|MYDITA"/>
    <m/>
    <m/>
    <m/>
    <e v="#NUM!"/>
    <e v="#NUM!"/>
    <x v="1"/>
  </r>
  <r>
    <n v="577"/>
    <n v="1002506139"/>
    <n v="3"/>
    <x v="1"/>
    <n v="4"/>
    <s v="SEMARANG"/>
    <s v="INNER - SEMARANG JATENG UTARA"/>
    <s v="SMT"/>
    <s v="REG"/>
    <s v="AO"/>
    <x v="0"/>
    <s v="1P INET"/>
    <s v="Completed (PS)"/>
    <s v="RBS-Regional 3"/>
    <d v="2026-08-03T13:43:57"/>
    <d v="2026-08-04T19:44:47"/>
    <n v="69357570"/>
    <m/>
    <n v="141420144914"/>
    <s v="WINSON SINGA LOGISTIK"/>
    <s v="ODP-SMT-FCK/035 FCK/D03/06.35"/>
    <s v="WO060796497"/>
    <m/>
    <m/>
    <m/>
    <n v="110.3768634"/>
    <n v="-6.9914904999999896"/>
    <s v="|MN01236|MYIA-092542419601/POI/KEVIN LIONARDI/081362336145/ekspedingin.develop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3:55:38"/>
    <d v="2026-08-04T13:00:00"/>
    <m/>
    <s v="PS"/>
    <s v="SEMARANG TUGU"/>
    <s v="NO ADDON"/>
    <n v="20260804"/>
    <s v="Completed"/>
    <s v="HSI Bisnis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0"/>
  </r>
  <r>
    <n v="578"/>
    <n v="1002517833"/>
    <n v="3"/>
    <x v="5"/>
    <n v="5"/>
    <s v="SBY UTARA"/>
    <s v="TANDES"/>
    <s v="KNN"/>
    <s v="REG"/>
    <s v="AO"/>
    <x v="0"/>
    <m/>
    <s v="MIE - SEND SURVEY"/>
    <s v="RBS-Regional 3"/>
    <d v="2026-08-10T13:45:26"/>
    <d v="2026-08-10T17:18:01"/>
    <n v="69362454"/>
    <n v="3135922056"/>
    <n v="152412248195"/>
    <s v="Koperasi Wafa Lontar"/>
    <s v="ODP-KND-FEX/15"/>
    <s v="WO061436790"/>
    <m/>
    <m/>
    <m/>
    <n v="112.66254840000001"/>
    <n v="-7.2829465000000004"/>
    <s v="|MN02093|/Koperasi Wafa Lontar/085731508869/itmwafa@gmail.com/HSI Bisnis + Phone Promo 2026 50 Mbps (Rp 395.000) PSB 150.000/M. Itmamul Wafa'/-7.283058807938848, 112.66297803648891"/>
    <s v="Sales Force DBS"/>
    <m/>
    <m/>
    <m/>
    <m/>
    <m/>
    <m/>
    <m/>
    <m/>
    <s v="Management Janji"/>
    <s v="2026-08-11 15:00:00|Jam pemasangan : 12.00 Info Tambahan : Hubungi pelanggan dulu sebelum ke lokasi terimakasih |40981182|MYDITA"/>
    <s v="FCC"/>
    <d v="2026-10-08T13:54:44"/>
    <d v="2026-08-11T15:00:00"/>
    <m/>
    <s v="SURVEY_NEW_MANJA"/>
    <s v="KANDANGAN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1T15:00:00"/>
    <s v="2026-08-11 15:00:00|Jam pemasangan : 12.00 Info Tambahan : Hubungi pelanggan dulu sebelum ke lokasi terimakasih |40981182|MYDITA"/>
    <m/>
    <m/>
    <m/>
    <e v="#NUM!"/>
    <e v="#NUM!"/>
    <x v="1"/>
  </r>
  <r>
    <n v="579"/>
    <n v="1002504265"/>
    <n v="3"/>
    <x v="5"/>
    <n v="5"/>
    <s v="SBY UTARA"/>
    <s v="LAMONGAN"/>
    <s v="SDD"/>
    <s v="REG"/>
    <s v="AO"/>
    <x v="0"/>
    <s v="1P INET"/>
    <s v="Completed (PS)"/>
    <s v="RBS-Regional 3"/>
    <d v="2026-08-01T09:01:56"/>
    <d v="2026-08-02T14:52:11"/>
    <n v="69356571"/>
    <m/>
    <n v="152457201367"/>
    <s v="COFFEE DULUR DEWE"/>
    <s v="ODP-SDD-FAL/03 FAL/D01/03.01"/>
    <s v="WO060620402"/>
    <m/>
    <m/>
    <m/>
    <n v="112.34002534299999"/>
    <n v="-7.1384095639094598"/>
    <s v="MD|MYDB-20260801264104|DN00001/MN00216|COFFEE DULUR DEWE|087869524327"/>
    <s v="MYDIGIBIZPARTNER"/>
    <m/>
    <m/>
    <m/>
    <m/>
    <m/>
    <m/>
    <m/>
    <m/>
    <s v="Management Janji"/>
    <s v="2026-08-02 13:00:00 | Nama PIC : Bp Andri No Hp : 087869524327 No Alt : - Tgl Pemasangan : 02 Agustus 2026 Interval : PAGI SIANG Note : Hubungi pelanggan terlebih dahulu"/>
    <s v="FCC"/>
    <d v="2026-01-08T09:09:55"/>
    <d v="2026-08-02T13:00:00"/>
    <m/>
    <s v="PS"/>
    <s v="X"/>
    <s v="NO ADDON"/>
    <n v="20260802"/>
    <s v="Completed"/>
    <s v="HSI Bisnis Promo HUT Telkom PSB 70% - 50 Mbps"/>
    <s v="INDIBIZ"/>
    <m/>
    <m/>
    <d v="2026-08-02T13:00:00"/>
    <s v="2026-08-02 13:00:00 | Nama PIC : Bp Andri No Hp : 087869524327 No Alt : - Tgl Pemasangan : 02 Agustus 2026 Interval : PAGI SIANG Note : Hubungi pelanggan terlebih dahulu"/>
    <n v="2026"/>
    <n v="8"/>
    <n v="2"/>
    <d v="2026-08-02T00:00:00"/>
    <n v="-0.54166666666424135"/>
    <x v="0"/>
  </r>
  <r>
    <n v="580"/>
    <n v="1002517959"/>
    <n v="3"/>
    <x v="6"/>
    <n v="5"/>
    <s v="SIDOARJO"/>
    <s v="INNER - JATIM TIMUR"/>
    <s v="SPJ"/>
    <s v="REG"/>
    <s v="AO"/>
    <x v="0"/>
    <s v="1P INET"/>
    <s v="MIE - SEND SURVEY"/>
    <s v="RBS-Regional 3"/>
    <d v="2026-08-10T14:10:56"/>
    <d v="2026-08-10T14:12:01"/>
    <n v="69362523"/>
    <m/>
    <n v="152332252825"/>
    <s v="warkop compas"/>
    <s v="ODP-SPJ-FAJ/31 FAJ/D03/31.01"/>
    <s v="WO061406875"/>
    <m/>
    <m/>
    <m/>
    <n v="112.674146108329"/>
    <n v="-7.3656689434028504"/>
    <s v="MD|MYDB-20260810264864|DN00001/MN01993|warkop compas|81334151456"/>
    <s v="MYDIGIBIZPARTNER"/>
    <m/>
    <m/>
    <m/>
    <m/>
    <m/>
    <m/>
    <m/>
    <m/>
    <s v="Management Janji"/>
    <s v="2026-08-11 13:00:00 | M Janji : (11/08/2026) jam Pasang : 09:00 Note : hubungi pelanggan jika ingin kelokasi "/>
    <s v="FCC"/>
    <d v="2026-10-08T14:25:37"/>
    <d v="2026-08-11T13:00:00"/>
    <m/>
    <s v="SURVEY_NEW_MANJA"/>
    <s v="SEPANJANG"/>
    <s v="NO ADDON"/>
    <m/>
    <s v="MIE - SEND SURVEY"/>
    <s v="HSI Bisnis Basic Promo HUT Telkom PSB 70% - 50 Mbps"/>
    <s v="INDIBIZ"/>
    <m/>
    <m/>
    <d v="2026-08-11T13:00:00"/>
    <s v="2026-08-11 13:00:00 | M Janji : (11/08/2026) jam Pasang : 09:00 Note : hubungi pelanggan jika ingin kelokasi "/>
    <m/>
    <m/>
    <m/>
    <e v="#NUM!"/>
    <e v="#NUM!"/>
    <x v="1"/>
  </r>
  <r>
    <n v="581"/>
    <n v="1002505991"/>
    <n v="3"/>
    <x v="3"/>
    <n v="4"/>
    <s v="MAGELANG"/>
    <s v="WONOSOBO"/>
    <s v="WOS"/>
    <s v="REG"/>
    <s v="AO"/>
    <x v="0"/>
    <s v="1P INET"/>
    <s v="Completed (PS)"/>
    <s v="RBS-Regional 3"/>
    <d v="2026-08-03T12:31:56"/>
    <d v="2026-08-04T12:54:32"/>
    <n v="69357455"/>
    <m/>
    <n v="141373127384"/>
    <s v="ERABLUE RAYA KRETEK"/>
    <s v="ODP-WOS-FAA/066"/>
    <s v="WO060782800"/>
    <m/>
    <m/>
    <m/>
    <n v="109.96109300000001"/>
    <n v="-7.3871729999999998"/>
    <s v="|MN02587|MYIA-063304653213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X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0"/>
  </r>
  <r>
    <n v="582"/>
    <n v="1002513899"/>
    <n v="3"/>
    <x v="5"/>
    <n v="5"/>
    <s v="MADURA"/>
    <s v="PAMEKASAN"/>
    <s v="PME"/>
    <s v="REG"/>
    <s v="AO"/>
    <x v="0"/>
    <m/>
    <s v="Completed (PS)"/>
    <s v="RBS-Regional 3"/>
    <d v="2026-08-07T09:44:03"/>
    <d v="2026-08-09T20:05:16"/>
    <n v="69360459"/>
    <m/>
    <n v="152426928026"/>
    <s v="SPBU Pertamina 54.693.10"/>
    <s v="ODP-PME-FQ/07"/>
    <s v="WO061281615"/>
    <m/>
    <m/>
    <m/>
    <n v="113.4685222"/>
    <n v="-7.2044565"/>
    <s v="|MN00213|/SPBU Pertamina 54.693.10/823-3851-4545/sam.p.oernajayasehatselalu@gmail.com/HSI Bisnis Promo HUT Telkom (1:1) 75 Mbps (Rp 415.000) PSB Rp 150.000/ACH. IDRIS/QCHR+Q6V, Jl. Raya Ambat, Tlanakan, Kec. Tlanakan, Kabupaten Pamekasan, Jawa Timur 69371"/>
    <s v="Sales Force DBS"/>
    <m/>
    <m/>
    <m/>
    <m/>
    <m/>
    <m/>
    <m/>
    <m/>
    <s v="Management Janji"/>
    <s v="2026-08-09 13:00:00|Nama : BP ROUF (PENGAWAS) No Hp : 082338514545 No Alt :  Tgl Pemasangan : 09 Agustus 2026 Interval : PAGI  Note : Hubungi pelanggan terlebih dahulu|40971402|MYDITA"/>
    <s v="FCC"/>
    <d v="2026-07-08T09:55:18"/>
    <d v="2026-08-09T13:00:00"/>
    <m/>
    <s v="PS"/>
    <s v="PAMEKASAN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: BP ROUF (PENGAWAS) No Hp : 082338514545 No Alt :  Tgl Pemasangan : 09 Agustus 2026 Interval : PAGI  Note : Hubungi pelanggan terlebih dahulu|40971402|MYDITA"/>
    <n v="2026"/>
    <n v="8"/>
    <n v="9"/>
    <d v="2026-08-09T00:00:00"/>
    <n v="-0.54166666666424135"/>
    <x v="0"/>
  </r>
  <r>
    <n v="583"/>
    <n v="1002504426"/>
    <n v="3"/>
    <x v="0"/>
    <n v="5"/>
    <s v="MALANG"/>
    <s v="BATU"/>
    <s v="KPO"/>
    <s v="REG"/>
    <s v="AO"/>
    <x v="0"/>
    <s v="1P INET"/>
    <s v="Completed (PS)"/>
    <s v="RBS-Regional 3"/>
    <d v="2026-08-01T11:25:56"/>
    <d v="2026-08-01T18:36:24"/>
    <n v="69356638"/>
    <m/>
    <n v="152711247262"/>
    <s v="MEBEL SURYA ABADI"/>
    <s v="ODP-KPO-FK/23 FK/D04/23.01"/>
    <s v="WO060634037"/>
    <m/>
    <m/>
    <m/>
    <n v="112.61902259999999"/>
    <n v="-7.9082356999999996"/>
    <s v="MD|MYDB-20260730263964|DN00001/MN00968|MEBEL SURYA ABADI|081230956631"/>
    <s v="MYDIGIBIZPARTNER"/>
    <m/>
    <m/>
    <m/>
    <m/>
    <m/>
    <m/>
    <m/>
    <m/>
    <s v="Management Janji"/>
    <s v="2026-08-02 08:00:00 | Nama Pic : bp mustafa No Hp Pic : 081230956631 No alt : - Jam Pemasangan : pagi  Tanggal Pemasangan : 2 Agustus 2026"/>
    <s v="FCC"/>
    <d v="2026-01-08T11:39:50"/>
    <d v="2026-08-02T08:00:00"/>
    <m/>
    <s v="PS"/>
    <s v="KARANGPLOSO"/>
    <s v="NO ADDON"/>
    <n v="20260801"/>
    <s v="Completed"/>
    <s v="HSI Bisnis Promo HUT Telkom PSB 70% - 50 Mbps"/>
    <s v="INDIBIZ"/>
    <m/>
    <m/>
    <d v="2026-08-02T08:00:00"/>
    <s v="2026-08-02 08:00:00 | Nama Pic : bp mustafa No Hp Pic : 081230956631 No alt : - Jam Pemasangan : pagi  Tanggal Pemasangan : 2 Agustus 2026"/>
    <n v="2026"/>
    <n v="8"/>
    <n v="1"/>
    <d v="2026-08-01T00:00:00"/>
    <n v="-1.3333333333357587"/>
    <x v="0"/>
  </r>
  <r>
    <n v="584"/>
    <n v="1002516436"/>
    <n v="3"/>
    <x v="2"/>
    <n v="5"/>
    <s v="SINGARJA"/>
    <s v="SINGARAJA"/>
    <s v="SGR"/>
    <s v="REG"/>
    <s v="AO"/>
    <x v="0"/>
    <m/>
    <s v="CANCEL COMPLETED"/>
    <s v="RBS-Regional 3"/>
    <d v="2026-08-09T11:58:44"/>
    <d v="2026-08-10T12:20:22"/>
    <n v="69361810"/>
    <m/>
    <n v="172424806035"/>
    <s v="TOKO SEMBAKO WISNU"/>
    <s v="ODP-SGR-FC/27"/>
    <m/>
    <m/>
    <m/>
    <m/>
    <n v="115.0637388"/>
    <n v="-8.1278047999999998"/>
    <s v="|MN00087|/CP KADEK KERTANA/081959428867/kadektana994@gmail.com"/>
    <s v="Sales Force DBS"/>
    <m/>
    <m/>
    <m/>
    <m/>
    <m/>
    <m/>
    <m/>
    <m/>
    <m/>
    <m/>
    <m/>
    <d v="2026-09-08T12:09:50"/>
    <m/>
    <m/>
    <s v="REJECT_FCC"/>
    <s v="X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1"/>
  </r>
  <r>
    <n v="585"/>
    <n v="1002515239"/>
    <n v="3"/>
    <x v="3"/>
    <n v="4"/>
    <s v="YOGYAKARTA"/>
    <s v="GUNUNG KIDUL"/>
    <s v="WNS"/>
    <s v="REG"/>
    <s v="AO"/>
    <x v="0"/>
    <s v="1P INET"/>
    <s v="OSS - FALLOUT"/>
    <s v="RBS-Regional 3"/>
    <d v="2026-08-07T16:16:56"/>
    <d v="2026-08-09T17:04:13"/>
    <n v="69361039"/>
    <m/>
    <n v="143135115049"/>
    <s v="SPX POJONG HUB"/>
    <s v="ODP-WNS-FAT/021 FAT/D02/021.01"/>
    <s v="WO061188133"/>
    <m/>
    <m/>
    <m/>
    <n v="110.7095832"/>
    <n v="-7.969087"/>
    <s v="|MC80054|MYIA-056521296516/POI/SYAHRUL RAHMADANI SALIM/085713251539/syahrul.salim@spxexpress.com"/>
    <s v="MYIB_ASSISTANT"/>
    <m/>
    <m/>
    <m/>
    <m/>
    <m/>
    <m/>
    <m/>
    <m/>
    <s v="Management Janji"/>
    <s v="2026-08-09 08:00:00 | Nama PIC:  BP SYAHRUL  No HP: 085713251539 Alt: Tanggal: 9/8/2026 Jam Pasang: Pagi Note: Hubungi sebelum ke lokasi"/>
    <s v="FCC"/>
    <d v="2026-07-08T16:25:36"/>
    <d v="2026-08-09T08:00:00"/>
    <s v="Kendala Pelanggan"/>
    <s v="FO_WFM"/>
    <s v="WONOSARI"/>
    <s v="NO ADDON"/>
    <m/>
    <s v="Provisioning Failed|WFM|INF009006582|PP_-7.8178510999999995,110.4079085_PP_PELANGGAN MINTA DIPENDING DULU SAMPAI WAKTU YANG B"/>
    <s v="HSI Bisnis Promo HUT Telkom PSB 70% - 50 Mbps"/>
    <s v="INDIBIZ"/>
    <m/>
    <m/>
    <d v="2026-08-09T08:00:00"/>
    <s v="2026-08-09 08:00:00 | Nama PIC:  BP SYAHRUL  No HP: 085713251539 Alt: Tanggal: 9/8/2026 Jam Pasang: Pagi Note: Hubungi sebelum ke lokasi"/>
    <m/>
    <m/>
    <m/>
    <e v="#NUM!"/>
    <e v="#NUM!"/>
    <x v="1"/>
  </r>
  <r>
    <n v="586"/>
    <n v="1002516805"/>
    <n v="3"/>
    <x v="5"/>
    <n v="5"/>
    <s v="MADURA"/>
    <s v="PAMEKASAN"/>
    <s v="ABT"/>
    <s v="REG"/>
    <s v="AO"/>
    <x v="0"/>
    <s v="1P INET"/>
    <s v="OSS - FALLOUT"/>
    <s v="RBS-Regional 3"/>
    <d v="2026-08-10T08:25:57"/>
    <d v="2026-08-10T09:55:12"/>
    <n v="69362048"/>
    <m/>
    <n v="152429209475"/>
    <s v="SEMERU JAYA"/>
    <s v="ODP-ABU-FE/18 FE/D02/18.01"/>
    <s v="WO061356768"/>
    <m/>
    <m/>
    <m/>
    <n v="113.804009892046"/>
    <n v="-6.8921395332846602"/>
    <s v="MD|MYDB-20260807264705|DN00001/MN00806|SEMERU JAYA|085927736727"/>
    <s v="MYDIGIBIZPARTNER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08:40:06"/>
    <d v="2026-08-11T08:00:00"/>
    <s v="Kendala Pelanggan"/>
    <s v="FO_WFM"/>
    <s v="X"/>
    <s v="NO ADDON"/>
    <m/>
    <s v="Provisioning Failed|WFM|INF009009003|PDI_-6.9939428,113.8910275_double input sama sc 1002516595"/>
    <s v="HSI Bisnis Promo HUT Telkom PSB 70% - 30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</r>
  <r>
    <n v="587"/>
    <n v="1002518424"/>
    <n v="3"/>
    <x v="5"/>
    <n v="5"/>
    <s v="SBY UTARA"/>
    <s v="MANYAR"/>
    <s v="MGO"/>
    <s v="REG"/>
    <s v="AO"/>
    <x v="0"/>
    <m/>
    <s v="Completed (PS)"/>
    <s v="RBS-Regional 3"/>
    <d v="2026-08-10T16:08:50"/>
    <d v="2026-08-10T19:00:39"/>
    <n v="69359895"/>
    <m/>
    <n v="152413167608"/>
    <s v="LEMBAGA PENDIDIKAN BAHASA CHINA"/>
    <s v="ODP-DMO-FQD/06"/>
    <s v="WO061427786"/>
    <m/>
    <m/>
    <m/>
    <n v="112.7513218"/>
    <n v="-7.2599382439999998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 No HP : 085113162223  Alt :   M Janji : 07/08/2026  Jam Pasang : 08.00 - 13:00   NoteÃ‚Â :  hubungi terlebih dahulu sebelum kelokasi "/>
    <s v="FCC"/>
    <d v="2026-10-08T16:10:07"/>
    <m/>
    <m/>
    <s v="PS"/>
    <s v="MERGOYOS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3:00:00 | Nama PIC : LEMBAGA PENDIDIKAN BAHASA CHINA  No HP : 085113162223  Alt :   M Janji : 07/08/2026  Jam Pasang : 08.00 - 13:00   NoteÃ‚Â :  hubungi terlebih dahulu sebelum kelokasi "/>
    <n v="2026"/>
    <n v="8"/>
    <n v="10"/>
    <d v="2026-08-10T00:00:00"/>
    <n v="-0.29166666666424135"/>
    <x v="0"/>
  </r>
  <r>
    <n v="588"/>
    <n v="1002508835"/>
    <n v="3"/>
    <x v="4"/>
    <n v="5"/>
    <s v="KUPANG"/>
    <s v="LABOAN BAJO"/>
    <s v="RTE"/>
    <s v="REG"/>
    <s v="AO"/>
    <x v="0"/>
    <s v="1P INET"/>
    <s v="Completed (PS)"/>
    <s v="RBS-Regional 3"/>
    <d v="2026-08-04T15:14:56"/>
    <d v="2026-08-05T22:12:11"/>
    <n v="69358435"/>
    <m/>
    <n v="172514216865"/>
    <s v="Prisilia Shop"/>
    <s v="ODP-RTE-FA/64 FA/D13/64.01"/>
    <s v="WO060910403"/>
    <m/>
    <m/>
    <m/>
    <n v="120.4581323"/>
    <n v="-8.5996983999999994"/>
    <s v="|MN00118|MYIA-074018412999/POI/Pak Apri/081246492880/radegundisjehanus@gmail.com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X"/>
    <s v="NO ADDON"/>
    <n v="20260805"/>
    <s v="Completed"/>
    <s v="HSI Bisnis Basic Promo HUT Telkom PSB 70% - 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0"/>
  </r>
  <r>
    <n v="589"/>
    <n v="1002518675"/>
    <n v="3"/>
    <x v="0"/>
    <n v="5"/>
    <s v="MADIUN"/>
    <s v="PONOROGO"/>
    <s v="SAT"/>
    <s v="REG"/>
    <s v="AO"/>
    <x v="0"/>
    <s v="1P INET"/>
    <s v="MIE - SEND SURVEY"/>
    <s v="RBS-Regional 3"/>
    <d v="2026-08-10T18:20:57"/>
    <d v="2026-08-10T18:22:01"/>
    <n v="69362787"/>
    <m/>
    <n v="152618204326"/>
    <s v="GRIYA KOMPUTER"/>
    <s v="ODP-SAT-FA/57 FA/D03/57.01"/>
    <s v="WO061443167"/>
    <m/>
    <m/>
    <m/>
    <n v="111.492552"/>
    <n v="-7.9877399000000002"/>
    <s v="MD|MYDB-20260810264899|DN00001/MN02053|GRIYA KOMPUTER|081936652625"/>
    <s v="MYDIGIBIZPARTNER"/>
    <m/>
    <m/>
    <m/>
    <m/>
    <m/>
    <m/>
    <m/>
    <m/>
    <s v="Management Janji"/>
    <s v="2026-08-11 15:00:00 | Waktu pemasnagan : 11 Agustus 2026 Jam pemasangan : 08.00 - 12.00 Mohon hubungi pelanggan sebelum ke lokasi  Terima kasih"/>
    <s v="FCC"/>
    <d v="2026-10-08T18:39:50"/>
    <d v="2026-08-11T15:00:00"/>
    <m/>
    <s v="SURVEY_NEW_MANJA"/>
    <s v="SAMBIT SUMOROTO"/>
    <s v="NO ADDON"/>
    <m/>
    <s v="MIE - SEND SURVEY"/>
    <s v="HSI Bisnis Promo HUT Telkom PSB 70% - 200 Mbps"/>
    <s v="INDIBIZ"/>
    <m/>
    <m/>
    <d v="2026-08-11T15:00:00"/>
    <s v="2026-08-11 15:00:00 | Waktu pemasnagan : 11 Agustus 2026 Jam pemasangan : 08.00 - 12.00 Mohon hubungi pelanggan sebelum ke lokasi  Terima kasih"/>
    <m/>
    <m/>
    <m/>
    <e v="#NUM!"/>
    <e v="#NUM!"/>
    <x v="1"/>
  </r>
  <r>
    <n v="590"/>
    <n v="1002518467"/>
    <n v="3"/>
    <x v="4"/>
    <n v="5"/>
    <s v="KUPANG"/>
    <s v="LABOAN BAJO"/>
    <s v="RTE"/>
    <s v="REG"/>
    <s v="AO"/>
    <x v="0"/>
    <s v="1P INET"/>
    <s v="MIE - SEND SURVEY"/>
    <s v="RBS-Regional 3"/>
    <d v="2026-08-10T16:22:56"/>
    <d v="2026-08-10T16:24:01"/>
    <n v="69362689"/>
    <m/>
    <n v="172514216917"/>
    <s v="HOTEL RIMA"/>
    <s v="ODP-RTE-FC/03 FC/D06/03.01"/>
    <s v="WO061428935"/>
    <m/>
    <m/>
    <m/>
    <n v="120.4713756"/>
    <n v="-8.6111687999999997"/>
    <s v="|MN02681|MYIA-050682685315/POI/SABLON PONGKOR/082340716816/chipoilondoshin@gmail.com"/>
    <s v="MYIB_ASSISTANT"/>
    <m/>
    <m/>
    <m/>
    <m/>
    <m/>
    <m/>
    <m/>
    <m/>
    <s v="Management Janji"/>
    <s v="2026-08-11 13:00:00 | Waktu pemasnagan : 11 Agustus 2026 Jam pemasangan : 10.00 Mohon hubungi pelanggan sebelum ke lokasi  Terima kasih"/>
    <s v="FCC"/>
    <d v="2026-10-08T16:25:38"/>
    <d v="2026-08-11T13:00:00"/>
    <m/>
    <s v="SURVEY_NEW_MANJA"/>
    <s v="X"/>
    <s v="NO ADDON"/>
    <m/>
    <s v="MIE - SEND SURVEY"/>
    <s v="HSI Bisnis Basic Promo HUT Telkom PSB 70% - 50 Mbps"/>
    <s v="INDIBIZ"/>
    <m/>
    <m/>
    <d v="2026-08-11T13:00:00"/>
    <s v="2026-08-11 13:00:00 | Waktu pemasnagan : 11 Agustus 2026 Jam pemasangan : 10.00 Mohon hubungi pelanggan sebelum ke lokasi  Terima kasih"/>
    <m/>
    <m/>
    <m/>
    <e v="#NUM!"/>
    <e v="#NUM!"/>
    <x v="1"/>
  </r>
  <r>
    <n v="591"/>
    <n v="1002508720"/>
    <n v="3"/>
    <x v="3"/>
    <n v="4"/>
    <s v="MAGELANG"/>
    <s v="MUNTILAN"/>
    <s v="SWT"/>
    <s v="REG"/>
    <s v="AO"/>
    <x v="0"/>
    <m/>
    <s v="FCC - HD1A - PROGRESS"/>
    <s v="RBS-Regional 3"/>
    <d v="2026-08-04T14:53:54"/>
    <d v="2026-08-04T14:55:20"/>
    <n v="69358420"/>
    <m/>
    <n v="142164113610"/>
    <s v="Surawan farm"/>
    <m/>
    <m/>
    <m/>
    <m/>
    <m/>
    <n v="110.36181670000001"/>
    <n v="-7.5316444000000002"/>
    <s v="|MN00935|/Surawan farm/081329014959/y.surawan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592"/>
    <n v="1002511482"/>
    <n v="3"/>
    <x v="2"/>
    <n v="5"/>
    <s v="SINGARJA"/>
    <s v="KLUNGKUNG"/>
    <s v="SMA"/>
    <s v="REG"/>
    <s v="AO"/>
    <x v="0"/>
    <m/>
    <s v="Completed (PS)"/>
    <s v="RBS-Regional 3"/>
    <d v="2026-08-06T08:45:08"/>
    <d v="2026-08-08T06:11:22"/>
    <n v="69359573"/>
    <m/>
    <n v="172428815945"/>
    <s v="TK NEGERI PEMBINA KECAMATAN DAWAN"/>
    <s v="ODP-SMA-FAD/20"/>
    <s v="WO061063694"/>
    <m/>
    <m/>
    <m/>
    <n v="115.4234185"/>
    <n v="-8.5456836999999997"/>
    <s v="|MN02750|/PIC NI KETUT SUARMINI/081238234066/arminiayu05@gmail.com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08:55:04"/>
    <d v="2026-08-07T15:00:00"/>
    <m/>
    <s v="PS"/>
    <s v="SEMARAPURA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Waktu pemasnagan : 07 agustus 2026 Jam pemasangan : 08.00 - 12.00 Mohon hubungi pelanggan sebelum ke lokasi  Terima kasih|40010577|MYDITA"/>
    <n v="2026"/>
    <n v="8"/>
    <n v="8"/>
    <d v="2026-08-08T00:00:00"/>
    <n v="0.375"/>
    <x v="0"/>
  </r>
  <r>
    <n v="593"/>
    <n v="1002511156"/>
    <n v="3"/>
    <x v="5"/>
    <n v="5"/>
    <s v="SBY UTARA"/>
    <s v="GRESIK"/>
    <s v="GSK"/>
    <s v="REG"/>
    <s v="AO"/>
    <x v="0"/>
    <m/>
    <s v="MIA - INVALID SURVEY"/>
    <s v="RBS-Regional 3"/>
    <d v="2026-08-05T16:29:22"/>
    <d v="2026-08-07T10:27:36"/>
    <n v="69359383"/>
    <m/>
    <n v="152421262149"/>
    <s v="Amaly Food"/>
    <s v="ODP-GSK-FAM/14"/>
    <s v="WO061077905"/>
    <m/>
    <m/>
    <m/>
    <n v="112.6178103"/>
    <n v="-7.1764482000000003"/>
    <s v="AMRBS;402407;AMEX;TETTUKO WIWENGKU ADHIYAKSO;RBS-3;SURAMADU;Amaly Food;HSI Bisnis Winback + Antares Eazy (1:1) 200 Mbps (Rp 925.000) PSB Rp 150.000;083830618732;finance@akseskebomas.com;SUWAEFI ANWAR;-7.17700277441601, 112.61873121788827Jl. Mayjen Sungkon"/>
    <s v="Amex"/>
    <m/>
    <m/>
    <m/>
    <m/>
    <m/>
    <m/>
    <m/>
    <m/>
    <s v="Management Janji"/>
    <s v="2026-08-08 15:00:00|Nama PIC : ibu sinta No HP : 083830618732 No Alternatif : - M Janji : 07/08/2026 Jam Pasang : Pagi NoteÃ‚Â :  Hubungi terlebih dahulu sebelum ke lokasi |40961370|MYDITA"/>
    <s v="FCC"/>
    <d v="2026-05-08T16:39:46"/>
    <d v="2026-08-08T15:00:00"/>
    <m/>
    <s v="SURVEY_NEW_MANJA"/>
    <s v="GRESIK"/>
    <s v="ANTAREZ"/>
    <m/>
    <s v="MIE - INVALID SURVEY - Kendala Jalur/Rute Tarikan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15:00:00"/>
    <s v="2026-08-08 15:00:00|Nama PIC : ibu sinta No HP : 083830618732 No Alternatif : - M Janji : 07/08/2026 Jam Pasang : Pagi NoteÃ‚Â :  Hubungi terlebih dahulu sebelum ke lokasi |40961370|MYDITA"/>
    <m/>
    <m/>
    <m/>
    <e v="#NUM!"/>
    <e v="#NUM!"/>
    <x v="1"/>
  </r>
  <r>
    <n v="594"/>
    <n v="1002505202"/>
    <n v="3"/>
    <x v="3"/>
    <n v="4"/>
    <s v="MAGELANG"/>
    <s v="WONOSOBO"/>
    <s v="WOS"/>
    <s v="REG"/>
    <s v="AO"/>
    <x v="0"/>
    <s v="1P INET"/>
    <s v="Completed (PS)"/>
    <s v="RBS-Regional 3"/>
    <d v="2026-08-02T12:10:56"/>
    <d v="2026-08-03T15:43:30"/>
    <n v="69357010"/>
    <m/>
    <n v="141373127174"/>
    <s v="BINTANG SILVER"/>
    <s v="ODP-WOS-FE/042 FE/D01/042.01"/>
    <s v="WO060707767"/>
    <m/>
    <m/>
    <m/>
    <n v="109.85920900000001"/>
    <n v="-7.3038100000000004"/>
    <s v="|MC80016|MYIA-029725328046/POI/Pradipta Widi Anggriawan/085382363742/kaliwaru0224@gmail.com"/>
    <s v="MYIB_ASSISTANT"/>
    <m/>
    <m/>
    <m/>
    <m/>
    <m/>
    <m/>
    <m/>
    <m/>
    <s v="Management Janji"/>
    <s v="2026-08-03 13:00:00 | Nama Pic : BP DIPTA No Hp Pic : 085382363742 Jam Pemasangan : 08:00 - 12.00 Tanggal Pemasangan : SENIN 03 AGUSTUS 2026 Info Tambahan : Hubungi pelanggan sebelum datang ke lokasi, terima kasih."/>
    <s v="FCC"/>
    <d v="2026-02-08T12:24:54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BP DIPTA No Hp Pic : 085382363742 Jam Pemasangan : 08:00 - 12.00 Tanggal Pemasangan : SENIN 03 AGUSTUS 2026 Info Tambahan : Hubungi pelanggan sebelum datang ke lokasi, terima kasih."/>
    <n v="2026"/>
    <n v="8"/>
    <n v="3"/>
    <d v="2026-08-03T00:00:00"/>
    <n v="-0.54166666666424135"/>
    <x v="0"/>
  </r>
  <r>
    <n v="595"/>
    <n v="1002505826"/>
    <n v="3"/>
    <x v="5"/>
    <n v="5"/>
    <s v="SBY UTARA"/>
    <s v="KENJERAN"/>
    <s v="KBL"/>
    <s v="REG"/>
    <s v="AO"/>
    <x v="0"/>
    <m/>
    <s v="Completed (PS)"/>
    <s v="RBS-Regional 3"/>
    <d v="2026-08-03T11:00:55"/>
    <d v="2026-08-03T21:09:34"/>
    <n v="69355820"/>
    <m/>
    <n v="152401227305"/>
    <s v="RUKO PAMUNGKAS"/>
    <s v="ODP-KBL-FEF/21"/>
    <s v="WO060770244"/>
    <m/>
    <m/>
    <m/>
    <n v="112.73384203000001"/>
    <n v="-7.2000520889999997"/>
    <s v="|MN00086|MYIA-046678569030/POI/Hilman Pamungkas /089520207522/hilmanpamungkas231@gmail.com"/>
    <s v="Sales Force DBS"/>
    <m/>
    <m/>
    <m/>
    <m/>
    <m/>
    <m/>
    <m/>
    <m/>
    <s v="Management Janji"/>
    <s v="2026-08-01 08:00:00 | Tanggal pemasangan :01 agustus 2026  Jam pemasangan : 08.00 - 12.00  Info Tambahan : Hubungi pelanggan dulu sebelum ke lokasi  terimakasih"/>
    <s v="FCC"/>
    <d v="2026-03-08T11:10:34"/>
    <m/>
    <m/>
    <s v="PS"/>
    <s v="KEBALE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Tanggal pemasangan :01 agustus 2026  Jam pemasangan : 08.00 - 12.00  Info Tambahan : Hubungi pelanggan dulu sebelum ke lokasi  terimakasih"/>
    <n v="2026"/>
    <n v="8"/>
    <n v="3"/>
    <d v="2026-08-03T00:00:00"/>
    <n v="-0.29166666666424135"/>
    <x v="0"/>
  </r>
  <r>
    <n v="596"/>
    <n v="1002516474"/>
    <n v="3"/>
    <x v="3"/>
    <n v="4"/>
    <s v="MAGELANG"/>
    <s v="MAGELANG"/>
    <s v="MGE"/>
    <s v="REG"/>
    <s v="AO"/>
    <x v="0"/>
    <s v="1P INET"/>
    <s v="Completed (PS)"/>
    <s v="RBS-Regional 3"/>
    <d v="2026-08-09T12:56:56"/>
    <d v="2026-08-10T12:37:22"/>
    <n v="69361859"/>
    <m/>
    <n v="146137149690"/>
    <s v="PT JAMBEWANGI INDAH LESTARI SPBU 44.561.03"/>
    <s v="ODP-MGE-FAX/002 FAX/D01/002.01"/>
    <s v="WO061316486"/>
    <m/>
    <m/>
    <m/>
    <n v="110.2285598"/>
    <n v="-7.4346449999999997"/>
    <s v="|MN02255|MYIA-043469589430/POI/RANGGA MUDA KUSUMA/0895422316410/ramones01012001@gmail.com"/>
    <s v="MYIB_ASSISTANT"/>
    <m/>
    <m/>
    <m/>
    <m/>
    <m/>
    <m/>
    <m/>
    <m/>
    <s v="Management Janji"/>
    <s v="2026-08-10 09:00:00 | M Janji : (10/08/2026) jam Pasang : 09:00 Note : hubungi pelanggan jika ingin kelokasi "/>
    <s v="FCC"/>
    <d v="2026-09-08T13:10:37"/>
    <d v="2026-08-10T09:00:00"/>
    <m/>
    <s v="PS"/>
    <s v="X"/>
    <s v="NO ADDON"/>
    <n v="20260810"/>
    <s v="Completed"/>
    <s v="HSI Bisnis Basic Promo HUT Telkom PSB 70% - 100 Mbps"/>
    <s v="INDIBIZ"/>
    <m/>
    <m/>
    <d v="2026-08-10T09:00:00"/>
    <s v="2026-08-10 09:00:00 | M Janji : (10/08/2026) jam Pasang : 09:00 Note : hubungi pelanggan jika ingin kelokasi "/>
    <n v="2026"/>
    <n v="8"/>
    <n v="10"/>
    <d v="2026-08-10T00:00:00"/>
    <n v="-0.375"/>
    <x v="0"/>
  </r>
  <r>
    <n v="597"/>
    <n v="1002512650"/>
    <n v="3"/>
    <x v="6"/>
    <n v="5"/>
    <s v="SIDOARJO"/>
    <s v="JOMBANG"/>
    <s v="MOJ"/>
    <s v="REG"/>
    <s v="AO"/>
    <x v="0"/>
    <m/>
    <s v="Completed (PS)"/>
    <s v="RBS-Regional 3"/>
    <d v="2026-08-06T14:24:02"/>
    <d v="2026-08-06T19:52:27"/>
    <n v="69360057"/>
    <m/>
    <n v="152319208226"/>
    <s v="YAYASAN ISLAMIC CENTER WONOSALAM JOMBANG"/>
    <s v="ODP-MOJ-FG/34"/>
    <s v="WO061096552"/>
    <m/>
    <m/>
    <m/>
    <n v="112.3720793"/>
    <n v="-7.7094909999999999"/>
    <s v="|MN02084|/YAYASAN ISLAMIC CENTER WONOSALAM JOMBANG/WINBACK 2.0 HSI B2B (1:1) 50MBPS 355RB PSB DISC 70%//wonosalamlpitalazhaar@gmail.com/PUTHUT KURNIA ROHADI/85190009681"/>
    <s v="Sales Force DBS"/>
    <m/>
    <m/>
    <m/>
    <m/>
    <m/>
    <m/>
    <m/>
    <m/>
    <s v="Management Janji"/>
    <s v="2026-08-07 13:00:00| M Janji : (07/08/026) jam Pasang : 09:00 Note : hubungi pelanggan jika ingin kelokasi|40951378|MYDITA"/>
    <s v="FCC"/>
    <d v="2026-06-08T14:26:03"/>
    <d v="2026-08-07T13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 M Janji : (07/08/026) jam Pasang : 09:00 Note : hubungi pelanggan jika ingin kelokasi|40951378|MYDITA"/>
    <n v="2026"/>
    <n v="8"/>
    <n v="6"/>
    <d v="2026-08-06T00:00:00"/>
    <n v="-1.5416666666642413"/>
    <x v="0"/>
  </r>
  <r>
    <n v="598"/>
    <n v="1002516159"/>
    <n v="3"/>
    <x v="0"/>
    <n v="5"/>
    <s v="MADIUN"/>
    <s v="NGAWI"/>
    <s v="MGT"/>
    <s v="REG"/>
    <s v="AO"/>
    <x v="0"/>
    <s v="1P INET"/>
    <s v="Completed (PS)"/>
    <s v="RBS-Regional 3"/>
    <d v="2026-08-08T16:34:56"/>
    <d v="2026-08-10T11:25:53"/>
    <n v="69361596"/>
    <m/>
    <n v="152603215868"/>
    <s v="SPBU 54.633.01"/>
    <s v="ODP-MGT-FF/14 FF/D03/14.01"/>
    <s v="WO061280794"/>
    <m/>
    <m/>
    <m/>
    <n v="111.3472429"/>
    <n v="-7.6464539"/>
    <s v="|MN00285|MYIA-038735910455/POI/H SOETOMO/085334123351/spbu5.5463301@gmail.com"/>
    <s v="MYIB_ASSISTANT"/>
    <m/>
    <m/>
    <m/>
    <m/>
    <m/>
    <m/>
    <m/>
    <m/>
    <s v="Management Janji"/>
    <s v="2026-08-10 08:00:00 | Tgl Pemasangan : 10 Agustus 2026 Interval : PAGI 10.00 Note : Hubungi pelanggan terlebih dahulu"/>
    <s v="FCC"/>
    <d v="2026-08-08T16:40:10"/>
    <d v="2026-08-10T08:00:00"/>
    <m/>
    <s v="PS"/>
    <s v="MAGETAN"/>
    <s v="NO ADDON"/>
    <n v="20260810"/>
    <s v="Completed"/>
    <s v="HSI Bisnis Promo HUT Telkom PSB 70% - 50 Mbps"/>
    <s v="INDIBIZ"/>
    <m/>
    <m/>
    <d v="2026-08-10T08:00:00"/>
    <s v="2026-08-10 08:00:00 | Tgl Pemasangan : 10 Agustus 2026 Interval : PAGI 10.00 Note : Hubungi pelanggan terlebih dahulu"/>
    <n v="2026"/>
    <n v="8"/>
    <n v="10"/>
    <d v="2026-08-10T00:00:00"/>
    <n v="-0.33333333333575865"/>
    <x v="0"/>
  </r>
  <r>
    <n v="599"/>
    <n v="1002510365"/>
    <n v="3"/>
    <x v="6"/>
    <n v="5"/>
    <s v="JEMBER"/>
    <s v="JEMBER"/>
    <s v="JER"/>
    <s v="REG"/>
    <s v="AO"/>
    <x v="0"/>
    <s v="1P INET"/>
    <s v="Completed (PS)"/>
    <s v="RBS-Regional 3"/>
    <d v="2026-08-05T12:17:00"/>
    <d v="2026-08-05T19:04:53"/>
    <n v="69359061"/>
    <m/>
    <n v="152501280161"/>
    <s v="CV BAKSO Klenger Ambulu Cabang Jember"/>
    <s v="ODP-JER-FW/67 FW/D07/67.01"/>
    <s v="WO060974283"/>
    <m/>
    <m/>
    <m/>
    <n v="113.705505095422"/>
    <n v="-8.1649478805913205"/>
    <s v="MD|MYDB-20260804264383|DN00001/MN00580|CV BAKSO Klenger Ambulu Cabang Jember|0813600055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JEMBER"/>
    <s v="NO ADDON"/>
    <n v="20260805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5"/>
    <d v="2026-08-05T00:00:00"/>
    <n v="-1.5416666666642413"/>
    <x v="0"/>
  </r>
  <r>
    <n v="600"/>
    <n v="1002515195"/>
    <n v="3"/>
    <x v="6"/>
    <n v="5"/>
    <s v="JEMBER"/>
    <s v="JEMBER"/>
    <s v="KLT"/>
    <s v="REG"/>
    <s v="AO"/>
    <x v="0"/>
    <m/>
    <s v="Completed (PS)"/>
    <s v="RBS-Regional 3"/>
    <d v="2026-08-07T16:07:09"/>
    <d v="2026-08-07T21:30:20"/>
    <n v="69360155"/>
    <m/>
    <n v="152538203663"/>
    <s v="SMAN 01 KALISAT"/>
    <s v="ODP-KLT-FB/84"/>
    <s v="WO061187800"/>
    <m/>
    <m/>
    <m/>
    <n v="113.81415715"/>
    <n v="-8.1255513090000004"/>
    <s v="|MN00906|MYIA-047042785758/POI/septian/088226040931/sman01kalisat@gmail.com"/>
    <s v="Sales Force DBS"/>
    <m/>
    <m/>
    <m/>
    <m/>
    <m/>
    <m/>
    <m/>
    <m/>
    <s v="Management Janji"/>
    <s v="2026-08-07 13:00:00 | Nama PIC : bapak septian  No HP :  088226040931  Alt :   M Janji : (JUMAT/7/AGUSTUS/2026)  jam Pasang : 09:00  Note : hubungi pelanggan jika ingin kelokasi"/>
    <s v="FCC"/>
    <d v="2026-07-08T16:25:36"/>
    <m/>
    <m/>
    <s v="PS"/>
    <s v="JEMBER"/>
    <s v="NO ADDON"/>
    <n v="20260807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07:00:00"/>
    <s v="2026-08-07 13:00:00 | Nama PIC : bapak septian  No HP :  088226040931  Alt :   M Janji : (JUMAT/7/AGUSTUS/2026)  jam Pasang : 09:00  Note : hubungi pelanggan jika ingin kelokasi"/>
    <n v="2026"/>
    <n v="8"/>
    <n v="7"/>
    <d v="2026-08-07T00:00:00"/>
    <n v="-0.29166666666424135"/>
    <x v="0"/>
  </r>
  <r>
    <n v="601"/>
    <n v="1002506772"/>
    <n v="3"/>
    <x v="3"/>
    <n v="4"/>
    <s v="MAGELANG"/>
    <s v="WONOSOBO"/>
    <s v="WOS"/>
    <s v="REG"/>
    <s v="AO"/>
    <x v="0"/>
    <s v="1P INET"/>
    <s v="Completed (PS)"/>
    <s v="RBS-Regional 3"/>
    <d v="2026-08-04T08:29:57"/>
    <d v="2026-08-04T18:03:08"/>
    <n v="69357918"/>
    <m/>
    <n v="141373127387"/>
    <s v="BENGKEL MOTOR HABIBI"/>
    <s v="ODP-WOS-FAD/017"/>
    <s v="WO060852664"/>
    <m/>
    <m/>
    <m/>
    <n v="109.898872"/>
    <n v="-7.3585649999999996"/>
    <s v="|MN00909|MYIA-033654055388/POI/rizal/089524970672/bungkuadrat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8:40:22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0"/>
  </r>
  <r>
    <n v="602"/>
    <n v="1002506014"/>
    <n v="3"/>
    <x v="4"/>
    <n v="5"/>
    <s v="MATARAM"/>
    <s v="LOMBOK TIMUR UTARA"/>
    <s v="SGG"/>
    <s v="REG"/>
    <s v="AO"/>
    <x v="0"/>
    <m/>
    <s v="Completed (PS)"/>
    <s v="RBS-Regional 3"/>
    <d v="2026-08-03T12:56:19"/>
    <d v="2026-08-03T15:40:28"/>
    <n v="69356496"/>
    <m/>
    <n v="172604214071"/>
    <s v="TOKO NAYU SEJAHTERA"/>
    <s v="ODP-SGG-FAU/11"/>
    <s v="WO060787057"/>
    <m/>
    <m/>
    <m/>
    <n v="116.15921289000001"/>
    <n v="-8.350918021"/>
    <s v="MD|MYDB-20260722263507|DN00001/MN01272|TOKO NAYU SEJAHTERA|085955366999"/>
    <s v="MYDIGIBIZPARTNER"/>
    <m/>
    <m/>
    <m/>
    <m/>
    <m/>
    <m/>
    <m/>
    <m/>
    <s v="Management Janji"/>
    <s v="2026-08-02 08:00:00 | M Janji : 01 AGUSTUS 2026  Jam Pasang : Siang  Note : hubungi pelanggan jika ingin ke lokasi, terima kasih."/>
    <s v="FCC"/>
    <d v="2026-03-08T13:10:38"/>
    <m/>
    <m/>
    <s v="PS"/>
    <s v="LOMBOK UTA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01 AGUSTUS 2026  Jam Pasang : Siang  Note : hubungi pelanggan jika ingin ke lokasi, terima kasih."/>
    <n v="2026"/>
    <n v="8"/>
    <n v="3"/>
    <d v="2026-08-03T00:00:00"/>
    <n v="-0.29166666666424135"/>
    <x v="0"/>
  </r>
  <r>
    <n v="603"/>
    <n v="1002512822"/>
    <n v="3"/>
    <x v="1"/>
    <n v="4"/>
    <s v="SEMARANG"/>
    <s v="KENDAL"/>
    <s v="KDL"/>
    <s v="REG"/>
    <s v="AO"/>
    <x v="0"/>
    <s v="1P INET"/>
    <s v="Completed (PS)"/>
    <s v="RBS-Regional 3"/>
    <d v="2026-08-06T15:05:56"/>
    <d v="2026-08-08T07:55:43"/>
    <n v="69360110"/>
    <m/>
    <n v="146457106341"/>
    <s v="ULYA MART"/>
    <s v="ODP-KDL-FJ/014 FJ/D02/014.01"/>
    <s v="WO061090016"/>
    <m/>
    <m/>
    <m/>
    <n v="110.2506534"/>
    <n v="-6.9564329999999996"/>
    <s v="|MN02256|MYIA-045994678303/POI/AGUS MAULANA/081957054145/fiber2759@gmail.com"/>
    <s v="MYIB_ASSISTANT"/>
    <m/>
    <m/>
    <m/>
    <m/>
    <m/>
    <m/>
    <m/>
    <m/>
    <s v="Management Janji"/>
    <s v="2026-08-07 13:00:00 | Nama PIC : Wati No HP : 081957054145 Alt : 081392106026 M Janji : 07/08/2026 Jam Pasang : 08.00 - 13:00  NoteÃ‚Â :  hubungi terlebih dahulu sebelum kelokasi"/>
    <s v="FCC"/>
    <d v="2026-06-08T15:25:44"/>
    <d v="2026-08-07T13:00:00"/>
    <m/>
    <s v="PS"/>
    <s v="X"/>
    <s v="NO ADDON"/>
    <n v="20260808"/>
    <s v="Completed"/>
    <s v="HSI Bisnis Promo HUT Telkom PSB 70% - 50 Mbps"/>
    <s v="INDIBIZ"/>
    <m/>
    <m/>
    <d v="2026-08-07T13:00:00"/>
    <s v="2026-08-07 13:00:00 | Nama PIC : Wati No HP : 081957054145 Alt : 081392106026 M Janji : 07/08/2026 Jam Pasang : 08.00 - 13:00  NoteÃ‚Â :  hubungi terlebih dahulu sebelum kelokasi"/>
    <n v="2026"/>
    <n v="8"/>
    <n v="8"/>
    <d v="2026-08-08T00:00:00"/>
    <n v="0.45833333333575865"/>
    <x v="0"/>
  </r>
  <r>
    <n v="604"/>
    <n v="1002513148"/>
    <n v="3"/>
    <x v="3"/>
    <n v="4"/>
    <s v="PURWOKERTO"/>
    <s v="CILACAP"/>
    <s v="KRY"/>
    <s v="REG"/>
    <s v="AO"/>
    <x v="0"/>
    <s v="1P INET"/>
    <s v="Completed (PS)"/>
    <s v="RBS-Regional 3"/>
    <d v="2026-08-06T16:28:56"/>
    <d v="2026-08-07T13:19:54"/>
    <n v="69360248"/>
    <m/>
    <n v="143385101937"/>
    <s v="RUANG GURU SMP NEGERI 2 SUMPIUH"/>
    <s v="ODP-KRY-FH/036"/>
    <s v="WO061101964"/>
    <m/>
    <m/>
    <m/>
    <n v="109.353478"/>
    <n v="-7.6089570000000002"/>
    <s v="|MC00213|MYIA-079480580062/POI/DIDIK FIRMANSYAH/089512063354/smpnduasumpiuh@gmail.com"/>
    <s v="MYIB_ASSISTANT"/>
    <m/>
    <m/>
    <m/>
    <m/>
    <m/>
    <m/>
    <m/>
    <m/>
    <s v="Management Janji"/>
    <s v="2026-08-09 08:00:00 | Jam pemasangan : 12.00 Info Tambahan : Hubungi pelanggan dulu sebelum ke lokasi terimakasih "/>
    <s v="FCC"/>
    <d v="2026-06-08T16:41:23"/>
    <d v="2026-08-09T08:00:00"/>
    <m/>
    <s v="PS"/>
    <s v="KROYA"/>
    <s v="NO ADDON"/>
    <n v="20260807"/>
    <s v="Completed"/>
    <s v="HSI Bisnis Promo HUT Telkom PSB 70% - 200 Mbps"/>
    <s v="INDIBIZ"/>
    <m/>
    <m/>
    <d v="2026-08-09T08:00:00"/>
    <s v="2026-08-09 08:00:00 | Jam pemasangan : 12.00 Info Tambahan : Hubungi pelanggan dulu sebelum ke lokasi terimakasih "/>
    <n v="2026"/>
    <n v="8"/>
    <n v="7"/>
    <d v="2026-08-07T00:00:00"/>
    <n v="-2.3333333333357587"/>
    <x v="0"/>
  </r>
  <r>
    <n v="605"/>
    <n v="1002506492"/>
    <n v="3"/>
    <x v="6"/>
    <n v="5"/>
    <s v="SIDOARJO"/>
    <s v="PASURUAN"/>
    <s v="PDA"/>
    <s v="REG"/>
    <s v="AO"/>
    <x v="0"/>
    <s v="1P INET"/>
    <s v="Completed (PS)"/>
    <s v="RBS-Regional 3"/>
    <d v="2026-08-03T16:16:56"/>
    <d v="2026-08-07T13:36:26"/>
    <n v="69357767"/>
    <m/>
    <n v="152741225069"/>
    <s v="PT Utomo Lab Energi Terbarukan"/>
    <s v="ODP-PDA-FAZ/12 FAZ/D02/12.01"/>
    <s v="WO060820605"/>
    <m/>
    <m/>
    <m/>
    <n v="112.668361"/>
    <n v="-7.6655430000000004"/>
    <s v="|MB00449|MYIA-036322352201/POI/bapak/085220079700/it@utomodeck.co.id"/>
    <s v="MYIB_ASSISTANT"/>
    <m/>
    <m/>
    <m/>
    <m/>
    <m/>
    <m/>
    <m/>
    <m/>
    <s v="Management Janji"/>
    <s v="2026-08-06 15:00:00 | Nama PIC : Erlangga No HP : 085220079700 Tanggal Pemasangan : 06 Agustus 2026 Jam Pemasangan : 08:00 15:00 Info Tambahan : Hubungi pelanggan dulu sebelum ke lokasi terimakasih"/>
    <s v="FCC"/>
    <d v="2026-03-08T16:39:49"/>
    <d v="2026-08-06T15:00:00"/>
    <m/>
    <s v="PS"/>
    <s v="PANDAAN"/>
    <s v="NO ADDON"/>
    <n v="20260807"/>
    <s v="Completed"/>
    <s v="HSI Bisnis Promo HUT Telkom PSB 70% - 50 Mbps"/>
    <s v="INDIBIZ"/>
    <m/>
    <m/>
    <d v="2026-08-06T15:00:00"/>
    <s v="2026-08-06 15:00:00 | Nama PIC : Erlangga No HP : 085220079700 Tanggal Pemasangan : 06 Agustus 2026 Jam Pemasangan : 08:00 15:00 Info Tambahan : Hubungi pelanggan dulu sebelum ke lokasi terimakasih"/>
    <n v="2026"/>
    <n v="8"/>
    <n v="7"/>
    <d v="2026-08-07T00:00:00"/>
    <n v="0.375"/>
    <x v="0"/>
  </r>
  <r>
    <n v="606"/>
    <n v="1002510174"/>
    <n v="3"/>
    <x v="3"/>
    <n v="4"/>
    <s v="PURWOKERTO"/>
    <s v="PURWOKERTO"/>
    <s v="PWT"/>
    <s v="REG"/>
    <s v="AO"/>
    <x v="0"/>
    <s v="1P INET"/>
    <s v="Completed (PS)"/>
    <s v="RBS-Regional 3"/>
    <d v="2026-08-05T11:19:57"/>
    <d v="2026-08-06T13:59:10"/>
    <n v="69358993"/>
    <m/>
    <n v="146303609683"/>
    <s v="Sd muhammadiyah purwokerto"/>
    <s v="ODP-PWT-FDM/045 FDM/D04/045.01"/>
    <s v="WO060966748"/>
    <m/>
    <m/>
    <m/>
    <n v="109.2377888"/>
    <n v="-7.4100881000000003"/>
    <s v="|MN02742|MYIA-019816562190/POI/luky sagita dewi/08996645908/lukysagita.ls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11:24:55"/>
    <d v="2026-08-06T08:00:00"/>
    <m/>
    <s v="PS"/>
    <s v="X"/>
    <s v="NO ADDON"/>
    <n v="20260806"/>
    <s v="Completed"/>
    <s v="HSI Bisnis Promo HUT Telkom PSB 70% - 15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0"/>
  </r>
  <r>
    <n v="607"/>
    <n v="1002506322"/>
    <n v="3"/>
    <x v="2"/>
    <n v="5"/>
    <s v="SINGARJA"/>
    <s v="SINGARAJA"/>
    <s v="SRR"/>
    <s v="REG"/>
    <s v="AO"/>
    <x v="0"/>
    <m/>
    <s v="98 | OSS - CANCEL COMPLETE"/>
    <s v="RBS-Regional 3"/>
    <d v="2026-08-03T14:55:26"/>
    <d v="2026-08-05T09:45:44"/>
    <n v="69353114"/>
    <m/>
    <n v="172425707959"/>
    <s v="PT KENCANA MAJU BERSAMA"/>
    <s v="ODP-SRR-FC/14"/>
    <s v="WO060807888"/>
    <m/>
    <m/>
    <m/>
    <n v="114.973015235703"/>
    <n v="-8.18761870275946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3-08T15:10:29"/>
    <m/>
    <s v="Kendala Teknik"/>
    <s v="CANCEL"/>
    <s v="X"/>
    <s v="NO ADDON"/>
    <m/>
    <s v="Cancel 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1"/>
  </r>
  <r>
    <n v="608"/>
    <n v="1002516511"/>
    <n v="3"/>
    <x v="1"/>
    <n v="4"/>
    <s v="PEKALONGAN"/>
    <s v="TEGAL"/>
    <s v="TEG"/>
    <s v="REG"/>
    <s v="AO"/>
    <x v="0"/>
    <s v="1P INET"/>
    <s v="Completed (PS)"/>
    <s v="RBS-Regional 3"/>
    <d v="2026-08-09T13:56:58"/>
    <d v="2026-08-10T13:22:05"/>
    <n v="69361876"/>
    <m/>
    <n v="142212126157"/>
    <s v="PT. DEDY JAYA LAMBANG PERKASA"/>
    <s v="ODP-TEG-FX/088"/>
    <s v="WO061323692"/>
    <m/>
    <m/>
    <m/>
    <n v="109.1252403"/>
    <n v="-6.8982533999999998"/>
    <s v="|MN00292|MYIA-003197210173/POI/ANNI NOVERIA/081542352008/noverianaani@gmail.com"/>
    <s v="MYIB_ASSISTANT"/>
    <m/>
    <m/>
    <m/>
    <m/>
    <m/>
    <m/>
    <m/>
    <m/>
    <s v="Management Janji"/>
    <s v="2026-08-10 13:00:00 | Nama PIC:  bu anni  No HP: 081542352008 Alt: Tanggal: 10/8/2026 Jam Pasang: 10.00 Note: Hubungi sebelum ke lokasi, terimakasih."/>
    <s v="FCC"/>
    <d v="2026-09-08T14:10:26"/>
    <d v="2026-08-10T13:00:00"/>
    <m/>
    <s v="PS"/>
    <s v="X"/>
    <s v="NO ADDON"/>
    <n v="20260810"/>
    <s v="Completed"/>
    <s v="HSI Bisnis Promo HUT Telkom PSB 70% - 100 Mbps"/>
    <s v="INDIBIZ"/>
    <m/>
    <m/>
    <d v="2026-08-10T13:00:00"/>
    <s v="2026-08-10 13:00:00 | Nama PIC:  bu anni  No HP: 081542352008 Alt: Tanggal: 10/8/2026 Jam Pasang: 10.00 Note: Hubungi sebelum ke lokasi, terimakasih."/>
    <n v="2026"/>
    <n v="8"/>
    <n v="10"/>
    <d v="2026-08-10T00:00:00"/>
    <n v="-0.54166666666424135"/>
    <x v="0"/>
  </r>
  <r>
    <n v="609"/>
    <n v="1002516118"/>
    <n v="3"/>
    <x v="7"/>
    <n v="4"/>
    <s v="SOLO"/>
    <s v="INNER - SOLO JATENG TIMUR"/>
    <s v="KRT"/>
    <s v="REG"/>
    <s v="AO"/>
    <x v="0"/>
    <s v="1P INET"/>
    <s v="8 | OSS - PONR"/>
    <s v="RBS-Regional 3"/>
    <d v="2026-08-08T15:49:57"/>
    <d v="2026-08-10T11:02:51"/>
    <n v="69361556"/>
    <m/>
    <n v="142505404317"/>
    <s v="CV. Langgeng Sukses Berkah"/>
    <s v="ODP-KRT-FAF/059 FAF/D05/04.59"/>
    <s v="WO061277235"/>
    <m/>
    <m/>
    <m/>
    <n v="110.770357064902"/>
    <n v="-7.5660459774650803"/>
    <s v="MD|MYDB-20260807264683|DN00001/MN00440|CV. Langgeng Sukses Berkah|085842436070"/>
    <s v="MYDIGIBIZPARTNER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ACT_COM"/>
    <s v="X"/>
    <s v="NO ADDON"/>
    <m/>
    <s v="PONR"/>
    <s v="HSI Bisnis Promo HUT Telkom PSB 70% - 300 Mbps"/>
    <s v="INDIBIZ"/>
    <m/>
    <m/>
    <d v="2026-08-10T08:00:00"/>
    <s v="2026-08-10 08:00:00 | Tgl Pemasangan : 09 Agustus 2026 Interval : PAGI SIANG Note : Hubungi pelanggan terlebih dahulu"/>
    <m/>
    <m/>
    <m/>
    <e v="#NUM!"/>
    <e v="#NUM!"/>
    <x v="1"/>
  </r>
  <r>
    <n v="610"/>
    <n v="1002509343"/>
    <n v="3"/>
    <x v="7"/>
    <n v="4"/>
    <s v="KUDUS"/>
    <s v="KUDUS"/>
    <s v="KUD"/>
    <s v="REG"/>
    <s v="AO"/>
    <x v="0"/>
    <s v="1P INET"/>
    <s v="Completed (PS)"/>
    <s v="RBS-Regional 3"/>
    <d v="2026-08-04T17:20:56"/>
    <d v="2026-08-06T14:20:14"/>
    <n v="69358619"/>
    <m/>
    <n v="142401145968"/>
    <s v="SPBU 4459309"/>
    <s v="ODP-KUD-FB/09 FB/D01/009.01"/>
    <s v="WO060925411"/>
    <m/>
    <m/>
    <m/>
    <n v="110.91021600000001"/>
    <n v="-6.8051500000000003"/>
    <s v="|MC60142|MYIA-083859494361/POI/DERA BAHTIAR WIDIYANTO /08562685148/spbu_modern@yahoo.com"/>
    <s v="MYIB_ASSISTANT"/>
    <m/>
    <m/>
    <m/>
    <m/>
    <m/>
    <m/>
    <m/>
    <m/>
    <s v="Management Janji"/>
    <s v="2026-08-05 15:00:00 | Nama PIC : Bp Dera No HP : 08562685148 No Alt : - M Janji : 05 Agustus 2026 Jam Pasang : Pagi / Siang Note : hubungi pelanggan jika ingin ke lokasi, terima kasih"/>
    <s v="FCC"/>
    <d v="2026-04-08T17:25:39"/>
    <d v="2026-08-05T15:00:00"/>
    <m/>
    <s v="PS"/>
    <s v="X"/>
    <s v="NO ADDON"/>
    <n v="20260806"/>
    <s v="Completed"/>
    <s v="HSI Bisnis Basic Promo HUT Telkom PSB 70% - 150 Mbps"/>
    <s v="INDIBIZ"/>
    <m/>
    <m/>
    <d v="2026-08-05T15:00:00"/>
    <s v="2026-08-05 15:00:00 | Nama PIC : Bp Dera No HP : 08562685148 No Alt : - M Janji : 05 Agustus 2026 Jam Pasang : Pagi / Siang Note : hubungi pelanggan jika ingin ke lokasi, terima kasih"/>
    <n v="2026"/>
    <n v="8"/>
    <n v="6"/>
    <d v="2026-08-06T00:00:00"/>
    <n v="0.375"/>
    <x v="0"/>
  </r>
  <r>
    <n v="611"/>
    <n v="1002516563"/>
    <n v="3"/>
    <x v="4"/>
    <n v="5"/>
    <s v="MATARAM"/>
    <s v="SUMBAWA"/>
    <s v="MLK"/>
    <s v="REG"/>
    <s v="AO"/>
    <x v="0"/>
    <s v="1P INET"/>
    <s v="OSS - FALLOUT"/>
    <s v="RBS-Regional 3"/>
    <d v="2026-08-09T15:32:56"/>
    <d v="2026-08-10T13:05:08"/>
    <n v="69361913"/>
    <m/>
    <n v="172608206126"/>
    <s v="KEDAI SAE"/>
    <s v="ODP-MLK-FAD/55 FAD/D05/55.01"/>
    <s v="WO061330547"/>
    <m/>
    <m/>
    <m/>
    <n v="116.74930060762701"/>
    <n v="-8.9167805375867299"/>
    <s v="|MN02367|MYIA-028760493407/POI/RINAWATI/082147552840/rinawtii70@gmail.com"/>
    <s v="MYIB_ASSISTANT"/>
    <m/>
    <m/>
    <m/>
    <m/>
    <m/>
    <m/>
    <m/>
    <m/>
    <s v="Management Janji"/>
    <s v="2026-08-10 13:00:00 | Nama PIC : Ibu Rina No Hp : 082147552840 No Alt : - Tgl Pemasangan : 10 Agustus 2026 Interval : PAGI SIANG Note : Hubungi pelanggan terlebih dahulu"/>
    <s v="FCC"/>
    <d v="2026-09-08T15:39:44"/>
    <d v="2026-08-10T13:00:00"/>
    <m/>
    <s v="FO_UIM"/>
    <s v="SUMBAWA BARAT"/>
    <s v="NO ADDON"/>
    <m/>
    <s v="Provisioning Failed|UIM|INF009011015|1029:Reservation not found for Broadband CFS with Reservation ID : 36886955745"/>
    <s v="HSI Bisnis Basic Promo HUT Telkom PSB 70% - 50 Mbps"/>
    <s v="INDIBIZ"/>
    <m/>
    <m/>
    <d v="2026-08-10T13:00:00"/>
    <s v="2026-08-10 13:00:00 | Nama PIC : Ibu Rina No Hp : 082147552840 No Alt : - Tgl Pemasangan : 10 Agustus 2026 Interval : PAGI SIANG Note : Hubungi pelanggan terlebih dahulu"/>
    <m/>
    <m/>
    <m/>
    <e v="#NUM!"/>
    <e v="#NUM!"/>
    <x v="1"/>
  </r>
  <r>
    <n v="612"/>
    <n v="1002516819"/>
    <n v="3"/>
    <x v="5"/>
    <n v="5"/>
    <s v="SBY UTARA"/>
    <s v="GRESIK"/>
    <s v="BPG"/>
    <s v="REG"/>
    <s v="AO"/>
    <x v="0"/>
    <m/>
    <s v="MIE - SEND SURVEY"/>
    <s v="RBS-Regional 3"/>
    <d v="2026-08-10T08:31:31"/>
    <d v="2026-08-10T15:24:01"/>
    <n v="69362038"/>
    <m/>
    <n v="152443207465"/>
    <s v="WARKOP KAMDAN"/>
    <s v="ODP-BPG-FA/100"/>
    <s v="WO061420968"/>
    <m/>
    <m/>
    <m/>
    <n v="112.4871285"/>
    <n v="-7.2671915"/>
    <s v="|MC70134|/WARKOP KAMDAN/KAMDAN SADAM ALIBI/087785706072/hamdansadamalibi@gmail.com/HSI Bisnis Promo HUT Telkom (1:1) 200 Mbps (Rp 790.000) PSB Rp 150.000/"/>
    <s v="Sales Force DBS"/>
    <m/>
    <m/>
    <m/>
    <m/>
    <m/>
    <m/>
    <m/>
    <m/>
    <s v="Management Janji"/>
    <s v="2026-08-11 13:00:00|Nama PIC:  BP KAMDAN  No HP: 087785706072 Alt: 087830543454 / WhatsApp Tanggal: 11/8/2026 Jam Pasang: Siang Note: Hubungi sebelum ke lokasi, terimakasih.|40010577|MYDITA"/>
    <s v="FCC"/>
    <d v="2026-10-08T08:40:06"/>
    <d v="2026-08-11T13:00:00"/>
    <m/>
    <s v="SURVEY_NEW_MANJA"/>
    <s v="NON-HERO GRESIK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KAMDAN  No HP: 087785706072 Alt: 087830543454 / WhatsApp Tanggal: 11/8/2026 Jam Pasang: Siang Note: Hubungi sebelum ke lokasi, terimakasih.|40010577|MYDITA"/>
    <m/>
    <m/>
    <m/>
    <e v="#NUM!"/>
    <e v="#NUM!"/>
    <x v="1"/>
  </r>
  <r>
    <n v="613"/>
    <n v="1002518218"/>
    <n v="3"/>
    <x v="0"/>
    <n v="5"/>
    <s v="KEDIRI"/>
    <s v="NGANJUK"/>
    <s v="NJK"/>
    <s v="REG"/>
    <s v="AO"/>
    <x v="0"/>
    <s v="1P INET"/>
    <s v="Completed (PS)"/>
    <s v="RBS-Regional 3"/>
    <d v="2026-08-10T15:10:56"/>
    <d v="2026-08-10T18:52:27"/>
    <n v="69362627"/>
    <m/>
    <n v="152611229872"/>
    <s v="SPBU 5464403"/>
    <s v="ODP-NJK-FQ/08 FQ/D02/08.01"/>
    <s v="WO061417215"/>
    <m/>
    <m/>
    <m/>
    <n v="111.920222781557"/>
    <n v="-7.6007293486941299"/>
    <s v="|MN02822|MYIA-050278662963/POI/SULIS SETYAJI/082140584771/spbu5464403ngk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."/>
    <s v="FCC"/>
    <d v="2026-10-08T15:25:39"/>
    <d v="2026-08-11T13:00:00"/>
    <m/>
    <s v="PS"/>
    <s v="X"/>
    <s v="NO ADDON"/>
    <n v="20260810"/>
    <s v="Completed"/>
    <s v="HSI Bisnis Promo HUT Telkom PSB 70% - 50 Mbps"/>
    <s v="INDIBIZ"/>
    <m/>
    <m/>
    <d v="2026-08-11T13:00:00"/>
    <s v="2026-08-11 13:00:00 | Tanggal pemasangan :11/08/2026 Jam pemasangan : siang Info Tambahan : Hubungi pelanggan dulu sebelum ke lokasi terima kasih."/>
    <n v="2026"/>
    <n v="8"/>
    <n v="10"/>
    <d v="2026-08-10T00:00:00"/>
    <n v="-1.5416666666642413"/>
    <x v="0"/>
  </r>
  <r>
    <n v="614"/>
    <n v="1002514829"/>
    <n v="3"/>
    <x v="5"/>
    <n v="5"/>
    <s v="SBY UTARA"/>
    <s v="TANDES"/>
    <s v="KLN"/>
    <s v="REG"/>
    <s v="AO"/>
    <x v="0"/>
    <s v="1P INET"/>
    <s v="Completed (PS)"/>
    <s v="RBS-Regional 3"/>
    <d v="2026-08-07T14:25:58"/>
    <d v="2026-08-08T18:23:43"/>
    <n v="69360876"/>
    <m/>
    <n v="152418251057"/>
    <s v="CV. Paracom"/>
    <s v="ODP-KLN-FBE/31 FBE/D01/31.01"/>
    <s v="WO061172044"/>
    <m/>
    <m/>
    <m/>
    <n v="112.703339"/>
    <n v="-7.2574899999999998"/>
    <s v="|MB00449|MYIA-023341108656/POI/bapak/085792529001/firdaamufliha@gmail.com"/>
    <s v="MYIB_ASSISTANT"/>
    <m/>
    <m/>
    <m/>
    <m/>
    <m/>
    <m/>
    <m/>
    <m/>
    <s v="Management Janji"/>
    <s v="2026-08-09 13:00:00 | telp :085792529001  alt : pagi / siang 099/08/2026 hub sebelum ke lokasi  "/>
    <s v="FCC"/>
    <d v="2026-07-08T14:40:02"/>
    <d v="2026-08-09T13:00:00"/>
    <m/>
    <s v="PS"/>
    <s v="KEBALEN"/>
    <s v="NO ADDON"/>
    <n v="20260808"/>
    <s v="Completed"/>
    <s v="HSI Bisnis Promo HUT Telkom PSB 70% - 150 Mbps"/>
    <s v="INDIBIZ"/>
    <m/>
    <m/>
    <d v="2026-08-09T13:00:00"/>
    <s v="2026-08-09 13:00:00 | telp :085792529001  alt : pagi / siang 099/08/2026 hub sebelum ke lokasi  "/>
    <n v="2026"/>
    <n v="8"/>
    <n v="8"/>
    <d v="2026-08-08T00:00:00"/>
    <n v="-1.5416666666642413"/>
    <x v="0"/>
  </r>
  <r>
    <n v="615"/>
    <n v="1002504794"/>
    <n v="3"/>
    <x v="5"/>
    <n v="5"/>
    <s v="SBY UTARA"/>
    <s v="GRESIK"/>
    <s v="CRM"/>
    <s v="REG"/>
    <s v="AO"/>
    <x v="0"/>
    <m/>
    <s v="100 | REVOKE COMPLETED"/>
    <s v="RBS-Regional 3"/>
    <d v="2026-08-01T16:08:45"/>
    <d v="2026-08-03T11:47:11"/>
    <n v="69339285"/>
    <m/>
    <n v="152446245863"/>
    <s v="PT SAKTISETIA SENTOSA"/>
    <s v="ODP-CRM-FD/14"/>
    <s v="WO060668949"/>
    <m/>
    <m/>
    <m/>
    <n v="112.542769970132"/>
    <n v="-7.2239180266593497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1-08T16:09:50"/>
    <m/>
    <s v="Kendala Pelanggan"/>
    <s v="REVOKE"/>
    <s v="NON-HERO GRESIK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1T07:00:00"/>
    <s v="2026-07-09 15:00:00|Tanggal pemasangan : 09/07/2024  Jam pemasangan : 08.00 - 12.00  Info Tambahan : Hubungi pelanggan dulu sebelum ke lokasi  terima kasih.|DA7880|MYDITA"/>
    <m/>
    <m/>
    <m/>
    <e v="#NUM!"/>
    <e v="#NUM!"/>
    <x v="1"/>
  </r>
  <r>
    <n v="616"/>
    <n v="1002513456"/>
    <n v="3"/>
    <x v="0"/>
    <n v="5"/>
    <s v="KEDIRI"/>
    <s v="TULUNGAGUNG"/>
    <s v="NGU"/>
    <s v="REG"/>
    <s v="AO"/>
    <x v="0"/>
    <s v="1P INET"/>
    <s v="Completed (PS)"/>
    <s v="RBS-Regional 3"/>
    <d v="2026-08-06T18:46:56"/>
    <d v="2026-08-07T13:06:21"/>
    <n v="69360334"/>
    <m/>
    <n v="152637211080"/>
    <s v="UD. TRI SULISTYANINGSIH (SPBU Pertamina 54.662.03)"/>
    <s v="ODP-NGU-FC/58 FC/D01/58.01"/>
    <s v="WO061115422"/>
    <m/>
    <m/>
    <m/>
    <n v="111.993217035581"/>
    <n v="-8.0962161328539093"/>
    <s v="|MN02702|MYIA-008524629991/POI/DWI ARIS SETIAWAN/085749666110/spbu.bsgroup03@gmail.com"/>
    <s v="MYIB_ASSISTANT"/>
    <m/>
    <m/>
    <m/>
    <m/>
    <m/>
    <m/>
    <m/>
    <m/>
    <s v="Management Janji"/>
    <s v="2026-08-07 15:00:00 | Nama PIC : BAPAK DWI No HP : 085749666110 Alt :  M Janji : (JUMAT/7/AGUSTUS/2026) jam Pasang : 09:00 Note : hubungi pelanggan jika ingin kelokasi"/>
    <s v="FCC"/>
    <d v="2026-06-08T18:55:50"/>
    <d v="2026-08-07T15:00:00"/>
    <m/>
    <s v="PS"/>
    <s v="TULUNGAGUNG"/>
    <s v="NO ADDON"/>
    <n v="20260807"/>
    <s v="Completed"/>
    <s v="HSI Bisnis Promo HUT Telkom PSB 70% - 50 Mbps"/>
    <s v="INDIBIZ"/>
    <m/>
    <m/>
    <d v="2026-08-07T15:00:00"/>
    <s v="2026-08-07 15:00:00 | Nama PIC : BAPAK DWI No HP : 085749666110 Alt :  M Janji : (JUMAT/7/AGUSTUS/2026) jam Pasang : 09:00 Note : hubungi pelanggan jika ingin kelokasi"/>
    <n v="2026"/>
    <n v="8"/>
    <n v="7"/>
    <d v="2026-08-07T00:00:00"/>
    <n v="-0.625"/>
    <x v="0"/>
  </r>
  <r>
    <n v="617"/>
    <n v="1002512691"/>
    <n v="3"/>
    <x v="3"/>
    <n v="4"/>
    <s v="MAGELANG"/>
    <s v="PURWOREJJO"/>
    <s v="KTA"/>
    <s v="REG"/>
    <s v="AO"/>
    <x v="0"/>
    <s v="1P INET"/>
    <s v="Completed (PS)"/>
    <s v="RBS-Regional 3"/>
    <d v="2026-08-06T14:31:57"/>
    <d v="2026-08-08T16:11:14"/>
    <n v="69360065"/>
    <m/>
    <n v="146142107611"/>
    <s v="Apotik Ummati"/>
    <s v="ODP-KTA-FAG/008 FAG/D01/008.01"/>
    <s v="WO061085517"/>
    <m/>
    <m/>
    <m/>
    <n v="109.9217113"/>
    <n v="-7.7553115999999997"/>
    <s v="|MN01685|MYIA-082751782251/POI/ARIF BUDI SANTOSO/081392666125/arifbudi.sdr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KUTOARJO"/>
    <s v="NO ADDON"/>
    <n v="20260808"/>
    <s v="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0"/>
  </r>
  <r>
    <n v="618"/>
    <n v="1002518364"/>
    <n v="3"/>
    <x v="0"/>
    <n v="5"/>
    <s v="MADIUN"/>
    <s v="NGAWI"/>
    <s v="MGT"/>
    <s v="REG"/>
    <s v="AO"/>
    <x v="0"/>
    <s v="1P INET"/>
    <s v="MIE - SEND SURVEY"/>
    <s v="RBS-Regional 3"/>
    <d v="2026-08-10T15:50:57"/>
    <d v="2026-08-10T15:52:01"/>
    <n v="69362655"/>
    <m/>
    <n v="152603215873"/>
    <s v="SPBU 54.633.18"/>
    <s v="ODP-MGT-FN/23 FN/D04/23.01"/>
    <s v="WO061424049"/>
    <m/>
    <m/>
    <m/>
    <n v="111.3357355"/>
    <n v="-7.7476133999999997"/>
    <s v="|MN00285|MYIA-064970504293/POI/ANDIKA FAJAR SULENDRA/081335455766/spbuparang.5463318@gmail.com"/>
    <s v="MYIB_ASSISTANT"/>
    <m/>
    <m/>
    <m/>
    <m/>
    <m/>
    <m/>
    <m/>
    <m/>
    <s v="Management Janji"/>
    <s v="2026-08-11 13:00:00 | Nama PIC : bapak rustam No HP : 081335455766 Alt :  M Janji : (SELASA/11/AGUSTUS/2026) jam Pasang : 09:00 Note : hubungi pelanggan jika ingin kelokasi"/>
    <s v="FCC"/>
    <d v="2026-10-08T15:55:05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Nama PIC : bapak rustam No HP : 081335455766 Alt :  M Janji : (SELASA/11/AGUSTUS/2026) jam Pasang : 09:00 Note : hubungi pelanggan jika ingin kelokasi"/>
    <m/>
    <m/>
    <m/>
    <e v="#NUM!"/>
    <e v="#NUM!"/>
    <x v="1"/>
  </r>
  <r>
    <n v="619"/>
    <n v="1002514707"/>
    <n v="3"/>
    <x v="6"/>
    <n v="5"/>
    <s v="JEMBER"/>
    <s v="JEMBER"/>
    <s v="TGU"/>
    <s v="REG"/>
    <s v="AO"/>
    <x v="0"/>
    <s v="1P INET"/>
    <s v="Completed (PS)"/>
    <s v="RBS-Regional 3"/>
    <d v="2026-08-07T13:53:56"/>
    <d v="2026-08-07T16:14:18"/>
    <n v="69360815"/>
    <m/>
    <n v="152513202840"/>
    <s v="PTmarga jaya mapan SPBU 5468138 semboro"/>
    <s v="ODP-TGU-FB/90"/>
    <s v="WO061168364"/>
    <m/>
    <m/>
    <m/>
    <n v="113.43891410000001"/>
    <n v="-8.1858673"/>
    <s v="|MC30146|MYIA-032300727967/POI/SONNY YOHANES SUGIYANTO/08113509618/sonny.yohanes@gmail.com"/>
    <s v="MYIB_ASSISTANT"/>
    <m/>
    <m/>
    <m/>
    <m/>
    <m/>
    <m/>
    <m/>
    <m/>
    <s v="Management Janji"/>
    <s v="2026-08-08 13:00:00 | Nama PIC:  bu maratus No HP: 08113509618 Alt: Tanggal: 8/8/2026 Jam Pasang: Siang Note: Hubungi sebelum ke lokasi, terimakasih"/>
    <s v="FCC"/>
    <d v="2026-07-08T13:54:50"/>
    <d v="2026-08-08T13:00:00"/>
    <m/>
    <s v="PS"/>
    <s v="TANGGUL"/>
    <s v="NO ADDON"/>
    <n v="20260807"/>
    <s v="Completed"/>
    <s v="HSI Bisnis Promo HUT Telkom PSB 70% - 50 Mbps"/>
    <s v="INDIBIZ"/>
    <m/>
    <m/>
    <d v="2026-08-08T13:00:00"/>
    <s v="2026-08-08 13:00:00 | Nama PIC:  bu maratus No HP: 08113509618 Alt: Tanggal: 8/8/2026 Jam Pasang: Siang Note: Hubungi sebelum ke lokasi, terimakasih"/>
    <n v="2026"/>
    <n v="8"/>
    <n v="7"/>
    <d v="2026-08-07T00:00:00"/>
    <n v="-1.5416666666642413"/>
    <x v="0"/>
  </r>
  <r>
    <n v="620"/>
    <n v="1002510890"/>
    <n v="3"/>
    <x v="4"/>
    <n v="5"/>
    <s v="MATARAM"/>
    <s v="INNER - NUSA TENGGARA"/>
    <s v="MTR"/>
    <s v="REG"/>
    <s v="AO"/>
    <x v="0"/>
    <s v="1P INET"/>
    <s v="9 | WFM - UN-SCS"/>
    <s v="RBS-Regional 3"/>
    <d v="2026-08-05T14:49:28"/>
    <d v="2026-08-05T14:49:28"/>
    <n v="69355300"/>
    <m/>
    <m/>
    <s v="DEVA MOTOR"/>
    <m/>
    <s v="WO060461249"/>
    <m/>
    <m/>
    <m/>
    <n v="116.08622"/>
    <n v="-8.5436499999999995"/>
    <s v="|MC40234|MYIA-076963371891/POI/solihin/087713460255/devamotor305@gmail.com"/>
    <s v="MYIB_ASSISTANT"/>
    <m/>
    <m/>
    <m/>
    <m/>
    <m/>
    <m/>
    <m/>
    <m/>
    <s v="Management Janji"/>
    <s v="2026-07-31 10:00:00 | Jam pemasangan : 12.00 Info Tambahan : Hubungi pelanggan dulu sebelum ke lokasi terimakasih  "/>
    <s v="FCC"/>
    <d v="2026-05-08T14:54:47"/>
    <d v="2026-07-31T00:00:00"/>
    <m/>
    <s v="UNSC"/>
    <s v="X"/>
    <s v="NO ADDON"/>
    <m/>
    <s v="Inprogress Alpro, SC Lama : SC1002500620"/>
    <s v="HSI Bisnis Khusus Winback PSB 70% - 50 Mbps"/>
    <s v="INDIBIZ"/>
    <m/>
    <m/>
    <d v="2026-07-31T10:00:00"/>
    <s v="2026-07-31 10:00:00 | Jam pemasangan : 12.00 Info Tambahan : Hubungi pelanggan dulu sebelum ke lokasi terimakasih  "/>
    <m/>
    <m/>
    <m/>
    <e v="#NUM!"/>
    <e v="#NUM!"/>
    <x v="1"/>
  </r>
  <r>
    <n v="621"/>
    <n v="1002514414"/>
    <n v="3"/>
    <x v="6"/>
    <n v="5"/>
    <s v="JEMBER"/>
    <s v="BONDOWOSO"/>
    <s v="BOW"/>
    <s v="REG"/>
    <s v="AO"/>
    <x v="0"/>
    <s v="1P INET"/>
    <s v="Completed (PS)"/>
    <s v="RBS-Regional 3"/>
    <d v="2026-08-07T11:47:57"/>
    <d v="2026-08-08T15:28:36"/>
    <n v="69360678"/>
    <m/>
    <n v="152507225606"/>
    <s v="SPPG BONDOWOSO BADEAN 1"/>
    <s v="ODP-BOW-FB/37 FB/D01/37.01"/>
    <s v="WO061152957"/>
    <m/>
    <m/>
    <m/>
    <n v="113.81268583238101"/>
    <n v="-7.9142809290876599"/>
    <s v="MD|MYDB-20260807264624|DC30008/MC30147|SPPG BONDOWOSO BADEAN 1|082339590905"/>
    <s v="MYDIGIBIZPARTNER"/>
    <m/>
    <m/>
    <m/>
    <m/>
    <m/>
    <m/>
    <m/>
    <m/>
    <s v="Management Janji"/>
    <s v="2026-08-08 08:00:00 | Nama PIC : BAPAK FERI No HP : 082339590905 Alt :  M Janji : (SABTU/8/AGUSTUS/2026) jam Pasang : 09:00 Note : hubungi pelanggan jika ingin kelokasi"/>
    <s v="FCC"/>
    <d v="2026-07-08T11:55:04"/>
    <d v="2026-08-08T08:00:00"/>
    <m/>
    <s v="PS"/>
    <s v="BONDOWOSO"/>
    <s v="NO ADDON"/>
    <n v="20260808"/>
    <s v="Completed"/>
    <s v="HSI Bisnis Promo HUT Telkom PSB 70% - 100 Mbps"/>
    <s v="INDIBIZ"/>
    <m/>
    <m/>
    <d v="2026-08-08T08:00:00"/>
    <s v="2026-08-08 08:00:00 | Nama PIC : BAPAK FERI No HP : 082339590905 Alt :  M Janji : (SABTU/8/AGUSTUS/2026) jam Pasang : 09:00 Note : hubungi pelanggan jika ingin kelokasi"/>
    <n v="2026"/>
    <n v="8"/>
    <n v="8"/>
    <d v="2026-08-08T00:00:00"/>
    <n v="-0.33333333333575865"/>
    <x v="0"/>
  </r>
  <r>
    <n v="622"/>
    <n v="1002507761"/>
    <n v="3"/>
    <x v="0"/>
    <n v="5"/>
    <s v="MALANG"/>
    <s v="KEPANJEN"/>
    <s v="SWJ"/>
    <s v="REG"/>
    <s v="AO"/>
    <x v="0"/>
    <s v="1P INET"/>
    <s v="Completed (PS)"/>
    <s v="RBS-Regional 3"/>
    <d v="2026-08-04T11:28:57"/>
    <d v="2026-08-04T14:52:47"/>
    <n v="69358143"/>
    <m/>
    <n v="152705284843"/>
    <s v="PT. Zigma Teknologi Indonesia"/>
    <s v="ODP-MLG-FBU/70 FBU/D01/70.01"/>
    <s v="WO060874329"/>
    <m/>
    <m/>
    <m/>
    <n v="112.6729254"/>
    <n v="-7.9821304"/>
    <s v="|MC20200|MYIA-041450520555/POI/Reyki Irmawan/087856888785/reyki.irmawan@gmail.com"/>
    <s v="MYIB_ASSISTANT"/>
    <m/>
    <m/>
    <m/>
    <m/>
    <m/>
    <m/>
    <m/>
    <m/>
    <s v="Management Janji"/>
    <s v="2026-08-05 08:00:00 | Nama PIC : Bp Reyki No HP : 087856888785 No Alt : - M Janji : 05 Agustus 2026 Jam Pasang : Pagi / Siang Note : hubungi pelanggan jika ingin ke lokasi, terima kasih"/>
    <s v="FCC"/>
    <d v="2026-04-08T11:40:22"/>
    <d v="2026-08-05T08:00:00"/>
    <m/>
    <s v="PS"/>
    <s v="SAWOJAJAR"/>
    <s v="NO ADDON"/>
    <n v="20260804"/>
    <s v="Completed"/>
    <s v="HSI Bisnis Promo HUT Telkom PSB 70% - 300 Mbps"/>
    <s v="INDIBIZ"/>
    <m/>
    <m/>
    <d v="2026-08-05T08:00:00"/>
    <s v="2026-08-05 08:00:00 | Nama PIC : Bp Reyki No HP : 087856888785 No Alt : - M Janji : 05 Agustus 2026 Jam Pasang : Pagi / Siang Note : hubungi pelanggan jika ingin ke lokasi, terima kasih"/>
    <n v="2026"/>
    <n v="8"/>
    <n v="4"/>
    <d v="2026-08-04T00:00:00"/>
    <n v="-1.3333333333357587"/>
    <x v="0"/>
  </r>
  <r>
    <n v="623"/>
    <n v="1002507331"/>
    <n v="3"/>
    <x v="6"/>
    <n v="5"/>
    <s v="PASURUAN"/>
    <s v="PASURUAN"/>
    <s v="PSN"/>
    <s v="REG"/>
    <s v="AO"/>
    <x v="0"/>
    <m/>
    <s v="Completed (PS)"/>
    <s v="RBS-Regional 3"/>
    <d v="2026-08-04T10:19:01"/>
    <d v="2026-08-05T14:18:42"/>
    <n v="69358043"/>
    <m/>
    <n v="152729256676"/>
    <s v="SDK SANG TIMUR"/>
    <s v="ODP-PSN-F02/15"/>
    <s v="WO060886770"/>
    <m/>
    <m/>
    <m/>
    <n v="112.9044373"/>
    <n v="-7.6474829"/>
    <s v="|MN02680|/SDK SANG TIMUR/WINBACK 2.0 HSI B2B (1:1) 75MBPS 415RB PSB DISC 70%//sangtimursdk32@gmail.com/CRESTELA TRI WAHYU PUTRI/82132844800"/>
    <s v="Sales Force DBS"/>
    <m/>
    <m/>
    <m/>
    <m/>
    <m/>
    <m/>
    <m/>
    <m/>
    <s v="Management Janji"/>
    <s v="2026-08-05 13:00:00|Nama PIC : Ibu Crestela No HP : 082132844800 No Alt : - M Janji : 05 Agustus 2026 Jam Pasang : Pagi / Siang Note : hubungi pelanggan jika ingin ke lokasi, terima kasih|40951378|MYDITA"/>
    <s v="FCC"/>
    <d v="2026-04-08T10:25:32"/>
    <d v="2026-08-05T13:00:00"/>
    <m/>
    <s v="PS"/>
    <s v="PASURUA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PIC : Ibu Crestela No HP : 082132844800 No Alt : - M Janji : 05 Agustus 2026 Jam Pasang : Pagi / Siang Note : hubungi pelanggan jika ingin ke lokasi, terima kasih|40951378|MYDITA"/>
    <n v="2026"/>
    <n v="8"/>
    <n v="5"/>
    <d v="2026-08-05T00:00:00"/>
    <n v="-0.54166666666424135"/>
    <x v="0"/>
  </r>
  <r>
    <n v="624"/>
    <n v="1002514788"/>
    <n v="3"/>
    <x v="5"/>
    <n v="5"/>
    <s v="SBY UTARA"/>
    <s v="LAMONGAN"/>
    <s v="LMG"/>
    <s v="REG"/>
    <s v="AO"/>
    <x v="0"/>
    <m/>
    <s v="Completed (PS)"/>
    <s v="RBS-Regional 3"/>
    <d v="2026-08-07T14:15:14"/>
    <d v="2026-08-09T19:31:56"/>
    <n v="69360823"/>
    <m/>
    <n v="152433910085"/>
    <s v="SPBU 5462222"/>
    <s v="ODP-LMG-FD/67"/>
    <s v="WO061260430"/>
    <m/>
    <m/>
    <m/>
    <n v="112.44517399999999"/>
    <n v="-7.0943082000000004"/>
    <s v="AMRBS;402409;AMEX;DODOD HERMANU;RBS-3;SURAMADU;PSB;SPBU 5462222;087753000130;spbu.5462222@yahoo.com;HSI Bisnis Promo HUT Telkom (1:1) 50 Mbps (Rp 355.000) PSB Rp 150.000;Winarti;-7.0943377, 112.4453922"/>
    <s v="Amex"/>
    <m/>
    <m/>
    <m/>
    <m/>
    <m/>
    <m/>
    <m/>
    <m/>
    <s v="Management Janji"/>
    <s v="2026-08-09 10:00:00|Tgl Pemasangan : 09 Agustus 2026 Interval : PAGI SIANG Note : Hubungi pelanggan terlebih dahulu|40981182|MYDITA"/>
    <s v="FCC"/>
    <d v="2026-07-08T14:25:34"/>
    <d v="2026-08-09T10:00:00"/>
    <m/>
    <s v="PS"/>
    <s v="LAMONGAN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0:00:00"/>
    <s v="2026-08-09 10:00:00|Tgl Pemasangan : 09 Agustus 2026 Interval : PAGI SIANG Note : Hubungi pelanggan terlebih dahulu|40981182|MYDITA"/>
    <n v="2026"/>
    <n v="8"/>
    <n v="9"/>
    <d v="2026-08-09T00:00:00"/>
    <n v="-0.41666666666424135"/>
    <x v="0"/>
  </r>
  <r>
    <n v="625"/>
    <n v="1002513464"/>
    <n v="3"/>
    <x v="0"/>
    <n v="5"/>
    <s v="MADIUN"/>
    <s v="MADIUN"/>
    <s v="MSP"/>
    <s v="REG"/>
    <s v="AO"/>
    <x v="0"/>
    <s v="1P INET"/>
    <s v="Completed (PS)"/>
    <s v="RBS-Regional 3"/>
    <d v="2026-08-06T19:02:02"/>
    <d v="2026-08-07T16:29:41"/>
    <n v="69360347"/>
    <m/>
    <n v="152631206949"/>
    <s v="SPBU 54.633.06"/>
    <s v="ODP-MSP-FG/06"/>
    <s v="WO061116207"/>
    <m/>
    <m/>
    <m/>
    <n v="111.42734299999999"/>
    <n v="-7.5500769999999999"/>
    <s v="|MN02429|MYIA-006968730312/POI/ADIAWAN/083865121146/spbu05.5463306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9:10:22"/>
    <d v="2026-08-07T15:00:00"/>
    <m/>
    <s v="PS"/>
    <s v="CARUBAN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0"/>
  </r>
  <r>
    <n v="626"/>
    <n v="1002513051"/>
    <n v="3"/>
    <x v="7"/>
    <n v="4"/>
    <s v="KUDUS"/>
    <s v="PATI"/>
    <s v="JWN"/>
    <s v="REG"/>
    <s v="AO"/>
    <x v="0"/>
    <m/>
    <s v="Completed (PS)"/>
    <s v="RBS-Regional 3"/>
    <d v="2026-08-06T16:04:30"/>
    <d v="2026-08-06T20:07:38"/>
    <n v="69359310"/>
    <m/>
    <n v="141571105598"/>
    <s v="SMPN 2 BATANGAN"/>
    <s v="ODP-JWN-FH/047"/>
    <s v="WO061099899"/>
    <m/>
    <m/>
    <m/>
    <n v="111.200972100996"/>
    <n v="-6.7138903372497802"/>
    <s v="|MC60052|MYIA-042546297745/POI/Mukhlisin/082335357398/smpn2batangan@gmail.com"/>
    <s v="Sales Profesional"/>
    <m/>
    <m/>
    <m/>
    <m/>
    <m/>
    <m/>
    <m/>
    <m/>
    <s v="Management Janji"/>
    <s v="2026-08-06 13:00:00 | Nama PIC : BAPAK MUHLISIN  No HP :  082335357398  Alt :   M Janji : (kamis/6/AGUSTUS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13:00:00 | Nama PIC : BAPAK MUHLISIN  No HP :  082335357398  Alt :   M Janji : (kamis/6/AGUSTUS/2026)  jam Pasang : 09:00  Note : hubungi pelanggan jika ingin kelokasi"/>
    <n v="2026"/>
    <n v="8"/>
    <n v="6"/>
    <d v="2026-08-06T00:00:00"/>
    <n v="-0.29166666666424135"/>
    <x v="0"/>
  </r>
  <r>
    <n v="627"/>
    <n v="1002518294"/>
    <n v="3"/>
    <x v="2"/>
    <n v="5"/>
    <s v="SINGARJA"/>
    <s v="GIANYAR"/>
    <s v="GIN"/>
    <s v="REG"/>
    <s v="AO"/>
    <x v="0"/>
    <m/>
    <s v="CC - HD1A - INPROGRESS UNCONTACTED"/>
    <s v="RBS-Regional 3"/>
    <d v="2026-08-10T15:32:36"/>
    <d v="2026-08-10T18:51:36"/>
    <n v="69362644"/>
    <m/>
    <n v="172407213925"/>
    <s v="PT Purty Energi Abadi"/>
    <s v="ODP-GIN-FAN/26"/>
    <m/>
    <m/>
    <m/>
    <m/>
    <n v="115.3084132"/>
    <n v="-8.5483568000000005"/>
    <s v="|MN02658|/PIC I WAYAN AGUS WIRASA/083119378360/spbu.bali.5480507@gmail.com"/>
    <s v="Sales Force DBS"/>
    <m/>
    <m/>
    <m/>
    <m/>
    <m/>
    <m/>
    <m/>
    <m/>
    <m/>
    <m/>
    <m/>
    <d v="2026-10-08T15:39:56"/>
    <m/>
    <m/>
    <s v="FCC"/>
    <s v="GIANYAR"/>
    <s v="NO ADDON"/>
    <m/>
    <s v="UNCONTACTED : Telepon Tidak Diangkat - RNA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628"/>
    <n v="1002504815"/>
    <n v="3"/>
    <x v="1"/>
    <n v="4"/>
    <s v="SEMARANG"/>
    <s v="INNER - SEMARANG JATENG UTARA"/>
    <s v="SMC"/>
    <s v="REG"/>
    <s v="AO"/>
    <x v="0"/>
    <s v="1P INET"/>
    <s v="102 | FOLLOW UP COMPLETED"/>
    <s v="RBS-Regional 3"/>
    <d v="2026-08-01T16:22:56"/>
    <d v="2026-08-04T10:52:26"/>
    <n v="69356840"/>
    <m/>
    <n v="146422108899"/>
    <s v="SPBU 44.502.22 SEMARANG"/>
    <s v="ODP-SMC-FF/085 FF/D11/085.01"/>
    <s v="WO060669803"/>
    <m/>
    <m/>
    <m/>
    <n v="110.427595"/>
    <n v="-7.0173350000000001"/>
    <s v="|MN02184|MYIA-022512401970/POI/ABDUL BASIR /081901080037/spbu4450222@gmail.com"/>
    <s v="MYIB_ASSISTANT"/>
    <m/>
    <m/>
    <m/>
    <m/>
    <m/>
    <m/>
    <m/>
    <m/>
    <s v="Management Janji"/>
    <s v="2026-08-02 13:00:00 | Jam pemasangan : 12.00 Info Tambahan : Hubungi pelanggan dulu sebelum ke lokasi terimakasih  "/>
    <s v="FCC"/>
    <d v="2026-01-08T16:25:06"/>
    <d v="2026-08-02T13:00:00"/>
    <m/>
    <s v="REVOKE"/>
    <s v="X"/>
    <s v="NO ADDON"/>
    <m/>
    <s v="Follow Up Revoke Completed, New Order ID : SC1002507542"/>
    <s v="HSI Bisnis Promo HUT Telkom PSB 70% - 100 Mbps"/>
    <s v="INDIBIZ"/>
    <m/>
    <m/>
    <d v="2026-08-02T13:00:00"/>
    <s v="2026-08-02 13:00:00 | Jam pemasangan : 12.00 Info Tambahan : Hubungi pelanggan dulu sebelum ke lokasi terimakasih  "/>
    <m/>
    <m/>
    <m/>
    <e v="#NUM!"/>
    <e v="#NUM!"/>
    <x v="1"/>
  </r>
  <r>
    <n v="629"/>
    <n v="1002507259"/>
    <n v="3"/>
    <x v="4"/>
    <n v="5"/>
    <s v="KUPANG"/>
    <s v="MAUMERE"/>
    <s v="LRT"/>
    <s v="REG"/>
    <s v="AO"/>
    <x v="0"/>
    <s v="1P INET"/>
    <s v="9 | WFM - UN-SCS"/>
    <s v="RBS-Regional 3"/>
    <d v="2026-08-04T10:07:26"/>
    <d v="2026-08-04T10:07:27"/>
    <n v="69355302"/>
    <m/>
    <m/>
    <s v="Puskesmas lewolema"/>
    <m/>
    <s v="WO060463534"/>
    <m/>
    <m/>
    <m/>
    <n v="122.93213799999999"/>
    <n v="-8.3319700000000001"/>
    <s v="|MC40173|MYIA-068533817741/POI/ibu Sarinah/081246486938/sarinahjulibahi@gmail.com"/>
    <s v="MYIB_ASSISTANT"/>
    <m/>
    <m/>
    <m/>
    <m/>
    <m/>
    <m/>
    <m/>
    <m/>
    <s v="Management Janji"/>
    <s v="2026-07-31 13:00:00 | Tanggal Pemasangan : 31 Juli 2026 Jam Pemasangan : 08:00 13:00 Info Tambahan : Hubungi pelanggan dulu sebelum ke lokasi terimakasih"/>
    <s v="FCC"/>
    <d v="2026-04-08T10:10:33"/>
    <d v="2026-07-31T00:00:00"/>
    <m/>
    <s v="UNSC"/>
    <s v="X"/>
    <s v="NETMONK"/>
    <m/>
    <s v="Inprogress Alpro, SC Lama : SC1002500654"/>
    <s v="HSI Bisnis Basic Bundling Netmonk PSB 70% - 50 Mbps"/>
    <s v="INDIBIZ"/>
    <m/>
    <m/>
    <d v="2026-07-31T13:00:00"/>
    <s v="2026-07-31 13:00:00 | Tanggal Pemasangan : 31 Juli 2026 Jam Pemasangan : 08:00 13:00 Info Tambahan : Hubungi pelanggan dulu sebelum ke lokasi terimakasih"/>
    <m/>
    <m/>
    <m/>
    <e v="#NUM!"/>
    <e v="#NUM!"/>
    <x v="1"/>
  </r>
  <r>
    <n v="630"/>
    <n v="1002517354"/>
    <n v="3"/>
    <x v="6"/>
    <n v="5"/>
    <s v="JEMBER"/>
    <s v="JEMBER"/>
    <s v="TGU"/>
    <s v="REG"/>
    <s v="AO"/>
    <x v="0"/>
    <m/>
    <s v="Completed (PS)"/>
    <s v="RBS-Regional 3"/>
    <d v="2026-08-10T11:08:57"/>
    <d v="2026-08-10T16:57:56"/>
    <n v="69360737"/>
    <m/>
    <n v="152513202841"/>
    <s v="SMAN UMBULSARI"/>
    <s v="ODP-TGU-FA/04"/>
    <s v="WO061376967"/>
    <m/>
    <m/>
    <m/>
    <n v="113.4261643"/>
    <n v="-8.2553830999999995"/>
    <s v="MD|MYDB-20260806264570|DN00001/MN00906|SMAN UMBULSARI|088230129397"/>
    <s v="MYDIGIBIZPARTNER"/>
    <m/>
    <m/>
    <m/>
    <m/>
    <m/>
    <m/>
    <m/>
    <m/>
    <s v="Management Janji"/>
    <s v="2026-08-08 13:00:00 | Nama PIC : Bapak Imron  No HP : 088230129397  No Alternatif : 085230549169  M Janji : 08/08/2026  Jam Pasang : Pagi  NoteÃ‚Â :  Hubungi terlebih dahulu sebelum ke lokasi "/>
    <s v="FCC"/>
    <d v="2026-10-08T11:10:24"/>
    <m/>
    <m/>
    <s v="PS"/>
    <s v="TANGGUL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8 13:00:00 | Nama PIC : Bapak Imron  No HP : 088230129397  No Alternatif : 085230549169  M Janji : 08/08/2026  Jam Pasang : Pagi  NoteÃ‚Â :  Hubungi terlebih dahulu sebelum ke lokasi "/>
    <n v="2026"/>
    <n v="8"/>
    <n v="10"/>
    <d v="2026-08-10T00:00:00"/>
    <n v="-0.29166666666424135"/>
    <x v="0"/>
  </r>
  <r>
    <n v="631"/>
    <n v="1002505634"/>
    <n v="3"/>
    <x v="4"/>
    <n v="5"/>
    <s v="MATARAM"/>
    <s v="LOMBOK TIMUR UTARA"/>
    <s v="SGG"/>
    <s v="REG"/>
    <s v="AO"/>
    <x v="0"/>
    <m/>
    <s v="QC MIA - INVALID QUALITY CONTROL MIA"/>
    <s v="RBS-Regional 3"/>
    <d v="2026-08-03T09:39:05"/>
    <d v="2026-08-08T18:07:25"/>
    <n v="69357254"/>
    <m/>
    <n v="172604214070"/>
    <s v="White Bamboo (Athaya Resto)"/>
    <s v="ODP-SGG-FCLG/22"/>
    <m/>
    <m/>
    <m/>
    <m/>
    <n v="116.039919"/>
    <n v="-8.3536099999999998"/>
    <s v="RBS HSI |Rian Puja Atmawikarsa | 406910 | TREG 3 |White Bamboo (Athaya Resto)| 82236305911|81803680445| HSI BISNIS 50 MBPS"/>
    <s v="Amex"/>
    <m/>
    <m/>
    <m/>
    <m/>
    <m/>
    <m/>
    <m/>
    <m/>
    <m/>
    <m/>
    <m/>
    <d v="2026-03-08T09:40:13"/>
    <m/>
    <m/>
    <s v="QC1"/>
    <s v="LOMBOK UTARA"/>
    <s v="NO ADDON"/>
    <m/>
    <s v="QC MIA - INVALID QUALITY CONTROL MIA - Foto Lokasi Instalasi Tidak Valid - Upload foto lokasi yg diambil langsung bukan dari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632"/>
    <n v="1002513953"/>
    <n v="3"/>
    <x v="1"/>
    <n v="4"/>
    <s v="SEMARANG"/>
    <s v="UNGARAN"/>
    <s v="BDN"/>
    <s v="REG"/>
    <s v="AO"/>
    <x v="0"/>
    <s v="1P INET"/>
    <s v="Completed (PS)"/>
    <s v="RBS-Regional 3"/>
    <d v="2026-08-07T09:53:56"/>
    <d v="2026-08-07T21:50:52"/>
    <n v="69360509"/>
    <m/>
    <n v="141411101909"/>
    <s v="Toko Alif"/>
    <s v="ODP-BDN-FB/011 FB/D01/011.01"/>
    <s v="WO061139576"/>
    <m/>
    <m/>
    <m/>
    <n v="110.385673977434"/>
    <n v="-7.2096624873537403"/>
    <s v="MD|MYDB-20260807264612|DN00001/MN00663|Toko Alif|0895635152738"/>
    <s v="MYDIGIBIZPARTNER"/>
    <m/>
    <m/>
    <m/>
    <m/>
    <m/>
    <m/>
    <m/>
    <m/>
    <s v="Management Janji"/>
    <s v="2026-08-09 08:00:00 | M Janji : 9 agustus 2026 jam Pasang : pagi  Note : hubungi pelanggan jika ingin kelokasi"/>
    <s v="FCC"/>
    <d v="2026-07-08T09:55:18"/>
    <d v="2026-08-09T08:00:00"/>
    <m/>
    <s v="PS"/>
    <s v="AMBARAWA"/>
    <s v="NO ADDON"/>
    <n v="20260807"/>
    <s v="Completed"/>
    <s v="HSI Bisnis Promo HUT Telkom PSB 70% - 75 Mbps"/>
    <s v="INDIBIZ"/>
    <m/>
    <m/>
    <d v="2026-08-09T08:00:00"/>
    <s v="2026-08-09 08:00:00 | M Janji : 9 agustus 2026 jam Pasang : pagi  Note : hubungi pelanggan jika ingin kelokasi"/>
    <n v="2026"/>
    <n v="8"/>
    <n v="7"/>
    <d v="2026-08-07T00:00:00"/>
    <n v="-2.3333333333357587"/>
    <x v="0"/>
  </r>
  <r>
    <n v="633"/>
    <n v="1002507732"/>
    <n v="3"/>
    <x v="0"/>
    <n v="5"/>
    <s v="MALANG"/>
    <s v="KEPANJEN"/>
    <s v="BRG"/>
    <s v="REG"/>
    <s v="AO"/>
    <x v="0"/>
    <s v="1P INET"/>
    <s v="Completed (PS)"/>
    <s v="RBS-Regional 3"/>
    <d v="2026-08-04T11:22:56"/>
    <d v="2026-08-04T18:26:03"/>
    <n v="69358135"/>
    <m/>
    <n v="152708209564"/>
    <s v="SMKN 10 MALANG"/>
    <s v="ODP-BRG-FF/48 FF/D06/48.01"/>
    <s v="WO060873291"/>
    <m/>
    <m/>
    <m/>
    <n v="112.6371169"/>
    <n v="-8.0388505000000006"/>
    <s v="|MN02703|MYIA-067794979046/POI/Nanang/085843555700/nananktw83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1:25:40"/>
    <d v="2026-08-05T15:00:00"/>
    <m/>
    <s v="PS"/>
    <s v="SAWOJAJAR"/>
    <s v="NO ADDON"/>
    <n v="20260804"/>
    <s v="Completed"/>
    <s v="HSI Bisnis Basic Promo HUT Telkom PSB 70% - 1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4"/>
    <d v="2026-08-04T00:00:00"/>
    <n v="-1.625"/>
    <x v="0"/>
  </r>
  <r>
    <n v="634"/>
    <n v="1002516443"/>
    <n v="3"/>
    <x v="3"/>
    <n v="4"/>
    <s v="YOGYAKARTA"/>
    <s v="BANTUL"/>
    <s v="BTL"/>
    <s v="REG"/>
    <s v="AO"/>
    <x v="0"/>
    <s v="1P INET"/>
    <s v="MIE - SEND SURVEY"/>
    <s v="RBS-Regional 3"/>
    <d v="2026-08-09T12:04:56"/>
    <d v="2026-08-09T12:06:01"/>
    <n v="69361817"/>
    <m/>
    <n v="146129128559"/>
    <s v="LB PLERET BANTUL"/>
    <s v="ODP-BTL-FBZ/030 FBZ/D01/030.01"/>
    <s v="WO061312803"/>
    <m/>
    <m/>
    <m/>
    <n v="110.40861099999999"/>
    <n v="-7.8619719999999997"/>
    <s v="|MN00799|MYIA-060043396531/POI/LAELATUL AFIATUN NISAK/085733668576/kantorhrdlaskarbuah@gmail.com"/>
    <s v="MYIB_ASSISTANT"/>
    <m/>
    <m/>
    <m/>
    <m/>
    <m/>
    <m/>
    <m/>
    <m/>
    <s v="Management Janji"/>
    <s v="2026-08-11 09:00:00 | Tanggal Pemasangan : 11 Agustus 2026 Jam Pemasangan : 08:00 13:00 Info Tambahan : Hubungi pelanggan dulu sebelum ke lokasi terimakasih"/>
    <s v="FCC"/>
    <d v="2026-09-08T12:09:50"/>
    <d v="2026-08-11T09:00:00"/>
    <m/>
    <s v="SURVEY_NEW_MANJA"/>
    <s v="X"/>
    <s v="NO ADDON"/>
    <m/>
    <s v="MIE - SEND SURVEY"/>
    <s v="HSI Bisnis Basic Promo HUT Telkom PSB 70% - 50 Mbps"/>
    <s v="INDIBIZ"/>
    <m/>
    <m/>
    <d v="2026-08-11T09:00:00"/>
    <s v="2026-08-11 09:00:00 | Tanggal Pemasangan : 11 Agustus 2026 Jam Pemasangan : 08:00 13:00 Info Tambahan : Hubungi pelanggan dulu sebelum ke lokasi terimakasih"/>
    <m/>
    <m/>
    <m/>
    <e v="#NUM!"/>
    <e v="#NUM!"/>
    <x v="1"/>
  </r>
  <r>
    <n v="635"/>
    <n v="1002516358"/>
    <n v="3"/>
    <x v="0"/>
    <n v="5"/>
    <s v="KEDIRI"/>
    <s v="KEDIRI"/>
    <s v="PAE"/>
    <s v="REG"/>
    <s v="AO"/>
    <x v="0"/>
    <m/>
    <s v="Completed (PS)"/>
    <s v="RBS-Regional 3"/>
    <d v="2026-08-09T10:13:53"/>
    <d v="2026-08-09T18:14:14"/>
    <n v="69351005"/>
    <m/>
    <n v="152639219402"/>
    <s v="TIRTA OASIS PERKASA"/>
    <s v="ODP-PAE-FAP/09"/>
    <s v="WO061306231"/>
    <m/>
    <m/>
    <m/>
    <n v="112.236242931213"/>
    <n v="-7.7515946976328003"/>
    <s v="MC20202|TIRTA OASIS PERKASA /081234033300;085607545750/tirtaoasis.perkasa@gmail.com/PSB 100MB 535K PSB 150K/HERI UAP"/>
    <s v="Sales Force DBS"/>
    <m/>
    <m/>
    <m/>
    <m/>
    <m/>
    <m/>
    <m/>
    <m/>
    <s v="Management Janji"/>
    <s v="2026-08-08 13:00:00|BUMIREJO,KRECEK,PARE|SYSTEM|MYDITA"/>
    <s v="FCC"/>
    <d v="2026-09-08T10:25:41"/>
    <m/>
    <m/>
    <s v="PS"/>
    <s v="PARE"/>
    <s v="NO ADDON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13:00:00|BUMIREJO,KRECEK,PARE|SYSTEM|MYDITA"/>
    <n v="2026"/>
    <n v="8"/>
    <n v="9"/>
    <d v="2026-08-09T00:00:00"/>
    <n v="-0.29166666666424135"/>
    <x v="0"/>
  </r>
  <r>
    <n v="636"/>
    <n v="1002511183"/>
    <n v="3"/>
    <x v="6"/>
    <n v="5"/>
    <s v="SIDOARJO"/>
    <s v="MOJOKERTO"/>
    <s v="MIP"/>
    <s v="REG"/>
    <s v="AO"/>
    <x v="0"/>
    <m/>
    <s v="102 | FOLLOW UP COMPLETED"/>
    <s v="RBS-Regional 3"/>
    <d v="2026-08-05T16:48:36"/>
    <d v="2026-08-07T19:14:14"/>
    <n v="69359412"/>
    <m/>
    <n v="152313206023"/>
    <s v="MTS UNGGULAN DARUL FALAH"/>
    <s v="ODP-MIP-FE/27"/>
    <s v="WO061069734"/>
    <m/>
    <m/>
    <m/>
    <n v="112.40062810000001"/>
    <n v="-7.4250100999999997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Jam pemasangan : 08.00 - 12.00 Mohon hubungi pelanggan sebelum ke lokasi  Terima kasih|40010577|MYDITA"/>
    <s v="FCC"/>
    <d v="2026-05-08T16:55:35"/>
    <d v="2026-08-07T13:00:00"/>
    <s v="Kendala Teknik"/>
    <s v="REVOKE"/>
    <s v="MOJOKERTO"/>
    <s v="OCA"/>
    <m/>
    <s v="Follow Up Revoke Completed, New Order ID : SC100251549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Waktu pemasnagan : 07 agustus 2026 Jam pemasangan : 08.00 - 12.00 Mohon hubungi pelanggan sebelum ke lokasi  Terima kasih|40010577|MYDITA"/>
    <m/>
    <m/>
    <m/>
    <e v="#NUM!"/>
    <e v="#NUM!"/>
    <x v="1"/>
  </r>
  <r>
    <n v="637"/>
    <n v="1002505967"/>
    <n v="3"/>
    <x v="6"/>
    <n v="5"/>
    <s v="PASURUAN"/>
    <s v="LUMAJANG"/>
    <s v="SDO"/>
    <s v="REG"/>
    <s v="AO"/>
    <x v="0"/>
    <s v="1P INET"/>
    <s v="Completed (PS)"/>
    <s v="RBS-Regional 3"/>
    <d v="2026-08-03T12:07:57"/>
    <d v="2026-08-03T15:36:07"/>
    <n v="69357436"/>
    <m/>
    <n v="152534203448"/>
    <s v="SMKN SENDURO"/>
    <s v="ODP-SDO-FM/19"/>
    <s v="WO060779161"/>
    <m/>
    <m/>
    <m/>
    <n v="113.14289800822699"/>
    <n v="-8.1303610952687304"/>
    <s v="MD|MYDB-20260803264235|DN00001/MN01309|SMKN SENDURO|081235567042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10:27"/>
    <d v="2026-08-04T13:00:00"/>
    <m/>
    <s v="PS"/>
    <s v="X"/>
    <s v="NETMONK"/>
    <n v="20260803"/>
    <s v="Completed"/>
    <s v="HSI Bisnis Basic Bundling Netmonk Dual Band Promo 2026 PSB 70% - 1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3"/>
    <d v="2026-08-03T00:00:00"/>
    <n v="-1.5416666666642413"/>
    <x v="0"/>
  </r>
  <r>
    <n v="638"/>
    <n v="1002517628"/>
    <n v="3"/>
    <x v="3"/>
    <n v="4"/>
    <s v="MAGELANG"/>
    <s v="WONOSOBO"/>
    <s v="WOS"/>
    <s v="REG"/>
    <s v="AO"/>
    <x v="0"/>
    <s v="1P INET"/>
    <s v="MIE - SEND SURVEY"/>
    <s v="RBS-Regional 3"/>
    <d v="2026-08-10T12:28:56"/>
    <d v="2026-08-10T12:30:02"/>
    <n v="69362377"/>
    <m/>
    <n v="141373127424"/>
    <s v="TOKO HARJATI AA SNACK"/>
    <s v="ODP-WOS-FE/002 FE/D04/002.01"/>
    <s v="WO061388404"/>
    <m/>
    <m/>
    <m/>
    <n v="109.84761"/>
    <n v="-7.2900390000000002"/>
    <s v="|MN00439|MYIA-077577598557/POI/YOHAN/082226725632/yohan6281@gmail.com"/>
    <s v="MYIB_ASSISTANT"/>
    <m/>
    <m/>
    <m/>
    <m/>
    <m/>
    <m/>
    <m/>
    <m/>
    <s v="Management Janji"/>
    <s v="2026-08-11 13:00:00 | telp : 082226725632 alt :  M Janji : (11/08/2026) jam Pasang :pagi / siang  Note : hubungi pelanggan jika ingin kelokasi "/>
    <s v="FCC"/>
    <d v="2026-10-08T12:39:53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telp : 082226725632 alt :  M Janji : (11/08/2026) jam Pasang :pagi / siang  Note : hubungi pelanggan jika ingin kelokasi "/>
    <m/>
    <m/>
    <m/>
    <e v="#NUM!"/>
    <e v="#NUM!"/>
    <x v="1"/>
  </r>
  <r>
    <n v="639"/>
    <n v="1002508676"/>
    <n v="3"/>
    <x v="3"/>
    <n v="4"/>
    <s v="MAGELANG"/>
    <s v="MUNTILAN"/>
    <s v="SWT"/>
    <s v="REG"/>
    <s v="AO"/>
    <x v="0"/>
    <m/>
    <s v="FCC - HD1A - PROGRESS"/>
    <s v="RBS-Regional 3"/>
    <d v="2026-08-04T14:46:10"/>
    <d v="2026-08-04T14:47:14"/>
    <n v="69358406"/>
    <m/>
    <n v="142164113608"/>
    <s v="Baron farm"/>
    <m/>
    <m/>
    <m/>
    <m/>
    <m/>
    <n v="110.3616889"/>
    <n v="-7.5318167000000003"/>
    <s v="|MN00935|/Baron farm/081329500767/baronmerapi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640"/>
    <n v="1002504604"/>
    <n v="3"/>
    <x v="5"/>
    <n v="5"/>
    <s v="MADURA"/>
    <s v="PAMEKASAN"/>
    <s v="SMP"/>
    <s v="REG"/>
    <s v="AO"/>
    <x v="0"/>
    <s v="1P INET"/>
    <s v="Completed (PS)"/>
    <s v="RBS-Regional 3"/>
    <d v="2026-08-01T13:55:56"/>
    <d v="2026-08-02T10:46:34"/>
    <n v="69356739"/>
    <m/>
    <n v="152431232263"/>
    <s v="RUMAH TRANSAKSI"/>
    <s v="ODP-SMP-FK/38 FK/D02/38.01"/>
    <s v="WO060653657"/>
    <m/>
    <m/>
    <m/>
    <n v="113.793256245553"/>
    <n v="-7.0943380093368802"/>
    <s v="MD|MYDB-20260801264138|DN00001/MN00806|RUMAH TRANSAKSI|08213325454"/>
    <s v="MYDIGIBIZPARTNER"/>
    <m/>
    <m/>
    <m/>
    <m/>
    <m/>
    <m/>
    <m/>
    <m/>
    <s v="Management Janji"/>
    <s v="2026-08-02 13:00:00 | Nama PIC : Ibu Sima No Hp : 08213325454 No Alt : - Tgl Pemasangan : 02 Agustus 2026 Interval : PAGI SIANG Note : Hubungi pelanggan terlebih dahulu"/>
    <s v="FCC"/>
    <d v="2026-01-08T14:09:52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Ibu Sima No Hp : 08213325454 No Alt : - Tgl Pemasangan : 02 Agustus 2026 Interval : PAGI SIANG Note : Hubungi pelanggan terlebih dahulu"/>
    <n v="2026"/>
    <n v="8"/>
    <n v="2"/>
    <d v="2026-08-02T00:00:00"/>
    <n v="-0.54166666666424135"/>
    <x v="0"/>
  </r>
  <r>
    <n v="641"/>
    <n v="1002505376"/>
    <n v="3"/>
    <x v="6"/>
    <n v="5"/>
    <s v="SIDOARJO"/>
    <s v="PASURUAN"/>
    <s v="GEM"/>
    <s v="REG"/>
    <s v="AO"/>
    <x v="0"/>
    <m/>
    <s v="Completed (PS)"/>
    <s v="RBS-Regional 3"/>
    <d v="2026-08-02T16:29:22"/>
    <d v="2026-08-04T15:12:03"/>
    <n v="69357077"/>
    <m/>
    <n v="152743216265"/>
    <s v="WARKOP MANTEN"/>
    <s v="ODP-GEM-FY/18"/>
    <s v="WO060738191"/>
    <m/>
    <m/>
    <m/>
    <n v="112.7178614"/>
    <n v="-7.4460407999999996"/>
    <s v="|MC30224|/M. SYUKRON IN'AM/82139905280/msyukroninam@gmail.com"/>
    <s v="Sales Force DBS"/>
    <m/>
    <m/>
    <m/>
    <m/>
    <m/>
    <m/>
    <m/>
    <m/>
    <s v="Management Janji"/>
    <s v="2026-08-04 08:00:00|Nama PIC : bapak sukron No HP : 082139905280 Alt :  M Janji : (SENIN/3/AGUSTUS/2026) jam Pasang : 09:00 Note : hubungi pelanggan jika ingin kelokasi|40010577|MYDITA"/>
    <s v="FCC"/>
    <d v="2026-02-08T16:39:53"/>
    <d v="2026-08-03T15:00:00"/>
    <m/>
    <s v="PS"/>
    <s v="PANDAAN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08:00:00"/>
    <s v="2026-08-04 08:00:00|Nama PIC : bapak sukron No HP : 082139905280 Alt :  M Janji : (SENIN/3/AGUSTUS/2026) jam Pasang : 09:00 Note : hubungi pelanggan jika ingin kelokasi|40010577|MYDITA"/>
    <n v="2026"/>
    <n v="8"/>
    <n v="4"/>
    <d v="2026-08-04T00:00:00"/>
    <n v="-0.33333333333575865"/>
    <x v="0"/>
  </r>
  <r>
    <n v="642"/>
    <n v="1002514820"/>
    <n v="3"/>
    <x v="7"/>
    <n v="4"/>
    <s v="KUDUS"/>
    <s v="REMBANG"/>
    <s v="LSE"/>
    <s v="REG"/>
    <s v="AO"/>
    <x v="0"/>
    <m/>
    <s v="Completed (PS)"/>
    <s v="RBS-Regional 3"/>
    <d v="2026-08-07T14:28:33"/>
    <d v="2026-08-10T12:41:00"/>
    <n v="69360858"/>
    <n v="2955161013"/>
    <n v="142598105500"/>
    <s v="PT GLOBAL JET EXPRESS"/>
    <s v="ODP-LSE-FE/114"/>
    <s v="WO061275738"/>
    <m/>
    <m/>
    <m/>
    <n v="111.61727759999999"/>
    <n v="-6.6934297999999997"/>
    <s v="AMRBS;403099;TREG4;MUHAMMAD MASTUR;081226139781;CP EKO YASWANTO;08978379539PAKET 2S INET VOICE 50 MBPS (479.000);PT GLOBAL JET EXPRESS//KRAGAN;input by Tito"/>
    <s v="Account Manager"/>
    <m/>
    <m/>
    <m/>
    <m/>
    <m/>
    <m/>
    <m/>
    <m/>
    <s v="Management Janji"/>
    <s v="2026-08-09 13:00:00|Tanggal pemasangan: 09/08/2026 Jam pemasangan : pagi / siang Info Tambahan : Hubungi pelanggan dulu sebelum ke lokasi. terima kasih|40951377|MYDITA"/>
    <s v="FCC"/>
    <d v="2026-07-08T14:40:02"/>
    <d v="2026-08-09T13:00:00"/>
    <m/>
    <s v="PS"/>
    <s v="REMBANG"/>
    <s v="NO ADDON"/>
    <n v="20260810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9T13:00:00"/>
    <s v="2026-08-09 13:00:00|Tanggal pemasangan: 09/08/2026 Jam pemasangan : pagi / siang Info Tambahan : Hubungi pelanggan dulu sebelum ke lokasi. terima kasih|40951377|MYDITA"/>
    <n v="2026"/>
    <n v="8"/>
    <n v="10"/>
    <d v="2026-08-10T00:00:00"/>
    <n v="0.45833333333575865"/>
    <x v="0"/>
  </r>
  <r>
    <n v="643"/>
    <n v="1002515987"/>
    <n v="3"/>
    <x v="5"/>
    <n v="5"/>
    <s v="SBY UTARA"/>
    <s v="GRESIK"/>
    <s v="SDY"/>
    <s v="REG"/>
    <s v="AO"/>
    <x v="0"/>
    <m/>
    <s v="Completed (PS)"/>
    <s v="RBS-Regional 3"/>
    <d v="2026-08-08T13:49:54"/>
    <d v="2026-08-08T15:21:49"/>
    <n v="69360038"/>
    <m/>
    <n v="152451212004"/>
    <s v="SPPG DAPUR SINTA"/>
    <s v="ODP-SDY-FAD/01"/>
    <s v="WO061266154"/>
    <m/>
    <m/>
    <m/>
    <n v="112.450649"/>
    <n v="-6.8808889999999998"/>
    <s v="MD|MYDB-20260806264536|DN00001/MN00018|SPPG DAPUR SINTA|081234572334"/>
    <s v="MYDIGIBIZPARTNER"/>
    <m/>
    <m/>
    <m/>
    <m/>
    <m/>
    <m/>
    <m/>
    <m/>
    <s v="Management Janji"/>
    <s v="2026-08-07 13:00:00 | Nama PIC : SINTA  No HP : 081234572334  Alt :   M Janji : 07/08/2026  Jam Pasang : 08.00 - 13:00   NoteÃ‚Â :  hubungi terlebih dahulu sebelum kelokasi"/>
    <s v="FCC"/>
    <d v="2026-08-08T13:55:01"/>
    <m/>
    <m/>
    <s v="PS"/>
    <s v="GRESIK"/>
    <s v="NO ADDON"/>
    <n v="20260808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7:00:00"/>
    <s v="2026-08-07 13:00:00 | Nama PIC : SINTA  No HP : 081234572334  Alt :   M Janji : 07/08/2026  Jam Pasang : 08.00 - 13:00   NoteÃ‚Â :  hubungi terlebih dahulu sebelum kelokasi"/>
    <n v="2026"/>
    <n v="8"/>
    <n v="8"/>
    <d v="2026-08-08T00:00:00"/>
    <n v="-0.29166666666424135"/>
    <x v="0"/>
  </r>
  <r>
    <n v="644"/>
    <n v="1002511283"/>
    <n v="3"/>
    <x v="0"/>
    <n v="5"/>
    <s v="MADIUN"/>
    <s v="NGAWI"/>
    <s v="NWI"/>
    <s v="REG"/>
    <s v="AO"/>
    <x v="0"/>
    <s v="1P INET"/>
    <s v="Completed (PS)"/>
    <s v="RBS-Regional 3"/>
    <d v="2026-08-05T17:46:57"/>
    <d v="2026-08-07T11:09:59"/>
    <n v="69359456"/>
    <m/>
    <n v="152605224887"/>
    <s v="SPBU 54.632.17"/>
    <s v="ODP-NWI-FB/101 FB/D06/101.01"/>
    <s v="WO061019041"/>
    <m/>
    <m/>
    <m/>
    <n v="111.432208865676"/>
    <n v="-7.4631095743556397"/>
    <s v="|MN00265|MYIA-053926464360/POI/DIDIK SUPRAYITNO/081234240996/spbu5463217@gmail.com"/>
    <s v="MYIB_ASSISTANT"/>
    <m/>
    <m/>
    <m/>
    <m/>
    <m/>
    <m/>
    <m/>
    <m/>
    <s v="Management Janji"/>
    <s v="2026-08-06 15:00:00 | Nama Pic : BP EKO No Hp Pic : 081234240996 Jam Pemasangan : 08:00 - 12.00 Tanggal Pemasangan : KAMIS 06 AGUSTUS 2026 Info Tambahan : Hubungi pelanggan sebelum datang ke lokasi, terima kasih."/>
    <s v="FCC"/>
    <d v="2026-05-08T17:54:51"/>
    <d v="2026-08-06T15:00:00"/>
    <m/>
    <s v="PS"/>
    <s v="X"/>
    <s v="NO ADDON"/>
    <n v="20260807"/>
    <s v="Completed"/>
    <s v="HSI Bisnis Promo HUT Telkom PSB 70% - 50 Mbps"/>
    <s v="INDIBIZ"/>
    <m/>
    <m/>
    <d v="2026-08-06T15:00:00"/>
    <s v="2026-08-06 15:00:00 | Nama Pic : BP EKO No Hp Pic : 081234240996 Jam Pemasangan : 08:00 - 12.00 Tanggal Pemasangan : KAMIS 06 AGUSTUS 2026 Info Tambahan : Hubungi pelanggan sebelum datang ke lokasi, terima kasih."/>
    <n v="2026"/>
    <n v="8"/>
    <n v="7"/>
    <d v="2026-08-07T00:00:00"/>
    <n v="0.375"/>
    <x v="0"/>
  </r>
  <r>
    <n v="645"/>
    <n v="1002516384"/>
    <n v="3"/>
    <x v="7"/>
    <n v="4"/>
    <s v="KUDUS"/>
    <s v="KUDUS"/>
    <s v="KUD"/>
    <s v="REG"/>
    <s v="AO"/>
    <x v="0"/>
    <m/>
    <s v="98 | OSS - CANCEL COMPLETE"/>
    <s v="RBS-Regional 2"/>
    <d v="2026-08-09T10:53:56"/>
    <d v="2026-08-10T16:38:52"/>
    <n v="69361768"/>
    <m/>
    <n v="142401146001"/>
    <s v="Qeela.Net Game"/>
    <s v="ODP-KUD-FZ/042"/>
    <s v="WO061313732"/>
    <m/>
    <m/>
    <m/>
    <n v="110.91332540000001"/>
    <n v="-6.7864544999999996"/>
    <s v="|MN00915|/ Qeela.Net Game / 08562788488 - 085735001555 / Cp Wahyu Hadi Kuntarto / doiku_1986@yahoo.co.id"/>
    <s v="Sales Profesional"/>
    <m/>
    <m/>
    <m/>
    <m/>
    <m/>
    <m/>
    <m/>
    <m/>
    <s v="Management Janji"/>
    <s v="2026-08-10 13:00:00|Tanggal pemasangan: 10/08/2026 Jam pemasangan : pagi / siang Info Tambahan : Hubungi pelanggan dulu sebelum ke lokasi. terima kasih|40951377|MYDITA"/>
    <s v="FCC"/>
    <d v="2026-09-08T10:54:43"/>
    <d v="2026-08-10T13:00:00"/>
    <s v="Kendala Lainnya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Tanggal pemasangan: 10/08/2026 Jam pemasangan : pagi / siang Info Tambahan : Hubungi pelanggan dulu sebelum ke lokasi. terima kasih|40951377|MYDITA"/>
    <m/>
    <m/>
    <m/>
    <e v="#NUM!"/>
    <e v="#NUM!"/>
    <x v="1"/>
  </r>
  <r>
    <n v="646"/>
    <n v="1002509899"/>
    <n v="3"/>
    <x v="6"/>
    <n v="5"/>
    <s v="PASURUAN"/>
    <s v="PROBOLINGGO"/>
    <s v="TGS"/>
    <s v="REG"/>
    <s v="AO"/>
    <x v="0"/>
    <m/>
    <s v="Completed (PS)"/>
    <s v="RBS-Regional 3"/>
    <d v="2026-08-05T10:10:00"/>
    <d v="2026-08-05T17:03:29"/>
    <n v="69358860"/>
    <m/>
    <n v="152530201997"/>
    <s v="BAROKAH CELL"/>
    <s v="ODP-TGS-FE/06"/>
    <s v="WO060964009"/>
    <m/>
    <m/>
    <m/>
    <n v="113.12125090000001"/>
    <n v="-7.7387446000000004"/>
    <s v="|MC30006|/SULAIMAN/8133301745/yusufavgpass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10:39:45"/>
    <d v="2026-08-06T08:00:00"/>
    <m/>
    <s v="PS"/>
    <s v="X"/>
    <s v="NETMONK"/>
    <n v="202608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5"/>
    <d v="2026-08-05T00:00:00"/>
    <n v="-1.3333333333357587"/>
    <x v="0"/>
  </r>
  <r>
    <n v="647"/>
    <n v="1002508869"/>
    <n v="3"/>
    <x v="2"/>
    <n v="5"/>
    <s v="SINGARJA"/>
    <s v="GIANYAR"/>
    <s v="GIN"/>
    <s v="REG"/>
    <s v="AO"/>
    <x v="0"/>
    <m/>
    <s v="Completed (PS)"/>
    <s v="RBS-Regional 3"/>
    <d v="2026-08-04T15:22:33"/>
    <d v="2026-08-07T09:34:19"/>
    <n v="69358442"/>
    <m/>
    <n v="172407213203"/>
    <s v="SD NEGERI 2 BLAHBATUH"/>
    <s v="ODP-GIN-FP/117"/>
    <s v="WO060931059"/>
    <m/>
    <m/>
    <m/>
    <n v="115.2998659"/>
    <n v="-8.5620264000000006"/>
    <s v="|MN02658|/PIC ANAK AGUNG ISTRI MAS UDAYANI/089630112174/sdblahbatuh2n@gmail.com"/>
    <s v="Sales Force DBS"/>
    <m/>
    <m/>
    <m/>
    <m/>
    <m/>
    <m/>
    <m/>
    <m/>
    <s v="Management Janji"/>
    <s v="2026-08-06 08:00:00| M Janji : (6 AGUSTUS 2026) jam Pasang : pagi  Note : hubungi pelanggan jika ingin kelokasi|40981182|MYDITA"/>
    <s v="FCC"/>
    <d v="2026-04-08T15:25:54"/>
    <d v="2026-08-06T08:00:00"/>
    <m/>
    <s v="PS"/>
    <s v="GIANYA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 M Janji : (6 AGUSTUS 2026) jam Pasang : pagi  Note : hubungi pelanggan jika ingin kelokasi|40981182|MYDITA"/>
    <n v="2026"/>
    <n v="8"/>
    <n v="7"/>
    <d v="2026-08-07T00:00:00"/>
    <n v="0.66666666666424135"/>
    <x v="0"/>
  </r>
  <r>
    <n v="648"/>
    <n v="1002510227"/>
    <n v="3"/>
    <x v="5"/>
    <n v="5"/>
    <s v="SBY UTARA"/>
    <s v="TANDES"/>
    <s v="TNS"/>
    <s v="REG"/>
    <s v="AO"/>
    <x v="0"/>
    <s v="1P INET"/>
    <s v="Completed (PS)"/>
    <s v="RBS-Regional 3"/>
    <d v="2026-08-05T11:28:56"/>
    <d v="2026-08-06T16:16:00"/>
    <n v="69358979"/>
    <m/>
    <n v="152409278315"/>
    <s v="SD Khadijah II Surabaya"/>
    <s v="ODP-TDS-FCS/49 FCS/D06/49.01"/>
    <s v="WO060968023"/>
    <m/>
    <m/>
    <m/>
    <n v="112.6905166"/>
    <n v="-7.2803180000000003"/>
    <s v="|MN01794|MYIA-025228777466/POI/Rico susanto/082229547735/ricosusanto.600@gmail.com"/>
    <s v="MYIB_ASSISTANT"/>
    <m/>
    <m/>
    <m/>
    <m/>
    <m/>
    <m/>
    <m/>
    <m/>
    <s v="Management Janji"/>
    <s v="2026-08-06 15:00:00 | Tanggal Pemasangan : 06 Agustus 2026 Jam Pemasangan : 08:00 15:00 Info Tambahan : Hubungi pelanggan dulu sebelum ke lokasi terimakasih"/>
    <s v="FCC"/>
    <d v="2026-05-08T11:39:53"/>
    <d v="2026-08-06T15:00:00"/>
    <m/>
    <s v="PS"/>
    <s v="TANDES"/>
    <s v="NO ADDON"/>
    <n v="20260806"/>
    <s v="Completed"/>
    <s v="HSI Bisnis Promo HUT Telkom PSB 70% - 50 Mbps"/>
    <s v="INDIBIZ"/>
    <m/>
    <m/>
    <d v="2026-08-06T15:00:00"/>
    <s v="2026-08-06 15:00:00 | Tanggal Pemasangan : 06 Agustus 2026 Jam Pemasangan : 08:00 15:00 Info Tambahan : Hubungi pelanggan dulu sebelum ke lokasi terimakasih"/>
    <n v="2026"/>
    <n v="8"/>
    <n v="6"/>
    <d v="2026-08-06T00:00:00"/>
    <n v="-0.625"/>
    <x v="0"/>
  </r>
  <r>
    <n v="649"/>
    <n v="1002511761"/>
    <n v="3"/>
    <x v="6"/>
    <n v="5"/>
    <s v="JEMBER"/>
    <s v="BANYUWANGI"/>
    <s v="PSG"/>
    <s v="REG"/>
    <s v="AO"/>
    <x v="0"/>
    <s v="2P INET + VOICE"/>
    <s v="Completed (PS)"/>
    <s v="RBS-Regional 3"/>
    <d v="2026-08-06T10:19:56"/>
    <d v="2026-08-06T16:34:12"/>
    <n v="69359716"/>
    <n v="3332816010"/>
    <n v="152521203263"/>
    <s v="toko jaya abadi"/>
    <s v="ODP-PSG-FC/34 FC/D04/34.01"/>
    <s v="WO061051080"/>
    <m/>
    <m/>
    <m/>
    <n v="114.1237674281"/>
    <n v="-8.5380434612435003"/>
    <s v="MD|MYDB-20260806264506|DC30004/MC30053|toko jaya abadi|082318199799"/>
    <s v="MYDIGIBIZPARTNER"/>
    <m/>
    <m/>
    <m/>
    <m/>
    <m/>
    <m/>
    <m/>
    <m/>
    <s v="Management Janji"/>
    <s v="2026-08-07 08:00:00 | Nama : BP APIN EKO PRASETYO No Hp : 082318199799 No Alt :  Tgl Pemasangan : 07 Agustus 2026 Interval : PAGI  Note : Hubungi pelanggan terlebih dahulu"/>
    <s v="FCC"/>
    <d v="2026-06-08T10:25:07"/>
    <d v="2026-08-07T08:00:00"/>
    <m/>
    <s v="PS"/>
    <s v="GENTENG"/>
    <s v="NO ADDON"/>
    <n v="20260806"/>
    <s v="Completed"/>
    <s v="HSI Bisnis Bundling Phone Promo 2026 PSB 70% - Free 800 Menit Promo - 150 Mbps"/>
    <s v="INDIBIZ"/>
    <m/>
    <m/>
    <d v="2026-08-07T08:00:00"/>
    <s v="2026-08-07 08:00:00 | Nama : BP APIN EKO PRASETYO No Hp : 082318199799 No Alt :  Tgl Pemasangan : 07 Agustus 2026 Interval : PAGI  Note : Hubungi pelanggan terlebih dahulu"/>
    <n v="2026"/>
    <n v="8"/>
    <n v="6"/>
    <d v="2026-08-06T00:00:00"/>
    <n v="-1.3333333333357587"/>
    <x v="0"/>
  </r>
  <r>
    <n v="650"/>
    <n v="1002512768"/>
    <n v="3"/>
    <x v="5"/>
    <n v="5"/>
    <s v="SBY SELATAN"/>
    <s v="MANYAR"/>
    <s v="MYR"/>
    <s v="REG"/>
    <s v="AO"/>
    <x v="0"/>
    <s v="1P INET"/>
    <s v="Completed (PS)"/>
    <s v="RBS-Regional 3"/>
    <d v="2026-08-06T14:52:57"/>
    <d v="2026-08-07T20:58:47"/>
    <n v="69360080"/>
    <m/>
    <n v="152303246805"/>
    <s v="SMK METRIKA"/>
    <s v="ODP-MYR-FWH/43 FWH/D03/43.01"/>
    <s v="WO061088224"/>
    <m/>
    <m/>
    <m/>
    <n v="112.79629509999999"/>
    <n v="-7.2612380999999999"/>
    <s v="|MN00458|MYIA-014285914617/POI/smk metrika/0882022605196/smkmetrika205@gmail.com"/>
    <s v="MYIB_ASSISTANT"/>
    <m/>
    <m/>
    <m/>
    <m/>
    <m/>
    <m/>
    <m/>
    <m/>
    <s v="Management Janji"/>
    <s v="2026-08-08 15:00:00 | Nama PIC : Ibu Firda No HP : 0882022605196 No Alternatif : 081330256904 M Janji : 07/08/2026 Jam Pasang : Pagi NoteÃ‚Â :  Hubungi terlebih dahulu sebelum ke lokasi "/>
    <s v="FCC"/>
    <d v="2026-06-08T14:55:39"/>
    <d v="2026-08-08T15:00:00"/>
    <m/>
    <s v="PS"/>
    <s v="MANYAR"/>
    <s v="NO ADDON"/>
    <n v="20260807"/>
    <s v="Completed"/>
    <s v="HSI Bisnis Promo HUT Telkom PSB 70% - 100 Mbps"/>
    <s v="INDIBIZ"/>
    <m/>
    <m/>
    <d v="2026-08-08T15:00:00"/>
    <s v="2026-08-08 15:00:00 | Nama PIC : Ibu Firda No HP : 0882022605196 No Alternatif : 081330256904 M Janji : 07/08/2026 Jam Pasang : Pagi NoteÃ‚Â :  Hubungi terlebih dahulu sebelum ke lokasi "/>
    <n v="2026"/>
    <n v="8"/>
    <n v="7"/>
    <d v="2026-08-07T00:00:00"/>
    <n v="-1.625"/>
    <x v="0"/>
  </r>
  <r>
    <n v="651"/>
    <n v="1002504609"/>
    <n v="3"/>
    <x v="2"/>
    <n v="5"/>
    <s v="DENPASAR"/>
    <s v="JIMBARAN"/>
    <s v="JBR"/>
    <s v="REG"/>
    <s v="AO"/>
    <x v="0"/>
    <s v="1P INET"/>
    <s v="102 | FOLLOW UP COMPLETED"/>
    <s v="RBS-Regional 3"/>
    <d v="2026-08-01T13:58:56"/>
    <d v="2026-08-03T17:44:37"/>
    <n v="69356742"/>
    <m/>
    <n v="172415798649"/>
    <s v="KOST SAFIRA LIMA SAUDARA"/>
    <s v="ODP-JBR-FG/48 FG/D02/48.01"/>
    <s v="WO060653991"/>
    <m/>
    <m/>
    <m/>
    <n v="115.17232608050099"/>
    <n v="-8.7541829933744602"/>
    <s v="MD|MYDB-20260801264132|DN00001/MN00737|KOST SAFIRA LIMA SAUDARA|087862145892"/>
    <s v="MYDIGIBIZPARTNER"/>
    <m/>
    <m/>
    <m/>
    <m/>
    <m/>
    <m/>
    <m/>
    <m/>
    <s v="Management Janji"/>
    <s v="2026-08-02 13:00:00 | telp :087862145892 Tanggal pemasangan :02/08/2026 Jam pemasangan : pagi/siang Info Tambahan : Hubungi pelanggan dulu sebelum ke lokasi terima kasih"/>
    <s v="FCC"/>
    <d v="2026-01-08T14:09:52"/>
    <d v="2026-08-02T13:00:00"/>
    <s v="Kendala Pelanggan"/>
    <s v="REVOKE"/>
    <s v="JIMBARAN NUSA DUA"/>
    <s v="NO ADDON"/>
    <m/>
    <s v="Follow Up Revoke Completed, New Order ID : SC1002506592"/>
    <s v="HSI Bisnis Basic Promo HUT Telkom PSB 70% - 75 Mbps"/>
    <s v="INDIBIZ"/>
    <m/>
    <m/>
    <d v="2026-08-02T13:00:00"/>
    <s v="2026-08-02 13:00:00 | telp :087862145892 Tanggal pemasangan :02/08/2026 Jam pemasangan : pagi/siang Info Tambahan : Hubungi pelanggan dulu sebelum ke lokasi terima kasih"/>
    <m/>
    <m/>
    <m/>
    <e v="#NUM!"/>
    <e v="#NUM!"/>
    <x v="1"/>
  </r>
  <r>
    <n v="652"/>
    <n v="1002509805"/>
    <n v="3"/>
    <x v="6"/>
    <n v="5"/>
    <s v="SIDOARJO"/>
    <s v="INNER - JATIM TIMUR"/>
    <s v="KRN"/>
    <s v="REG"/>
    <s v="AO"/>
    <x v="0"/>
    <m/>
    <s v="100 | REVOKE COMPLETED"/>
    <s v="RBS-Regional 3"/>
    <d v="2026-08-05T09:42:14"/>
    <d v="2026-08-10T10:53:58"/>
    <n v="69358841"/>
    <m/>
    <n v="152331250912"/>
    <s v="MI NURUL R.ULUM KELAS"/>
    <s v="ODP-KRN-FAF/40"/>
    <s v="WO061061541"/>
    <m/>
    <m/>
    <m/>
    <n v="112.62424470000001"/>
    <n v="-7.4491252000000001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IAN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</r>
  <r>
    <n v="653"/>
    <n v="1002511190"/>
    <n v="3"/>
    <x v="1"/>
    <n v="4"/>
    <s v="SEMARANG"/>
    <s v="KENDAL"/>
    <s v="WLR"/>
    <s v="REG"/>
    <s v="AO"/>
    <x v="0"/>
    <m/>
    <s v="Completed (PS)"/>
    <s v="RBS-Regional 3"/>
    <d v="2026-08-05T16:47:36"/>
    <d v="2026-08-05T18:42:40"/>
    <n v="69357653"/>
    <n v="2946102025"/>
    <n v="143407106633"/>
    <s v="PT ARDJUNA PUTERA KERETEK"/>
    <s v="ODP-WLR-FH/126"/>
    <s v="WO061013982"/>
    <m/>
    <m/>
    <m/>
    <n v="110.095139967533"/>
    <n v="-6.9689800104170896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 Jam pemasangan : 08.00 - 12.00  Info Tambahan : Hubungi pelanggan dulu sebelum ke lokasi  terimakasih|40010577|MYDITA"/>
    <s v="FCC"/>
    <d v="2026-05-08T16:55:35"/>
    <m/>
    <m/>
    <s v="PS"/>
    <s v="WELERI"/>
    <s v="NO ADDON"/>
    <n v="20260805"/>
    <s v="Completed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07:00:00"/>
    <s v="2026-08-05 13:00:00|Tanggal pemasangan : 05 agustus 2026  Jam pemasangan : 08.00 - 12.00  Info Tambahan : Hubungi pelanggan dulu sebelum ke lokasi  terimakasih|40010577|MYDITA"/>
    <n v="2026"/>
    <n v="8"/>
    <n v="5"/>
    <d v="2026-08-05T00:00:00"/>
    <n v="-0.29166666666424135"/>
    <x v="0"/>
  </r>
  <r>
    <n v="654"/>
    <n v="1002516048"/>
    <n v="3"/>
    <x v="3"/>
    <n v="4"/>
    <s v="YOGYAKARTA"/>
    <s v="SLEMAN"/>
    <s v="SMN"/>
    <s v="REG"/>
    <s v="AO"/>
    <x v="0"/>
    <s v="1P INET"/>
    <s v="Completed (PS)"/>
    <s v="RBS-Regional 3"/>
    <d v="2026-08-08T14:43:56"/>
    <d v="2026-08-10T15:35:03"/>
    <n v="69361521"/>
    <m/>
    <n v="146133131964"/>
    <s v="Sowan Coffee Service"/>
    <s v="ODP-SMN-FBG/022 FBG/D04/022.01"/>
    <s v="WO061270190"/>
    <m/>
    <m/>
    <m/>
    <n v="110.357215"/>
    <n v="-7.7119309999999999"/>
    <s v="|MB00449|MYIA-063440546079/POI/bapak/085726616666/sowandimari@gmail.com"/>
    <s v="MYIB_ASSISTANT"/>
    <m/>
    <m/>
    <m/>
    <m/>
    <m/>
    <m/>
    <m/>
    <m/>
    <s v="Management Janji"/>
    <s v="2026-08-10 08:00:00 | Nama PIC : Bp Eri No Hp : 085726616666 No Alt : - Tgl Pemasangan : 10 Agustus 2026 Interval : PAGI SIANG Note : Hubungi pelanggan terlebih dahulu"/>
    <s v="FCC"/>
    <d v="2026-08-08T14:55:14"/>
    <d v="2026-08-10T08:00:00"/>
    <m/>
    <s v="PS"/>
    <s v="X"/>
    <s v="NO ADDON"/>
    <n v="20260810"/>
    <s v="Completed"/>
    <s v="HSI Bisnis Promo HUT Telkom PSB 70% - 75 Mbps"/>
    <s v="INDIBIZ"/>
    <m/>
    <m/>
    <d v="2026-08-10T08:00:00"/>
    <s v="2026-08-10 08:00:00 | Nama PIC : Bp Eri No Hp : 085726616666 No Alt : - Tgl Pemasangan : 10 Agustus 2026 Interval : PAGI SIANG Note : Hubungi pelanggan terlebih dahulu"/>
    <n v="2026"/>
    <n v="8"/>
    <n v="10"/>
    <d v="2026-08-10T00:00:00"/>
    <n v="-0.33333333333575865"/>
    <x v="0"/>
  </r>
  <r>
    <n v="655"/>
    <n v="1002507499"/>
    <n v="3"/>
    <x v="5"/>
    <n v="5"/>
    <s v="MADURA"/>
    <s v="BANGKALAN"/>
    <s v="TBU"/>
    <s v="REG"/>
    <s v="AO"/>
    <x v="0"/>
    <m/>
    <s v="CANCEL COMPLETED"/>
    <s v="RBS-Regional 3"/>
    <d v="2026-08-04T10:47:50"/>
    <d v="2026-08-04T14:23:33"/>
    <n v="69358088"/>
    <m/>
    <n v="152458901413"/>
    <s v="TOKO &amp;quot;ALFIN JAYA&amp;quot;"/>
    <s v="ODP-TBU-FAA/108"/>
    <m/>
    <m/>
    <m/>
    <m/>
    <n v="113.08350230000001"/>
    <n v="-6.9904552999999998"/>
    <s v="|MN02601|/TOKO ALFIN JAYA/HERMAN FADLI SYAM/085600111199/arifinalfin454@gmail.com/HSI Bisnis Promo HUT Telkom (1:1) 200 Mbps (Rp 790.000) PSB Rp 150.000/"/>
    <s v="Sales Force DBS"/>
    <m/>
    <m/>
    <m/>
    <m/>
    <m/>
    <m/>
    <m/>
    <m/>
    <m/>
    <m/>
    <m/>
    <d v="2026-04-08T10:55:0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HANIF NUROHMAN 40981182|MYDITA"/>
    <m/>
    <m/>
    <m/>
    <m/>
    <m/>
    <e v="#NUM!"/>
    <e v="#NUM!"/>
    <x v="1"/>
  </r>
  <r>
    <n v="656"/>
    <n v="1002510872"/>
    <n v="3"/>
    <x v="4"/>
    <n v="5"/>
    <s v="MATARAM"/>
    <s v="SUMBAWA"/>
    <s v="TLW"/>
    <s v="REG"/>
    <s v="AO"/>
    <x v="0"/>
    <s v="1P INET"/>
    <s v="CC - HD1A - INPROGRESS UNCONTACTED"/>
    <s v="RBS-Regional 3"/>
    <d v="2026-08-05T14:45:08"/>
    <d v="2026-08-10T08:58:19"/>
    <n v="69333730"/>
    <m/>
    <n v="172610203612"/>
    <s v="TK NEGERI 8 TALIWANG"/>
    <s v="ODP-TLW-FH/17"/>
    <s v="WO057704733"/>
    <m/>
    <m/>
    <m/>
    <n v="116.83274"/>
    <n v="-8.7546210000000002"/>
    <s v="MD|MYDB-20260629261299|SC00001/MC00149|TK NEGERI 8 TALIWANG|081339898487"/>
    <s v="MYDIGIBIZPARTNER"/>
    <m/>
    <m/>
    <m/>
    <m/>
    <m/>
    <m/>
    <m/>
    <m/>
    <s v="Management Janji"/>
    <s v="2026-07-25 13:00:00|Tanggal pemasangan :25 JULI 2026 Jam pemasangan : 08.00 - 12.00 Info Tambahan : Hubungi pelanggan dulu sebelum ke lokasi terimakasih|DA7880|MYDITA"/>
    <s v="FCC"/>
    <d v="2026-05-08T14:54:47"/>
    <d v="2026-07-25T00:00:00"/>
    <m/>
    <s v="FCC"/>
    <s v="SUMBAWA BARAT"/>
    <s v="NO ADDON"/>
    <m/>
    <s v="UNCONTACTED : Telepon Tidak Diangkat - RNA Muhammad Fauzan Fidhianta 40961370|MYDITA"/>
    <s v="HSI Bisnis Promo Ekosistem Hospitality &amp; Tourism PSB 70% - 50 Mbps"/>
    <s v="INDIBIZ"/>
    <m/>
    <m/>
    <d v="2026-07-25T13:00:00"/>
    <s v="2026-07-25 13:00:00|Tanggal pemasangan :25 JULI 2026 Jam pemasangan : 08.00 - 12.00 Info Tambahan : Hubungi pelanggan dulu sebelum ke lokasi terimakasih|DA7880|MYDITA"/>
    <m/>
    <m/>
    <m/>
    <e v="#NUM!"/>
    <e v="#NUM!"/>
    <x v="1"/>
  </r>
  <r>
    <n v="657"/>
    <n v="1002517561"/>
    <n v="3"/>
    <x v="3"/>
    <n v="4"/>
    <s v="YOGYAKARTA"/>
    <s v="INNER - YOGYA JATENG SELATAN"/>
    <s v="PGR"/>
    <s v="REG"/>
    <s v="AO"/>
    <x v="0"/>
    <s v="1P INET"/>
    <s v="OSS - PROVISIONING START"/>
    <s v="RBS-Regional 3"/>
    <d v="2026-08-10T11:58:56"/>
    <d v="2026-08-11T08:04:34"/>
    <n v="69362355"/>
    <m/>
    <n v="141114227875"/>
    <s v="KOST BAYU"/>
    <s v="ODP-PGR-FCC/047 FCC/D04/047.01"/>
    <s v="WO061384013"/>
    <m/>
    <m/>
    <m/>
    <n v="110.387641"/>
    <n v="-7.8132849999999996"/>
    <s v="|MC80046|MYIA-011666451827/POI/Bayu Rahmat Setiadi/085640907690/bayursetiadi@gmail.com"/>
    <s v="MYIB_ASSISTANT"/>
    <m/>
    <m/>
    <m/>
    <m/>
    <m/>
    <m/>
    <m/>
    <m/>
    <s v="Management Janji"/>
    <s v="2026-08-11 08:00:00 | M Janji : (11/08/2026) jam Pasang : 09:00 Note : hubungi pelanggan jika ingin kelokasi "/>
    <s v="FCC"/>
    <d v="2026-10-08T12:09:56"/>
    <d v="2026-08-11T08:00:00"/>
    <m/>
    <s v="PRE_PI"/>
    <s v="X"/>
    <s v="NO ADDON"/>
    <m/>
    <s v="Provisioning Start"/>
    <s v="HSI Bisnis Promo HUT Telkom PSB 70% - 50 Mbps"/>
    <s v="INDIBIZ"/>
    <m/>
    <m/>
    <d v="2026-08-11T08:00:00"/>
    <s v="2026-08-11 08:00:00 | M Janji : (11/08/2026) jam Pasang : 09:00 Note : hubungi pelanggan jika ingin kelokasi "/>
    <m/>
    <m/>
    <m/>
    <e v="#NUM!"/>
    <e v="#NUM!"/>
    <x v="1"/>
  </r>
  <r>
    <n v="658"/>
    <n v="1002515176"/>
    <n v="3"/>
    <x v="5"/>
    <n v="5"/>
    <s v="SBY UTARA"/>
    <s v="GRESIK"/>
    <s v="GSK"/>
    <s v="REG"/>
    <s v="AO"/>
    <x v="0"/>
    <s v="1P INET"/>
    <s v="Completed (PS)"/>
    <s v="RBS-Regional 3"/>
    <d v="2026-08-07T15:59:57"/>
    <d v="2026-08-08T18:34:34"/>
    <n v="69361002"/>
    <m/>
    <n v="152421262200"/>
    <s v="SPBU 5461124"/>
    <s v="ODP-GSK-FBB/19 FBB/D02/19.01"/>
    <s v="WO061186211"/>
    <m/>
    <m/>
    <m/>
    <n v="112.602213956415"/>
    <n v="-7.1452343888892296"/>
    <s v="MD|MYDB-20260807264618|DN00001/MN02100|SPBU 5461124|0811311105"/>
    <s v="MYDIGIBIZPARTNER"/>
    <m/>
    <m/>
    <m/>
    <m/>
    <m/>
    <m/>
    <m/>
    <m/>
    <s v="Management Janji"/>
    <s v="2026-08-08 13:00:00 | M Janji : 8 agustus 2026 jam Pasang : siang Note : hubungi pelanggan jika ingin kelokasi"/>
    <s v="FCC"/>
    <d v="2026-07-08T16:25:36"/>
    <d v="2026-08-08T13:00:00"/>
    <s v="Kendala Lainnya"/>
    <s v="PS"/>
    <s v="GRESIK"/>
    <s v="NO ADDON"/>
    <n v="20260808"/>
    <s v="Completed"/>
    <s v="HSI Bisnis Promo HUT Telkom PSB 70% - 100 Mbps"/>
    <s v="INDIBIZ"/>
    <m/>
    <m/>
    <d v="2026-08-08T13:00:00"/>
    <s v="2026-08-08 13:00:00 | M Janji : 8 agustus 2026 jam Pasang : siang Note : hubungi pelanggan jika ingin kelokasi"/>
    <n v="2026"/>
    <n v="8"/>
    <n v="8"/>
    <d v="2026-08-08T00:00:00"/>
    <n v="-0.54166666666424135"/>
    <x v="0"/>
  </r>
  <r>
    <n v="659"/>
    <n v="1002517499"/>
    <n v="3"/>
    <x v="0"/>
    <n v="5"/>
    <s v="MADIUN"/>
    <s v="PONOROGO"/>
    <s v="PON"/>
    <s v="REG"/>
    <s v="AO"/>
    <x v="0"/>
    <s v="1P INET"/>
    <s v="7 | OSS - PROVISIONING ISSUED"/>
    <s v="RBS-Regional 3"/>
    <d v="2026-08-10T11:43:57"/>
    <d v="2026-08-11T08:08:02"/>
    <n v="69362314"/>
    <m/>
    <n v="152604231084"/>
    <s v="SPBU 54.634.04"/>
    <s v="ODP-PON-FW/63 FW/D02/63.01"/>
    <s v="WO061381449"/>
    <m/>
    <m/>
    <m/>
    <n v="111.480836"/>
    <n v="-7.8407840000000002"/>
    <s v="|MN00282|MYIA-027182251327/POI/Wahyudi Nugroho/081329248170/spbu5.5463404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I"/>
    <s v="SAMBIT SUMOROTO"/>
    <s v="NO ADDON"/>
    <m/>
    <s v="Provisioning Issued"/>
    <s v="HSI Bisnis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</r>
  <r>
    <n v="660"/>
    <n v="1002517613"/>
    <n v="3"/>
    <x v="0"/>
    <n v="5"/>
    <s v="MADIUN"/>
    <s v="NGAWI"/>
    <s v="GGR"/>
    <s v="REG"/>
    <s v="AO"/>
    <x v="0"/>
    <s v="1P INET"/>
    <s v="MIE - SEND SURVEY"/>
    <s v="RBS-Regional 3"/>
    <d v="2026-08-10T12:16:56"/>
    <d v="2026-08-10T12:18:01"/>
    <n v="69362375"/>
    <m/>
    <n v="152613205904"/>
    <s v="SPBU 54.633.03"/>
    <s v="ODP-GGR-FA/21 FA/D02/21.01"/>
    <s v="WO061386647"/>
    <m/>
    <m/>
    <m/>
    <n v="111.4203938"/>
    <n v="-7.6827044000000004"/>
    <s v="|MN00285|MYIA-085224559777/POI/DIAN ARDHANA RESWARI/081556445838/spbu5463303magetan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2:39:53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Jam pemasangan : 12.00 Info Tambahan : Hubungi pelanggan dulu sebelum ke lokasi terimakasih "/>
    <m/>
    <m/>
    <m/>
    <e v="#NUM!"/>
    <e v="#NUM!"/>
    <x v="1"/>
  </r>
  <r>
    <n v="661"/>
    <n v="1002518666"/>
    <n v="3"/>
    <x v="1"/>
    <n v="4"/>
    <s v="SEMARANG"/>
    <s v="KENDAL"/>
    <s v="WLR"/>
    <s v="REG"/>
    <s v="AO"/>
    <x v="0"/>
    <s v="1P INET"/>
    <s v="MIE - SEND SURVEY"/>
    <s v="RBS-Regional 3"/>
    <d v="2026-08-10T18:08:57"/>
    <d v="2026-08-10T18:10:01"/>
    <n v="69362782"/>
    <m/>
    <n v="143407106648"/>
    <s v="SPBU 44.513.14 LINGKAR WELERI"/>
    <s v="ODP-WLR-FM/011 FM/D03/011.01"/>
    <s v="WO061442127"/>
    <m/>
    <m/>
    <m/>
    <n v="110.081891"/>
    <n v="-6.9548399999999999"/>
    <s v="|MN02184|MYIA-071849660896/POI/ROFIEN ISNAENI/081225641488/spbu4451314@gmail.com"/>
    <s v="MYIB_ASSISTANT"/>
    <m/>
    <m/>
    <m/>
    <m/>
    <m/>
    <m/>
    <m/>
    <m/>
    <s v="Management Janji"/>
    <s v="2026-08-11 15:00:00 | telp : 081225641488 alt :  M Janji : (11/08/2026) jam Pasang :pagi / siang  Note : hubungi pelanggan jika ingin kelokasi"/>
    <s v="FCC"/>
    <d v="2026-10-08T18:39:50"/>
    <d v="2026-08-11T15:00:00"/>
    <m/>
    <s v="SURVEY_NEW_MANJA"/>
    <s v="WELERI"/>
    <s v="NO ADDON"/>
    <m/>
    <s v="MIE - SEND SURVEY"/>
    <s v="HSI Bisnis Promo HUT Telkom PSB 70% - 100 Mbps"/>
    <s v="INDIBIZ"/>
    <m/>
    <m/>
    <d v="2026-08-11T15:00:00"/>
    <s v="2026-08-11 15:00:00 | telp : 081225641488 alt :  M Janji : (11/08/2026) jam Pasang :pagi / siang  Note : hubungi pelanggan jika ingin kelokasi"/>
    <m/>
    <m/>
    <m/>
    <e v="#NUM!"/>
    <e v="#NUM!"/>
    <x v="1"/>
  </r>
  <r>
    <n v="662"/>
    <n v="1002515819"/>
    <n v="3"/>
    <x v="7"/>
    <n v="4"/>
    <s v="KUDUS"/>
    <s v="REMBANG"/>
    <s v="LSE"/>
    <s v="REG"/>
    <s v="AO"/>
    <x v="0"/>
    <s v="1P INET"/>
    <s v="Completed (PS)"/>
    <s v="RBS-Regional 3"/>
    <d v="2026-08-08T11:32:56"/>
    <d v="2026-08-10T17:35:10"/>
    <n v="69361373"/>
    <m/>
    <n v="142598105505"/>
    <s v="KSPPS ASSALAM ARTHADAYA KK TAHUNAN"/>
    <s v="ODP-LSE-FC/051 FC/D05/051.01"/>
    <s v="WO061248955"/>
    <m/>
    <m/>
    <m/>
    <n v="111.553060351377"/>
    <n v="-6.8823045876572397"/>
    <s v="|MN02366|MYIA-001588518261/POI/Amar maruf/085225567772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m/>
    <s v="PS"/>
    <s v="REMBANG"/>
    <s v="NO ADDON"/>
    <n v="20260810"/>
    <s v="Completed"/>
    <s v="HSI Bisnis Promo HUT Telkom PSB 70% - 50 Mbps"/>
    <s v="INDIBIZ"/>
    <m/>
    <m/>
    <d v="2026-08-10T08:00:00"/>
    <s v="2026-08-10 08:00:00 | M Janji : 10 agustus 2026 jam Pasang : pagi  Note : hubungi pelanggan jika ingin kelokasi"/>
    <n v="2026"/>
    <n v="8"/>
    <n v="10"/>
    <d v="2026-08-10T00:00:00"/>
    <n v="-0.33333333333575865"/>
    <x v="0"/>
  </r>
  <r>
    <n v="663"/>
    <n v="1002505749"/>
    <n v="3"/>
    <x v="1"/>
    <n v="4"/>
    <s v="PEKALONGAN"/>
    <s v="BREBES"/>
    <s v="BRB"/>
    <s v="REG"/>
    <s v="AO"/>
    <x v="0"/>
    <m/>
    <s v="Completed (PS)"/>
    <s v="RBS-Regional 3"/>
    <d v="2026-08-03T10:22:16"/>
    <d v="2026-08-04T15:40:38"/>
    <n v="69357331"/>
    <m/>
    <n v="146284108355"/>
    <s v="SMPIT Harapan Umat Brebes"/>
    <s v="ODP-BRB-FJ/055"/>
    <s v="WO060801546"/>
    <m/>
    <m/>
    <m/>
    <n v="109.04786692735399"/>
    <n v="-6.8570585999707196"/>
    <s v="AMRBS;403095;REG3;BAYU;085100296564;HSI 1S 100MB;535k;PIC 089501893076"/>
    <s v="Account Manager"/>
    <m/>
    <m/>
    <m/>
    <m/>
    <m/>
    <m/>
    <m/>
    <m/>
    <s v="Management Janji"/>
    <s v="2026-08-04 13:00:00|Tanggal pemasangan : 04 agustus 2026 Jam pemasangan : pagi/siang Info Tambahan : Hubungi pelanggan dulu sebelum ke lokasi terima kasih|40010577|MYDITA"/>
    <s v="FCC"/>
    <d v="2026-03-08T10:40:22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Tanggal pemasangan : 04 agustus 2026 Jam pemasangan : pagi/siang Info Tambahan : Hubungi pelanggan dulu sebelum ke lokasi terima kasih|40010577|MYDITA"/>
    <n v="2026"/>
    <n v="8"/>
    <n v="4"/>
    <d v="2026-08-04T00:00:00"/>
    <n v="-0.54166666666424135"/>
    <x v="0"/>
  </r>
  <r>
    <n v="664"/>
    <n v="1002516813"/>
    <n v="3"/>
    <x v="2"/>
    <n v="5"/>
    <s v="SINGARJA"/>
    <s v="GIANYAR"/>
    <s v="GIN"/>
    <s v="REG"/>
    <s v="AO"/>
    <x v="0"/>
    <m/>
    <s v="7 | OSS - PROVISIONING ISSUED"/>
    <s v="RBS-Regional 3"/>
    <d v="2026-08-10T08:29:46"/>
    <d v="2026-08-11T08:06:10"/>
    <n v="69362051"/>
    <m/>
    <n v="172407213194"/>
    <s v="SD NEGERI 1 MEDAHAN"/>
    <s v="ODP-GIN-FC/17"/>
    <s v="WO061361102"/>
    <m/>
    <m/>
    <m/>
    <n v="115.3355323"/>
    <n v="-8.5723724000000008"/>
    <s v="|MN02658|/PIC NI KOMANG AYU PRAMESTI/081977840045/sdn1medahan1952@gmail.com"/>
    <s v="Sales Force DBS"/>
    <m/>
    <m/>
    <m/>
    <m/>
    <m/>
    <m/>
    <m/>
    <m/>
    <s v="Management Janji"/>
    <s v="2026-08-11 08:00:00|Nama PIC : ibu pramesti No HP : 081977840045 Alt :  M Janji : (SELASA/11/AGUSTUS/2026) jam Pasang : 09:00 Note : hubungi pelanggan jika ingin kelokasi|40961371|MYDITA"/>
    <s v="FCC"/>
    <d v="2026-10-08T08:40:06"/>
    <d v="2026-08-11T08:00:00"/>
    <m/>
    <s v="PI"/>
    <s v="GIANYAR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pramesti No HP : 081977840045 Alt :  M Janji : (SELASA/11/AGUSTUS/2026) jam Pasang : 09:00 Note : hubungi pelanggan jika ingin kelokasi|40961371|MYDITA"/>
    <m/>
    <m/>
    <m/>
    <e v="#NUM!"/>
    <e v="#NUM!"/>
    <x v="1"/>
  </r>
  <r>
    <n v="665"/>
    <n v="1002517458"/>
    <n v="3"/>
    <x v="0"/>
    <n v="5"/>
    <s v="KEDIRI"/>
    <s v="KEDIRI"/>
    <s v="KDI"/>
    <s v="REG"/>
    <s v="AO"/>
    <x v="0"/>
    <s v="1P INET"/>
    <s v="Completed (PS)"/>
    <s v="RBS-Regional 3"/>
    <d v="2026-08-10T11:31:56"/>
    <d v="2026-08-10T18:28:46"/>
    <n v="69362303"/>
    <m/>
    <n v="152610241481"/>
    <s v="ANUGRAH LAUNDRY"/>
    <s v="ODP-KDI-FBB/72 FBB/D08/72.01"/>
    <s v="WO061379423"/>
    <m/>
    <m/>
    <m/>
    <n v="112.03225399999999"/>
    <n v="-7.8220090000000004"/>
    <s v="|MC20231|MYIA-059937188023/POI/ONY APRILIA/085182272300/anugrahlaundryburengan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40:04"/>
    <d v="2026-08-11T08:00:00"/>
    <m/>
    <s v="PS"/>
    <s v="X"/>
    <s v="NO ADDON"/>
    <n v="20260810"/>
    <s v="Completed"/>
    <s v="HSI Bisnis Promo HUT Telkom PSB 70% - 20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0"/>
  </r>
  <r>
    <n v="666"/>
    <n v="1002516331"/>
    <n v="3"/>
    <x v="0"/>
    <n v="5"/>
    <s v="MALANG"/>
    <s v="BATU"/>
    <s v="TMP"/>
    <s v="REG"/>
    <s v="AO"/>
    <x v="0"/>
    <s v="1P INET"/>
    <s v="Completed (PS)"/>
    <s v="RBS-Regional 3"/>
    <d v="2026-08-09T09:40:56"/>
    <d v="2026-08-09T18:49:47"/>
    <n v="69361747"/>
    <m/>
    <n v="152717204931"/>
    <s v="ANDROMEDA27"/>
    <s v="ODP-TMP-FE/71 FE/D08/71.01"/>
    <s v="WO061304214"/>
    <m/>
    <m/>
    <m/>
    <n v="112.761312872171"/>
    <n v="-7.9952177753545399"/>
    <s v="MD|MYDB-20260809264805|SC20017/MC20200|ANDROMEDA27|6282245408500"/>
    <s v="MYDIGIBIZPARTNER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9:55:03"/>
    <d v="2026-08-10T08:00:00"/>
    <m/>
    <s v="PS"/>
    <s v="SINGOSARI"/>
    <s v="NO ADDON"/>
    <n v="20260809"/>
    <s v="Completed"/>
    <s v="HSI Bisnis PSB 70% - 30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9"/>
    <d v="2026-08-09T00:00:00"/>
    <n v="-1.3333333333357587"/>
    <x v="0"/>
  </r>
  <r>
    <n v="667"/>
    <n v="1002506662"/>
    <n v="3"/>
    <x v="5"/>
    <n v="5"/>
    <s v="SBY UTARA"/>
    <s v="TANDES"/>
    <s v="KNN"/>
    <s v="REG"/>
    <s v="AO"/>
    <x v="0"/>
    <m/>
    <s v="100 | REVOKE COMPLETED"/>
    <s v="RBS-Regional 3"/>
    <d v="2026-08-03T21:37:02"/>
    <d v="2026-08-10T09:30:38"/>
    <n v="69357870"/>
    <m/>
    <n v="152412248704"/>
    <s v="PT. ATMODJO SURYA TEHNIK"/>
    <s v="ODP-KND-FCA/29"/>
    <s v="WO060883605"/>
    <m/>
    <m/>
    <m/>
    <n v="112.65315529999999"/>
    <n v="-7.2181911999999997"/>
    <s v="|MN01735|/PT. ATMODJO SURYA TEHNIK/HSI Basic Promo HUT Telkom (1:2) 50 Mbps (Rp 320.000) PSB Rp 150.000/081217673531/supardoyo.abr@gmail.com/Soepardojo/-7.212307,112.652900/Jl.raya tambak osowilangon,  surabaya"/>
    <s v="Sales Force DBS"/>
    <m/>
    <m/>
    <m/>
    <m/>
    <m/>
    <m/>
    <m/>
    <m/>
    <s v="Management Janji"/>
    <s v="2026-08-05 10:00:00|M Janji : (05/08/2026) jam Pasang : 09:00 Note : hubungi pelanggan jika ingin kelokasi|40961370|MYDITA"/>
    <s v="FCC"/>
    <d v="2026-03-08T21:40:17"/>
    <d v="2026-08-05T10:00:00"/>
    <s v="FALLOUT HOMEPASS"/>
    <s v="REVOKE"/>
    <s v="KANDANGA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0:00:00"/>
    <s v="2026-08-05 10:00:00|M Janji : (05/08/2026) jam Pasang : 09:00 Note : hubungi pelanggan jika ingin kelokasi|40961370|MYDITA"/>
    <m/>
    <m/>
    <m/>
    <e v="#NUM!"/>
    <e v="#NUM!"/>
    <x v="1"/>
  </r>
  <r>
    <n v="668"/>
    <n v="1002506502"/>
    <n v="3"/>
    <x v="6"/>
    <n v="5"/>
    <s v="SIDOARJO"/>
    <s v="MOJOKERTO"/>
    <s v="PCT"/>
    <s v="REG"/>
    <s v="AO"/>
    <x v="0"/>
    <m/>
    <s v="Completed (PS)"/>
    <s v="RBS-Regional 3"/>
    <d v="2026-08-03T16:24:28"/>
    <d v="2026-08-04T22:06:51"/>
    <n v="69357771"/>
    <m/>
    <n v="152324211847"/>
    <s v="TOKO DT ACC"/>
    <s v="ODP-PCT-FD/22"/>
    <s v="WO060872334"/>
    <m/>
    <m/>
    <m/>
    <n v="112.5224434"/>
    <n v="-7.6529258999999996"/>
    <s v="|MC30223|/EKA DEVIYANTI/81336653161/noernoell20@gmai.co"/>
    <s v="Sales Force DBS"/>
    <m/>
    <m/>
    <m/>
    <m/>
    <m/>
    <m/>
    <m/>
    <m/>
    <s v="Management Janji"/>
    <s v="2026-08-05 08:00:00|Nama PIC : Ibu Eka  No HP : 081336653161 No Alternatif : - M Janji : 05/08/2026 Jam Pasang : Pagi NoteÃ‚Â :  Hubungi terlebih dahulu sebelum ke lokasi  |40961370|MYDITA"/>
    <s v="FCC"/>
    <d v="2026-03-08T16:39:49"/>
    <d v="2026-08-05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Ibu Eka  No HP : 081336653161 No Alternatif : - M Janji : 05/08/2026 Jam Pasang : Pagi NoteÃ‚Â :  Hubungi terlebih dahulu sebelum ke lokasi  |40961370|MYDITA"/>
    <n v="2026"/>
    <n v="8"/>
    <n v="4"/>
    <d v="2026-08-04T00:00:00"/>
    <n v="-1.3333333333357587"/>
    <x v="0"/>
  </r>
  <r>
    <n v="669"/>
    <n v="1002511405"/>
    <n v="3"/>
    <x v="5"/>
    <n v="5"/>
    <s v="SBY UTARA"/>
    <s v="TANDES"/>
    <s v="KLN"/>
    <s v="REG"/>
    <s v="AO"/>
    <x v="0"/>
    <s v="1P INET"/>
    <s v="Completed (PS)"/>
    <s v="RBS-Regional 3"/>
    <d v="2026-08-06T07:38:56"/>
    <d v="2026-08-10T13:36:09"/>
    <n v="69359530"/>
    <m/>
    <n v="152418250708"/>
    <s v="PT. EVOSALVO"/>
    <s v="ODP-TDS-FDM/07 FDM/D01/07.01"/>
    <s v="WO061034601"/>
    <m/>
    <m/>
    <m/>
    <n v="112.6863508"/>
    <n v="-7.2367782999999903"/>
    <s v="|MN01401|MYIA-057377579385/POI/FIA/081338384647/zulfia.n@everseikogroup.com"/>
    <s v="MYIB_ASSISTANT"/>
    <m/>
    <m/>
    <m/>
    <m/>
    <m/>
    <m/>
    <m/>
    <m/>
    <s v="Management Janji"/>
    <s v="2026-08-11 08:00:00 | Nama PIC : Fia No HP : 081338384647 Alt :  M Janji : 07/08/2026 Jam Pasang : 08.00 - 13:00  NoteÃ‚Â :  hubungi terlebih dahulu sebelum kelokasi"/>
    <s v="FCC"/>
    <d v="2026-06-08T07:40:01"/>
    <d v="2026-08-11T08:00:00"/>
    <m/>
    <s v="PS"/>
    <s v="KEBALEN"/>
    <s v="NO ADDON"/>
    <n v="20260810"/>
    <s v="Completed"/>
    <s v="HSI Bisnis Promo HUT Telkom PSB 70% - 200 Mbps"/>
    <s v="INDIBIZ"/>
    <m/>
    <m/>
    <d v="2026-08-11T08:00:00"/>
    <s v="2026-08-11 08:00:00 | Nama PIC : Fia No HP : 081338384647 Alt :  M Janji : 07/08/2026 Jam Pasang : 08.00 - 13:00  NoteÃ‚Â :  hubungi terlebih dahulu sebelum kelokasi"/>
    <n v="2026"/>
    <n v="8"/>
    <n v="10"/>
    <d v="2026-08-10T00:00:00"/>
    <n v="-1.3333333333357587"/>
    <x v="0"/>
  </r>
  <r>
    <n v="670"/>
    <n v="1002512827"/>
    <n v="3"/>
    <x v="7"/>
    <n v="4"/>
    <s v="KUDUS"/>
    <s v="BLORA"/>
    <s v="RDB"/>
    <s v="REG"/>
    <s v="AO"/>
    <x v="0"/>
    <s v="1P INET"/>
    <s v="98 | OSS - CANCEL COMPLETE"/>
    <s v="RBS-Regional 3"/>
    <d v="2026-08-06T15:07:56"/>
    <d v="2026-08-07T16:07:16"/>
    <n v="69360111"/>
    <m/>
    <n v="142512103092"/>
    <s v="ART TECH X FASTGASS"/>
    <s v="ODP-RDB-FA/180 FA/D08/180.01"/>
    <s v="WO061090110"/>
    <m/>
    <m/>
    <m/>
    <n v="111.366546079516"/>
    <n v="-7.2182720783213297"/>
    <s v="MD|MYDB-20260806264545|DB10005/MB10071|ART TECH X FASTGASS|08816970175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Lainnya"/>
    <s v="CANCEL"/>
    <s v="CEPU"/>
    <s v="NO ADDON"/>
    <m/>
    <s v="Cancel Completed"/>
    <s v="HSI Bisnis Khusus Winback PSB 70% - 1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</r>
  <r>
    <n v="671"/>
    <n v="1002509403"/>
    <n v="3"/>
    <x v="1"/>
    <n v="4"/>
    <s v="PEKALONGAN"/>
    <s v="PEKALONGAN"/>
    <s v="PKL"/>
    <s v="REG"/>
    <s v="AO"/>
    <x v="0"/>
    <m/>
    <s v="Completed (PS)"/>
    <s v="RBS-Regional 3"/>
    <d v="2026-08-04T18:05:02"/>
    <d v="2026-08-04T18:54:13"/>
    <n v="69357831"/>
    <m/>
    <n v="142202154687"/>
    <s v="LYY MEDIA CELLULER"/>
    <s v="ODP-PKL-FS/015"/>
    <s v="WO060929311"/>
    <m/>
    <m/>
    <m/>
    <n v="109.668244"/>
    <n v="-6.9062729999999997"/>
    <s v="|MN00925|MYIA-006352795685/POI/m erikza al fajrisyah/085199193282/hulandafluu@gmail.com"/>
    <s v="Sales Profesional"/>
    <m/>
    <m/>
    <m/>
    <m/>
    <m/>
    <m/>
    <m/>
    <m/>
    <s v="Management Janji"/>
    <s v="2026-08-04 15:00:00 |   M Janji : (04/08/2026)  jam Pasang : 09:00  Note : hubungi pelanggan jika ingin kelokasi"/>
    <s v="FCC"/>
    <d v="2026-04-08T18:09:54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8-04 15:00:00 |   M Janji : (04/08/2026)  jam Pasang : 09:00  Note : hubungi pelanggan jika ingin kelokasi"/>
    <n v="2026"/>
    <n v="8"/>
    <n v="4"/>
    <d v="2026-08-04T00:00:00"/>
    <n v="-0.29166666666424135"/>
    <x v="0"/>
  </r>
  <r>
    <n v="672"/>
    <n v="1002514550"/>
    <n v="3"/>
    <x v="5"/>
    <n v="5"/>
    <s v="SBY SELATAN"/>
    <s v="MANYAR"/>
    <s v="GBG"/>
    <s v="REG"/>
    <s v="AO"/>
    <x v="0"/>
    <m/>
    <s v="Completed (PS)"/>
    <s v="RBS-Regional 3"/>
    <d v="2026-08-07T13:14:55"/>
    <d v="2026-08-07T15:58:46"/>
    <n v="69358491"/>
    <m/>
    <n v="152320245940"/>
    <s v="SEKOLAH GRACIA"/>
    <s v="ODP-MYR-FBL/10"/>
    <s v="WO061164421"/>
    <m/>
    <m/>
    <m/>
    <n v="112.75880600000001"/>
    <n v="-7.2907219999999997"/>
    <s v="|MN02749|MYIA-055423623156/POI/Joko Iswandono/087853008685/sekolahgraciasd@gmail.com"/>
    <s v="Sales Force DBS"/>
    <m/>
    <m/>
    <m/>
    <m/>
    <m/>
    <m/>
    <m/>
    <m/>
    <s v="Management Janji"/>
    <s v="2026-08-05 13:00:00 | Nama : BU IRENE (ADMIN)  No Hp : 082232027184  No Alt : 087853008685  Tgl Pemasangan : 05 Agustus 2026  Interval : SIANG  Note : Hubungi pelanggan terlebih dahulu"/>
    <s v="FCC"/>
    <d v="2026-07-08T13:25:39"/>
    <m/>
    <m/>
    <s v="PS"/>
    <s v="DARMO GUBENG"/>
    <s v="OCA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5 13:00:00 | Nama : BU IRENE (ADMIN)  No Hp : 082232027184  No Alt : 087853008685  Tgl Pemasangan : 05 Agustus 2026  Interval : SIANG  Note : Hubungi pelanggan terlebih dahulu"/>
    <n v="2026"/>
    <n v="8"/>
    <n v="7"/>
    <d v="2026-08-07T00:00:00"/>
    <n v="-0.29166666666424135"/>
    <x v="0"/>
  </r>
  <r>
    <n v="673"/>
    <n v="1002512799"/>
    <n v="3"/>
    <x v="3"/>
    <n v="4"/>
    <s v="YOGYAKARTA"/>
    <s v="SLEMAN"/>
    <s v="GOD"/>
    <s v="REG"/>
    <s v="AO"/>
    <x v="0"/>
    <m/>
    <s v="FCC - HD1A - PROGRESS"/>
    <s v="RBS-Regional 3"/>
    <d v="2026-08-06T15:02:43"/>
    <d v="2026-08-06T15:04:38"/>
    <n v="69360084"/>
    <m/>
    <n v="146136128911"/>
    <s v="Jaringan Multimedia Indonesia"/>
    <m/>
    <m/>
    <m/>
    <m/>
    <m/>
    <n v="110.249332241266"/>
    <n v="-7.80754030904545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674"/>
    <n v="1002516512"/>
    <n v="3"/>
    <x v="2"/>
    <n v="5"/>
    <s v="DENPASAR"/>
    <s v="JIMBARAN"/>
    <s v="JBR"/>
    <s v="REG"/>
    <s v="AO"/>
    <x v="0"/>
    <m/>
    <s v="Completed (PS)"/>
    <s v="RBS-Regional 3"/>
    <d v="2026-08-09T13:57:39"/>
    <d v="2026-08-10T08:10:19"/>
    <n v="69359907"/>
    <m/>
    <n v="172415798708"/>
    <s v="VILLA SAHADEWA 78"/>
    <s v="ODP-JBR-FY/14"/>
    <s v="WO061324051"/>
    <m/>
    <m/>
    <m/>
    <n v="115.140873791838"/>
    <n v="-8.8217582928447396"/>
    <s v="|MN02545|/CP IBU RINA/087840078118-087761045108/indorachel@gmail.com"/>
    <s v="Sales Force DBS"/>
    <m/>
    <m/>
    <m/>
    <m/>
    <m/>
    <m/>
    <m/>
    <m/>
    <s v="Management Janji"/>
    <s v="2026-08-08 13:00:00|Jam pemasangan : 12.00  Info Tambahan : Hubungi pelanggan dulu sebelum ke lokasi  terimakasih   |40951378|MYDITA"/>
    <s v="FCC"/>
    <d v="2026-09-08T14:10:26"/>
    <m/>
    <m/>
    <s v="PS"/>
    <s v="JIMBARAN NUSA DUA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08-09T07:00:00"/>
    <s v="2026-08-08 13:00:00|Jam pemasangan : 12.00  Info Tambahan : Hubungi pelanggan dulu sebelum ke lokasi  terimakasih   |40951378|MYDITA"/>
    <n v="2026"/>
    <n v="8"/>
    <n v="10"/>
    <d v="2026-08-10T00:00:00"/>
    <n v="0.70833333333575865"/>
    <x v="0"/>
  </r>
  <r>
    <n v="675"/>
    <n v="1002517816"/>
    <n v="3"/>
    <x v="0"/>
    <n v="5"/>
    <s v="MADIUN"/>
    <s v="MADIUN"/>
    <s v="UTR"/>
    <s v="REG"/>
    <s v="AO"/>
    <x v="0"/>
    <m/>
    <s v="Completed (PS)"/>
    <s v="RBS-Regional 3"/>
    <d v="2026-08-10T13:41:32"/>
    <d v="2026-08-10T16:47:44"/>
    <n v="69359801"/>
    <m/>
    <n v="152630205415"/>
    <s v="SPBU 54.631.06"/>
    <s v="ODP-UTR-FD/55"/>
    <s v="WO061401842"/>
    <m/>
    <m/>
    <m/>
    <n v="111.5326754"/>
    <n v="-7.7295334999999996"/>
    <s v="|MN00265|MYIA-060859571947/POI/ROBBY PERMANA PUTRA/089619618698/spbu5463106@gmail.com"/>
    <s v="MYDIGIBIZPARTNER"/>
    <m/>
    <m/>
    <m/>
    <m/>
    <m/>
    <m/>
    <m/>
    <m/>
    <s v="Management Janji"/>
    <s v="2026-08-07 08:00:00 | Jam pemasangan : 12.00  Info Tambahan : Hubungi pelanggan dulu sebelum ke lokasi  terimakasih "/>
    <s v="FCC"/>
    <d v="2026-10-08T13:54:44"/>
    <m/>
    <m/>
    <s v="PS"/>
    <s v="CARUBAN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7 08:00:00 | Jam pemasangan : 12.00  Info Tambahan : Hubungi pelanggan dulu sebelum ke lokasi  terimakasih "/>
    <n v="2026"/>
    <n v="8"/>
    <n v="10"/>
    <d v="2026-08-10T00:00:00"/>
    <n v="-0.29166666666424135"/>
    <x v="0"/>
  </r>
  <r>
    <n v="676"/>
    <n v="1002514413"/>
    <n v="3"/>
    <x v="5"/>
    <n v="5"/>
    <s v="SBY SELATAN"/>
    <s v="KETINTANG"/>
    <s v="IJK"/>
    <s v="REG"/>
    <s v="AO"/>
    <x v="0"/>
    <s v="1P INET"/>
    <s v="Completed (PS)"/>
    <s v="RBS-Regional 3"/>
    <d v="2026-08-07T11:47:57"/>
    <d v="2026-08-08T14:25:22"/>
    <n v="69360679"/>
    <m/>
    <n v="152306253187"/>
    <s v="SPARTAN INDONESIA"/>
    <s v="ODP-IJK-FBP/13 FBP/D02/13.01"/>
    <s v="WO061152965"/>
    <m/>
    <m/>
    <m/>
    <n v="112.726981831705"/>
    <n v="-7.3456357125932303"/>
    <s v="|MN00458|MYIA-083793578515/POI/BINCAR/085791348876/bincartsinurat@gmail.com"/>
    <s v="MYIB_ASSISTANT"/>
    <m/>
    <m/>
    <m/>
    <m/>
    <m/>
    <m/>
    <m/>
    <m/>
    <s v="Management Janji"/>
    <s v="2026-08-10 15:00:00 | M Janji : (08/08/026) jam Pasang : 09:00 Note : hubungi pelanggan jika ingin kelokasi"/>
    <s v="FCC"/>
    <d v="2026-07-08T11:55:04"/>
    <d v="2026-08-10T15:00:00"/>
    <m/>
    <s v="PS"/>
    <s v="WARU INJOKO"/>
    <s v="NO ADDON"/>
    <n v="20260808"/>
    <s v="Completed"/>
    <s v="HSI Bisnis Basic Promo HUT Telkom PSB 70% - 75 Mbps"/>
    <s v="INDIBIZ"/>
    <m/>
    <m/>
    <d v="2026-08-10T15:00:00"/>
    <s v="2026-08-10 15:00:00 | M Janji : (08/08/026) jam Pasang : 09:00 Note : hubungi pelanggan jika ingin kelokasi"/>
    <n v="2026"/>
    <n v="8"/>
    <n v="8"/>
    <d v="2026-08-08T00:00:00"/>
    <n v="-2.625"/>
    <x v="0"/>
  </r>
  <r>
    <n v="677"/>
    <n v="1002505626"/>
    <n v="3"/>
    <x v="1"/>
    <n v="4"/>
    <s v="PEKALONGAN"/>
    <s v="TEGAL"/>
    <s v="TEG"/>
    <s v="REG"/>
    <s v="AO"/>
    <x v="0"/>
    <m/>
    <s v="Completed (PS)"/>
    <s v="RBS-Regional 3"/>
    <d v="2026-08-03T09:34:20"/>
    <d v="2026-08-04T13:17:35"/>
    <n v="69357235"/>
    <m/>
    <n v="142212126634"/>
    <s v="SMP NEGERI 2 KRAMAT"/>
    <s v="ODP-TEG-FAG/019"/>
    <s v="WO060798507"/>
    <m/>
    <m/>
    <m/>
    <n v="109.189907312393"/>
    <n v="-6.89574875935919"/>
    <s v="AMRBS;403095;REG3;BAYU;085100296564;HSI 1S 100MB;535K;PIC 082325252001"/>
    <s v="Account Manager"/>
    <m/>
    <m/>
    <m/>
    <m/>
    <m/>
    <m/>
    <m/>
    <m/>
    <s v="Management Janji"/>
    <s v="2026-08-04 13:00:00|No Hp Pic : 082325252001 No alt : - Jam Pemasangan : pagi/ siang Tanggal Pemasangan : 04/08/2026 hub sebelum ke lokasi|40961370|MYDITA"/>
    <s v="FCC"/>
    <d v="2026-03-08T09:40:13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No Hp Pic : 082325252001 No alt : - Jam Pemasangan : pagi/ siang Tanggal Pemasangan : 04/08/2026 hub sebelum ke lokasi|40961370|MYDITA"/>
    <n v="2026"/>
    <n v="8"/>
    <n v="4"/>
    <d v="2026-08-04T00:00:00"/>
    <n v="-0.54166666666424135"/>
    <x v="0"/>
  </r>
  <r>
    <n v="678"/>
    <n v="1002514242"/>
    <n v="3"/>
    <x v="6"/>
    <n v="5"/>
    <s v="JEMBER"/>
    <s v="BANYUWANGI"/>
    <s v="GEN"/>
    <s v="REG"/>
    <s v="AO"/>
    <x v="0"/>
    <s v="1P INET"/>
    <s v="Completed (PS)"/>
    <s v="RBS-Regional 3"/>
    <d v="2026-08-07T10:58:56"/>
    <d v="2026-08-08T12:27:39"/>
    <n v="69360576"/>
    <m/>
    <n v="152519203436"/>
    <s v="ES TELLER CANGAAN"/>
    <s v="ODP-GEN-FF/91 FF/D03/91.01"/>
    <s v="WO061147136"/>
    <m/>
    <m/>
    <m/>
    <n v="114.1615197"/>
    <n v="-8.3713940000000004"/>
    <s v="MD|MYDB-20260807264615|DC30004/MC30050|ES TELLER CANGAAN|085196907621"/>
    <s v="MYDIGIBIZPARTNER"/>
    <m/>
    <m/>
    <m/>
    <m/>
    <m/>
    <m/>
    <m/>
    <m/>
    <s v="Management Janji"/>
    <s v="2026-08-08 13:00:00 | Nama : BP MUHAMAD ANDIK HARIYANTO No Hp : 085196907621 No Alt :  Tgl Pemasangan : 08 Agustus 2026 Interval : SIANG Note : Hubungi pelanggan terlebih dahulu"/>
    <s v="FCC"/>
    <d v="2026-07-08T11:10:29"/>
    <d v="2026-08-08T13:00:00"/>
    <m/>
    <s v="PS"/>
    <s v="GENTENG"/>
    <s v="NETMONK"/>
    <n v="20260808"/>
    <s v="Completed"/>
    <s v="HSI Bisnis Bundling Netmonk Promo 2026 PSB 70% - 150 Mbps"/>
    <s v="INDIBIZ"/>
    <m/>
    <m/>
    <d v="2026-08-08T13:00:00"/>
    <s v="2026-08-08 13:00:00 | Nama : BP MUHAMAD ANDIK HARIYANTO No Hp : 085196907621 No Alt :  Tgl Pemasangan : 08 Agustus 2026 Interval : SIANG Note : Hubungi pelanggan terlebih dahulu"/>
    <n v="2026"/>
    <n v="8"/>
    <n v="8"/>
    <d v="2026-08-08T00:00:00"/>
    <n v="-0.54166666666424135"/>
    <x v="0"/>
  </r>
  <r>
    <n v="679"/>
    <n v="1002512916"/>
    <n v="3"/>
    <x v="5"/>
    <n v="5"/>
    <s v="SBY UTARA"/>
    <s v="MANYAR"/>
    <s v="MGO"/>
    <s v="REG"/>
    <s v="AO"/>
    <x v="0"/>
    <s v="1P INET"/>
    <s v="OSS - FALLOUT"/>
    <s v="RBS-Regional 3"/>
    <d v="2026-08-06T15:31:57"/>
    <d v="2026-08-07T17:21:42"/>
    <n v="69360168"/>
    <m/>
    <n v="152413167561"/>
    <s v="PT STRATEGI CENTRAL CAPITAL"/>
    <s v="ODP-DMO-FQM/18 FQM/D02/18.01"/>
    <s v="WO061095063"/>
    <m/>
    <m/>
    <m/>
    <n v="112.7508321"/>
    <n v="-7.2558214999999997"/>
    <s v="|MN02394|MYIA-024014342297/POI/MOCH ANJAS PUTRA DARMAWAN /085165932082/anjasputrad18@gmail.com"/>
    <s v="MYIB_ASSISTANT"/>
    <m/>
    <m/>
    <m/>
    <m/>
    <m/>
    <m/>
    <m/>
    <m/>
    <s v="Management Janji"/>
    <s v="2026-08-07 13:00:00 |  M Janji : (07/08/026) jam Pasang : 09:00 Note : hubungi pelanggan jika ingin kelokasi"/>
    <s v="FCC"/>
    <d v="2026-06-08T15:40:04"/>
    <d v="2026-08-07T13:00:00"/>
    <s v="Kendala Pelanggan"/>
    <s v="FO_WFM"/>
    <s v="MERGOYOSO"/>
    <s v="NO ADDON"/>
    <m/>
    <s v="Provisioning Failed|WFM|INF008995264|KETERANGAN : RNA | MENUNGGU INFO DARI PELANGGAN"/>
    <s v="HSI Bisnis Promo HUT Telkom PSB 70% - 3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</r>
  <r>
    <n v="680"/>
    <n v="1002507780"/>
    <n v="3"/>
    <x v="5"/>
    <n v="5"/>
    <s v="MADURA"/>
    <s v="BANGKALAN"/>
    <s v="BKL"/>
    <s v="REG"/>
    <s v="AO"/>
    <x v="0"/>
    <m/>
    <s v="Completed (PS)"/>
    <s v="RBS-Regional 3"/>
    <d v="2026-08-04T11:33:01"/>
    <d v="2026-08-04T13:06:12"/>
    <n v="69353156"/>
    <m/>
    <n v="152435221712"/>
    <s v="CAFE RATU 2"/>
    <s v="ODP-BKL-FGB/13"/>
    <s v="WO060875649"/>
    <m/>
    <m/>
    <m/>
    <n v="112.749189657256"/>
    <n v="-7.0295498396642904"/>
    <s v="|MN02601|/CAFE RATU 2/NABILA PUTRI SARI/082323095417/putrinabila2284@gmail.com/HSI Bisnis Promo HUT Telkom (1:1) 150 Mbps (Rp 620.000) PSB Rp 150.000"/>
    <s v="Sales Force DBS"/>
    <m/>
    <m/>
    <m/>
    <m/>
    <m/>
    <m/>
    <m/>
    <m/>
    <s v="Management Janji"/>
    <s v="2026-07-29 13:00:00|Nama PIC:  bu nabila   No HP: 082323095417  Alt:  Tanggal: 29/7/2026  Jam Pasang: Siang  Note: Hubungi sebelum ke lokasi, terimakasih.  |RI2334|MYDITA"/>
    <s v="FCC"/>
    <d v="2026-04-08T11:40:22"/>
    <m/>
    <m/>
    <s v="PS"/>
    <s v="X"/>
    <s v="NO ADDON"/>
    <n v="202608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7-29 13:00:00|Nama PIC:  bu nabila   No HP: 082323095417  Alt:  Tanggal: 29/7/2026  Jam Pasang: Siang  Note: Hubungi sebelum ke lokasi, terimakasih.  |RI2334|MYDITA"/>
    <n v="2026"/>
    <n v="8"/>
    <n v="4"/>
    <d v="2026-08-04T00:00:00"/>
    <n v="-0.29166666666424135"/>
    <x v="0"/>
  </r>
  <r>
    <n v="681"/>
    <n v="1002516163"/>
    <n v="3"/>
    <x v="0"/>
    <n v="5"/>
    <s v="KEDIRI"/>
    <s v="TULUNGAGUNG"/>
    <s v="TUL"/>
    <s v="REG"/>
    <s v="AO"/>
    <x v="0"/>
    <s v="1P INET"/>
    <s v="102 | FOLLOW UP COMPLETED"/>
    <s v="RBS-Regional 3"/>
    <d v="2026-08-08T16:37:56"/>
    <d v="2026-08-10T11:12:23"/>
    <n v="69361598"/>
    <m/>
    <n v="152606246410"/>
    <s v="SPBU 54.662.22 TULUNGAGUNG"/>
    <s v="ODP-TUL-FS/06 FS/D02/06.01"/>
    <s v="WO061281049"/>
    <m/>
    <m/>
    <m/>
    <n v="111.87048928221"/>
    <n v="-8.0452815348623403"/>
    <s v="|MN00418|MYIA-036256364083/POI/YUDA ROCHMANSYAH /085161151181/spbu5466222tulungagung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REVOKE"/>
    <s v="TULUNGAGUNG"/>
    <s v="NO ADDON"/>
    <m/>
    <s v="Follow Up Revoke Completed, New Order ID : SC1002517372"/>
    <s v="HSI Bisnis Promo HUT Telkom PSB 70% - 75 Mbps"/>
    <s v="INDIBIZ"/>
    <m/>
    <m/>
    <d v="2026-08-09T13:00:00"/>
    <s v="2026-08-09 13:00:00 | Nama Pic : bp YUDA  No Hp Pic : 085161151181 No alt : - Jam Pemasangan : pagi  Tanggal Pemasangan : 9 Agustus 2026"/>
    <m/>
    <m/>
    <m/>
    <e v="#NUM!"/>
    <e v="#NUM!"/>
    <x v="1"/>
  </r>
  <r>
    <n v="682"/>
    <n v="1002512825"/>
    <n v="3"/>
    <x v="3"/>
    <n v="4"/>
    <s v="YOGYAKARTA"/>
    <s v="GUNUNG KIDUL"/>
    <s v="WNS"/>
    <s v="REG"/>
    <s v="AO"/>
    <x v="0"/>
    <m/>
    <s v="MYDITA - GAGAL SEND CARING UNSC"/>
    <s v="RBS-Regional 3"/>
    <d v="2026-08-06T15:07:03"/>
    <d v="2026-08-07T10:08:02"/>
    <n v="69360134"/>
    <m/>
    <n v="143135115035"/>
    <s v="Jaringan Multimedia Indonesia"/>
    <s v="ODP-WNS-FGB/009"/>
    <s v="WO061109259"/>
    <m/>
    <m/>
    <m/>
    <n v="110.754928306746"/>
    <n v="-8.1720768397829708"/>
    <s v="AMRBS/403103/ANISA DWIARYANI/R3/YOGYAKARTA/PSB HSI BISNIS 1S 50 MBPS PROMO HUT TELKOM 1:2/Tri Johan Firdiyanto/081229749275/081804098210/johanfirdi@gmail.com"/>
    <s v="Amex"/>
    <m/>
    <m/>
    <m/>
    <m/>
    <m/>
    <m/>
    <m/>
    <m/>
    <s v="Management Janji"/>
    <s v="2026-08-07 15:00:00|Nama PIC : IBU USMA No HP : 081229749275 Alt :  M Janji : (JUMAT/7/AGUSTUS/2026) jam Pasang : 09:00 Note : hubungi pelanggan jika ingin kelokasi|40961370|MYDITA"/>
    <s v="FCC"/>
    <d v="2026-06-08T15:25:44"/>
    <d v="2026-08-07T00:00:00"/>
    <m/>
    <m/>
    <s v="WONOSARI"/>
    <s v="NO ADDON"/>
    <m/>
    <s v="MYDITA - GAGAL SEND CARING UNSC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15:00:00"/>
    <s v="2026-08-07 15:00:00|Nama PIC : IBU USMA No HP : 081229749275 Alt :  M Janji : (JUMAT/7/AGUSTUS/2026) jam Pasang : 09:00 Note : hubungi pelanggan jika ingin kelokasi|40961370|MYDITA"/>
    <m/>
    <m/>
    <m/>
    <e v="#NUM!"/>
    <e v="#NUM!"/>
    <x v="1"/>
  </r>
  <r>
    <n v="683"/>
    <n v="1002506542"/>
    <n v="3"/>
    <x v="4"/>
    <n v="5"/>
    <s v="MATARAM"/>
    <s v="BIMA"/>
    <s v="SIL"/>
    <s v="REG"/>
    <s v="AO"/>
    <x v="0"/>
    <s v="1P INET"/>
    <s v="102 | FOLLOW UP COMPLETED"/>
    <s v="RBS-Regional 3"/>
    <d v="2026-08-03T16:43:57"/>
    <d v="2026-08-08T11:57:46"/>
    <n v="69357755"/>
    <m/>
    <n v="172617203039"/>
    <s v="Toko Aisyah plus plus"/>
    <s v="ODP-SIL-FAB/09 FAB/D01/09.01"/>
    <s v="WO060823979"/>
    <m/>
    <m/>
    <m/>
    <n v="118.569523"/>
    <n v="-8.5263609999999996"/>
    <s v="|MN02085|MYIA-074173164245/POI/umar/082341477797/wadubura1976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6:54:53"/>
    <d v="2026-08-04T13:00:00"/>
    <s v="Kendala Lainnya"/>
    <s v="REVOKE"/>
    <s v="BIMA BARAT"/>
    <s v="NETMONK"/>
    <m/>
    <s v="Follow Up Revoke Completed, New Order ID : SC1002515840"/>
    <s v="HSI Bisnis Bundling Netmonk PSB 70% - 200 Mbps"/>
    <s v="INDIBIZ"/>
    <m/>
    <m/>
    <d v="2026-08-04T13:00:00"/>
    <s v="2026-08-04 13:00:00 |  M Janji : (04/08/2026) jam Pasang : 09:00 Note : hubungi pelanggan jika ingin kelokasi"/>
    <m/>
    <m/>
    <m/>
    <e v="#NUM!"/>
    <e v="#NUM!"/>
    <x v="1"/>
  </r>
  <r>
    <n v="684"/>
    <n v="1002515222"/>
    <n v="3"/>
    <x v="6"/>
    <n v="5"/>
    <s v="SIDOARJO"/>
    <s v="MOJOKERTO"/>
    <s v="NGI"/>
    <s v="REG"/>
    <s v="AO"/>
    <x v="0"/>
    <m/>
    <s v="Completed (PS)"/>
    <s v="RBS-Regional 3"/>
    <d v="2026-08-07T16:13:43"/>
    <d v="2026-08-08T12:56:19"/>
    <n v="69361038"/>
    <m/>
    <n v="152321202953"/>
    <s v="PT.KARUNIA JAYA INDAH"/>
    <s v="ODP-NGI-FH/41"/>
    <s v="WO061198515"/>
    <m/>
    <m/>
    <m/>
    <n v="112.6204302"/>
    <n v="-7.5464181000000004"/>
    <s v="|MN00518|/PT.KARUNIA JAYA INDAH/WINBACK 2.0 HSI B2B (1:1) 100MBPS 535RB PSB DISC 70%//spbu61314@yahoo.co.id/MUHAMMAD AUFUR ROHMAN/8563609884"/>
    <s v="Sales Force DBS"/>
    <m/>
    <m/>
    <m/>
    <m/>
    <m/>
    <m/>
    <m/>
    <m/>
    <s v="Management Janji"/>
    <s v="2026-08-08 15:00:00|Tanggal pemasangan: 08/08/2026 Jam pemasangan : Siang Info Tambahan : Hubungi pelanggan dulu sebelum ke lokasi terima kasih.|40961370|MYDITA"/>
    <s v="FCC"/>
    <d v="2026-07-08T16:25:36"/>
    <d v="2026-08-08T15:00:00"/>
    <m/>
    <s v="PS"/>
    <s v="MOJOKERTO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Tanggal pemasangan: 08/08/2026 Jam pemasangan : Siang Info Tambahan : Hubungi pelanggan dulu sebelum ke lokasi terima kasih.|40961370|MYDITA"/>
    <n v="2026"/>
    <n v="8"/>
    <n v="8"/>
    <d v="2026-08-08T00:00:00"/>
    <n v="-0.625"/>
    <x v="0"/>
  </r>
  <r>
    <n v="685"/>
    <n v="1002511691"/>
    <n v="3"/>
    <x v="1"/>
    <n v="4"/>
    <s v="SEMARANG"/>
    <s v="INNER - SEMARANG JATENG UTARA"/>
    <s v="MJP"/>
    <s v="REG"/>
    <s v="AO"/>
    <x v="0"/>
    <m/>
    <s v="102 | FOLLOW UP COMPLETED"/>
    <s v="RBS-Regional 2"/>
    <d v="2026-08-06T09:59:27"/>
    <d v="2026-08-10T16:09:25"/>
    <n v="69359679"/>
    <m/>
    <n v="142410345314"/>
    <s v="CV. Rabbani Asysa"/>
    <s v="ODP-MJP-FAU/111"/>
    <s v="WO061145389"/>
    <m/>
    <m/>
    <m/>
    <n v="110.44700570000001"/>
    <n v="-6.9930374000000004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jam Pasang : 09:00 Note : hubungi pelanggan jika ingin kelokasi |40931150|MYDITA"/>
    <s v="FCC"/>
    <d v="2026-06-08T10:10:02"/>
    <d v="2026-08-08T08:00:00"/>
    <m/>
    <s v="REVOKE"/>
    <s v="MAJAPAHIT"/>
    <s v="NO ADDON"/>
    <m/>
    <s v="Follow Up Revoke Completed, New Order ID : SC1002518428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M Janji : (07/08/026) jam Pasang : 09:00 Note : hubungi pelanggan jika ingin kelokasi |40931150|MYDITA"/>
    <m/>
    <m/>
    <m/>
    <e v="#NUM!"/>
    <e v="#NUM!"/>
    <x v="1"/>
  </r>
  <r>
    <n v="686"/>
    <n v="1002507666"/>
    <n v="3"/>
    <x v="1"/>
    <n v="4"/>
    <s v="PEKALONGAN"/>
    <s v="PEMALANG"/>
    <s v="RDD"/>
    <s v="REG"/>
    <s v="AO"/>
    <x v="0"/>
    <m/>
    <s v="98 | OSS - CANCEL COMPLETE"/>
    <s v="RBS-Regional 3"/>
    <d v="2026-08-04T11:17:37"/>
    <d v="2026-08-06T09:50:39"/>
    <n v="69358113"/>
    <n v="2846131004"/>
    <n v="142213107363"/>
    <s v="PT GLOBAL JET EXPRESS"/>
    <s v="ODP-RDD-FD/032"/>
    <s v="WO060881525"/>
    <m/>
    <m/>
    <m/>
    <n v="109.2400177"/>
    <n v="-7.0606057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4-08T11:25:40"/>
    <d v="2026-08-06T08:00:00"/>
    <m/>
    <s v="CANCEL"/>
    <s v="RANDUDONGKAL"/>
    <s v="NO ADDON"/>
    <m/>
    <s v="Cancel 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1"/>
  </r>
  <r>
    <n v="687"/>
    <n v="1002516224"/>
    <n v="3"/>
    <x v="3"/>
    <n v="4"/>
    <s v="YOGYAKARTA"/>
    <s v="INNER - YOGYA JATENG SELATAN"/>
    <s v="KBU"/>
    <s v="REG"/>
    <s v="AO"/>
    <x v="0"/>
    <s v="1P INET"/>
    <s v="102 | FOLLOW UP COMPLETED"/>
    <s v="RBS-Regional 3"/>
    <d v="2026-08-08T19:01:57"/>
    <d v="2026-08-10T14:06:17"/>
    <n v="69361666"/>
    <m/>
    <n v="146113146987"/>
    <s v="PT Warisan Abadi Visi Edukasi, NWAVE Corp"/>
    <s v="ODP-KBU-FGP/004 FGP/D02/004.01"/>
    <s v="WO061290135"/>
    <m/>
    <m/>
    <m/>
    <n v="110.3435415"/>
    <n v="-7.7463616000000002"/>
    <s v="|MC80006|MYIA-033560476623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8-08T19:09:53"/>
    <d v="2026-08-10T13:00:00"/>
    <m/>
    <s v="REVOKE"/>
    <s v="X"/>
    <s v="NO ADDON"/>
    <m/>
    <s v="Follow Up Revoke Completed, New Order ID : SC1002517938"/>
    <s v="HSI Bisnis Promo HUT Telkom PSB 70% - 300 Mbps"/>
    <s v="INDIBIZ"/>
    <m/>
    <m/>
    <d v="2026-08-10T13:00:00"/>
    <s v="2026-08-10 13:00:00 | M Janji : 10 agustus 2026 jam Pasang : siang Note : hubungi pelanggan jika ingin kelokasi"/>
    <m/>
    <m/>
    <m/>
    <e v="#NUM!"/>
    <e v="#NUM!"/>
    <x v="1"/>
  </r>
  <r>
    <n v="688"/>
    <n v="1002506111"/>
    <n v="3"/>
    <x v="4"/>
    <n v="5"/>
    <s v="MATARAM"/>
    <s v="SUMBAWA"/>
    <s v="SBW"/>
    <s v="REG"/>
    <s v="AO"/>
    <x v="0"/>
    <m/>
    <s v="Completed (PS)"/>
    <s v="RBS-Regional 3"/>
    <d v="2026-08-03T13:32:46"/>
    <d v="2026-08-03T14:45:39"/>
    <n v="69356666"/>
    <m/>
    <n v="172606792070"/>
    <s v="SMP IT ABU HURAIRAH SUMBAWA"/>
    <s v="ODP-SBW-FBK/61"/>
    <s v="WO060795577"/>
    <m/>
    <m/>
    <m/>
    <n v="117.4524673"/>
    <n v="-8.5887779000000002"/>
    <s v="|MN01595|MYIA-012000125241/POI/FIRMAN/087860187055/smpitputra.abhursumbawa@gmail.com"/>
    <s v="Cesa"/>
    <m/>
    <m/>
    <m/>
    <m/>
    <m/>
    <m/>
    <m/>
    <m/>
    <s v="Management Janji"/>
    <s v="2026-08-02 08:00:00 | M Janji : (02/08/2026)  jam Pasang : 09:00  Note : hubungi pelanggan jika ingin kelokasi"/>
    <s v="FCC"/>
    <d v="2026-03-08T13:40:15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2/08/2026)  jam Pasang : 09:00  Note : hubungi pelanggan jika ingin kelokasi"/>
    <n v="2026"/>
    <n v="8"/>
    <n v="3"/>
    <d v="2026-08-03T00:00:00"/>
    <n v="-0.29166666666424135"/>
    <x v="0"/>
  </r>
  <r>
    <n v="689"/>
    <n v="1002510374"/>
    <n v="3"/>
    <x v="7"/>
    <n v="4"/>
    <s v="SOLO"/>
    <s v="INNER - SOLO JATENG TIMUR"/>
    <s v="GLD"/>
    <s v="REG"/>
    <s v="AO"/>
    <x v="0"/>
    <s v="1P INET"/>
    <s v="Completed (PS)"/>
    <s v="RBS-Regional 3"/>
    <d v="2026-08-05T12:19:56"/>
    <d v="2026-08-06T08:30:55"/>
    <n v="69359063"/>
    <m/>
    <n v="146514602597"/>
    <s v="Blue Bake Houf kitchen"/>
    <s v="ODP-GLD-FBC/059"/>
    <s v="WO060974682"/>
    <m/>
    <m/>
    <m/>
    <n v="110.82170696100501"/>
    <n v="-7.5711563911037798"/>
    <s v="|MN01857|MYIA-047006669372/POI/Erry Bima Nugroho/085232027079/bbhkitchen5758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690"/>
    <n v="1002518608"/>
    <n v="3"/>
    <x v="5"/>
    <n v="5"/>
    <s v="SBY UTARA"/>
    <s v="GRESIK"/>
    <s v="GSK"/>
    <s v="REG"/>
    <s v="AO"/>
    <x v="0"/>
    <s v="1P INET"/>
    <s v="MIE - SEND SURVEY"/>
    <s v="RBS-Regional 3"/>
    <d v="2026-08-10T17:19:56"/>
    <d v="2026-08-10T17:22:01"/>
    <n v="69362751"/>
    <m/>
    <n v="152421262262"/>
    <s v="Warkop Bintang"/>
    <s v="ODP-GSK-FAG/22 FAG/D04/22.01"/>
    <s v="WO061436975"/>
    <m/>
    <m/>
    <m/>
    <n v="112.572677806019"/>
    <n v="-7.0877669537364696"/>
    <s v="MD|MYDB-20260805264475|DN00001/MN01211|Warkop Bintang|081234657534"/>
    <s v="MYDIGIBIZPARTNER"/>
    <m/>
    <m/>
    <m/>
    <m/>
    <m/>
    <m/>
    <m/>
    <m/>
    <s v="Management Janji"/>
    <s v="2026-08-11 15:00:00 | Nama PIC:  bp saiful  No HP: 081234657534 Alt: Tanggal: 11/8/2026 Jam Pasang: Sore Note: Hubungi sebelum ke lokasi, terimakasih."/>
    <s v="FCC"/>
    <d v="2026-10-08T17:39:53"/>
    <d v="2026-08-11T15:00:00"/>
    <m/>
    <s v="SURVEY_NEW_MANJA"/>
    <s v="GRESIK"/>
    <s v="NO ADDON"/>
    <m/>
    <s v="MIE - SEND SURVEY"/>
    <s v="HSI Bisnis Promo HUT Telkom PSB 70% - 50 Mbps"/>
    <s v="INDIBIZ"/>
    <m/>
    <m/>
    <d v="2026-08-11T15:00:00"/>
    <s v="2026-08-11 15:00:00 | Nama PIC:  bp saiful  No HP: 081234657534 Alt: Tanggal: 11/8/2026 Jam Pasang: Sore Note: Hubungi sebelum ke lokasi, terimakasih."/>
    <m/>
    <m/>
    <m/>
    <e v="#NUM!"/>
    <e v="#NUM!"/>
    <x v="1"/>
  </r>
  <r>
    <n v="691"/>
    <n v="1002509555"/>
    <n v="3"/>
    <x v="5"/>
    <n v="5"/>
    <s v="SBY UTARA"/>
    <s v="KENJERAN"/>
    <s v="KJR"/>
    <s v="REG"/>
    <s v="AO"/>
    <x v="0"/>
    <m/>
    <s v="Completed (PS)"/>
    <s v="RBS-Regional 3"/>
    <d v="2026-08-05T08:25:53"/>
    <d v="2026-08-06T12:47:51"/>
    <n v="69358750"/>
    <m/>
    <n v="152407282008"/>
    <s v="WARKOP28"/>
    <s v="ODP-MYR-FDV/11"/>
    <s v="WO060975427"/>
    <m/>
    <m/>
    <m/>
    <n v="112.77345822408201"/>
    <n v="-7.2354468388187803"/>
    <s v="|MN01731|/WARKOP28/ALVIN/08991522238/alvinw28@gmail.com/HSI Bisnis Promo HUT Telkom (1:1) 50 Mbps (Rp 355.000) PSB Rp 150.000/"/>
    <s v="Sales Force DBS"/>
    <m/>
    <m/>
    <m/>
    <m/>
    <m/>
    <m/>
    <m/>
    <m/>
    <s v="Management Janji"/>
    <s v="2026-08-09 08:00:00|M Janji : (06/08/2026) jam Pasang pagi / siang  Note : hubungi pelanggan jika ingin kelokasi|40981182|MYDITA"/>
    <s v="FCC"/>
    <d v="2026-05-08T08:39:46"/>
    <d v="2026-08-09T08:00:00"/>
    <m/>
    <s v="PS"/>
    <s v="KENJER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M Janji : (06/08/2026) jam Pasang pagi / siang  Note : hubungi pelanggan jika ingin kelokasi|40981182|MYDITA"/>
    <n v="2026"/>
    <n v="8"/>
    <n v="6"/>
    <d v="2026-08-06T00:00:00"/>
    <n v="-3.3333333333357587"/>
    <x v="0"/>
  </r>
  <r>
    <n v="692"/>
    <n v="1002508839"/>
    <n v="3"/>
    <x v="3"/>
    <n v="4"/>
    <s v="MAGELANG"/>
    <s v="MUNTILAN"/>
    <s v="SWT"/>
    <s v="REG"/>
    <s v="AO"/>
    <x v="0"/>
    <m/>
    <s v="MYDITA RBS - HD1A - FAILED"/>
    <s v="RBS-Regional 3"/>
    <d v="2026-08-04T15:17:01"/>
    <d v="2026-08-04T15:21:02"/>
    <n v="69358453"/>
    <m/>
    <n v="142164113614"/>
    <s v="Putra mandiri"/>
    <m/>
    <m/>
    <m/>
    <m/>
    <m/>
    <n v="110.3606111"/>
    <n v="-7.5323972000000001"/>
    <s v="|MN00935|/Putra mandiri/085743093597/nuryanto293@gmail.com/ 1S HSI BISNIS BASIC PROMO HUT 50 Mbps / AGUS SADEWO"/>
    <s v="Sales Profesional"/>
    <m/>
    <m/>
    <m/>
    <m/>
    <m/>
    <m/>
    <m/>
    <m/>
    <m/>
    <m/>
    <m/>
    <d v="2026-04-08T15:25:54"/>
    <m/>
    <m/>
    <m/>
    <s v="X"/>
    <s v="NO ADDON"/>
    <m/>
    <s v="MYDITA RBS - HD1A - FAIL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</r>
  <r>
    <n v="693"/>
    <n v="1002505748"/>
    <n v="3"/>
    <x v="4"/>
    <n v="5"/>
    <s v="MATARAM"/>
    <s v="LOMBOK TIMUR UTARA"/>
    <s v="SEL"/>
    <s v="REG"/>
    <s v="AO"/>
    <x v="0"/>
    <m/>
    <s v="Completed (PS)"/>
    <s v="RBS-Regional 2"/>
    <d v="2026-08-03T10:21:33"/>
    <d v="2026-08-03T13:31:08"/>
    <n v="69356689"/>
    <m/>
    <n v="172619203314"/>
    <s v="warung kopi Bujang"/>
    <s v="ODP-SEL-FAM/49"/>
    <s v="WO060765127"/>
    <m/>
    <m/>
    <m/>
    <n v="116.66754709999999"/>
    <n v="-8.5009108999999992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 jam Pasang : pagi   Note : hubungi pelanggan jika ingin kelokasi|MU1366|MYDITA"/>
    <s v="FCC"/>
    <d v="2026-03-08T10:40:22"/>
    <m/>
    <m/>
    <s v="PS"/>
    <s v="LOMBOK TIMUR"/>
    <s v="NO ADDON"/>
    <n v="2026080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3T07:00:00"/>
    <s v="2026-08-07 08:00:00|M Janji : 7 agustus 2026  jam Pasang : pagi   Note : hubungi pelanggan jika ingin kelokasi|MU1366|MYDITA"/>
    <n v="2026"/>
    <n v="8"/>
    <n v="3"/>
    <d v="2026-08-03T00:00:00"/>
    <n v="-0.29166666666424135"/>
    <x v="0"/>
  </r>
  <r>
    <n v="694"/>
    <n v="1002508430"/>
    <n v="3"/>
    <x v="5"/>
    <n v="5"/>
    <s v="SBY UTARA"/>
    <s v="TANDES"/>
    <s v="KNN"/>
    <s v="REG"/>
    <s v="AO"/>
    <x v="0"/>
    <s v="1P INET"/>
    <s v="100 | REVOKE COMPLETED"/>
    <s v="RBS-Regional 3"/>
    <d v="2026-08-04T14:04:56"/>
    <d v="2026-08-10T09:34:28"/>
    <n v="69358335"/>
    <m/>
    <n v="152412248707"/>
    <s v="PT. Aplikasi Solusi Kreatif site WH Emado&amp; 39;s Surabaya"/>
    <s v="ODP-TDS-FLC/04 FLC/D01/04.01"/>
    <s v="WO060898971"/>
    <m/>
    <m/>
    <m/>
    <n v="112.6550977"/>
    <n v="-7.2534036000000004"/>
    <s v="|MN01063|MYIA-073039694217/POI/Choirul Anam /085859950494/admin@skynetindonesia.id"/>
    <s v="MYIB_ASSISTANT"/>
    <m/>
    <m/>
    <m/>
    <m/>
    <m/>
    <m/>
    <m/>
    <m/>
    <s v="Management Janji"/>
    <s v="2026-08-05 12:00:00 | Nama Pic : BP CHOIRUL No Hp Pic : 085859950494 Jam Pemasangan : 08:00 - 12.00 Tanggal Pemasangan : RABU 05 AGUSTUS 2026 Info Tambahan : Hubungi pelanggan sebelum datang ke lokasi, terima kasih."/>
    <s v="FCC"/>
    <d v="2026-04-08T14:10:29"/>
    <d v="2026-08-05T12:00:00"/>
    <s v="Kendala Pelanggan"/>
    <s v="REVOKE"/>
    <s v="KANDANGAN"/>
    <s v="NO ADDON"/>
    <m/>
    <s v="Revoke Completed"/>
    <s v="HSI Bisnis Basic Promo HUT Telkom PSB 70% - 75 Mbps"/>
    <s v="INDIBIZ"/>
    <m/>
    <m/>
    <d v="2026-08-05T12:00:00"/>
    <s v="2026-08-05 12:00:00 | Nama Pic : BP CHOIRUL No Hp Pic : 085859950494 Jam Pemasangan : 08:00 - 12.00 Tanggal Pemasangan : RABU 05 AGUSTUS 2026 Info Tambahan : Hubungi pelanggan sebelum datang ke lokasi, terima kasih."/>
    <m/>
    <m/>
    <m/>
    <e v="#NUM!"/>
    <e v="#NUM!"/>
    <x v="1"/>
  </r>
  <r>
    <n v="695"/>
    <n v="1002517800"/>
    <n v="3"/>
    <x v="3"/>
    <n v="4"/>
    <s v="MAGELANG"/>
    <s v="MAGELANG"/>
    <s v="MGE"/>
    <s v="REG"/>
    <s v="AO"/>
    <x v="0"/>
    <s v="1P INET"/>
    <s v="MIE - SEND SURVEY"/>
    <s v="RBS-Regional 3"/>
    <d v="2026-08-10T13:37:56"/>
    <d v="2026-08-10T13:40:01"/>
    <n v="69362476"/>
    <m/>
    <n v="146137149704"/>
    <s v="SPBU 44 565 04 KALIANGKRIK"/>
    <s v="ODP-MGE-FAY/220 FAY/D02/220.01"/>
    <s v="WO061400485"/>
    <m/>
    <m/>
    <m/>
    <n v="110.114536536825"/>
    <n v="-7.4627770472978998"/>
    <s v="|MN02395|MYIA-066837189910/POI/ABDUL MUFID/085800015587/abdulmufit370@gmail.com"/>
    <s v="MYIB_ASSISTANT"/>
    <m/>
    <m/>
    <m/>
    <m/>
    <m/>
    <m/>
    <m/>
    <m/>
    <s v="Management Janji"/>
    <s v="2026-08-12 13:00:00 | M Janji : (11/08/2026) jam Pasang : 09:00 Note : hubungi pelanggan jika ingin kelokasi "/>
    <s v="FCC"/>
    <d v="2026-10-08T13:39:47"/>
    <d v="2026-08-12T13:00:00"/>
    <m/>
    <s v="SURVEY_NEW_MANJA"/>
    <s v="X"/>
    <s v="NO ADDON"/>
    <m/>
    <s v="MIE - SEND SURVEY"/>
    <s v="HSI Bisnis Basic Promo HUT Telkom PSB 70% - 100 Mbps"/>
    <s v="INDIBIZ"/>
    <m/>
    <m/>
    <d v="2026-08-12T13:00:00"/>
    <s v="2026-08-12 13:00:00 | M Janji : (11/08/2026) jam Pasang : 09:00 Note : hubungi pelanggan jika ingin kelokasi "/>
    <m/>
    <m/>
    <m/>
    <e v="#NUM!"/>
    <e v="#NUM!"/>
    <x v="1"/>
  </r>
  <r>
    <n v="696"/>
    <n v="1002509194"/>
    <n v="3"/>
    <x v="4"/>
    <n v="5"/>
    <s v="MATARAM"/>
    <s v="SUMBAWA"/>
    <s v="ALA"/>
    <s v="REG"/>
    <s v="AO"/>
    <x v="0"/>
    <m/>
    <s v="Completed (PS)"/>
    <s v="RBS-Regional 3"/>
    <d v="2026-08-04T16:33:32"/>
    <d v="2026-08-04T18:59:02"/>
    <n v="69356663"/>
    <m/>
    <n v="172607203814"/>
    <s v="SANTO KOST"/>
    <s v="ODP-ALA-FAC/53"/>
    <s v="WO060920924"/>
    <m/>
    <m/>
    <m/>
    <n v="116.920849594709"/>
    <n v="-8.5259244354260098"/>
    <s v="|MN02367|MYIA-083320557942/POI/ERWAN SUSANTO/081934027685/erwansusanto678@gmail.com"/>
    <s v="MYDIGIBIZPARTNER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4-08T16:39:58"/>
    <m/>
    <m/>
    <s v="PS"/>
    <s v="SUMBAWA TIMUR"/>
    <s v="NO ADDON"/>
    <n v="2026080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4T07:00:00"/>
    <s v="2026-08-02 08:00:00 | Tanggal pemasangan: 01/08/2026  Jam pemasangan : pagi / siang  Info Tambahan : Hubungi pelanggan dulu sebelum ke lokasi  terima kasih"/>
    <n v="2026"/>
    <n v="8"/>
    <n v="4"/>
    <d v="2026-08-04T00:00:00"/>
    <n v="-0.29166666666424135"/>
    <x v="0"/>
  </r>
  <r>
    <n v="697"/>
    <n v="1002510332"/>
    <n v="3"/>
    <x v="7"/>
    <n v="4"/>
    <s v="SOLO"/>
    <s v="INNER - SOLO JATENG TIMUR"/>
    <s v="SKH"/>
    <s v="REG"/>
    <s v="AO"/>
    <x v="0"/>
    <s v="1P INET"/>
    <s v="Completed (PS)"/>
    <s v="RBS-Regional 3"/>
    <d v="2026-08-05T11:58:56"/>
    <d v="2026-08-06T09:19:54"/>
    <n v="69359048"/>
    <m/>
    <n v="143555101543"/>
    <s v="PT KARYA HNS"/>
    <s v="ODP-SKH-FL/015"/>
    <s v="WO060972010"/>
    <m/>
    <m/>
    <m/>
    <n v="110.854668617248"/>
    <n v="-7.7044264554728503"/>
    <s v="MD|MYDB-20260804264362|DN00001/MN00440|PT KARYA HNS|08122970843"/>
    <s v="MYDIGIBIZPARTNER"/>
    <m/>
    <m/>
    <m/>
    <m/>
    <m/>
    <m/>
    <m/>
    <m/>
    <s v="Management Janji"/>
    <s v="2026-08-06 08:00:00 | Jam pemasangan : 12.00 Info Tambahan : Hubungi pelanggan dulu sebelum ke lokasi terimakasih  "/>
    <s v="FCC"/>
    <d v="2026-05-08T12:09:50"/>
    <d v="2026-08-06T08:00:00"/>
    <m/>
    <s v="PS"/>
    <s v="SUKOHARJO"/>
    <s v="NO ADDON"/>
    <n v="20260806"/>
    <s v="Completed"/>
    <s v="HSI Bisnis Promo HUT Telkom PSB 70% - 100 Mbps"/>
    <s v="INDIBIZ"/>
    <m/>
    <m/>
    <d v="2026-08-06T08:00:00"/>
    <s v="2026-08-06 08:00:00 | Jam pemasangan : 12.00 Info Tambahan : Hubungi pelanggan dulu sebelum ke lokasi terimakasih  "/>
    <n v="2026"/>
    <n v="8"/>
    <n v="6"/>
    <d v="2026-08-06T00:00:00"/>
    <n v="-0.33333333333575865"/>
    <x v="0"/>
  </r>
  <r>
    <n v="698"/>
    <n v="1002504662"/>
    <n v="3"/>
    <x v="5"/>
    <n v="5"/>
    <s v="SBY UTARA"/>
    <s v="GRESIK"/>
    <s v="BPG"/>
    <s v="REG"/>
    <s v="AO"/>
    <x v="0"/>
    <s v="1P INET"/>
    <s v="102 | FOLLOW UP COMPLETED"/>
    <s v="RBS-Regional 3"/>
    <d v="2026-08-01T14:44:56"/>
    <d v="2026-08-03T13:44:38"/>
    <n v="69356780"/>
    <m/>
    <n v="152443206741"/>
    <s v="SMP MUHAMMADIYAH 2 BALONGPANGGANG Ruang Guru"/>
    <s v="ODP-BPG-FB/46 FB/D07/46.01"/>
    <s v="WO060658729"/>
    <m/>
    <m/>
    <m/>
    <n v="112.44515"/>
    <n v="-7.2681268000000001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4:54:52"/>
    <d v="2026-08-02T13:00:00"/>
    <s v="Kendala Pelanggan"/>
    <s v="REVOKE"/>
    <s v="NON-HERO GRESIK"/>
    <s v="NO ADDON"/>
    <m/>
    <s v="Follow Up Revoke Completed, New Order ID : SC1002506129"/>
    <s v="HSI Bisnis Promo HUT Telkom PSB 70% - 75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1"/>
  </r>
  <r>
    <n v="699"/>
    <n v="1002517054"/>
    <n v="3"/>
    <x v="4"/>
    <n v="5"/>
    <s v="KUPANG"/>
    <s v="KUPANG"/>
    <s v="KPN"/>
    <s v="REG"/>
    <s v="AO"/>
    <x v="0"/>
    <m/>
    <s v="7 | OSS - PROVISIONING ISSUED"/>
    <s v="RBS-Regional 3"/>
    <d v="2026-08-10T09:35:15"/>
    <d v="2026-08-11T08:07:17"/>
    <n v="69362133"/>
    <m/>
    <n v="172502311412"/>
    <s v="COLORBOX"/>
    <s v="ODP-KPN-FQD/59"/>
    <s v="WO061380701"/>
    <m/>
    <m/>
    <m/>
    <n v="123.609579649547"/>
    <n v="-10.158573709740701"/>
    <s v="|IBCARE-PI|403112|087778191985|billing@bnteknologi.com|-10.158908731288042, 123.61124662597672"/>
    <s v="Amex"/>
    <m/>
    <m/>
    <m/>
    <m/>
    <m/>
    <m/>
    <m/>
    <m/>
    <s v="Management Janji"/>
    <s v="2026-08-11 08:00:00|Nama PIC : Farhan No HP : 087778191985 Alt : 087778113956 M Janji : 11/08/2026 Jam Pasang : 08.00 - 13:00  NoteÃ‚Â :  hubungi terlebih dahulu sebelum kelokasi|40981184|MYDITA"/>
    <s v="FCC"/>
    <d v="2026-10-08T09:40:02"/>
    <d v="2026-08-11T08:00:00"/>
    <m/>
    <s v="PI"/>
    <s v="KUPANG"/>
    <s v="NETMONK"/>
    <m/>
    <s v="Provisioning Issu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1T08:00:00"/>
    <s v="2026-08-11 08:00:00|Nama PIC : Farhan No HP : 087778191985 Alt : 087778113956 M Janji : 11/08/2026 Jam Pasang : 08.00 - 13:00  NoteÃ‚Â :  hubungi terlebih dahulu sebelum kelokasi|40981184|MYDITA"/>
    <m/>
    <m/>
    <m/>
    <e v="#NUM!"/>
    <e v="#NUM!"/>
    <x v="1"/>
  </r>
  <r>
    <n v="700"/>
    <n v="1002515917"/>
    <n v="3"/>
    <x v="0"/>
    <n v="5"/>
    <s v="MALANG"/>
    <s v="KEPANJEN"/>
    <s v="GDI"/>
    <s v="REG"/>
    <s v="AO"/>
    <x v="0"/>
    <s v="1P INET"/>
    <s v="Completed (PS)"/>
    <s v="RBS-Regional 3"/>
    <d v="2026-08-08T13:07:56"/>
    <d v="2026-08-10T21:11:42"/>
    <n v="69361441"/>
    <m/>
    <n v="152715213809"/>
    <s v="MIS DARUL ULUM"/>
    <s v="ODP-GDI-FA/84 FA/D07/84.01"/>
    <s v="WO061258615"/>
    <m/>
    <m/>
    <m/>
    <n v="112.612066567761"/>
    <n v="-8.1661233104471602"/>
    <s v="|MN02462|MYIA-032749747581/POI/fanani muhammad /083894463266/midarulu1@gmail.com"/>
    <s v="MYIB_ASSISTANT"/>
    <m/>
    <m/>
    <m/>
    <m/>
    <m/>
    <m/>
    <m/>
    <m/>
    <s v="Management Janji"/>
    <s v="2026-08-10 08:00:00 | Nama Pic : BP SYAFIQ No Hp Pic : 083894463266 Jam Pemasangan : 08:00 - 12.00 Tanggal Pemasangan : 10 AGUSTUS 2026 Info Tambahan : Hubungi pelanggan sebelum datang ke lokasi, terima kasih."/>
    <s v="FCC"/>
    <d v="2026-08-08T13:10:17"/>
    <d v="2026-08-10T08:00:00"/>
    <m/>
    <s v="PS"/>
    <s v="TUREN"/>
    <s v="NO ADDON"/>
    <n v="20260810"/>
    <s v="Completed"/>
    <s v="HSI Bisnis Promo HUT Telkom PSB 70% - 50 Mbps"/>
    <s v="INDIBIZ"/>
    <m/>
    <m/>
    <d v="2026-08-10T08:00:00"/>
    <s v="2026-08-10 08:00:00 | Nama Pic : BP SYAFIQ No Hp Pic : 083894463266 Jam Pemasangan : 08:00 - 12.00 Tanggal Pemasangan : 10 AGUSTUS 2026 Info Tambahan : Hubungi pelanggan sebelum datang ke lokasi, terima kasih."/>
    <n v="2026"/>
    <n v="8"/>
    <n v="10"/>
    <d v="2026-08-10T00:00:00"/>
    <n v="-0.33333333333575865"/>
    <x v="0"/>
  </r>
  <r>
    <n v="701"/>
    <n v="1002514969"/>
    <n v="3"/>
    <x v="1"/>
    <n v="4"/>
    <s v="PEKALONGAN"/>
    <s v="BREBES"/>
    <s v="KTM"/>
    <s v="REG"/>
    <s v="AO"/>
    <x v="0"/>
    <s v="1P INET"/>
    <s v="102 | FOLLOW UP COMPLETED"/>
    <s v="RBS-Regional 3"/>
    <d v="2026-08-07T15:04:57"/>
    <d v="2026-08-10T16:36:36"/>
    <n v="69360947"/>
    <m/>
    <n v="142214106567"/>
    <s v="SPPG KARANGMALANG"/>
    <s v="ODP-KTM-FU/008 FU/D01/008.01"/>
    <s v="WO061177375"/>
    <m/>
    <m/>
    <m/>
    <n v="108.88763899999999"/>
    <n v="-6.9416589999999996"/>
    <s v="|MN00292|MYIA-046802533185/POI/MELISA ASTRIYANI/085869295036/sppgkarangmalang211@gmail.com"/>
    <s v="MYIB_ASSISTANT"/>
    <m/>
    <m/>
    <m/>
    <m/>
    <m/>
    <m/>
    <m/>
    <m/>
    <s v="Management Janji"/>
    <s v="2026-08-08 13:00:00 | M Janji : 8 agustus 2026 jam Pasang : pagi siang Note : hubungi pelanggan jika ingin kelokasi"/>
    <s v="FCC"/>
    <d v="2026-07-08T15:25:38"/>
    <d v="2026-08-08T13:00:00"/>
    <s v="Kendala Teknik"/>
    <s v="REVOKE"/>
    <s v="KETANGGUNGAN"/>
    <s v="NO ADDON"/>
    <m/>
    <s v="Follow Up Revoke Completed, New Order ID : SC1002518496"/>
    <s v="HSI Bisnis Promo HUT Telkom PSB 70% - 100 Mbps"/>
    <s v="INDIBIZ"/>
    <m/>
    <m/>
    <d v="2026-08-08T13:00:00"/>
    <s v="2026-08-08 13:00:00 | M Janji : 8 agustus 2026 jam Pasang : pagi siang Note : hubungi pelanggan jika ingin kelokasi"/>
    <m/>
    <m/>
    <m/>
    <e v="#NUM!"/>
    <e v="#NUM!"/>
    <x v="1"/>
  </r>
  <r>
    <n v="702"/>
    <n v="1002515298"/>
    <n v="3"/>
    <x v="5"/>
    <n v="5"/>
    <s v="SBY UTARA"/>
    <s v="GRESIK"/>
    <s v="BWN"/>
    <s v="REG"/>
    <s v="AO"/>
    <x v="0"/>
    <s v="1P INET"/>
    <s v="7 | OSS - PROVISIONING ISSUED"/>
    <s v="RBS-Regional 3"/>
    <d v="2026-08-07T16:31:56"/>
    <d v="2026-08-08T13:06:04"/>
    <n v="69361050"/>
    <m/>
    <n v="152453209231"/>
    <s v="WORKSHOP SENGKAPURA"/>
    <s v="ODP-BWN-FAA/13 FAA/D02/13.01"/>
    <s v="WO061189801"/>
    <m/>
    <m/>
    <m/>
    <n v="112.649615295231"/>
    <n v="-5.8493093761694501"/>
    <s v="MD|MYDB-20260806264514|DN00001/MN00443|WORKSHOP SENGKAPURA|085232356571"/>
    <s v="MYDIGIBIZPARTNER"/>
    <m/>
    <m/>
    <m/>
    <m/>
    <m/>
    <m/>
    <m/>
    <m/>
    <s v="Management Janji"/>
    <s v="2026-08-08 13:00:00 | Nama PIC : Herlambang No HP : 085232356571 Alt : 082330130710 M Janji : 08/08/2026 Jam Pasang : 08.00 - 13:00  NoteÃ‚Â :  hubungi terlebih dahulu sebelum kelokasi"/>
    <s v="FCC"/>
    <d v="2026-07-08T16:40:12"/>
    <d v="2026-08-08T13:00:00"/>
    <m/>
    <s v="PI"/>
    <s v="GRESIK"/>
    <s v="NO ADDON"/>
    <m/>
    <s v="Provisioning Issued"/>
    <s v="HSI Bisnis Basic Promo HUT Telkom PSB 70% - 50 Mbps"/>
    <s v="INDIBIZ"/>
    <m/>
    <m/>
    <d v="2026-08-08T13:00:00"/>
    <s v="2026-08-08 13:00:00 | Nama PIC : Herlambang No HP : 085232356571 Alt : 082330130710 M Janji : 08/08/2026 Jam Pasang : 08.00 - 13:00  NoteÃ‚Â :  hubungi terlebih dahulu sebelum kelokasi"/>
    <m/>
    <m/>
    <m/>
    <e v="#NUM!"/>
    <e v="#NUM!"/>
    <x v="1"/>
  </r>
  <r>
    <n v="703"/>
    <n v="1002517792"/>
    <n v="3"/>
    <x v="0"/>
    <n v="5"/>
    <s v="MADIUN"/>
    <s v="MADIUN"/>
    <s v="MNZ"/>
    <s v="REG"/>
    <s v="AO"/>
    <x v="0"/>
    <m/>
    <s v="Completed (PS)"/>
    <s v="RBS-Regional 3"/>
    <d v="2026-08-10T13:37:27"/>
    <d v="2026-08-10T16:38:12"/>
    <n v="69361453"/>
    <m/>
    <n v="152601214997"/>
    <s v="SPBU 54.631.24 (SERVER)"/>
    <s v="ODP-MNZ-FD/198"/>
    <s v="WO061401373"/>
    <m/>
    <m/>
    <m/>
    <n v="111.5126346"/>
    <n v="-7.6387413000000004"/>
    <s v="|MN00286|MYIA-074344221507/POI/IWAN SETYAWAN/08563623930/iwansetawan1989e3@gmail.com"/>
    <s v="MYDIGIBIZPARTNER"/>
    <m/>
    <m/>
    <m/>
    <m/>
    <m/>
    <m/>
    <m/>
    <m/>
    <s v="Management Janji"/>
    <s v="2026-08-09 13:00:00 | Nama : BP IWAN SETYAWAN  No Hp : 08563623930  No Alt :   Tgl Pemasangan : 09 Agustus 2026  Interval : PAGI   Note : Hubungi pelanggan terlebih dahulu"/>
    <s v="FCC"/>
    <d v="2026-10-08T13:39:47"/>
    <m/>
    <m/>
    <s v="PS"/>
    <s v="X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Nama : BP IWAN SETYAWAN  No Hp : 08563623930  No Alt :   Tgl Pemasangan : 09 Agustus 2026  Interval : PAGI   Note : Hubungi pelanggan terlebih dahulu"/>
    <n v="2026"/>
    <n v="8"/>
    <n v="10"/>
    <d v="2026-08-10T00:00:00"/>
    <n v="-0.29166666666424135"/>
    <x v="0"/>
  </r>
  <r>
    <n v="704"/>
    <n v="1002515177"/>
    <n v="3"/>
    <x v="0"/>
    <n v="5"/>
    <s v="MALANG"/>
    <s v="KEPANJEN"/>
    <s v="GDG"/>
    <s v="REG"/>
    <s v="AO"/>
    <x v="0"/>
    <s v="1P INET"/>
    <s v="CANCEL COMPLETED"/>
    <s v="RBS-Regional 3"/>
    <d v="2026-08-07T15:59:57"/>
    <d v="2026-08-10T22:50:16"/>
    <n v="69361003"/>
    <m/>
    <n v="152704231200"/>
    <s v="PONPES NURUL ULUM DARUL HIKAM"/>
    <s v="ODP-GDG-FF/92 FF/D10/92.01"/>
    <s v="WO061186220"/>
    <m/>
    <m/>
    <m/>
    <n v="112.596061238133"/>
    <n v="-8.0548822942923195"/>
    <s v="|MC20235|MYIA-089212759972/POI/MUHAMMAD HARIS UBAIDILLAH /0895360517060/mhq16199@gmail.com"/>
    <s v="MYIB_ASSISTANT"/>
    <m/>
    <m/>
    <m/>
    <m/>
    <m/>
    <m/>
    <m/>
    <m/>
    <s v="Management Janji"/>
    <s v="2026-08-10 08:00:00 | Nama PIC:  bp muh harris No HP:  Alt: Tanggal: 10/8/2026 Jam Pasang: Pagi Note: Hubungi sebelum ke lokasi, terima kasih"/>
    <s v="FCC"/>
    <d v="2026-07-08T16:25:36"/>
    <d v="2026-08-10T08:00:00"/>
    <m/>
    <s v="CANCEL"/>
    <s v="KLOJEN"/>
    <s v="NO ADDON"/>
    <m/>
    <s v="Cancel Completed"/>
    <s v="HSI Bisnis Promo HUT Telkom PSB 70% - 100 Mbps"/>
    <s v="INDIBIZ"/>
    <m/>
    <m/>
    <d v="2026-08-10T08:00:00"/>
    <s v="2026-08-10 08:00:00 | Nama PIC:  bp muh harris No HP:  Alt: Tanggal: 10/8/2026 Jam Pasang: Pagi Note: Hubungi sebelum ke lokasi, terima kasih"/>
    <m/>
    <m/>
    <m/>
    <e v="#NUM!"/>
    <e v="#NUM!"/>
    <x v="1"/>
  </r>
  <r>
    <n v="705"/>
    <n v="1002509335"/>
    <n v="3"/>
    <x v="6"/>
    <n v="5"/>
    <s v="SIDOARJO"/>
    <s v="INNER - JATIM TIMUR"/>
    <s v="SDA"/>
    <s v="REG"/>
    <s v="AO"/>
    <x v="0"/>
    <m/>
    <s v="Completed (PS)"/>
    <s v="RBS-Regional 3"/>
    <d v="2026-08-04T17:17:46"/>
    <d v="2026-08-06T20:07:18"/>
    <n v="69358577"/>
    <m/>
    <n v="152316231899"/>
    <s v="PT. Netmarks Indonesia"/>
    <s v="ODP-SDA-FCL/87"/>
    <s v="WO060963331"/>
    <m/>
    <m/>
    <m/>
    <n v="112.711331469803"/>
    <n v="-7.4497235507133599"/>
    <s v="AMRBS;950197;AM;M. ALFIAN FADLI JAUHARI;RBS-3;SURAMADU;PT. Netmarks Indonesia/+6282333543030/ABDI/bu Pingkan /+6281219160922/PINGKAN/pingkan.anggrahini@netmarks.co.id/HSI Bisnis (1:1) 100 Mbps (Rp 669.000) PSB Rp 150.000"/>
    <s v="Account Manager"/>
    <m/>
    <m/>
    <m/>
    <m/>
    <m/>
    <m/>
    <m/>
    <m/>
    <s v="Management Janji"/>
    <s v="2026-08-06 13:00:00|Nama PIC : Bapak Nurul No HP : 082333543030 No Alternatif : 081219160922 M Janji : 06/08/2026 Jam Pasang : Pagi NoteÃ‚Â :  Hubungi terlebih dahulu sebelum ke lokasi |40961370|MYDITA"/>
    <s v="FCC"/>
    <d v="2026-04-08T17:25:39"/>
    <d v="2026-08-06T13:00:00"/>
    <s v="Kendala Pelanggan"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Nurul No HP : 082333543030 No Alternatif : 081219160922 M Janji : 06/08/2026 Jam Pasang : Pagi NoteÃ‚Â :  Hubungi terlebih dahulu sebelum ke lokasi |40961370|MYDITA"/>
    <n v="2026"/>
    <n v="8"/>
    <n v="6"/>
    <d v="2026-08-06T00:00:00"/>
    <n v="-0.54166666666424135"/>
    <x v="0"/>
  </r>
  <r>
    <n v="706"/>
    <n v="1002515879"/>
    <n v="3"/>
    <x v="3"/>
    <n v="4"/>
    <s v="PURWOKERTO"/>
    <s v="PURWOKERTO"/>
    <s v="PWT"/>
    <s v="REG"/>
    <s v="AO"/>
    <x v="0"/>
    <s v="1P INET"/>
    <s v="102 | FOLLOW UP COMPLETED"/>
    <s v="RBS-Regional 3"/>
    <d v="2026-08-08T12:29:56"/>
    <d v="2026-08-10T16:46:45"/>
    <n v="69361427"/>
    <m/>
    <n v="146303609754"/>
    <s v="TK DUTA RK99 KARANGKEMIRI"/>
    <s v="ODP-PWT-FDG/005 FDG/D01/005.01"/>
    <s v="WO061255083"/>
    <m/>
    <m/>
    <m/>
    <n v="109.18206600000001"/>
    <n v="-7.4170800000000003"/>
    <s v="|MN00649|MYIA-020439370289/POI/Rizal Syahlani/6285865426767/kiebae03@gmail.com"/>
    <s v="MYIB_ASSISTANT"/>
    <m/>
    <m/>
    <m/>
    <m/>
    <m/>
    <m/>
    <m/>
    <m/>
    <s v="Management Janji"/>
    <s v="2026-08-09 13:00:00 | Nama PIC : Ibu Rizal No Hp : 085865426767 No Alt : - Tgl Pemasangan : 09 Agustus 2026 Interval : PAGI SIANG Note : Hubungi pelanggan terlebih dahulu"/>
    <s v="FCC"/>
    <d v="2026-08-08T12:39:51"/>
    <d v="2026-08-09T13:00:00"/>
    <s v="Kendala Teknik"/>
    <s v="REVOKE"/>
    <s v="X"/>
    <s v="NO ADDON"/>
    <m/>
    <s v="Follow Up Revoke Completed, New Order ID : SC1002518525"/>
    <s v="HSI Bisnis Promo HUT Telkom PSB 70% - 100 Mbps Dual Band"/>
    <s v="INDIBIZ"/>
    <m/>
    <m/>
    <d v="2026-08-09T13:00:00"/>
    <s v="2026-08-09 13:00:00 | Nama PIC : Ibu Rizal No Hp : 085865426767 No Alt : - Tgl Pemasangan : 09 Agustus 2026 Interval : PAGI SIANG Note : Hubungi pelanggan terlebih dahulu"/>
    <m/>
    <m/>
    <m/>
    <e v="#NUM!"/>
    <e v="#NUM!"/>
    <x v="1"/>
  </r>
  <r>
    <n v="707"/>
    <n v="1002516194"/>
    <n v="3"/>
    <x v="0"/>
    <n v="5"/>
    <s v="MADIUN"/>
    <s v="MADIUN"/>
    <s v="MNZ"/>
    <s v="REG"/>
    <s v="AO"/>
    <x v="0"/>
    <s v="1P INET"/>
    <s v="100 | REVOKE COMPLETED"/>
    <s v="RBS-Regional 3"/>
    <d v="2026-08-08T17:37:57"/>
    <d v="2026-08-10T16:38:21"/>
    <n v="69361634"/>
    <m/>
    <n v="152601214985"/>
    <s v="SPBU 54.631.17 (SERVER)"/>
    <s v="ODP-MNZ-FAN/03 FAN/D01/03.01"/>
    <s v="WO061285402"/>
    <m/>
    <m/>
    <m/>
    <n v="111.53434900000001"/>
    <n v="-7.6062919999999998"/>
    <s v="|MN00286|MYIA-037907539632/POI/IWAN SETYAWAN/08563623930/iwansetawan1989e3@gmail.com"/>
    <s v="MYIB_ASSISTANT"/>
    <m/>
    <m/>
    <m/>
    <m/>
    <m/>
    <m/>
    <m/>
    <m/>
    <s v="Management Janji"/>
    <s v="2026-08-09 15:00:00 | Nama Pic : BP IWAN No Hp Pic : 08563623930 Jam Pemasangan : 08:00 - 12.00 Tanggal Pemasangan : MINGGU 09 AGUSTUS 2026 Info Tambahan : Hubungi pelanggan sebelum datang ke lokasi, terima kasih."/>
    <s v="FCC"/>
    <d v="2026-08-08T17:39:45"/>
    <d v="2026-08-09T15:00:00"/>
    <s v="Kendala Pelanggan"/>
    <s v="REVOKE"/>
    <s v="X"/>
    <s v="NO ADDON"/>
    <m/>
    <s v="Revoke Completed"/>
    <s v="HSI Bisnis Promo HUT Telkom PSB 70% - 50 Mbps"/>
    <s v="INDIBIZ"/>
    <m/>
    <m/>
    <d v="2026-08-09T15:00:00"/>
    <s v="2026-08-09 15:00:00 | Nama Pic : BP IWAN No Hp Pic : 08563623930 Jam Pemasangan : 08:00 - 12.00 Tanggal Pemasangan : MINGGU 09 AGUSTUS 2026 Info Tambahan : Hubungi pelanggan sebelum datang ke lokasi, terima kasih."/>
    <m/>
    <m/>
    <m/>
    <e v="#NUM!"/>
    <e v="#NUM!"/>
    <x v="1"/>
  </r>
  <r>
    <n v="708"/>
    <n v="1002515996"/>
    <n v="3"/>
    <x v="5"/>
    <n v="5"/>
    <s v="MADURA"/>
    <s v="BANGKALAN"/>
    <s v="KML"/>
    <s v="REG"/>
    <s v="AO"/>
    <x v="0"/>
    <m/>
    <s v="102 | FOLLOW UP COMPLETED"/>
    <s v="RBS-Regional 3"/>
    <d v="2026-08-08T13:58:37"/>
    <d v="2026-08-10T13:56:55"/>
    <n v="69361506"/>
    <m/>
    <n v="152436204353"/>
    <s v="Toko Santriawan UTM"/>
    <s v="ODP-KML-FJ/45"/>
    <s v="WO061284729"/>
    <m/>
    <m/>
    <m/>
    <n v="112.7226233"/>
    <n v="-7.1128659000000001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Interval : PAGI SIANG Note : Hubungi pelanggan terlebih dahulu|40981182|MYDITA"/>
    <s v="FCC"/>
    <d v="2026-08-08T14:10:30"/>
    <d v="2026-08-09T15:00:00"/>
    <s v="Kendala Lainnya"/>
    <s v="REVOKE"/>
    <s v="X"/>
    <s v="NO ADDON"/>
    <m/>
    <s v="Follow Up Revoke Completed, New Order ID : SC100251787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5:00:00"/>
    <s v="2026-08-09 15:00:00|Tgl Pemasangan : 09 Agustus 2026 Interval : PAGI SIANG Note : Hubungi pelanggan terlebih dahulu|40981182|MYDITA"/>
    <m/>
    <m/>
    <m/>
    <e v="#NUM!"/>
    <e v="#NUM!"/>
    <x v="1"/>
  </r>
  <r>
    <n v="709"/>
    <n v="1002504276"/>
    <n v="3"/>
    <x v="6"/>
    <n v="5"/>
    <s v="JEMBER"/>
    <s v="BONDOWOSO"/>
    <s v="BOW"/>
    <s v="REG"/>
    <s v="AO"/>
    <x v="0"/>
    <s v="1P INET"/>
    <s v="Completed (PS)"/>
    <s v="RBS-Regional 3"/>
    <d v="2026-08-01T09:20:56"/>
    <d v="2026-08-01T21:07:47"/>
    <n v="69356574"/>
    <m/>
    <n v="152507225419"/>
    <s v="Rumah kost Sumardi"/>
    <s v="ODP-BOW-FE/54 FE/D05/54.01"/>
    <s v="WO060621778"/>
    <m/>
    <m/>
    <m/>
    <n v="113.91063182942401"/>
    <n v="-7.8762542365622599"/>
    <s v="|MC30175|MYIA-071765487456/POI/DIDIK SUMARDI/083157727104/dindun984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09:25:16"/>
    <d v="2026-08-02T08:00:00"/>
    <m/>
    <s v="PS"/>
    <s v="BONDOWOSO"/>
    <s v="NO ADDON"/>
    <n v="20260801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1"/>
    <d v="2026-08-01T00:00:00"/>
    <n v="-1.3333333333357587"/>
    <x v="0"/>
  </r>
  <r>
    <n v="710"/>
    <n v="1002506691"/>
    <n v="3"/>
    <x v="5"/>
    <n v="5"/>
    <s v="SBY UTARA"/>
    <s v="LAMONGAN"/>
    <s v="BDG"/>
    <s v="REG"/>
    <s v="AO"/>
    <x v="0"/>
    <s v="1P INET"/>
    <s v="Completed (PS)"/>
    <s v="RBS-Regional 3"/>
    <d v="2026-08-04T07:28:57"/>
    <d v="2026-08-04T15:22:05"/>
    <n v="69357860"/>
    <m/>
    <n v="152448204396"/>
    <s v="BEST COMPUTER"/>
    <s v="ODP-BDG-FC/23 FC/D03/23.01"/>
    <s v="WO060846901"/>
    <m/>
    <m/>
    <m/>
    <n v="112.334122062337"/>
    <n v="-6.8686590847496003"/>
    <s v="|MN00216|MYIA-025433678005/POI/fashfahish shofhal jamil/087869525149/shofhaljamilfashfahish@gmail.com"/>
    <s v="MYIB_ASSISTANT"/>
    <m/>
    <m/>
    <m/>
    <m/>
    <m/>
    <m/>
    <m/>
    <m/>
    <s v="Management Janji"/>
    <s v="2026-08-05 10:00:00 | Jam pemasangan : 12.00 Info Tambahan : Hubungi pelanggan dulu sebelum ke lokasi terimakasih "/>
    <s v="FCC"/>
    <d v="2026-04-08T07:40:08"/>
    <d v="2026-08-05T10:00:00"/>
    <m/>
    <s v="PS"/>
    <s v="X"/>
    <s v="NO ADDON"/>
    <n v="20260804"/>
    <s v="Completed"/>
    <s v="HSI Bisnis Promo HUT Telkom PSB 70% - 50 Mbps"/>
    <s v="INDIBIZ"/>
    <m/>
    <m/>
    <d v="2026-08-05T10:00:00"/>
    <s v="2026-08-05 10:00:00 | Jam pemasangan : 12.00 Info Tambahan : Hubungi pelanggan dulu sebelum ke lokasi terimakasih "/>
    <n v="2026"/>
    <n v="8"/>
    <n v="4"/>
    <d v="2026-08-04T00:00:00"/>
    <n v="-1.4166666666642413"/>
    <x v="0"/>
  </r>
  <r>
    <n v="711"/>
    <n v="1002517621"/>
    <n v="3"/>
    <x v="2"/>
    <n v="5"/>
    <s v="DENPASAR"/>
    <s v="SANUR"/>
    <s v="SAU"/>
    <s v="REG"/>
    <s v="AO"/>
    <x v="0"/>
    <m/>
    <s v="Completed (PS)"/>
    <s v="RBS-Regional 3"/>
    <d v="2026-08-10T12:25:06"/>
    <d v="2026-08-11T08:00:12"/>
    <n v="69361627"/>
    <m/>
    <n v="172401298265"/>
    <s v="KARUNIA SEDANA ARTA"/>
    <s v="ODP-SAU-FV/38"/>
    <s v="WO061388642"/>
    <m/>
    <m/>
    <m/>
    <n v="115.250778"/>
    <n v="-8.6666349999999994"/>
    <s v="|MN02665|MYIA-042053483282/POI/pak dwi/081237942443/karuniaardanaarta07@gmail.com"/>
    <s v="MYDIGIBIZPARTNER"/>
    <m/>
    <m/>
    <m/>
    <m/>
    <m/>
    <m/>
    <m/>
    <m/>
    <s v="Management Janji"/>
    <s v="2026-08-09 13:00:00 | M Janji : 9 agustus 2026  jam Pasang : siang  Note : hubungi pelanggan jika ingin kelokasi  "/>
    <s v="FCC"/>
    <d v="2026-10-08T12:39:53"/>
    <m/>
    <m/>
    <s v="PS"/>
    <s v="SANUR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9 13:00:00 | M Janji : 9 agustus 2026  jam Pasang : siang  Note : hubungi pelanggan jika ingin kelokasi  "/>
    <n v="2026"/>
    <n v="8"/>
    <n v="11"/>
    <d v="2026-08-11T00:00:00"/>
    <n v="0.70833333333575865"/>
    <x v="0"/>
  </r>
  <r>
    <n v="712"/>
    <n v="1002514708"/>
    <n v="3"/>
    <x v="7"/>
    <n v="4"/>
    <s v="KUDUS"/>
    <s v="BLORA"/>
    <s v="BLO"/>
    <s v="REG"/>
    <s v="AO"/>
    <x v="0"/>
    <s v="1P INET"/>
    <s v="7 | OSS - PROVISIONING ISSUED"/>
    <s v="RBS-Regional 3"/>
    <d v="2026-08-07T13:53:56"/>
    <d v="2026-08-11T08:07:39"/>
    <n v="69360813"/>
    <m/>
    <n v="141569115694"/>
    <s v="SMK NEGERI 1 JEPON"/>
    <s v="ODP-BLO-FFD/037 FFD/D05/037.01"/>
    <s v="WO061168327"/>
    <m/>
    <m/>
    <m/>
    <n v="111.4781053"/>
    <n v="-6.9687655999999896"/>
    <s v="|MN02756|MYIA-087871136124/POI/Olivia Noor Prita sari/085728035407/smkn1jepon@yahoo.com"/>
    <s v="MYIB_ASSISTANT"/>
    <m/>
    <m/>
    <m/>
    <m/>
    <m/>
    <m/>
    <m/>
    <m/>
    <s v="Management Janji"/>
    <s v="2026-08-11 08:00:00 | Nama PIC : Olivia No HP : 085728035407 Alt :  M Janji : 11/08/2026 Jam Pasang : 08.00 - 13:00  NoteÃ‚Â :  hubungi terlebih dahulu sebelum kelokasi"/>
    <s v="FCC"/>
    <d v="2026-07-08T13:54:50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Nama PIC : Olivia No HP : 085728035407 Alt :  M Janji : 11/08/2026 Jam Pasang : 08.00 - 13:00  NoteÃ‚Â :  hubungi terlebih dahulu sebelum kelokasi"/>
    <m/>
    <m/>
    <m/>
    <e v="#NUM!"/>
    <e v="#NUM!"/>
    <x v="1"/>
  </r>
  <r>
    <n v="713"/>
    <n v="1002518077"/>
    <n v="3"/>
    <x v="6"/>
    <n v="5"/>
    <s v="SIDOARJO"/>
    <s v="PASURUAN"/>
    <s v="PWS"/>
    <s v="REG"/>
    <s v="AO"/>
    <x v="0"/>
    <m/>
    <s v="QC MIA - SEND QUALITY CONTROL MIA"/>
    <s v="RBS-Regional 3"/>
    <d v="2026-08-10T14:42:23"/>
    <d v="2026-08-10T20:36:02"/>
    <n v="69362571"/>
    <m/>
    <n v="152740208088"/>
    <s v="SPBU.5467139"/>
    <s v="ODP-PWS-FL/39"/>
    <m/>
    <m/>
    <m/>
    <m/>
    <n v="112.73112651534301"/>
    <n v="-7.7496605064961797"/>
    <s v="AMRBS;404543;WAHYU NUR A'DILLA HAQI;SPBU.5467139;1P inet only 50mbps;081235027967"/>
    <s v="Account Manager"/>
    <m/>
    <m/>
    <m/>
    <m/>
    <m/>
    <m/>
    <m/>
    <m/>
    <m/>
    <m/>
    <m/>
    <d v="2026-10-08T14:55:31"/>
    <m/>
    <m/>
    <s v="QC1"/>
    <s v="PANDAAN"/>
    <s v="NO ADDON"/>
    <m/>
    <s v="QC MIA - SEND QUALITY CONTROL MIA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1"/>
  </r>
  <r>
    <n v="714"/>
    <n v="1002512055"/>
    <n v="3"/>
    <x v="0"/>
    <n v="5"/>
    <s v="MALANG"/>
    <s v="BATU"/>
    <s v="PKS"/>
    <s v="REG"/>
    <s v="AO"/>
    <x v="0"/>
    <s v="1P INET"/>
    <s v="102 | FOLLOW UP COMPLETED"/>
    <s v="RBS-Regional 3"/>
    <d v="2026-08-06T11:28:57"/>
    <d v="2026-08-09T10:05:17"/>
    <n v="69359823"/>
    <m/>
    <n v="152710214210"/>
    <s v="Rumah Kost Bunga Sakura 2"/>
    <s v="ODP-PKS-FH/40 FH/D01/40.01"/>
    <s v="WO061060287"/>
    <m/>
    <m/>
    <m/>
    <n v="112.74576209999999"/>
    <n v="-7.9447749999999999"/>
    <s v="|MN00814|MYIA-006730147993/POI/Moch. Ainur Rofin Anwar/089601828558/ainuranwar099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6-08T11:39:52"/>
    <d v="2026-08-08T08:00:00"/>
    <m/>
    <s v="REVOKE"/>
    <s v="SINGOSARI"/>
    <s v="NO ADDON"/>
    <m/>
    <s v="Follow Up Revoke Completed, New Order ID : SC1002516345"/>
    <s v="HSI Bisnis Promo HUT Telkom PSB 70% - 30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1"/>
  </r>
  <r>
    <n v="715"/>
    <n v="1002517504"/>
    <n v="3"/>
    <x v="3"/>
    <n v="4"/>
    <s v="YOGYAKARTA"/>
    <s v="INNER - YOGYA JATENG SELATAN"/>
    <s v="KEN"/>
    <s v="REG"/>
    <s v="AO"/>
    <x v="0"/>
    <s v="1P INET"/>
    <s v="9 | WFM - UN-SCS"/>
    <s v="RBS-Regional 3"/>
    <d v="2026-08-10T11:44:53"/>
    <d v="2026-08-10T11:44:53"/>
    <n v="69360708"/>
    <m/>
    <m/>
    <s v="ASTANA PROPERTY 6"/>
    <m/>
    <s v="WO061154059"/>
    <m/>
    <m/>
    <m/>
    <n v="110.38863000000001"/>
    <n v="-7.71105199999999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10-08T11:54:41"/>
    <d v="2026-08-09T00:00:00"/>
    <m/>
    <s v="UNSC"/>
    <s v="KENTUNGAN"/>
    <s v="NO ADDON"/>
    <m/>
    <s v="Inprogress Alpro, SC Lama : SC1002514449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1"/>
  </r>
  <r>
    <n v="716"/>
    <n v="1002514823"/>
    <n v="3"/>
    <x v="3"/>
    <n v="4"/>
    <s v="MAGELANG"/>
    <s v="MAGELANG"/>
    <s v="MGE"/>
    <s v="REG"/>
    <s v="AO"/>
    <x v="0"/>
    <s v="1P INET"/>
    <s v="Completed (PS)"/>
    <s v="RBS-Regional 3"/>
    <d v="2026-08-07T14:23:58"/>
    <d v="2026-08-08T14:36:20"/>
    <n v="69360875"/>
    <m/>
    <n v="146137149234"/>
    <s v="Griya Madani kos putra"/>
    <s v="ODP-MGE-FS/084"/>
    <s v="WO061172035"/>
    <m/>
    <m/>
    <m/>
    <n v="110.22133100000001"/>
    <n v="-7.4565130000000002"/>
    <s v="|MN02816|MYIA-007610420987/POI/Sumiyati/085729725910/sumiyati286@gmail.com"/>
    <s v="MYIB_ASSISTANT"/>
    <m/>
    <m/>
    <m/>
    <m/>
    <m/>
    <m/>
    <m/>
    <m/>
    <s v="Management Janji"/>
    <s v="2026-08-13 13:00:00 | Nama PIC:  bu sumiyati  No HP: 085729725910 Alt: Tanggal: 13/8/2026 Jam Pasang: Siang Note: Hubungi sebelum ke lokasi, terimakasih"/>
    <s v="FCC"/>
    <d v="2026-07-08T14:25:34"/>
    <d v="2026-08-13T13:00:00"/>
    <m/>
    <s v="PS"/>
    <s v="X"/>
    <s v="NO ADDON"/>
    <n v="20260808"/>
    <s v="Completed"/>
    <s v="HSI Bisnis Basic Promo HUT Telkom PSB 70% - 75 Mbps"/>
    <s v="INDIBIZ"/>
    <m/>
    <m/>
    <d v="2026-08-13T13:00:00"/>
    <s v="2026-08-13 13:00:00 | Nama PIC:  bu sumiyati  No HP: 085729725910 Alt: Tanggal: 13/8/2026 Jam Pasang: Siang Note: Hubungi sebelum ke lokasi, terimakasih"/>
    <n v="2026"/>
    <n v="8"/>
    <n v="8"/>
    <d v="2026-08-08T00:00:00"/>
    <n v="-5.5416666666642413"/>
    <x v="0"/>
  </r>
  <r>
    <n v="717"/>
    <n v="1002514500"/>
    <n v="3"/>
    <x v="1"/>
    <n v="4"/>
    <s v="SEMARANG"/>
    <s v="INNER - SEMARANG JATENG UTARA"/>
    <s v="SMT"/>
    <s v="REG"/>
    <s v="AO"/>
    <x v="0"/>
    <s v="1P INET"/>
    <s v="102 | FOLLOW UP COMPLETED"/>
    <s v="RBS-Regional 3"/>
    <d v="2026-08-07T12:44:56"/>
    <d v="2026-08-10T11:24:06"/>
    <n v="69360718"/>
    <m/>
    <n v="141420144958"/>
    <s v="PT. Pacific Furniture"/>
    <s v="ODP-SMT-FEE/085 FEE/D05/085.01"/>
    <s v="WO061157464"/>
    <m/>
    <m/>
    <m/>
    <n v="110.33028899999999"/>
    <n v="-7.0002589999999998"/>
    <s v="|MC50018|MYIA-058480666546/POI/Darwen Cabucos Bregente/087898118877/sanam@ptpacificfurniture.id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2:55:13"/>
    <d v="2026-08-10T08:00:00"/>
    <s v="Kendala Pelanggan"/>
    <s v="REVOKE"/>
    <s v="SEMARANG TUGU"/>
    <s v="NO ADDON"/>
    <m/>
    <s v="Follow Up Revoke Completed, New Order ID : SC1002517422"/>
    <s v="HSI Bisnis Promo HUT Telkom PSB 70% - 75 Mbps"/>
    <s v="INDIBIZ"/>
    <m/>
    <m/>
    <d v="2026-08-10T08:00:00"/>
    <s v="2026-08-10 08:00:00 | Tanggal pemasangan: 10/08/2026 Jam pemasangan : pagi Info Tambahan : Hubungi pelanggan dulu sebelum ke lokasi terima kasih."/>
    <m/>
    <m/>
    <m/>
    <e v="#NUM!"/>
    <e v="#NUM!"/>
    <x v="1"/>
  </r>
  <r>
    <n v="718"/>
    <n v="1002506214"/>
    <n v="3"/>
    <x v="3"/>
    <n v="4"/>
    <s v="MAGELANG"/>
    <s v="MUNTILAN"/>
    <s v="SWT"/>
    <s v="REG"/>
    <s v="AO"/>
    <x v="0"/>
    <s v="1P INET"/>
    <s v="Completed (PS)"/>
    <s v="RBS-Regional 3"/>
    <d v="2026-08-03T14:14:56"/>
    <d v="2026-08-04T14:08:51"/>
    <n v="69357614"/>
    <m/>
    <n v="142164113595"/>
    <s v="SPBU 44.565.02"/>
    <s v="ODP-SWT-FAQ/026"/>
    <s v="WO060800798"/>
    <m/>
    <m/>
    <m/>
    <n v="110.1978939"/>
    <n v="-7.5992761"/>
    <s v="|MN00935|MYIA-095837209889/POI/AYU RESTANI YUSUF/085786267370/spbu_sajogja4456502@yahoo.co.id"/>
    <s v="MYIB_ASSISTANT"/>
    <m/>
    <m/>
    <m/>
    <m/>
    <m/>
    <m/>
    <m/>
    <m/>
    <s v="Management Janji"/>
    <s v="2026-08-05 09:00:00 | Nama : BU AYU RESTANI YUSUF No Hp : 085786267370 No Alt :  Tgl Pemasangan : 04 Agustus 2026 Interval : PAGI  Note : Hubungi pelanggan terlebih dahulu"/>
    <s v="FCC"/>
    <d v="2026-03-08T14:40:09"/>
    <d v="2026-08-05T09:00:00"/>
    <m/>
    <s v="PS"/>
    <s v="X"/>
    <s v="NO ADDON"/>
    <n v="20260804"/>
    <s v="Completed"/>
    <s v="HSI Bisnis Basic Promo HUT Telkom PSB 70% - 100 Mbps"/>
    <s v="INDIBIZ"/>
    <m/>
    <m/>
    <d v="2026-08-05T09:00:00"/>
    <s v="2026-08-05 09:00:00 | Nama : BU AYU RESTANI YUSUF No Hp : 085786267370 No Alt :  Tgl Pemasangan : 04 Agustus 2026 Interval : PAGI  Note : Hubungi pelanggan terlebih dahulu"/>
    <n v="2026"/>
    <n v="8"/>
    <n v="4"/>
    <d v="2026-08-04T00:00:00"/>
    <n v="-1.375"/>
    <x v="0"/>
  </r>
  <r>
    <n v="719"/>
    <n v="1002517539"/>
    <n v="3"/>
    <x v="5"/>
    <n v="5"/>
    <s v="SBY SELATAN"/>
    <s v="TANDES"/>
    <s v="DMO"/>
    <s v="REG"/>
    <s v="AO"/>
    <x v="0"/>
    <s v="1P INET"/>
    <s v="Completed (PS)"/>
    <s v="RBS-Regional 3"/>
    <d v="2026-08-10T11:52:58"/>
    <d v="2026-08-10T16:47:54"/>
    <n v="69362339"/>
    <m/>
    <n v="152301273585"/>
    <s v="Lembaga Pendidikan Al Falah Surabaya"/>
    <s v="ODP-DMO-FAZ/16 FAZ/D05/16.01"/>
    <s v="WO061382747"/>
    <m/>
    <m/>
    <m/>
    <n v="112.740103728836"/>
    <n v="-7.2934274804832198"/>
    <s v="|MB00449|MYIA-059702675320/POI/bapak/082291149946/badrus@alfalahsby.sch.id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DARMO GUBENG"/>
    <s v="NO ADDON"/>
    <n v="20260810"/>
    <s v="Completed"/>
    <s v="HSI Bisnis Promo HUT Telkom PSB 70% - 100 Mbps Dual Band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0"/>
  </r>
  <r>
    <n v="720"/>
    <n v="1002512224"/>
    <n v="3"/>
    <x v="5"/>
    <n v="5"/>
    <s v="SBY UTARA"/>
    <s v="MANYAR"/>
    <s v="MGO"/>
    <s v="REG"/>
    <s v="AO"/>
    <x v="0"/>
    <s v="1P INET"/>
    <s v="102 | FOLLOW UP COMPLETED"/>
    <s v="RBS-Regional 3"/>
    <d v="2026-08-06T12:19:58"/>
    <d v="2026-08-10T16:08:49"/>
    <n v="69359895"/>
    <m/>
    <n v="152413167552"/>
    <s v="LEMBAGA PENDIDIKAN BAHASA CHINA"/>
    <s v="ODP-DMO-FAC/14 FAC/D03/14.01"/>
    <s v="WO061066197"/>
    <m/>
    <m/>
    <m/>
    <n v="112.75182599999999"/>
    <n v="-7.2598849999999997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No HP : 085113162223 Alt :  M Janji : 07/08/2026 Jam Pasang : 08.00 - 13:00  NoteÃ‚Â :  hubungi terlebih dahulu sebelum kelokasi "/>
    <s v="FCC"/>
    <d v="2026-06-08T12:25:42"/>
    <d v="2026-08-07T13:00:00"/>
    <s v="Kendala Pelanggan"/>
    <s v="REVOKE"/>
    <s v="MERGOYOSO"/>
    <s v="NO ADDON"/>
    <m/>
    <s v="Follow Up Revoke Completed, New Order ID : SC1002518424"/>
    <s v="HSI Bisnis Promo HUT Telkom PSB 70% - 200 Mbps"/>
    <s v="INDIBIZ"/>
    <m/>
    <m/>
    <d v="2026-08-07T13:00:00"/>
    <s v="2026-08-07 13:00:00 | Nama PIC : LEMBAGA PENDIDIKAN BAHASA CHINA No HP : 085113162223 Alt :  M Janji : 07/08/2026 Jam Pasang : 08.00 - 13:00  NoteÃ‚Â :  hubungi terlebih dahulu sebelum kelokasi "/>
    <m/>
    <m/>
    <m/>
    <e v="#NUM!"/>
    <e v="#NUM!"/>
    <x v="1"/>
  </r>
  <r>
    <n v="721"/>
    <n v="1002505414"/>
    <n v="3"/>
    <x v="4"/>
    <n v="5"/>
    <s v="MATARAM"/>
    <s v="INNER - NUSA TENGGARA"/>
    <s v="SWE"/>
    <s v="REG"/>
    <s v="AO"/>
    <x v="0"/>
    <s v="1P INET"/>
    <s v="Completed (PS)"/>
    <s v="RBS-Regional 3"/>
    <d v="2026-08-02T18:58:57"/>
    <d v="2026-08-03T18:43:00"/>
    <n v="69357115"/>
    <m/>
    <n v="172605804072"/>
    <s v="toko maman"/>
    <s v="ODP-SWE-FAJ/22 FAJ/D06/22.01"/>
    <s v="WO060739769"/>
    <m/>
    <m/>
    <m/>
    <n v="116.15962748263"/>
    <n v="-8.66535221961038"/>
    <s v="|MC40230|MYIA-067576799528/POI/H EDWAR RIDHO/081934968110/m4893469@gmail.com"/>
    <s v="MYIB_ASSISTANT"/>
    <m/>
    <m/>
    <m/>
    <m/>
    <m/>
    <m/>
    <m/>
    <m/>
    <s v="Management Janji"/>
    <s v="2026-08-04 08:00:00 | Nama Pic : BP EDWAR No Hp Pic : 081934968110 Jam Pemasangan : 08:00 - 12.00 Tanggal Pemasangan : SENIN 03 AGUSTUS 2026 Info Tambahan : Hubungi pelanggan sebelum datang ke lokasi, terima kasih."/>
    <s v="FCC"/>
    <d v="2026-02-08T19:09:51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Nama Pic : BP EDWAR No Hp Pic : 081934968110 Jam Pemasangan : 08:00 - 12.00 Tanggal Pemasangan : SENIN 03 AGUSTUS 2026 Info Tambahan : Hubungi pelanggan sebelum datang ke lokasi, terima kasih."/>
    <n v="2026"/>
    <n v="8"/>
    <n v="3"/>
    <d v="2026-08-03T00:00:00"/>
    <n v="-1.3333333333357587"/>
    <x v="0"/>
  </r>
  <r>
    <n v="722"/>
    <n v="1002514722"/>
    <n v="3"/>
    <x v="2"/>
    <n v="5"/>
    <s v="SINGARJA"/>
    <s v="SINGARAJA"/>
    <s v="BLI"/>
    <s v="REG"/>
    <s v="AO"/>
    <x v="0"/>
    <m/>
    <s v="QC MIA - INVALID QUALITY CONTROL MIA"/>
    <s v="RBS-Regional 3"/>
    <d v="2026-08-07T13:59:40"/>
    <d v="2026-08-09T15:14:19"/>
    <n v="69360829"/>
    <m/>
    <n v="172405798387"/>
    <s v="SPBU NGURAH RAI"/>
    <s v="ODP-BLI-FAA/10"/>
    <m/>
    <m/>
    <m/>
    <m/>
    <n v="115.35237499999999"/>
    <n v="-8.4670989999999993"/>
    <s v="|MN02750|/CP I WAYAN LEDER/081337154909/wayanleder31@gmail.com"/>
    <s v="Sales Force DBS"/>
    <m/>
    <m/>
    <m/>
    <m/>
    <m/>
    <m/>
    <m/>
    <m/>
    <m/>
    <m/>
    <m/>
    <d v="2026-07-08T14:10:02"/>
    <m/>
    <m/>
    <s v="QC1"/>
    <s v="X"/>
    <s v="NO ADDON"/>
    <m/>
    <s v="QC MIA - INVALID QUALITY CONTROL MIA - Indikasi Foto Diambil dari Google Maps - Mohon upload foto bangunan secara langsung bu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m/>
    <m/>
    <m/>
    <m/>
    <m/>
    <e v="#NUM!"/>
    <e v="#NUM!"/>
    <x v="1"/>
  </r>
  <r>
    <n v="723"/>
    <n v="1002517938"/>
    <n v="3"/>
    <x v="3"/>
    <n v="4"/>
    <s v="YOGYAKARTA"/>
    <s v="SLEMAN"/>
    <s v="GOD"/>
    <s v="REG"/>
    <s v="AO"/>
    <x v="0"/>
    <m/>
    <s v="10 | OSS - PROVISIONING COMPLETE"/>
    <s v="RBS-Regional 3"/>
    <d v="2026-08-10T14:06:18"/>
    <d v="2026-08-11T06:32:55"/>
    <n v="69361666"/>
    <m/>
    <n v="146136130125"/>
    <s v="PT Warisan Abadi Visi Edukasi, NWAVE Corp"/>
    <s v="ODP-GOD-VAY/060"/>
    <s v="WO061407072"/>
    <m/>
    <m/>
    <m/>
    <n v="110.34261542715799"/>
    <n v="-7.7467777611169302"/>
    <s v="|MC80006|MYIA-033560476623/POI/Nisa Fadhilla/0895363272887/admnhr.office.dewave@gmail.com"/>
    <s v="Amex"/>
    <m/>
    <m/>
    <m/>
    <m/>
    <m/>
    <m/>
    <m/>
    <m/>
    <s v="Management Janji"/>
    <s v="2026-08-10 13:00:00 | M Janji : 10 agustus 2026  jam Pasang : siang  Note : hubungi pelanggan jika ingin kelokasi"/>
    <s v="FCC"/>
    <d v="2026-10-08T14:09:59"/>
    <m/>
    <m/>
    <s v="ACT_COM"/>
    <s v="X"/>
    <s v="NO ADDON"/>
    <n v="20260811"/>
    <s v="Provisioning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10 13:00:00 | M Janji : 10 agustus 2026  jam Pasang : siang  Note : hubungi pelanggan jika ingin kelokasi"/>
    <n v="2026"/>
    <n v="8"/>
    <n v="11"/>
    <d v="2026-08-11T00:00:00"/>
    <n v="0.70833333333575865"/>
    <x v="0"/>
  </r>
  <r>
    <n v="724"/>
    <n v="1002504359"/>
    <n v="3"/>
    <x v="7"/>
    <n v="4"/>
    <s v="SOLO"/>
    <s v="INNER - SOLO JATENG TIMUR"/>
    <s v="SLO"/>
    <s v="REG"/>
    <s v="AO"/>
    <x v="0"/>
    <m/>
    <s v="Completed (PS)"/>
    <s v="RBS-Regional 3"/>
    <d v="2026-08-01T10:30:59"/>
    <d v="2026-08-01T14:23:10"/>
    <n v="69355729"/>
    <m/>
    <n v="146527604804"/>
    <s v="ETERNISKIN SOLO BARU"/>
    <s v="ODP-SLO-FD/049"/>
    <s v="WO060628503"/>
    <m/>
    <m/>
    <m/>
    <n v="110.8105"/>
    <n v="-7.6069000000000004"/>
    <s v="|MN00396|MYIA-098599653192/POI/Nurul Wahid Hidayah/085111451168/ga.eterniskin@gmail.com"/>
    <s v="Amex"/>
    <m/>
    <m/>
    <m/>
    <m/>
    <m/>
    <m/>
    <m/>
    <m/>
    <s v="Management Janji"/>
    <s v="2026-07-31 15:00:00 | Tanggal: 31/7/2026  Jam Pasang: 10.00  Note: Hubungi sebelum ke lokasi, terimakasih."/>
    <s v="FCC"/>
    <d v="2026-01-08T10:39:46"/>
    <m/>
    <m/>
    <s v="PS"/>
    <s v="X"/>
    <s v="NO ADDON"/>
    <n v="202608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1T07:00:00"/>
    <s v="2026-07-31 15:00:00 | Tanggal: 31/7/2026  Jam Pasang: 10.00  Note: Hubungi sebelum ke lokasi, terimakasih."/>
    <n v="2026"/>
    <n v="8"/>
    <n v="1"/>
    <d v="2026-08-01T00:00:00"/>
    <n v="-0.29166666666424135"/>
    <x v="0"/>
  </r>
  <r>
    <n v="725"/>
    <n v="1002506091"/>
    <n v="3"/>
    <x v="0"/>
    <n v="5"/>
    <s v="KEDIRI"/>
    <s v="TRENGGALEK"/>
    <s v="TRE"/>
    <s v="REG"/>
    <s v="AO"/>
    <x v="0"/>
    <s v="1P INET"/>
    <s v="Completed (PS)"/>
    <s v="RBS-Regional 3"/>
    <d v="2026-08-03T13:25:56"/>
    <d v="2026-08-03T19:49:16"/>
    <n v="69357530"/>
    <m/>
    <n v="152608209007"/>
    <s v="PR ALFI PUTRA"/>
    <s v="ODP-TRE-FN/20 FN/D02/20.01"/>
    <s v="WO060794012"/>
    <m/>
    <m/>
    <m/>
    <n v="111.75874296011401"/>
    <n v="-8.0848471183703392"/>
    <s v="|MN00418|MYIA-037110045139/POI/DWI NUR AINIYATIL/08139346792/pr.alfiputra@gmail.com"/>
    <s v="MYIB_ASSISTANT"/>
    <m/>
    <m/>
    <m/>
    <m/>
    <m/>
    <m/>
    <m/>
    <m/>
    <s v="Management Janji"/>
    <s v="2026-08-04 13:00:00 | Nama PIC: bu dwi nur  Notel: 08139346792 Alt: -  Tanggal: 4/8/2026 Jam Pasang: Siang Note: Hubungi sebelum ke lokasi, terimakasih. Info pl "/>
    <s v="FCC"/>
    <d v="2026-03-08T13:40:15"/>
    <d v="2026-08-04T13:00:00"/>
    <m/>
    <s v="PS"/>
    <s v="TRENGGALEK"/>
    <s v="NO ADDON"/>
    <n v="20260803"/>
    <s v="Completed"/>
    <s v="HSI Bisnis Promo HUT Telkom PSB 70% - 200 Mbps"/>
    <s v="INDIBIZ"/>
    <m/>
    <m/>
    <d v="2026-08-04T13:00:00"/>
    <s v="2026-08-04 13:00:00 | Nama PIC: bu dwi nur  Notel: 08139346792 Alt: -  Tanggal: 4/8/2026 Jam Pasang: Siang Note: Hubungi sebelum ke lokasi, terimakasih. Info pl "/>
    <n v="2026"/>
    <n v="8"/>
    <n v="3"/>
    <d v="2026-08-03T00:00:00"/>
    <n v="-1.5416666666642413"/>
    <x v="0"/>
  </r>
  <r>
    <n v="726"/>
    <n v="1002517228"/>
    <n v="3"/>
    <x v="6"/>
    <n v="5"/>
    <s v="PASURUAN"/>
    <s v="PROBOLINGGO"/>
    <s v="KRZ"/>
    <s v="REG"/>
    <s v="AO"/>
    <x v="0"/>
    <m/>
    <s v="CANCEL COMPLETED"/>
    <s v="RBS-Regional 3"/>
    <d v="2026-08-10T10:25:05"/>
    <d v="2026-08-10T13:32:23"/>
    <n v="69362230"/>
    <m/>
    <n v="152509216354"/>
    <s v="PEMERINTAH DESA KARANGBONG"/>
    <s v="ODP-KRZ-FK/41"/>
    <m/>
    <m/>
    <m/>
    <m/>
    <n v="113.3752181"/>
    <n v="-7.7884696"/>
    <s v="|MC30181|/SAIFUL HAQ/085236952514 / 081336559918/desakarangbong99@gmail.com  "/>
    <s v="Sales Force DBS"/>
    <m/>
    <m/>
    <m/>
    <m/>
    <m/>
    <m/>
    <m/>
    <m/>
    <m/>
    <m/>
    <m/>
    <d v="2026-10-08T10:39:47"/>
    <m/>
    <m/>
    <s v="REJECT_FCC"/>
    <s v="KRAKSAAN"/>
    <s v="NO ADDON"/>
    <m/>
    <s v="DECLINE : Decline - Batal Order NENG PUTRI MEILINDA PERMATASARI 40981184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NENG PUTRI MEILINDA PERMATASARI 40981184|MYDITA"/>
    <m/>
    <m/>
    <m/>
    <m/>
    <m/>
    <e v="#NUM!"/>
    <e v="#NUM!"/>
    <x v="1"/>
  </r>
  <r>
    <n v="727"/>
    <n v="1002514233"/>
    <n v="3"/>
    <x v="7"/>
    <n v="4"/>
    <s v="KUDUS"/>
    <s v="PATI"/>
    <s v="PAT"/>
    <s v="REG"/>
    <s v="AO"/>
    <x v="0"/>
    <s v="1P INET"/>
    <s v="98 | OSS - CANCEL COMPLETE"/>
    <s v="RBS-Regional 3"/>
    <d v="2026-08-07T10:55:56"/>
    <d v="2026-08-10T09:37:37"/>
    <n v="69360621"/>
    <m/>
    <n v="142551119467"/>
    <s v="J&amp;T Cargo"/>
    <s v="ODP-PAT-FD/008 FD/D02/008.01"/>
    <s v="WO061146854"/>
    <m/>
    <m/>
    <m/>
    <n v="110.90396174032701"/>
    <n v="-6.9382654468967697"/>
    <s v="|MC60043|MYIA-090609432088/POI/Prasetiyo Noto Kamil/081335372960/netfa859@gmail.com"/>
    <s v="MYIB_ASSISTANT"/>
    <m/>
    <m/>
    <m/>
    <m/>
    <m/>
    <m/>
    <m/>
    <m/>
    <s v="Management Janji"/>
    <s v="2026-08-08 08:00:00 | telp :081335372960   alt : pagi / siang 08/08/2026 hub sebelum ke lokasi "/>
    <s v="FCC"/>
    <d v="2026-07-08T11:10:29"/>
    <d v="2026-08-08T08:00:00"/>
    <s v="Kendala Pelanggan"/>
    <s v="CANCEL"/>
    <s v="X"/>
    <s v="NO ADDON"/>
    <m/>
    <s v="Cancel Completed"/>
    <s v="HSI Bisnis Promo HUT Telkom PSB 70% - 150 Mbps"/>
    <s v="INDIBIZ"/>
    <m/>
    <m/>
    <d v="2026-08-08T08:00:00"/>
    <s v="2026-08-08 08:00:00 | telp :081335372960   alt : pagi / siang 08/08/2026 hub sebelum ke lokasi "/>
    <m/>
    <m/>
    <m/>
    <e v="#NUM!"/>
    <e v="#NUM!"/>
    <x v="1"/>
  </r>
  <r>
    <n v="728"/>
    <n v="1002504544"/>
    <n v="3"/>
    <x v="6"/>
    <n v="5"/>
    <s v="SIDOARJO"/>
    <s v="JOMBANG"/>
    <s v="POS"/>
    <s v="REG"/>
    <s v="AO"/>
    <x v="0"/>
    <m/>
    <s v="Completed (PS)"/>
    <s v="RBS-Regional 1"/>
    <d v="2026-08-01T12:59:32"/>
    <d v="2026-08-03T20:01:47"/>
    <n v="69356702"/>
    <m/>
    <n v="152333218438"/>
    <s v="SMK Negeri Kabuh"/>
    <s v="ODP-POS-FN/001"/>
    <s v="WO060775434"/>
    <m/>
    <m/>
    <m/>
    <n v="112.2683546"/>
    <n v="-7.4190288000000004"/>
    <s v="AMRBS:960319;RENGGA;Indibiz 1:1 300 Mbps;085735046251/+6285735046251;hadist90@gmail.com"/>
    <s v="Account Manager"/>
    <m/>
    <m/>
    <m/>
    <m/>
    <m/>
    <m/>
    <m/>
    <m/>
    <s v="Management Janji"/>
    <s v="2026-08-04 08:00:00|Nama : BP NURHADI  No Hp : 085735046251 No Alt :  Tgl Pemasangan : 04 Agustus 2026 Interval : PAGI  Note : Hubungi pelanggan terlebih dahulu|40981182|MYDITA"/>
    <s v="FCC"/>
    <d v="2026-01-08T13:09:54"/>
    <d v="2026-08-04T08:00:00"/>
    <m/>
    <s v="PS"/>
    <s v="JOMBANG"/>
    <s v="NO ADDON"/>
    <n v="202608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8:00:00"/>
    <s v="2026-08-04 08:00:00|Nama : BP NURHADI  No Hp : 085735046251 No Alt :  Tgl Pemasangan : 04 Agustus 2026 Interval : PAGI  Note : Hubungi pelanggan terlebih dahulu|40981182|MYDITA"/>
    <n v="2026"/>
    <n v="8"/>
    <n v="3"/>
    <d v="2026-08-03T00:00:00"/>
    <n v="-1.3333333333357587"/>
    <x v="0"/>
  </r>
  <r>
    <n v="729"/>
    <n v="1002510937"/>
    <n v="3"/>
    <x v="3"/>
    <n v="4"/>
    <s v="PURWOKERTO"/>
    <s v="PURWOKERTO"/>
    <s v="SUK"/>
    <s v="REG"/>
    <s v="AO"/>
    <x v="0"/>
    <s v="1P INET"/>
    <s v="102 | FOLLOW UP COMPLETED"/>
    <s v="RBS-Regional 3"/>
    <d v="2026-08-05T15:01:56"/>
    <d v="2026-08-07T11:54:16"/>
    <n v="69359347"/>
    <m/>
    <n v="146374601248"/>
    <s v="SEKOLAH NASIONAL TERINTEGRASI 2 BANYUMAS"/>
    <s v="ODP-SUK-FM/011 FM/D01/011.01"/>
    <s v="WO060998550"/>
    <m/>
    <m/>
    <m/>
    <n v="109.2979802"/>
    <n v="-7.4743869999999903"/>
    <s v="|MC80052|MYIA-069319206183/POI/SIGIT PURNOMO ADI/085701442444/11sigitpadi10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5:10:31"/>
    <d v="2026-08-06T13:00:00"/>
    <m/>
    <s v="REVOKE"/>
    <s v="X"/>
    <s v="NO ADDON"/>
    <m/>
    <s v="Follow Up Revoke Completed, New Order ID : SC1002514430"/>
    <s v="HSI Bisnis Promo HUT Telkom PSB 70% - 100 Mbps"/>
    <s v="INDIBIZ"/>
    <m/>
    <m/>
    <d v="2026-08-06T13:00:00"/>
    <s v="2026-08-06 13:00:00 | Tanggal pemasangan: 6/08/2026 Jam pemasangan : pagi / siang Info Tambahan : Hubungi pelanggan dulu sebelum ke lokasi. terima kasih"/>
    <m/>
    <m/>
    <m/>
    <e v="#NUM!"/>
    <e v="#NUM!"/>
    <x v="1"/>
  </r>
  <r>
    <n v="730"/>
    <n v="1002514898"/>
    <n v="3"/>
    <x v="6"/>
    <n v="5"/>
    <s v="SIDOARJO"/>
    <s v="MOJOKERTO"/>
    <s v="NGI"/>
    <s v="REG"/>
    <s v="AO"/>
    <x v="0"/>
    <m/>
    <s v="Completed (PS)"/>
    <s v="RBS-Regional 3"/>
    <d v="2026-08-07T14:50:57"/>
    <d v="2026-08-08T15:56:13"/>
    <n v="69360908"/>
    <m/>
    <n v="152321202952"/>
    <s v="TOKO COMODORE"/>
    <s v="ODP-NGI-FH/07"/>
    <s v="WO061266850"/>
    <m/>
    <m/>
    <m/>
    <n v="112.6247166"/>
    <n v="-7.5501629000000001"/>
    <s v="|MN02783|/TOKO COMODORE/WINBACK HSI B2B + NETMONK (1:1) 150MBPS 761,1RB PSB DISC 70%//riefputraragil@gmail.com/MUHAMMAD FARHAN FUADI/85233377738"/>
    <s v="Sales Force DBS"/>
    <m/>
    <m/>
    <m/>
    <m/>
    <m/>
    <m/>
    <m/>
    <m/>
    <s v="Management Janji"/>
    <s v="2026-08-09 13:00:00|Nama : BP MUHAMMAD FARHAN FUADI  No Hp : 085233377738 No Alt :  Tgl Pemasangan : 09 Agustus 2026 Interval : PAGI  Note : Hubungi pelanggan terlebih dahulu|40971402|MYDITA"/>
    <s v="FCC"/>
    <d v="2026-07-08T14:56:06"/>
    <d v="2026-08-09T13:00:00"/>
    <m/>
    <s v="PS"/>
    <s v="MOJOKERTO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: BP MUHAMMAD FARHAN FUADI  No Hp : 085233377738 No Alt :  Tgl Pemasangan : 09 Agustus 2026 Interval : PAGI  Note : Hubungi pelanggan terlebih dahulu|40971402|MYDITA"/>
    <n v="2026"/>
    <n v="8"/>
    <n v="8"/>
    <d v="2026-08-08T00:00:00"/>
    <n v="-1.5416666666642413"/>
    <x v="0"/>
  </r>
  <r>
    <n v="731"/>
    <n v="1002517757"/>
    <n v="3"/>
    <x v="6"/>
    <n v="5"/>
    <s v="SIDOARJO"/>
    <s v="PASURUAN"/>
    <s v="BEJ"/>
    <s v="REG"/>
    <s v="AO"/>
    <x v="0"/>
    <m/>
    <s v="CC - HD1A - INPROGRESS UNCONTACTED"/>
    <s v="RBS-Regional 3"/>
    <d v="2026-08-10T13:30:10"/>
    <d v="2026-08-10T17:37:56"/>
    <n v="69362443"/>
    <m/>
    <n v="152742207095"/>
    <s v="RYAN COMPUTER"/>
    <s v="ODP-BEJ-FJ/08"/>
    <m/>
    <m/>
    <m/>
    <m/>
    <n v="112.73333030000001"/>
    <n v="-7.5878936000000001"/>
    <s v="|MN01982|/RYAN COMPUTER/WINBACK 2.0 HSI B2B (1:2) 50MBPS 320RB PSB DISC 70%//Mukhammadluddin7@gmail.com/MUHAMMAD LUDDIN/85708945003"/>
    <s v="Sales Force DBS"/>
    <m/>
    <m/>
    <m/>
    <m/>
    <m/>
    <m/>
    <m/>
    <m/>
    <m/>
    <m/>
    <m/>
    <d v="2026-10-08T13:39:47"/>
    <m/>
    <m/>
    <s v="FCC"/>
    <s v="PANDAAN"/>
    <s v="NO ADDON"/>
    <m/>
    <s v="UNCONTACTED : Mail Box - Memo Novin Dwigo Prayudha 40961371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732"/>
    <n v="1002505887"/>
    <n v="3"/>
    <x v="5"/>
    <n v="5"/>
    <s v="SBY SELATAN"/>
    <s v="KETINTANG"/>
    <s v="RKT"/>
    <s v="REG"/>
    <s v="AO"/>
    <x v="0"/>
    <s v="1P INET"/>
    <s v="102 | FOLLOW UP COMPLETED"/>
    <s v="RBS-Regional 3"/>
    <d v="2026-08-03T11:29:56"/>
    <d v="2026-08-05T11:07:50"/>
    <n v="69357389"/>
    <m/>
    <n v="152308242981"/>
    <s v="Ponpes AN-NURIYAH ( putri )"/>
    <s v="ODP-RKT-FBM/52 FBM/D06/52.01"/>
    <s v="WO060773847"/>
    <m/>
    <m/>
    <m/>
    <n v="112.73582920432"/>
    <n v="-7.3174388175798297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No Hp : 082257588373 No Alt :  Tgl Pemasangan : 04 Agustus 2026 Interval : SIANG Note : Hubungi pelanggan terlebih dahulu"/>
    <s v="FCC"/>
    <d v="2026-03-08T11:39:48"/>
    <d v="2026-08-04T11:00:00"/>
    <m/>
    <s v="REVOKE"/>
    <s v="RUNGKUT"/>
    <s v="NO ADDON"/>
    <m/>
    <s v="Follow Up Revoke Completed, New Order ID : SC1002510128"/>
    <s v="HSI Bisnis Basic Promo HUT Telkom PSB 70% - 200 Mbps"/>
    <s v="INDIBIZ"/>
    <m/>
    <m/>
    <d v="2026-08-04T11:00:00"/>
    <s v="2026-08-04 11:00:00 | Nama : BU ATINA ZAINAL FUADAH No Hp : 082257588373 No Alt :  Tgl Pemasangan : 04 Agustus 2026 Interval : SIANG Note : Hubungi pelanggan terlebih dahulu"/>
    <m/>
    <m/>
    <m/>
    <e v="#NUM!"/>
    <e v="#NUM!"/>
    <x v="1"/>
  </r>
  <r>
    <n v="733"/>
    <n v="1002504901"/>
    <n v="3"/>
    <x v="5"/>
    <n v="5"/>
    <s v="SBY UTARA"/>
    <s v="TANDES"/>
    <s v="BBE"/>
    <s v="REG"/>
    <s v="AO"/>
    <x v="0"/>
    <s v="1P INET"/>
    <s v="Completed (PS)"/>
    <s v="RBS-Regional 3"/>
    <d v="2026-08-01T18:04:56"/>
    <d v="2026-08-02T19:47:10"/>
    <n v="69356897"/>
    <m/>
    <n v="152417233628"/>
    <s v="Warkop Gemilang"/>
    <s v="ODP-BBE-FAP/31 FAP/D06/31.01"/>
    <s v="WO060677670"/>
    <m/>
    <m/>
    <m/>
    <n v="112.61263599999999"/>
    <n v="-7.3531412999999999"/>
    <s v="|MYIB-CUST|MYTN-097871435289/POI/Heri Priyanto/082131558383/priyantoh900@gmail.com"/>
    <s v="MYINDIBIZ"/>
    <m/>
    <m/>
    <m/>
    <m/>
    <m/>
    <m/>
    <m/>
    <m/>
    <s v="Management Janji"/>
    <s v="2026-08-02 15:00:00 | Nama PIC : bapak heri No HP : 082131558383 Alt :  M Janji : (MINGGU/2/AGUSTUS/2026) jam Pasang : 09:00 Note : hubungi pelanggan jika ingin kelokasi"/>
    <s v="FCC"/>
    <d v="2026-01-08T18:10:21"/>
    <d v="2026-08-02T15:00:00"/>
    <m/>
    <s v="PS"/>
    <s v="BAMBE"/>
    <s v="NO ADDON"/>
    <n v="20260802"/>
    <s v="Completed"/>
    <s v="HSI Bisnis Basic Promo HUT Telkom PSB 70% - 100 Mbps Dual Band"/>
    <s v="INDIBIZ"/>
    <m/>
    <m/>
    <d v="2026-08-02T15:00:00"/>
    <s v="2026-08-02 15:00:00 | Nama PIC : bapak heri No HP : 082131558383 Alt :  M Janji : (MINGGU/2/AGUSTUS/2026) jam Pasang : 09:00 Note : hubungi pelanggan jika ingin kelokasi"/>
    <n v="2026"/>
    <n v="8"/>
    <n v="2"/>
    <d v="2026-08-02T00:00:00"/>
    <n v="-0.625"/>
    <x v="0"/>
  </r>
  <r>
    <n v="734"/>
    <n v="1002511052"/>
    <n v="3"/>
    <x v="3"/>
    <n v="4"/>
    <s v="YOGYAKARTA"/>
    <s v="INNER - YOGYA JATENG SELATAN"/>
    <s v="PGR"/>
    <s v="REG"/>
    <s v="AO"/>
    <x v="0"/>
    <m/>
    <s v="Completed (PS)"/>
    <s v="RBS-Regional 3"/>
    <d v="2026-08-05T15:36:41"/>
    <d v="2026-08-06T12:18:17"/>
    <n v="69359392"/>
    <m/>
    <n v="141114227812"/>
    <s v="The Foresta"/>
    <s v="ODP-PGR-FBB/087"/>
    <s v="WO061027254"/>
    <m/>
    <m/>
    <m/>
    <n v="110.3681193"/>
    <n v="-7.8147181999999997"/>
    <s v="AMRBS/965966/DINA MENTARI/R3/YOGYAKARTA/PSB HSI BISNIS 1S  150 MBPS PROMO HUT TELKOM 1:1/VIKA/0811250505/clarissaroselynn@yahoo.com"/>
    <s v="Account Manager"/>
    <m/>
    <m/>
    <m/>
    <m/>
    <m/>
    <m/>
    <m/>
    <m/>
    <s v="Management Janji"/>
    <s v="2026-08-07 08:00:00|Tanggal Pemasangan : 07 Agustus 2026 Jam Pemasangan : 08:00 15:00 Info Tambahan : Hubungi pelanggan dulu sebelum ke lokasi terimakasih|40010577|MYDITA"/>
    <s v="FCC"/>
    <d v="2026-05-08T15:39:51"/>
    <d v="2026-08-07T08:00:00"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8:00:00"/>
    <s v="2026-08-07 08:00:00|Tanggal Pemasangan : 07 Agustus 2026 Jam Pemasangan : 08:00 15:00 Info Tambahan : Hubungi pelanggan dulu sebelum ke lokasi terimakasih|40010577|MYDITA"/>
    <n v="2026"/>
    <n v="8"/>
    <n v="6"/>
    <d v="2026-08-06T00:00:00"/>
    <n v="-1.3333333333357587"/>
    <x v="0"/>
  </r>
  <r>
    <n v="735"/>
    <n v="1002516397"/>
    <n v="3"/>
    <x v="6"/>
    <n v="5"/>
    <s v="SIDOARJO"/>
    <s v="INNER - JATIM TIMUR"/>
    <s v="KRN"/>
    <s v="REG"/>
    <s v="AO"/>
    <x v="0"/>
    <m/>
    <s v="MYCX - SEND OPEN PAPERLESS"/>
    <s v="RBS-Regional 3"/>
    <d v="2026-08-09T11:13:13"/>
    <d v="2026-08-09T11:16:11"/>
    <n v="69361773"/>
    <m/>
    <n v="152331250983"/>
    <s v="CV GASOLINE PRIMA"/>
    <s v="ODP-KRN-FC/29"/>
    <m/>
    <m/>
    <m/>
    <m/>
    <n v="112.51295"/>
    <n v="-7.4013749999999998"/>
    <s v="|MN02271|/CV GASOLINE PRIMA/WINBACK 2.0 HSI B2B (1:1) 50MBPS 355RB PSB DISC 70%//mohmusfiq5@gmail.com/RIZKY PRAYUDHI/81330020155"/>
    <s v="Sales Force DBS"/>
    <m/>
    <m/>
    <m/>
    <m/>
    <m/>
    <m/>
    <m/>
    <m/>
    <m/>
    <m/>
    <m/>
    <d v="2026-09-08T11:25:00"/>
    <m/>
    <m/>
    <s v="INPROGRESS_SC"/>
    <s v="KRIAN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36"/>
    <n v="1002510076"/>
    <n v="3"/>
    <x v="3"/>
    <n v="4"/>
    <s v="MAGELANG"/>
    <s v="PURWOREJJO"/>
    <s v="PWJ"/>
    <s v="REG"/>
    <s v="AO"/>
    <x v="0"/>
    <m/>
    <s v="MYDITA - GAGAL SEND REMANJA"/>
    <s v="RBS-Regional 3"/>
    <d v="2026-08-05T10:54:10"/>
    <d v="2026-08-06T15:32:13"/>
    <n v="69358920"/>
    <m/>
    <n v="142138510531"/>
    <s v="MTS AL IMAN 2 BULUS"/>
    <s v="ODP-PWJ-FBC/022"/>
    <s v="WO060991479"/>
    <m/>
    <m/>
    <m/>
    <n v="110.005751634004"/>
    <n v="-7.6874878557081701"/>
    <s v="AMRBS ; 402718 ; AMEX ; AMY ; TREG3 ; MAGELANG ;/PSB 2S HSI BISNIS NETMONK 300 MB PROMO SAMBUT AWAL TAHUN/DWI RIZQIYANTO/085148350154/rdwi53774@gmail.com/INPUL 1002215760"/>
    <s v="Amex"/>
    <m/>
    <m/>
    <m/>
    <m/>
    <m/>
    <m/>
    <m/>
    <m/>
    <s v="Management Janji"/>
    <s v="2026-08-09 08:00:00|Tanggal pemasangan: 06/08/2026 Jam pemasangan : pagi / siang Info Tambahan : Hubungi pelanggan dulu sebelum ke lokasi terima kasih|40961370|MYDITA"/>
    <s v="FCC"/>
    <d v="2026-05-08T10:54:57"/>
    <d v="2026-08-09T08:00:00"/>
    <m/>
    <m/>
    <s v="X"/>
    <s v="NETMONK"/>
    <m/>
    <s v="MYDITA - GAGAL SEND REMANJ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6/08/2026 Jam pemasangan : pagi / siang Info Tambahan : Hubungi pelanggan dulu sebelum ke lokasi terima kasih|40961370|MYDITA"/>
    <m/>
    <m/>
    <m/>
    <e v="#NUM!"/>
    <e v="#NUM!"/>
    <x v="1"/>
  </r>
  <r>
    <n v="737"/>
    <n v="1002509983"/>
    <n v="3"/>
    <x v="1"/>
    <n v="4"/>
    <s v="SEMARANG"/>
    <s v="SALATIGA"/>
    <s v="SLI"/>
    <s v="REG"/>
    <s v="AO"/>
    <x v="0"/>
    <s v="1P INET"/>
    <s v="Completed (PS)"/>
    <s v="RBS-Regional 3"/>
    <d v="2026-08-05T10:28:56"/>
    <d v="2026-08-05T17:02:21"/>
    <n v="69358903"/>
    <m/>
    <n v="142434111004"/>
    <s v="KB-TK-TPA AL QUDWAH KIDS CENTER"/>
    <s v="ODP-SLI-FM/087 FM/D07/087.01"/>
    <s v="WO060960400"/>
    <m/>
    <m/>
    <m/>
    <n v="110.49071043565399"/>
    <n v="-7.3057998761191696"/>
    <s v="|MN00481|MYIA-049321494918/POI/suyati/08122889983/nasya0123@gmail.com"/>
    <s v="MYIB_ASSISTANT"/>
    <m/>
    <m/>
    <m/>
    <m/>
    <m/>
    <m/>
    <m/>
    <m/>
    <s v="Management Janji"/>
    <s v="2026-08-06 08:00:00 | Jam pemasangan : 12.00 Info Tambahan : Hubungi pelanggan dulu sebelum ke lokasi terimakasih  "/>
    <s v="FCC"/>
    <d v="2026-05-08T10:39:4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Jam pemasangan : 12.00 Info Tambahan : Hubungi pelanggan dulu sebelum ke lokasi terimakasih  "/>
    <n v="2026"/>
    <n v="8"/>
    <n v="5"/>
    <d v="2026-08-05T00:00:00"/>
    <n v="-1.3333333333357587"/>
    <x v="0"/>
  </r>
  <r>
    <n v="738"/>
    <n v="1002513377"/>
    <n v="3"/>
    <x v="2"/>
    <n v="5"/>
    <s v="SINGARJA"/>
    <s v="SINGARAJA"/>
    <s v="SGR"/>
    <s v="REG"/>
    <s v="AO"/>
    <x v="0"/>
    <s v="1P INET"/>
    <s v="102 | FOLLOW UP COMPLETED"/>
    <s v="RBS-Regional 3"/>
    <d v="2026-08-06T17:43:56"/>
    <d v="2026-08-10T12:04:54"/>
    <n v="69360310"/>
    <m/>
    <n v="172424836833"/>
    <s v="RANGGA MART"/>
    <s v="ODP-SGR-FEF/20 FEF/D01/20.01"/>
    <s v="WO061110295"/>
    <m/>
    <m/>
    <m/>
    <n v="115.31634630000001"/>
    <n v="-8.1173664999999993"/>
    <s v="|MN02665|MYIA-071215966227/POI/KETUT SIGARTA/085238068995/sugiartha83.bali@gmail.com"/>
    <s v="MYIB_ASSISTANT"/>
    <m/>
    <m/>
    <m/>
    <m/>
    <m/>
    <m/>
    <m/>
    <m/>
    <s v="Management Janji"/>
    <s v="2026-08-07 15:00:00 | Nama PIC : Bapak Ketut Sugiarta No HP : 085238068995 No Alternatif : 081338326051 M Janji : 07/08/2026 Jam Pasang : Pagi NoteÃ‚Â :  Hubungi terlebih dahulu sebelum ke lokasi "/>
    <s v="FCC"/>
    <d v="2026-06-08T17:55:32"/>
    <d v="2026-08-07T15:00:00"/>
    <s v="Kendala Pelanggan"/>
    <s v="REVOKE"/>
    <s v="X"/>
    <s v="NO ADDON"/>
    <m/>
    <s v="Follow Up Revoke Completed, New Order ID : SC1002517580"/>
    <s v="HSI Bisnis Promo HUT Telkom PSB 70% - 50 Mbps"/>
    <s v="INDIBIZ"/>
    <m/>
    <m/>
    <d v="2026-08-07T15:00:00"/>
    <s v="2026-08-07 15:00:00 | Nama PIC : Bapak Ketut Sugiarta No HP : 085238068995 No Alternatif : 081338326051 M Janji : 07/08/2026 Jam Pasang : Pagi NoteÃ‚Â :  Hubungi terlebih dahulu sebelum ke lokasi "/>
    <m/>
    <m/>
    <m/>
    <e v="#NUM!"/>
    <e v="#NUM!"/>
    <x v="1"/>
  </r>
  <r>
    <n v="739"/>
    <n v="1002515024"/>
    <n v="3"/>
    <x v="0"/>
    <n v="5"/>
    <s v="KEDIRI"/>
    <s v="TRENGGALEK"/>
    <s v="TRE"/>
    <s v="REG"/>
    <s v="AO"/>
    <x v="0"/>
    <s v="1P INET"/>
    <s v="Completed (PS)"/>
    <s v="RBS-Regional 3"/>
    <d v="2026-08-07T15:16:56"/>
    <d v="2026-08-08T08:19:06"/>
    <n v="69360962"/>
    <m/>
    <n v="152608207746"/>
    <s v="SPBU 54.663.04 TRENGGALEK"/>
    <s v="ODP-TRE-FG/50"/>
    <s v="WO061180349"/>
    <m/>
    <m/>
    <m/>
    <n v="111.717043741187"/>
    <n v="-8.0484108462416497"/>
    <s v="|MN02702|MYIA-014483538663/POI/KURNIA TRI BASKORO EDI/08113638346/kurniaedi72@gmail.com"/>
    <s v="MYIB_ASSISTANT"/>
    <m/>
    <m/>
    <m/>
    <m/>
    <m/>
    <m/>
    <m/>
    <m/>
    <s v="Management Janji"/>
    <s v="2026-08-08 13:00:00 | M Janji : 8 agustus 2026 jam Pasang : siang (AKTIVASI) Note : hubungi pelanggan jika ingin kelokasi "/>
    <s v="FCC"/>
    <d v="2026-07-08T15:25:38"/>
    <d v="2026-08-08T13:00:00"/>
    <m/>
    <s v="PS"/>
    <s v="TRENGGALEK"/>
    <s v="NO ADDON"/>
    <n v="20260808"/>
    <s v="Completed"/>
    <s v="HSI Bisnis Promo HUT Telkom PSB 70% - 50 Mbps"/>
    <s v="INDIBIZ"/>
    <m/>
    <m/>
    <d v="2026-08-08T13:00:00"/>
    <s v="2026-08-08 13:00:00 | M Janji : 8 agustus 2026 jam Pasang : siang (AKTIVASI) Note : hubungi pelanggan jika ingin kelokasi "/>
    <n v="2026"/>
    <n v="8"/>
    <n v="8"/>
    <d v="2026-08-08T00:00:00"/>
    <n v="-0.54166666666424135"/>
    <x v="0"/>
  </r>
  <r>
    <n v="740"/>
    <n v="1002515264"/>
    <n v="3"/>
    <x v="2"/>
    <n v="5"/>
    <s v="SINGARJA"/>
    <s v="TABANAN"/>
    <s v="TBN"/>
    <s v="REG"/>
    <s v="AO"/>
    <x v="0"/>
    <m/>
    <s v="OSS - FALLOUT"/>
    <s v="RBS-Regional 3"/>
    <d v="2026-08-07T16:25:03"/>
    <d v="2026-08-10T09:41:47"/>
    <n v="69361045"/>
    <m/>
    <n v="172413244348"/>
    <s v="PT. MERTA HARUMAS"/>
    <s v="ODP-TBN-FDD/17"/>
    <s v="WO061198684"/>
    <m/>
    <m/>
    <m/>
    <n v="115.2226649"/>
    <n v="-8.3270537999999998"/>
    <s v="MN02658/PT. MERTA HARUMAS/PIC NI NYOMAN SUMAWATI/081339049176/spbu.bali.5480326@gmail.com"/>
    <s v="Sales Force DBS"/>
    <m/>
    <m/>
    <m/>
    <m/>
    <m/>
    <m/>
    <m/>
    <m/>
    <s v="Management Janji"/>
    <s v="2026-08-08 15:00:00|Nama PIC : ibu nyoman No HP : 081339049176 Alt :  M Janji : (SABTU/8/AGUSTUS/2026) jam Pasang : 09:00 Note : hubungi pelanggan jika ingin kelokasi|40951378|MYDITA"/>
    <s v="FCC"/>
    <d v="2026-07-08T16:25:36"/>
    <d v="2026-08-08T15:00:00"/>
    <s v="Kendala Lainnya"/>
    <s v="FO_WFM"/>
    <s v="TABANAN"/>
    <s v="NO ADDON"/>
    <m/>
    <s v="Provisioning Failed|WFM|INF009008870|revoke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5:00:00"/>
    <s v="2026-08-08 15:00:00|Nama PIC : ibu nyoman No HP : 081339049176 Alt :  M Janji : (SABTU/8/AGUSTUS/2026) jam Pasang : 09:00 Note : hubungi pelanggan jika ingin kelokasi|40951378|MYDITA"/>
    <m/>
    <m/>
    <m/>
    <e v="#NUM!"/>
    <e v="#NUM!"/>
    <x v="1"/>
  </r>
  <r>
    <n v="741"/>
    <n v="1002514447"/>
    <n v="3"/>
    <x v="1"/>
    <n v="4"/>
    <s v="SEMARANG"/>
    <s v="INNER - SEMARANG JATENG UTARA"/>
    <s v="BMK"/>
    <s v="REG"/>
    <s v="AO"/>
    <x v="0"/>
    <s v="1P INET"/>
    <s v="Completed (PS)"/>
    <s v="RBS-Regional 3"/>
    <d v="2026-08-07T11:58:56"/>
    <d v="2026-08-08T11:26:54"/>
    <n v="69360706"/>
    <m/>
    <n v="141423136616"/>
    <s v="Kos Bu Erma"/>
    <s v="ODP-BMK-FAY/098 FAY/D07/098.01"/>
    <s v="WO061153927"/>
    <m/>
    <m/>
    <m/>
    <n v="110.4248197"/>
    <n v="-7.0689788"/>
    <s v="|MN00426|MYIA-014896420589/POI/Muchamad Rifky/088980332597/mucharifk73@gmail.com"/>
    <s v="MYIB_ASSISTANT"/>
    <m/>
    <m/>
    <m/>
    <m/>
    <m/>
    <m/>
    <m/>
    <m/>
    <s v="Management Janji"/>
    <s v="2026-08-08 08:00:00 | Nama : BU MUCHAMAD RIFKY No Hp : 088980332597 No Alt :  Tgl Pemasangan : 08 Agustus 2026 Interval : PAGI  Note : Hubungi pelanggan terlebih dahulu"/>
    <s v="FCC"/>
    <d v="2026-07-08T12:10:12"/>
    <d v="2026-08-08T08:00:00"/>
    <m/>
    <s v="PS"/>
    <s v="X"/>
    <s v="NO ADDON"/>
    <n v="20260808"/>
    <s v="Completed"/>
    <s v="HSI Bisnis Promo HUT Telkom PSB 70% - 100 Mbps"/>
    <s v="INDIBIZ"/>
    <m/>
    <m/>
    <d v="2026-08-08T08:00:00"/>
    <s v="2026-08-08 08:00:00 | Nama : BU MUCHAMAD RIFKY No Hp : 088980332597 No Alt :  Tgl Pemasangan : 08 Agustus 2026 Interval : PAGI  Note : Hubungi pelanggan terlebih dahulu"/>
    <n v="2026"/>
    <n v="8"/>
    <n v="8"/>
    <d v="2026-08-08T00:00:00"/>
    <n v="-0.33333333333575865"/>
    <x v="0"/>
  </r>
  <r>
    <n v="742"/>
    <n v="1002507817"/>
    <n v="3"/>
    <x v="6"/>
    <n v="5"/>
    <s v="PASURUAN"/>
    <s v="PASURUAN"/>
    <s v="PSN"/>
    <s v="REG"/>
    <s v="AO"/>
    <x v="0"/>
    <m/>
    <s v="Completed (PS)"/>
    <s v="RBS-Regional 3"/>
    <d v="2026-08-04T11:39:28"/>
    <d v="2026-08-04T19:09:48"/>
    <n v="69358171"/>
    <m/>
    <n v="152729256680"/>
    <s v="KEPONTEN SIDOGIRI"/>
    <s v="ODP-PSN-FB/02"/>
    <s v="WO060879430"/>
    <m/>
    <m/>
    <m/>
    <n v="112.8389274"/>
    <n v="-7.6677393"/>
    <s v="|MN02680|/KEPONTEN SIDOGIRI/WINBACK 2.0 HSI B2B (1:2) 50MBPS 320RB PSB DISC 70%// solihinyani@gmail.com/SLAMET/85203030789"/>
    <s v="Sales Force DBS"/>
    <m/>
    <m/>
    <m/>
    <m/>
    <m/>
    <m/>
    <m/>
    <m/>
    <s v="Management Janji"/>
    <s v="2026-08-05 13:00:00|M Janji : (05/08/2026) jam Pasang : 09:00 Note : hubungi pelanggan jika ingin kelokasi`|40961370|MYDITA"/>
    <s v="FCC"/>
    <d v="2026-04-08T11:40:22"/>
    <d v="2026-08-05T13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(05/08/2026) jam Pasang : 09:00 Note : hubungi pelanggan jika ingin kelokasi`|40961370|MYDITA"/>
    <n v="2026"/>
    <n v="8"/>
    <n v="4"/>
    <d v="2026-08-04T00:00:00"/>
    <n v="-1.5416666666642413"/>
    <x v="0"/>
  </r>
  <r>
    <n v="743"/>
    <n v="1002511579"/>
    <n v="3"/>
    <x v="2"/>
    <n v="5"/>
    <s v="DENPASAR"/>
    <s v="SANUR"/>
    <s v="KLM"/>
    <s v="REG"/>
    <s v="AO"/>
    <x v="0"/>
    <m/>
    <s v="Completed (PS)"/>
    <s v="RBS-Regional 3"/>
    <d v="2026-08-06T09:27:27"/>
    <d v="2026-08-08T17:55:11"/>
    <n v="69359635"/>
    <n v="3612108221"/>
    <n v="172401792899"/>
    <s v="PT SATYA LANGGENG SENTOSA"/>
    <s v="ODP-KLM-FBT/56"/>
    <s v="WO061065969"/>
    <m/>
    <m/>
    <m/>
    <n v="115.2377549"/>
    <n v="-8.6363982999999998"/>
    <s v="|MN02545|/CP SELEA WATI/081218207980-085715216718/ga.satyalanggeng@gmail.com"/>
    <s v="Sales Force DBS"/>
    <m/>
    <m/>
    <m/>
    <m/>
    <m/>
    <m/>
    <m/>
    <m/>
    <s v="Management Janji"/>
    <s v="2026-08-07 13:00:00|Nama : BU SELLA WATI  No Hp : 081218207980 No Alt : 085715216718 Tgl Pemasangan : 07 Agustus 2026 Interval : PAGI  Note : Hubungi pelanggan terlebih dahulu|40981182|MYDITA"/>
    <s v="FCC"/>
    <d v="2026-06-08T09:39:52"/>
    <d v="2026-08-07T13:00:00"/>
    <s v="Kendala Pelanggan"/>
    <s v="PS"/>
    <s v="KALIASEM"/>
    <s v="NO ADDON"/>
    <n v="2026080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13:00:00"/>
    <s v="2026-08-07 13:00:00|Nama : BU SELLA WATI  No Hp : 081218207980 No Alt : 085715216718 Tgl Pemasangan : 07 Agustus 2026 Interval : PAGI  Note : Hubungi pelanggan terlebih dahulu|40981182|MYDITA"/>
    <n v="2026"/>
    <n v="8"/>
    <n v="8"/>
    <d v="2026-08-08T00:00:00"/>
    <n v="0.45833333333575865"/>
    <x v="0"/>
  </r>
  <r>
    <n v="744"/>
    <n v="1002517570"/>
    <n v="3"/>
    <x v="0"/>
    <n v="5"/>
    <s v="MALANG"/>
    <s v="KEPANJEN"/>
    <s v="SWJ"/>
    <s v="REG"/>
    <s v="AO"/>
    <x v="0"/>
    <m/>
    <s v="Completed (PS)"/>
    <s v="RBS-Regional 3"/>
    <d v="2026-08-10T12:02:21"/>
    <d v="2026-08-10T14:17:35"/>
    <n v="69359794"/>
    <m/>
    <n v="152705284873"/>
    <s v="SMK WISNUWARDHANA"/>
    <s v="ODP-SWJ-FB/52"/>
    <s v="WO061385179"/>
    <m/>
    <m/>
    <m/>
    <n v="112.66998769999999"/>
    <n v="-7.9717034"/>
    <s v="|MN01864|MYIA-098063558330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2:09:56"/>
    <m/>
    <m/>
    <s v="PS"/>
    <s v="SAWOJAJA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0"/>
  </r>
  <r>
    <n v="745"/>
    <n v="1002514390"/>
    <n v="3"/>
    <x v="7"/>
    <n v="4"/>
    <s v="KUDUS"/>
    <s v="PURWODADI"/>
    <s v="GBU"/>
    <s v="REG"/>
    <s v="AO"/>
    <x v="0"/>
    <s v="1P INET"/>
    <s v="Completed (PS)"/>
    <s v="RBS-Regional 3"/>
    <d v="2026-08-07T11:40:56"/>
    <d v="2026-08-07T15:50:04"/>
    <n v="69360642"/>
    <m/>
    <n v="142516104725"/>
    <s v="PT KARTIKA POLASWASTI MAHARDHIKA"/>
    <s v="ODP-GBU-FB/058 FB/D05/058.01"/>
    <s v="WO061152229"/>
    <m/>
    <m/>
    <m/>
    <n v="110.660107"/>
    <n v="-7.0517044999999996"/>
    <s v="|MN02756|MYIA-015672400421/POI/WILLY NUGROHO/081216317404/kartikasirupofficialstore@gmail.com"/>
    <s v="MYIB_ASSISTANT"/>
    <m/>
    <m/>
    <m/>
    <m/>
    <m/>
    <m/>
    <m/>
    <m/>
    <s v="Management Janji"/>
    <s v="2026-08-10 08:00:00 | Nama Pic : BP WILLY No Hp Pic : 081216317404 Jam Pemasangan : 08:00 - 12.00 Tanggal Pemasangan : 10 AGUSTUS 2026 Info Tambahan : Hubungi pelanggan sebelum datang ke lokasi, terima kasih."/>
    <s v="FCC"/>
    <d v="2026-07-08T11:55:04"/>
    <d v="2026-08-10T08:00:00"/>
    <m/>
    <s v="PS"/>
    <s v="GUBUG"/>
    <s v="NO ADDON"/>
    <n v="20260807"/>
    <s v="Completed"/>
    <s v="HSI Bisnis Promo HUT Telkom PSB 70% - 50 Mbps"/>
    <s v="INDIBIZ"/>
    <m/>
    <m/>
    <d v="2026-08-10T08:00:00"/>
    <s v="2026-08-10 08:00:00 | Nama Pic : BP WILLY No Hp Pic : 081216317404 Jam Pemasangan : 08:00 - 12.00 Tanggal Pemasangan : 10 AGUSTUS 2026 Info Tambahan : Hubungi pelanggan sebelum datang ke lokasi, terima kasih."/>
    <n v="2026"/>
    <n v="8"/>
    <n v="7"/>
    <d v="2026-08-07T00:00:00"/>
    <n v="-3.3333333333357587"/>
    <x v="0"/>
  </r>
  <r>
    <n v="746"/>
    <n v="1002512900"/>
    <n v="3"/>
    <x v="3"/>
    <n v="4"/>
    <s v="YOGYAKARTA"/>
    <s v="SLEMAN"/>
    <s v="GOD"/>
    <s v="REG"/>
    <s v="AO"/>
    <x v="0"/>
    <m/>
    <s v="FCC - HD1A - PROGRESS"/>
    <s v="RBS-Regional 3"/>
    <d v="2026-08-06T15:28:38"/>
    <d v="2026-08-06T15:30:16"/>
    <n v="69360166"/>
    <m/>
    <n v="146136130074"/>
    <s v="Jaringan Multimedia Indonesia"/>
    <m/>
    <m/>
    <m/>
    <m/>
    <m/>
    <n v="110.14196505769399"/>
    <n v="-7.6890022438008003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40:0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47"/>
    <n v="1002515519"/>
    <n v="3"/>
    <x v="0"/>
    <n v="5"/>
    <s v="MALANG"/>
    <s v="KEPANJEN"/>
    <s v="GDG"/>
    <s v="REG"/>
    <s v="AO"/>
    <x v="0"/>
    <s v="1P INET"/>
    <s v="Completed (PS)"/>
    <s v="RBS-Regional 3"/>
    <d v="2026-08-07T19:55:57"/>
    <d v="2026-08-09T08:39:36"/>
    <n v="69361187"/>
    <m/>
    <n v="152704231416"/>
    <s v="Spbu 54.651.19"/>
    <s v="ODP-GDG-FAC/44 FAC/D10/44.01"/>
    <s v="WO061210337"/>
    <m/>
    <m/>
    <m/>
    <n v="112.628193"/>
    <n v="-8.0196629999999995"/>
    <s v="|MN02540|MYIA-084525555246/POI/Nikko adam alexsandro/085704246151/ayikpurwanti01@gmail.com"/>
    <s v="MYIB_ASSISTANT"/>
    <m/>
    <m/>
    <m/>
    <m/>
    <m/>
    <m/>
    <m/>
    <m/>
    <s v="Management Janji"/>
    <s v="2026-08-10 08:00:00 | M Janji : (08/08/026) jam Pasang : 09:00 Note : hubungi pelanggan jika ingin kelokasi"/>
    <s v="FCC"/>
    <d v="2026-07-08T20:10:53"/>
    <d v="2026-08-10T08:00:00"/>
    <m/>
    <s v="PS"/>
    <s v="KLOJEN"/>
    <s v="NO ADDON"/>
    <n v="20260809"/>
    <s v="Completed"/>
    <s v="HSI Bisnis Promo HUT Telkom PSB 70% - 50 Mbps"/>
    <s v="INDIBIZ"/>
    <m/>
    <m/>
    <d v="2026-08-10T08:00:00"/>
    <s v="2026-08-10 08:00:00 | M Janji : (08/08/026) jam Pasang : 09:00 Note : hubungi pelanggan jika ingin kelokasi"/>
    <n v="2026"/>
    <n v="8"/>
    <n v="9"/>
    <d v="2026-08-09T00:00:00"/>
    <n v="-1.3333333333357587"/>
    <x v="0"/>
  </r>
  <r>
    <n v="748"/>
    <n v="1002517507"/>
    <n v="3"/>
    <x v="3"/>
    <n v="4"/>
    <s v="YOGYAKARTA"/>
    <s v="INNER - YOGYA JATENG SELATAN"/>
    <s v="KEN"/>
    <s v="REG"/>
    <s v="AO"/>
    <x v="0"/>
    <s v="1P INET"/>
    <s v="WAITING AKTIFASI IHLD"/>
    <s v="RBS-Regional 3"/>
    <d v="2026-08-10T11:45:39"/>
    <d v="2026-08-10T13:09:03"/>
    <n v="69360675"/>
    <m/>
    <m/>
    <s v="ASTANA PROPERTY 5"/>
    <m/>
    <s v="WO061152659"/>
    <m/>
    <m/>
    <m/>
    <n v="110.38863000000001"/>
    <n v="-7.7110519999999996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10-08T11:54:41"/>
    <d v="2026-08-08T00:00:00"/>
    <m/>
    <s v="UNSC"/>
    <s v="KENTUNGAN"/>
    <s v="NO ADDON"/>
    <m/>
    <s v="WAITING:  |MYDITA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1"/>
  </r>
  <r>
    <n v="749"/>
    <n v="1002514056"/>
    <n v="3"/>
    <x v="0"/>
    <n v="5"/>
    <s v="MALANG"/>
    <s v="KEPANJEN"/>
    <s v="GDI"/>
    <s v="REG"/>
    <s v="AO"/>
    <x v="0"/>
    <s v="1P INET"/>
    <s v="Completed (PS)"/>
    <s v="RBS-Regional 3"/>
    <d v="2026-08-07T10:16:58"/>
    <d v="2026-08-07T16:12:07"/>
    <n v="69360522"/>
    <m/>
    <n v="152715213805"/>
    <s v="SMKS AL-LATHIFI Gondanglegi"/>
    <s v="ODP-GDI-FT/43 FT/D03/43.01"/>
    <s v="WO061142102"/>
    <m/>
    <m/>
    <m/>
    <n v="112.6118317"/>
    <n v="-8.1653344000000008"/>
    <s v="MD|MYIB-000625895290|SYSTEM|SMK Al-lathifi|08971412112"/>
    <s v="LPC_EBIS"/>
    <m/>
    <m/>
    <m/>
    <m/>
    <m/>
    <m/>
    <m/>
    <m/>
    <s v="Management Janji"/>
    <s v="2026-08-08 08:00:00 | Nama PIC:  bp m faris  No HP: 08971412112 Alt: Tanggal: 8/8/2026 Jam Pasang: Pagi Note: Hubungi sebelum ke lokasi, terimakasih"/>
    <s v="FCC"/>
    <d v="2026-07-08T10:25:16"/>
    <d v="2026-08-08T08:00:00"/>
    <m/>
    <s v="PS"/>
    <s v="TUREN"/>
    <s v="NO ADDON"/>
    <n v="20260807"/>
    <s v="Completed"/>
    <s v="HSI Basic Khusus Winback 3.0 PSB 70% - 50 Mbps"/>
    <s v="INDIBIZ"/>
    <m/>
    <m/>
    <d v="2026-08-08T08:00:00"/>
    <s v="2026-08-08 08:00:00 | Nama PIC:  bp m faris  No HP: 08971412112 Alt: Tanggal: 8/8/2026 Jam Pasang: Pagi Note: Hubungi sebelum ke lokasi, terimakasih"/>
    <n v="2026"/>
    <n v="8"/>
    <n v="7"/>
    <d v="2026-08-07T00:00:00"/>
    <n v="-1.3333333333357587"/>
    <x v="0"/>
  </r>
  <r>
    <n v="750"/>
    <n v="1002510029"/>
    <n v="3"/>
    <x v="7"/>
    <n v="4"/>
    <s v="SOLO"/>
    <s v="INNER - SOLO JATENG TIMUR"/>
    <s v="MSO"/>
    <s v="REG"/>
    <s v="AO"/>
    <x v="0"/>
    <m/>
    <s v="Completed (PS)"/>
    <s v="RBS-Regional 3"/>
    <d v="2026-08-05T10:40:29"/>
    <d v="2026-08-07T13:51:15"/>
    <n v="69358914"/>
    <m/>
    <n v="142566101919"/>
    <s v="Kommu Space UNS"/>
    <s v="ODP-MSO-FC/039"/>
    <s v="WO061044510"/>
    <m/>
    <m/>
    <m/>
    <n v="110.85869193076999"/>
    <n v="-7.5484586095061799"/>
    <s v="AMRBS;960218/Candra Evita Tryariestya/TREG4SOLO/Dhanindra Khanza Wiratama/0882008699545 dan 085113634183/kommuspace.uns@gmail.com/PSB HSI BISNIS WINBACK 2.0 50MBPS ABODEMEN 320.000"/>
    <s v="Account Manager"/>
    <m/>
    <m/>
    <m/>
    <m/>
    <m/>
    <m/>
    <m/>
    <m/>
    <s v="Management Janji"/>
    <s v="2026-08-07 08:00:00|Nama PIC : Indra  No HP : 0882008699545 Alt : 085113634183 M Janji : 07/08/2026 Jam Pasang : 08.00 - 13:00  NoteÃ‚Â :  hubungi terlebih dahulu sebelum kelokasi |40981182|MYDITA"/>
    <s v="FCC"/>
    <d v="2026-05-08T10:54:57"/>
    <d v="2026-08-07T08:00:00"/>
    <m/>
    <s v="PS"/>
    <s v="SOLO PALUR"/>
    <s v="NO ADDON"/>
    <n v="20260807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8:00:00"/>
    <s v="2026-08-07 08:00:00|Nama PIC : Indra  No HP : 0882008699545 Alt : 085113634183 M Janji : 07/08/2026 Jam Pasang : 08.00 - 13:00  NoteÃ‚Â :  hubungi terlebih dahulu sebelum kelokasi |40981182|MYDITA"/>
    <n v="2026"/>
    <n v="8"/>
    <n v="7"/>
    <d v="2026-08-07T00:00:00"/>
    <n v="-0.33333333333575865"/>
    <x v="0"/>
  </r>
  <r>
    <n v="751"/>
    <n v="1002514785"/>
    <n v="3"/>
    <x v="6"/>
    <n v="5"/>
    <s v="PASURUAN"/>
    <s v="LUMAJANG"/>
    <s v="PII"/>
    <s v="REG"/>
    <s v="AO"/>
    <x v="0"/>
    <s v="1P INET"/>
    <s v="Completed (PS)"/>
    <s v="RBS-Regional 3"/>
    <d v="2026-08-07T14:13:58"/>
    <d v="2026-08-08T16:51:55"/>
    <n v="69360822"/>
    <m/>
    <n v="152542208065"/>
    <s v="JAYA CELL"/>
    <s v="ODP-PII-FN/30 FN/D01/30.01"/>
    <s v="WO061170783"/>
    <m/>
    <m/>
    <m/>
    <n v="112.99661602824899"/>
    <n v="-8.1810568909643901"/>
    <s v="MD|MYDB-20260806264571|DN00001/MN01309|JAYA CELL|085743425994"/>
    <s v="MYDIGIBIZPARTNER"/>
    <m/>
    <m/>
    <m/>
    <m/>
    <m/>
    <m/>
    <m/>
    <m/>
    <s v="Management Janji"/>
    <s v="2026-08-08 13:00:00 | Nama PIC : Bapk Rohim No HP : 085743425994 No Alternatif : - M Janji : 08/08/2026 Jam Pasang : Pagi NoteÃ‚Â :  Hubungi terlebih dahulu sebelum ke lokasi "/>
    <s v="FCC"/>
    <d v="2026-07-08T14:25:34"/>
    <d v="2026-08-08T13:00:00"/>
    <m/>
    <s v="PS"/>
    <s v="X"/>
    <s v="NETMONK"/>
    <n v="20260808"/>
    <s v="Completed"/>
    <s v="HSI Bisnis Bundling Netmonk PSB 70% Promo - 150 Mbps"/>
    <s v="INDIBIZ"/>
    <m/>
    <m/>
    <d v="2026-08-08T13:00:00"/>
    <s v="2026-08-08 13:00:00 | Nama PIC : Bapk Rohim No HP : 085743425994 No Alternatif : - M Janji : 08/08/2026 Jam Pasang : Pagi NoteÃ‚Â :  Hubungi terlebih dahulu sebelum ke lokasi "/>
    <n v="2026"/>
    <n v="8"/>
    <n v="8"/>
    <d v="2026-08-08T00:00:00"/>
    <n v="-0.54166666666424135"/>
    <x v="0"/>
  </r>
  <r>
    <n v="752"/>
    <n v="1002505939"/>
    <n v="3"/>
    <x v="3"/>
    <n v="4"/>
    <s v="PURWOKERTO"/>
    <s v="BANJARNEGARA"/>
    <s v="BJR"/>
    <s v="REG"/>
    <s v="AO"/>
    <x v="0"/>
    <s v="1P INET"/>
    <s v="Completed (PS)"/>
    <s v="RBS-Regional 3"/>
    <d v="2026-08-03T11:52:57"/>
    <d v="2026-08-04T12:17:16"/>
    <n v="69357425"/>
    <m/>
    <n v="146372103877"/>
    <s v="LIQUID STORE"/>
    <s v="ODP-BJR-FU/011"/>
    <s v="WO060777227"/>
    <m/>
    <m/>
    <m/>
    <n v="109.597503"/>
    <n v="-7.4142950000000001"/>
    <s v="|MN00649|MYIA-065111064327/POI/oktiyas cahya vita/085225677782/predator_cahya@y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1:55:02"/>
    <d v="2026-08-04T13:00:00"/>
    <m/>
    <s v="PS"/>
    <s v="X"/>
    <s v="NO ADDON"/>
    <n v="20260804"/>
    <s v="Completed"/>
    <s v="HSI Bisnis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0"/>
  </r>
  <r>
    <n v="753"/>
    <n v="1002517181"/>
    <n v="3"/>
    <x v="0"/>
    <n v="5"/>
    <s v="MALANG"/>
    <s v="KEPANJEN"/>
    <s v="KLJ"/>
    <s v="REG"/>
    <s v="AO"/>
    <x v="0"/>
    <s v="1P INET"/>
    <s v="MIA - INVALID SURVEY"/>
    <s v="RBS-Regional 3"/>
    <d v="2026-08-10T10:13:56"/>
    <d v="2026-08-11T05:32:58"/>
    <n v="69362183"/>
    <m/>
    <n v="152703903039"/>
    <s v="PT Internet Solusi Prima"/>
    <s v="ODP-KLJ-FCW/53 FCW/D04/53.01"/>
    <s v="WO061367841"/>
    <m/>
    <m/>
    <m/>
    <n v="112.581367941414"/>
    <n v="-7.9687494776055097"/>
    <s v="|MB00449|MYIA-008299923905/POI/ibu/087880075433/project.maxfo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10:24:54"/>
    <d v="2026-08-11T08:00:00"/>
    <m/>
    <s v="SURVEY_NEW_MANJA"/>
    <s v="KLOJEN"/>
    <s v="NO ADDON"/>
    <m/>
    <s v="MIE - INVALID SURVEY - Kendala Jalur/Rute Tarikan"/>
    <s v="HSI Bisnis Promo HUT Telkom PSB 70% - 50 Mbps"/>
    <s v="INDIBIZ"/>
    <m/>
    <m/>
    <d v="2026-08-11T08:00:00"/>
    <s v="2026-08-11 08:00:00 | M Janji : (09/08/2026) jam Pasang : 09:00 Note : hubungi pelanggan jika ingin kelokasi"/>
    <m/>
    <m/>
    <m/>
    <e v="#NUM!"/>
    <e v="#NUM!"/>
    <x v="1"/>
  </r>
  <r>
    <n v="754"/>
    <n v="1002508367"/>
    <n v="3"/>
    <x v="3"/>
    <n v="4"/>
    <s v="MAGELANG"/>
    <s v="MUNTILAN"/>
    <s v="SWT"/>
    <s v="REG"/>
    <s v="AO"/>
    <x v="0"/>
    <m/>
    <s v="FCC - HD1A - PROGRESS"/>
    <s v="RBS-Regional 3"/>
    <d v="2026-08-04T13:59:34"/>
    <d v="2026-08-04T14:01:15"/>
    <n v="69358328"/>
    <m/>
    <n v="142164113603"/>
    <s v="Sumarno farm"/>
    <m/>
    <m/>
    <m/>
    <m/>
    <m/>
    <n v="110.3626"/>
    <n v="-7.5319611000000002"/>
    <s v="|MN00935|/Sumarno farm/08818633565/fh880784@gmail.com/ 1S HSI BISNIS BASIC PROMO HUT 50 Mbps / AGUS SADEWO"/>
    <s v="Sales Profesional"/>
    <m/>
    <m/>
    <m/>
    <m/>
    <m/>
    <m/>
    <m/>
    <m/>
    <m/>
    <m/>
    <m/>
    <d v="2026-04-08T14:10:29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55"/>
    <n v="1002506073"/>
    <n v="3"/>
    <x v="1"/>
    <n v="4"/>
    <s v="PEKALONGAN"/>
    <s v="BREBES"/>
    <s v="BRB"/>
    <s v="REG"/>
    <s v="AO"/>
    <x v="0"/>
    <m/>
    <s v="Completed (PS)"/>
    <s v="RBS-Regional 3"/>
    <d v="2026-08-03T13:19:37"/>
    <d v="2026-08-03T19:25:44"/>
    <n v="69355738"/>
    <m/>
    <n v="146284108497"/>
    <s v="CV. SUBEKTI SETIABUDI"/>
    <s v="ODP-BRB-FB/014"/>
    <s v="WO060793857"/>
    <m/>
    <m/>
    <m/>
    <n v="109.051605"/>
    <n v="-6.873977"/>
    <s v="|MN00292|MYIA-078048634013/POI/FEGY DWI RIZAKI/085894000776/fegidwir@gmail.com"/>
    <s v="Sales Profesional"/>
    <m/>
    <m/>
    <m/>
    <m/>
    <m/>
    <m/>
    <m/>
    <m/>
    <s v="Management Janji"/>
    <s v="2026-08-01 08:00:00 | Jam Pemasangan : 08:00  Tanggal Pemasangan : SABTU, 1 AGUSTUS 2026  Info Tambahan : Hubungi pelanggan sebelum datang ke lokasi, terima kasih.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Jam Pemasangan : 08:00  Tanggal Pemasangan : SABTU, 1 AGUSTUS 2026  Info Tambahan : Hubungi pelanggan sebelum datang ke lokasi, terima kasih."/>
    <n v="2026"/>
    <n v="8"/>
    <n v="3"/>
    <d v="2026-08-03T00:00:00"/>
    <n v="-0.29166666666424135"/>
    <x v="0"/>
  </r>
  <r>
    <n v="756"/>
    <n v="1002505710"/>
    <n v="3"/>
    <x v="3"/>
    <n v="4"/>
    <s v="YOGYAKARTA"/>
    <s v="INNER - YOGYA JATENG SELATAN"/>
    <s v="KEN"/>
    <s v="REG"/>
    <s v="AO"/>
    <x v="0"/>
    <s v="1P INET"/>
    <s v="Completed (PS)"/>
    <s v="RBS-Regional 3"/>
    <d v="2026-08-03T10:07:57"/>
    <d v="2026-08-03T17:14:12"/>
    <n v="69357303"/>
    <m/>
    <n v="146130138354"/>
    <s v="SUKSES SEJAHTERA BISNIS BERSAMA"/>
    <s v="ODP-KEN-FAU/131 FAU/D14/131.01"/>
    <s v="WO060762586"/>
    <m/>
    <m/>
    <m/>
    <n v="110.39970819"/>
    <n v="-7.7535689290000001"/>
    <s v="|MN02102|MYIA-095442643395/POI/Bambang Nugroho setiaji/08118839859/b.nugroho@si-tepat.com"/>
    <s v="MYIB_ASSISTANT"/>
    <m/>
    <m/>
    <m/>
    <m/>
    <m/>
    <m/>
    <m/>
    <m/>
    <s v="Management Janji"/>
    <s v="2026-08-05 15:00:00 | M Janji : 4 agustus 2026 jam Pasang : pagi siang Note : hubungi pelanggan jika ingin kelokasi"/>
    <s v="FCC"/>
    <d v="2026-03-08T10:10:41"/>
    <d v="2026-08-05T15:00:00"/>
    <m/>
    <s v="PS"/>
    <s v="KENTUNGAN"/>
    <s v="NO ADDON"/>
    <n v="20260803"/>
    <s v="Completed"/>
    <s v="HSI Bisnis Basic PSB 70% - 50 Mbps"/>
    <s v="INDIBIZ"/>
    <m/>
    <m/>
    <d v="2026-08-05T15:00:00"/>
    <s v="2026-08-05 15:00:00 | M Janji : 4 agustus 2026 jam Pasang : pagi siang Note : hubungi pelanggan jika ingin kelokasi"/>
    <n v="2026"/>
    <n v="8"/>
    <n v="3"/>
    <d v="2026-08-03T00:00:00"/>
    <n v="-2.625"/>
    <x v="0"/>
  </r>
  <r>
    <n v="757"/>
    <n v="1002504474"/>
    <n v="3"/>
    <x v="2"/>
    <n v="5"/>
    <s v="SINGARJA"/>
    <s v="SINGARAJA"/>
    <s v="LVN"/>
    <s v="REG"/>
    <s v="AO"/>
    <x v="0"/>
    <m/>
    <s v="Completed (PS)"/>
    <s v="RBS-Regional 3"/>
    <d v="2026-08-01T11:55:01"/>
    <d v="2026-08-02T11:44:18"/>
    <n v="69349184"/>
    <m/>
    <n v="172426206472"/>
    <s v="Aneka Lovina Villas &amp; Spa Bali - New Superior"/>
    <s v="ODP-LVN-FAF/01"/>
    <s v="WO060638274"/>
    <m/>
    <m/>
    <m/>
    <n v="115.03358028836"/>
    <n v="-8.1555806872343695"/>
    <s v="|MC10009|/Aneka Lovina Villas &amp; Spa Bali - New Superior/PIC Ery Eko/087759735887/sukayasa43@gmail.com"/>
    <s v="Sales Force DBS"/>
    <m/>
    <m/>
    <m/>
    <m/>
    <m/>
    <m/>
    <m/>
    <m/>
    <s v="Management Janji"/>
    <s v="2026-07-24 13:00:00|Nama PIC:  bp wayan   No HP: 081958576319  Alt:  Tanggal: 24/7/2026  Jam Pasang: Siang  Note: Hubungi sebelum ke lokasi|RI2334|MYDITA"/>
    <s v="FCC"/>
    <d v="2026-01-08T12:09:52"/>
    <m/>
    <m/>
    <s v="PS"/>
    <s v="X"/>
    <s v="NETMONK"/>
    <n v="202608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24 13:00:00|Nama PIC:  bp wayan   No HP: 081958576319  Alt:  Tanggal: 24/7/2026  Jam Pasang: Siang  Note: Hubungi sebelum ke lokasi|RI2334|MYDITA"/>
    <n v="2026"/>
    <n v="8"/>
    <n v="2"/>
    <d v="2026-08-02T00:00:00"/>
    <n v="0.70833333333575865"/>
    <x v="0"/>
  </r>
  <r>
    <n v="758"/>
    <n v="1002509852"/>
    <n v="3"/>
    <x v="3"/>
    <n v="4"/>
    <s v="MAGELANG"/>
    <s v="MUNTILAN"/>
    <s v="MUN"/>
    <s v="REG"/>
    <s v="AO"/>
    <x v="0"/>
    <m/>
    <s v="FCC - HD1A - SUBMIT"/>
    <s v="RBS-Regional 3"/>
    <d v="2026-08-05T09:55:56"/>
    <d v="2026-08-05T13:20:21"/>
    <n v="69358850"/>
    <m/>
    <n v="142164113620"/>
    <s v="Sumanto farm"/>
    <s v="ODP-MUN-FAM/056"/>
    <s v="WO060985966"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s v="Management Janji"/>
    <s v="2026-08-06 15:00:00|Waktu pemasnagan : 06 Agustus 2026 Jam pemasangan : 08.00 - 12.00 Mohon hubungi pelanggan sebelum ke lokasi  Terima kasih|40010577|MYDITA"/>
    <s v="FCC"/>
    <d v="2026-05-08T10:09:56"/>
    <d v="2026-08-06T00:00:00"/>
    <m/>
    <s v="FCC"/>
    <s v="MUNTILAN"/>
    <s v="NO ADDON"/>
    <m/>
    <s v="AGREE : Lanjut berlangganan by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6T15:00:00"/>
    <s v="2026-08-06 15:00:00|Waktu pemasnagan : 06 Agustus 2026 Jam pemasangan : 08.00 - 12.00 Mohon hubungi pelanggan sebelum ke lokasi  Terima kasih|40010577|MYDITA"/>
    <m/>
    <m/>
    <m/>
    <e v="#NUM!"/>
    <e v="#NUM!"/>
    <x v="1"/>
  </r>
  <r>
    <n v="759"/>
    <n v="1002516002"/>
    <n v="3"/>
    <x v="1"/>
    <n v="4"/>
    <s v="SEMARANG"/>
    <s v="UNGARAN"/>
    <s v="ABR"/>
    <s v="REG"/>
    <s v="AO"/>
    <x v="0"/>
    <s v="1P INET"/>
    <s v="98 | OSS - CANCEL COMPLETE"/>
    <s v="RBS-Regional 3"/>
    <d v="2026-08-08T14:02:57"/>
    <d v="2026-08-10T10:43:35"/>
    <n v="69361493"/>
    <m/>
    <n v="141459107617"/>
    <s v="Rental PS Piyatak"/>
    <s v="ODP-ABR-FF/093 FF/D05/093.01"/>
    <s v="WO061266758"/>
    <m/>
    <m/>
    <m/>
    <n v="110.28978634625599"/>
    <n v="-7.30687604846403"/>
    <s v="MD|MYDB-20260808264746|DB10005/MB10071|Rental PS Piyatak|081235092660"/>
    <s v="MYDIGIBIZPARTNER"/>
    <m/>
    <m/>
    <m/>
    <m/>
    <m/>
    <m/>
    <m/>
    <m/>
    <s v="Management Janji"/>
    <s v="2026-08-09 13:00:00 | Nama PIC : Bp Robi No Hp : 081235092660 No Alt : - Tgl Pemasangan : 09 Agustus 2026 Interval : PAGI SIANG Note : Hubungi pelanggan terlebih dahulu"/>
    <s v="FCC"/>
    <d v="2026-08-08T14:10:30"/>
    <d v="2026-08-09T13:00:00"/>
    <s v="Kendala Pelanggan"/>
    <s v="CANCEL"/>
    <s v="AMBARAWA"/>
    <s v="NO ADDON"/>
    <m/>
    <s v="Cancel Completed"/>
    <s v="HSI Bisnis Promo HUT Telkom PSB 70% - 75 Mbps"/>
    <s v="INDIBIZ"/>
    <m/>
    <m/>
    <d v="2026-08-09T13:00:00"/>
    <s v="2026-08-09 13:00:00 | Nama PIC : Bp Robi No Hp : 081235092660 No Alt : - Tgl Pemasangan : 09 Agustus 2026 Interval : PAGI SIANG Note : Hubungi pelanggan terlebih dahulu"/>
    <m/>
    <m/>
    <m/>
    <e v="#NUM!"/>
    <e v="#NUM!"/>
    <x v="1"/>
  </r>
  <r>
    <n v="760"/>
    <n v="1002512264"/>
    <n v="3"/>
    <x v="1"/>
    <n v="4"/>
    <s v="PEKALONGAN"/>
    <s v="BREBES"/>
    <s v="BMU"/>
    <s v="REG"/>
    <s v="AO"/>
    <x v="0"/>
    <m/>
    <s v="Completed (PS)"/>
    <s v="RBS-Regional 3"/>
    <d v="2026-08-06T12:46:10"/>
    <d v="2026-08-06T13:45:50"/>
    <n v="69359036"/>
    <m/>
    <n v="146281107950"/>
    <s v="al barokah"/>
    <s v="ODP-BMU-FS/029"/>
    <s v="WO061069503"/>
    <m/>
    <m/>
    <m/>
    <n v="108.990334"/>
    <n v="-7.269749"/>
    <s v="|MN01881|MYIA-054323853870/POI/purwanto/081225564113/hermanvanarsyad@gmail.com"/>
    <s v="Sales Profesional"/>
    <m/>
    <m/>
    <m/>
    <m/>
    <m/>
    <m/>
    <m/>
    <m/>
    <s v="Management Janji"/>
    <s v="2026-08-06 08:00:00 | Tanggal pemasangan: 06/08/2026  Jam pemasangan : pagi / siang  Info Tambahan : Hubungi pelanggan dulu sebelum ke lokasi  terima kasih"/>
    <s v="FCC"/>
    <d v="2026-06-08T12:55:41"/>
    <m/>
    <m/>
    <s v="PS"/>
    <s v="BUMIAY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08:00:00 | Tanggal pemasangan: 06/08/2026  Jam pemasangan : pagi / siang  Info Tambahan : Hubungi pelanggan dulu sebelum ke lokasi  terima kasih"/>
    <n v="2026"/>
    <n v="8"/>
    <n v="6"/>
    <d v="2026-08-06T00:00:00"/>
    <n v="-0.29166666666424135"/>
    <x v="0"/>
  </r>
  <r>
    <n v="761"/>
    <n v="1002504696"/>
    <n v="3"/>
    <x v="4"/>
    <n v="5"/>
    <s v="MATARAM"/>
    <s v="INNER - NUSA TENGGARA"/>
    <s v="SWE"/>
    <s v="REG"/>
    <s v="AO"/>
    <x v="0"/>
    <s v="1P INET"/>
    <s v="102 | FOLLOW UP COMPLETED"/>
    <s v="RBS-Regional 3"/>
    <d v="2026-08-01T15:11:56"/>
    <d v="2026-08-03T13:05:20"/>
    <n v="69356809"/>
    <m/>
    <n v="172605804058"/>
    <s v="Toko Akbal"/>
    <s v="ODP-SWE-FAD/97 FAD/D09/97.01"/>
    <s v="WO060662381"/>
    <m/>
    <m/>
    <m/>
    <n v="116.16481829999999"/>
    <n v="-8.5739798"/>
    <s v="|MC40234|MYIA-056913885278/POI/akbal binan/083866857254/devamotor305@gmail.com"/>
    <s v="MYIB_ASSISTANT"/>
    <m/>
    <m/>
    <m/>
    <m/>
    <m/>
    <m/>
    <m/>
    <m/>
    <s v="Management Janji"/>
    <s v="2026-08-02 13:00:00 | Nama PIC : bapak Akbal No HP : 083866857254 Alt :  M Janji : (MINGGU/2/AGUSTUS/2026) jam Pasang : 09:00 Note : hubungi pelanggan jika ingin kelokasi"/>
    <s v="FCC"/>
    <d v="2026-01-08T15:25:05"/>
    <d v="2026-08-02T13:00:00"/>
    <m/>
    <s v="REVOKE"/>
    <s v="X"/>
    <s v="NO ADDON"/>
    <m/>
    <s v="Follow Up Revoke Completed, New Order ID : SC1002506038"/>
    <s v="HSI Bisnis PSB 70% - 150 Mbps"/>
    <s v="INDIBIZ"/>
    <m/>
    <m/>
    <d v="2026-08-02T13:00:00"/>
    <s v="2026-08-02 13:00:00 | Nama PIC : bapak Akbal No HP : 083866857254 Alt :  M Janji : (MINGGU/2/AGUSTUS/2026) jam Pasang : 09:00 Note : hubungi pelanggan jika ingin kelokasi"/>
    <m/>
    <m/>
    <m/>
    <e v="#NUM!"/>
    <e v="#NUM!"/>
    <x v="1"/>
  </r>
  <r>
    <n v="762"/>
    <n v="1002515622"/>
    <n v="3"/>
    <x v="4"/>
    <n v="5"/>
    <s v="MATARAM"/>
    <s v="BIMA"/>
    <s v="SIL"/>
    <s v="REG"/>
    <s v="AO"/>
    <x v="0"/>
    <m/>
    <s v="Completed (PS)"/>
    <s v="RBS-Regional 3"/>
    <d v="2026-08-08T09:10:57"/>
    <d v="2026-08-08T10:08:56"/>
    <n v="69357823"/>
    <m/>
    <n v="172617203049"/>
    <s v="Toko Aiman"/>
    <s v="ODP-SIL-FAA/87"/>
    <s v="WO061236679"/>
    <m/>
    <m/>
    <m/>
    <n v="118.63373615789099"/>
    <n v="-8.5083441405269493"/>
    <s v="|MN02085|MYIA-043402253593/POI/Syam firdaus/082359216713/gugarimabi985@gmail.com"/>
    <s v="MYDIGIBIZPARTNER"/>
    <m/>
    <m/>
    <m/>
    <m/>
    <m/>
    <m/>
    <m/>
    <m/>
    <s v="Management Janji"/>
    <s v="2026-08-04 15:00:00 |   M Janji : (04/08/2026)  jam Pasang : 09:00  Note : hubungi pelanggan jika ingin kelokasi"/>
    <s v="FCC"/>
    <d v="2026-08-08T09:25:26"/>
    <m/>
    <m/>
    <s v="PS"/>
    <s v="BIMA BARAT"/>
    <s v="NETMONK"/>
    <n v="20260808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8T07:00:00"/>
    <s v="2026-08-04 15:00:00 |   M Janji : (04/08/2026)  jam Pasang : 09:00  Note : hubungi pelanggan jika ingin kelokasi"/>
    <n v="2026"/>
    <n v="8"/>
    <n v="8"/>
    <d v="2026-08-08T00:00:00"/>
    <n v="-0.29166666666424135"/>
    <x v="0"/>
  </r>
  <r>
    <n v="763"/>
    <n v="1002513622"/>
    <n v="3"/>
    <x v="0"/>
    <n v="5"/>
    <s v="MALANG"/>
    <s v="KEPANJEN"/>
    <s v="KLJ"/>
    <s v="REG"/>
    <s v="AO"/>
    <x v="0"/>
    <s v="1P INET"/>
    <s v="MIA - INVALID SURVEY"/>
    <s v="RBS-Regional 3"/>
    <d v="2026-08-07T07:34:56"/>
    <d v="2026-08-08T06:28:14"/>
    <n v="69360378"/>
    <m/>
    <n v="152703903454"/>
    <s v="SDN DINOYO 4 MALANG"/>
    <s v="ODP-KLJ-FB/17 FB/D02/01.17"/>
    <s v="WO061126768"/>
    <m/>
    <m/>
    <m/>
    <n v="112.610063"/>
    <n v="-7.9408779999999899"/>
    <s v="|MN01864|MYIA-033890157208/POI/RAHMA TASYA AMALIA S/087796646626/sdnegeridinoyo.4@gmail.com"/>
    <s v="MYIB_ASSISTANT"/>
    <m/>
    <m/>
    <m/>
    <m/>
    <m/>
    <m/>
    <m/>
    <m/>
    <s v="Management Janji"/>
    <s v="2026-08-08 08:00:00 | Nama Pic : BP ANDI No Hp Pic : 087796646626 Jam Pemasangan : 08:00 - 12.00 Tanggal Pemasangan : SABTU 08 AGUSTUS 2026 Info Tambahan : Hubungi pelanggan sebelum datang ke lokasi, terima kasih."/>
    <s v="FCC"/>
    <d v="2026-07-08T07:39:45"/>
    <d v="2026-08-08T08:00:00"/>
    <m/>
    <s v="SURVEY_NEW_MANJA"/>
    <s v="KLOJEN"/>
    <s v="NO ADDON"/>
    <m/>
    <s v="MIE - INVALID SURVEY - Kendala Perizinan/IKR-IKG"/>
    <s v="HSI Bisnis Promo HUT Telkom PSB 70% - 50 Mbps"/>
    <s v="INDIBIZ"/>
    <m/>
    <m/>
    <d v="2026-08-08T08:00:00"/>
    <s v="2026-08-08 08:00:00 | Nama Pic : BP ANDI No Hp Pic : 087796646626 Jam Pemasangan : 08:00 - 12.00 Tanggal Pemasangan : SABTU 08 AGUSTUS 2026 Info Tambahan : Hubungi pelanggan sebelum datang ke lokasi, terima kasih."/>
    <m/>
    <m/>
    <m/>
    <e v="#NUM!"/>
    <e v="#NUM!"/>
    <x v="1"/>
  </r>
  <r>
    <n v="764"/>
    <n v="1002505697"/>
    <n v="3"/>
    <x v="0"/>
    <n v="5"/>
    <s v="MADIUN"/>
    <s v="PONOROGO"/>
    <s v="PNZ"/>
    <s v="REG"/>
    <s v="AO"/>
    <x v="0"/>
    <s v="1P INET"/>
    <s v="Completed (PS)"/>
    <s v="RBS-Regional 3"/>
    <d v="2026-08-03T10:02:04"/>
    <d v="2026-08-05T15:55:24"/>
    <n v="69357298"/>
    <m/>
    <n v="152607221758"/>
    <s v="AZMA OLSHOP"/>
    <s v="ODP-PNZ-FB/114"/>
    <s v="WO060762015"/>
    <m/>
    <m/>
    <m/>
    <n v="111.112409457564"/>
    <n v="-8.1950832134515696"/>
    <s v="MD|MYDB-20260802264196|DC20015/MC20183|AZMA OLSHOP|085175467873"/>
    <s v="MYDIGIBIZPARTNER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3-08T10:10:41"/>
    <d v="2026-08-06T08:00:00"/>
    <m/>
    <s v="PS"/>
    <s v="PACITAN"/>
    <s v="NO ADDON"/>
    <n v="20260805"/>
    <s v="Completed"/>
    <s v="HSI Bisnis Promo HUT Telkom PSB 70% - 30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0"/>
  </r>
  <r>
    <n v="765"/>
    <n v="1002515703"/>
    <n v="3"/>
    <x v="7"/>
    <n v="4"/>
    <s v="KUDUS"/>
    <s v="PURWODADI"/>
    <s v="GDO"/>
    <s v="REG"/>
    <s v="AO"/>
    <x v="0"/>
    <s v="1P INET"/>
    <s v="Completed (PS)"/>
    <s v="RBS-Regional 3"/>
    <d v="2026-08-08T10:10:56"/>
    <d v="2026-08-09T19:25:31"/>
    <n v="69361301"/>
    <m/>
    <n v="142521103421"/>
    <s v="SPBU 4458108 GODONG"/>
    <s v="ODP-GDO-FG/040 FG/D05/040.01"/>
    <s v="WO061240857"/>
    <m/>
    <m/>
    <m/>
    <n v="110.781368"/>
    <n v="-7.0262019999999996"/>
    <s v="|MN01996|MYIA-013512526683/POI/Arif Nur Andika Putra /082241689878/4458108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10:25:14"/>
    <d v="2026-08-09T08:00:00"/>
    <m/>
    <s v="PS"/>
    <s v="GUBUG"/>
    <s v="NO ADDON"/>
    <n v="20260809"/>
    <s v="Completed"/>
    <s v="HSI Bisnis Promo HUT Telkom PSB 70% - 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0"/>
  </r>
  <r>
    <n v="766"/>
    <n v="1002505718"/>
    <n v="3"/>
    <x v="1"/>
    <n v="4"/>
    <s v="SEMARANG"/>
    <s v="INNER - SEMARANG JATENG UTARA"/>
    <s v="GNK"/>
    <s v="REG"/>
    <s v="AO"/>
    <x v="0"/>
    <s v="1P INET"/>
    <s v="Completed (PS)"/>
    <s v="RBS-Regional 3"/>
    <d v="2026-08-03T10:10:58"/>
    <d v="2026-08-03T21:09:33"/>
    <n v="69357281"/>
    <m/>
    <n v="143424113131"/>
    <s v="Cahaya Wangi"/>
    <s v="ODP-GNK-FL/069 FL/D02/069.01"/>
    <s v="WO060762847"/>
    <m/>
    <m/>
    <m/>
    <n v="110.498783066868"/>
    <n v="-6.9695595378794"/>
    <s v="MD|MYDB-20260803264214|DN00001/MN00663|Cahaya Wangi|08132758966"/>
    <s v="MYDIGIBIZPARTNER"/>
    <m/>
    <m/>
    <m/>
    <m/>
    <m/>
    <m/>
    <m/>
    <m/>
    <s v="Management Janji"/>
    <s v="2026-08-04 13:00:00 | Nama : BP ROCKY SAPUTRO No Hp : 08132758966 No Alt :  Tgl Pemasangan : 04 Agustus 2026 Interval : SIANG Note : Hubungi pelanggan terlebih dahulu"/>
    <s v="FCC"/>
    <d v="2026-03-08T10:40:22"/>
    <d v="2026-08-04T13:00:00"/>
    <m/>
    <s v="PS"/>
    <s v="JOHAR"/>
    <s v="NO ADDON"/>
    <n v="20260803"/>
    <s v="Completed"/>
    <s v="HSI Bisnis Promo HUT Telkom PSB 70% - 50 Mbps"/>
    <s v="INDIBIZ"/>
    <m/>
    <m/>
    <d v="2026-08-04T13:00:00"/>
    <s v="2026-08-04 13:00:00 | Nama : BP ROCKY SAPUTRO No Hp : 08132758966 No Alt :  Tgl Pemasangan : 04 Agustus 2026 Interval : SIANG Note : Hubungi pelanggan terlebih dahulu"/>
    <n v="2026"/>
    <n v="8"/>
    <n v="3"/>
    <d v="2026-08-03T00:00:00"/>
    <n v="-1.5416666666642413"/>
    <x v="0"/>
  </r>
  <r>
    <n v="767"/>
    <n v="1002507796"/>
    <n v="3"/>
    <x v="6"/>
    <n v="5"/>
    <s v="SIDOARJO"/>
    <s v="INNER - JATIM TIMUR"/>
    <s v="SDA"/>
    <s v="REG"/>
    <s v="AO"/>
    <x v="0"/>
    <s v="1P INET"/>
    <s v="Completed (PS)"/>
    <s v="RBS-Regional 3"/>
    <d v="2026-08-04T11:34:56"/>
    <d v="2026-08-05T19:43:26"/>
    <n v="69358160"/>
    <m/>
    <n v="152316231885"/>
    <s v="PT Yoehuu Inovasi Digital"/>
    <s v="ODP-SDA-FCX/53 FCX/D04/53.01"/>
    <s v="WO060875118"/>
    <m/>
    <m/>
    <m/>
    <n v="112.70518"/>
    <n v="-7.4449626999999996"/>
    <s v="MD|MYID-4042608030003|RBIZBestdeals|PT Yoehuu Inovasi Digital|082147211123"/>
    <s v="SOBIZ"/>
    <m/>
    <m/>
    <m/>
    <m/>
    <m/>
    <m/>
    <m/>
    <m/>
    <s v="Management Janji"/>
    <s v="2026-08-05 08:00:00 | Nama Pic : BP FARHAN No Hp Pic : 082147211123 Jam Pemasangan : 08:00 - 12.00 Tanggal Pemasangan : RABU 05 AGUSTUS 2026 Info Tambahan : Hubungi pelanggan sebelum datang ke lokasi, terima kasih."/>
    <s v="FCC"/>
    <d v="2026-04-08T11:40:22"/>
    <d v="2026-08-05T08:00:00"/>
    <m/>
    <s v="PS"/>
    <s v="SIDOARJO"/>
    <s v="NO ADDON"/>
    <n v="20260805"/>
    <s v="Completed"/>
    <s v="HSI Bisnis Promo HUT Telkom PSB 70% - 150 Mbps"/>
    <s v="INDIBIZ"/>
    <m/>
    <m/>
    <d v="2026-08-05T08:00:00"/>
    <s v="2026-08-05 08:00:00 | Nama Pic : BP FARHAN No Hp Pic : 082147211123 Jam Pemasangan : 08:00 - 12.00 Tanggal Pemasangan : RABU 05 AGUSTUS 2026 Info Tambahan : Hubungi pelanggan sebelum datang ke lokasi, terima kasih."/>
    <n v="2026"/>
    <n v="8"/>
    <n v="5"/>
    <d v="2026-08-05T00:00:00"/>
    <n v="-0.33333333333575865"/>
    <x v="0"/>
  </r>
  <r>
    <n v="768"/>
    <n v="1002515787"/>
    <n v="3"/>
    <x v="5"/>
    <n v="5"/>
    <s v="MADURA"/>
    <s v="PAMEKASAN"/>
    <s v="PME"/>
    <s v="REG"/>
    <s v="AO"/>
    <x v="0"/>
    <s v="1P INET"/>
    <s v="Completed (PS)"/>
    <s v="RBS-Regional 3"/>
    <d v="2026-08-08T11:11:56"/>
    <d v="2026-08-09T21:19:21"/>
    <n v="69361357"/>
    <m/>
    <n v="152426928056"/>
    <s v="TOKO SIMPANG TIGA"/>
    <s v="ODP-PME-FBE/08 FBE/D01/08.01"/>
    <s v="WO061246928"/>
    <m/>
    <m/>
    <m/>
    <n v="113.46332542598201"/>
    <n v="-7.1380190005300497"/>
    <s v="MD|MYDB-20260808264729|DN00001/MN00558|TOKO SIMPANG TIGA|087899231349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1:25:30"/>
    <d v="2026-08-09T08:00:00"/>
    <m/>
    <s v="PS"/>
    <s v="PAMEKASAN"/>
    <s v="NO ADDON"/>
    <n v="20260809"/>
    <s v="Completed"/>
    <s v="HSI Bisnis Promo HUT Telkom PSB 70% - 150 Mbps"/>
    <s v="INDIBIZ"/>
    <m/>
    <m/>
    <d v="2026-08-09T08:00:00"/>
    <s v="2026-08-09 08:00:00 | Tanggal Pemasangan : 09 Agustus 2026 Jam Pemasangan : 08:00 13:00 Info Tambahan : Hubungi pelanggan dulu sebelum ke lokasi terimakasih"/>
    <n v="2026"/>
    <n v="8"/>
    <n v="9"/>
    <d v="2026-08-09T00:00:00"/>
    <n v="-0.33333333333575865"/>
    <x v="0"/>
  </r>
  <r>
    <n v="769"/>
    <n v="1002515802"/>
    <n v="3"/>
    <x v="0"/>
    <n v="5"/>
    <s v="KEDIRI"/>
    <s v="TULUNGAGUNG"/>
    <s v="TUL"/>
    <s v="REG"/>
    <s v="AO"/>
    <x v="0"/>
    <s v="1P INET"/>
    <s v="Completed (PS)"/>
    <s v="RBS-Regional 3"/>
    <d v="2026-08-08T11:20:58"/>
    <d v="2026-08-09T18:16:09"/>
    <n v="69361366"/>
    <m/>
    <n v="152606246405"/>
    <s v="UD. HARMI SULISTYORINI (SPBU Pertamina 54.662.01)"/>
    <s v="ODP-TUL-FAN/06 FAN/D01/06.01"/>
    <s v="WO061247775"/>
    <m/>
    <m/>
    <m/>
    <n v="111.912828133028"/>
    <n v="-8.0405224629432901"/>
    <s v="|MN02702|MYIA-064112401733/POI/BUDI PRIYANTO/081359692889/spbu.bsgroup01@gmail.com"/>
    <s v="MYIB_ASSISTANT"/>
    <m/>
    <m/>
    <m/>
    <m/>
    <m/>
    <m/>
    <m/>
    <m/>
    <s v="Management Janji"/>
    <s v="2026-08-09 08:00:00 | Nama Pic : BP BUDI No Hp Pic : 081359692889 Jam Pemasangan : 08:00 - 12.00 Tanggal Pemasangan : MINGGU 09 AGUSTUS 2026 Info Tambahan : Hubungi pelanggan sebelum datang ke lokasi, terima kasih."/>
    <s v="FCC"/>
    <d v="2026-08-08T11:25:30"/>
    <d v="2026-08-09T08:00:00"/>
    <m/>
    <s v="PS"/>
    <s v="TULUNGAGUNG"/>
    <s v="NO ADDON"/>
    <n v="20260809"/>
    <s v="Completed"/>
    <s v="HSI Bisnis Promo HUT Telkom PSB 70% - 50 Mbps"/>
    <s v="INDIBIZ"/>
    <m/>
    <m/>
    <d v="2026-08-09T08:00:00"/>
    <s v="2026-08-09 08:00:00 | Nama Pic : BP BUDI No Hp Pic : 081359692889 Jam Pemasangan : 08:00 - 12.00 Tanggal Pemasangan : MINGGU 09 AGUSTUS 2026 Info Tambahan : Hubungi pelanggan sebelum datang ke lokasi, terima kasih."/>
    <n v="2026"/>
    <n v="8"/>
    <n v="9"/>
    <d v="2026-08-09T00:00:00"/>
    <n v="-0.33333333333575865"/>
    <x v="0"/>
  </r>
  <r>
    <n v="770"/>
    <n v="1002504420"/>
    <n v="3"/>
    <x v="6"/>
    <n v="5"/>
    <s v="PASURUAN"/>
    <s v="PROBOLINGGO"/>
    <s v="LCE"/>
    <s v="REG"/>
    <s v="AO"/>
    <x v="0"/>
    <m/>
    <s v="Completed (PS)"/>
    <s v="RBS-Regional 3"/>
    <d v="2026-08-01T11:23:56"/>
    <d v="2026-08-01T17:06:01"/>
    <n v="69356658"/>
    <m/>
    <n v="152511206422"/>
    <s v="SDN CLARAK"/>
    <s v="ODP-LCE-FA/05"/>
    <s v="WO060638736"/>
    <m/>
    <m/>
    <m/>
    <n v="113.241753"/>
    <n v="-7.8307596000000004"/>
    <s v="|MC30181|/HAFID HASANUDIN/85331260527/sdn.clarak01@gmail.com"/>
    <s v="Sales Force DBS"/>
    <m/>
    <m/>
    <m/>
    <m/>
    <m/>
    <m/>
    <m/>
    <m/>
    <s v="Management Janji"/>
    <s v="2026-08-02 13:00:00|Nama PIC : Bp Hafid No Hp : 085331260527 No Alt : - Tgl Pemasangan : 02 Agustus 2026 Interval : PAGI SIANG Note : Hubungi pelanggan terlebih dahulu|40951378|MYDITA"/>
    <s v="FCC"/>
    <d v="2026-01-08T11:25:25"/>
    <d v="2026-08-02T13:00:00"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Hafid No Hp : 085331260527 No Alt : - Tgl Pemasangan : 02 Agustus 2026 Interval : PAGI SIANG Note : Hubungi pelanggan terlebih dahulu|40951378|MYDITA"/>
    <n v="2026"/>
    <n v="8"/>
    <n v="1"/>
    <d v="2026-08-01T00:00:00"/>
    <n v="-1.5416666666642413"/>
    <x v="0"/>
  </r>
  <r>
    <n v="771"/>
    <n v="1002514235"/>
    <n v="3"/>
    <x v="6"/>
    <n v="5"/>
    <s v="SIDOARJO"/>
    <s v="INNER - JATIM TIMUR"/>
    <s v="SPJ"/>
    <s v="REG"/>
    <s v="AO"/>
    <x v="0"/>
    <s v="1P INET"/>
    <s v="OSS - FALLOUT"/>
    <s v="RBS-Regional 3"/>
    <d v="2026-08-07T10:55:56"/>
    <d v="2026-08-08T19:02:16"/>
    <n v="69360620"/>
    <m/>
    <n v="152332252775"/>
    <s v="PT SEJATI MANDIRI MULTI RAJUT"/>
    <s v="ODP-SPJ-FC/46 FC/D06/46.01"/>
    <s v="WO061146763"/>
    <m/>
    <m/>
    <m/>
    <n v="112.6658281"/>
    <n v="-7.3648625000000001"/>
    <s v="MD|MYID-4042608060007|RBIZindibiz|PT. SEJATI MANDIRI MULTI RAJUT |085648012582"/>
    <s v="SOBIZ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1:10:29"/>
    <d v="2026-08-08T08:00:00"/>
    <s v="Kendala Pelanggan"/>
    <s v="FO_WFM"/>
    <s v="SEPANJANG"/>
    <s v="NO ADDON"/>
    <m/>
    <s v="Provisioning Failed|WFM|INF009002631|PP_-7.360167,112.69318940000001_PP_10 AGUSTUS 2026_KP RESCHEDULE DENGAN PIC PT SEJATI MA"/>
    <s v="HSI Bisnis Khusus Winback 3.0 PSB 70% - 15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1"/>
  </r>
  <r>
    <n v="772"/>
    <n v="1002516495"/>
    <n v="3"/>
    <x v="0"/>
    <n v="5"/>
    <s v="MADIUN"/>
    <s v="BOJONEGORO"/>
    <s v="BJN"/>
    <s v="REG"/>
    <s v="AO"/>
    <x v="0"/>
    <s v="1P INET"/>
    <s v="OSS - FALLOUT"/>
    <s v="RBS-Regional 3"/>
    <d v="2026-08-09T13:25:58"/>
    <d v="2026-08-10T17:18:22"/>
    <n v="69361886"/>
    <m/>
    <n v="152609258256"/>
    <s v="SPBU 5462330 Parengan"/>
    <s v="ODP-BJN-FBN/17 FBN/D04/17.01"/>
    <s v="WO061321391"/>
    <m/>
    <m/>
    <m/>
    <n v="111.845803186297"/>
    <n v="-7.0707779287582699"/>
    <s v="MD|MYDB-20260809264816|DN00001/MN01285|SPBU 5462330 Parengan|085155412250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3:39:46"/>
    <d v="2026-08-10T13:00:00"/>
    <s v="Kendala Teknik"/>
    <s v="FO_WFM"/>
    <s v="X"/>
    <s v="NO ADDON"/>
    <m/>
    <s v="Provisioning Failed|WFM|INF009014212|TOJ_-7.1735856,111.6628185_TOJ_-7.0747137, 111.8482678_ODP-BJN-FBN/59 JARAK JAUH 400M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m/>
    <m/>
    <m/>
    <e v="#NUM!"/>
    <e v="#NUM!"/>
    <x v="1"/>
  </r>
  <r>
    <n v="773"/>
    <n v="1002513460"/>
    <n v="3"/>
    <x v="3"/>
    <n v="4"/>
    <s v="MAGELANG"/>
    <s v="MAGELANG"/>
    <s v="MGE"/>
    <s v="REG"/>
    <s v="AO"/>
    <x v="0"/>
    <s v="1P INET"/>
    <s v="Completed (PS)"/>
    <s v="RBS-Regional 3"/>
    <d v="2026-08-06T18:58:57"/>
    <d v="2026-08-07T11:54:08"/>
    <n v="69360346"/>
    <m/>
    <n v="146137149674"/>
    <s v="SPBU 44 561 01 PAKELAN"/>
    <s v="ODP-MGE-FRN/055"/>
    <s v="WO061116037"/>
    <m/>
    <m/>
    <m/>
    <n v="110.2047543"/>
    <n v="-7.5060150999999999"/>
    <s v="|MN02395|MYIA-059062595089/POI/FEDY TAURINO CHRISTIAN/085725725888/spbu_sajogja4456101@yahoo.co.id"/>
    <s v="MYIB_ASSISTANT"/>
    <m/>
    <m/>
    <m/>
    <m/>
    <m/>
    <m/>
    <m/>
    <m/>
    <s v="Management Janji"/>
    <s v="2026-08-12 08:00:00 |  M Janji : (07/08/026) jam Pasang : 09:00 Note : hubungi pelanggan jika ingin kelokasi"/>
    <s v="FCC"/>
    <d v="2026-06-08T19:10:22"/>
    <d v="2026-08-12T08:00:00"/>
    <m/>
    <s v="PS"/>
    <s v="X"/>
    <s v="NO ADDON"/>
    <n v="20260807"/>
    <s v="Completed"/>
    <s v="HSI Bisnis Basic Promo HUT Telkom PSB 70% - 50 Mbps"/>
    <s v="INDIBIZ"/>
    <m/>
    <m/>
    <d v="2026-08-12T08:00:00"/>
    <s v="2026-08-12 08:00:00 |  M Janji : (07/08/026) jam Pasang : 09:00 Note : hubungi pelanggan jika ingin kelokasi"/>
    <n v="2026"/>
    <n v="8"/>
    <n v="7"/>
    <d v="2026-08-07T00:00:00"/>
    <n v="-5.3333333333357587"/>
    <x v="0"/>
  </r>
  <r>
    <n v="774"/>
    <n v="1002504774"/>
    <n v="3"/>
    <x v="3"/>
    <n v="4"/>
    <s v="PURWOKERTO"/>
    <s v="BANJARNEGARA"/>
    <s v="BJR"/>
    <s v="REG"/>
    <s v="AO"/>
    <x v="0"/>
    <m/>
    <s v="Completed (PS)"/>
    <s v="RBS-Regional 3"/>
    <d v="2026-08-01T15:51:04"/>
    <d v="2026-08-01T16:46:03"/>
    <n v="69354306"/>
    <m/>
    <n v="146372103733"/>
    <s v="SRC JAYA MART"/>
    <s v="ODP-BJR-FN/015"/>
    <s v="WO060667582"/>
    <m/>
    <m/>
    <m/>
    <n v="109.673293"/>
    <n v="-7.4445870000000003"/>
    <s v="|MC00213|MYIA-063657841741/POI/SYAHDAN GINAWA PAMUJI/085710154686/syahdanginawa24@gmail.com"/>
    <s v="Sales Profesional"/>
    <m/>
    <m/>
    <m/>
    <m/>
    <m/>
    <m/>
    <m/>
    <m/>
    <s v="Management Janji"/>
    <s v="2026-07-30 13:00:00 | Nama : BP SYAHDAN GINAWA PAMUJI  No Hp : 085710154686  No Alt :   Tgl Pemasangan : 30 Juli 2026  Interval : SIANG  Note : Hubungi pelanggan terlebih dahulu"/>
    <s v="FCC"/>
    <d v="2026-01-08T15:55:09"/>
    <m/>
    <m/>
    <s v="PS"/>
    <s v="X"/>
    <s v="NO ADDON"/>
    <n v="202608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30 13:00:00 | Nama : BP SYAHDAN GINAWA PAMUJI  No Hp : 085710154686  No Alt :   Tgl Pemasangan : 30 Juli 2026  Interval : SIANG  Note : Hubungi pelanggan terlebih dahulu"/>
    <n v="2026"/>
    <n v="8"/>
    <n v="1"/>
    <d v="2026-08-01T00:00:00"/>
    <n v="-0.29166666666424135"/>
    <x v="0"/>
  </r>
  <r>
    <n v="775"/>
    <n v="1002517640"/>
    <n v="3"/>
    <x v="0"/>
    <n v="5"/>
    <s v="MADIUN"/>
    <s v="NGAWI"/>
    <s v="MGT"/>
    <s v="REG"/>
    <s v="AO"/>
    <x v="0"/>
    <s v="1P INET"/>
    <s v="MIE - SEND SURVEY"/>
    <s v="RBS-Regional 3"/>
    <d v="2026-08-10T12:40:57"/>
    <d v="2026-08-10T12:42:01"/>
    <n v="69362391"/>
    <m/>
    <n v="152603215872"/>
    <s v="SPBU 54.633.13"/>
    <s v="ODP-MGT-FH/19 FH/D05/19.01"/>
    <s v="WO061390161"/>
    <m/>
    <m/>
    <m/>
    <n v="111.3444775"/>
    <n v="-7.6998423999999996"/>
    <s v="|MN00286|MYIA-036916415861/POI/PARIJONO/085329756958/kondang.jaya17@gmail.com"/>
    <s v="MYIB_ASSISTANT"/>
    <m/>
    <m/>
    <m/>
    <m/>
    <m/>
    <m/>
    <m/>
    <m/>
    <s v="Management Janji"/>
    <s v="2026-08-11 13:00:00 | Nama PIC : bapak PARIJONO No HP : 085329756958 Alt :  M Janji : (SELASA/11/AGUSTUS/2026) jam Pasang : 09:00 Note : hubungi pelanggan jika ingin kelokasi"/>
    <s v="FCC"/>
    <d v="2026-10-08T12:54:40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Nama PIC : bapak PARIJONO No HP : 085329756958 Alt :  M Janji : (SELASA/11/AGUSTUS/2026) jam Pasang : 09:00 Note : hubungi pelanggan jika ingin kelokasi"/>
    <m/>
    <m/>
    <m/>
    <e v="#NUM!"/>
    <e v="#NUM!"/>
    <x v="1"/>
  </r>
  <r>
    <n v="776"/>
    <n v="1002512394"/>
    <n v="3"/>
    <x v="4"/>
    <n v="5"/>
    <s v="MATARAM"/>
    <s v="SUMBAWA"/>
    <s v="TLW"/>
    <s v="REG"/>
    <s v="AO"/>
    <x v="0"/>
    <s v="1P INET"/>
    <s v="Completed (PS)"/>
    <s v="RBS-Regional 3"/>
    <d v="2026-08-06T13:25:57"/>
    <d v="2026-08-06T20:28:20"/>
    <n v="69359975"/>
    <m/>
    <n v="172610203613"/>
    <s v="Kios bahtera"/>
    <s v="ODP-TLW-FA/82 FA/D07/82.01"/>
    <s v="WO061076495"/>
    <m/>
    <m/>
    <m/>
    <n v="116.869161576032"/>
    <n v="-8.7723542335568201"/>
    <s v="MD|MYDB-20260806264528|SC00001/MC00149|Kios bahtera|085337580856"/>
    <s v="MYDIGIBIZPARTNER"/>
    <m/>
    <m/>
    <m/>
    <m/>
    <m/>
    <m/>
    <m/>
    <m/>
    <s v="Management Janji"/>
    <s v="2026-08-07 13:00:00 | Nama : BU EKA KARTIKA SARI No Hp : 085337580856 No Alt :  Tgl Pemasangan : 07 Agustus 2026 Interval : PAGI  Note : Hubungi pelanggan terlebih dahulu"/>
    <s v="FCC"/>
    <d v="2026-06-08T13:40:05"/>
    <d v="2026-08-07T13:00:00"/>
    <m/>
    <s v="PS"/>
    <s v="SUMBAWA BARAT"/>
    <s v="NO ADDON"/>
    <n v="20260806"/>
    <s v="Completed"/>
    <s v="HSI Bisnis Promo HUT Telkom PSB 70% - 75 Mbps"/>
    <s v="INDIBIZ"/>
    <m/>
    <m/>
    <d v="2026-08-07T13:00:00"/>
    <s v="2026-08-07 13:00:00 | Nama : BU EKA KARTIKA SARI No Hp : 085337580856 No Alt :  Tgl Pemasangan : 07 Agustus 2026 Interval : PAGI  Note : Hubungi pelanggan terlebih dahulu"/>
    <n v="2026"/>
    <n v="8"/>
    <n v="6"/>
    <d v="2026-08-06T00:00:00"/>
    <n v="-1.5416666666642413"/>
    <x v="0"/>
  </r>
  <r>
    <n v="777"/>
    <n v="1002505931"/>
    <n v="3"/>
    <x v="5"/>
    <n v="5"/>
    <s v="SBY UTARA"/>
    <s v="GRESIK"/>
    <s v="CRM"/>
    <s v="REG"/>
    <s v="AO"/>
    <x v="0"/>
    <m/>
    <s v="Completed (PS)"/>
    <s v="RBS-Regional 3"/>
    <d v="2026-08-03T11:51:02"/>
    <d v="2026-08-03T15:28:16"/>
    <n v="69339285"/>
    <m/>
    <n v="152446246131"/>
    <s v="PT SAKTISETIA SENTOSA"/>
    <s v="ODP-CRM-FD/28"/>
    <s v="WO060777833"/>
    <m/>
    <m/>
    <m/>
    <n v="112.54237500000001"/>
    <n v="-7.2237390000000001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3-08T11:55:02"/>
    <m/>
    <m/>
    <s v="PS"/>
    <s v="NON-HERO GRESIK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3T07:00:00"/>
    <s v="2026-07-09 15:00:00|Tanggal pemasangan : 09/07/2024  Jam pemasangan : 08.00 - 12.00  Info Tambahan : Hubungi pelanggan dulu sebelum ke lokasi  terima kasih.|DA7880|MYDITA"/>
    <n v="2026"/>
    <n v="8"/>
    <n v="3"/>
    <d v="2026-08-03T00:00:00"/>
    <n v="-0.29166666666424135"/>
    <x v="0"/>
  </r>
  <r>
    <n v="778"/>
    <n v="1002511712"/>
    <n v="3"/>
    <x v="0"/>
    <n v="5"/>
    <s v="MALANG"/>
    <s v="KEPANJEN"/>
    <s v="KLJ"/>
    <s v="REG"/>
    <s v="AO"/>
    <x v="0"/>
    <s v="1P INET"/>
    <s v="Completed (PS)"/>
    <s v="RBS-Regional 3"/>
    <d v="2026-08-06T10:04:57"/>
    <d v="2026-08-07T16:40:41"/>
    <n v="69359682"/>
    <m/>
    <n v="152703903442"/>
    <s v="SDN DINOYO 2"/>
    <s v="ODP-KLJ-FB/23 FB/D02/01.23"/>
    <s v="WO061049240"/>
    <m/>
    <m/>
    <m/>
    <n v="112.61115340000001"/>
    <n v="-7.9431544999999897"/>
    <s v="|MN01864|MYIA-077022376405/POI/indah siatin/085928167431/tusdndinoyo2@gmail.com"/>
    <s v="MYIB_ASSISTANT"/>
    <m/>
    <m/>
    <m/>
    <m/>
    <m/>
    <m/>
    <m/>
    <m/>
    <s v="Management Janji"/>
    <s v="2026-08-07 15:00:00 | telp :085928167431 alt : manja : pagi : siang 07/08/2026 hub sebelum ke lokasi "/>
    <s v="FCC"/>
    <d v="2026-06-08T10:10:02"/>
    <d v="2026-08-07T15:00:00"/>
    <m/>
    <s v="PS"/>
    <s v="KLOJEN"/>
    <s v="NO ADDON"/>
    <n v="20260807"/>
    <s v="Completed"/>
    <s v="HSI Bisnis Basic Promo HUT Telkom PSB 70% - 50 Mbps"/>
    <s v="INDIBIZ"/>
    <m/>
    <m/>
    <d v="2026-08-07T15:00:00"/>
    <s v="2026-08-07 15:00:00 | telp :085928167431 alt : manja : pagi : siang 07/08/2026 hub sebelum ke lokasi "/>
    <n v="2026"/>
    <n v="8"/>
    <n v="7"/>
    <d v="2026-08-07T00:00:00"/>
    <n v="-0.625"/>
    <x v="0"/>
  </r>
  <r>
    <n v="779"/>
    <n v="1002515574"/>
    <n v="3"/>
    <x v="4"/>
    <n v="5"/>
    <s v="MATARAM"/>
    <s v="LOMBOK BARAT TENGAH"/>
    <s v="PRY"/>
    <s v="REG"/>
    <s v="AO"/>
    <x v="0"/>
    <s v="1P INET"/>
    <s v="Completed (PS)"/>
    <s v="RBS-Regional 3"/>
    <d v="2026-08-08T08:19:57"/>
    <d v="2026-08-09T20:24:06"/>
    <n v="69361227"/>
    <m/>
    <n v="172603791351"/>
    <s v="UPT BLUD Puskesmas Puyung 2"/>
    <s v="ODP-PYA-FAG/69"/>
    <s v="WO061233674"/>
    <m/>
    <m/>
    <m/>
    <n v="116.234774796602"/>
    <n v="-8.68249784078942"/>
    <s v="|MC40242|MYIA-056649581251/POI100198/Ari Kiswandari/081907970487/puskesmaspuyung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08:25:17"/>
    <d v="2026-08-09T08:00:00"/>
    <m/>
    <s v="PS"/>
    <s v="LOMBOK TENGAH"/>
    <s v="NO ADDON"/>
    <n v="20260809"/>
    <s v="Completed"/>
    <s v="HSI Bisnis Promo HUT Telkom PSB 70% - 1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0"/>
  </r>
  <r>
    <n v="780"/>
    <n v="1002515948"/>
    <n v="3"/>
    <x v="5"/>
    <n v="5"/>
    <s v="MADURA"/>
    <s v="BANGKALAN"/>
    <s v="BKL"/>
    <s v="REG"/>
    <s v="AO"/>
    <x v="0"/>
    <m/>
    <s v="OSS - FALLOUT"/>
    <s v="RBS-Regional 3"/>
    <d v="2026-08-08T13:27:54"/>
    <d v="2026-08-10T15:01:12"/>
    <n v="69361470"/>
    <m/>
    <n v="152435910022"/>
    <s v="BMT UGT SIDOGIRI UNIT SA KADIRUN BKLN"/>
    <s v="ODP-BKL-FL/23"/>
    <s v="WO061269357"/>
    <m/>
    <m/>
    <m/>
    <n v="112.73725520000001"/>
    <n v="-7.0491945999999999"/>
    <s v="|MN02601|/BMT UGT SIDOGIRI UNIT SA KADIRUN BKLN/Mahfudz MB/082330233222/bangkalandelapan@gmail.com/HSI Bisnis Promo HUT Telkom (1:1) 50 Mbps (Rp 355.000) PSB Rp 150.000"/>
    <s v="Sales Force DBS"/>
    <m/>
    <m/>
    <m/>
    <m/>
    <m/>
    <m/>
    <m/>
    <m/>
    <s v="Management Janji"/>
    <s v="2026-08-09 13:00:00|Nama PIC : Bp Mahfudz No Hp : 082330233222 No Alt : - Tgl Pemasangan : 09 Agustus 2026 Interval : PAGI SIANG Note : Hubungi pelanggan terlebih dahulu|40951378|MYDITA"/>
    <s v="FCC"/>
    <d v="2026-08-08T13:39:52"/>
    <d v="2026-08-09T13:00:00"/>
    <s v="Kendala Pelanggan"/>
    <s v="FO_WFM"/>
    <s v="X"/>
    <s v="NO ADDON"/>
    <m/>
    <s v="Provisioning Failed|WFM|INF009012484|Keterangan failwa: PCL_-7.87235478,112.751247_TIDAK JADI PASANG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Mahfudz No Hp : 082330233222 No Alt : - Tgl Pemasangan : 09 Agustus 2026 Interval : PAGI SIANG Note : Hubungi pelanggan terlebih dahulu|40951378|MYDITA"/>
    <m/>
    <m/>
    <m/>
    <e v="#NUM!"/>
    <e v="#NUM!"/>
    <x v="1"/>
  </r>
  <r>
    <n v="781"/>
    <n v="1002518322"/>
    <n v="3"/>
    <x v="2"/>
    <n v="5"/>
    <s v="SINGARJA"/>
    <s v="KLUNGKUNG"/>
    <s v="APR"/>
    <s v="REG"/>
    <s v="AO"/>
    <x v="0"/>
    <m/>
    <s v="QC MIA - INVALID QUALITY CONTROL MIA"/>
    <s v="RBS-Regional 3"/>
    <d v="2026-08-10T15:38:49"/>
    <d v="2026-08-10T17:55:20"/>
    <n v="69362650"/>
    <m/>
    <n v="172404209226"/>
    <s v="SPBU 5480804 Jasri"/>
    <s v="ODP-APR-FK/28"/>
    <m/>
    <m/>
    <m/>
    <m/>
    <n v="115.615708771112"/>
    <n v="-8.4771586929703595"/>
    <s v="|MN02750|/CP I WAYAN SUKADANA/085974653039/spbu.bali.5480804.ayani@gmail.com"/>
    <s v="Sales Force DBS"/>
    <m/>
    <m/>
    <m/>
    <m/>
    <m/>
    <m/>
    <m/>
    <m/>
    <m/>
    <m/>
    <m/>
    <d v="2026-10-08T15:39:56"/>
    <m/>
    <m/>
    <s v="QC1"/>
    <s v="KARANGASEM"/>
    <s v="NO ADDON"/>
    <m/>
    <s v="QC MIA - INVALID QUALITY CONTROL MIA - Upload Kartu Identitas Tidak Sesuai - Mohon upload KTP asli bukan fotocopy/print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82"/>
    <n v="1002510500"/>
    <n v="3"/>
    <x v="6"/>
    <n v="5"/>
    <s v="PASURUAN"/>
    <s v="PASURUAN"/>
    <s v="GDW"/>
    <s v="REG"/>
    <s v="AO"/>
    <x v="0"/>
    <m/>
    <s v="Completed (PS)"/>
    <s v="RBS-Regional 3"/>
    <d v="2026-08-05T13:20:44"/>
    <d v="2026-08-06T15:52:57"/>
    <n v="69359173"/>
    <m/>
    <n v="152731203673"/>
    <s v="MUTIARA GROUP"/>
    <s v="ODP-GDW-FG/03"/>
    <s v="WO061022846"/>
    <m/>
    <m/>
    <m/>
    <n v="112.9018069"/>
    <n v="-7.6961456000000004"/>
    <s v="|MN01809|/MUTIARA GROUP/WINBACK 2.0 HSI B2B (1:1) 100MBPS 535RB PSB DISC 70%//mutiaraurwah.1@gmail.com/ANI FEBRIYANTI/8125219897"/>
    <s v="Sales Force DBS"/>
    <m/>
    <m/>
    <m/>
    <m/>
    <m/>
    <m/>
    <m/>
    <m/>
    <s v="Management Janji"/>
    <s v="2026-08-07 08:00:00|M Janji : (07/08/2026) jam Pasang pagi Note : hubungi pelanggan jika ingin kelokasi|40981182|MYDITA"/>
    <s v="FCC"/>
    <d v="2026-05-08T13:25:39"/>
    <d v="2026-08-07T08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M Janji : (07/08/2026) jam Pasang pagi Note : hubungi pelanggan jika ingin kelokasi|40981182|MYDITA"/>
    <n v="2026"/>
    <n v="8"/>
    <n v="6"/>
    <d v="2026-08-06T00:00:00"/>
    <n v="-1.3333333333357587"/>
    <x v="0"/>
  </r>
  <r>
    <n v="783"/>
    <n v="1002512816"/>
    <n v="3"/>
    <x v="3"/>
    <n v="4"/>
    <s v="YOGYAKARTA"/>
    <s v="GUNUNG KIDUL"/>
    <s v="WNS"/>
    <s v="REG"/>
    <s v="AO"/>
    <x v="0"/>
    <m/>
    <s v="FCC - HD1A - PROGRESS"/>
    <s v="RBS-Regional 3"/>
    <d v="2026-08-06T15:05:23"/>
    <d v="2026-08-06T15:07:15"/>
    <n v="69360131"/>
    <m/>
    <n v="143135115034"/>
    <s v="Jaringan Multimedia Indonesia"/>
    <m/>
    <m/>
    <m/>
    <m/>
    <m/>
    <n v="110.733663308782"/>
    <n v="-8.060499767957530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84"/>
    <n v="1002510571"/>
    <n v="3"/>
    <x v="3"/>
    <n v="4"/>
    <s v="YOGYAKARTA"/>
    <s v="INNER - YOGYA JATENG SELATAN"/>
    <s v="PGR"/>
    <s v="REG"/>
    <s v="AO"/>
    <x v="0"/>
    <m/>
    <s v="Completed (PS)"/>
    <s v="RBS-Regional 3"/>
    <d v="2026-08-05T13:34:04"/>
    <d v="2026-08-07T06:24:16"/>
    <n v="69359198"/>
    <m/>
    <n v="141114227800"/>
    <s v="Adanu Adhinata Semesta"/>
    <s v="ODP-PGR-FCC/024"/>
    <s v="WO060991693"/>
    <m/>
    <m/>
    <m/>
    <n v="110.3861309"/>
    <n v="-7.8130996000000001"/>
    <s v="|MC80228|/Adanu Adhinata Semesta /Paket HSI Bisnis Promo HUT Telkom 1:1 100Mbps/Auzan Iman Patria/085888176424/ga.staff.adanuadhinatasemesta@gmail.com"/>
    <s v="Sales Profesional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7"/>
    <d v="2026-08-07T00:00:00"/>
    <n v="0.45833333333575865"/>
    <x v="0"/>
  </r>
  <r>
    <n v="785"/>
    <n v="1002517085"/>
    <n v="3"/>
    <x v="5"/>
    <n v="5"/>
    <s v="SBY UTARA"/>
    <s v="MANYAR"/>
    <s v="MGO"/>
    <s v="REG"/>
    <s v="AO"/>
    <x v="0"/>
    <m/>
    <s v="Completed (PS)"/>
    <s v="RBS-Regional 3"/>
    <d v="2026-08-10T09:48:04"/>
    <d v="2026-08-10T14:26:05"/>
    <n v="69362165"/>
    <m/>
    <n v="152413167598"/>
    <s v="CV. KARTIKA PERMATA"/>
    <s v="ODP-DMO-FDF/04"/>
    <s v="WO061375187"/>
    <m/>
    <m/>
    <m/>
    <n v="112.7299569"/>
    <n v="-7.2508828999999997"/>
    <s v="AMRBS;403536;AMEX;FANI INDRA;RBS-3;SURAMADU;PSB;CV. KARTIKA PERMATA;085 230 264 644;spbu60132@yahoo.co.id;HSI Bisnis (1:1) 50 Mbps (Rp 439.000) PSB Rp 150.000;sutrisno;https://share.google/siQ94HUNEKmyIUens"/>
    <s v="Amex"/>
    <m/>
    <m/>
    <m/>
    <m/>
    <m/>
    <m/>
    <m/>
    <m/>
    <s v="Management Janji"/>
    <s v="2026-08-11 08:00:00|Waktu pemasnagan : 11 Agustus 2026 Jam pemasangan : 08.00 - 12.00 Mohon hubungi pelanggan sebelum ke lokasi  Terima kasih|40971401|MYDITA"/>
    <s v="FCC"/>
    <d v="2026-10-08T09:55:35"/>
    <d v="2026-08-11T08:00:00"/>
    <m/>
    <s v="PS"/>
    <s v="MERGOYOS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Waktu pemasnagan : 11 Agustus 2026 Jam pemasangan : 08.00 - 12.00 Mohon hubungi pelanggan sebelum ke lokasi  Terima kasih|40971401|MYDITA"/>
    <n v="2026"/>
    <n v="8"/>
    <n v="10"/>
    <d v="2026-08-10T00:00:00"/>
    <n v="-1.3333333333357587"/>
    <x v="0"/>
  </r>
  <r>
    <n v="786"/>
    <n v="1002510319"/>
    <n v="3"/>
    <x v="0"/>
    <n v="5"/>
    <s v="MADIUN"/>
    <s v="BOJONEGORO"/>
    <s v="SMJ"/>
    <s v="REG"/>
    <s v="AO"/>
    <x v="0"/>
    <s v="1P INET"/>
    <s v="Completed (PS)"/>
    <s v="RBS-Regional 3"/>
    <d v="2026-08-05T11:53:57"/>
    <d v="2026-08-06T14:17:14"/>
    <n v="69359065"/>
    <m/>
    <n v="152642209551"/>
    <s v="Smkn Sugihwaras"/>
    <s v="ODP-SMJ-FA/78"/>
    <s v="WO060971571"/>
    <m/>
    <m/>
    <m/>
    <n v="111.947784136145"/>
    <n v="-7.2982218967266297"/>
    <s v="|MN00271|MYIA-073344631850/POI/Nila Ekowati/082237399808/smknsugihwaras.official@gmail.com"/>
    <s v="MYIB_ASSISTANT"/>
    <m/>
    <m/>
    <m/>
    <m/>
    <m/>
    <m/>
    <m/>
    <m/>
    <s v="Management Janji"/>
    <s v="2026-08-06 13:00:00 | Nama PIC : Ibu Nila No Hp : 082237399808 No Alt : - Tgl Pemasangan : 06 Agustus 2026 Interval : PAGI SIANG Note : Hubungi pelanggan terlebih dahulu"/>
    <s v="FCC"/>
    <d v="2026-05-08T11:55:33"/>
    <d v="2026-08-06T13:00:00"/>
    <m/>
    <s v="PS"/>
    <s v="PADANGAN"/>
    <s v="NO ADDON"/>
    <n v="20260806"/>
    <s v="Completed"/>
    <s v="HSI Bisnis Basic Promo HUT Telkom PSB 70% - 100 Mbps"/>
    <s v="INDIBIZ"/>
    <m/>
    <m/>
    <d v="2026-08-06T13:00:00"/>
    <s v="2026-08-06 13:00:00 | Nama PIC : Ibu Nila No Hp : 082237399808 No Alt : - Tgl Pemasangan : 06 Agustus 2026 Interval : PAGI SIANG Note : Hubungi pelanggan terlebih dahulu"/>
    <n v="2026"/>
    <n v="8"/>
    <n v="6"/>
    <d v="2026-08-06T00:00:00"/>
    <n v="-0.54166666666424135"/>
    <x v="0"/>
  </r>
  <r>
    <n v="787"/>
    <n v="1002512805"/>
    <n v="3"/>
    <x v="5"/>
    <n v="5"/>
    <s v="SBY UTARA"/>
    <s v="TANDES"/>
    <s v="LKI"/>
    <s v="REG"/>
    <s v="AO"/>
    <x v="0"/>
    <s v="1P INET"/>
    <s v="Completed (PS)"/>
    <s v="RBS-Regional 3"/>
    <d v="2026-08-06T15:02:58"/>
    <d v="2026-08-07T13:58:19"/>
    <n v="69360125"/>
    <m/>
    <n v="152424212991"/>
    <s v="PT. Ikanindo Rekatama Cipta"/>
    <s v="ODP-LKS-FAE/44 FAE/D05/44.01"/>
    <s v="WO061089482"/>
    <m/>
    <m/>
    <m/>
    <n v="112.65170406550099"/>
    <n v="-7.3160850226120697"/>
    <s v="MD|MYDB-20260806264513|DN00001/MN02280|PT. Ikanindo Rekatama Cipta|0881036777266"/>
    <s v="MYDIGIBIZPARTNER"/>
    <m/>
    <m/>
    <m/>
    <m/>
    <m/>
    <m/>
    <m/>
    <m/>
    <s v="Management Janji"/>
    <s v="2026-08-07 12:00:00 | Tanggal pemasangan: 6/08/2026 Jam pemasangan : pagi / siang Info Tambahan : Hubungi pelanggan dulu sebelum ke lokasi. terima kasih"/>
    <s v="FCC"/>
    <d v="2026-06-08T15:25:44"/>
    <d v="2026-08-07T12:00:00"/>
    <m/>
    <s v="PS"/>
    <s v="TANDES"/>
    <s v="NETMONK"/>
    <n v="20260807"/>
    <s v="Completed"/>
    <s v="HSI Bisnis Bundling Netmonk Promo 2026 PSB 70% - 50 Mbps"/>
    <s v="INDIBIZ"/>
    <m/>
    <m/>
    <d v="2026-08-07T12:00:00"/>
    <s v="2026-08-07 12:00:00 | Tanggal pemasangan: 6/08/2026 Jam pemasangan : pagi / siang Info Tambahan : Hubungi pelanggan dulu sebelum ke lokasi. terima kasih"/>
    <n v="2026"/>
    <n v="8"/>
    <n v="7"/>
    <d v="2026-08-07T00:00:00"/>
    <n v="-0.5"/>
    <x v="0"/>
  </r>
  <r>
    <n v="788"/>
    <n v="1002511549"/>
    <n v="3"/>
    <x v="6"/>
    <n v="5"/>
    <s v="JEMBER"/>
    <s v="BONDOWOSO"/>
    <s v="BOW"/>
    <s v="REG"/>
    <s v="AO"/>
    <x v="0"/>
    <s v="2P INET + VOICE"/>
    <s v="Completed (PS)"/>
    <s v="RBS-Regional 3"/>
    <d v="2026-08-06T09:10:57"/>
    <d v="2026-08-06T14:49:27"/>
    <n v="69359584"/>
    <n v="3322010092"/>
    <n v="152507223557"/>
    <s v="RUMAH KOST ZAIN"/>
    <s v="ODP-BOW-FAC/32 FAC/D02/32.01"/>
    <s v="WO061043862"/>
    <m/>
    <m/>
    <m/>
    <n v="113.830870644215"/>
    <n v="-7.9572022971668304"/>
    <s v="|MC30175|MYIA-000392348584/POI/ZAINUDDIN/083853348589/kostzain96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25:00"/>
    <d v="2026-08-07T08:00:00"/>
    <m/>
    <s v="PS"/>
    <s v="BONDOWOSO"/>
    <s v="NO ADDON"/>
    <n v="20260806"/>
    <s v="Completed"/>
    <s v="HSI Bisnis Bundling Phone PSB 70% - Free 800 Menit Promo - 3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0"/>
  </r>
  <r>
    <n v="789"/>
    <n v="1002505719"/>
    <n v="3"/>
    <x v="1"/>
    <n v="4"/>
    <s v="PEKALONGAN"/>
    <s v="SLAWI"/>
    <s v="BLU"/>
    <s v="REG"/>
    <s v="AO"/>
    <x v="0"/>
    <m/>
    <s v="Completed (PS)"/>
    <s v="RBS-Regional 3"/>
    <d v="2026-08-03T10:12:34"/>
    <d v="2026-08-05T17:26:01"/>
    <n v="69357283"/>
    <m/>
    <n v="142206131308"/>
    <s v="BUMI ASRI GUCIKU"/>
    <s v="ODP-BLU-FK/010"/>
    <s v="WO060933662"/>
    <m/>
    <m/>
    <m/>
    <n v="109.1620116"/>
    <n v="-7.1951413999999998"/>
    <s v="AMRBS;403095;REG3;BAYU;085100296564;HSI 1S 50MB;PIC 082234038686;gucikuhotwaterboomkonten@gmail.com"/>
    <s v="Account Manager"/>
    <m/>
    <m/>
    <m/>
    <m/>
    <m/>
    <m/>
    <m/>
    <m/>
    <s v="Management Janji"/>
    <s v="2026-08-06 08:00:00|M Janji : (05/08/2026) jam Pasang pagi / siang  Note : hubungi pelanggan jika ingin kelokasi|40981182|MYDITA"/>
    <s v="FCC"/>
    <d v="2026-03-08T10:40:22"/>
    <d v="2026-08-06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M Janji : (05/08/2026) jam Pasang pagi / siang  Note : hubungi pelanggan jika ingin kelokasi|40981182|MYDITA"/>
    <n v="2026"/>
    <n v="8"/>
    <n v="5"/>
    <d v="2026-08-05T00:00:00"/>
    <n v="-1.3333333333357587"/>
    <x v="0"/>
  </r>
  <r>
    <n v="790"/>
    <n v="1002511443"/>
    <n v="3"/>
    <x v="5"/>
    <n v="5"/>
    <s v="SBY UTARA"/>
    <s v="LAMONGAN"/>
    <s v="LMG"/>
    <s v="REG"/>
    <s v="AO"/>
    <x v="0"/>
    <m/>
    <s v="CANCEL COMPLETED"/>
    <s v="RBS-Regional 3"/>
    <d v="2026-08-06T08:26:01"/>
    <d v="2026-08-09T10:13:27"/>
    <n v="69359541"/>
    <m/>
    <n v="152433910083"/>
    <s v="Hj via homestay"/>
    <s v="ODP-LMG-FJ/60"/>
    <m/>
    <m/>
    <m/>
    <m/>
    <n v="112.4032284"/>
    <n v="-7.1241047999999996"/>
    <s v="|MN00882|/Hj via homestay/Laylun Nashrul 'Alim/085731001111/satutama884@gmail.com/HSI Basic Promo HUT Telkom (1:2) 50 Mbps (Rp 320.000) PSB Rp 150.000"/>
    <s v="Sales Force DBS"/>
    <m/>
    <m/>
    <m/>
    <m/>
    <m/>
    <m/>
    <m/>
    <m/>
    <m/>
    <m/>
    <m/>
    <d v="2026-06-08T08:39:52"/>
    <m/>
    <m/>
    <s v="REJECT_FCC"/>
    <s v="LAMONGAN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s v="DECLINE : Decline - Batal Order EVI PUSPITA EKASARI 40931150|MYDITA"/>
    <m/>
    <m/>
    <m/>
    <m/>
    <m/>
    <e v="#NUM!"/>
    <e v="#NUM!"/>
    <x v="1"/>
  </r>
  <r>
    <n v="791"/>
    <n v="1002517666"/>
    <n v="3"/>
    <x v="2"/>
    <n v="5"/>
    <s v="DENPASAR"/>
    <s v="UBUNG"/>
    <s v="SMY"/>
    <s v="REG"/>
    <s v="AO"/>
    <x v="0"/>
    <s v="1P INET"/>
    <s v="MIE - SEND SURVEY"/>
    <s v="RBS-Regional 3"/>
    <d v="2026-08-10T12:55:57"/>
    <d v="2026-08-10T12:58:01"/>
    <n v="69362384"/>
    <m/>
    <n v="172416797719"/>
    <s v="PT GARUDA AKHLAK SEJAHTERA"/>
    <s v="ODP-SMY-FW/55 FW/D04/55.01"/>
    <s v="WO061391971"/>
    <m/>
    <m/>
    <m/>
    <n v="115.1712661"/>
    <n v="-8.6972375"/>
    <s v="|MN02665|MYIA-030368477802/POI/TONI/089619714653/ahmadsultoni3008@gmail.com"/>
    <s v="MYIB_ASSISTANT"/>
    <m/>
    <m/>
    <m/>
    <m/>
    <m/>
    <m/>
    <m/>
    <m/>
    <s v="Management Janji"/>
    <s v="2026-08-11 13:00:00 | Nama : BP AHMAD SULTONI  No Hp : 089619714653 No Alt :  Tgl Pemasangan : 11 Agustus 2026 Interval : PAGI  Note : Hubungi pelanggan terlebih dahulu"/>
    <s v="FCC"/>
    <d v="2026-10-08T13:09:48"/>
    <d v="2026-08-11T13:00:00"/>
    <m/>
    <s v="SURVEY_NEW_MANJA"/>
    <s v="SEMINYAK"/>
    <s v="NO ADDON"/>
    <m/>
    <s v="MIE - SEND SURVEY"/>
    <s v="HSI Bisnis Basic Promo HUT Telkom PSB 70% - 50 Mbps"/>
    <s v="INDIBIZ"/>
    <m/>
    <m/>
    <d v="2026-08-11T13:00:00"/>
    <s v="2026-08-11 13:00:00 | Nama : BP AHMAD SULTONI  No Hp : 089619714653 No Alt :  Tgl Pemasangan : 11 Agustus 2026 Interval : PAGI  Note : Hubungi pelanggan terlebih dahulu"/>
    <m/>
    <m/>
    <m/>
    <e v="#NUM!"/>
    <e v="#NUM!"/>
    <x v="1"/>
  </r>
  <r>
    <n v="792"/>
    <n v="1002515804"/>
    <n v="3"/>
    <x v="5"/>
    <n v="5"/>
    <s v="MADURA"/>
    <s v="PAMEKASAN"/>
    <s v="PRG"/>
    <s v="REG"/>
    <s v="AO"/>
    <x v="0"/>
    <m/>
    <s v="Completed (PS)"/>
    <s v="RBS-Regional 3"/>
    <d v="2026-08-08T11:22:35"/>
    <d v="2026-08-08T16:46:34"/>
    <n v="69361145"/>
    <m/>
    <n v="152428209498"/>
    <s v="TOKO MAKMUR ABADI"/>
    <s v="ODP-PRG-FD/09"/>
    <s v="WO061248372"/>
    <m/>
    <m/>
    <m/>
    <n v="113.687455"/>
    <n v="-7.0253519999999998"/>
    <s v="MD|MYDB-20260807264693|DN00001/MN00806|TOKO MAKMUR ABADI|08132834210"/>
    <s v="MYDIGIBIZPARTNER"/>
    <m/>
    <m/>
    <m/>
    <m/>
    <m/>
    <m/>
    <m/>
    <m/>
    <s v="Management Janji"/>
    <s v="2026-08-08 15:00:00 | M Janji : (08/08/026)  jam Pasang : 09:00  Note : hubungi pelanggan jika ingin kelokasi"/>
    <s v="FCC"/>
    <d v="2026-08-08T11:25:30"/>
    <m/>
    <m/>
    <s v="PS"/>
    <s v="X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8 15:00:00 | M Janji : (08/08/026)  jam Pasang : 09:00  Note : hubungi pelanggan jika ingin kelokasi"/>
    <n v="2026"/>
    <n v="8"/>
    <n v="8"/>
    <d v="2026-08-08T00:00:00"/>
    <n v="-0.29166666666424135"/>
    <x v="0"/>
  </r>
  <r>
    <n v="793"/>
    <n v="1002515631"/>
    <n v="3"/>
    <x v="5"/>
    <n v="5"/>
    <s v="MADURA"/>
    <s v="BANGKALAN"/>
    <s v="KPP"/>
    <s v="REG"/>
    <s v="AO"/>
    <x v="0"/>
    <s v="1P INET"/>
    <s v="Completed (PS)"/>
    <s v="RBS-Regional 3"/>
    <d v="2026-08-08T09:16:57"/>
    <d v="2026-08-09T10:30:38"/>
    <n v="69361240"/>
    <m/>
    <n v="152437905586"/>
    <s v="LEMBAGA PENDIDIKAN dan PONDOK PESANTREN AL-HAMIDAH"/>
    <s v="ODP-KPP-FE/14 FE/D01/14.01"/>
    <s v="WO061236742"/>
    <m/>
    <m/>
    <m/>
    <n v="113.275085315108"/>
    <n v="-7.0632842062431296"/>
    <s v="MD|MYDB-20260807264707|DN00001/MN02006|LEMBAGA PENDIDIKAN dan PONDOK PESANTREN AL-HAMIDAH|087899231345"/>
    <s v="MYDIGIBIZPARTNER"/>
    <m/>
    <m/>
    <m/>
    <m/>
    <m/>
    <m/>
    <m/>
    <m/>
    <s v="Management Janji"/>
    <s v="2026-08-09 08:00:00 | Nama PIC : Bp Hidayat No Hp : 087899231345 No Alt : - Tgl Pemasangan : 09 Agustus 2026 Interval : PAGI  Note : Hubungi pelanggan terlebih dahulu"/>
    <s v="FCC"/>
    <d v="2026-08-08T09:25:26"/>
    <d v="2026-08-09T08:00:00"/>
    <m/>
    <s v="PS"/>
    <s v="X"/>
    <s v="NETMONK"/>
    <n v="20260809"/>
    <s v="Completed"/>
    <s v="HSI Bisnis Bundling Netmonk Promo 2026 PSB 70% - 300 Mbps"/>
    <s v="INDIBIZ"/>
    <m/>
    <m/>
    <d v="2026-08-09T08:00:00"/>
    <s v="2026-08-09 08:00:00 | Nama PIC : Bp Hidayat No Hp : 087899231345 No Alt : - Tgl Pemasangan : 09 Agustus 2026 Interval : PAGI  Note : Hubungi pelanggan terlebih dahulu"/>
    <n v="2026"/>
    <n v="8"/>
    <n v="9"/>
    <d v="2026-08-09T00:00:00"/>
    <n v="-0.33333333333575865"/>
    <x v="0"/>
  </r>
  <r>
    <n v="794"/>
    <n v="1002518700"/>
    <n v="3"/>
    <x v="3"/>
    <n v="4"/>
    <s v="MAGELANG"/>
    <s v="WONOSOBO"/>
    <s v="WOS"/>
    <s v="REG"/>
    <s v="AO"/>
    <x v="0"/>
    <s v="1P INET"/>
    <s v="MIE - SEND SURVEY"/>
    <s v="RBS-Regional 3"/>
    <d v="2026-08-10T18:58:57"/>
    <d v="2026-08-10T19:00:01"/>
    <n v="69362796"/>
    <m/>
    <n v="141373127426"/>
    <s v="SDN 4 SAPURAN"/>
    <s v="ODP-WOS-FAU/031 FAU/D07/031.01"/>
    <s v="WO061445725"/>
    <m/>
    <m/>
    <m/>
    <n v="109.9765752"/>
    <n v="-7.4650698999999898"/>
    <s v="|MN02495|MYIA-086339101590/POI/SUCI SUSILOWATI/081328612610/sd4sapuran@yahoo.co.id"/>
    <s v="MYIB_ASSISTANT"/>
    <m/>
    <m/>
    <m/>
    <m/>
    <m/>
    <m/>
    <m/>
    <m/>
    <s v="Management Janji"/>
    <s v="2026-08-11 15:00:00 | Nama PIC:  bp katrin  No HP: 082322546464 Alt: Tanggal: 11/8/2026 Jam Pasang: Sore Note: Hubungi sebelum ke lokasi, terimakasih."/>
    <s v="FCC"/>
    <d v="2026-10-08T19:09:56"/>
    <d v="2026-08-11T15:00:00"/>
    <m/>
    <s v="SURVEY_NEW_MANJA"/>
    <s v="X"/>
    <s v="NO ADDON"/>
    <m/>
    <s v="MIE - SEND SURVEY"/>
    <s v="HSI Bisnis Promo HUT Telkom PSB 70% - 50 Mbps"/>
    <s v="INDIBIZ"/>
    <m/>
    <m/>
    <d v="2026-08-11T15:00:00"/>
    <s v="2026-08-11 15:00:00 | Nama PIC:  bp katrin  No HP: 082322546464 Alt: Tanggal: 11/8/2026 Jam Pasang: Sore Note: Hubungi sebelum ke lokasi, terimakasih."/>
    <m/>
    <m/>
    <m/>
    <e v="#NUM!"/>
    <e v="#NUM!"/>
    <x v="1"/>
  </r>
  <r>
    <n v="795"/>
    <n v="1002504436"/>
    <n v="3"/>
    <x v="4"/>
    <n v="5"/>
    <s v="MATARAM"/>
    <s v="SUMBAWA"/>
    <s v="SBW"/>
    <s v="REG"/>
    <s v="AO"/>
    <x v="0"/>
    <s v="1P INET"/>
    <s v="102 | FOLLOW UP COMPLETED"/>
    <s v="RBS-Regional 3"/>
    <d v="2026-08-01T11:31:57"/>
    <d v="2026-08-03T13:32:46"/>
    <n v="69356666"/>
    <m/>
    <n v="172606810517"/>
    <s v="SMP IT ABU HURAIRAH SUMBAWA"/>
    <s v="ODP-SBW-FBK/12 FBK/D01/12.01"/>
    <s v="WO060634705"/>
    <m/>
    <m/>
    <m/>
    <n v="117.4378584"/>
    <n v="-8.6448596000000002"/>
    <s v="|MN01595|MYIA-012000125241/POI/FIRMAN/087860187055/smpitputra.abhursumbawa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1:39:50"/>
    <d v="2026-08-02T08:00:00"/>
    <s v="Kendala Lainnya"/>
    <s v="REVOKE"/>
    <s v="X"/>
    <s v="NO ADDON"/>
    <m/>
    <s v="Follow Up Revoke Completed, New Order ID : SC1002506111"/>
    <s v="HSI Bisnis Promo HUT Telkom PSB 70% - 50 Mbps"/>
    <s v="INDIBIZ"/>
    <m/>
    <m/>
    <d v="2026-08-02T08:00:00"/>
    <s v="2026-08-02 08:00:00 | M Janji : (02/08/2026) jam Pasang : 09:00 Note : hubungi pelanggan jika ingin kelokasi"/>
    <m/>
    <m/>
    <m/>
    <e v="#NUM!"/>
    <e v="#NUM!"/>
    <x v="1"/>
  </r>
  <r>
    <n v="796"/>
    <n v="1002508469"/>
    <n v="3"/>
    <x v="7"/>
    <n v="4"/>
    <s v="KUDUS"/>
    <s v="PURWODADI"/>
    <s v="GBU"/>
    <s v="REG"/>
    <s v="AO"/>
    <x v="0"/>
    <m/>
    <s v="102 | FOLLOW UP COMPLETED"/>
    <s v="RBS-Regional 3"/>
    <d v="2026-08-04T14:31:58"/>
    <d v="2026-08-09T10:55:07"/>
    <n v="69358318"/>
    <n v="2922951017"/>
    <n v="142516104444"/>
    <s v="PT GLOBAL JET EXPRESS"/>
    <s v="ODP-GBU-FF/014"/>
    <s v="WO061110483"/>
    <m/>
    <m/>
    <m/>
    <n v="110.6321945"/>
    <n v="-7.1613876000000003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M Janji : (07/08/026) jam Pasang : 09:00 Note : hubungi pelanggan jika ingin kelokasi|40951378|MYDITA"/>
    <s v="FCC"/>
    <d v="2026-04-08T14:40:14"/>
    <d v="2026-08-07T15:00:00"/>
    <s v="Kendala Teknik"/>
    <s v="REVOKE"/>
    <s v="GUBUG"/>
    <s v="NO ADDON"/>
    <m/>
    <s v="Follow Up Revoke Completed, New Order ID : SC1002516388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1"/>
  </r>
  <r>
    <n v="797"/>
    <n v="1002517556"/>
    <n v="3"/>
    <x v="1"/>
    <n v="4"/>
    <s v="PEKALONGAN"/>
    <s v="BREBES"/>
    <s v="BRB"/>
    <s v="REG"/>
    <s v="AO"/>
    <x v="0"/>
    <m/>
    <s v="MIE - SEND SURVEY"/>
    <s v="RBS-Regional 3"/>
    <d v="2026-08-10T12:04:07"/>
    <d v="2026-08-10T15:54:27"/>
    <n v="69362341"/>
    <m/>
    <n v="146284107593"/>
    <s v="SMKN 1 BREBES"/>
    <s v="ODP-BRB-FG/069"/>
    <s v="WO061424905"/>
    <m/>
    <m/>
    <m/>
    <n v="109.04872159999999"/>
    <n v="-6.8769770000000001"/>
    <s v="AMRBS;403095;REG3;BAYU;085100296564;HSI 1S 50MB;PIC 089682135614;sarasnomo55@gmail.com"/>
    <s v="Account Manager"/>
    <m/>
    <m/>
    <m/>
    <m/>
    <m/>
    <m/>
    <m/>
    <m/>
    <s v="Management Janji"/>
    <s v="2026-08-11 13:00:00|Nama PIC:  bp rudini  No HP: 089682135614 Alt: Tanggal: 11/8/2026 Jam Pasang: Siang Note: Hubungi sebelum ke lokasi, terimakasih.|40010577|MYDITA"/>
    <s v="FCC"/>
    <d v="2026-10-08T12:09:56"/>
    <d v="2026-08-11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rudini  No HP: 089682135614 Alt: Tanggal: 11/8/2026 Jam Pasang: Siang Note: Hubungi sebelum ke lokasi, terimakasih.|40010577|MYDITA"/>
    <m/>
    <m/>
    <m/>
    <e v="#NUM!"/>
    <e v="#NUM!"/>
    <x v="1"/>
  </r>
  <r>
    <n v="798"/>
    <n v="1002513438"/>
    <n v="3"/>
    <x v="0"/>
    <n v="5"/>
    <s v="KEDIRI"/>
    <s v="KEDIRI"/>
    <s v="KDI"/>
    <s v="REG"/>
    <s v="AO"/>
    <x v="0"/>
    <s v="1P INET"/>
    <s v="Completed (PS)"/>
    <s v="RBS-Regional 3"/>
    <d v="2026-08-06T18:25:57"/>
    <d v="2026-08-07T16:52:34"/>
    <n v="69360323"/>
    <m/>
    <n v="152610241469"/>
    <s v="SPBU 54.641.26 KEDIRI"/>
    <s v="ODP-KDI-FAS/49 FAS/D03/49.01"/>
    <s v="WO061114049"/>
    <m/>
    <m/>
    <m/>
    <n v="112.040719"/>
    <n v="-7.8081211000000001"/>
    <s v="|MN00418|MYIA-045777034632/POI/PUPUT WIJAYANTI/085736677773/spbukatang1@gmail.com"/>
    <s v="MYIB_ASSISTANT"/>
    <m/>
    <m/>
    <m/>
    <m/>
    <m/>
    <m/>
    <m/>
    <m/>
    <s v="Management Janji"/>
    <s v="2026-08-08 08:00:00 | M Janji :  08 Agustus 2026 Jam Pasang : Pagi Note : hubungi pelanggan jika ingin ke lokasi, terima kasih."/>
    <s v="FCC"/>
    <d v="2026-06-08T18:39:57"/>
    <d v="2026-08-08T08:00:00"/>
    <m/>
    <s v="PS"/>
    <s v="X"/>
    <s v="NO ADDON"/>
    <n v="20260807"/>
    <s v="Completed"/>
    <s v="HSI Bisnis Promo HUT Telkom PSB 70% - 50 Mbps"/>
    <s v="INDIBIZ"/>
    <m/>
    <m/>
    <d v="2026-08-08T08:00:00"/>
    <s v="2026-08-08 08:00:00 | M Janji :  08 Agustus 2026 Jam Pasang : Pagi Note : hubungi pelanggan jika ingin ke lokasi, terima kasih."/>
    <n v="2026"/>
    <n v="8"/>
    <n v="7"/>
    <d v="2026-08-07T00:00:00"/>
    <n v="-1.3333333333357587"/>
    <x v="0"/>
  </r>
  <r>
    <n v="799"/>
    <n v="1002510952"/>
    <n v="3"/>
    <x v="4"/>
    <n v="5"/>
    <s v="MATARAM"/>
    <s v="LOMBOK BARAT TENGAH"/>
    <s v="GER"/>
    <s v="REG"/>
    <s v="AO"/>
    <x v="0"/>
    <s v="1P INET"/>
    <s v="7 | OSS - PROVISIONING ISSUED"/>
    <s v="RBS-Regional 3"/>
    <d v="2026-08-05T15:04:57"/>
    <d v="2026-08-07T08:08:51"/>
    <n v="69359351"/>
    <m/>
    <n v="172602203753"/>
    <s v="SPPG Ombe Baru"/>
    <s v="ODP-GER-FAF/32"/>
    <s v="WO060998933"/>
    <m/>
    <m/>
    <m/>
    <n v="116.133645637345"/>
    <n v="-8.6527050186505292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05-08T15:10:31"/>
    <d v="2026-08-07T08:00:00"/>
    <m/>
    <s v="PI"/>
    <s v="LOMBOK TENGAH"/>
    <s v="NO ADDON"/>
    <m/>
    <s v="Provisioning Issued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1"/>
  </r>
  <r>
    <n v="800"/>
    <n v="1002504378"/>
    <n v="3"/>
    <x v="3"/>
    <n v="4"/>
    <s v="PURWOKERTO"/>
    <s v="BANJARNEGARA"/>
    <s v="BJR"/>
    <s v="REG"/>
    <s v="AO"/>
    <x v="0"/>
    <m/>
    <s v="Completed (PS)"/>
    <s v="RBS-Regional 3"/>
    <d v="2026-08-01T10:45:59"/>
    <d v="2026-08-01T11:41:28"/>
    <n v="69355162"/>
    <m/>
    <n v="146372103592"/>
    <s v="TOKO MULYA"/>
    <s v="ODP-BJR-FAG/013"/>
    <s v="WO060630011"/>
    <m/>
    <m/>
    <m/>
    <n v="109.600122"/>
    <n v="-7.3503530000000001"/>
    <s v="|MC00213|MYIA-052175650340/POI/MULYATI/088708175802/poncokrc31@gmail.com"/>
    <s v="Sales Profesional"/>
    <m/>
    <m/>
    <m/>
    <m/>
    <m/>
    <m/>
    <m/>
    <m/>
    <s v="Management Janji"/>
    <s v="2026-07-31 13:00:00 | M Janji :  31 Juli 2026  Jam Pasang : Pagi / Siang  Note : hubungi pelanggan jika ingin kelokasi"/>
    <s v="FCC"/>
    <d v="2026-01-08T10:54:54"/>
    <m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M Janji :  31 Juli 2026  Jam Pasang : Pagi / Siang  Note : hubungi pelanggan jika ingin kelokasi"/>
    <n v="2026"/>
    <n v="8"/>
    <n v="1"/>
    <d v="2026-08-01T00:00:00"/>
    <n v="-0.29166666666424135"/>
    <x v="0"/>
  </r>
  <r>
    <n v="801"/>
    <n v="1002516587"/>
    <n v="3"/>
    <x v="2"/>
    <n v="5"/>
    <s v="DENPASAR"/>
    <s v="SANUR"/>
    <s v="TOP"/>
    <s v="REG"/>
    <s v="AO"/>
    <x v="0"/>
    <m/>
    <s v="Completed (PS)"/>
    <s v="RBS-Regional 3"/>
    <d v="2026-08-09T16:17:31"/>
    <d v="2026-08-10T16:04:58"/>
    <n v="69360114"/>
    <m/>
    <n v="172422212704"/>
    <s v="SPBU5480103"/>
    <s v="ODP-TOP-FF/41"/>
    <s v="WO061333724"/>
    <m/>
    <m/>
    <m/>
    <n v="115.251884"/>
    <n v="-8.6410959999999992"/>
    <s v="|MN02665|MYIA-048118956985/POI/pak agung/085738735929/spbu.bali.5480103@gmail.com"/>
    <s v="Sales Force DBS"/>
    <m/>
    <m/>
    <m/>
    <m/>
    <m/>
    <m/>
    <m/>
    <m/>
    <s v="Management Janji"/>
    <s v="2026-08-07 13:00:00 | Nama PIC : Dwija   No HP : 085738735929  Alt :   M Janji : 07/08/2026  Jam Pasang : 08.00 - 13:00   NoteÃ‚Â :  hubungi terlebih dahulu sebelum kelokasi"/>
    <s v="FCC"/>
    <d v="2026-09-08T16:25:16"/>
    <m/>
    <m/>
    <s v="PS"/>
    <s v="TOHPATI SUKAWATI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7 13:00:00 | Nama PIC : Dwija   No HP : 085738735929  Alt :   M Janji : 07/08/2026  Jam Pasang : 08.00 - 13:00   NoteÃ‚Â :  hubungi terlebih dahulu sebelum kelokasi"/>
    <n v="2026"/>
    <n v="8"/>
    <n v="10"/>
    <d v="2026-08-10T00:00:00"/>
    <n v="0.70833333333575865"/>
    <x v="0"/>
  </r>
  <r>
    <n v="802"/>
    <n v="1002516964"/>
    <n v="3"/>
    <x v="5"/>
    <n v="5"/>
    <s v="SBY SELATAN"/>
    <s v="MANYAR"/>
    <s v="GBG"/>
    <s v="REG"/>
    <s v="AO"/>
    <x v="0"/>
    <m/>
    <s v="MIE - SEND SURVEY"/>
    <s v="RBS-Regional 3"/>
    <d v="2026-08-10T09:14:22"/>
    <d v="2026-08-10T11:58:02"/>
    <n v="69362098"/>
    <m/>
    <n v="152320246238"/>
    <s v="PT PELITA MULYA"/>
    <s v="ODP-MYR-FTZ/44"/>
    <s v="WO061384112"/>
    <m/>
    <m/>
    <m/>
    <n v="112.7538989"/>
    <n v="-7.2605101000000003"/>
    <s v="AMRBS;405989;AMEX;SRI MUJI H;RBS-3;SURAMADU;PSB;PT PELITA MULYA;YOKO;081357674198;pt.pelitamulya@gmail.com;HSI Bisnis (1:1) 50 Mbps (Rp 439.000) PSB Rp 150.000;"/>
    <s v="Amex"/>
    <m/>
    <m/>
    <m/>
    <m/>
    <m/>
    <m/>
    <m/>
    <m/>
    <s v="Management Janji"/>
    <s v="2026-08-13 15:00:00|Nama PIC:  bp yoko  No HP: 081357674198 Alt: 0315024217 Tanggal: 13/8/2026 Jam Pasang: Sore Note: Hubungi sebelum ke lokasi, terimakasih.|40010577|MYDITA"/>
    <s v="FCC"/>
    <d v="2026-10-08T09:25:41"/>
    <d v="2026-08-13T15:00:00"/>
    <m/>
    <s v="SURVEY_NEW_MANJA"/>
    <s v="DARMO GUBENG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:  bp yoko  No HP: 081357674198 Alt: 0315024217 Tanggal: 13/8/2026 Jam Pasang: Sore Note: Hubungi sebelum ke lokasi, terimakasih.|40010577|MYDITA"/>
    <m/>
    <m/>
    <m/>
    <e v="#NUM!"/>
    <e v="#NUM!"/>
    <x v="1"/>
  </r>
  <r>
    <n v="803"/>
    <n v="1002510788"/>
    <n v="3"/>
    <x v="4"/>
    <n v="5"/>
    <s v="KUPANG"/>
    <s v="KUPANG"/>
    <s v="KPN"/>
    <s v="REG"/>
    <s v="AO"/>
    <x v="0"/>
    <s v="1P INET"/>
    <s v="Completed (PS)"/>
    <s v="RBS-Regional 3"/>
    <d v="2026-08-05T14:25:57"/>
    <d v="2026-08-07T14:15:41"/>
    <n v="69359292"/>
    <m/>
    <n v="172502311379"/>
    <s v="SMP Kupang Montessori School"/>
    <s v="ODP-KPN-FG/87 FG/D05/87.01"/>
    <s v="WO060993852"/>
    <m/>
    <m/>
    <m/>
    <n v="123.600599281489"/>
    <n v="-10.1753960476873"/>
    <s v="MD|MYDB-20260805264441|DC40005/MC40070|SMP Kupang Montessori School|082236039901"/>
    <s v="MYDIGIBIZPARTNER"/>
    <m/>
    <m/>
    <m/>
    <m/>
    <m/>
    <m/>
    <m/>
    <m/>
    <s v="Management Janji"/>
    <s v="2026-08-06 13:00:00 | Nama PIC : IBU FERO No HP : 082236039901 Alt :  M Janji : (kamis/6/AGUSTUS/2026) jam Pasang : 09:00 Note : hubungi pelanggan jika ingin kelokasi"/>
    <s v="FCC"/>
    <d v="2026-05-08T14:39:46"/>
    <d v="2026-08-06T13:00:00"/>
    <m/>
    <s v="PS"/>
    <s v="KUPANG"/>
    <s v="NO ADDON"/>
    <n v="20260807"/>
    <s v="Completed"/>
    <s v="HSI Bisnis Promo HUT Telkom PSB 70% - 75 Mbps"/>
    <s v="INDIBIZ"/>
    <m/>
    <m/>
    <d v="2026-08-06T13:00:00"/>
    <s v="2026-08-06 13:00:00 | Nama PIC : IBU FERO No HP : 082236039901 Alt :  M Janji : (kamis/6/AGUSTUS/2026) jam Pasang : 09:00 Note : hubungi pelanggan jika ingin kelokasi"/>
    <n v="2026"/>
    <n v="8"/>
    <n v="7"/>
    <d v="2026-08-07T00:00:00"/>
    <n v="0.45833333333575865"/>
    <x v="0"/>
  </r>
  <r>
    <n v="804"/>
    <n v="1002508679"/>
    <n v="3"/>
    <x v="3"/>
    <n v="4"/>
    <s v="MAGELANG"/>
    <s v="PURWOREJJO"/>
    <s v="KTA"/>
    <s v="REG"/>
    <s v="AO"/>
    <x v="0"/>
    <m/>
    <s v="Completed (PS)"/>
    <s v="RBS-Regional 3"/>
    <d v="2026-08-04T14:47:20"/>
    <d v="2026-08-06T19:44:46"/>
    <n v="69358414"/>
    <m/>
    <n v="146142107607"/>
    <s v="Smart Digital Marketing"/>
    <s v="ODP-KTA-FAP/034"/>
    <s v="WO061054678"/>
    <m/>
    <m/>
    <m/>
    <n v="109.92384642357101"/>
    <n v="-7.7201677027679603"/>
    <s v="|MN01685|/LILIS SETYOWATI CATUR/085875078531/liliscatur321@gmail.com"/>
    <s v="Sales Profesional"/>
    <m/>
    <m/>
    <m/>
    <m/>
    <m/>
    <m/>
    <m/>
    <m/>
    <s v="Management Janji"/>
    <s v="2026-08-08 08:00:00|Nama PIC : Bapak Aditya No HP : 085875078531 No Alternatif : -  M Janji : 08/08/2026 Jam Pasang : Pagi NoteÃ‚Â :  Hubungi terlebih dahulu sebelum ke lokasi |40961370|MYDITA"/>
    <s v="FCC"/>
    <d v="2026-04-08T14:55:17"/>
    <d v="2026-08-08T08:00:00"/>
    <m/>
    <s v="PS"/>
    <s v="KUTOARJ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Bapak Aditya No HP : 085875078531 No Alternatif : -  M Janji : 08/08/2026 Jam Pasang : Pagi NoteÃ‚Â :  Hubungi terlebih dahulu sebelum ke lokasi |40961370|MYDITA"/>
    <n v="2026"/>
    <n v="8"/>
    <n v="6"/>
    <d v="2026-08-06T00:00:00"/>
    <n v="-2.3333333333357587"/>
    <x v="0"/>
  </r>
  <r>
    <n v="805"/>
    <n v="1002505928"/>
    <n v="3"/>
    <x v="3"/>
    <n v="4"/>
    <s v="PURWOKERTO"/>
    <s v="PURWOKERTO"/>
    <s v="AJB"/>
    <s v="REG"/>
    <s v="AO"/>
    <x v="0"/>
    <m/>
    <s v="Completed (PS)"/>
    <s v="RBS-Regional 3"/>
    <d v="2026-08-03T11:50:29"/>
    <d v="2026-08-03T13:32:51"/>
    <n v="69355234"/>
    <m/>
    <n v="143387117685"/>
    <s v="SPPG BANYUMAS BANTERAN 2 WANGON"/>
    <s v="ODP-AJB-FG/096"/>
    <s v="WO060777516"/>
    <m/>
    <m/>
    <m/>
    <n v="109.06545164266601"/>
    <n v="-7.5101454762065396"/>
    <s v="|MC00213|MYIA-092121090220/POI/RENDY INDRA PRATAMA/081327176491/sppgbanteranwangon@gmail.com"/>
    <s v="Sales Profesional"/>
    <m/>
    <m/>
    <m/>
    <m/>
    <m/>
    <m/>
    <m/>
    <m/>
    <s v="Management Janji"/>
    <s v="2026-07-31 13:00:00 | M Janji :  31 Juli 2026  Jam Pasang : Pagi / Siang  Note : hubungi pelanggan jika ingin kelokasi  "/>
    <s v="FCC"/>
    <d v="2026-03-08T11:55:02"/>
    <m/>
    <m/>
    <s v="PS"/>
    <s v="AJIBARANG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1 13:00:00 | M Janji :  31 Juli 2026  Jam Pasang : Pagi / Siang  Note : hubungi pelanggan jika ingin kelokasi  "/>
    <n v="2026"/>
    <n v="8"/>
    <n v="3"/>
    <d v="2026-08-03T00:00:00"/>
    <n v="-0.29166666666424135"/>
    <x v="0"/>
  </r>
  <r>
    <n v="806"/>
    <n v="1002514449"/>
    <n v="3"/>
    <x v="3"/>
    <n v="4"/>
    <s v="YOGYAKARTA"/>
    <s v="INNER - YOGYA JATENG SELATAN"/>
    <s v="KEN"/>
    <s v="REG"/>
    <s v="AO"/>
    <x v="0"/>
    <s v="1P INET"/>
    <s v="98 | OSS - CANCEL COMPLETE"/>
    <s v="RBS-Regional 3"/>
    <d v="2026-08-07T11:58:57"/>
    <d v="2026-08-10T11:45:23"/>
    <n v="69360708"/>
    <m/>
    <n v="146130138434"/>
    <s v="ASTANA PROPERTY 6"/>
    <s v="ODP-KEN-FAW/037 FAW/D05/037.01"/>
    <s v="WO061154059"/>
    <m/>
    <m/>
    <m/>
    <n v="110.38862570000001"/>
    <n v="-7.71128059999998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07-08T12:10:12"/>
    <d v="2026-08-09T13:00:00"/>
    <s v="Kendala Teknik"/>
    <s v="CANCEL"/>
    <s v="KENTUNGAN"/>
    <s v="NO ADDON"/>
    <m/>
    <s v="Cancel Completed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1"/>
  </r>
  <r>
    <n v="807"/>
    <n v="1002507601"/>
    <n v="3"/>
    <x v="2"/>
    <n v="5"/>
    <s v="SINGARJA"/>
    <s v="TABANAN"/>
    <s v="TBN"/>
    <s v="REG"/>
    <s v="AO"/>
    <x v="0"/>
    <m/>
    <s v="Completed (PS)"/>
    <s v="RBS-Regional 2"/>
    <d v="2026-08-04T11:00:50"/>
    <d v="2026-08-04T18:08:59"/>
    <n v="66525052"/>
    <m/>
    <n v="172413244281"/>
    <s v="PT. BANGUN INFORMASI TEKNOLOGI"/>
    <s v="ODP-TBN-FBM/06"/>
    <s v="WO060870894"/>
    <m/>
    <m/>
    <m/>
    <n v="115.13273100000001"/>
    <n v="-8.5523699999999998"/>
    <s v="AMRBS;950223;ALDHIAZ;JKT OUTER;HSI Bisnis PSB 70% - 50 Mbps - (439000);CP SANDY 087778113956;billing@bnteknologi.com  "/>
    <s v="Account Manager"/>
    <m/>
    <m/>
    <m/>
    <m/>
    <m/>
    <m/>
    <m/>
    <m/>
    <s v="Management Janji"/>
    <s v="2026-08-01 13:00:00|Nama PIC: bp sandy   Notel: 087778113956  Alt: -   Tanggal: 1/8/2026  Jam Pasang: Siang  Note: Hubungi sebelum ke lokasi, terimakasih.|RI2334|MYDITA"/>
    <s v="FCC"/>
    <d v="2026-04-08T11:10:54"/>
    <m/>
    <m/>
    <s v="PS"/>
    <s v="TABANA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4T07:00:00"/>
    <s v="2026-08-01 13:00:00|Nama PIC: bp sandy   Notel: 087778113956  Alt: -   Tanggal: 1/8/2026  Jam Pasang: Siang  Note: Hubungi sebelum ke lokasi, terimakasih.|RI2334|MYDITA"/>
    <n v="2026"/>
    <n v="8"/>
    <n v="4"/>
    <d v="2026-08-04T00:00:00"/>
    <n v="-0.29166666666424135"/>
    <x v="0"/>
  </r>
  <r>
    <n v="808"/>
    <n v="1002517059"/>
    <n v="3"/>
    <x v="6"/>
    <n v="5"/>
    <s v="PASURUAN"/>
    <s v="PROBOLINGGO"/>
    <s v="PBL"/>
    <s v="REG"/>
    <s v="AO"/>
    <x v="0"/>
    <m/>
    <s v="OSS - FALLOUT"/>
    <s v="RBS-Regional 3"/>
    <d v="2026-08-10T09:34:19"/>
    <d v="2026-08-10T14:52:31"/>
    <n v="69362138"/>
    <m/>
    <n v="152505340655"/>
    <s v="TOKO INDRA"/>
    <s v="ODP-PBL-FBA/05"/>
    <s v="WO061404635"/>
    <m/>
    <m/>
    <m/>
    <n v="113.07181610000001"/>
    <n v="-7.9582794000000003"/>
    <s v="|MN01068|/TOKO INDRA/WINBACK 2.0 HSI B2B (1:1) 100MBPS 535RB PSB DISC 70%//ucil88523@gmail.com/INDRA/82230045654"/>
    <s v="Sales Force DBS"/>
    <m/>
    <m/>
    <m/>
    <m/>
    <m/>
    <m/>
    <m/>
    <m/>
    <s v="Management Janji"/>
    <s v="2026-08-17 15:00:00|Nama PIC:  bp rudi  No HP: 082230045654 Alt: Tanggal: 17/8/2026 Jam Pasang: Sore Note: Hubungi sebelum ke lokasi, terimakasih.|40010577|MYDITA"/>
    <s v="FCC"/>
    <d v="2026-10-08T09:40:02"/>
    <d v="2026-08-17T15:00:00"/>
    <s v="Kendala Pelanggan"/>
    <s v="FO_WFM"/>
    <s v="PROBOLINGGO"/>
    <s v="NO ADDON"/>
    <m/>
    <s v="Provisioning Failed|WFM|INF009012394|PP_-7.927435,113.1176467_lanjut beso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5:00:00"/>
    <s v="2026-08-17 15:00:00|Nama PIC:  bp rudi  No HP: 082230045654 Alt: Tanggal: 17/8/2026 Jam Pasang: Sore Note: Hubungi sebelum ke lokasi, terimakasih.|40010577|MYDITA"/>
    <m/>
    <m/>
    <m/>
    <e v="#NUM!"/>
    <e v="#NUM!"/>
    <x v="1"/>
  </r>
  <r>
    <n v="809"/>
    <n v="1002511256"/>
    <n v="3"/>
    <x v="6"/>
    <n v="5"/>
    <s v="PASURUAN"/>
    <s v="PROBOLINGGO"/>
    <s v="SKP"/>
    <s v="REG"/>
    <s v="AO"/>
    <x v="0"/>
    <m/>
    <s v="Completed (PS)"/>
    <s v="RBS-Regional 3"/>
    <d v="2026-08-05T17:20:09"/>
    <d v="2026-08-06T16:02:48"/>
    <n v="69359441"/>
    <m/>
    <n v="152528204011"/>
    <s v="VILLA NGADAS MOTOR"/>
    <s v="ODP-SKP-FC/29"/>
    <s v="WO061078510"/>
    <m/>
    <m/>
    <m/>
    <n v="112.99459640000001"/>
    <n v="-7.9194627999999998"/>
    <s v="|MN00836|/VILLA NGADAS MOTOR/WINBACK 2.0 HSI B2B (1:1) 50MBPS 355RB PSB DISC 70%//anggiagrisyandi@gmail.com/WINDARTO/082334668879 / 82246780298"/>
    <s v="Sales Force DBS"/>
    <m/>
    <m/>
    <m/>
    <m/>
    <m/>
    <m/>
    <m/>
    <m/>
    <s v="Management Janji"/>
    <s v="2026-08-07 13:00:00|Nama PIC : BAPAK WINDARTO No HP : 082334668879 Alt :  M Janji : (JUMAT/7/AGUSTUS/2026) jam Pasang : 09:00 Note : hubungi pelanggan jika ingin kelokasi|40961370|MYDITA"/>
    <s v="FCC"/>
    <d v="2026-05-08T17:25:33"/>
    <d v="2026-08-07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WINDARTO No HP : 082334668879 Alt :  M Janji : (JUMAT/7/AGUSTUS/2026) jam Pasang : 09:00 Note : hubungi pelanggan jika ingin kelokasi|40961370|MYDITA"/>
    <n v="2026"/>
    <n v="8"/>
    <n v="6"/>
    <d v="2026-08-06T00:00:00"/>
    <n v="-1.5416666666642413"/>
    <x v="0"/>
  </r>
  <r>
    <n v="810"/>
    <n v="1002517766"/>
    <n v="3"/>
    <x v="0"/>
    <n v="5"/>
    <s v="MADIUN"/>
    <s v="MADIUN"/>
    <s v="MSP"/>
    <s v="REG"/>
    <s v="AO"/>
    <x v="0"/>
    <m/>
    <s v="Completed (PS)"/>
    <s v="RBS-Regional 3"/>
    <d v="2026-08-10T13:32:30"/>
    <d v="2026-08-10T16:06:27"/>
    <n v="69361414"/>
    <m/>
    <n v="152631207126"/>
    <s v="SPBU 54.633.08"/>
    <s v="ODP-MSP-FD/51"/>
    <s v="WO061400574"/>
    <m/>
    <m/>
    <m/>
    <n v="111.44842199999999"/>
    <n v="-7.5622879999999997"/>
    <s v="|MN02429|MYIA-015541949861/POI/ARIS WIDIYANTO/081335618198/spbu.dewisri.5463308@gmail.com"/>
    <s v="MYDIGIBIZPARTNER"/>
    <m/>
    <m/>
    <m/>
    <m/>
    <m/>
    <m/>
    <m/>
    <m/>
    <s v="Management Janji"/>
    <s v="2026-08-09 13:00:00 | Nama Pic : BP ARIS  No Hp Pic : 081335618198  Jam Pemasangan : 08:00 - 12.00  Tanggal Pemasangan : MINGGU 09 AGUSTUS 2026  Info Tambahan : Hubungi pelanggan sebelum datang ke lokasi, terima kasih."/>
    <s v="FCC"/>
    <d v="2026-10-08T13:39:47"/>
    <m/>
    <m/>
    <s v="PS"/>
    <s v="CARUBAN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13:00:00 | Nama Pic : BP ARIS  No Hp Pic : 081335618198  Jam Pemasangan : 08:00 - 12.00  Tanggal Pemasangan : MINGGU 09 AGUSTUS 2026  Info Tambahan : Hubungi pelanggan sebelum datang ke lokasi, terima kasih."/>
    <n v="2026"/>
    <n v="8"/>
    <n v="10"/>
    <d v="2026-08-10T00:00:00"/>
    <n v="-0.29166666666424135"/>
    <x v="0"/>
  </r>
  <r>
    <n v="811"/>
    <n v="1002505905"/>
    <n v="3"/>
    <x v="6"/>
    <n v="5"/>
    <s v="SIDOARJO"/>
    <s v="INNER - JATIM TIMUR"/>
    <s v="SDA"/>
    <s v="REG"/>
    <s v="AO"/>
    <x v="0"/>
    <m/>
    <s v="Completed (PS)"/>
    <s v="RBS-Regional 3"/>
    <d v="2026-08-03T11:37:05"/>
    <d v="2026-08-03T17:16:32"/>
    <n v="69356756"/>
    <n v="3135917276"/>
    <n v="152316231026"/>
    <s v="PT. OLAH KULINER NUSANTARA"/>
    <s v="ODP-SDA-FAG/13"/>
    <s v="WO060775807"/>
    <m/>
    <m/>
    <m/>
    <n v="112.69957549999999"/>
    <n v="-7.4513299999999996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 No HP : 085179647414  Alt : 082198650011 / 087870261013  M Janji : 02/08/2026  NoteÃ‚Â :  hubungi terlebih dahulu sebelum kelokasi|NE2261|MYDITA"/>
    <s v="FCC"/>
    <d v="2026-03-08T11:39:48"/>
    <m/>
    <m/>
    <s v="PS"/>
    <s v="SIDOARJO"/>
    <s v="NO ADDON"/>
    <n v="2026080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3T07:00:00"/>
    <s v="2026-08-02 13:00:00|Nama PIC : Rovik  No HP : 085179647414  Alt : 082198650011 / 087870261013  M Janji : 02/08/2026  NoteÃ‚Â :  hubungi terlebih dahulu sebelum kelokasi|NE2261|MYDITA"/>
    <n v="2026"/>
    <n v="8"/>
    <n v="3"/>
    <d v="2026-08-03T00:00:00"/>
    <n v="-0.29166666666424135"/>
    <x v="0"/>
  </r>
  <r>
    <n v="812"/>
    <n v="1002508902"/>
    <n v="3"/>
    <x v="2"/>
    <n v="5"/>
    <s v="SINGARJA"/>
    <s v="GIANYAR"/>
    <s v="GIN"/>
    <s v="REG"/>
    <s v="AO"/>
    <x v="0"/>
    <m/>
    <s v="Completed (PS)"/>
    <s v="RBS-Regional 3"/>
    <d v="2026-08-04T15:29:21"/>
    <d v="2026-08-07T08:01:43"/>
    <n v="69358460"/>
    <m/>
    <n v="172407213204"/>
    <s v="SD NEGERI 4 KERAMAS"/>
    <s v="ODP-GIN-FB/04"/>
    <s v="WO060918019"/>
    <m/>
    <m/>
    <m/>
    <n v="115.3215168"/>
    <n v="-8.5734911"/>
    <s v="|MN02658|/PIC EKA YENI ASTUTI/085934480643/sdn4keramas@gmail.com"/>
    <s v="Sales Force DBS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4-08T15:40:01"/>
    <d v="2026-08-05T13:00:00"/>
    <m/>
    <s v="PS"/>
    <s v="GIANYAR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5T13:00:00"/>
    <s v="2026-08-05 13:00:00|Tanggal pemasangan : 05 agustus 2026 Jam pemasangan : 08.00 - 12.00 Info Tambahan : Hubungi pelanggan dulu sebelum ke lokasi terimakasih|40010577|MYDITA"/>
    <n v="2026"/>
    <n v="8"/>
    <n v="7"/>
    <d v="2026-08-07T00:00:00"/>
    <n v="1.4583333333357587"/>
    <x v="2"/>
  </r>
  <r>
    <n v="813"/>
    <n v="1002517451"/>
    <n v="3"/>
    <x v="0"/>
    <n v="5"/>
    <s v="KEDIRI"/>
    <s v="NGANJUK"/>
    <s v="NJK"/>
    <s v="REG"/>
    <s v="AO"/>
    <x v="0"/>
    <s v="1P INET"/>
    <s v="7 | OSS - PROVISIONING ISSUED"/>
    <s v="RBS-Regional 3"/>
    <d v="2026-08-10T11:29:56"/>
    <d v="2026-08-11T08:07:24"/>
    <n v="69362301"/>
    <m/>
    <n v="152611229869"/>
    <s v="DEAR DREAM"/>
    <s v="ODP-NJK-FAC/76 FAC/D08/76.01"/>
    <s v="WO061379274"/>
    <m/>
    <m/>
    <m/>
    <n v="111.8875365"/>
    <n v="-7.6091363000000003"/>
    <s v="|MN01222|MYIA-062840143362/POI/H. ANANG WIBOWO, dr/081249597399/anangwibdr@gmail.com"/>
    <s v="MYIB_ASSISTANT"/>
    <m/>
    <m/>
    <m/>
    <m/>
    <m/>
    <m/>
    <m/>
    <m/>
    <s v="Management Janji"/>
    <s v="2026-08-11 08:00:00 | Nama PIC:  bp anang  No HP: 081249597399 Alt: Tanggal: 11/8/2026 Jam Pasang: Pagi Note: Hubungi sebelum ke lokasi, terimakasih."/>
    <s v="FCC"/>
    <d v="2026-10-08T11:40:04"/>
    <d v="2026-08-11T08:00:00"/>
    <m/>
    <s v="PI"/>
    <s v="X"/>
    <s v="NO ADDON"/>
    <m/>
    <s v="Provisioning Issued"/>
    <s v="HSI Bisnis Promo HUT Telkom PSB 70% - 50 Mbps"/>
    <s v="INDIBIZ"/>
    <m/>
    <m/>
    <d v="2026-08-11T08:00:00"/>
    <s v="2026-08-11 08:00:00 | Nama PIC:  bp anang  No HP: 081249597399 Alt: Tanggal: 11/8/2026 Jam Pasang: Pagi Note: Hubungi sebelum ke lokasi, terimakasih."/>
    <m/>
    <m/>
    <m/>
    <e v="#NUM!"/>
    <e v="#NUM!"/>
    <x v="1"/>
  </r>
  <r>
    <n v="814"/>
    <n v="1002505592"/>
    <n v="3"/>
    <x v="1"/>
    <n v="4"/>
    <s v="PEKALONGAN"/>
    <s v="BREBES"/>
    <s v="TTL"/>
    <s v="REG"/>
    <s v="AO"/>
    <x v="0"/>
    <s v="1P INET"/>
    <s v="CANCEL COMPLETED"/>
    <s v="RBS-Regional 3"/>
    <d v="2026-08-03T09:18:34"/>
    <d v="2026-08-05T09:05:26"/>
    <n v="69355675"/>
    <m/>
    <m/>
    <s v="CV. SUBEKTI SETIABUDI"/>
    <m/>
    <s v="WO060499289"/>
    <m/>
    <m/>
    <m/>
    <n v="108.87929"/>
    <n v="-6.8726000000000003"/>
    <s v="|MN00292|MYIA-092902820817/POI/M IMAM SUROSO/081914133690/surosoimam840@gmail.com"/>
    <s v="MYIB_ASSISTANT"/>
    <m/>
    <m/>
    <m/>
    <m/>
    <m/>
    <m/>
    <m/>
    <m/>
    <s v="Management Janji"/>
    <s v="2026-08-01 08:00:00 | Jam Pemasangan : 09.00 Tanggal Pemasangan : JUMAT, 31 JULI 2026 Info Tambahan : Hubungi pelanggan sebelum datang ke lokasi, terima kasih."/>
    <s v="FCC"/>
    <d v="2026-03-08T09:25:39"/>
    <d v="2026-08-01T00:00:00"/>
    <m/>
    <s v="REJECT_FCC"/>
    <s v="KETANGGUNGAN"/>
    <s v="NO ADDON"/>
    <m/>
    <s v="DECLINE : Pelanggan tidak ingin menunggu Muhammad Fauzan Fidhianta 40961370|MYDITA"/>
    <s v="HSI Bisnis Promo HUT Telkom PSB 70% - 100 Mbps"/>
    <s v="INDIBIZ"/>
    <m/>
    <s v="DECLINE : Pelanggan tidak ingin menunggu Muhammad Fauzan Fidhianta 40961370|MYDITA"/>
    <d v="2026-08-01T08:00:00"/>
    <s v="2026-08-01 08:00:00 | Jam Pemasangan : 09.00 Tanggal Pemasangan : JUMAT, 31 JULI 2026 Info Tambahan : Hubungi pelanggan sebelum datang ke lokasi, terima kasih."/>
    <m/>
    <m/>
    <m/>
    <e v="#NUM!"/>
    <e v="#NUM!"/>
    <x v="1"/>
  </r>
  <r>
    <n v="815"/>
    <n v="1002512393"/>
    <n v="3"/>
    <x v="6"/>
    <n v="5"/>
    <s v="SIDOARJO"/>
    <s v="INNER - JATIM TIMUR"/>
    <s v="GDA"/>
    <s v="REG"/>
    <s v="AO"/>
    <x v="0"/>
    <s v="1P INET"/>
    <s v="Completed (PS)"/>
    <s v="RBS-Regional 3"/>
    <d v="2026-08-06T13:25:57"/>
    <d v="2026-08-07T14:45:01"/>
    <n v="69359962"/>
    <m/>
    <n v="152317261813"/>
    <s v="PT. ASIA LUKI TRADING"/>
    <s v="ODP-GDA-FBH/05 FBH/D01/05.01"/>
    <s v="WO061076492"/>
    <m/>
    <m/>
    <m/>
    <n v="112.7206841"/>
    <n v="-7.3978486999999999"/>
    <s v="|MN00884|MYIA-049780388744/POI/Muhammad Zakky/082229331765/facclukas@gmail.com"/>
    <s v="MYIB_ASSISTANT"/>
    <m/>
    <m/>
    <m/>
    <m/>
    <m/>
    <m/>
    <m/>
    <m/>
    <s v="Management Janji"/>
    <s v="2026-08-07 15:00:00 | Nama PIC : Zakky No HP : 082229331765 Alt : 087848063429 M Janji : 07/08/2026 Jam Pasang : 08.00 - 13:00  NoteÃ‚Â :  hubungi terlebih dahulu sebelum kelokasi "/>
    <s v="FCC"/>
    <d v="2026-06-08T13:40:05"/>
    <d v="2026-08-07T15:00:00"/>
    <m/>
    <s v="PS"/>
    <s v="GEDANGAN"/>
    <s v="NO ADDON"/>
    <n v="20260807"/>
    <s v="Completed"/>
    <s v="HSI Bisnis Basic Promo HUT Telkom PSB 70% - 50 Mbps"/>
    <s v="INDIBIZ"/>
    <m/>
    <m/>
    <d v="2026-08-07T15:00:00"/>
    <s v="2026-08-07 15:00:00 | Nama PIC : Zakky No HP : 082229331765 Alt : 087848063429 M Janji : 07/08/2026 Jam Pasang : 08.00 - 13:00  NoteÃ‚Â :  hubungi terlebih dahulu sebelum kelokasi "/>
    <n v="2026"/>
    <n v="8"/>
    <n v="7"/>
    <d v="2026-08-07T00:00:00"/>
    <n v="-0.625"/>
    <x v="0"/>
  </r>
  <r>
    <n v="816"/>
    <n v="1002506649"/>
    <n v="3"/>
    <x v="3"/>
    <n v="4"/>
    <s v="YOGYAKARTA"/>
    <s v="INNER - YOGYA JATENG SELATAN"/>
    <s v="PGR"/>
    <s v="REG"/>
    <s v="AO"/>
    <x v="0"/>
    <s v="1P INET"/>
    <s v="Completed (PS)"/>
    <s v="RBS-Regional 3"/>
    <d v="2026-08-03T19:52:56"/>
    <d v="2026-08-04T14:58:58"/>
    <n v="69357865"/>
    <m/>
    <n v="141114219227"/>
    <s v="KOST PUTRA PADI"/>
    <s v="ODP-PGR-FDH/008"/>
    <s v="WO060838856"/>
    <m/>
    <m/>
    <m/>
    <n v="110.320241680064"/>
    <n v="-7.8113436435731503"/>
    <s v="|MC80067|MYIA-000072141207/POI/Karina Widi Wijaya/085713324660/karinaawidii@gmail.com"/>
    <s v="MYIB_ASSISTANT"/>
    <m/>
    <m/>
    <m/>
    <m/>
    <m/>
    <m/>
    <m/>
    <m/>
    <s v="Management Janji"/>
    <s v="2026-08-05 08:00:00 |  M Janji : (04/08/2026) jam Pasang : 09:00 Note : hubungi pelanggan jika ingin kelokasi"/>
    <s v="FCC"/>
    <d v="2026-03-08T19:54:44"/>
    <d v="2026-08-05T08:00:00"/>
    <m/>
    <s v="PS"/>
    <s v="X"/>
    <s v="NO ADDON"/>
    <n v="20260804"/>
    <s v="Completed"/>
    <s v="HSI Bisnis Promo HUT Telkom PSB 70% - 200 Mbps"/>
    <s v="INDIBIZ"/>
    <m/>
    <m/>
    <d v="2026-08-05T08:00:00"/>
    <s v="2026-08-05 08:00:00 |  M Janji : (04/08/2026) jam Pasang : 09:00 Note : hubungi pelanggan jika ingin kelokasi"/>
    <n v="2026"/>
    <n v="8"/>
    <n v="4"/>
    <d v="2026-08-04T00:00:00"/>
    <n v="-1.3333333333357587"/>
    <x v="0"/>
  </r>
  <r>
    <n v="817"/>
    <n v="1002514724"/>
    <n v="3"/>
    <x v="4"/>
    <n v="5"/>
    <s v="KUPANG"/>
    <s v="LABOAN BAJO"/>
    <s v="RTE"/>
    <s v="REG"/>
    <s v="AO"/>
    <x v="0"/>
    <s v="1P INET"/>
    <s v="8 | OSS - PONR"/>
    <s v="RBS-Regional 3"/>
    <d v="2026-08-07T13:58:56"/>
    <d v="2026-08-09T10:12:43"/>
    <n v="69360832"/>
    <m/>
    <n v="172514216893"/>
    <s v="Toko BaCha Borong"/>
    <s v="ODP-RTE-FE/07 FE/D01/07.01"/>
    <s v="WO061168711"/>
    <m/>
    <m/>
    <m/>
    <n v="120.6082067"/>
    <n v="-8.8148406000000001"/>
    <s v="|MN00118|MYIA-050689351898/POI/Ibu Meina Tri Sandi/081396714362/agungrahmat3949@gmail.com"/>
    <s v="MYIB_ASSISTANT"/>
    <m/>
    <m/>
    <m/>
    <m/>
    <m/>
    <m/>
    <m/>
    <m/>
    <s v="Management Janji"/>
    <s v="2026-08-08 13:00:00 | Nama PIC : Ibu Ibu Meina No HP : 081396714362 No Alternatif : 08123911002 M Janji : 08/08/2026 Jam Pasang : Pagi NoteÃ‚Â :  Hubungi terlebih dahulu sebelum ke lokasi "/>
    <s v="FCC"/>
    <d v="2026-07-08T14:10:02"/>
    <d v="2026-08-08T13:00:00"/>
    <m/>
    <s v="ACT_COM"/>
    <s v="X"/>
    <s v="NO ADDON"/>
    <m/>
    <s v="PONR"/>
    <s v="HSI Bisnis Promo HUT Telkom PSB 70% - 50 Mbps"/>
    <s v="INDIBIZ"/>
    <m/>
    <m/>
    <d v="2026-08-08T13:00:00"/>
    <s v="2026-08-08 13:00:00 | Nama PIC : Ibu Ibu Meina No HP : 081396714362 No Alternatif : 08123911002 M Janji : 08/08/2026 Jam Pasang : Pagi NoteÃ‚Â :  Hubungi terlebih dahulu sebelum ke lokasi "/>
    <m/>
    <m/>
    <m/>
    <e v="#NUM!"/>
    <e v="#NUM!"/>
    <x v="1"/>
  </r>
  <r>
    <n v="818"/>
    <n v="1002511661"/>
    <n v="3"/>
    <x v="1"/>
    <n v="4"/>
    <s v="PEKALONGAN"/>
    <s v="PEMALANG"/>
    <s v="RDD"/>
    <s v="REG"/>
    <s v="AO"/>
    <x v="0"/>
    <m/>
    <s v="WAITING AKTIFASI IHLD"/>
    <s v="RBS-Regional 3"/>
    <d v="2026-08-06T09:49:46"/>
    <d v="2026-08-06T18:09:03"/>
    <n v="69358113"/>
    <m/>
    <m/>
    <s v="PT GLOBAL JET EXPRESS"/>
    <m/>
    <s v="WO060881525"/>
    <m/>
    <m/>
    <m/>
    <n v="109.239997"/>
    <n v="-7.0606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6-08T09:55:05"/>
    <d v="2026-08-06T00:00:00"/>
    <m/>
    <s v="UNSC"/>
    <s v="RANDUDONGKAL"/>
    <s v="NO ADDON"/>
    <m/>
    <s v="WAITING:  |MYDITA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1"/>
  </r>
  <r>
    <n v="819"/>
    <n v="1002517746"/>
    <n v="3"/>
    <x v="7"/>
    <n v="4"/>
    <s v="KUDUS"/>
    <s v="BLORA"/>
    <s v="BLO"/>
    <s v="REG"/>
    <s v="AO"/>
    <x v="0"/>
    <s v="1P INET"/>
    <s v="MIE - SEND SURVEY"/>
    <s v="RBS-Regional 3"/>
    <d v="2026-08-10T13:25:57"/>
    <d v="2026-08-10T13:28:01"/>
    <n v="69362422"/>
    <m/>
    <n v="141569115708"/>
    <s v="toko bintang"/>
    <s v="ODP-BLO-FGA/010 FGA/D01/010.01"/>
    <s v="WO061398945"/>
    <m/>
    <m/>
    <m/>
    <n v="111.518608"/>
    <n v="-6.9408859999999999"/>
    <s v="|MN00408|MYIA-093912369984/POI/Supriyono /089613946090/carahoki2@gmail.com"/>
    <s v="MYIB_ASSISTANT"/>
    <m/>
    <m/>
    <m/>
    <m/>
    <m/>
    <m/>
    <m/>
    <m/>
    <s v="Management Janji"/>
    <s v="2026-08-11 13:00:00 | Nama : BP SUPRIYONO No Hp : 089613946090 No Alt :  Tgl Pemasangan : 11 Agustus 2026 Interval : SIANG Note : Hubungi pelanggan terlebih dahulu"/>
    <s v="FCC"/>
    <d v="2026-10-08T13:39:47"/>
    <d v="2026-08-11T13:00:00"/>
    <m/>
    <s v="SURVEY_NEW_MANJA"/>
    <s v="X"/>
    <s v="NO ADDON"/>
    <m/>
    <s v="MIE - SEND SURVEY"/>
    <s v="HSI Bisnis PSB 70% - 75 Mbps"/>
    <s v="INDIBIZ"/>
    <m/>
    <m/>
    <d v="2026-08-11T13:00:00"/>
    <s v="2026-08-11 13:00:00 | Nama : BP SUPRIYONO No Hp : 089613946090 No Alt :  Tgl Pemasangan : 11 Agustus 2026 Interval : SIANG Note : Hubungi pelanggan terlebih dahulu"/>
    <m/>
    <m/>
    <m/>
    <e v="#NUM!"/>
    <e v="#NUM!"/>
    <x v="1"/>
  </r>
  <r>
    <n v="820"/>
    <n v="1002514199"/>
    <n v="3"/>
    <x v="2"/>
    <n v="5"/>
    <s v="SINGARJA"/>
    <s v="SINGARAJA"/>
    <s v="SGR"/>
    <s v="REG"/>
    <s v="AO"/>
    <x v="0"/>
    <m/>
    <s v="Completed (PS)"/>
    <s v="RBS-Regional 3"/>
    <d v="2026-08-07T10:48:56"/>
    <d v="2026-08-08T09:31:15"/>
    <n v="69357509"/>
    <m/>
    <n v="172424836842"/>
    <s v="TK NEGERI LILIGUNDI"/>
    <s v="ODP-SGR-FCU/35"/>
    <s v="WO061146473"/>
    <m/>
    <m/>
    <m/>
    <n v="115.098439174446"/>
    <n v="-8.1285088231814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 Notel: 082221571674  Alt: -   Tanggal: 4/8/2026  Jam Pasang: Siang  Note: Hubungi sebelum ke lokasi, terimakasih.  |40961370|MYDITA"/>
    <s v="FCC"/>
    <d v="2026-07-08T10:55:20"/>
    <m/>
    <m/>
    <s v="PS"/>
    <s v="X"/>
    <s v="NETMONK"/>
    <n v="2026080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7T07:00:00"/>
    <s v="2026-08-04 13:00:00|Nama PIC: bu ida ayu  Notel: 082221571674  Alt: -   Tanggal: 4/8/2026  Jam Pasang: Siang  Note: Hubungi sebelum ke lokasi, terimakasih.  |40961370|MYDITA"/>
    <n v="2026"/>
    <n v="8"/>
    <n v="8"/>
    <d v="2026-08-08T00:00:00"/>
    <n v="0.70833333333575865"/>
    <x v="0"/>
  </r>
  <r>
    <n v="821"/>
    <n v="1002512387"/>
    <n v="3"/>
    <x v="0"/>
    <n v="5"/>
    <s v="MALANG"/>
    <s v="BATU"/>
    <s v="SGS"/>
    <s v="REG"/>
    <s v="AO"/>
    <x v="0"/>
    <m/>
    <s v="Completed (PS)"/>
    <s v="RBS-Regional 3"/>
    <d v="2026-08-06T13:25:01"/>
    <d v="2026-08-06T15:08:21"/>
    <n v="69358315"/>
    <m/>
    <n v="152721299700"/>
    <s v="Rumah Kost Bunga Sakura"/>
    <s v="ODP-SGS-FF/126"/>
    <s v="WO061077127"/>
    <m/>
    <m/>
    <m/>
    <n v="112.73863489999999"/>
    <n v="-7.9160344"/>
    <s v="|MN00814|MYIA-066834258501/POI/Lasinah/089601828558/ainuranwar022@gmail.com"/>
    <s v="Sales Profesional"/>
    <m/>
    <m/>
    <m/>
    <m/>
    <m/>
    <m/>
    <m/>
    <m/>
    <s v="Management Janji"/>
    <s v="2026-08-05 13:00:00 | Nama PIC: bp ainur   Notel: 089601828558  Alt: -   Tanggal: 5/8/2026  Jam Pasang: Siang  Note: Hubungi sebelum ke lokasi, terimakasih."/>
    <s v="FCC"/>
    <d v="2026-06-08T13:40:05"/>
    <m/>
    <m/>
    <s v="PS"/>
    <s v="SING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PIC: bp ainur   Notel: 089601828558  Alt: -   Tanggal: 5/8/2026  Jam Pasang: Siang  Note: Hubungi sebelum ke lokasi, terimakasih."/>
    <n v="2026"/>
    <n v="8"/>
    <n v="6"/>
    <d v="2026-08-06T00:00:00"/>
    <n v="-0.29166666666424135"/>
    <x v="0"/>
  </r>
  <r>
    <n v="822"/>
    <n v="1002517433"/>
    <n v="3"/>
    <x v="1"/>
    <n v="4"/>
    <s v="SEMARANG"/>
    <s v="INNER - SEMARANG JATENG UTARA"/>
    <s v="JHR"/>
    <s v="REG"/>
    <s v="AO"/>
    <x v="0"/>
    <m/>
    <s v="MIE - SEND SURVEY"/>
    <s v="RBS-Regional 2"/>
    <d v="2026-08-10T11:29:13"/>
    <d v="2026-08-10T13:10:03"/>
    <n v="68988943"/>
    <m/>
    <n v="142406122706"/>
    <s v="PT. SECURINDO PACKATAMA INDONESIA"/>
    <s v="ODP-JHR-FCW/010"/>
    <s v="WO061394104"/>
    <m/>
    <m/>
    <m/>
    <n v="110.41603619999999"/>
    <n v="-6.978529"/>
    <s v="AMRBS;950223;ALDHIAZ;JKT OUTER;HSI Bisnis PSB 70% - 50 Mbps - (439000);CP Lily Ismalia 089687353200 ALT 0813-8375-5100;promotion@secureparking.co.id"/>
    <s v="Account Manager"/>
    <m/>
    <m/>
    <m/>
    <m/>
    <m/>
    <m/>
    <m/>
    <m/>
    <s v="Management Janji"/>
    <s v="2026-08-11 13:00:00|Tanggal pemasangan: 11/08/2026 Jam pemasangan : pagi / siang Info Tambahan : Hubungi pelanggan dulu sebelum ke lokasi terima kasih.|40951378|MYDITA"/>
    <s v="FCC"/>
    <d v="2026-10-08T11:40:04"/>
    <d v="2026-08-11T13:00:00"/>
    <m/>
    <s v="SURVEY_NEW_MANJA"/>
    <s v="JOH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anggal pemasangan: 11/08/2026 Jam pemasangan : pagi / siang Info Tambahan : Hubungi pelanggan dulu sebelum ke lokasi terima kasih.|40951378|MYDITA"/>
    <m/>
    <m/>
    <m/>
    <e v="#NUM!"/>
    <e v="#NUM!"/>
    <x v="1"/>
  </r>
  <r>
    <n v="823"/>
    <n v="1002506592"/>
    <n v="3"/>
    <x v="2"/>
    <n v="5"/>
    <s v="DENPASAR"/>
    <s v="JIMBARAN"/>
    <s v="JBR"/>
    <s v="REG"/>
    <s v="AO"/>
    <x v="0"/>
    <m/>
    <s v="Completed (PS)"/>
    <s v="RBS-Regional 3"/>
    <d v="2026-08-03T17:44:38"/>
    <d v="2026-08-04T10:42:32"/>
    <n v="69356742"/>
    <m/>
    <n v="172415798673"/>
    <s v="KOST SAFIRA LIMA SAUDARA"/>
    <s v="ODP-JBR-FG/08"/>
    <s v="WO060830546"/>
    <m/>
    <m/>
    <m/>
    <n v="115.17363687"/>
    <n v="-8.754737531"/>
    <s v="MD|MYDB-20260801264132|DN00001/MN00737|KOST SAFIRA LIMA SAUDARA|087862145892"/>
    <s v="MYDIGIBIZPARTNER"/>
    <m/>
    <m/>
    <m/>
    <m/>
    <m/>
    <m/>
    <m/>
    <m/>
    <s v="Management Janji"/>
    <s v="2026-08-02 13:00:00 | telp :087862145892  Tanggal pemasangan :02/08/2026  Jam pemasangan : pagi/siang  Info Tambahan : Hubungi pelanggan dulu sebelum ke lokasi  terima kasih"/>
    <s v="FCC"/>
    <d v="2026-03-08T17:54:48"/>
    <m/>
    <m/>
    <s v="PS"/>
    <s v="JIMBARAN NUSA DU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3:00:00 | telp :087862145892  Tanggal pemasangan :02/08/2026  Jam pemasangan : pagi/siang  Info Tambahan : Hubungi pelanggan dulu sebelum ke lokasi  terima kasih"/>
    <n v="2026"/>
    <n v="8"/>
    <n v="4"/>
    <d v="2026-08-04T00:00:00"/>
    <n v="0.70833333333575865"/>
    <x v="0"/>
  </r>
  <r>
    <n v="824"/>
    <n v="1002510709"/>
    <n v="3"/>
    <x v="3"/>
    <n v="4"/>
    <s v="MAGELANG"/>
    <s v="MAGELANG"/>
    <s v="MGE"/>
    <s v="REG"/>
    <s v="AO"/>
    <x v="0"/>
    <m/>
    <s v="Completed (PS)"/>
    <s v="RBS-Regional 3"/>
    <d v="2026-08-05T14:11:12"/>
    <d v="2026-08-07T07:30:36"/>
    <n v="69359242"/>
    <m/>
    <n v="146137149183"/>
    <s v="KSPPS ANUGERAH GRABAG"/>
    <s v="ODP-MGE-FU/013"/>
    <s v="WO061050304"/>
    <m/>
    <m/>
    <m/>
    <n v="110.32652330000001"/>
    <n v="-7.3696593000000004"/>
    <s v="AMRBS ; 980066; AM ; GINA LYSA PUTRI ; TREG3 ; MAGELANG ;PSB 1S HSI BISNIS PROMO 1:1 100 MB;SARWANI HIDAYAT 081568233250; anugerah.grabag@gmail.com"/>
    <s v="Account Manager"/>
    <m/>
    <m/>
    <m/>
    <m/>
    <m/>
    <m/>
    <m/>
    <m/>
    <s v="Management Janji"/>
    <s v="2026-08-13 08:00:00|Tanggal pemasangan: 6/08/2026 Jam pemasangan : pagi / siang Info Tambahan : Hubungi pelanggan dulu sebelum ke lokasi. terima kasih|40010577|MYDITA"/>
    <s v="FCC"/>
    <d v="2026-05-08T14:25:36"/>
    <d v="2026-08-13T08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Tanggal pemasangan: 6/08/2026 Jam pemasangan : pagi / siang Info Tambahan : Hubungi pelanggan dulu sebelum ke lokasi. terima kasih|40010577|MYDITA"/>
    <n v="2026"/>
    <n v="8"/>
    <n v="7"/>
    <d v="2026-08-07T00:00:00"/>
    <n v="-6.3333333333357587"/>
    <x v="0"/>
  </r>
  <r>
    <n v="825"/>
    <n v="1002515652"/>
    <n v="3"/>
    <x v="3"/>
    <n v="4"/>
    <s v="PURWOKERTO"/>
    <s v="PURWOKERTO"/>
    <s v="PWT"/>
    <s v="REG"/>
    <s v="AO"/>
    <x v="0"/>
    <s v="1P INET"/>
    <s v="7 | OSS - PROVISIONING ISSUED"/>
    <s v="RBS-Regional 3"/>
    <d v="2026-08-08T09:34:57"/>
    <d v="2026-08-09T08:07:17"/>
    <n v="69361259"/>
    <m/>
    <n v="146303609748"/>
    <s v="mi ma&amp; 39;arif nu kedungrandu"/>
    <s v="ODP-PWT-FAR/160 FAR/D10/160.01"/>
    <s v="WO061238171"/>
    <m/>
    <m/>
    <m/>
    <n v="109.21779170000001"/>
    <n v="-7.4757566000000004"/>
    <s v="|MN02742|MYIA-062940093784/POI/arsy karim syafii/082322066723/arsykarims.y@gmail.com"/>
    <s v="MYIB_ASSISTANT"/>
    <m/>
    <m/>
    <m/>
    <m/>
    <m/>
    <m/>
    <m/>
    <m/>
    <s v="Management Janji"/>
    <s v="2026-08-09 08:00:00 | Nama PIC:  bp karim  No HP: 082322066723 Alt: Tanggal: 8/8/2026 Jam Pasang:  Note: Hubungi sebelum ke lokasi"/>
    <s v="FCC"/>
    <d v="2026-08-08T09:39:52"/>
    <d v="2026-08-09T08:00:00"/>
    <m/>
    <s v="PI"/>
    <s v="X"/>
    <s v="NO ADDON"/>
    <m/>
    <s v="Provisioning Issued"/>
    <s v="HSI Bisnis Basic PSB 70% - 50 Mbps"/>
    <s v="INDIBIZ"/>
    <m/>
    <m/>
    <d v="2026-08-09T08:00:00"/>
    <s v="2026-08-09 08:00:00 | Nama PIC:  bp karim  No HP: 082322066723 Alt: Tanggal: 8/8/2026 Jam Pasang:  Note: Hubungi sebelum ke lokasi"/>
    <m/>
    <m/>
    <m/>
    <e v="#NUM!"/>
    <e v="#NUM!"/>
    <x v="1"/>
  </r>
  <r>
    <n v="826"/>
    <n v="1002505402"/>
    <n v="3"/>
    <x v="1"/>
    <n v="4"/>
    <s v="SEMARANG"/>
    <s v="UNGARAN"/>
    <s v="UNR"/>
    <s v="REG"/>
    <s v="AO"/>
    <x v="0"/>
    <s v="1P INET"/>
    <s v="Completed (PS)"/>
    <s v="RBS-Regional 3"/>
    <d v="2026-08-02T17:46:56"/>
    <d v="2026-08-03T12:32:48"/>
    <n v="69357084"/>
    <m/>
    <n v="146425112543"/>
    <s v="SDN Susukan 02"/>
    <s v="ODP-UNR-FAA/041"/>
    <s v="WO060735553"/>
    <m/>
    <m/>
    <m/>
    <n v="110.415879338979"/>
    <n v="-7.1179657515443404"/>
    <s v="MD|MYDB-20260802264201|DN00001/MN00663|SDN Susukan 02|085950720005"/>
    <s v="MYDIGIBIZPARTNER"/>
    <m/>
    <m/>
    <m/>
    <m/>
    <m/>
    <m/>
    <m/>
    <m/>
    <s v="Management Janji"/>
    <s v="2026-08-03 15:00:00 | telp :085950720005 alt : manja : pagi / siang 03/08/2026 hub sebelum ke lokasi  "/>
    <s v="FCC"/>
    <d v="2026-02-08T17:54:45"/>
    <d v="2026-08-03T15:00:00"/>
    <m/>
    <s v="PS"/>
    <s v="X"/>
    <s v="NO ADDON"/>
    <n v="20260803"/>
    <s v="Completed"/>
    <s v="HSI Bisnis Basic Promo HUT Telkom PSB 70% - 50 Mbps"/>
    <s v="INDIBIZ"/>
    <m/>
    <m/>
    <d v="2026-08-03T15:00:00"/>
    <s v="2026-08-03 15:00:00 | telp :085950720005 alt : manja : pagi / siang 03/08/2026 hub sebelum ke lokasi  "/>
    <n v="2026"/>
    <n v="8"/>
    <n v="3"/>
    <d v="2026-08-03T00:00:00"/>
    <n v="-0.625"/>
    <x v="0"/>
  </r>
  <r>
    <n v="827"/>
    <n v="1002509667"/>
    <n v="3"/>
    <x v="4"/>
    <n v="5"/>
    <s v="MATARAM"/>
    <s v="INNER - NUSA TENGGARA"/>
    <s v="MTR"/>
    <s v="REG"/>
    <s v="AO"/>
    <x v="0"/>
    <s v="1P INET"/>
    <s v="Completed (PS)"/>
    <s v="RBS-Regional 3"/>
    <d v="2026-08-05T08:58:58"/>
    <d v="2026-08-06T12:59:03"/>
    <n v="69358763"/>
    <m/>
    <n v="172601796813"/>
    <s v="Toko Depirtn Karangsukun"/>
    <s v="ODP-MTR-FDE/79 FDE/D07/79.01"/>
    <s v="WO060950825"/>
    <m/>
    <m/>
    <m/>
    <n v="116.11249789999999"/>
    <n v="-8.5882553000000001"/>
    <s v="MD|MYDB-20260804264345|SC00001/MC00046|Toko Depirtn Karangsukun|082339474323"/>
    <s v="MYDIGIBIZPARTNER"/>
    <m/>
    <m/>
    <m/>
    <m/>
    <m/>
    <m/>
    <m/>
    <m/>
    <s v="Management Janji"/>
    <s v="2026-08-06 15:00:00 | Tanggal pemasangan: 06/08/2026 Jam pemasangan : pagi / siang Info Tambahan : Hubungi pelanggan dulu sebelum ke lokasi terima kasih"/>
    <s v="FCC"/>
    <d v="2026-05-08T09:24:57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Tanggal pemasangan: 06/08/2026 Jam pemasangan : pagi / siang Info Tambahan : Hubungi pelanggan dulu sebelum ke lokasi terima kasih"/>
    <n v="2026"/>
    <n v="8"/>
    <n v="6"/>
    <d v="2026-08-06T00:00:00"/>
    <n v="-0.625"/>
    <x v="0"/>
  </r>
  <r>
    <n v="828"/>
    <n v="1002515583"/>
    <n v="3"/>
    <x v="3"/>
    <n v="4"/>
    <s v="PURWOKERTO"/>
    <s v="PURBALINGGA"/>
    <s v="BBT"/>
    <s v="REG"/>
    <s v="AO"/>
    <x v="0"/>
    <s v="1P INET"/>
    <s v="102 | FOLLOW UP COMPLETED"/>
    <s v="RBS-Regional 3"/>
    <d v="2026-08-08T08:34:56"/>
    <d v="2026-08-10T12:56:21"/>
    <n v="69361219"/>
    <m/>
    <n v="146394104897"/>
    <s v="SD N 1 Serayukaranganyar"/>
    <s v="ODP-BBT-FE/023 FE/D04/023.01"/>
    <s v="WO061234434"/>
    <m/>
    <m/>
    <m/>
    <n v="109.335966"/>
    <n v="-7.2959639999999997"/>
    <s v="|MN02834|MYIA-009639503687/POI/Muhamad Iqbal/0895380071743/sdnegeri1serayukaranganyar@gmail.com"/>
    <s v="MYIB_ASSISTANT"/>
    <m/>
    <m/>
    <m/>
    <m/>
    <m/>
    <m/>
    <m/>
    <m/>
    <s v="Management Janji"/>
    <s v="2026-08-09 15:00:00 | Nama PIC : Bp Iqbal No Hp : 0895380071743 No Alt : - Tgl Pemasangan : 09 Agustus 2026 Interval : PAGI SIANG Note : Hubungi pelanggan terlebih dahulu"/>
    <s v="FCC"/>
    <d v="2026-08-08T08:39:49"/>
    <d v="2026-08-09T15:00:00"/>
    <s v="Kendala Pelanggan"/>
    <s v="REVOKE"/>
    <s v="BOBOTSARI"/>
    <s v="NO ADDON"/>
    <m/>
    <s v="Follow Up Revoke Completed, New Order ID : SC1002517663"/>
    <s v="HSI Bisnis Basic Promo HUT Telkom PSB 70% - 50 Mbps"/>
    <s v="INDIBIZ"/>
    <m/>
    <m/>
    <d v="2026-08-09T15:00:00"/>
    <s v="2026-08-09 15:00:00 | Nama PIC : Bp Iqbal No Hp : 0895380071743 No Alt : - Tgl Pemasangan : 09 Agustus 2026 Interval : PAGI SIANG Note : Hubungi pelanggan terlebih dahulu"/>
    <m/>
    <m/>
    <m/>
    <e v="#NUM!"/>
    <e v="#NUM!"/>
    <x v="1"/>
  </r>
  <r>
    <n v="829"/>
    <n v="1002516541"/>
    <n v="3"/>
    <x v="7"/>
    <n v="4"/>
    <s v="SOLO"/>
    <s v="WONOGIRI"/>
    <s v="WNG"/>
    <s v="REG"/>
    <s v="AO"/>
    <x v="0"/>
    <s v="1P INET"/>
    <s v="Completed (PS)"/>
    <s v="RBS-Regional 3"/>
    <d v="2026-08-09T14:49:56"/>
    <d v="2026-08-10T16:47:34"/>
    <n v="69361903"/>
    <m/>
    <n v="143554100555"/>
    <s v="ROCKET CHICKEN JATIPURO NEW"/>
    <s v="ODP-WNG-FE/022 FE/D01/022.01"/>
    <s v="WO061326919"/>
    <m/>
    <m/>
    <m/>
    <n v="111.0177487"/>
    <n v="-7.7535340000000001"/>
    <s v="|MN02255|MYIA-062620165278/POI/ANDRI/082147804829/ulvaarh4@gmail.com"/>
    <s v="MYIB_ASSISTANT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4:54:46"/>
    <d v="2026-08-10T13:00:00"/>
    <m/>
    <s v="PS"/>
    <s v="X"/>
    <s v="NO ADDON"/>
    <n v="20260810"/>
    <s v="Completed"/>
    <s v="HSI Bisnis Basic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n v="2026"/>
    <n v="8"/>
    <n v="10"/>
    <d v="2026-08-10T00:00:00"/>
    <n v="-0.54166666666424135"/>
    <x v="0"/>
  </r>
  <r>
    <n v="830"/>
    <n v="1002512690"/>
    <n v="3"/>
    <x v="4"/>
    <n v="5"/>
    <s v="MATARAM"/>
    <s v="LOMBOK BARAT TENGAH"/>
    <s v="PRY"/>
    <s v="REG"/>
    <s v="AO"/>
    <x v="0"/>
    <s v="1P INET"/>
    <s v="Completed (PS)"/>
    <s v="RBS-Regional 3"/>
    <d v="2026-08-06T14:31:56"/>
    <d v="2026-08-07T19:47:20"/>
    <n v="69360085"/>
    <m/>
    <n v="172603791326"/>
    <s v="BENGKEL TITI"/>
    <s v="ODP-PYA-FAP/04 FAP/D01/04.01"/>
    <s v="WO061085765"/>
    <m/>
    <m/>
    <m/>
    <n v="116.36368899999999"/>
    <n v="-8.6358560000000004"/>
    <s v="|MC40242|MYIA-021897883048/POI/TITI YANI/081933007542/yantititi29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4:40:01"/>
    <d v="2026-08-07T13:00:00"/>
    <m/>
    <s v="PS"/>
    <s v="LOMBOK TENGAH"/>
    <s v="NO ADDON"/>
    <n v="20260807"/>
    <s v="Completed"/>
    <s v="HSI Bisnis Promo HUT Telkom PSB 70% - 1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0"/>
  </r>
  <r>
    <n v="831"/>
    <n v="1002513743"/>
    <n v="3"/>
    <x v="0"/>
    <n v="5"/>
    <s v="MALANG"/>
    <s v="KEPANJEN"/>
    <s v="MLG"/>
    <s v="REG"/>
    <s v="AO"/>
    <x v="0"/>
    <m/>
    <s v="Completed (PS)"/>
    <s v="RBS-Regional 3"/>
    <d v="2026-08-07T08:58:44"/>
    <d v="2026-08-08T18:22:43"/>
    <n v="66210134"/>
    <m/>
    <n v="152701239012"/>
    <s v="SMAN 3 MALANG"/>
    <s v="ODP-MLG-FN/14"/>
    <s v="WO061136656"/>
    <m/>
    <m/>
    <m/>
    <n v="112.63528890000001"/>
    <n v="-7.9760787999999998"/>
    <s v="MC20200;SMAN 3 MALANG;HSI Bisnis Promo HUT Telkom 200 mbps 790.000;081359436279"/>
    <s v="Sales Force DBS"/>
    <m/>
    <m/>
    <m/>
    <m/>
    <m/>
    <m/>
    <m/>
    <m/>
    <s v="Management Janji"/>
    <s v="2026-08-08 08:00:00|telp :085210490011  alt : pagi / siang 08/08/2026 hub sebelum ke lokasi |40961370|MYDITA"/>
    <s v="FCC"/>
    <d v="2026-07-08T09:10:56"/>
    <d v="2026-08-08T08:00:00"/>
    <m/>
    <s v="PS"/>
    <s v="MALAN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8:00:00"/>
    <s v="2026-08-08 08:00:00|telp :085210490011  alt : pagi / siang 08/08/2026 hub sebelum ke lokasi |40961370|MYDITA"/>
    <n v="2026"/>
    <n v="8"/>
    <n v="8"/>
    <d v="2026-08-08T00:00:00"/>
    <n v="-0.33333333333575865"/>
    <x v="0"/>
  </r>
  <r>
    <n v="832"/>
    <n v="1002509515"/>
    <n v="3"/>
    <x v="1"/>
    <n v="4"/>
    <s v="PEKALONGAN"/>
    <s v="PEMALANG"/>
    <s v="RDD"/>
    <s v="REG"/>
    <s v="AO"/>
    <x v="0"/>
    <s v="1P INET"/>
    <s v="Completed (PS)"/>
    <s v="RBS-Regional 3"/>
    <d v="2026-08-05T07:56:56"/>
    <d v="2026-08-05T14:26:09"/>
    <n v="69358729"/>
    <m/>
    <n v="142213107280"/>
    <s v="fajar biro jasa"/>
    <s v="ODP-RDD-FA/066 FA/D05/066.01"/>
    <s v="WO060943839"/>
    <m/>
    <m/>
    <m/>
    <n v="109.245255030691"/>
    <n v="-7.1114309648671599"/>
    <s v="MD|MYDB-20260804264337|SC20017/MC20194|fajar biro jasa|081393043110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RANDUDONGKAL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</r>
  <r>
    <n v="833"/>
    <n v="1002515656"/>
    <n v="3"/>
    <x v="6"/>
    <n v="5"/>
    <s v="PASURUAN"/>
    <s v="PASURUAN"/>
    <s v="PSN"/>
    <s v="REG"/>
    <s v="AO"/>
    <x v="0"/>
    <m/>
    <s v="Completed (PS)"/>
    <s v="RBS-Regional 3"/>
    <d v="2026-08-08T09:40:43"/>
    <d v="2026-08-08T14:57:43"/>
    <n v="69361268"/>
    <m/>
    <n v="152729256706"/>
    <s v="TEMAN SEJATI COFFE SHOP"/>
    <s v="ODP-PSN-FBL/12"/>
    <s v="WO061245183"/>
    <m/>
    <m/>
    <m/>
    <n v="112.8991412"/>
    <n v="-7.6456602"/>
    <s v="|MN00025|/TEMAN SEJATI COFFE SHOP/WINBACK HSI B2B + NETMONK (1:1) 200MBPS 946,1RB PSB DISC 70%/082140338555 085235555553/fandrianto.s@gmail.com/FANDRIANTO SETIAWAN/-7.646362,112.8987821m"/>
    <s v="Sales Force DBS"/>
    <m/>
    <m/>
    <m/>
    <m/>
    <m/>
    <m/>
    <m/>
    <m/>
    <s v="Management Janji"/>
    <s v="2026-08-09 08:00:00|Nama PIC: bp fandrianto  Notel: 082140338555 Alt: 085235555553 Tanggal: 9/8/2026 Jam Pasang: Pagi Note: Hubungi pelanggan sebelum ke lokasi, terima kasih. Diusahakan hari ini |40010577|MYDITA"/>
    <s v="FCC"/>
    <d v="2026-08-08T09:55:05"/>
    <d v="2026-08-09T08:00:00"/>
    <m/>
    <s v="PS"/>
    <s v="PASURUAN"/>
    <s v="NETMONK"/>
    <n v="20260808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08-09T08:00:00"/>
    <s v="2026-08-09 08:00:00|Nama PIC: bp fandrianto  Notel: 082140338555 Alt: 085235555553 Tanggal: 9/8/2026 Jam Pasang: Pagi Note: Hubungi pelanggan sebelum ke lokasi, terima kasih. Diusahakan hari ini |40010577|MYDITA"/>
    <n v="2026"/>
    <n v="8"/>
    <n v="8"/>
    <d v="2026-08-08T00:00:00"/>
    <n v="-1.3333333333357587"/>
    <x v="0"/>
  </r>
  <r>
    <n v="834"/>
    <n v="1002516662"/>
    <n v="3"/>
    <x v="6"/>
    <n v="5"/>
    <s v="SIDOARJO"/>
    <s v="INNER - JATIM TIMUR"/>
    <s v="SPJ"/>
    <s v="REG"/>
    <s v="AO"/>
    <x v="0"/>
    <s v="1P INET"/>
    <s v="Completed (PS)"/>
    <s v="RBS-Regional 3"/>
    <d v="2026-08-09T19:47:57"/>
    <d v="2026-08-10T21:15:48"/>
    <n v="69362013"/>
    <m/>
    <n v="152332251897"/>
    <s v="Miracle Kurnia Farm"/>
    <s v="ODP-SPJ-FC/63 FC/D06/63.01"/>
    <s v="WO061343553"/>
    <m/>
    <m/>
    <m/>
    <n v="112.667411416769"/>
    <n v="-7.3695609497874504"/>
    <s v="MD|MYDB-20260809264835|DN00001/MN00459|Miracle Kurnia Farm|085109011430"/>
    <s v="MYDIGIBIZPARTNER"/>
    <m/>
    <m/>
    <m/>
    <m/>
    <m/>
    <m/>
    <m/>
    <m/>
    <s v="Management Janji"/>
    <s v="2026-08-11 08:00:00 | M Janji : 11 agustus 2026 jam Pasang : pagi  Note : hubungi pelanggan jika ingin kelokasi"/>
    <s v="FCC"/>
    <d v="2026-09-08T19:54:40"/>
    <d v="2026-08-11T08:00:00"/>
    <s v="FALLOUT HOMEPASS"/>
    <s v="PS"/>
    <s v="SEPANJANG"/>
    <s v="NO ADDON"/>
    <n v="20260810"/>
    <s v="Completed"/>
    <s v="HSI Bisnis Promo HUT Telkom PSB 70% - 100 Mbps"/>
    <s v="INDIBIZ"/>
    <m/>
    <m/>
    <d v="2026-08-11T08:00:00"/>
    <s v="2026-08-11 08:00:00 | M Janji : 11 agustus 2026 jam Pasang : pagi  Note : hubungi pelanggan jika ingin kelokasi"/>
    <n v="2026"/>
    <n v="8"/>
    <n v="10"/>
    <d v="2026-08-10T00:00:00"/>
    <n v="-1.3333333333357587"/>
    <x v="0"/>
  </r>
  <r>
    <n v="835"/>
    <n v="1002505284"/>
    <n v="3"/>
    <x v="6"/>
    <n v="5"/>
    <s v="JEMBER"/>
    <s v="BANYUWANGI"/>
    <s v="BWG"/>
    <s v="REG"/>
    <s v="AO"/>
    <x v="0"/>
    <s v="1P INET"/>
    <s v="Completed (PS)"/>
    <s v="RBS-Regional 3"/>
    <d v="2026-08-02T14:04:59"/>
    <d v="2026-08-03T15:10:30"/>
    <n v="69357036"/>
    <m/>
    <n v="152503269426"/>
    <s v="PT. BAHARIÃ‚Â  MAKMUR SEJATI Cab. Bwi"/>
    <s v="ODP-BWG-FCK/22 FCK/D02/22.01"/>
    <s v="WO060719671"/>
    <m/>
    <m/>
    <m/>
    <n v="114.389819093048"/>
    <n v="-8.1751941360741398"/>
    <s v="MD|MYDB-20260802264180|DC30004/MC30051|PT. BAHARIÃ‚Â  MAKMUR SEJATI Cab. Bwi|083847377573"/>
    <s v="MYDIGIBIZPARTNER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4:09:45"/>
    <d v="2026-08-03T13:00:00"/>
    <m/>
    <s v="PS"/>
    <s v="BANYUWANGI"/>
    <s v="NO ADDON"/>
    <n v="20260803"/>
    <s v="Completed"/>
    <s v="HSI Bisnis Promo HUT Telkom PSB 70% - 100 Mbps Dual Band"/>
    <s v="INDIBIZ"/>
    <m/>
    <m/>
    <d v="2026-08-03T13:00:00"/>
    <s v="2026-08-03 13:00:00 | Tanggal pemasangan :03 agustus 2026 Jam pemasangan : 08.00 - 12.00 Info Tambahan : Hubungi pelanggan dulu sebelum ke lokasi terimakasih"/>
    <n v="2026"/>
    <n v="8"/>
    <n v="3"/>
    <d v="2026-08-03T00:00:00"/>
    <n v="-0.54166666666424135"/>
    <x v="0"/>
  </r>
  <r>
    <n v="836"/>
    <n v="1002511977"/>
    <n v="3"/>
    <x v="1"/>
    <n v="4"/>
    <s v="SEMARANG"/>
    <s v="INNER - SEMARANG JATENG UTARA"/>
    <s v="JHR"/>
    <s v="REG"/>
    <s v="AO"/>
    <x v="0"/>
    <m/>
    <s v="CANCEL COMPLETED"/>
    <s v="RBS-Regional 2"/>
    <d v="2026-08-06T11:14:29"/>
    <d v="2026-08-10T02:01:06"/>
    <n v="68988943"/>
    <m/>
    <n v="142406122689"/>
    <s v="PT. SECURINDO PACKATAMA INDONESIA"/>
    <s v="ODP-JHR-FBN/066"/>
    <m/>
    <m/>
    <m/>
    <m/>
    <n v="110.415915577912"/>
    <n v="-6.9789922559189703"/>
    <s v="AMRBS;950223;ALDHIAZ;JKT OUTER;HSI Bisnis PSB 70% - 50 Mbps - (439000);CP Lily Ismalia  089687353200 ALT 0813-8375-5100;promotion@secureparking.co.id  "/>
    <s v="Account Manager"/>
    <m/>
    <m/>
    <m/>
    <m/>
    <m/>
    <m/>
    <m/>
    <m/>
    <m/>
    <m/>
    <m/>
    <d v="2026-06-08T11:25:46"/>
    <m/>
    <m/>
    <s v="REJECT_FCC"/>
    <s v="JOHAR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837"/>
    <n v="1002514430"/>
    <n v="3"/>
    <x v="3"/>
    <n v="4"/>
    <s v="PURWOKERTO"/>
    <s v="PURWOKERTO"/>
    <s v="SUK"/>
    <s v="REG"/>
    <s v="AO"/>
    <x v="0"/>
    <m/>
    <s v="Completed (PS)"/>
    <s v="RBS-Regional 3"/>
    <d v="2026-08-07T11:54:16"/>
    <d v="2026-08-07T14:11:00"/>
    <n v="69359347"/>
    <m/>
    <n v="146374601254"/>
    <s v="SEKOLAH NASIONAL TERINTEGRASI 2 BANYUMAS"/>
    <s v="ODP-SUK-FM/011"/>
    <s v="WO061154023"/>
    <m/>
    <m/>
    <m/>
    <n v="109.2979445"/>
    <n v="-7.4742898999999996"/>
    <s v="|MC80052|MYIA-069319206183/POI/SIGIT PURNOMO ADI/085701442444/11sigitpadi10@gmail.com"/>
    <s v="Sales Profesional"/>
    <m/>
    <m/>
    <m/>
    <m/>
    <m/>
    <m/>
    <m/>
    <m/>
    <s v="Management Janji"/>
    <s v="2026-08-06 13:00:00 | Tanggal pemasangan: 6/08/2026  Jam pemasangan : pagi / siang  Info Tambahan : Hubungi pelanggan dulu sebelum ke lokasi.  terima kasih"/>
    <s v="FCC"/>
    <d v="2026-07-08T11:55:04"/>
    <m/>
    <m/>
    <s v="PS"/>
    <s v="X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 | Tanggal pemasangan: 6/08/2026  Jam pemasangan : pagi / siang  Info Tambahan : Hubungi pelanggan dulu sebelum ke lokasi.  terima kasih"/>
    <n v="2026"/>
    <n v="8"/>
    <n v="7"/>
    <d v="2026-08-07T00:00:00"/>
    <n v="-0.29166666666424135"/>
    <x v="0"/>
  </r>
  <r>
    <n v="838"/>
    <n v="1002506753"/>
    <n v="3"/>
    <x v="6"/>
    <n v="5"/>
    <s v="SIDOARJO"/>
    <s v="JOMBANG"/>
    <s v="POS"/>
    <s v="REG"/>
    <s v="AO"/>
    <x v="0"/>
    <m/>
    <s v="Completed (PS)"/>
    <s v="RBS-Regional 3"/>
    <d v="2026-08-04T08:22:35"/>
    <d v="2026-08-04T21:49:09"/>
    <n v="69357910"/>
    <m/>
    <n v="152333218608"/>
    <s v="SPPG JOMBANG PLANDAAN TUNDOWULAN"/>
    <s v="ODP-POS-FA/60"/>
    <s v="WO060856031"/>
    <m/>
    <m/>
    <m/>
    <n v="112.19673400000001"/>
    <n v="-7.4322162000000001"/>
    <s v="|MN01614|/SPPG JOMBANG PLANDAAN TUNDOWULAN/WINBACK 2.0 HSI B2B (1:1) 75MBPS 415RB PSB DISC 70%//pratamasatriawahyu@gmail.com/SATRIA WAHYU PRATAMA RAMADAN/085194576685 / 82247796766"/>
    <s v="Sales Force DBS"/>
    <m/>
    <m/>
    <m/>
    <m/>
    <m/>
    <m/>
    <m/>
    <m/>
    <s v="Management Janji"/>
    <s v="2026-08-05 08:00:00|Tanggal pemasangan : 05 agustus 2026 Jam pemasangan : 08.00 - 12.00 Info Tambahan : Hubungi pelanggan dulu sebelum ke lokasi terimakasih|40010577|MYDITA"/>
    <s v="FCC"/>
    <d v="2026-04-08T08:25:42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08:00:00"/>
    <s v="2026-08-05 08:00:00|Tanggal pemasangan : 05 agustus 2026 Jam pemasangan : 08.00 - 12.00 Info Tambahan : Hubungi pelanggan dulu sebelum ke lokasi terimakasih|40010577|MYDITA"/>
    <n v="2026"/>
    <n v="8"/>
    <n v="4"/>
    <d v="2026-08-04T00:00:00"/>
    <n v="-1.3333333333357587"/>
    <x v="0"/>
  </r>
  <r>
    <n v="839"/>
    <n v="1002516361"/>
    <n v="3"/>
    <x v="2"/>
    <n v="5"/>
    <s v="SINGARJA"/>
    <s v="TABANAN"/>
    <s v="TBN"/>
    <s v="REG"/>
    <s v="AO"/>
    <x v="0"/>
    <m/>
    <s v="Completed (PS)"/>
    <s v="RBS-Regional 3"/>
    <d v="2026-08-09T10:14:35"/>
    <d v="2026-08-11T07:58:28"/>
    <n v="69360552"/>
    <m/>
    <n v="172413244382"/>
    <s v="PT. MITRA BALI SUKSES"/>
    <s v="ODP-TBN-FK/04"/>
    <s v="WO061306198"/>
    <m/>
    <m/>
    <m/>
    <n v="115.1337"/>
    <n v="-8.5526999999999997"/>
    <s v="|MN02545|/PIC WAHYUDI/08995847815-081381829072/it.info@mitrabalisukses.co.id"/>
    <s v="Sales Force DBS"/>
    <m/>
    <m/>
    <m/>
    <m/>
    <m/>
    <m/>
    <m/>
    <m/>
    <s v="Management Janji"/>
    <s v="2026-08-08 08:00:00|Nama PIC:  bp wahyudi   No HP: 08995847815  Alt:  Tanggal: 8/8/2026  Jam Pasang: Pagi  Note: Hubungi sebelum ke lokasi, terimakasih|40010577|MYDITA"/>
    <s v="FCC"/>
    <d v="2026-09-08T10:25:41"/>
    <m/>
    <m/>
    <s v="PS"/>
    <s v="TABANAN"/>
    <s v="NO ADDON"/>
    <n v="20260811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08:00:00|Nama PIC:  bp wahyudi   No HP: 08995847815  Alt:  Tanggal: 8/8/2026  Jam Pasang: Pagi  Note: Hubungi sebelum ke lokasi, terimakasih|40010577|MYDITA"/>
    <n v="2026"/>
    <n v="8"/>
    <n v="11"/>
    <d v="2026-08-11T00:00:00"/>
    <n v="1.7083333333357587"/>
    <x v="2"/>
  </r>
  <r>
    <n v="840"/>
    <n v="1002507286"/>
    <n v="3"/>
    <x v="4"/>
    <n v="5"/>
    <s v="KUPANG"/>
    <s v="MAUMERE"/>
    <s v="LRT"/>
    <s v="REG"/>
    <s v="AO"/>
    <x v="0"/>
    <s v="1P INET"/>
    <s v="9 | WFM - UN-SCS"/>
    <s v="RBS-Regional 3"/>
    <d v="2026-08-04T10:10:27"/>
    <d v="2026-08-04T10:10:28"/>
    <n v="69356244"/>
    <m/>
    <m/>
    <s v="puskesmas lewolema"/>
    <m/>
    <s v="WO060567462"/>
    <m/>
    <m/>
    <m/>
    <n v="122.93250500000001"/>
    <n v="-8.3333770000000005"/>
    <s v="|MC40173|MYIA-063127389107/POI/ibu Linda/081390781414/diazcindy109@gmail.com"/>
    <s v="MYIB_ASSISTANT"/>
    <m/>
    <m/>
    <m/>
    <m/>
    <m/>
    <m/>
    <m/>
    <m/>
    <s v="Management Janji"/>
    <s v="2026-08-03 08:00:00 | Tanggal Pemasangan : 03 Agustus 2026 Jam Pemasangan : 08:00 13:00 Info Tambahan : Hubungi pelanggan dulu sebelum ke lokasi terimakasih"/>
    <s v="FCC"/>
    <d v="2026-04-08T10:25:32"/>
    <d v="2026-08-03T00:00:00"/>
    <m/>
    <s v="UNSC"/>
    <s v="X"/>
    <s v="NETMONK"/>
    <m/>
    <s v="Inprogress Alpro, SC Lama : SC1002503032"/>
    <s v="HSI Bisnis Basic Bundling Netmonk PSB 70% - 100 Mbps"/>
    <s v="INDIBIZ"/>
    <m/>
    <m/>
    <d v="2026-08-03T08:00:00"/>
    <s v="2026-08-03 08:00:00 | Tanggal Pemasangan : 03 Agustus 2026 Jam Pemasangan : 08:00 13:00 Info Tambahan : Hubungi pelanggan dulu sebelum ke lokasi terimakasih"/>
    <m/>
    <m/>
    <m/>
    <e v="#NUM!"/>
    <e v="#NUM!"/>
    <x v="1"/>
  </r>
  <r>
    <n v="841"/>
    <n v="1002512024"/>
    <n v="3"/>
    <x v="3"/>
    <n v="4"/>
    <s v="YOGYAKARTA"/>
    <s v="INNER - YOGYA JATENG SELATAN"/>
    <s v="BBS"/>
    <s v="REG"/>
    <s v="AO"/>
    <x v="0"/>
    <m/>
    <s v="CANCEL COMPLETED"/>
    <s v="RBS-Regional 2"/>
    <d v="2026-08-06T11:27:42"/>
    <d v="2026-08-10T02:01:11"/>
    <n v="68988943"/>
    <m/>
    <n v="146131120549"/>
    <s v="PT. SECURINDO PACKATAMA INDONESIA"/>
    <s v="ODP-BBS-FG/037"/>
    <m/>
    <m/>
    <m/>
    <m/>
    <n v="110.40086100000001"/>
    <n v="-7.7831450000000002"/>
    <s v="AMRBS;950223;ALDHIAZ;JKT OUTER; Internet Only Bisnis 1:1 Rp439,000 ; PT. Securindo Packatama Indonesia  CP Lily Ismalia  ; 089687353200 - 0813-8375-5100 ; promotion@secureparking.co.id"/>
    <s v="Account Manager"/>
    <m/>
    <m/>
    <m/>
    <m/>
    <m/>
    <m/>
    <m/>
    <m/>
    <m/>
    <m/>
    <m/>
    <d v="2026-06-08T11:39:52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842"/>
    <n v="1002518529"/>
    <n v="3"/>
    <x v="7"/>
    <n v="4"/>
    <s v="SOLO"/>
    <s v="INNER - SOLO JATENG TIMUR"/>
    <s v="SKH"/>
    <s v="REG"/>
    <s v="AO"/>
    <x v="0"/>
    <s v="1P INET"/>
    <s v="MIE - SEND SURVEY"/>
    <s v="RBS-Regional 3"/>
    <d v="2026-08-10T16:44:57"/>
    <d v="2026-08-10T16:46:01"/>
    <n v="69362733"/>
    <m/>
    <n v="143555101853"/>
    <s v="ERABLUE DESA KETEGUHAN"/>
    <s v="ODP-SKH-FU/021 FU/D02/021.01"/>
    <s v="WO061431986"/>
    <m/>
    <m/>
    <m/>
    <n v="110.796819"/>
    <n v="-7.73529"/>
    <s v="|MN02713|MYIA-091446040987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SURVEY_NEW_MANJA"/>
    <s v="SUKOHARJO"/>
    <s v="NO ADDON"/>
    <m/>
    <s v="MIE - SEND SURVEY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</r>
  <r>
    <n v="843"/>
    <n v="1002516650"/>
    <n v="3"/>
    <x v="4"/>
    <n v="5"/>
    <s v="MATARAM"/>
    <s v="INNER - NUSA TENGGARA"/>
    <s v="MTR"/>
    <s v="REG"/>
    <s v="AO"/>
    <x v="0"/>
    <s v="1P INET"/>
    <s v="MIE - SEND SURVEY"/>
    <s v="RBS-Regional 3"/>
    <d v="2026-08-09T19:17:56"/>
    <d v="2026-08-09T19:20:01"/>
    <n v="69361984"/>
    <m/>
    <n v="172601795352"/>
    <s v="Kios stoorya"/>
    <s v="ODP-MTR-FDP/141"/>
    <s v="WO061342331"/>
    <m/>
    <m/>
    <m/>
    <n v="116.1337049"/>
    <n v="-8.5692354999999996"/>
    <s v="|MC40234|MYIA-098717782473/POI/usman wely saputra/085141292587/kenarisenja07@gmail.com"/>
    <s v="MYIB_ASSISTANT"/>
    <m/>
    <m/>
    <m/>
    <m/>
    <m/>
    <m/>
    <m/>
    <m/>
    <s v="Management Janji"/>
    <s v="2026-08-11 13:00:00 | M Janji : 11 agustus 2026 jam Pasang : siang Note : hubungi pelanggan jika ingin kelokasi"/>
    <s v="FCC"/>
    <d v="2026-09-08T19:25:12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M Janji : 11 agustus 2026 jam Pasang : siang Note : hubungi pelanggan jika ingin kelokasi"/>
    <m/>
    <m/>
    <m/>
    <e v="#NUM!"/>
    <e v="#NUM!"/>
    <x v="1"/>
  </r>
  <r>
    <n v="844"/>
    <n v="1002509157"/>
    <n v="3"/>
    <x v="5"/>
    <n v="5"/>
    <s v="MADURA"/>
    <s v="PAMEKASAN"/>
    <s v="SMP"/>
    <s v="REG"/>
    <s v="AO"/>
    <x v="0"/>
    <s v="1P INET"/>
    <s v="102 | FOLLOW UP COMPLETED"/>
    <s v="RBS-Regional 3"/>
    <d v="2026-08-04T16:23:56"/>
    <d v="2026-08-07T13:34:40"/>
    <n v="69358552"/>
    <m/>
    <n v="152431232303"/>
    <s v="Yayasan Al khoiron"/>
    <s v="ODP-SMP-FBS/05 FBS/D02/05.01"/>
    <s v="WO060919201"/>
    <m/>
    <m/>
    <m/>
    <n v="113.869573809206"/>
    <n v="-7.0706787763099204"/>
    <s v="MD|MYDB-20260804264344|DN00001/MN00572|Yayasan Al khoiron|081957137909"/>
    <s v="MYDIGIBIZPARTNER"/>
    <m/>
    <m/>
    <m/>
    <m/>
    <m/>
    <m/>
    <m/>
    <m/>
    <s v="Management Janji"/>
    <s v="2026-08-05 13:00:00 | Nama PIC : Bp Baharuddin No HP : 081957137909 No Alt : - M Janji : 05 Agustus 2026 Jam Pasang : Pagi / Siang Note : hubungi pelanggan jika ingin ke lokasi, terima kasih"/>
    <s v="FCC"/>
    <d v="2026-04-08T16:25:34"/>
    <d v="2026-08-05T13:00:00"/>
    <s v="Kendala Pelanggan"/>
    <s v="REVOKE"/>
    <s v="X"/>
    <s v="NO ADDON"/>
    <m/>
    <s v="Follow Up Revoke Completed, New Order ID : SC1002514620"/>
    <s v="HSI Bisnis Promo HUT Telkom PSB 70% - 300 Mbps"/>
    <s v="INDIBIZ"/>
    <m/>
    <m/>
    <d v="2026-08-05T13:00:00"/>
    <s v="2026-08-05 13:00:00 | Nama PIC : Bp Baharuddin No HP : 081957137909 No Alt : - M Janji : 05 Agustus 2026 Jam Pasang : Pagi / Siang Note : hubungi pelanggan jika ingin ke lokasi, terima kasih"/>
    <m/>
    <m/>
    <m/>
    <e v="#NUM!"/>
    <e v="#NUM!"/>
    <x v="1"/>
  </r>
  <r>
    <n v="845"/>
    <n v="1002511787"/>
    <n v="3"/>
    <x v="1"/>
    <n v="4"/>
    <s v="PEKALONGAN"/>
    <s v="TEGAL"/>
    <s v="TEG"/>
    <s v="REG"/>
    <s v="AO"/>
    <x v="0"/>
    <s v="1P INET"/>
    <s v="102 | FOLLOW UP COMPLETED"/>
    <s v="RBS-Regional 3"/>
    <d v="2026-08-06T10:26:56"/>
    <d v="2026-08-07T10:44:45"/>
    <n v="69359727"/>
    <m/>
    <n v="142212126659"/>
    <s v="SDN MANGKUKUSUMAN 5 TEGAL"/>
    <s v="ODP-TEG-FN/041 FN/D05/041.01"/>
    <s v="WO061051897"/>
    <m/>
    <m/>
    <m/>
    <n v="109.1379163"/>
    <n v="-6.8718960999999998"/>
    <s v="|MN00292|MYIA-015849851619/POI/Mutmainah/083837087200/sdnmangkukusuman5@gmail.com"/>
    <s v="MYIB_ASSISTANT"/>
    <m/>
    <m/>
    <m/>
    <m/>
    <m/>
    <m/>
    <m/>
    <m/>
    <s v="Management Janji"/>
    <s v="2026-08-07 08:00:00 | Nama : BU MUTMAINAH No Hp : 083837087200 No Alt :  Tgl Pemasangan : 07 Agustus 2026 Interval : PAGI  Note : Hubungi pelanggan terlebih dahulu"/>
    <s v="FCC"/>
    <d v="2026-06-08T10:39:54"/>
    <d v="2026-08-07T08:00:00"/>
    <s v="Kendala Teknik"/>
    <s v="REVOKE"/>
    <s v="X"/>
    <s v="NO ADDON"/>
    <m/>
    <s v="Follow Up Revoke Completed, New Order ID : SC1002514175"/>
    <s v="HSI Bisnis Promo HUT Telkom PSB 70% - 150 Mbps"/>
    <s v="INDIBIZ"/>
    <m/>
    <m/>
    <d v="2026-08-07T08:00:00"/>
    <s v="2026-08-07 08:00:00 | Nama : BU MUTMAINAH No Hp : 083837087200 No Alt :  Tgl Pemasangan : 07 Agustus 2026 Interval : PAGI  Note : Hubungi pelanggan terlebih dahulu"/>
    <m/>
    <m/>
    <m/>
    <e v="#NUM!"/>
    <e v="#NUM!"/>
    <x v="1"/>
  </r>
  <r>
    <n v="846"/>
    <n v="1002511112"/>
    <n v="3"/>
    <x v="5"/>
    <n v="5"/>
    <s v="SBY UTARA"/>
    <s v="MANYAR"/>
    <s v="MGO"/>
    <s v="REG"/>
    <s v="AO"/>
    <x v="0"/>
    <m/>
    <s v="Completed (PS)"/>
    <s v="RBS-Regional 3"/>
    <d v="2026-08-05T16:09:36"/>
    <d v="2026-08-05T17:46:26"/>
    <n v="69351286"/>
    <m/>
    <n v="152413167540"/>
    <s v="STORE KKV PLAZA SURABAYA"/>
    <s v="ODP-DMO-FSY/18"/>
    <s v="WO061009503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5 15:00:00|  Nama Pic : TK. AL IRSYAD CILACAP  No Hp Pic : 08122513128  Jam Pemasangan : 08:00 - 12.00  Tanggal Pemasangan : 27 JULI  Info Tambahan : Hubungi pelanggan sebelum datang ke lokasi|BE1295|MYDITA"/>
    <s v="FCC"/>
    <d v="2026-05-08T16:10:18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5 15:00:00|  Nama Pic : TK. AL IRSYAD CILACAP  No Hp Pic : 08122513128  Jam Pemasangan : 08:00 - 12.00  Tanggal Pemasangan : 27 JULI  Info Tambahan : Hubungi pelanggan sebelum datang ke lokasi|BE1295|MYDITA"/>
    <n v="2026"/>
    <n v="8"/>
    <n v="5"/>
    <d v="2026-08-05T00:00:00"/>
    <n v="-0.29166666666424135"/>
    <x v="0"/>
  </r>
  <r>
    <n v="847"/>
    <n v="1002508543"/>
    <n v="3"/>
    <x v="2"/>
    <n v="5"/>
    <s v="SINGARJA"/>
    <s v="KLUNGKUNG"/>
    <s v="CDS"/>
    <s v="REG"/>
    <s v="AO"/>
    <x v="0"/>
    <m/>
    <s v="102 | FOLLOW UP COMPLETED"/>
    <s v="RBS-Regional 3"/>
    <d v="2026-08-04T14:26:24"/>
    <d v="2026-08-10T17:30:25"/>
    <n v="69358353"/>
    <m/>
    <n v="172404695095"/>
    <s v="ARSHOP Tech"/>
    <s v="ODP-CDS-FD/06"/>
    <s v="WO060927118"/>
    <m/>
    <m/>
    <m/>
    <n v="115.50443869999999"/>
    <n v="-8.505694099999999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No Hp : 085737334535 No Alt :  Tgl Pemasangan : 05 Agustus 2026 Interval : SIANG Note : Hubungi pelanggan terlebih dahulu|40981182|MYDITA"/>
    <s v="FCC"/>
    <d v="2026-04-08T14:40:14"/>
    <d v="2026-08-06T08:00:00"/>
    <s v="Kendala Pelanggan"/>
    <s v="REVOKE"/>
    <s v="KARANGASEM"/>
    <s v="NO ADDON"/>
    <m/>
    <s v="Follow Up Revoke Completed, New Order ID : SC1002518620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Nama : BP KOMANG ARI JUNIAWAN No Hp : 085737334535 No Alt :  Tgl Pemasangan : 05 Agustus 2026 Interval : SIANG Note : Hubungi pelanggan terlebih dahulu|40981182|MYDITA"/>
    <m/>
    <m/>
    <m/>
    <e v="#NUM!"/>
    <e v="#NUM!"/>
    <x v="1"/>
  </r>
  <r>
    <n v="848"/>
    <n v="1002504576"/>
    <n v="3"/>
    <x v="0"/>
    <n v="5"/>
    <s v="KEDIRI"/>
    <s v="KEDIRI"/>
    <s v="KDI"/>
    <s v="REG"/>
    <s v="AO"/>
    <x v="0"/>
    <s v="1P INET"/>
    <s v="CANCEL COMPLETED"/>
    <s v="RBS-Regional 3"/>
    <d v="2026-08-01T13:25:58"/>
    <d v="2026-08-04T06:47:16"/>
    <n v="69356758"/>
    <m/>
    <n v="152610241440"/>
    <s v="SPBU TURUS 54.641.39"/>
    <s v="ODP-KDI-FB/07 FB/D02/07.01"/>
    <s v="WO060650817"/>
    <m/>
    <m/>
    <m/>
    <n v="112.032374219755"/>
    <n v="-7.75380158530555"/>
    <s v="|MN01011|MYIA-054099940573/POI/ARIF PRASETYA WARAHAP/08113253781/itafifarma@gmail.com"/>
    <s v="MYIB_ASSISTANT"/>
    <m/>
    <m/>
    <m/>
    <m/>
    <m/>
    <m/>
    <m/>
    <m/>
    <s v="Management Janji"/>
    <s v="2026-08-02 13:00:00 | Nama PIC : Bp Nadif No Hp : 08113253781 No Alt : - Tgl Pemasangan : 02 Agustus 2026 Interval : PAGI SIANG Note : Hubungi pelanggan terlebih dahulu"/>
    <s v="FCC"/>
    <d v="2026-01-08T13:39:46"/>
    <d v="2026-08-02T13:00:00"/>
    <m/>
    <s v="CANCEL"/>
    <s v="X"/>
    <s v="NO ADDON"/>
    <m/>
    <s v="Cancel Completed"/>
    <s v="HSI Bisnis Promo HUT Telkom PSB 70% - 50 Mbps"/>
    <s v="INDIBIZ"/>
    <m/>
    <m/>
    <d v="2026-08-02T13:00:00"/>
    <s v="2026-08-02 13:00:00 | Nama PIC : Bp Nadif No Hp : 08113253781 No Alt : - Tgl Pemasangan : 02 Agustus 2026 Interval : PAGI SIANG Note : Hubungi pelanggan terlebih dahulu"/>
    <m/>
    <m/>
    <m/>
    <e v="#NUM!"/>
    <e v="#NUM!"/>
    <x v="1"/>
  </r>
  <r>
    <n v="849"/>
    <n v="1002510278"/>
    <n v="3"/>
    <x v="0"/>
    <n v="5"/>
    <s v="MALANG"/>
    <s v="BATU"/>
    <s v="BLB"/>
    <s v="REG"/>
    <s v="AO"/>
    <x v="0"/>
    <m/>
    <s v="Completed (PS)"/>
    <s v="RBS-Regional 2"/>
    <d v="2026-08-05T11:48:42"/>
    <d v="2026-08-06T16:20:31"/>
    <n v="68937486"/>
    <m/>
    <n v="152702232113"/>
    <s v="PT PROFESIONAL INTERNET INDONESIA"/>
    <s v="ODP-BLB-FCU/02"/>
    <s v="WO060979274"/>
    <m/>
    <m/>
    <m/>
    <n v="112.6377789"/>
    <n v="-7.9402726000000001"/>
    <s v="AMRBS;402711; YUSRI TAUFIK;JKT OUTER ; PT PROFESIONAL INTERNET INDONESIA; pic Rifki / Cp 0852-3203-3363 / PSB indibiz 1P HSI basic 1:2 + Netmonk / mrifkipratama@gmail.com"/>
    <s v="Amex"/>
    <m/>
    <m/>
    <m/>
    <m/>
    <m/>
    <m/>
    <m/>
    <m/>
    <s v="Management Janji"/>
    <s v="2026-08-06 13:00:00|Nama Pic : BP RIFKI No Hp Pic : 085232033363 Jam Pemasangan : 08:00 - 12.00 Tanggal Pemasangan : KAMIS 06 AGUSTUS 2026 Info Tambahan : Hubungi pelanggan sebelum datang ke lokasi, terima kasih.|40961370|MYDITA"/>
    <s v="FCC"/>
    <d v="2026-05-08T11:55:33"/>
    <d v="2026-08-06T13:00:00"/>
    <m/>
    <s v="PS"/>
    <s v="BLIMBING"/>
    <s v="NETMONK"/>
    <n v="20260806"/>
    <s v="Completed"/>
    <s v="- SP_NOSS;SP_NOSS ~ Internet NOSS Multispeed Network[0]  - E23015;E23015 ~ ES23 - Perangkat ONT[0]  - E23015~null~44292;E23015||11||Abodemen 0[0]  - E23015~null~E23015_SWONTPREM;SWONTPREM ~ Biaya Sewa ONT Premium ~ E23015[50000]  - E23047;E23047 ~ ES23 - "/>
    <s v="INDIBIZ"/>
    <m/>
    <m/>
    <d v="2026-08-06T13:00:00"/>
    <s v="2026-08-06 13:00:00|Nama Pic : BP RIFKI No Hp Pic : 085232033363 Jam Pemasangan : 08:00 - 12.00 Tanggal Pemasangan : KAMIS 06 AGUSTUS 2026 Info Tambahan : Hubungi pelanggan sebelum datang ke lokasi, terima kasih.|40961370|MYDITA"/>
    <n v="2026"/>
    <n v="8"/>
    <n v="6"/>
    <d v="2026-08-06T00:00:00"/>
    <n v="-0.54166666666424135"/>
    <x v="0"/>
  </r>
  <r>
    <n v="850"/>
    <n v="1002506428"/>
    <n v="3"/>
    <x v="1"/>
    <n v="4"/>
    <s v="SEMARANG"/>
    <s v="INNER - SEMARANG JATENG UTARA"/>
    <s v="SMC"/>
    <s v="REG"/>
    <s v="AO"/>
    <x v="0"/>
    <s v="1P INET"/>
    <s v="102 | FOLLOW UP COMPLETED"/>
    <s v="RBS-Regional 3"/>
    <d v="2026-08-03T15:44:56"/>
    <d v="2026-08-05T15:40:56"/>
    <n v="69357715"/>
    <m/>
    <n v="146422108551"/>
    <s v="KOST PUTRI SWARGA KANTAKU"/>
    <s v="ODP-SMC-FC/159 FC/D18/159.01"/>
    <s v="WO060815929"/>
    <m/>
    <m/>
    <m/>
    <n v="110.39201199999999"/>
    <n v="-7.0536060000000003"/>
    <s v="|MC50018|MYIA-037888593114/POI/Chris Setianingsih/081277154180/christsetia123@gmail.com"/>
    <s v="MYIB_ASSISTANT"/>
    <m/>
    <m/>
    <m/>
    <m/>
    <m/>
    <m/>
    <m/>
    <m/>
    <s v="Management Janji"/>
    <s v="2026-08-04 13:00:00 | Tanggal pemasangan : 04 agustus 2026 Jam pemasangan : pagi/siang Info Tambahan : Hubungi pelanggan dulu sebelum ke lokasi terima kasih"/>
    <s v="FCC"/>
    <d v="2026-03-08T16:10:38"/>
    <d v="2026-08-04T13:00:00"/>
    <s v="Kendala Teknik"/>
    <s v="REVOKE"/>
    <s v="X"/>
    <s v="NO ADDON"/>
    <m/>
    <s v="Follow Up Revoke Completed, New Order ID : SC1002511060"/>
    <s v="HSI Bisnis Basic Promo HUT Telkom PSB 70% - 75 Mbps"/>
    <s v="INDIBIZ"/>
    <m/>
    <m/>
    <d v="2026-08-04T13:00:00"/>
    <s v="2026-08-04 13:00:00 | Tanggal pemasangan : 04 agustus 2026 Jam pemasangan : pagi/siang Info Tambahan : Hubungi pelanggan dulu sebelum ke lokasi terima kasih"/>
    <m/>
    <m/>
    <m/>
    <e v="#NUM!"/>
    <e v="#NUM!"/>
    <x v="1"/>
  </r>
  <r>
    <n v="851"/>
    <n v="1002505712"/>
    <n v="3"/>
    <x v="2"/>
    <n v="5"/>
    <s v="SINGARJA"/>
    <s v="GIANYAR"/>
    <s v="GIN"/>
    <s v="REG"/>
    <s v="AO"/>
    <x v="0"/>
    <m/>
    <s v="102 | FOLLOW UP COMPLETED"/>
    <s v="RBS-Regional 3"/>
    <d v="2026-08-03T10:09:34"/>
    <d v="2026-08-07T08:24:32"/>
    <n v="69357302"/>
    <m/>
    <n v="172407212845"/>
    <s v="SD NEGERI 5 PERING"/>
    <s v="ODP-GIN-FP/90"/>
    <s v="WO060892354"/>
    <m/>
    <m/>
    <m/>
    <n v="115.3013272"/>
    <n v="-8.5809947999999991"/>
    <s v="|MN02658|/PIC I PUTU DHARMENDRA/085333862495/sdn5pering@gmail.com"/>
    <s v="Sales Force DBS"/>
    <m/>
    <m/>
    <m/>
    <m/>
    <m/>
    <m/>
    <m/>
    <m/>
    <s v="Management Janji"/>
    <s v="2026-08-05 13:00:00|Nama Pic : IBU DAYU No Hp Pic : 087744632973 Jam Pemasangan : 08:00 - 12.00 Tanggal Pemasangan : RABU 05 AGUSTUS 2026 Info Tambahan : Hubungi pelanggan sebelum datang ke lokasi, terima kasih.|40961370|MYDITA"/>
    <s v="FCC"/>
    <d v="2026-03-08T10:10:41"/>
    <d v="2026-08-05T13:00:00"/>
    <s v="Kendala Lainnya"/>
    <s v="REVOKE"/>
    <s v="GIANYAR"/>
    <s v="NO ADDON"/>
    <m/>
    <s v="Follow Up Revoke Completed, New Order ID : SC1002513682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13:00:00"/>
    <s v="2026-08-05 13:00:00|Nama Pic : IBU DAYU No Hp Pic : 087744632973 Jam Pemasangan : 08:00 - 12.00 Tanggal Pemasangan : RABU 05 AGUSTUS 2026 Info Tambahan : Hubungi pelanggan sebelum datang ke lokasi, terima kasih.|40961370|MYDITA"/>
    <m/>
    <m/>
    <m/>
    <e v="#NUM!"/>
    <e v="#NUM!"/>
    <x v="1"/>
  </r>
  <r>
    <n v="852"/>
    <n v="1002511724"/>
    <n v="3"/>
    <x v="5"/>
    <n v="5"/>
    <s v="SBY UTARA"/>
    <s v="MANYAR"/>
    <s v="MGO"/>
    <s v="REG"/>
    <s v="AO"/>
    <x v="0"/>
    <s v="1P INET"/>
    <s v="102 | FOLLOW UP COMPLETED"/>
    <s v="RBS-Regional 3"/>
    <d v="2026-08-06T10:10:56"/>
    <d v="2026-08-10T16:06:38"/>
    <n v="69359701"/>
    <m/>
    <n v="152413167548"/>
    <s v="LEMBAGA PENDIDIKAN BAHASA CHINA"/>
    <s v="ODP-DMO-FAC/14"/>
    <s v="WO061050044"/>
    <m/>
    <m/>
    <m/>
    <n v="112.75182599999999"/>
    <n v="-7.2598849999999997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No HP : 085113162223 Alt :  M Janji : 07/08/2026 Jam Pasang : 08.00 - 13:00  NoteÃ‚Â :  hubungi terlebih dahulu sebelum kelokasi "/>
    <s v="FCC"/>
    <d v="2026-06-08T10:25:07"/>
    <d v="2026-08-07T08:00:00"/>
    <s v="Kendala Pelanggan"/>
    <s v="REVOKE"/>
    <s v="MERGOYOSO"/>
    <s v="NO ADDON"/>
    <m/>
    <s v="Follow Up Revoke Completed, New Order ID : SC1002518402"/>
    <s v="HSI Bisnis Promo HUT Telkom PSB 70% - 200 Mbps"/>
    <s v="INDIBIZ"/>
    <m/>
    <m/>
    <d v="2026-08-07T08:00:00"/>
    <s v="2026-08-07 08:00:00 | Nama PIC : Risky No HP : 085113162223 Alt :  M Janji : 07/08/2026 Jam Pasang : 08.00 - 13:00  NoteÃ‚Â :  hubungi terlebih dahulu sebelum kelokasi "/>
    <m/>
    <m/>
    <m/>
    <e v="#NUM!"/>
    <e v="#NUM!"/>
    <x v="1"/>
  </r>
  <r>
    <n v="853"/>
    <n v="1002510604"/>
    <n v="3"/>
    <x v="3"/>
    <n v="4"/>
    <s v="YOGYAKARTA"/>
    <s v="SLEMAN"/>
    <s v="GOD"/>
    <s v="REG"/>
    <s v="AO"/>
    <x v="0"/>
    <m/>
    <s v="CC - HD1A - INPROGRESS UNCONTACTED"/>
    <s v="RBS-Regional 3"/>
    <d v="2026-08-05T13:41:05"/>
    <d v="2026-08-07T15:21:48"/>
    <n v="69359206"/>
    <m/>
    <n v="146136130060"/>
    <s v="SMP N 4 SENTOLO"/>
    <m/>
    <m/>
    <m/>
    <m/>
    <m/>
    <n v="110.246213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s v="FCC"/>
    <s v="X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854"/>
    <n v="1002516852"/>
    <n v="3"/>
    <x v="2"/>
    <n v="5"/>
    <s v="SINGARJA"/>
    <s v="GIANYAR"/>
    <s v="GIN"/>
    <s v="REG"/>
    <s v="AO"/>
    <x v="0"/>
    <m/>
    <s v="OSS - FALLOUT"/>
    <s v="RBS-Regional 3"/>
    <d v="2026-08-10T08:41:52"/>
    <d v="2026-08-11T08:06:23"/>
    <n v="69362072"/>
    <m/>
    <n v="172407213745"/>
    <s v="SD NEGERI 2 MEDAHAN"/>
    <s v="ODP-GIN-FC/14"/>
    <s v="WO061373163"/>
    <m/>
    <m/>
    <m/>
    <n v="115.3343012"/>
    <n v="-8.5726931000000004"/>
    <s v="|MN02658|/PIC NI WAYAN PUTRI ADNYANI/081933001477/sdn2medahan@gmail.com"/>
    <s v="Sales Force DBS"/>
    <m/>
    <m/>
    <m/>
    <m/>
    <m/>
    <m/>
    <m/>
    <m/>
    <s v="Management Janji"/>
    <s v="2026-08-11 08:00:00|Nama PIC : ibu putri No HP : 081933001477 Alt :  M Janji : (SELASA/11/AGUSTUS/2026) jam Pasang : 09:00 Note : hubungi pelanggan jika ingin kelokasi|40961371|MYDITA"/>
    <s v="FCC"/>
    <d v="2026-10-08T08:54:46"/>
    <d v="2026-08-11T08:00:00"/>
    <m/>
    <s v="FO_UIM"/>
    <s v="GIANYAR"/>
    <s v="NO ADDON"/>
    <m/>
    <s v="Provisioning Failed|UIM|INF009016495|An error has occured flushing the user transaction.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11T08:00:00"/>
    <s v="2026-08-11 08:00:00|Nama PIC : ibu putri No HP : 081933001477 Alt :  M Janji : (SELASA/11/AGUSTUS/2026) jam Pasang : 09:00 Note : hubungi pelanggan jika ingin kelokasi|40961371|MYDITA"/>
    <m/>
    <m/>
    <m/>
    <e v="#NUM!"/>
    <e v="#NUM!"/>
    <x v="1"/>
  </r>
  <r>
    <n v="855"/>
    <n v="1002515323"/>
    <n v="3"/>
    <x v="1"/>
    <n v="4"/>
    <s v="SEMARANG"/>
    <s v="INNER - SEMARANG JATENG UTARA"/>
    <s v="SSL"/>
    <s v="REG"/>
    <s v="AO"/>
    <x v="0"/>
    <m/>
    <s v="Completed (PS)"/>
    <s v="RBS-Regional 3"/>
    <d v="2026-08-07T16:41:20"/>
    <d v="2026-08-08T11:25:18"/>
    <n v="69359416"/>
    <m/>
    <n v="141408116054"/>
    <s v="Atlas spa&amp;message"/>
    <s v="ODP-SSL-FBM/004"/>
    <s v="WO061191541"/>
    <m/>
    <m/>
    <m/>
    <n v="110.433022666528"/>
    <n v="-7.0020713229609797"/>
    <s v="|MC50018|MYIA-015451999252/POI/Augustine Alphine surya putra/085601832284/intanmalino0217@gmail.com"/>
    <s v="MYDIGIBIZPARTNER"/>
    <m/>
    <m/>
    <m/>
    <m/>
    <m/>
    <m/>
    <m/>
    <m/>
    <s v="Management Janji"/>
    <s v="2026-08-06 13:00:00 | Jam pemasangan : 12.00  Info Tambahan : Hubungi pelanggan dulu sebelum ke lokasi  terimakasih   "/>
    <s v="FCC"/>
    <d v="2026-07-08T16:55:31"/>
    <m/>
    <m/>
    <s v="PS"/>
    <s v="X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6 13:00:00 | Jam pemasangan : 12.00  Info Tambahan : Hubungi pelanggan dulu sebelum ke lokasi  terimakasih   "/>
    <n v="2026"/>
    <n v="8"/>
    <n v="8"/>
    <d v="2026-08-08T00:00:00"/>
    <n v="0.70833333333575865"/>
    <x v="0"/>
  </r>
  <r>
    <n v="856"/>
    <n v="1002513784"/>
    <n v="3"/>
    <x v="4"/>
    <n v="5"/>
    <s v="MATARAM"/>
    <s v="LOMBOK BARAT TENGAH"/>
    <s v="PRY"/>
    <s v="REG"/>
    <s v="AO"/>
    <x v="0"/>
    <m/>
    <s v="CC - HD1A - INPROGRESS UNCONTACTED"/>
    <s v="RBS-Regional 3"/>
    <d v="2026-08-07T09:14:24"/>
    <d v="2026-08-10T17:36:30"/>
    <n v="69360419"/>
    <m/>
    <n v="172603791546"/>
    <s v="PT KOLEKTIF PESISIR NUSANTARA"/>
    <s v="ODP-PYA-FCLL/04"/>
    <m/>
    <m/>
    <m/>
    <m/>
    <n v="116.20817940000001"/>
    <n v="-8.8901053000000001"/>
    <s v="RBS HSI |DINDA PUSPITASARI | 40951593 | TREG 3 | PT KOLEKTIF PESISIR NUSANTARA | BP RAGIL ALFAJRI | 0823041023654| HSI BISNIS BUNDLING NETMONK - 300 MBPS"/>
    <s v="Amex"/>
    <m/>
    <m/>
    <m/>
    <m/>
    <m/>
    <m/>
    <m/>
    <m/>
    <m/>
    <m/>
    <m/>
    <d v="2026-07-08T09:25:58"/>
    <m/>
    <m/>
    <s v="FCC"/>
    <s v="LOMBOK TENGAH"/>
    <s v="NETMONK"/>
    <m/>
    <s v="UNCONTACTED : Invalid Phone Number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857"/>
    <n v="1002504957"/>
    <n v="3"/>
    <x v="5"/>
    <n v="5"/>
    <s v="SBY UTARA"/>
    <s v="MANYAR"/>
    <s v="MGO"/>
    <s v="REG"/>
    <s v="AO"/>
    <x v="0"/>
    <s v="1P INET"/>
    <s v="OSS - FALLOUT"/>
    <s v="RBS-Regional 3"/>
    <d v="2026-08-01T19:22:56"/>
    <d v="2026-08-08T15:16:21"/>
    <n v="69356915"/>
    <m/>
    <n v="152413167464"/>
    <s v="Little Amsterdam (PT Memori Setiap Gigitan)"/>
    <s v="ODP-DMO-FTB/23 FTB/D03/23.01"/>
    <s v="WO060682452"/>
    <m/>
    <m/>
    <m/>
    <n v="112.74809896945899"/>
    <n v="-7.2630280643421896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No HP : 087770104036 Alt :  M Janji : (SABTU/8/AGUSTUS/2026) jam Pasang : 09:00 Note : hubungi pelanggan jika ingin kelokasi"/>
    <s v="FCC"/>
    <d v="2026-01-08T19:25:10"/>
    <d v="2026-08-08T08:00:00"/>
    <s v="Kendala Pelanggan"/>
    <s v="FO_WFM"/>
    <s v="MERGOYOSO"/>
    <s v="NO ADDON"/>
    <m/>
    <s v="Provisioning Failed|WFM|INF009000766|PP_-7.2603817,112.7331836_Manja 110826 lokasi masih belum selesai renov"/>
    <s v="HSI Bisnis Promo HUT Telkom PSB 70% - 75 Mbps"/>
    <s v="INDIBIZ"/>
    <m/>
    <m/>
    <d v="2026-08-08T08:00:00"/>
    <s v="2026-08-08 08:00:00 | Nama PIC : IBU RENNY No HP : 087770104036 Alt :  M Janji : (SABTU/8/AGUSTUS/2026) jam Pasang : 09:00 Note : hubungi pelanggan jika ingin kelokasi"/>
    <m/>
    <m/>
    <m/>
    <e v="#NUM!"/>
    <e v="#NUM!"/>
    <x v="1"/>
  </r>
  <r>
    <n v="858"/>
    <n v="1002505808"/>
    <n v="3"/>
    <x v="4"/>
    <n v="5"/>
    <s v="MATARAM"/>
    <s v="LOMBOK TIMUR UTARA"/>
    <s v="SEL"/>
    <s v="REG"/>
    <s v="AO"/>
    <x v="0"/>
    <s v="1P INET"/>
    <s v="Completed (PS)"/>
    <s v="RBS-Regional 3"/>
    <d v="2026-08-03T10:52:56"/>
    <d v="2026-08-03T18:42:30"/>
    <n v="69357366"/>
    <m/>
    <n v="172619203316"/>
    <s v="Toko Citra"/>
    <s v="ODP-SEL-FAV/37"/>
    <s v="WO060768500"/>
    <m/>
    <m/>
    <m/>
    <n v="116.518315896391"/>
    <n v="-8.5526921828589799"/>
    <s v="MD|MYDB-20260803264216|SC00001/MC00149|Toko Citra|081929421987"/>
    <s v="MYDIGIBIZPARTNER"/>
    <m/>
    <m/>
    <m/>
    <m/>
    <m/>
    <m/>
    <m/>
    <m/>
    <s v="Management Janji"/>
    <s v="2026-08-04 15:00:00 | Tanggal Pemasangan : 04 Agustus 2026 Jam Pemasangan : 08:00 15:00 Info Tambahan : Hubungi pelanggan dulu sebelum ke lokasi terimakasih"/>
    <s v="FCC"/>
    <d v="2026-03-08T10:55:07"/>
    <d v="2026-08-04T15:00:00"/>
    <m/>
    <s v="PS"/>
    <s v="LOMBOK TIMUR"/>
    <s v="NO ADDON"/>
    <n v="20260803"/>
    <s v="Completed"/>
    <s v="HSI Bisnis Promo HUT Telkom PSB 70% - 100 Mbps"/>
    <s v="INDIBIZ"/>
    <m/>
    <m/>
    <d v="2026-08-04T15:00:00"/>
    <s v="2026-08-04 15:00:00 | Tanggal Pemasangan : 04 Agustus 2026 Jam Pemasangan : 08:00 15:00 Info Tambahan : Hubungi pelanggan dulu sebelum ke lokasi terimakasih"/>
    <n v="2026"/>
    <n v="8"/>
    <n v="3"/>
    <d v="2026-08-03T00:00:00"/>
    <n v="-1.625"/>
    <x v="0"/>
  </r>
  <r>
    <n v="859"/>
    <n v="1002510586"/>
    <n v="3"/>
    <x v="2"/>
    <n v="5"/>
    <s v="SINGARJA"/>
    <s v="SINGARAJA"/>
    <s v="SRR"/>
    <s v="REG"/>
    <s v="AO"/>
    <x v="0"/>
    <m/>
    <s v="102 | FOLLOW UP COMPLETED"/>
    <s v="RBS-Regional 3"/>
    <d v="2026-08-05T13:36:38"/>
    <d v="2026-08-07T12:49:47"/>
    <n v="69359202"/>
    <m/>
    <n v="172425707974"/>
    <s v="SMK NEGERI 1 SERIRIT"/>
    <s v="ODP-SRR-FN/66"/>
    <s v="WO060991530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Info Tambahan : Hubungi pelanggan dulu sebelum ke lokasi terimakasih  |40951378|MYDITA"/>
    <s v="FCC"/>
    <d v="2026-05-08T13:39:44"/>
    <d v="2026-08-06T13:00:00"/>
    <s v="Kendala Pelanggan"/>
    <s v="REVOKE"/>
    <s v="X"/>
    <s v="NO ADDON"/>
    <m/>
    <s v="Follow Up Revoke Completed, New Order ID : SC100251450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3:00:00"/>
    <s v="2026-08-06 13:00:00|Jam pemasangan : 12.00 Info Tambahan : Hubungi pelanggan dulu sebelum ke lokasi terimakasih  |40951378|MYDITA"/>
    <m/>
    <m/>
    <m/>
    <e v="#NUM!"/>
    <e v="#NUM!"/>
    <x v="1"/>
  </r>
  <r>
    <n v="860"/>
    <n v="1002518299"/>
    <n v="3"/>
    <x v="0"/>
    <n v="5"/>
    <s v="KEDIRI"/>
    <s v="TULUNGAGUNG"/>
    <s v="TUL"/>
    <s v="REG"/>
    <s v="AO"/>
    <x v="0"/>
    <s v="1P INET"/>
    <s v="MIE - SEND SURVEY"/>
    <s v="RBS-Regional 3"/>
    <d v="2026-08-10T15:31:57"/>
    <d v="2026-08-10T15:34:02"/>
    <n v="69362665"/>
    <m/>
    <n v="152606246419"/>
    <s v="SPBU 54.662.24 Tulungagung"/>
    <s v="ODP-TUL-FAC/43"/>
    <s v="WO061421851"/>
    <m/>
    <m/>
    <m/>
    <n v="111.83997658896"/>
    <n v="-8.0846277665930302"/>
    <s v="|MN02702|MYIA-082962634554/POI/BINTAR YULIANI/082142010379/bintaryuliani5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5:39:56"/>
    <d v="2026-08-11T13:00:00"/>
    <m/>
    <s v="SURVEY_NEW_MANJA"/>
    <s v="TULUNGAGUNG"/>
    <s v="NO ADDON"/>
    <m/>
    <s v="MIE - SEND SURVEY"/>
    <s v="HSI Bisnis Promo HUT Telkom PSB 70% - 50 Mbps"/>
    <s v="INDIBIZ"/>
    <m/>
    <m/>
    <d v="2026-08-11T13:00:00"/>
    <s v="2026-08-11 13:00:00 | Tanggal pemasangan: 11/08/2026 Jam pemasangan : pagi / siang Info Tambahan : Hubungi pelanggan dulu sebelum ke lokasi terima kasih."/>
    <m/>
    <m/>
    <m/>
    <e v="#NUM!"/>
    <e v="#NUM!"/>
    <x v="1"/>
  </r>
  <r>
    <n v="861"/>
    <n v="1002516388"/>
    <n v="3"/>
    <x v="7"/>
    <n v="4"/>
    <s v="KUDUS"/>
    <s v="PURWODADI"/>
    <s v="GBU"/>
    <s v="REG"/>
    <s v="AO"/>
    <x v="0"/>
    <m/>
    <s v="Completed (PS)"/>
    <s v="RBS-Regional 3"/>
    <d v="2026-08-09T10:55:07"/>
    <d v="2026-08-09T15:48:45"/>
    <n v="69358318"/>
    <n v="2922951024"/>
    <n v="142516104727"/>
    <s v="PT GLOBAL JET EXPRESS"/>
    <s v="ODP-GBU-FF/021"/>
    <s v="WO061308695"/>
    <m/>
    <m/>
    <m/>
    <n v="110.63290000000001"/>
    <n v="-7.1619299999999999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 M Janji : (07/08/026)  jam Pasang : 09:00  Note : hubungi pelanggan jika ingin kelokasi|40951378|MYDITA"/>
    <s v="FCC"/>
    <d v="2026-09-08T11:10:11"/>
    <m/>
    <m/>
    <s v="PS"/>
    <s v="GUBUG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9T07:00:00"/>
    <s v="2026-08-07 15:00:00|  M Janji : (07/08/026)  jam Pasang : 09:00  Note : hubungi pelanggan jika ingin kelokasi|40951378|MYDITA"/>
    <n v="2026"/>
    <n v="8"/>
    <n v="9"/>
    <d v="2026-08-09T00:00:00"/>
    <n v="-0.29166666666424135"/>
    <x v="0"/>
  </r>
  <r>
    <n v="862"/>
    <n v="1002510009"/>
    <n v="3"/>
    <x v="7"/>
    <n v="4"/>
    <s v="SOLO"/>
    <s v="INNER - SOLO JATENG TIMUR"/>
    <s v="MSO"/>
    <s v="REG"/>
    <s v="AO"/>
    <x v="0"/>
    <m/>
    <s v="Completed (PS)"/>
    <s v="RBS-Regional 3"/>
    <d v="2026-08-05T10:35:13"/>
    <d v="2026-08-07T15:03:23"/>
    <n v="69358931"/>
    <m/>
    <n v="142566101746"/>
    <s v="Kommu Space UNS"/>
    <s v="ODP-MSO-FC/039"/>
    <s v="WO061075593"/>
    <m/>
    <m/>
    <m/>
    <n v="110.85869461297899"/>
    <n v="-7.54846924536721"/>
    <s v="AMRBS;960218/Candra Evita Tryariestya/TREG4SOLO/Dhanindra Khanza Wiratama/0882008699545 dan 085113634183/kommuspace.uns@gmail.com/PSB HSI BISNIS WINBACK 2.0 300MBPS ABODEMEN 1.130.000"/>
    <s v="Account Manager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5-08T10:39:45"/>
    <d v="2026-08-07T13:00:00"/>
    <m/>
    <s v="PS"/>
    <s v="SOLO PALUR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7"/>
    <d v="2026-08-07T00:00:00"/>
    <n v="-0.54166666666424135"/>
    <x v="0"/>
  </r>
  <r>
    <n v="863"/>
    <n v="1002511614"/>
    <n v="3"/>
    <x v="0"/>
    <n v="5"/>
    <s v="KEDIRI"/>
    <s v="BLITAR"/>
    <s v="KBN"/>
    <s v="REG"/>
    <s v="AO"/>
    <x v="0"/>
    <s v="1P INET"/>
    <s v="Completed (PS)"/>
    <s v="RBS-Regional 3"/>
    <d v="2026-08-06T09:34:56"/>
    <d v="2026-08-06T15:29:55"/>
    <n v="69359618"/>
    <m/>
    <n v="152732202759"/>
    <s v="SMKN 1 DOKO"/>
    <s v="ODP-KBN-FJ/03 FJ/D01/03.01"/>
    <s v="WO061046107"/>
    <m/>
    <m/>
    <m/>
    <n v="112.4183749"/>
    <n v="-8.0493664000000003"/>
    <s v="MD|MYDB-20260805264430|DN00001/MN00385|SMKN 1 DOKO|082233455630"/>
    <s v="MYDIGIBIZPARTNER"/>
    <m/>
    <m/>
    <m/>
    <m/>
    <m/>
    <m/>
    <m/>
    <m/>
    <s v="Management Janji"/>
    <s v="2026-08-07 08:00:00 | Nama PIC : Agus No HP : 082233455630 Alt : 081336062984 M Janji : 07/08/2026 Jam Pasang : 08.00 - 13:00  NoteÃ‚Â :  hubungi terlebih dahulu sebelum kelokasi "/>
    <s v="FCC"/>
    <d v="2026-06-08T09:39:52"/>
    <d v="2026-08-07T08:00:00"/>
    <m/>
    <s v="PS"/>
    <s v="X"/>
    <s v="NO ADDON"/>
    <n v="20260806"/>
    <s v="Completed"/>
    <s v="HSI Bisnis Khusus Winback PSB 70% - 300 Mbps"/>
    <s v="INDIBIZ"/>
    <m/>
    <m/>
    <d v="2026-08-07T08:00:00"/>
    <s v="2026-08-07 08:00:00 | Nama PIC : Agus No HP : 082233455630 Alt : 081336062984 M Janji : 07/08/2026 Jam Pasang : 08.00 - 13:00  NoteÃ‚Â :  hubungi terlebih dahulu sebelum kelokasi "/>
    <n v="2026"/>
    <n v="8"/>
    <n v="6"/>
    <d v="2026-08-06T00:00:00"/>
    <n v="-1.3333333333357587"/>
    <x v="0"/>
  </r>
  <r>
    <n v="864"/>
    <n v="1002510312"/>
    <n v="3"/>
    <x v="6"/>
    <n v="5"/>
    <s v="PASURUAN"/>
    <s v="PROBOLINGGO"/>
    <s v="PBL"/>
    <s v="REG"/>
    <s v="AO"/>
    <x v="0"/>
    <m/>
    <s v="Completed (PS)"/>
    <s v="RBS-Regional 3"/>
    <d v="2026-08-05T11:52:24"/>
    <d v="2026-08-06T10:24:28"/>
    <n v="69359043"/>
    <m/>
    <n v="152505340794"/>
    <s v="SD NEGERI SUKABUMI 6"/>
    <s v="ODP-PBL-FAC/28"/>
    <s v="WO060975552"/>
    <m/>
    <m/>
    <m/>
    <n v="113.2100081"/>
    <n v="-7.7512401999999998"/>
    <s v="|MC30181|/TAUFIQURROHMAN /85330207253/sukabumienam2021@gmail.com"/>
    <s v="Sales Force DBS"/>
    <m/>
    <m/>
    <m/>
    <m/>
    <m/>
    <m/>
    <m/>
    <m/>
    <s v="Management Janji"/>
    <s v="2026-08-06 13:00:00|M Janji : (06/08/2026) jam Pasang : 09:00 Note : hubungi pelanggan jika ingin kelokasi|40961370|MYDITA"/>
    <s v="FCC"/>
    <d v="2026-05-08T11:55:33"/>
    <d v="2026-08-06T13:00:00"/>
    <m/>
    <s v="PS"/>
    <s v="PROBOLINGGO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6T13:00:00"/>
    <s v="2026-08-06 13:00:00|M Janji : (06/08/2026) jam Pasang : 09:00 Note : hubungi pelanggan jika ingin kelokasi|40961370|MYDITA"/>
    <n v="2026"/>
    <n v="8"/>
    <n v="6"/>
    <d v="2026-08-06T00:00:00"/>
    <n v="-0.54166666666424135"/>
    <x v="0"/>
  </r>
  <r>
    <n v="865"/>
    <n v="1002505298"/>
    <n v="3"/>
    <x v="5"/>
    <n v="5"/>
    <s v="SBY UTARA"/>
    <s v="GRESIK"/>
    <s v="CRM"/>
    <s v="REG"/>
    <s v="AO"/>
    <x v="0"/>
    <s v="1P INET"/>
    <s v="Completed (PS)"/>
    <s v="RBS-Regional 3"/>
    <d v="2026-08-02T14:22:57"/>
    <d v="2026-08-03T14:30:24"/>
    <n v="69357039"/>
    <m/>
    <n v="152446246128"/>
    <s v="MI SUNAN AMPEL RUANG GURU"/>
    <s v="ODP-CRM-FAA/23 FAA/D03/23.01"/>
    <s v="WO060720891"/>
    <m/>
    <m/>
    <m/>
    <n v="112.554718069732"/>
    <n v="-7.2734831145682302"/>
    <s v="MD|MYDB-20260731264067|DN00001/MN00018|MI SUNAN AMPEL RUANG GURU|085608448241"/>
    <s v="MYDIGIBIZPARTNER"/>
    <m/>
    <m/>
    <m/>
    <m/>
    <m/>
    <m/>
    <m/>
    <m/>
    <s v="Management Janji"/>
    <s v="2026-08-03 13:00:00 | M Janji : (03/08/2026) jam Pasang : 09:00 Note : hubungi pelanggan jika ingin kelokasi"/>
    <s v="FCC"/>
    <d v="2026-02-08T14:25:15"/>
    <d v="2026-08-03T13:00:00"/>
    <m/>
    <s v="PS"/>
    <s v="NON-HERO GRESIK"/>
    <s v="NO ADDON"/>
    <n v="20260803"/>
    <s v="Completed"/>
    <s v="HSI Bisnis Basic Promo HUT Telkom PSB 70% - 75 Mbps"/>
    <s v="INDIBIZ"/>
    <m/>
    <m/>
    <d v="2026-08-03T13:00:00"/>
    <s v="2026-08-03 13:00:00 | M Janji : (03/08/2026) jam Pasang : 09:00 Note : hubungi pelanggan jika ingin kelokasi"/>
    <n v="2026"/>
    <n v="8"/>
    <n v="3"/>
    <d v="2026-08-03T00:00:00"/>
    <n v="-0.54166666666424135"/>
    <x v="0"/>
  </r>
  <r>
    <n v="866"/>
    <n v="1002516466"/>
    <n v="3"/>
    <x v="6"/>
    <n v="5"/>
    <s v="SIDOARJO"/>
    <s v="INNER - JATIM TIMUR"/>
    <s v="SDN"/>
    <s v="REG"/>
    <s v="AO"/>
    <x v="0"/>
    <s v="1P INET"/>
    <s v="7 | OSS - PROVISIONING ISSUED"/>
    <s v="RBS-Regional 3"/>
    <d v="2026-08-09T12:32:57"/>
    <d v="2026-08-10T13:06:28"/>
    <n v="69361839"/>
    <m/>
    <n v="152328218211"/>
    <s v="cafe &amp; resto marem 76"/>
    <s v="ODP-SDN-FW/25 FW/D02/25.01"/>
    <s v="WO061314840"/>
    <m/>
    <m/>
    <m/>
    <n v="112.68094790000001"/>
    <n v="-7.4049961"/>
    <s v="MD|MYDB-20260809264804|DN00001/MN01572|cafe &amp; resto marem 76|087852371049"/>
    <s v="MYDIGIBIZPARTNER"/>
    <m/>
    <m/>
    <m/>
    <m/>
    <m/>
    <m/>
    <m/>
    <m/>
    <s v="Management Janji"/>
    <s v="2026-08-10 13:00:00 | Nama PIC:  bp samsul No HP: 087852371049 Alt: Tanggal: 10/8/2026 Jam Pasang: Siang Note: Hubungi sebelum ke lokasi, terimakasih."/>
    <s v="FCC"/>
    <d v="2026-09-08T12:39:53"/>
    <d v="2026-08-10T13:00:00"/>
    <m/>
    <s v="PI"/>
    <s v="SIDOARJO"/>
    <s v="NO ADDON"/>
    <m/>
    <s v="Provisioning Issued"/>
    <s v="HSI Bisnis Basic Promo HUT Telkom PSB 70% - 75 Mbps"/>
    <s v="INDIBIZ"/>
    <m/>
    <m/>
    <d v="2026-08-10T13:00:00"/>
    <s v="2026-08-10 13:00:00 | Nama PIC:  bp samsul No HP: 087852371049 Alt: Tanggal: 10/8/2026 Jam Pasang: Siang Note: Hubungi sebelum ke lokasi, terimakasih."/>
    <m/>
    <m/>
    <m/>
    <e v="#NUM!"/>
    <e v="#NUM!"/>
    <x v="1"/>
  </r>
  <r>
    <n v="867"/>
    <n v="1002512568"/>
    <n v="3"/>
    <x v="5"/>
    <n v="5"/>
    <s v="SBY UTARA"/>
    <s v="KENJERAN"/>
    <s v="KPS"/>
    <s v="REG"/>
    <s v="AO"/>
    <x v="0"/>
    <m/>
    <s v="Completed (PS)"/>
    <s v="RBS-Regional 3"/>
    <d v="2026-08-06T14:03:37"/>
    <d v="2026-08-08T11:00:21"/>
    <n v="69360011"/>
    <m/>
    <n v="152404211263"/>
    <s v="TOKO ANDIKA PUTRA"/>
    <s v="ODP-KBL-FBU/22"/>
    <s v="WO061097570"/>
    <m/>
    <m/>
    <m/>
    <n v="112.7562332"/>
    <n v="-7.2213320999999997"/>
    <s v="|MN00889|/TOKO ANDIKA PUTRA/Puguh santoso/083846370654/gabriladrian5@gmail.com/HSI Bisnis Promo HUT Telkom (1:1) 100 Mbps (Rp 535.000) PSB Rp 150.000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s v="Kendala Pelanggan"/>
    <s v="PS"/>
    <s v="KAPASAN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8"/>
    <d v="2026-08-08T00:00:00"/>
    <n v="0.45833333333575865"/>
    <x v="0"/>
  </r>
  <r>
    <n v="868"/>
    <n v="1002513640"/>
    <n v="3"/>
    <x v="3"/>
    <n v="4"/>
    <s v="PURWOKERTO"/>
    <s v="PURBALINGGA"/>
    <s v="PBG"/>
    <s v="REG"/>
    <s v="AO"/>
    <x v="0"/>
    <s v="1P INET"/>
    <s v="Completed (PS)"/>
    <s v="RBS-Regional 3"/>
    <d v="2026-08-07T07:50:56"/>
    <d v="2026-08-07T12:46:30"/>
    <n v="69360380"/>
    <m/>
    <n v="143363111977"/>
    <s v="Soto Semarang LARIS MANIS"/>
    <s v="ODP-PBG-FG/182 FG/D11/182.01"/>
    <s v="WO061126972"/>
    <m/>
    <m/>
    <m/>
    <n v="109.3744169"/>
    <n v="-7.3975834000000003"/>
    <s v="|MN02834|MYIA-039633963798/POI/EMI LESTARI FITRIYANA/081329847646/emi891076@gmail.com"/>
    <s v="MYIB_ASSISTANT"/>
    <m/>
    <m/>
    <m/>
    <m/>
    <m/>
    <m/>
    <m/>
    <m/>
    <s v="Management Janji"/>
    <s v="2026-08-14 08:00:00 | Nama Pic : IBU EMI No Hp Pic : 081329847646 Jam Pemasangan : 08:00 - 12.00 Tanggal Pemasangan : SABTU 08 AGUSTUS 2026 Info Tambahan : Hubungi pelanggan sebelum datang ke lokasi, terima kasih."/>
    <s v="FCC"/>
    <d v="2026-07-08T07:55:14"/>
    <d v="2026-08-14T08:00:00"/>
    <m/>
    <s v="PS"/>
    <s v="X"/>
    <s v="NO ADDON"/>
    <n v="20260807"/>
    <s v="Completed"/>
    <s v="HSI Bisnis Promo HUT Telkom PSB 70% - 50 Mbps"/>
    <s v="INDIBIZ"/>
    <m/>
    <m/>
    <d v="2026-08-14T08:00:00"/>
    <s v="2026-08-14 08:00:00 | Nama Pic : IBU EMI No Hp Pic : 081329847646 Jam Pemasangan : 08:00 - 12.00 Tanggal Pemasangan : SABTU 08 AGUSTUS 2026 Info Tambahan : Hubungi pelanggan sebelum datang ke lokasi, terima kasih."/>
    <n v="2026"/>
    <n v="8"/>
    <n v="7"/>
    <d v="2026-08-07T00:00:00"/>
    <n v="-7.3333333333357587"/>
    <x v="0"/>
  </r>
  <r>
    <n v="869"/>
    <n v="1002512921"/>
    <n v="3"/>
    <x v="6"/>
    <n v="5"/>
    <s v="JEMBER"/>
    <s v="JEMBER"/>
    <s v="KBS"/>
    <s v="REG"/>
    <s v="AO"/>
    <x v="0"/>
    <s v="1P INET"/>
    <s v="102 | FOLLOW UP COMPLETED"/>
    <s v="RBS-Regional 3"/>
    <d v="2026-08-06T15:32:57"/>
    <d v="2026-08-07T16:07:08"/>
    <n v="69360155"/>
    <m/>
    <n v="152502216859"/>
    <s v="SMAN 01 KALISAT"/>
    <s v="ODP-KBS-FAC/46 FAC/D02/46.01"/>
    <s v="WO061095181"/>
    <m/>
    <m/>
    <m/>
    <n v="113.7290174"/>
    <n v="-8.1772113999999991"/>
    <s v="|MN00906|MYIA-047042785758/POI/septian/088226040931/sman01kalisat@gmail.com"/>
    <s v="MYIB_ASSISTANT"/>
    <m/>
    <m/>
    <m/>
    <m/>
    <m/>
    <m/>
    <m/>
    <m/>
    <s v="Management Janji"/>
    <s v="2026-08-07 13:00:00 | Nama PIC : bapak septian No HP : 088226040931 Alt :  M Janji : (JUMAT/7/AGUSTUS/2026) jam Pasang : 09:00 Note : hubungi pelanggan jika ingin kelokasi"/>
    <s v="FCC"/>
    <d v="2026-06-08T15:40:04"/>
    <d v="2026-08-07T13:00:00"/>
    <s v="Kendala Teknik"/>
    <s v="REVOKE"/>
    <s v="KEBONSARI"/>
    <s v="NO ADDON"/>
    <m/>
    <s v="Follow Up Revoke Completed, New Order ID : SC1002515195"/>
    <s v="HSI Bisnis Basic Promo HUT Telkom PSB 70% - 100 Mbps Dual Band"/>
    <s v="INDIBIZ"/>
    <m/>
    <m/>
    <d v="2026-08-07T13:00:00"/>
    <s v="2026-08-07 13:00:00 | Nama PIC : bapak septian No HP : 088226040931 Alt :  M Janji : (JUMAT/7/AGUSTUS/2026) jam Pasang : 09:00 Note : hubungi pelanggan jika ingin kelokasi"/>
    <m/>
    <m/>
    <m/>
    <e v="#NUM!"/>
    <e v="#NUM!"/>
    <x v="1"/>
  </r>
  <r>
    <n v="870"/>
    <n v="1002504891"/>
    <n v="3"/>
    <x v="6"/>
    <n v="5"/>
    <s v="JEMBER"/>
    <s v="BONDOWOSO"/>
    <s v="PRJ"/>
    <s v="REG"/>
    <s v="AO"/>
    <x v="0"/>
    <s v="1P INET"/>
    <s v="Completed (PS)"/>
    <s v="RBS-Regional 3"/>
    <d v="2026-08-01T17:49:56"/>
    <d v="2026-08-02T12:47:08"/>
    <n v="69356878"/>
    <m/>
    <n v="152526201931"/>
    <s v="RUMAH KOST SUTARJO"/>
    <s v="ODP-PRJ-FC/42 FC/D02/42.01"/>
    <s v="WO060676559"/>
    <m/>
    <m/>
    <m/>
    <n v="114.019311"/>
    <n v="-7.7781539999999998"/>
    <s v="|MN02617|MYIA-029424135448/POI/SUTARJO/083157727102/iade32223@gmail.com"/>
    <s v="MYIB_ASSISTANT"/>
    <m/>
    <m/>
    <m/>
    <m/>
    <m/>
    <m/>
    <m/>
    <m/>
    <s v="Management Janji"/>
    <s v="2026-08-02 15:00:00 | Nama PIC : SUTARJO No HP : 083157727102 Alt :  M Janji : 02/08/2026 NoteÃ‚Â :  hubungi terlebih dahulu sebelum kelokasi "/>
    <s v="FCC"/>
    <d v="2026-01-08T17:54:50"/>
    <d v="2026-08-02T15:00:00"/>
    <m/>
    <s v="PS"/>
    <s v="BONDOWOSO"/>
    <s v="NO ADDON"/>
    <n v="20260802"/>
    <s v="Completed"/>
    <s v="HSI Bisnis Promo HUT Telkom PSB 70% - 75 Mbps"/>
    <s v="INDIBIZ"/>
    <m/>
    <m/>
    <d v="2026-08-02T15:00:00"/>
    <s v="2026-08-02 15:00:00 | Nama PIC : SUTARJO No HP : 083157727102 Alt :  M Janji : 02/08/2026 NoteÃ‚Â :  hubungi terlebih dahulu sebelum kelokasi "/>
    <n v="2026"/>
    <n v="8"/>
    <n v="2"/>
    <d v="2026-08-02T00:00:00"/>
    <n v="-0.625"/>
    <x v="0"/>
  </r>
  <r>
    <n v="871"/>
    <n v="1002510375"/>
    <n v="3"/>
    <x v="5"/>
    <n v="5"/>
    <s v="MADURA"/>
    <s v="BANGKALAN"/>
    <s v="OMB"/>
    <s v="REG"/>
    <s v="AO"/>
    <x v="0"/>
    <s v="1P INET"/>
    <s v="Completed (PS)"/>
    <s v="RBS-Regional 3"/>
    <d v="2026-08-05T12:19:56"/>
    <d v="2026-08-06T13:33:08"/>
    <n v="69359085"/>
    <m/>
    <n v="152438901242"/>
    <s v="SMA Nurul Jadid"/>
    <s v="ODP-OMB-FAA/66 FAA/D07/66.01"/>
    <s v="WO060974749"/>
    <m/>
    <m/>
    <m/>
    <n v="113.339825123548"/>
    <n v="-7.1196288768284601"/>
    <s v="MD|MYDB-20260805264387|DN00001/MN00572|SMA Nurul Jadid|08592219485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ETMONK"/>
    <n v="20260806"/>
    <s v="Completed"/>
    <s v="HSI Bisnis Bundling Netmonk Promo 2026 PSB 70% - 3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872"/>
    <n v="1002514581"/>
    <n v="3"/>
    <x v="5"/>
    <n v="5"/>
    <s v="MADURA"/>
    <s v="BANGKALAN"/>
    <s v="BKL"/>
    <s v="REG"/>
    <s v="AO"/>
    <x v="0"/>
    <m/>
    <s v="QC MIA - INVALID QUALITY CONTROL MIA"/>
    <s v="RBS-Regional 3"/>
    <d v="2026-08-07T13:21:06"/>
    <d v="2026-08-10T16:05:49"/>
    <n v="69360765"/>
    <m/>
    <n v="152435910005"/>
    <s v="PT Citra Berdikari Nusantara"/>
    <s v="ODP-BKL-FCD/05"/>
    <m/>
    <m/>
    <m/>
    <m/>
    <n v="112.73694"/>
    <n v="-7.0440839999999998"/>
    <s v="|MN02601|/PT Citra Berdikari Nusantara/0856-4655-3175/kuprit409@gmail.com/HSI Bisnis Promo HUT Telkom (1:1) 100 Mbps (Rp 535.000) PSB Rp 150.000/Agus setiawan/-7.044084,112.736940"/>
    <s v="Sales Force DBS"/>
    <m/>
    <m/>
    <m/>
    <m/>
    <m/>
    <m/>
    <m/>
    <m/>
    <m/>
    <m/>
    <m/>
    <d v="2026-07-08T13:25:39"/>
    <m/>
    <m/>
    <s v="QC1"/>
    <s v="X"/>
    <s v="NO ADDON"/>
    <m/>
    <s v="QC MIA - INVALID QUALITY CONTROL MIA - Foto Lokasi Instalasi Tidak Valid - mohon upload lokasi sesuai tikor SC1002514581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</r>
  <r>
    <n v="873"/>
    <n v="1002511891"/>
    <n v="3"/>
    <x v="5"/>
    <n v="5"/>
    <s v="SBY UTARA"/>
    <s v="MANYAR"/>
    <s v="MGO"/>
    <s v="REG"/>
    <s v="AO"/>
    <x v="0"/>
    <s v="1P INET"/>
    <s v="OSS - FALLOUT"/>
    <s v="RBS-Regional 3"/>
    <d v="2026-08-06T10:52:57"/>
    <d v="2026-08-06T11:57:47"/>
    <n v="69359764"/>
    <m/>
    <n v="152413166990"/>
    <s v="LEMBAGA PENDIDIKAN BAHASA CHINA"/>
    <s v="ODP-DMO-FAC/14"/>
    <s v="WO061055314"/>
    <m/>
    <m/>
    <m/>
    <n v="112.75182599999999"/>
    <n v="-7.2598849999999997"/>
    <s v="MD|MYDB-20260805264495|DN00001/MN00443|LEMBAGA PENDIDIKAN BAHASA CHINA|085113162223"/>
    <s v="MYDIGIBIZPARTNER"/>
    <m/>
    <m/>
    <m/>
    <m/>
    <m/>
    <m/>
    <m/>
    <m/>
    <s v="Management Janji"/>
    <s v="2026-08-07 08:00:00 | Nama : BP RISKY SETIAWAN  No Hp : 085113162223 No Alt : 081259199599 Tgl Pemasangan : 07 Agustus 2026 Interval : PAGI  Note : Hubungi pelanggan terlebih dahulu"/>
    <s v="FCC"/>
    <d v="2026-06-08T10:55:32"/>
    <d v="2026-08-07T08:00:00"/>
    <s v="Kendala Pelanggan"/>
    <s v="FO_WFM"/>
    <s v="MERGOYOSO"/>
    <s v="NO ADDON"/>
    <m/>
    <s v="Provisioning Failed|WFM|INF008981195|PP_-7.2628804,112.740271_Manja di hari senin di karnakan pelanggan masih luar kota"/>
    <s v="HSI Bisnis Promo HUT Telkom PSB 70% - 200 Mbps"/>
    <s v="INDIBIZ"/>
    <m/>
    <m/>
    <d v="2026-08-07T08:00:00"/>
    <s v="2026-08-07 08:00:00 | Nama : BP RISKY SETIAWAN  No Hp : 085113162223 No Alt : 081259199599 Tgl Pemasangan : 07 Agustus 2026 Interval : PAGI  Note : Hubungi pelanggan terlebih dahulu"/>
    <m/>
    <m/>
    <m/>
    <e v="#NUM!"/>
    <e v="#NUM!"/>
    <x v="1"/>
  </r>
  <r>
    <n v="874"/>
    <n v="1002515642"/>
    <n v="3"/>
    <x v="7"/>
    <n v="4"/>
    <s v="KUDUS"/>
    <s v="BLORA"/>
    <s v="BLO"/>
    <s v="REG"/>
    <s v="AO"/>
    <x v="0"/>
    <s v="1P INET"/>
    <s v="7 | OSS - PROVISIONING ISSUED"/>
    <s v="RBS-Regional 3"/>
    <d v="2026-08-08T09:26:57"/>
    <d v="2026-08-11T08:06:46"/>
    <n v="69361265"/>
    <m/>
    <n v="141569115697"/>
    <s v="SMK NEGERI 1 JEPON"/>
    <s v="ODP-BLO-FFD/185 FFD/D07/185.01"/>
    <s v="WO061237533"/>
    <m/>
    <m/>
    <m/>
    <n v="111.4781053"/>
    <n v="-6.9687655999999896"/>
    <s v="|MN02756|MYIA-011968540025/POI/Olivia Noor Prita sari/085728035407/smkn1jepon@yahoo.com"/>
    <s v="MYIB_ASSISTANT"/>
    <m/>
    <m/>
    <m/>
    <m/>
    <m/>
    <m/>
    <m/>
    <m/>
    <s v="Management Janji"/>
    <s v="2026-08-11 08:00:00 | Tanggal pemasangan: 09/08/2026 Jam pemasangan : pagi / siang Info Tambahan : Hubungi pelanggan dulu sebelum ke lokasi. terima kasih"/>
    <s v="FCC"/>
    <d v="2026-08-08T09:39:52"/>
    <d v="2026-08-11T08:00:00"/>
    <m/>
    <s v="PI"/>
    <s v="X"/>
    <s v="NO ADDON"/>
    <m/>
    <s v="Provisioning Issued"/>
    <s v="HSI Bisnis Promo HUT Telkom PSB 70% - 150 Mbps"/>
    <s v="INDIBIZ"/>
    <m/>
    <m/>
    <d v="2026-08-11T08:00:00"/>
    <s v="2026-08-11 08:00:00 | Tanggal pemasangan: 09/08/2026 Jam pemasangan : pagi / siang Info Tambahan : Hubungi pelanggan dulu sebelum ke lokasi. terima kasih"/>
    <m/>
    <m/>
    <m/>
    <e v="#NUM!"/>
    <e v="#NUM!"/>
    <x v="1"/>
  </r>
  <r>
    <n v="875"/>
    <n v="1002508644"/>
    <n v="3"/>
    <x v="1"/>
    <n v="4"/>
    <s v="SEMARANG"/>
    <s v="KENDAL"/>
    <s v="WLR"/>
    <s v="REG"/>
    <s v="AO"/>
    <x v="0"/>
    <m/>
    <s v="CANCEL COMPLETED"/>
    <s v="RBS-Regional 3"/>
    <d v="2026-08-04T14:45:48"/>
    <d v="2026-08-05T11:36:52"/>
    <n v="69358362"/>
    <n v="2946102024"/>
    <n v="143407106627"/>
    <s v="JET GLOBAL EXPRESS"/>
    <s v="ODP-WLR-FF/011"/>
    <m/>
    <m/>
    <m/>
    <m/>
    <n v="110.0445857"/>
    <n v="-6.9671436"/>
    <s v="AMRBS;403099;TREG4;MUHAMMAD MASTUR;081226139781;CP HENDRIK KURNISANDI;085161717359;PAKET 2S INET VOICE 50 MBPS (479.000);PT GLOBAL JET EXPRESS//GRINGSING LAMA;input by tito"/>
    <s v="Account Manager"/>
    <m/>
    <m/>
    <m/>
    <m/>
    <m/>
    <m/>
    <m/>
    <m/>
    <m/>
    <m/>
    <m/>
    <d v="2026-04-08T14:55:17"/>
    <m/>
    <m/>
    <s v="REJECT_FCC"/>
    <s v="WELERI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</r>
  <r>
    <n v="876"/>
    <n v="1002505681"/>
    <n v="3"/>
    <x v="0"/>
    <n v="5"/>
    <s v="KEDIRI"/>
    <s v="TRENGGALEK"/>
    <s v="TRE"/>
    <s v="REG"/>
    <s v="AO"/>
    <x v="0"/>
    <s v="1P INET"/>
    <s v="Completed (PS)"/>
    <s v="RBS-Regional 3"/>
    <d v="2026-08-03T09:55:56"/>
    <d v="2026-08-03T15:12:17"/>
    <n v="69357292"/>
    <m/>
    <n v="152608208828"/>
    <s v="TOKO DANANG"/>
    <s v="ODP-TRE-FW/69 FW/D04/69.01"/>
    <s v="WO060761240"/>
    <m/>
    <m/>
    <m/>
    <n v="111.628046"/>
    <n v="-8.2994389999999996"/>
    <s v="|MN00418|MYIA-037693080028/POI/DANANG RIANTO/081234589253/danangrian65@gmail.com"/>
    <s v="MYIB_ASSISTANT"/>
    <m/>
    <m/>
    <m/>
    <m/>
    <m/>
    <m/>
    <m/>
    <m/>
    <s v="Management Janji"/>
    <s v="2026-08-04 08:00:00 | Nama Pic : DANANG No Hp Pic : 081234589253 No alt : - Jam Pemasangan : pagi  Tanggal Pemasangan : 4 Agustus 2026"/>
    <s v="FCC"/>
    <d v="2026-03-08T10:10:41"/>
    <d v="2026-08-04T08:00:00"/>
    <m/>
    <s v="PS"/>
    <s v="TRENGGALEK"/>
    <s v="NO ADDON"/>
    <n v="20260803"/>
    <s v="Completed"/>
    <s v="HSI Bisnis Promo HUT Telkom PSB 70% - 200 Mbps"/>
    <s v="INDIBIZ"/>
    <m/>
    <m/>
    <d v="2026-08-04T08:00:00"/>
    <s v="2026-08-04 08:00:00 | Nama Pic : DANANG No Hp Pic : 081234589253 No alt : - Jam Pemasangan : pagi  Tanggal Pemasangan : 4 Agustus 2026"/>
    <n v="2026"/>
    <n v="8"/>
    <n v="3"/>
    <d v="2026-08-03T00:00:00"/>
    <n v="-1.3333333333357587"/>
    <x v="0"/>
  </r>
  <r>
    <n v="877"/>
    <n v="1002505954"/>
    <n v="3"/>
    <x v="1"/>
    <n v="4"/>
    <s v="PEKALONGAN"/>
    <s v="BREBES"/>
    <s v="BRB"/>
    <s v="REG"/>
    <s v="AO"/>
    <x v="0"/>
    <m/>
    <s v="Completed (PS)"/>
    <s v="RBS-Regional 3"/>
    <d v="2026-08-03T12:00:42"/>
    <d v="2026-08-04T15:40:43"/>
    <n v="69357430"/>
    <m/>
    <n v="146284108494"/>
    <s v="SDIT Harapan Umat"/>
    <s v="ODP-BRB-FJ/055"/>
    <s v="WO060786653"/>
    <m/>
    <m/>
    <m/>
    <n v="109.04684630809901"/>
    <n v="-6.8571042991799098"/>
    <s v="AMRBS;403095;REG3;BAYU;085100296564;PIC ASTUTI 083166559676;HSI 1S 100MB;535k;sditharapanumat@gmail.com"/>
    <s v="Account Manager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12:10:27"/>
    <d v="2026-08-04T13:00:00"/>
    <m/>
    <s v="PS"/>
    <s v="X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0"/>
  </r>
  <r>
    <n v="878"/>
    <n v="1002516066"/>
    <n v="3"/>
    <x v="0"/>
    <n v="5"/>
    <s v="KEDIRI"/>
    <s v="TULUNGAGUNG"/>
    <s v="CAT"/>
    <s v="REG"/>
    <s v="AO"/>
    <x v="0"/>
    <s v="1P INET"/>
    <s v="102 | FOLLOW UP COMPLETED"/>
    <s v="RBS-Regional 3"/>
    <d v="2026-08-08T15:01:57"/>
    <d v="2026-08-10T11:43:41"/>
    <n v="69361530"/>
    <m/>
    <n v="152622208696"/>
    <s v="SPBU 54.662.31 Tulungagung"/>
    <s v="ODP-CAT-FJ/09 FJ/D01/09.01"/>
    <s v="WO061271631"/>
    <m/>
    <m/>
    <m/>
    <n v="111.823612317792"/>
    <n v="-8.2103714641529209"/>
    <s v="|MN00418|MYIA-051295835269/POI/YUDA ROCHMANSYAH/0851611511818/batumulyajaya@gmail.com"/>
    <s v="MYIB_ASSISTANT"/>
    <m/>
    <m/>
    <m/>
    <m/>
    <m/>
    <m/>
    <m/>
    <m/>
    <s v="Management Janji"/>
    <s v="2026-08-09 13:00:00 | Nama PIC : Bp Yuda No Hp : 0851611511818 No Alt : - Tgl Pemasangan : 09 Agustus 2026 Interval : PAGI SIANG Note : Hubungi pelanggan terlebih dahulu"/>
    <s v="FCC"/>
    <d v="2026-08-08T15:10:03"/>
    <d v="2026-08-09T13:00:00"/>
    <m/>
    <s v="REVOKE"/>
    <s v="TULUNGAGUNG"/>
    <s v="NO ADDON"/>
    <m/>
    <s v="Follow Up Revoke Completed, New Order ID : SC1002517492"/>
    <s v="HSI Bisnis Promo HUT Telkom PSB 70% - 50 Mbps"/>
    <s v="INDIBIZ"/>
    <m/>
    <m/>
    <d v="2026-08-09T13:00:00"/>
    <s v="2026-08-09 13:00:00 | Nama PIC : Bp Yuda No Hp : 0851611511818 No Alt : - Tgl Pemasangan : 09 Agustus 2026 Interval : PAGI SIANG Note : Hubungi pelanggan terlebih dahulu"/>
    <m/>
    <m/>
    <m/>
    <e v="#NUM!"/>
    <e v="#NUM!"/>
    <x v="1"/>
  </r>
  <r>
    <n v="879"/>
    <n v="1002515936"/>
    <n v="3"/>
    <x v="0"/>
    <n v="5"/>
    <s v="MADIUN"/>
    <s v="MADIUN"/>
    <s v="MNZ"/>
    <s v="REG"/>
    <s v="AO"/>
    <x v="0"/>
    <s v="1P INET"/>
    <s v="102 | FOLLOW UP COMPLETED"/>
    <s v="RBS-Regional 3"/>
    <d v="2026-08-08T13:16:57"/>
    <d v="2026-08-10T13:37:26"/>
    <n v="69361453"/>
    <m/>
    <n v="152601214982"/>
    <s v="SPBU 54.631.24 (SERVER)"/>
    <s v="ODP-MNZ-FD/198 FD/D19/198.01"/>
    <s v="WO061263093"/>
    <m/>
    <m/>
    <m/>
    <n v="111.512415"/>
    <n v="-7.6384629999999998"/>
    <s v="|MN00286|MYIA-074344221507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25:30"/>
    <d v="2026-08-09T13:00:00"/>
    <s v="FALLOUT HOMEPASS"/>
    <s v="REVOKE"/>
    <s v="X"/>
    <s v="NO ADDON"/>
    <m/>
    <s v="Follow Up Revoke Completed, New Order ID : SC1002517792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m/>
    <m/>
    <m/>
    <e v="#NUM!"/>
    <e v="#NUM!"/>
    <x v="1"/>
  </r>
  <r>
    <n v="880"/>
    <n v="1002509533"/>
    <n v="3"/>
    <x v="4"/>
    <n v="5"/>
    <s v="KUPANG"/>
    <s v="LABOAN BAJO"/>
    <s v="RTE"/>
    <s v="REG"/>
    <s v="AO"/>
    <x v="0"/>
    <s v="1P INET"/>
    <s v="Completed (PS)"/>
    <s v="RBS-Regional 3"/>
    <d v="2026-08-05T08:14:56"/>
    <d v="2026-08-08T08:55:42"/>
    <n v="69358732"/>
    <m/>
    <n v="172514216866"/>
    <s v="BATAKO PA LEKSI"/>
    <s v="ODP-RTE-FA/01 FA/D06/01.01"/>
    <s v="WO060947152"/>
    <m/>
    <m/>
    <m/>
    <n v="120.46417877326699"/>
    <n v="-8.6219196324385798"/>
    <s v="|MN02681|MYIA-075226695038/POI/VESPASIANUS SIR OLANG/082138784689/vsirolang@gmail.com"/>
    <s v="MYIB_ASSISTANT"/>
    <m/>
    <m/>
    <m/>
    <m/>
    <m/>
    <m/>
    <m/>
    <m/>
    <s v="Management Janji"/>
    <s v="2026-08-06 08:00:00 | Nama PIC : BAPAK VESPASIANUS No HP : 082138784689 Alt :  M Janji : (RABU/6/AGUSTUS/2026) jam Pasang : 09:00 Note : hubungi pelanggan jika ingin kelokasi"/>
    <s v="FCC"/>
    <d v="2026-05-08T08:25:38"/>
    <d v="2026-08-06T08:00:00"/>
    <m/>
    <s v="PS"/>
    <s v="X"/>
    <s v="NO ADDON"/>
    <n v="20260808"/>
    <s v="Completed"/>
    <s v="HSI Bisnis Basic Promo HUT Telkom PSB 70% - 50 Mbps"/>
    <s v="INDIBIZ"/>
    <m/>
    <m/>
    <d v="2026-08-06T08:00:00"/>
    <s v="2026-08-06 08:00:00 | Nama PIC : BAPAK VESPASIANUS No HP : 082138784689 Alt :  M Janji : (RABU/6/AGUSTUS/2026) jam Pasang : 09:00 Note : hubungi pelanggan jika ingin kelokasi"/>
    <n v="2026"/>
    <n v="8"/>
    <n v="8"/>
    <d v="2026-08-08T00:00:00"/>
    <n v="1.6666666666642413"/>
    <x v="2"/>
  </r>
  <r>
    <n v="881"/>
    <n v="1002508992"/>
    <n v="3"/>
    <x v="5"/>
    <n v="5"/>
    <s v="SBY SELATAN"/>
    <s v="MANYAR"/>
    <s v="GBG"/>
    <s v="REG"/>
    <s v="AO"/>
    <x v="0"/>
    <s v="1P INET"/>
    <s v="102 | FOLLOW UP COMPLETED"/>
    <s v="RBS-Regional 3"/>
    <d v="2026-08-04T15:44:04"/>
    <d v="2026-08-07T13:14:54"/>
    <n v="69358491"/>
    <m/>
    <n v="152320246203"/>
    <s v="SEKOLAH GRACIA"/>
    <s v="ODP-MYR-FBL/11 FBL/D01/01.11"/>
    <s v="WO060914368"/>
    <m/>
    <m/>
    <m/>
    <n v="112.7583551"/>
    <n v="-7.2909044999999999"/>
    <s v="|MN02749|MYIA-055423623156/POI/Joko Iswandono/087853008685/sekolahgraciasd@gmail.com"/>
    <s v="MYIB_ASSISTANT"/>
    <m/>
    <m/>
    <m/>
    <m/>
    <m/>
    <m/>
    <m/>
    <m/>
    <s v="Management Janji"/>
    <s v="2026-08-05 13:00:00 | Nama : BU IRENE (ADMIN) No Hp : 082232027184 No Alt : 087853008685 Tgl Pemasangan : 05 Agustus 2026 Interval : SIANG Note : Hubungi pelanggan terlebih dahulu"/>
    <s v="FCC"/>
    <d v="2026-04-08T15:55:14"/>
    <d v="2026-08-05T13:00:00"/>
    <s v="Kendala Pelanggan"/>
    <s v="REVOKE"/>
    <s v="DARMO GUBENG"/>
    <s v="OCA"/>
    <m/>
    <s v="Follow Up Revoke Completed, New Order ID : SC1002514550"/>
    <s v="HSI Bisnis Bundling OCA Breach Checker Promo 2026 PSB 70% - 75 Mbps"/>
    <s v="INDIBIZ"/>
    <m/>
    <m/>
    <d v="2026-08-05T13:00:00"/>
    <s v="2026-08-05 13:00:00 | Nama : BU IRENE (ADMIN) No Hp : 082232027184 No Alt : 087853008685 Tgl Pemasangan : 05 Agustus 2026 Interval : SIANG Note : Hubungi pelanggan terlebih dahulu"/>
    <m/>
    <m/>
    <m/>
    <e v="#NUM!"/>
    <e v="#NUM!"/>
    <x v="1"/>
  </r>
  <r>
    <n v="882"/>
    <n v="1002513130"/>
    <n v="3"/>
    <x v="7"/>
    <n v="4"/>
    <s v="SOLO"/>
    <s v="INNER - SOLO JATENG TIMUR"/>
    <s v="KRT"/>
    <s v="REG"/>
    <s v="AO"/>
    <x v="0"/>
    <m/>
    <s v="CANCEL COMPLETED"/>
    <s v="RBS-Regional 3"/>
    <d v="2026-08-06T16:26:25"/>
    <d v="2026-08-08T07:49:35"/>
    <n v="69360227"/>
    <m/>
    <n v="142505403880"/>
    <s v="PT DUA PENDEKAR AYAM (Dikichi)"/>
    <s v="ODP-KRT-FCL3/004"/>
    <m/>
    <m/>
    <m/>
    <m/>
    <n v="110.77004479999999"/>
    <n v="-7.5434258999999999"/>
    <s v="AMRBS;406961;DEVI PUSPITASARI;PT DUA PENDEKAR AYAM (Dikichi);HSI 150 Mbps 1:1;081321666999"/>
    <s v="Account Manager"/>
    <m/>
    <m/>
    <m/>
    <m/>
    <m/>
    <m/>
    <m/>
    <m/>
    <m/>
    <m/>
    <m/>
    <d v="2026-06-08T16:41:23"/>
    <m/>
    <m/>
    <s v="REJECT_FCC"/>
    <s v="X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DECLINE : Decline - Batal Order Yusnani Manalu 40951378|MYDITA"/>
    <m/>
    <m/>
    <m/>
    <m/>
    <m/>
    <e v="#NUM!"/>
    <e v="#NUM!"/>
    <x v="1"/>
  </r>
  <r>
    <n v="883"/>
    <n v="1002509553"/>
    <n v="3"/>
    <x v="6"/>
    <n v="5"/>
    <s v="JEMBER"/>
    <s v="BONDOWOSO"/>
    <s v="BOW"/>
    <s v="REG"/>
    <s v="AO"/>
    <x v="0"/>
    <s v="1P INET"/>
    <s v="Completed (PS)"/>
    <s v="RBS-Regional 3"/>
    <d v="2026-08-05T08:22:57"/>
    <d v="2026-08-05T14:29:49"/>
    <n v="69358751"/>
    <m/>
    <n v="152507225426"/>
    <s v="RUMAH KOST SITI MASNONAH"/>
    <s v="ODP-BOW-FAK/17 FAK/D03/17.01"/>
    <s v="WO060948696"/>
    <m/>
    <m/>
    <m/>
    <n v="113.916465990795"/>
    <n v="-7.9224904052311196"/>
    <s v="|MC30175|MYIA-091305779537/POI/SITI MASNONAH/083853348578/faizolabdullah86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8:25:38"/>
    <d v="2026-08-06T08:00:00"/>
    <m/>
    <s v="PS"/>
    <s v="BONDOWOSO"/>
    <s v="NO ADDON"/>
    <n v="20260805"/>
    <s v="Completed"/>
    <s v="HSI Bisnis Promo HUT Telkom PSB 70% - 10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5"/>
    <d v="2026-08-05T00:00:00"/>
    <n v="-1.3333333333357587"/>
    <x v="0"/>
  </r>
  <r>
    <n v="884"/>
    <n v="1002504477"/>
    <n v="3"/>
    <x v="7"/>
    <n v="4"/>
    <s v="KUDUS"/>
    <s v="KUDUS"/>
    <s v="DMA"/>
    <s v="REG"/>
    <s v="AO"/>
    <x v="0"/>
    <s v="1P INET"/>
    <s v="102 | FOLLOW UP COMPLETED"/>
    <s v="RBS-Regional 3"/>
    <d v="2026-08-01T11:55:56"/>
    <d v="2026-08-03T16:14:36"/>
    <n v="69356680"/>
    <m/>
    <n v="141456115363"/>
    <s v="BMB CELL"/>
    <s v="ODP-DMA-FDA/091 FDA/D03/091/01"/>
    <s v="WO060637535"/>
    <m/>
    <m/>
    <m/>
    <n v="110.60361899999999"/>
    <n v="-6.9164899999999996"/>
    <s v="|MC60105|MYIA-047028032765/POI/MOKHAMAD YASIN/082322669796/novitahima.nh@gmail.com"/>
    <s v="MYIB_ASSISTANT"/>
    <m/>
    <m/>
    <m/>
    <m/>
    <m/>
    <m/>
    <m/>
    <m/>
    <s v="Management Janji"/>
    <s v="2026-08-02 08:00:00 | Nama PIC : bapak yasin No HP : 082322669796 Alt :  M Janji : (MINGGU/2/AGUSTUS/2026) jam Pasang : 09:00 Note : hubungi pelanggan jika ingin kelokasi"/>
    <s v="FCC"/>
    <d v="2026-01-08T12:09:52"/>
    <d v="2026-08-02T08:00:00"/>
    <m/>
    <s v="REVOKE"/>
    <s v="DEMAK"/>
    <s v="NO ADDON"/>
    <m/>
    <s v="Follow Up Revoke Completed, New Order ID : SC1002506486"/>
    <s v="HSI Bisnis Basic Promo HUT Telkom PSB 70% - 50 Mbps"/>
    <s v="INDIBIZ"/>
    <m/>
    <m/>
    <d v="2026-08-02T08:00:00"/>
    <s v="2026-08-02 08:00:00 | Nama PIC : bapak yasin No HP : 082322669796 Alt :  M Janji : (MINGGU/2/AGUSTUS/2026) jam Pasang : 09:00 Note : hubungi pelanggan jika ingin kelokasi"/>
    <m/>
    <m/>
    <m/>
    <e v="#NUM!"/>
    <e v="#NUM!"/>
    <x v="1"/>
  </r>
  <r>
    <n v="885"/>
    <n v="1002511262"/>
    <n v="3"/>
    <x v="4"/>
    <n v="5"/>
    <s v="MATARAM"/>
    <s v="INNER - NUSA TENGGARA"/>
    <s v="MTR"/>
    <s v="REG"/>
    <s v="AO"/>
    <x v="0"/>
    <s v="1P INET"/>
    <s v="Completed (PS)"/>
    <s v="RBS-Regional 3"/>
    <d v="2026-08-05T17:25:57"/>
    <d v="2026-08-06T16:54:35"/>
    <n v="69359443"/>
    <m/>
    <n v="172601796827"/>
    <s v="SHAFIRA GROSIR"/>
    <s v="ODP-MTR-FDA/21 FDA/D03/21.01"/>
    <s v="WO061017198"/>
    <m/>
    <m/>
    <m/>
    <n v="116.10231667757"/>
    <n v="-8.54190479447389"/>
    <s v="MD|MYDB-20260805264458|EC40001/MC40003|SHAFIRA GROSIR|085337369736"/>
    <s v="MYDIGIBIZPARTNER"/>
    <m/>
    <m/>
    <m/>
    <m/>
    <m/>
    <m/>
    <m/>
    <m/>
    <s v="Management Janji"/>
    <s v="2026-08-07 13:00:00 | M Janji : (06/08/2026) jam Pasang : 09:00 Note : hubungi pelanggan jika ingin kelokasi"/>
    <s v="FCC"/>
    <d v="2026-05-08T17:39:46"/>
    <d v="2026-08-07T13:00:00"/>
    <m/>
    <s v="PS"/>
    <s v="X"/>
    <s v="NETMONK"/>
    <n v="20260806"/>
    <s v="Completed"/>
    <s v="HSI Bisnis Bundling Netmonk Promo 2026 PSB 70% - 150 Mbps"/>
    <s v="INDIBIZ"/>
    <m/>
    <m/>
    <d v="2026-08-07T13:00:00"/>
    <s v="2026-08-07 13:00:00 | M Janji : (06/08/2026) jam Pasang : 09:00 Note : hubungi pelanggan jika ingin kelokasi"/>
    <n v="2026"/>
    <n v="8"/>
    <n v="6"/>
    <d v="2026-08-06T00:00:00"/>
    <n v="-1.5416666666642413"/>
    <x v="0"/>
  </r>
  <r>
    <n v="886"/>
    <n v="1002511662"/>
    <n v="3"/>
    <x v="6"/>
    <n v="5"/>
    <s v="JEMBER"/>
    <s v="BANYUWANGI"/>
    <s v="WSO"/>
    <s v="REG"/>
    <s v="AO"/>
    <x v="0"/>
    <s v="2P INET + VOICE"/>
    <s v="Completed (PS)"/>
    <s v="RBS-Regional 3"/>
    <d v="2026-08-06T09:49:57"/>
    <d v="2026-08-07T15:27:41"/>
    <n v="69359669"/>
    <n v="3332818002"/>
    <n v="152518202021"/>
    <s v="TOKO PUTRI"/>
    <s v="ODP-WSO-FD/57 FD/D01/57.01"/>
    <s v="WO061047615"/>
    <m/>
    <m/>
    <m/>
    <n v="114.4022956"/>
    <n v="-7.9943971999999999"/>
    <s v="MD|MYDB-20260806264507|DC30008/MC30044|TOKO PUTRI|081999930512"/>
    <s v="MYDIGIBIZPARTNER"/>
    <m/>
    <m/>
    <m/>
    <m/>
    <m/>
    <m/>
    <m/>
    <m/>
    <s v="Management Janji"/>
    <s v="2026-08-07 08:00:00 | Nama : BU PUTRI EKA DWI RISMAWATI No Hp : 081999930512 No Alt :  Tgl Pemasangan : 07 Agustus 2026 Interval : PAGI  Note : Hubungi pelanggan terlebih dahulu"/>
    <s v="FCC"/>
    <d v="2026-06-08T09:55:05"/>
    <d v="2026-08-07T08:00:00"/>
    <m/>
    <s v="PS"/>
    <s v="BANYUWANGI"/>
    <s v="NO ADDON"/>
    <n v="20260807"/>
    <s v="Completed"/>
    <s v="HSI Bisnis Basic Bundling Phone PSB 70% - Free 800 Menit Promo - 300 Mbps"/>
    <s v="INDIBIZ"/>
    <m/>
    <m/>
    <d v="2026-08-07T08:00:00"/>
    <s v="2026-08-07 08:00:00 | Nama : BU PUTRI EKA DWI RISMAWATI No Hp : 081999930512 No Alt :  Tgl Pemasangan : 07 Agustus 2026 Interval : PAGI  Note : Hubungi pelanggan terlebih dahulu"/>
    <n v="2026"/>
    <n v="8"/>
    <n v="7"/>
    <d v="2026-08-07T00:00:00"/>
    <n v="-0.33333333333575865"/>
    <x v="0"/>
  </r>
  <r>
    <n v="887"/>
    <n v="1002515954"/>
    <n v="3"/>
    <x v="6"/>
    <n v="5"/>
    <s v="SIDOARJO"/>
    <s v="MOJOKERTO"/>
    <s v="MRT"/>
    <s v="REG"/>
    <s v="AO"/>
    <x v="0"/>
    <m/>
    <s v="Completed (PS)"/>
    <s v="RBS-Regional 3"/>
    <d v="2026-08-08T13:28:56"/>
    <d v="2026-08-09T20:57:56"/>
    <n v="69361456"/>
    <n v="3215218045"/>
    <n v="152312243248"/>
    <s v="PT. SURYA PRIMA LANGGENG MANDIRI"/>
    <s v="ODP-MRT-FQ/68"/>
    <s v="WO061304663"/>
    <m/>
    <m/>
    <m/>
    <n v="112.4225965"/>
    <n v="-7.5009550000000003"/>
    <s v="|MN00518|/PT. SURYA PRIMA LANGGENG MANDIRI/HSI B2B (1:1) + PHONE (800 MENIT) 50MBPS 445RB PSB DISC 70%/085854781393/suryaprimalanggengmandiri@gmail.com/HERRY AGUS UTOMO/-7.500916, 112.422469"/>
    <s v="Sales Force DBS"/>
    <m/>
    <m/>
    <m/>
    <m/>
    <m/>
    <m/>
    <m/>
    <m/>
    <s v="Management Janji"/>
    <s v="2026-08-10 08:00:00|Tanggal pemasangan: 10/08/2026 Jam pemasangan : 08.00 - 12.00 Info Tambahan : Hubungi pelanggan dulu sebelum ke lokasi. terima kasih|40971401|MYDITA"/>
    <s v="FCC"/>
    <d v="2026-08-08T13:39:52"/>
    <d v="2026-08-10T08:00:00"/>
    <m/>
    <s v="PS"/>
    <s v="MOJOKERTO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8:00:00"/>
    <s v="2026-08-10 08:00:00|Tanggal pemasangan: 10/08/2026 Jam pemasangan : 08.00 - 12.00 Info Tambahan : Hubungi pelanggan dulu sebelum ke lokasi. terima kasih|40971401|MYDITA"/>
    <n v="2026"/>
    <n v="8"/>
    <n v="9"/>
    <d v="2026-08-09T00:00:00"/>
    <n v="-1.3333333333357587"/>
    <x v="0"/>
  </r>
  <r>
    <n v="888"/>
    <n v="1002509715"/>
    <n v="3"/>
    <x v="0"/>
    <n v="5"/>
    <s v="MALANG"/>
    <s v="KEPANJEN"/>
    <s v="KLJ"/>
    <s v="REG"/>
    <s v="AO"/>
    <x v="0"/>
    <s v="1P INET"/>
    <s v="Completed (PS)"/>
    <s v="RBS-Regional 3"/>
    <d v="2026-08-05T09:14:56"/>
    <d v="2026-08-06T14:22:55"/>
    <n v="69358798"/>
    <m/>
    <n v="152703903416"/>
    <s v="TOKO GALIH"/>
    <s v="ODP-KLJ-FCZ/17 FCZ/D02/17.01"/>
    <s v="WO060952709"/>
    <m/>
    <m/>
    <m/>
    <n v="112.58466799999999"/>
    <n v="-7.9885016999999996"/>
    <s v="|MN02703|MYIA-046146385420/POI/Agus Sugiono/085234161614/sugionoagus72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24:57"/>
    <d v="2026-08-06T08:00:00"/>
    <s v="Kendala Pelanggan"/>
    <s v="PS"/>
    <s v="KLOJEN"/>
    <s v="NO ADDON"/>
    <n v="20260806"/>
    <s v="Completed"/>
    <s v="HSI Bisnis Promo HUT Telkom PSB 70% - 1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0"/>
  </r>
  <r>
    <n v="889"/>
    <n v="1002510834"/>
    <n v="3"/>
    <x v="3"/>
    <n v="4"/>
    <s v="MAGELANG"/>
    <s v="KEBUMEN"/>
    <s v="KBM"/>
    <s v="REG"/>
    <s v="AO"/>
    <x v="0"/>
    <s v="1P INET"/>
    <s v="Completed (PS)"/>
    <s v="RBS-Regional 3"/>
    <d v="2026-08-05T14:34:57"/>
    <d v="2026-08-06T13:01:13"/>
    <n v="69359307"/>
    <m/>
    <n v="142141120026"/>
    <s v="Yayasan Al Hidayah Kebumen"/>
    <s v="ODP-KBM-FAT/122 FAT/D03/122.01"/>
    <s v="WO060995098"/>
    <m/>
    <m/>
    <m/>
    <n v="109.66136299999999"/>
    <n v="-7.6643049999999997"/>
    <s v="|MC80042|MYIA-018741082444/POI/Ahmad Sukron M /081915331253/alhidayahwonoyoso0405@gmail.com"/>
    <s v="MYIB_ASSISTANT"/>
    <m/>
    <m/>
    <m/>
    <m/>
    <m/>
    <m/>
    <m/>
    <m/>
    <s v="Management Janji"/>
    <s v="2026-08-06 13:00:00 | Nama PIC : Bp Ahmad No Hp : 081915331253 No Alt : - Tgl Pemasangan : 06 Agustus 2026 Interval : PAGI SIANG Note : Hubungi pelanggan terlebih dahulu"/>
    <s v="FCC"/>
    <d v="2026-05-08T14:39:46"/>
    <d v="2026-08-06T13:00:00"/>
    <m/>
    <s v="PS"/>
    <s v="X"/>
    <s v="NO ADDON"/>
    <n v="20260806"/>
    <s v="Completed"/>
    <s v="HSI Bisnis Basic Khusus Winback PSB 70% - 150 Mbps"/>
    <s v="INDIBIZ"/>
    <m/>
    <m/>
    <d v="2026-08-06T13:00:00"/>
    <s v="2026-08-06 13:00:00 | Nama PIC : Bp Ahmad No Hp : 081915331253 No Alt : - Tgl Pemasangan : 06 Agustus 2026 Interval : PAGI SIANG Note : Hubungi pelanggan terlebih dahulu"/>
    <n v="2026"/>
    <n v="8"/>
    <n v="6"/>
    <d v="2026-08-06T00:00:00"/>
    <n v="-0.54166666666424135"/>
    <x v="0"/>
  </r>
  <r>
    <n v="890"/>
    <n v="1002516451"/>
    <n v="3"/>
    <x v="5"/>
    <n v="5"/>
    <s v="MADURA"/>
    <s v="BANGKALAN"/>
    <s v="SPG"/>
    <s v="REG"/>
    <s v="AO"/>
    <x v="0"/>
    <s v="1P INET"/>
    <s v="Completed (PS)"/>
    <s v="RBS-Regional 3"/>
    <d v="2026-08-09T12:11:56"/>
    <d v="2026-08-10T12:28:51"/>
    <n v="69361822"/>
    <m/>
    <n v="152434913568"/>
    <s v="YAYASAN TAMBIHUL GHOFILIN"/>
    <s v="ODP-SPG-FY/105 FY/D07/105.01"/>
    <s v="WO061313400"/>
    <m/>
    <m/>
    <m/>
    <n v="113.178505338728"/>
    <n v="-7.0128543108738297"/>
    <s v="MD|MYDB-20260808264789|DN00001/MN02006|YAYASAN TAMBIHUL GHOFILIN|0087731740954"/>
    <s v="MYDIGIBIZPARTNER"/>
    <m/>
    <m/>
    <m/>
    <m/>
    <m/>
    <m/>
    <m/>
    <m/>
    <s v="Management Janji"/>
    <s v="2026-08-10 13:00:00 | Nama PIC:  bp moh sholeh No HP: 087731740954 Alt: Tanggal: 10/8/2026 Jam Pasang: Siang Note: Hubungi sebelum ke lokasi, terimakasih."/>
    <s v="FCC"/>
    <d v="2026-09-08T12:25:12"/>
    <d v="2026-08-10T13:00:00"/>
    <m/>
    <s v="PS"/>
    <s v="SAMPANG"/>
    <s v="NETMONK"/>
    <n v="20260810"/>
    <s v="Completed"/>
    <s v="HSI Bisnis Bundling Netmonk Promo 2026 PSB 70% - 300 Mbps"/>
    <s v="INDIBIZ"/>
    <m/>
    <m/>
    <d v="2026-08-10T13:00:00"/>
    <s v="2026-08-10 13:00:00 | Nama PIC:  bp moh sholeh No HP: 087731740954 Alt: Tanggal: 10/8/2026 Jam Pasang: Siang Note: Hubungi sebelum ke lokasi, terimakasih."/>
    <n v="2026"/>
    <n v="8"/>
    <n v="10"/>
    <d v="2026-08-10T00:00:00"/>
    <n v="-0.54166666666424135"/>
    <x v="0"/>
  </r>
  <r>
    <n v="891"/>
    <n v="1002517498"/>
    <n v="3"/>
    <x v="0"/>
    <n v="5"/>
    <s v="MALANG"/>
    <s v="KEPANJEN"/>
    <s v="BRG"/>
    <s v="REG"/>
    <s v="AO"/>
    <x v="0"/>
    <s v="1P INET"/>
    <s v="MIA - INVALID SURVEY"/>
    <s v="RBS-Regional 3"/>
    <d v="2026-08-10T11:43:57"/>
    <d v="2026-08-11T05:33:27"/>
    <n v="69362313"/>
    <m/>
    <n v="152708209172"/>
    <s v="SMAN TARUNA NALA"/>
    <s v="ODP-BRG-FA/76 FA/D11/76.01"/>
    <s v="WO061381416"/>
    <m/>
    <m/>
    <m/>
    <n v="112.6563046"/>
    <n v="-8.0376078999999994"/>
    <s v="MD|MYDB-20260810264851|SC20017/MC20200|SMAN TARUNA NALA|085726689329"/>
    <s v="MYDIGIBIZPARTNER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54:41"/>
    <d v="2026-08-11T08:00:00"/>
    <m/>
    <s v="SURVEY_NEW_MANJA"/>
    <s v="SAWOJAJAR"/>
    <s v="NO ADDON"/>
    <m/>
    <s v="MIE - INVALID SURVEY - Kendala Jalur/Rute Tarikan"/>
    <s v="HSI Bisnis Promo HUT Telkom PSB 70% - 200 Mbps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1"/>
  </r>
  <r>
    <n v="892"/>
    <n v="1002511320"/>
    <n v="3"/>
    <x v="0"/>
    <n v="5"/>
    <s v="KEDIRI"/>
    <s v="TRENGGALEK"/>
    <s v="TRE"/>
    <s v="REG"/>
    <s v="AO"/>
    <x v="0"/>
    <s v="1P INET"/>
    <s v="Completed (PS)"/>
    <s v="RBS-Regional 3"/>
    <d v="2026-08-05T18:40:56"/>
    <d v="2026-08-06T09:48:20"/>
    <n v="69359482"/>
    <m/>
    <n v="152608207567"/>
    <s v="SPBU KARANGAN"/>
    <s v="ODP-TRE-FL/54"/>
    <s v="WO061023311"/>
    <m/>
    <m/>
    <m/>
    <n v="111.664558551369"/>
    <n v="-8.0801276114188596"/>
    <s v="|MN00418|MYIA-009672685314/POI/ARI SUNYOTO/085335590000/arisunyoto1@gmail.com"/>
    <s v="MYIB_ASSISTANT"/>
    <m/>
    <m/>
    <m/>
    <m/>
    <m/>
    <m/>
    <m/>
    <m/>
    <s v="Management Janji"/>
    <s v="2026-08-06 15:00:00 | M Janji : (06/08/2026) jam Pasang : 09:00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: 09:00 Note : hubungi pelanggan jika ingin kelokasi"/>
    <n v="2026"/>
    <n v="8"/>
    <n v="6"/>
    <d v="2026-08-06T00:00:00"/>
    <n v="-0.625"/>
    <x v="0"/>
  </r>
  <r>
    <n v="893"/>
    <n v="1002506359"/>
    <n v="3"/>
    <x v="5"/>
    <n v="5"/>
    <s v="SBY SELATAN"/>
    <s v="KETINTANG"/>
    <s v="TPO"/>
    <s v="REG"/>
    <s v="AO"/>
    <x v="0"/>
    <m/>
    <s v="Completed (PS)"/>
    <s v="RBS-Regional 3"/>
    <d v="2026-08-03T15:11:43"/>
    <d v="2026-08-04T17:39:44"/>
    <n v="69356526"/>
    <m/>
    <n v="152305229913"/>
    <s v="RSU PRIMA HUSADA"/>
    <s v="ODP-TPO-FN/20"/>
    <s v="WO060811970"/>
    <m/>
    <m/>
    <m/>
    <n v="112.766503"/>
    <n v="-7.353027"/>
    <s v="MD|MYDB-20260731264079|DN00001/MN00443|RSU PRIMA HUSADA|087856478413"/>
    <s v="MYDIGIBIZPARTNER"/>
    <m/>
    <m/>
    <m/>
    <m/>
    <m/>
    <m/>
    <m/>
    <m/>
    <s v="Management Janji"/>
    <s v="2026-08-02 08:00:00 | M Janji : (01/08/2026)  jam Pasang : 09:00  Note : hubungi pelanggan jika ingin kelokasi"/>
    <s v="FCC"/>
    <d v="2026-03-08T15:25:36"/>
    <m/>
    <m/>
    <s v="PS"/>
    <s v="TROPOD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1/08/2026)  jam Pasang : 09:00  Note : hubungi pelanggan jika ingin kelokasi"/>
    <n v="2026"/>
    <n v="8"/>
    <n v="4"/>
    <d v="2026-08-04T00:00:00"/>
    <n v="0.70833333333575865"/>
    <x v="0"/>
  </r>
  <r>
    <n v="894"/>
    <n v="1002504482"/>
    <n v="3"/>
    <x v="6"/>
    <n v="5"/>
    <s v="SIDOARJO"/>
    <s v="JOMBANG"/>
    <s v="JOM"/>
    <s v="REG"/>
    <s v="AO"/>
    <x v="0"/>
    <m/>
    <s v="Completed (PS)"/>
    <s v="RBS-Regional 3"/>
    <d v="2026-08-01T12:01:58"/>
    <d v="2026-08-01T16:32:31"/>
    <n v="69356688"/>
    <m/>
    <n v="152318240203"/>
    <s v="MTSN 2 JOMBANG"/>
    <s v="ODP-JOM-FT/18"/>
    <s v="WO060657861"/>
    <m/>
    <m/>
    <m/>
    <n v="112.2746909"/>
    <n v="-7.5449947000000002"/>
    <s v="|MN02084|/MTSN 2 JOMBANG/WINBACK 2.0 HSI B2B (1:1) 50MBPS 355RB PSB DISC 70%//arieferdem178@gmail.com/SAIFUL ARIF /82132400292"/>
    <s v="Sales Force DBS"/>
    <m/>
    <m/>
    <m/>
    <m/>
    <m/>
    <m/>
    <m/>
    <m/>
    <s v="Management Janji"/>
    <s v="2026-08-02 13:00:00|M Janji : (02/08/2026) jam Pasang : 09:00 Note : hubungi pelanggan jika ingin kelokasi|SO1317|MYDITA"/>
    <s v="FCC"/>
    <d v="2026-01-08T12:09:52"/>
    <d v="2026-08-02T13:00:00"/>
    <m/>
    <s v="PS"/>
    <s v="JOMBANG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M Janji : (02/08/2026) jam Pasang : 09:00 Note : hubungi pelanggan jika ingin kelokasi|SO1317|MYDITA"/>
    <n v="2026"/>
    <n v="8"/>
    <n v="1"/>
    <d v="2026-08-01T00:00:00"/>
    <n v="-1.5416666666642413"/>
    <x v="0"/>
  </r>
  <r>
    <n v="895"/>
    <n v="1002516663"/>
    <n v="3"/>
    <x v="0"/>
    <n v="5"/>
    <s v="MADIUN"/>
    <s v="NGAWI"/>
    <s v="WKU"/>
    <s v="REG"/>
    <s v="AO"/>
    <x v="0"/>
    <s v="1P INET"/>
    <s v="Completed (PS)"/>
    <s v="RBS-Regional 3"/>
    <d v="2026-08-09T19:49:56"/>
    <d v="2026-08-10T13:39:49"/>
    <n v="69362014"/>
    <m/>
    <n v="152634205527"/>
    <s v="LEMBAGA TK DW 2 KEDUNGGALAR"/>
    <s v="ODP-WKU-FZA/52"/>
    <s v="WO061343640"/>
    <m/>
    <m/>
    <m/>
    <n v="111.300746"/>
    <n v="-7.427098"/>
    <s v="|MC20125|MYIA-095275911784/POI/SURATMI/087850629480/tklembaga183@gmail.com"/>
    <s v="MYIB_ASSISTANT"/>
    <m/>
    <m/>
    <m/>
    <m/>
    <m/>
    <m/>
    <m/>
    <m/>
    <s v="Management Janji"/>
    <s v="2026-08-11 08:00:00 | Tanggal pemasangan: 10/08/2026 Jam pemasangan : pagi / siang Info Tambahan : Hubungi pelanggan dulu sebelum ke lokasi. terima kasih "/>
    <s v="FCC"/>
    <d v="2026-09-08T19:54:40"/>
    <d v="2026-08-11T08:00:00"/>
    <m/>
    <s v="PS"/>
    <s v="X"/>
    <s v="OCA"/>
    <n v="20260810"/>
    <s v="Completed"/>
    <s v="HSI Bisnis Bundling OCA Breach Checker Promo 2026 PSB 70% - 300 Mbps"/>
    <s v="INDIBIZ"/>
    <m/>
    <m/>
    <d v="2026-08-11T08:00:00"/>
    <s v="2026-08-11 08:00:00 | Tanggal pemasangan: 10/08/2026 Jam pemasangan : pagi / siang Info Tambahan : Hubungi pelanggan dulu sebelum ke lokasi. terima kasih "/>
    <n v="2026"/>
    <n v="8"/>
    <n v="10"/>
    <d v="2026-08-10T00:00:00"/>
    <n v="-1.3333333333357587"/>
    <x v="0"/>
  </r>
  <r>
    <n v="896"/>
    <n v="1002512908"/>
    <n v="3"/>
    <x v="1"/>
    <n v="4"/>
    <s v="PEKALONGAN"/>
    <s v="BREBES"/>
    <s v="BRB"/>
    <s v="REG"/>
    <s v="AO"/>
    <x v="0"/>
    <m/>
    <s v="7 | OSS - PROVISIONING ISSUED"/>
    <s v="RBS-Regional 3"/>
    <d v="2026-08-06T15:30:32"/>
    <d v="2026-08-10T08:09:01"/>
    <n v="69357430"/>
    <m/>
    <n v="146284106916"/>
    <s v="SDIT HARAPAN UMAT"/>
    <s v="ODP-BRB-FJ/055"/>
    <s v="WO061149558"/>
    <m/>
    <m/>
    <m/>
    <n v="109.048448740504"/>
    <n v="-6.8573844387954201"/>
    <s v="AMRBS;403095;REG3;BAYU;085100296564;PIC ASTUTI 083166559676;HSI 1S 50MB;355k;sditharapanumat@gmail.com"/>
    <s v="Account Manager"/>
    <m/>
    <m/>
    <m/>
    <m/>
    <m/>
    <m/>
    <m/>
    <m/>
    <s v="Management Janji"/>
    <s v="2026-08-10 08:00:00|Tanggal pemasangan: 10/08/2026 Jam pemasangan : pagi Info Tambahan : Hubungi pelanggan dulu sebelum ke lokasi terima kasih.|40951378|MYDITA"/>
    <s v="FCC"/>
    <d v="2026-06-08T15:40:04"/>
    <d v="2026-08-10T08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8:00:00"/>
    <s v="2026-08-10 08:00:00|Tanggal pemasangan: 10/08/2026 Jam pemasangan : pagi Info Tambahan : Hubungi pelanggan dulu sebelum ke lokasi terima kasih.|40951378|MYDITA"/>
    <m/>
    <m/>
    <m/>
    <e v="#NUM!"/>
    <e v="#NUM!"/>
    <x v="1"/>
  </r>
  <r>
    <n v="897"/>
    <n v="1002513511"/>
    <n v="3"/>
    <x v="6"/>
    <n v="5"/>
    <s v="SIDOARJO"/>
    <s v="MOJOKERTO"/>
    <s v="NGI"/>
    <s v="REG"/>
    <s v="AO"/>
    <x v="0"/>
    <m/>
    <s v="Completed (PS)"/>
    <s v="RBS-Regional 3"/>
    <d v="2026-08-06T20:44:19"/>
    <d v="2026-08-06T22:54:13"/>
    <n v="69359281"/>
    <m/>
    <n v="152321202950"/>
    <s v="MESH KARYAWAN"/>
    <s v="ODP-NGI-FG/20"/>
    <s v="WO061121576"/>
    <m/>
    <m/>
    <m/>
    <n v="112.609212"/>
    <n v="-7.5502820000000002"/>
    <s v="|404303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 Jam pemasangan : 08.00 - 12.00  Mohon hubungi pelanggan sebelum ke lokasi   Terima kasih|40010577|MYDITA"/>
    <s v="FCC"/>
    <d v="2026-06-08T20:55:11"/>
    <m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7 15:00:00|Waktu pemasnagan : 07 agustus 2026  Jam pemasangan : 08.00 - 12.00  Mohon hubungi pelanggan sebelum ke lokasi   Terima kasih|40010577|MYDITA"/>
    <n v="2026"/>
    <n v="8"/>
    <n v="6"/>
    <d v="2026-08-06T00:00:00"/>
    <n v="-0.29166666666424135"/>
    <x v="0"/>
  </r>
  <r>
    <n v="898"/>
    <n v="1002509866"/>
    <n v="3"/>
    <x v="0"/>
    <n v="5"/>
    <s v="MALANG"/>
    <s v="KEPANJEN"/>
    <s v="GDG"/>
    <s v="REG"/>
    <s v="AO"/>
    <x v="0"/>
    <s v="1P INET"/>
    <s v="Completed (PS)"/>
    <s v="RBS-Regional 3"/>
    <d v="2026-08-05T09:58:56"/>
    <d v="2026-08-07T14:43:10"/>
    <n v="69358853"/>
    <m/>
    <n v="152704231400"/>
    <s v="KOS NURUL ULUM"/>
    <s v="ODP-GDG-FF/92 FF/D10/92.01"/>
    <s v="WO060957068"/>
    <m/>
    <m/>
    <m/>
    <n v="112.59609560784899"/>
    <n v="-8.0549348346724692"/>
    <s v="|MC20235|MYIA-011833560054/POI/MUHAMMAD HARIS UBAIDILLAH /0895360517060/mhd16199@gmail.com"/>
    <s v="MYIB_ASSISTANT"/>
    <m/>
    <m/>
    <m/>
    <m/>
    <m/>
    <m/>
    <m/>
    <m/>
    <s v="Management Janji"/>
    <s v="2026-08-08 08:00:00 | Nama PIC : bapak haris No HP : 0895360517060 Alt :  M Janji : (SABTU/8/AGUSTUS/2026) jam Pasang : 09:00 Note : hubungi pelanggan jika ingin kelokasi"/>
    <s v="FCC"/>
    <d v="2026-05-08T10:09:56"/>
    <d v="2026-08-08T08:00:00"/>
    <m/>
    <s v="PS"/>
    <s v="KLOJEN"/>
    <s v="NO ADDON"/>
    <n v="20260807"/>
    <s v="Completed"/>
    <s v="HSI Bisnis Promo HUT Telkom PSB 70% - 100 Mbps"/>
    <s v="INDIBIZ"/>
    <m/>
    <m/>
    <d v="2026-08-08T08:00:00"/>
    <s v="2026-08-08 08:00:00 | Nama PIC : bapak haris No HP : 0895360517060 Alt :  M Janji : (SABTU/8/AGUSTUS/2026) jam Pasang : 09:00 Note : hubungi pelanggan jika ingin kelokasi"/>
    <n v="2026"/>
    <n v="8"/>
    <n v="7"/>
    <d v="2026-08-07T00:00:00"/>
    <n v="-1.3333333333357587"/>
    <x v="0"/>
  </r>
  <r>
    <n v="899"/>
    <n v="1002508576"/>
    <n v="3"/>
    <x v="3"/>
    <n v="4"/>
    <s v="MAGELANG"/>
    <s v="MUNTILAN"/>
    <s v="SWT"/>
    <s v="REG"/>
    <s v="AO"/>
    <x v="0"/>
    <m/>
    <s v="CANCEL COMPLETED"/>
    <s v="RBS-Regional 3"/>
    <d v="2026-08-04T14:33:02"/>
    <d v="2026-08-04T18:24:58"/>
    <n v="69358354"/>
    <m/>
    <n v="142164113606"/>
    <s v="Sumanto farm"/>
    <m/>
    <m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m/>
    <m/>
    <m/>
    <d v="2026-04-08T14:40:14"/>
    <m/>
    <m/>
    <s v="REJECT_FCC"/>
    <s v="X"/>
    <s v="NO ADDON"/>
    <m/>
    <s v="DECLINE : Decline - Pindah Segmentasi Yusnani Manalu 40951378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m/>
    <m/>
    <m/>
    <m/>
    <m/>
    <e v="#NUM!"/>
    <e v="#NUM!"/>
    <x v="1"/>
  </r>
  <r>
    <n v="900"/>
    <n v="1002516712"/>
    <n v="3"/>
    <x v="5"/>
    <n v="5"/>
    <s v="SBY UTARA"/>
    <s v="LAMONGAN"/>
    <s v="BDG"/>
    <s v="REG"/>
    <s v="AO"/>
    <x v="0"/>
    <s v="1P INET"/>
    <s v="MIE - SEND SURVEY"/>
    <s v="RBS-Regional 3"/>
    <d v="2026-08-10T07:20:56"/>
    <d v="2026-08-10T07:22:29"/>
    <n v="69362019"/>
    <m/>
    <n v="152448204555"/>
    <s v="SPBU 54.622.10"/>
    <s v="ODP-BDG-FE/39 FE/D03/39.01"/>
    <s v="WO061351305"/>
    <m/>
    <m/>
    <m/>
    <n v="112.424302"/>
    <n v="-6.8793990000000003"/>
    <s v="|MN02646|MYIA-054142674382/POI/Athalariq naufal fahreza/081332085553/spbu5462210@yahoo.co.id"/>
    <s v="MYIB_ASSISTANT"/>
    <m/>
    <m/>
    <m/>
    <m/>
    <m/>
    <m/>
    <m/>
    <m/>
    <s v="Management Janji"/>
    <s v="2026-08-11 10:00:00 | Tanggal pemasangan: 11/08/2026 Jam pemasangan : pagi / siang Info Tambahan : Hubungi pelanggan dulu sebelum ke lokasi terima kasih."/>
    <s v="FCC"/>
    <d v="2026-10-08T07:39:58"/>
    <d v="2026-08-11T10:00:00"/>
    <m/>
    <s v="SURVEY_NEW_MANJA"/>
    <s v="X"/>
    <s v="NO ADDON"/>
    <m/>
    <s v="MIE - SEND SURVEY"/>
    <s v="HSI Bisnis Promo HUT Telkom PSB 70% - 50 Mbps"/>
    <s v="INDIBIZ"/>
    <m/>
    <m/>
    <d v="2026-08-11T10:00:00"/>
    <s v="2026-08-11 10:00:00 | Tanggal pemasangan: 11/08/2026 Jam pemasangan : pagi / siang Info Tambahan : Hubungi pelanggan dulu sebelum ke lokasi terima kasih."/>
    <m/>
    <m/>
    <m/>
    <e v="#NUM!"/>
    <e v="#NUM!"/>
    <x v="1"/>
  </r>
  <r>
    <n v="901"/>
    <n v="1002506373"/>
    <n v="3"/>
    <x v="6"/>
    <n v="5"/>
    <s v="PASURUAN"/>
    <s v="PASURUAN"/>
    <s v="PSN"/>
    <s v="REG"/>
    <s v="AO"/>
    <x v="0"/>
    <m/>
    <s v="98 | OSS - CANCEL COMPLETE"/>
    <s v="RBS-Regional 2"/>
    <d v="2026-08-03T15:19:40"/>
    <d v="2026-08-05T11:48:26"/>
    <n v="69357695"/>
    <m/>
    <n v="152729256368"/>
    <s v="Toko Syauqy Cell &amp; Digital Print"/>
    <s v="ODP-PSN-FCC/04"/>
    <s v="WO060819873"/>
    <m/>
    <m/>
    <m/>
    <n v="106.823590353645"/>
    <n v="-6.1833448719873303"/>
    <s v="|MN00915| Toko Syauqy Cell &amp; Digital Print / Pic Syarifuddin  / Pic 085119398998 - 082332171331 / syauqycell676@gmail.com"/>
    <s v="Sales Profesional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5:25:36"/>
    <d v="2026-08-04T13:00:00"/>
    <s v="Kendala Pelanggan"/>
    <s v="CANCEL"/>
    <s v="PASURUAN"/>
    <s v="NO ADDON"/>
    <m/>
    <s v="Cancel Completed"/>
    <s v="- E25060;E25060 ~ ES25 - Paket HSI Bisnis (HSIE) Khusus Winback 2.0[0]  - E25060~null~E25060_UNL;UNL ~ Internet-Link Unlimited Internet Usage ~ E25060[0]  - E25060~null~105343;E25060||11||Abodemen 0[0]  - E25060~null~E25060_HSIE200M;HSIE200M ~ High Speed "/>
    <s v="INDIBIZ"/>
    <m/>
    <m/>
    <d v="2026-08-04T13:00:00"/>
    <s v="2026-08-04 13:00:00|M Janji : 4 agustus 2026 jam Pasang : siang Note : hubungi pelanggan jika ingin kelokasi|40981182|MYDITA"/>
    <m/>
    <m/>
    <m/>
    <e v="#NUM!"/>
    <e v="#NUM!"/>
    <x v="1"/>
  </r>
  <r>
    <n v="902"/>
    <n v="1002509800"/>
    <n v="3"/>
    <x v="5"/>
    <n v="5"/>
    <s v="SBY SELATAN"/>
    <s v="MANYAR"/>
    <s v="JGR"/>
    <s v="REG"/>
    <s v="AO"/>
    <x v="0"/>
    <s v="1P INET"/>
    <s v="Completed (PS)"/>
    <s v="RBS-Regional 3"/>
    <d v="2026-08-05T09:40:56"/>
    <d v="2026-08-06T14:03:41"/>
    <n v="69358819"/>
    <m/>
    <n v="152310255209"/>
    <s v="PT VARNION TECHNOLOGY SEMESTA"/>
    <s v="ODP-RKT-FGJ/26 FGJ/D03/26.01"/>
    <s v="WO060955202"/>
    <m/>
    <m/>
    <m/>
    <n v="112.772194688266"/>
    <n v="-7.3204054514343699"/>
    <s v="|MC50133|MYIA-011763664852/POI/Anita Octavia/081325889709/anita.octavia@varnion.com"/>
    <s v="MYIB_ASSISTANT"/>
    <m/>
    <m/>
    <m/>
    <m/>
    <m/>
    <m/>
    <m/>
    <m/>
    <s v="Management Janji"/>
    <s v="2026-08-06 08:00:00 | Nama PIC : Ibu Anita No HP : 081325889709 No Alternatif : - M Janji : 06/08/2026 Jam Pasang : Pagi NoteÃ‚Â :  Hubungi terlebih dahulu sebelum ke lokasi "/>
    <s v="FCC"/>
    <d v="2026-05-08T09:55:13"/>
    <d v="2026-08-06T08:00:00"/>
    <s v="Kendala Pelanggan"/>
    <s v="PS"/>
    <s v="JAGIR"/>
    <s v="NO ADDON"/>
    <n v="20260806"/>
    <s v="Completed"/>
    <s v="HSI Bisnis Promo HUT Telkom PSB 70% - 200 Mbps"/>
    <s v="INDIBIZ"/>
    <m/>
    <m/>
    <d v="2026-08-06T08:00:00"/>
    <s v="2026-08-06 08:00:00 | Nama PIC : Ibu Anita No HP : 081325889709 No Alternatif : - M Janji : 06/08/2026 Jam Pasang : Pagi NoteÃ‚Â :  Hubungi terlebih dahulu sebelum ke lokasi "/>
    <n v="2026"/>
    <n v="8"/>
    <n v="6"/>
    <d v="2026-08-06T00:00:00"/>
    <n v="-0.33333333333575865"/>
    <x v="0"/>
  </r>
  <r>
    <n v="903"/>
    <n v="1002511357"/>
    <n v="3"/>
    <x v="0"/>
    <n v="5"/>
    <s v="KEDIRI"/>
    <s v="KEDIRI"/>
    <s v="NDL"/>
    <s v="REG"/>
    <s v="AO"/>
    <x v="0"/>
    <s v="1P INET"/>
    <s v="Completed (PS)"/>
    <s v="RBS-Regional 3"/>
    <d v="2026-08-05T19:32:57"/>
    <d v="2026-08-05T21:53:49"/>
    <n v="69359493"/>
    <m/>
    <n v="152651206911"/>
    <s v="Jrp JAYA"/>
    <s v="ODP-NDL-FN/14 FN/D01/14.01"/>
    <s v="WO061026166"/>
    <m/>
    <m/>
    <m/>
    <n v="111.98156090000001"/>
    <n v="-7.9142429999999999"/>
    <s v="|MC20057|MYIA-012892832213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5"/>
    <s v="Completed"/>
    <s v="HSI Bisnis Promo HUT Telkom PSB 70% - 100 Mbps"/>
    <s v="INDIBIZ"/>
    <m/>
    <m/>
    <d v="2026-08-07T08:00:00"/>
    <s v="2026-08-07 08:00:00 | M Janji : (06/08/2026) jam Pasang pagi / siang  Note : hubungi pelanggan jika ingin kelokasi"/>
    <n v="2026"/>
    <n v="8"/>
    <n v="5"/>
    <d v="2026-08-05T00:00:00"/>
    <n v="-2.3333333333357587"/>
    <x v="0"/>
  </r>
  <r>
    <n v="904"/>
    <n v="1002518369"/>
    <n v="3"/>
    <x v="0"/>
    <n v="5"/>
    <s v="KEDIRI"/>
    <s v="BLITAR"/>
    <s v="BLR"/>
    <s v="REG"/>
    <s v="AO"/>
    <x v="0"/>
    <s v="1P INET"/>
    <s v="MIE - SEND SURVEY"/>
    <s v="RBS-Regional 3"/>
    <d v="2026-08-10T15:52:56"/>
    <d v="2026-08-10T15:54:27"/>
    <n v="69362656"/>
    <m/>
    <n v="152730235365"/>
    <s v="Kaara.visual"/>
    <s v="ODP-BLR-FBD/72 FBD/D01/72.01"/>
    <s v="WO061424596"/>
    <m/>
    <m/>
    <m/>
    <n v="112.157587185502"/>
    <n v="-8.0952093609805704"/>
    <s v="MD|MYDB-20260810264871|DN00001/MN00385|Kaara.visual|085230403304"/>
    <s v="MYDIGIBIZPARTNER"/>
    <m/>
    <m/>
    <m/>
    <m/>
    <m/>
    <m/>
    <m/>
    <m/>
    <s v="Management Janji"/>
    <s v="2026-08-11 13:00:00 | Nama PIC : Dimas No HP : 085230403304 Alt :  M Janji : 11/08/2026 Jam Pasang : 08.00 - 13:00  NoteÃ‚Â :  hubungi terlebih dahulu sebelum kelokasi"/>
    <s v="FCC"/>
    <d v="2026-10-08T15:55:05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Nama PIC : Dimas No HP : 085230403304 Alt :  M Janji : 11/08/2026 Jam Pasang : 08.00 - 13:00  NoteÃ‚Â :  hubungi terlebih dahulu sebelum kelokasi"/>
    <m/>
    <m/>
    <m/>
    <e v="#NUM!"/>
    <e v="#NUM!"/>
    <x v="1"/>
  </r>
  <r>
    <n v="905"/>
    <n v="1002513841"/>
    <n v="3"/>
    <x v="4"/>
    <n v="5"/>
    <s v="KUPANG"/>
    <s v="KUPANG"/>
    <s v="TNA"/>
    <s v="REG"/>
    <s v="AO"/>
    <x v="0"/>
    <m/>
    <s v="CC - HD1A - INPROGRESS UNCONTACTED"/>
    <s v="RBS-Regional 3"/>
    <d v="2026-08-07T09:26:36"/>
    <d v="2026-08-09T16:32:29"/>
    <n v="69360454"/>
    <m/>
    <n v="172505213842"/>
    <s v="SMAN 12 Kupang"/>
    <m/>
    <m/>
    <m/>
    <m/>
    <m/>
    <n v="123.531818350923"/>
    <n v="-10.211603853334999"/>
    <s v="IBCARE-PI|SMAN 12 KUPANG|MC40287|082340388300|arifin.dasi18@admin.sma.belajar.id|INDIBIZ 300 Mbps"/>
    <s v="Sales Force DBS"/>
    <m/>
    <m/>
    <m/>
    <m/>
    <m/>
    <m/>
    <m/>
    <m/>
    <m/>
    <m/>
    <m/>
    <d v="2026-07-08T09:40:07"/>
    <m/>
    <m/>
    <s v="FCC"/>
    <s v="KUPANG"/>
    <s v="NO ADDON"/>
    <m/>
    <s v="UNCONTACTED : Telepon Tidak Diangkat - RNA Siti QoriAh 4097140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906"/>
    <n v="1002508924"/>
    <n v="3"/>
    <x v="4"/>
    <n v="5"/>
    <s v="KUPANG"/>
    <s v="MAUMERE"/>
    <s v="MMR"/>
    <s v="REG"/>
    <s v="AO"/>
    <x v="0"/>
    <m/>
    <s v="Completed (PS)"/>
    <s v="RBS-Regional 3"/>
    <d v="2026-08-04T15:33:34"/>
    <d v="2026-08-10T09:34:41"/>
    <n v="69358398"/>
    <m/>
    <n v="172508208833"/>
    <s v="PT. ADHAUS"/>
    <s v="ODP-MMR-F03/04"/>
    <s v="WO060964593"/>
    <m/>
    <m/>
    <m/>
    <n v="122.2079088"/>
    <n v="-8.6173681000000002"/>
    <s v="AMRBS;950197;AM;M. ALFIAN FJ;RBS-3;SURAMADU;PSB;PT. ADHAUS;DOMINGGUS EDMUNDUS BURA;Jian Jeraus Young/082160889856;Alfian/081321885813;jianjeraus@iconixid.com;HSI Bisnis (1:1) 200 Mbps (Rp 1.049.000) PSB Rp 150.000;"/>
    <s v="Account Manager"/>
    <m/>
    <m/>
    <m/>
    <m/>
    <m/>
    <m/>
    <m/>
    <m/>
    <s v="Management Janji"/>
    <s v="2026-08-06 13:00:00|Jam pemasangan : 12.00 Info Tambahan : Hubungi pelanggan dulu sebelum ke lokasi terimakasih |40951378|MYDITA"/>
    <s v="FCC"/>
    <d v="2026-04-08T15:40:01"/>
    <d v="2026-08-06T13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Jam pemasangan : 12.00 Info Tambahan : Hubungi pelanggan dulu sebelum ke lokasi terimakasih |40951378|MYDITA"/>
    <n v="2026"/>
    <n v="8"/>
    <n v="10"/>
    <d v="2026-08-10T00:00:00"/>
    <n v="3.4583333333357587"/>
    <x v="2"/>
  </r>
  <r>
    <n v="907"/>
    <n v="1002518676"/>
    <n v="3"/>
    <x v="6"/>
    <n v="5"/>
    <s v="SIDOARJO"/>
    <s v="INNER - JATIM TIMUR"/>
    <s v="SDA"/>
    <s v="REG"/>
    <s v="AO"/>
    <x v="0"/>
    <m/>
    <s v="QC MIA - INVALID QUALITY CONTROL MIA"/>
    <s v="RBS-Regional 3"/>
    <d v="2026-08-10T18:23:10"/>
    <d v="2026-08-10T18:31:42"/>
    <n v="69362760"/>
    <n v="3135917280"/>
    <n v="152316232031"/>
    <s v="CV. GEMILANG INDONESIA"/>
    <s v="ODP-SDA-FHW/001"/>
    <m/>
    <m/>
    <m/>
    <m/>
    <n v="112.6968889"/>
    <n v="-7.4299721999999999"/>
    <s v="|MN02332|/CV. GEMILANG INDONESIA/HSI B2B BASIC (1:2) + PHONE (800 MENIT) 75MBPS 452,5RB PSB DISC 70%//gemilang_ind@ymail.com/SULIHINGTYAS RETNO H/8123002828"/>
    <s v="Sales Force DBS"/>
    <m/>
    <m/>
    <m/>
    <m/>
    <m/>
    <m/>
    <m/>
    <m/>
    <m/>
    <m/>
    <m/>
    <d v="2026-10-08T18:39:50"/>
    <m/>
    <m/>
    <s v="QC1"/>
    <s v="SIDOARJO"/>
    <s v="NO ADDON"/>
    <m/>
    <s v="QC MIA - INVALID QUALITY CONTROL MIA - Foto Lokasi Instalasi Terlihat Sebagian - mohon upload lokasi tampak depan menyeluruh 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1"/>
  </r>
  <r>
    <n v="908"/>
    <n v="1002514486"/>
    <n v="3"/>
    <x v="3"/>
    <n v="4"/>
    <s v="PURWOKERTO"/>
    <s v="PURWOKERTO"/>
    <s v="AJB"/>
    <s v="REG"/>
    <s v="AO"/>
    <x v="0"/>
    <s v="1P INET"/>
    <s v="7 | OSS - PROVISIONING ISSUED"/>
    <s v="RBS-Regional 3"/>
    <d v="2026-08-07T12:28:56"/>
    <d v="2026-08-08T13:07:17"/>
    <n v="69360725"/>
    <m/>
    <n v="143387115765"/>
    <s v="ZALFA CREATIVE"/>
    <s v="ODP-AJB-FQ/023 FQ/D01/023.01"/>
    <s v="WO061156167"/>
    <m/>
    <m/>
    <m/>
    <n v="109.0817299"/>
    <n v="-7.3860070999999996"/>
    <s v="|MC80052|MYIA-003526984620/POI/TIARA AINUR HIDAYATI/085865917180/tiaraainur19@gmail.com"/>
    <s v="MYIB_ASSISTANT"/>
    <m/>
    <m/>
    <m/>
    <m/>
    <m/>
    <m/>
    <m/>
    <m/>
    <s v="Management Janji"/>
    <s v="2026-08-08 13:00:00 | Nama PIC : Tiara No HP : 085865917180 Alt : 087826008469 M Janji : 08/08/2026 Jam Pasang : 08.00 - 13:00  NoteÃ‚Â :  hubungi terlebih dahulu sebelum kelokasi "/>
    <s v="FCC"/>
    <d v="2026-07-08T12:40:05"/>
    <d v="2026-08-08T13:00:00"/>
    <m/>
    <s v="PI"/>
    <s v="AJIBARANG"/>
    <s v="NO ADDON"/>
    <m/>
    <s v="Provisioning Issued"/>
    <s v="HSI Bisnis Promo HUT Telkom PSB 70% - 75 Mbps"/>
    <s v="INDIBIZ"/>
    <m/>
    <m/>
    <d v="2026-08-08T13:00:00"/>
    <s v="2026-08-08 13:00:00 | Nama PIC : Tiara No HP : 085865917180 Alt : 087826008469 M Janji : 08/08/2026 Jam Pasang : 08.00 - 13:00  NoteÃ‚Â :  hubungi terlebih dahulu sebelum kelokasi "/>
    <m/>
    <m/>
    <m/>
    <e v="#NUM!"/>
    <e v="#NUM!"/>
    <x v="1"/>
  </r>
  <r>
    <n v="909"/>
    <n v="1002510427"/>
    <n v="3"/>
    <x v="4"/>
    <n v="5"/>
    <s v="KUPANG"/>
    <s v="LABOAN BAJO"/>
    <s v="LBO"/>
    <s v="REG"/>
    <s v="AO"/>
    <x v="0"/>
    <s v="1P INET"/>
    <s v="Completed (PS)"/>
    <s v="RBS-Regional 3"/>
    <d v="2026-08-05T12:52:57"/>
    <d v="2026-08-06T14:01:02"/>
    <n v="69359130"/>
    <m/>
    <n v="172512452392"/>
    <s v="YAYASAN WWF INDONESIA"/>
    <s v="ODP-LBO-FF/57 FF/D05/57.01"/>
    <s v="WO060978616"/>
    <m/>
    <m/>
    <m/>
    <n v="119.899564571678"/>
    <n v="-8.4961577900029592"/>
    <s v="MD|MYDB-20260805264397|SC00001/MC00041|YAYASAN WWF INDONESIA|081547340812"/>
    <s v="MYDIGIBIZPARTNER"/>
    <m/>
    <m/>
    <m/>
    <m/>
    <m/>
    <m/>
    <m/>
    <m/>
    <s v="Management Janji"/>
    <s v="2026-08-06 13:00:00 | Jam pemasangan : 12.00 Info Tambahan : Hubungi pelanggan dulu sebelum ke lokasi terimakasih "/>
    <s v="FCC"/>
    <d v="2026-05-08T12:55:33"/>
    <d v="2026-08-06T13:00:00"/>
    <m/>
    <s v="PS"/>
    <s v="LABUAN BAJO"/>
    <s v="NO ADDON"/>
    <n v="20260806"/>
    <s v="Completed"/>
    <s v="HSI Bisnis PSB 70% - 75 Mbps"/>
    <s v="INDIBIZ"/>
    <m/>
    <m/>
    <d v="2026-08-06T13:00:00"/>
    <s v="2026-08-06 13:00:00 | Jam pemasangan : 12.00 Info Tambahan : Hubungi pelanggan dulu sebelum ke lokasi terimakasih "/>
    <n v="2026"/>
    <n v="8"/>
    <n v="6"/>
    <d v="2026-08-06T00:00:00"/>
    <n v="-0.54166666666424135"/>
    <x v="0"/>
  </r>
  <r>
    <n v="910"/>
    <n v="1002513870"/>
    <n v="3"/>
    <x v="0"/>
    <n v="5"/>
    <s v="KEDIRI"/>
    <s v="BLITAR"/>
    <s v="WGI"/>
    <s v="REG"/>
    <s v="AO"/>
    <x v="0"/>
    <m/>
    <s v="Completed (PS)"/>
    <s v="RBS-Regional 3"/>
    <d v="2026-08-07T09:34:02"/>
    <d v="2026-08-08T10:48:50"/>
    <n v="69360473"/>
    <m/>
    <n v="152737203503"/>
    <s v="PT. BORWITA CITRA PRIMA"/>
    <s v="ODP-WGI-FC/42"/>
    <s v="WO061167108"/>
    <m/>
    <m/>
    <m/>
    <n v="112.3179568"/>
    <n v="-8.0664602999999993"/>
    <s v="AMRBS/405529/YULYAN MAHARTA SAVIAR/R3/JATIM TIMUR/WINBACK 2.0 HSI B2B (1:1) 50MBPS 355RB PSB DISC 70%/DODIK KURNIAWAN /Email : dodik.kurniawan@borwita.co.id"/>
    <s v="Amex"/>
    <m/>
    <m/>
    <m/>
    <m/>
    <m/>
    <m/>
    <m/>
    <m/>
    <s v="Management Janji"/>
    <s v="2026-08-10 08:00:00|Nama Pic : dodik No Hp Pic : 085736789776 No alt : - Jam Pemasangan : pagi siang  Tanggal Pemasangan : 10 Agustus 2026|40981182|MYDITA"/>
    <s v="FCC"/>
    <d v="2026-07-08T09:40:07"/>
    <d v="2026-08-10T08:00:00"/>
    <m/>
    <s v="PS"/>
    <s v="WLINGI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dodik No Hp Pic : 085736789776 No alt : - Jam Pemasangan : pagi siang  Tanggal Pemasangan : 10 Agustus 2026|40981182|MYDITA"/>
    <n v="2026"/>
    <n v="8"/>
    <n v="8"/>
    <d v="2026-08-08T00:00:00"/>
    <n v="-2.3333333333357587"/>
    <x v="0"/>
  </r>
  <r>
    <n v="911"/>
    <n v="1002508584"/>
    <n v="3"/>
    <x v="7"/>
    <n v="4"/>
    <s v="KUDUS"/>
    <s v="KUDUS"/>
    <s v="DMA"/>
    <s v="REG"/>
    <s v="AO"/>
    <x v="0"/>
    <m/>
    <s v="Completed (PS)"/>
    <s v="RBS-Regional 3"/>
    <d v="2026-08-04T14:32:25"/>
    <d v="2026-08-06T15:29:44"/>
    <n v="69356800"/>
    <m/>
    <n v="141456115373"/>
    <s v="PT Bintang Sayap Utama"/>
    <s v="ODP-DMA-FF/05"/>
    <s v="WO060903734"/>
    <m/>
    <m/>
    <m/>
    <n v="110.6523"/>
    <n v="-6.9067249999999998"/>
    <s v="|MN02256|MYIA-038846615886/POI/IRA MARYATI/082383669498/ira.maryati@bintangsayaputama.com"/>
    <s v="Sales Profesional"/>
    <m/>
    <m/>
    <m/>
    <m/>
    <m/>
    <m/>
    <m/>
    <m/>
    <s v="Management Janji"/>
    <s v="2026-08-02 13:00:00 | Nama Pic : IBU IRA  No Hp Pic : 082383669498  Jam Pemasangan : 08:00 - 12.00  Tanggal Pemasangan : MINGGU 02 AGUSTUS 2026  Info Tambahan : Hubungi pelanggan sebelum datang ke lokasi, terima kasih."/>
    <s v="FCC"/>
    <d v="2026-04-08T14:40:14"/>
    <m/>
    <m/>
    <s v="PS"/>
    <s v="DEMAK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2 13:00:00 | Nama Pic : IBU IRA  No Hp Pic : 082383669498  Jam Pemasangan : 08:00 - 12.00  Tanggal Pemasangan : MINGGU 02 AGUSTUS 2026  Info Tambahan : Hubungi pelanggan sebelum datang ke lokasi, terima kasih."/>
    <n v="2026"/>
    <n v="8"/>
    <n v="6"/>
    <d v="2026-08-06T00:00:00"/>
    <n v="1.7083333333357587"/>
    <x v="2"/>
  </r>
  <r>
    <n v="912"/>
    <n v="1002516979"/>
    <n v="3"/>
    <x v="1"/>
    <n v="4"/>
    <s v="PEKALONGAN"/>
    <s v="BREBES"/>
    <s v="KTM"/>
    <s v="REG"/>
    <s v="AO"/>
    <x v="0"/>
    <s v="1P INET"/>
    <s v="7 | OSS - PROVISIONING ISSUED"/>
    <s v="RBS-Regional 3"/>
    <d v="2026-08-10T09:14:56"/>
    <d v="2026-08-11T08:05:40"/>
    <n v="69362120"/>
    <m/>
    <n v="142214106571"/>
    <s v="SDN KUBANGPARI 02 KERSANA"/>
    <s v="ODP-KTM-FW/030 FW/D05/030.01"/>
    <s v="WO061360391"/>
    <m/>
    <m/>
    <m/>
    <n v="108.86221500000001"/>
    <n v="-6.9548930000000002"/>
    <s v="|MN00292|MYIA-000468796780/POI/NUR ALIVIA LESTARI/081289223335/rigiealetha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09:25:41"/>
    <d v="2026-08-11T08:00:00"/>
    <m/>
    <s v="PI"/>
    <s v="KETANGGUNGAN"/>
    <s v="NO ADDON"/>
    <m/>
    <s v="Provisioning Issued"/>
    <s v="HSI Bisnis Basic Promo HUT Telkom PSB 70% - 50 Mbps"/>
    <s v="INDIBIZ"/>
    <m/>
    <m/>
    <d v="2026-08-11T08:00:00"/>
    <s v="2026-08-11 08:00:00 | M Janji : (09/08/2026) jam Pasang : 09:00 Note : hubungi pelanggan jika ingin kelokasi"/>
    <m/>
    <m/>
    <m/>
    <e v="#NUM!"/>
    <e v="#NUM!"/>
    <x v="1"/>
  </r>
  <r>
    <n v="913"/>
    <n v="1002513750"/>
    <n v="3"/>
    <x v="6"/>
    <n v="5"/>
    <s v="SIDOARJO"/>
    <s v="INNER - JATIM TIMUR"/>
    <s v="KRN"/>
    <s v="REG"/>
    <s v="AO"/>
    <x v="0"/>
    <m/>
    <s v="Completed (PS)"/>
    <s v="RBS-Regional 3"/>
    <d v="2026-08-07T09:00:26"/>
    <d v="2026-08-08T09:36:32"/>
    <n v="69360412"/>
    <m/>
    <n v="152331250944"/>
    <s v="RK SMART"/>
    <s v="ODP-KRN-FAD/28"/>
    <s v="WO061139798"/>
    <m/>
    <m/>
    <m/>
    <n v="112.54783740000001"/>
    <n v="-7.4581958999999998"/>
    <s v="|MC30111|/MOCH ARIFIN /82126644904/achmadzainalarifin@gmail.com"/>
    <s v="Sales Force DBS"/>
    <m/>
    <m/>
    <m/>
    <m/>
    <m/>
    <m/>
    <m/>
    <m/>
    <s v="Management Janji"/>
    <s v="2026-08-08 08:00:00|Nama PIC : Arifin  No HP : 082126644904 Alt :  M Janji : 08/08/2026 Jam Pasang : 08.00 - 13:00  NoteÃ‚Â :  hubungi terlebih dahulu sebelum kelokasi|40981182|MYDITA"/>
    <s v="FCC"/>
    <d v="2026-07-08T09:10:56"/>
    <d v="2026-08-08T08:00:00"/>
    <s v="Kendala Pelanggan"/>
    <s v="PS"/>
    <s v="KRIAN"/>
    <s v="NETMONK - OCA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08:00:00"/>
    <s v="2026-08-08 08:00:00|Nama PIC : Arifin  No HP : 082126644904 Alt :  M Janji : 08/08/2026 Jam Pasang : 08.00 - 13:00  NoteÃ‚Â :  hubungi terlebih dahulu sebelum kelokasi|40981182|MYDITA"/>
    <n v="2026"/>
    <n v="8"/>
    <n v="8"/>
    <d v="2026-08-08T00:00:00"/>
    <n v="-0.33333333333575865"/>
    <x v="0"/>
  </r>
  <r>
    <n v="914"/>
    <n v="1002513643"/>
    <n v="3"/>
    <x v="1"/>
    <n v="4"/>
    <s v="SEMARANG"/>
    <s v="KENDAL"/>
    <s v="SKR"/>
    <s v="REG"/>
    <s v="AO"/>
    <x v="0"/>
    <s v="1P INET"/>
    <s v="Completed (PS)"/>
    <s v="RBS-Regional 3"/>
    <d v="2026-08-07T07:53:57"/>
    <d v="2026-08-07T20:35:36"/>
    <n v="69360394"/>
    <m/>
    <n v="141409102108"/>
    <s v="KSP SUMBER ARTHA BERKAH"/>
    <s v="ODP-SKR-FA/045 FA/D07/045.01"/>
    <s v="WO061127085"/>
    <m/>
    <m/>
    <m/>
    <n v="110.04719073426099"/>
    <n v="-7.0794245506639601"/>
    <s v="|MN01684|MYIA-060595993951/POI/FR EKA EVIE WIJAYANTI/085600006463/sumberarthaberkah@gmail.com"/>
    <s v="MYIB_ASSISTANT"/>
    <m/>
    <m/>
    <m/>
    <m/>
    <m/>
    <m/>
    <m/>
    <m/>
    <s v="Management Janji"/>
    <s v="2026-08-08 08:00:00 | Nama Pic : IBU EKA No Hp Pic : 085600006463 Jam Pemasangan : 08:00 - 12.00 Tanggal Pemasangan : SABTU 08 AGUSTUS 2026 Info Tambahan : Hubungi pelanggan sebelum datang ke lokasi, terima kasih."/>
    <s v="FCC"/>
    <d v="2026-07-08T07:55:14"/>
    <d v="2026-08-08T08:00:00"/>
    <m/>
    <s v="PS"/>
    <s v="X"/>
    <s v="NO ADDON"/>
    <n v="20260807"/>
    <s v="Completed"/>
    <s v="HSI Bisnis Promo HUT Telkom PSB 70% - 100 Mbps"/>
    <s v="INDIBIZ"/>
    <m/>
    <m/>
    <d v="2026-08-08T08:00:00"/>
    <s v="2026-08-08 08:00:00 | Nama Pic : IBU EKA No Hp Pic : 085600006463 Jam Pemasangan : 08:00 - 12.00 Tanggal Pemasangan : SABTU 08 AGUSTUS 2026 Info Tambahan : Hubungi pelanggan sebelum datang ke lokasi, terima kasih."/>
    <n v="2026"/>
    <n v="8"/>
    <n v="7"/>
    <d v="2026-08-07T00:00:00"/>
    <n v="-1.3333333333357587"/>
    <x v="0"/>
  </r>
  <r>
    <n v="915"/>
    <n v="1002517704"/>
    <n v="3"/>
    <x v="5"/>
    <n v="5"/>
    <s v="SBY UTARA"/>
    <s v="LAMONGAN"/>
    <s v="BDG"/>
    <s v="REG"/>
    <s v="AO"/>
    <x v="0"/>
    <m/>
    <s v="Completed (PS)"/>
    <s v="RBS-Regional 3"/>
    <d v="2026-08-10T13:18:26"/>
    <d v="2026-08-10T15:04:21"/>
    <n v="69356754"/>
    <m/>
    <n v="152448204557"/>
    <s v="LARVA COFFE"/>
    <s v="ODP-BDG-FP/21"/>
    <s v="WO061398701"/>
    <m/>
    <m/>
    <m/>
    <n v="112.279774"/>
    <n v="-6.8722849999999998"/>
    <s v="MD|MYDB-20260801264112|DN00001/MN01285|LARVA COFFE|085606172718"/>
    <s v="MYDIGIBIZPARTNER"/>
    <m/>
    <m/>
    <m/>
    <m/>
    <m/>
    <m/>
    <m/>
    <m/>
    <s v="Management Janji"/>
    <s v="2026-08-02 10:00:00 | Nama Pic : bp erif  No Hp Pic : 085606172718  No alt : -  Jam Pemasangan : pagi   Tanggal Pemasangan : 2 Agustus 2026"/>
    <s v="FCC"/>
    <d v="2026-10-08T13:25:34"/>
    <m/>
    <m/>
    <s v="PS"/>
    <s v="X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2 10:00:00 | Nama Pic : bp erif  No Hp Pic : 085606172718  No alt : -  Jam Pemasangan : pagi   Tanggal Pemasangan : 2 Agustus 2026"/>
    <n v="2026"/>
    <n v="8"/>
    <n v="10"/>
    <d v="2026-08-10T00:00:00"/>
    <n v="-0.29166666666424135"/>
    <x v="0"/>
  </r>
  <r>
    <n v="916"/>
    <n v="1002510546"/>
    <n v="3"/>
    <x v="4"/>
    <n v="5"/>
    <s v="KUPANG"/>
    <s v="KUPANG"/>
    <s v="KPN"/>
    <s v="REG"/>
    <s v="AO"/>
    <x v="0"/>
    <s v="1P INET"/>
    <s v="Completed (PS)"/>
    <s v="RBS-Regional 3"/>
    <d v="2026-08-05T13:28:57"/>
    <d v="2026-08-10T16:05:47"/>
    <n v="69359152"/>
    <m/>
    <n v="172502311369"/>
    <s v="Rumah Makan Brottus lantai 1"/>
    <s v="ODP-KPN-FQD/09 FQD/D01/09.01"/>
    <s v="WO060986663"/>
    <m/>
    <m/>
    <m/>
    <n v="123.616453818976"/>
    <n v="-10.158361841174999"/>
    <s v="MD|MYDB-20260805264435|DC40005/MC40070|Rumah Makan Brottus lantai 1|085182698446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UPANG"/>
    <s v="NO ADDON"/>
    <n v="20260810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10"/>
    <d v="2026-08-10T00:00:00"/>
    <n v="3.4583333333357587"/>
    <x v="2"/>
  </r>
  <r>
    <n v="917"/>
    <n v="1002516124"/>
    <n v="3"/>
    <x v="5"/>
    <n v="5"/>
    <s v="SBY SELATAN"/>
    <s v="KETINTANG"/>
    <s v="WRU"/>
    <s v="REG"/>
    <s v="AO"/>
    <x v="0"/>
    <s v="1P INET"/>
    <s v="Completed (PS)"/>
    <s v="RBS-Regional 3"/>
    <d v="2026-08-08T15:58:56"/>
    <d v="2026-08-09T20:06:10"/>
    <n v="69361579"/>
    <m/>
    <n v="152302236685"/>
    <s v="WARKOP TANPA STATUS"/>
    <s v="ODP-WR1-FGG/17 FGG/D02/17.01"/>
    <s v="WO061277939"/>
    <m/>
    <m/>
    <m/>
    <n v="112.7263873"/>
    <n v="-7.3612666999999998"/>
    <s v="MD|MYDB-20260808264766|DN00001/MN02094|WARKOP TANPA STATUS|0881025102119"/>
    <s v="MYDIGIBIZPARTNER"/>
    <m/>
    <m/>
    <m/>
    <m/>
    <m/>
    <m/>
    <m/>
    <m/>
    <s v="Management Janji"/>
    <s v="2026-08-09 13:00:00 | Nama Pic : BP RIFQI No Hp Pic : 0881025102119 Jam Pemasangan : 08:00 - 12.00 Tanggal Pemasangan : MINGGU 09 AGUSTUS 2026 Info Tambahan : Hubungi pelanggan sebelum datang ke lokasi, terima kasih."/>
    <s v="FCC"/>
    <d v="2026-08-08T16:09:53"/>
    <d v="2026-08-09T13:00:00"/>
    <m/>
    <s v="PS"/>
    <s v="WARU INJOKO"/>
    <s v="NO ADDON"/>
    <n v="20260809"/>
    <s v="Completed"/>
    <s v="HSI Bisnis Promo HUT Telkom PSB 70% - 75 Mbps"/>
    <s v="INDIBIZ"/>
    <m/>
    <m/>
    <d v="2026-08-09T13:00:00"/>
    <s v="2026-08-09 13:00:00 | Nama Pic : BP RIFQI No Hp Pic : 0881025102119 Jam Pemasangan : 08:00 - 12.00 Tanggal Pemasangan : MINGGU 09 AGUSTUS 2026 Info Tambahan : Hubungi pelanggan sebelum datang ke lokasi, terima kasih."/>
    <n v="2026"/>
    <n v="8"/>
    <n v="9"/>
    <d v="2026-08-09T00:00:00"/>
    <n v="-0.54166666666424135"/>
    <x v="0"/>
  </r>
  <r>
    <n v="918"/>
    <n v="1002507969"/>
    <n v="3"/>
    <x v="3"/>
    <n v="4"/>
    <s v="MAGELANG"/>
    <s v="PURWOREJJO"/>
    <s v="PWJ"/>
    <s v="REG"/>
    <s v="AO"/>
    <x v="0"/>
    <s v="1P INET"/>
    <s v="Completed (PS)"/>
    <s v="RBS-Regional 3"/>
    <d v="2026-08-04T12:07:56"/>
    <d v="2026-08-05T22:12:10"/>
    <n v="69358215"/>
    <m/>
    <n v="142138510520"/>
    <s v="SPBU 44 541 14 LOANO"/>
    <s v="ODP-PWJ-FAN/010 FAN/D02/010.01"/>
    <s v="WO060879554"/>
    <m/>
    <m/>
    <m/>
    <n v="110.03760370000001"/>
    <n v="-7.6728223"/>
    <s v="|MN02495|MYIA-006471670117/POI/TUWUH BUDI KUNCORO/082324621600/spbupurworejo4454114@gmail.com"/>
    <s v="MYIB_ASSISTANT"/>
    <m/>
    <m/>
    <m/>
    <m/>
    <m/>
    <m/>
    <m/>
    <m/>
    <s v="Management Janji"/>
    <s v="2026-08-08 15:00:00 |  M Janji : (8 AGUSTUS 2026) jam Pasang : siang Note : hubungi pelanggan jika ingin kelokasi"/>
    <s v="FCC"/>
    <d v="2026-04-08T12:09:53"/>
    <d v="2026-08-08T15:00:00"/>
    <m/>
    <s v="PS"/>
    <s v="X"/>
    <s v="NO ADDON"/>
    <n v="20260805"/>
    <s v="Completed"/>
    <s v="HSI Bisnis Basic Promo HUT Telkom PSB 70% - 100 Mbps"/>
    <s v="INDIBIZ"/>
    <m/>
    <m/>
    <d v="2026-08-08T15:00:00"/>
    <s v="2026-08-08 15:00:00 |  M Janji : (8 AGUSTUS 2026) jam Pasang : siang Note : hubungi pelanggan jika ingin kelokasi"/>
    <n v="2026"/>
    <n v="8"/>
    <n v="5"/>
    <d v="2026-08-05T00:00:00"/>
    <n v="-3.625"/>
    <x v="0"/>
  </r>
  <r>
    <n v="919"/>
    <n v="1002514175"/>
    <n v="3"/>
    <x v="1"/>
    <n v="4"/>
    <s v="PEKALONGAN"/>
    <s v="TEGAL"/>
    <s v="TEG"/>
    <s v="REG"/>
    <s v="AO"/>
    <x v="0"/>
    <m/>
    <s v="Completed (PS)"/>
    <s v="RBS-Regional 3"/>
    <d v="2026-08-07T10:44:46"/>
    <d v="2026-08-07T13:26:48"/>
    <n v="69359727"/>
    <m/>
    <n v="142212126674"/>
    <s v="SDN MANGKUKUSUMAN 5 TEGAL"/>
    <s v="ODP-TEG-FN/063"/>
    <s v="WO061145999"/>
    <m/>
    <m/>
    <m/>
    <n v="109.13801279"/>
    <n v="-6.8723656599999998"/>
    <s v="|MN00292|MYIA-015849851619/POI/Mutmainah/083837087200/sdnmangkukusuman5@gmail.com"/>
    <s v="Sales Profesional"/>
    <m/>
    <m/>
    <m/>
    <m/>
    <m/>
    <m/>
    <m/>
    <m/>
    <s v="Management Janji"/>
    <s v="2026-08-07 08:00:00 | Nama : BU MUTMAINAH  No Hp : 083837087200  No Alt :   Tgl Pemasangan : 07 Agustus 2026  Interval : PAGI   Note : Hubungi pelanggan terlebih dahulu"/>
    <s v="FCC"/>
    <d v="2026-07-08T10:55:20"/>
    <m/>
    <m/>
    <s v="PS"/>
    <s v="X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7T07:00:00"/>
    <s v="2026-08-07 08:00:00 | Nama : BU MUTMAINAH  No Hp : 083837087200  No Alt :   Tgl Pemasangan : 07 Agustus 2026  Interval : PAGI   Note : Hubungi pelanggan terlebih dahulu"/>
    <n v="2026"/>
    <n v="8"/>
    <n v="7"/>
    <d v="2026-08-07T00:00:00"/>
    <n v="-0.29166666666424135"/>
    <x v="0"/>
  </r>
  <r>
    <n v="920"/>
    <n v="1002511221"/>
    <n v="3"/>
    <x v="5"/>
    <n v="5"/>
    <s v="SBY UTARA"/>
    <s v="TANDES"/>
    <s v="TNS"/>
    <s v="REG"/>
    <s v="AO"/>
    <x v="0"/>
    <s v="1P INET"/>
    <s v="Completed (PS)"/>
    <s v="RBS-Regional 3"/>
    <d v="2026-08-05T16:58:57"/>
    <d v="2026-08-06T15:44:46"/>
    <n v="69359428"/>
    <m/>
    <n v="152409278319"/>
    <s v="SD Khadijah 2"/>
    <s v="ODP-TDS-FCS/49 FCS/D06/49.01"/>
    <s v="WO061014599"/>
    <m/>
    <m/>
    <m/>
    <n v="112.6905166"/>
    <n v="-7.2803180000000003"/>
    <s v="|MN01794|MYIA-091479037303/POI/Rico susanto/082229547735/ricosusanto.600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m/>
    <s v="PS"/>
    <s v="TANDES"/>
    <s v="NO ADDON"/>
    <n v="20260806"/>
    <s v="Completed"/>
    <s v="HSI Bisnis Promo HUT Telkom PSB 70% - 1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6"/>
    <d v="2026-08-06T00:00:00"/>
    <n v="-0.54166666666424135"/>
    <x v="0"/>
  </r>
  <r>
    <n v="921"/>
    <n v="1002507376"/>
    <n v="3"/>
    <x v="6"/>
    <n v="5"/>
    <s v="SIDOARJO"/>
    <s v="INNER - JATIM TIMUR"/>
    <s v="SDA"/>
    <s v="REG"/>
    <s v="AO"/>
    <x v="0"/>
    <m/>
    <s v="Completed (PS)"/>
    <s v="RBS-Regional 3"/>
    <d v="2026-08-04T10:27:22"/>
    <d v="2026-08-06T16:13:00"/>
    <n v="69358055"/>
    <m/>
    <n v="152316231880"/>
    <s v="CV. HUTAMA CIPTA DIMENSI"/>
    <s v="ODP-SDA-FQ/13"/>
    <s v="WO060932400"/>
    <m/>
    <m/>
    <m/>
    <n v="112.70062"/>
    <n v="-7.4406451999999996"/>
    <s v="|MN02280|/CV. HUTAMA CIPTA DIMENSI/89601338294/0895329579037/airlanggaproject@gmail.com/HSI Bisnis Winback + Antares Eazy (1:1) 50 Mbps (Rp 440.000) PSB Rp 150.000/CHARIS WICAKSONO/-7.440653,112.700618"/>
    <s v="Sales Force DBS"/>
    <m/>
    <m/>
    <m/>
    <m/>
    <m/>
    <m/>
    <m/>
    <m/>
    <s v="Management Janji"/>
    <s v="2026-08-06 08:00:00|Tanggal Pemasangan : 06 Agustus 2026 Jam Pemasangan : 08:00 13:00 Info Tambahan : Hubungi pelanggan dulu sebelum ke lokasi terimakasih|40010577|MYDITA"/>
    <s v="FCC"/>
    <d v="2026-04-08T10:40:00"/>
    <d v="2026-08-06T08:00:00"/>
    <m/>
    <s v="PS"/>
    <s v="SIDOARJO"/>
    <s v="ANTAREZ"/>
    <n v="20260806"/>
    <s v="Completed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06T08:00:00"/>
    <s v="2026-08-06 08:00:00|Tanggal Pemasangan : 06 Agustus 2026 Jam Pemasangan : 08:00 13:00 Info Tambahan : Hubungi pelanggan dulu sebelum ke lokasi terimakasih|40010577|MYDITA"/>
    <n v="2026"/>
    <n v="8"/>
    <n v="6"/>
    <d v="2026-08-06T00:00:00"/>
    <n v="-0.33333333333575865"/>
    <x v="0"/>
  </r>
  <r>
    <n v="922"/>
    <n v="1002507748"/>
    <n v="3"/>
    <x v="0"/>
    <n v="5"/>
    <s v="MALANG"/>
    <s v="KEPANJEN"/>
    <s v="BRG"/>
    <s v="REG"/>
    <s v="AO"/>
    <x v="0"/>
    <s v="1P INET"/>
    <s v="Completed (PS)"/>
    <s v="RBS-Regional 3"/>
    <d v="2026-08-04T11:25:57"/>
    <d v="2026-08-04T15:47:24"/>
    <n v="69358154"/>
    <m/>
    <n v="152708209566"/>
    <s v="TK SABILUN NAJJAH"/>
    <s v="ODP-BRG-FQ/18 FQ/D02/18.01"/>
    <s v="WO060873917"/>
    <m/>
    <m/>
    <m/>
    <n v="112.6346786"/>
    <n v="-8.0158488000000006"/>
    <s v="|MN02703|MYIA-076638709756/POI/Achmad Nuryahya/085100712099/yahyabumiayu010377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1:40:22"/>
    <d v="2026-08-05T13:00:00"/>
    <m/>
    <s v="PS"/>
    <s v="SAWOJAJAR"/>
    <s v="NO ADDON"/>
    <n v="20260804"/>
    <s v="Completed"/>
    <s v="HSI Bisnis Promo HUT Telkom PSB 70% - 50 Mbps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4"/>
    <d v="2026-08-04T00:00:00"/>
    <n v="-1.5416666666642413"/>
    <x v="0"/>
  </r>
  <r>
    <n v="923"/>
    <n v="1002515608"/>
    <n v="3"/>
    <x v="5"/>
    <n v="5"/>
    <s v="MADURA"/>
    <s v="BANGKALAN"/>
    <s v="KPP"/>
    <s v="REG"/>
    <s v="AO"/>
    <x v="0"/>
    <m/>
    <s v="Completed (PS)"/>
    <s v="RBS-Regional 3"/>
    <d v="2026-08-08T08:56:10"/>
    <d v="2026-08-08T11:07:01"/>
    <n v="69355678"/>
    <m/>
    <n v="152437905585"/>
    <s v="TOKO MUSTOFA"/>
    <s v="ODP-KPP-FE/14"/>
    <s v="WO061235648"/>
    <m/>
    <m/>
    <m/>
    <n v="113.275350225975"/>
    <n v="-7.0636142160270099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8-08T09:10:12"/>
    <m/>
    <m/>
    <s v="PS"/>
    <s v="X"/>
    <s v="NETMONK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07:00:00"/>
    <s v="2026-08-01 08:00:00|telp :087780880483  alt :  pagi / siang 01/08/2026  hub sebelum ke lokasi |IL1380|MYDITA"/>
    <n v="2026"/>
    <n v="8"/>
    <n v="8"/>
    <d v="2026-08-08T00:00:00"/>
    <n v="-0.29166666666424135"/>
    <x v="0"/>
  </r>
  <r>
    <n v="924"/>
    <n v="1002511215"/>
    <n v="3"/>
    <x v="1"/>
    <n v="4"/>
    <s v="SEMARANG"/>
    <s v="INNER - SEMARANG JATENG UTARA"/>
    <s v="SMC"/>
    <s v="REG"/>
    <s v="AO"/>
    <x v="0"/>
    <s v="1P INET"/>
    <s v="102 | FOLLOW UP COMPLETED"/>
    <s v="RBS-Regional 3"/>
    <d v="2026-08-05T16:55:56"/>
    <d v="2026-08-07T16:41:19"/>
    <n v="69359416"/>
    <m/>
    <n v="146422108928"/>
    <s v="Atlas spa&amp;message"/>
    <s v="ODP-SMC-FE/067"/>
    <s v="WO061014153"/>
    <m/>
    <m/>
    <m/>
    <n v="110.432676"/>
    <n v="-7.0021639999999996"/>
    <s v="|MC50018|MYIA-015451999252/POI/Augustine Alphine surya putra/085601832284/intanmalino0217@gmail.com"/>
    <s v="MYIB_ASSISTANT"/>
    <m/>
    <m/>
    <m/>
    <m/>
    <m/>
    <m/>
    <m/>
    <m/>
    <s v="Management Janji"/>
    <s v="2026-08-06 13:00:00 | Jam pemasangan : 12.00 Info Tambahan : Hubungi pelanggan dulu sebelum ke lokasi terimakasih  "/>
    <s v="FCC"/>
    <d v="2026-05-08T17:10:28"/>
    <d v="2026-08-06T13:00:00"/>
    <m/>
    <s v="REVOKE"/>
    <s v="X"/>
    <s v="NO ADDON"/>
    <m/>
    <s v="Follow Up Revoke Completed, New Order ID : SC1002515323"/>
    <s v="HSI Bisnis Basic Khusus Winback PSB 70% - 50 Mbps"/>
    <s v="INDIBIZ"/>
    <m/>
    <m/>
    <d v="2026-08-06T13:00:00"/>
    <s v="2026-08-06 13:00:00 | Jam pemasangan : 12.00 Info Tambahan : Hubungi pelanggan dulu sebelum ke lokasi terimakasih  "/>
    <m/>
    <m/>
    <m/>
    <e v="#NUM!"/>
    <e v="#NUM!"/>
    <x v="1"/>
  </r>
  <r>
    <n v="925"/>
    <n v="1002512141"/>
    <n v="3"/>
    <x v="5"/>
    <n v="5"/>
    <s v="SBY SELATAN"/>
    <s v="KETINTANG"/>
    <s v="WRU"/>
    <s v="REG"/>
    <s v="AO"/>
    <x v="0"/>
    <m/>
    <s v="Completed (PS)"/>
    <s v="RBS-Regional 2"/>
    <d v="2026-08-06T11:50:17"/>
    <d v="2026-08-07T16:12:08"/>
    <n v="69359876"/>
    <n v="3135940016"/>
    <n v="152302236649"/>
    <s v="DEPOT AIR MINUM BIRU SUMBER JAYA"/>
    <s v="ODP-WR1-FKF/53"/>
    <s v="WO061097856"/>
    <m/>
    <m/>
    <m/>
    <n v="112.7682696"/>
    <n v="-7.3534416"/>
    <s v="|MN00062|/ DEPOT AIR MINUM BIRU SUMBER JAYA / Pic Feni Justiani Tjahjono / Cp 0818978997 -  082257418756/ sby.own@airminumbiru.comÃ‚Â "/>
    <s v="Sales Profesional"/>
    <m/>
    <m/>
    <m/>
    <m/>
    <m/>
    <m/>
    <m/>
    <m/>
    <s v="Management Janji"/>
    <s v="2026-08-07 13:00:00|Nama PIC : Jaka  No HP : 0818978997 Alt :  M Janji : 07/08/2026 Jam Pasang : 08.00 - 13:00  NoteÃ‚Â :  hubungi terlebih dahulu sebelum kelokasi|40981182|MYDITA"/>
    <s v="FCC"/>
    <d v="2026-06-08T11:54:59"/>
    <d v="2026-08-07T13:00:00"/>
    <m/>
    <s v="PS"/>
    <s v="WARU INJOKO"/>
    <s v="NO ADDON"/>
    <n v="202608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3:00:00"/>
    <s v="2026-08-07 13:00:00|Nama PIC : Jaka  No HP : 0818978997 Alt :  M Janji : 07/08/2026 Jam Pasang : 08.00 - 13:00  NoteÃ‚Â :  hubungi terlebih dahulu sebelum kelokasi|40981182|MYDITA"/>
    <n v="2026"/>
    <n v="8"/>
    <n v="7"/>
    <d v="2026-08-07T00:00:00"/>
    <n v="-0.54166666666424135"/>
    <x v="0"/>
  </r>
  <r>
    <n v="926"/>
    <n v="1002510110"/>
    <n v="3"/>
    <x v="0"/>
    <n v="5"/>
    <s v="MADIUN"/>
    <s v="BOJONEGORO"/>
    <s v="BJN"/>
    <s v="REG"/>
    <s v="AO"/>
    <x v="0"/>
    <s v="1P INET"/>
    <s v="Completed (PS)"/>
    <s v="RBS-Regional 3"/>
    <d v="2026-08-05T11:01:56"/>
    <d v="2026-08-05T20:56:39"/>
    <n v="69358947"/>
    <m/>
    <n v="152609258525"/>
    <s v="TOKO TIGAN JAYA"/>
    <s v="ODP-BJN-FBK/20"/>
    <s v="WO060964366"/>
    <m/>
    <m/>
    <m/>
    <n v="111.764422"/>
    <n v="-7.2351890000000001"/>
    <s v="|MN02619|MYIA-056086494898/POI/Gaguk Wahyu Puspito/08563203025/rnus705@gmail.com"/>
    <s v="MYIB_ASSISTANT"/>
    <m/>
    <m/>
    <m/>
    <m/>
    <m/>
    <m/>
    <m/>
    <m/>
    <s v="Management Janji"/>
    <s v="2026-08-06 08:00:00 | Waktu pemasnagan : 06 Agustus 2026 Jam pemasangan : 13.00 Mohon hubungi pelanggan sebelum ke lokasi  Terima kasih"/>
    <s v="FCC"/>
    <d v="2026-05-08T11:24:5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Waktu pemasnagan : 06 Agustus 2026 Jam pemasangan : 13.00 Mohon hubungi pelanggan sebelum ke lokasi  Terima kasih"/>
    <n v="2026"/>
    <n v="8"/>
    <n v="5"/>
    <d v="2026-08-05T00:00:00"/>
    <n v="-1.3333333333357587"/>
    <x v="0"/>
  </r>
  <r>
    <n v="927"/>
    <n v="1002504790"/>
    <n v="3"/>
    <x v="1"/>
    <n v="4"/>
    <s v="PEKALONGAN"/>
    <s v="SLAWI"/>
    <s v="BLU"/>
    <s v="REG"/>
    <s v="AO"/>
    <x v="0"/>
    <s v="1P INET"/>
    <s v="Completed (PS)"/>
    <s v="RBS-Regional 3"/>
    <d v="2026-08-01T16:02:58"/>
    <d v="2026-08-02T12:47:01"/>
    <n v="69356834"/>
    <m/>
    <n v="142206131293"/>
    <s v="DIMART"/>
    <s v="ODP-BLU-FZ/025 FZ/D02/025.01"/>
    <s v="WO060668073"/>
    <m/>
    <m/>
    <m/>
    <n v="109.07125000000001"/>
    <n v="-7.1726700000000001"/>
    <s v="|MN00377|MYIA-035043885974/POI/khamdani/083861107373/danilive797@gmail.com"/>
    <s v="MYIB_ASSISTANT"/>
    <m/>
    <m/>
    <m/>
    <m/>
    <m/>
    <m/>
    <m/>
    <m/>
    <s v="Management Janji"/>
    <s v="2026-08-02 13:00:00 | Nama PIC : BAPAK KHAMDANI No HP : 083861107373 Alt :  M Janji : (MINGGU/2/AGUSTUS/2026) jam Pasang : 09:00 Note : hubungi pelanggan jika ingin kelokasi"/>
    <s v="FCC"/>
    <d v="2026-01-08T16:09:50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BAPAK KHAMDANI No HP : 083861107373 Alt :  M Janji : (MINGGU/2/AGUSTUS/2026) jam Pasang : 09:00 Note : hubungi pelanggan jika ingin kelokasi"/>
    <n v="2026"/>
    <n v="8"/>
    <n v="2"/>
    <d v="2026-08-02T00:00:00"/>
    <n v="-0.54166666666424135"/>
    <x v="0"/>
  </r>
  <r>
    <n v="928"/>
    <n v="1002515872"/>
    <n v="3"/>
    <x v="0"/>
    <n v="5"/>
    <s v="MADIUN"/>
    <s v="TUBAN"/>
    <s v="JTR"/>
    <s v="REG"/>
    <s v="AO"/>
    <x v="0"/>
    <m/>
    <s v="Completed (PS)"/>
    <s v="RBS-Regional 3"/>
    <d v="2026-08-08T12:25:16"/>
    <d v="2026-08-08T18:31:07"/>
    <n v="69358013"/>
    <m/>
    <n v="152645204490"/>
    <s v="yayasan sunatunnur"/>
    <s v="ODP-JTR-FB/37"/>
    <s v="WO061255203"/>
    <m/>
    <m/>
    <m/>
    <n v="111.721199"/>
    <n v="-7.0123540000000002"/>
    <s v="|MN02366|MYIA-021358576561/POI/salehudin/082332907901/smaislamiyah2002@gmail.com"/>
    <s v="Sales Force DBS"/>
    <m/>
    <m/>
    <m/>
    <m/>
    <m/>
    <m/>
    <m/>
    <m/>
    <s v="Management Janji"/>
    <s v="2026-08-05 08:00:00 | Nama PIC: bp salehuddin  Notel: 082332907901  Alt: -   Tanggal: 5/8/2026  Jam Pasang: Pagi  Note: Hubungi sebelum ke lokasi, terimakasih.  "/>
    <s v="FCC"/>
    <d v="2026-08-08T12:39:51"/>
    <m/>
    <m/>
    <s v="PS"/>
    <s v="JATIROGO BANCAR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5 08:00:00 | Nama PIC: bp salehuddin  Notel: 082332907901  Alt: -   Tanggal: 5/8/2026  Jam Pasang: Pagi  Note: Hubungi sebelum ke lokasi, terimakasih.  "/>
    <n v="2026"/>
    <n v="8"/>
    <n v="8"/>
    <d v="2026-08-08T00:00:00"/>
    <n v="-0.29166666666424135"/>
    <x v="0"/>
  </r>
  <r>
    <n v="929"/>
    <n v="1002511617"/>
    <n v="3"/>
    <x v="5"/>
    <n v="5"/>
    <s v="MADURA"/>
    <s v="BANGKALAN"/>
    <s v="KML"/>
    <s v="REG"/>
    <s v="AO"/>
    <x v="0"/>
    <m/>
    <s v="7 | OSS - PROVISIONING ISSUED"/>
    <s v="RBS-Regional 3"/>
    <d v="2026-08-06T09:37:50"/>
    <d v="2026-08-08T08:07:22"/>
    <n v="69359616"/>
    <m/>
    <n v="152436204182"/>
    <s v="TOKO MUTIARA 2"/>
    <s v="ODP-KML-FAC/25"/>
    <s v="WO061063671"/>
    <m/>
    <m/>
    <m/>
    <n v="112.72248449999999"/>
    <n v="-7.1712109000000002"/>
    <s v="|MN02600|/TOKO MUTIARA 2/ABDURROHMAN/081398009969/Matdesuh@gmail.com/HSI Bisnis Promo HUT Telkom (1:1) 50 Mbps (Rp 355.000) PSB Rp 150.000"/>
    <s v="Sales Force DBS"/>
    <m/>
    <m/>
    <m/>
    <m/>
    <m/>
    <m/>
    <m/>
    <m/>
    <s v="Management Janji"/>
    <s v="2026-08-08 08:00:00|Nama PIC : ABDURROHMAN No HP : 081398009969 Alt :  M Janji : 07/08/2026 Jam Pasang : 08.00 - 13:00  NoteÃ‚Â :  hubungi terlebih dahulu sebelum kelokasi |40981182|MYDITA"/>
    <s v="FCC"/>
    <d v="2026-06-08T09:39:52"/>
    <d v="2026-08-08T08:00:00"/>
    <m/>
    <s v="PI"/>
    <s v="X"/>
    <s v="NO ADDON"/>
    <m/>
    <s v="Provisioning Issu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8T08:00:00"/>
    <s v="2026-08-08 08:00:00|Nama PIC : ABDURROHMAN No HP : 081398009969 Alt :  M Janji : 07/08/2026 Jam Pasang : 08.00 - 13:00  NoteÃ‚Â :  hubungi terlebih dahulu sebelum kelokasi |40981182|MYDITA"/>
    <m/>
    <m/>
    <m/>
    <e v="#NUM!"/>
    <e v="#NUM!"/>
    <x v="1"/>
  </r>
  <r>
    <n v="930"/>
    <n v="1002518665"/>
    <n v="3"/>
    <x v="7"/>
    <n v="4"/>
    <s v="KUDUS"/>
    <s v="KUDUS"/>
    <s v="DMA"/>
    <s v="REG"/>
    <s v="AO"/>
    <x v="0"/>
    <s v="1P INET"/>
    <s v="MIE - SEND SURVEY"/>
    <s v="RBS-Regional 3"/>
    <d v="2026-08-10T18:08:57"/>
    <d v="2026-08-10T18:10:01"/>
    <n v="69362784"/>
    <m/>
    <n v="141456115297"/>
    <s v="SPBU 44.595.15"/>
    <s v="ODP-DMA-FC/068"/>
    <s v="WO061442250"/>
    <m/>
    <m/>
    <m/>
    <n v="110.656087"/>
    <n v="-6.8962630000000003"/>
    <s v="|MC60025|MYIA-033912687919/POI/Teguh Ariyanto/085363135326/askagroup@yahoo.co.id"/>
    <s v="MYIB_ASSISTANT"/>
    <m/>
    <m/>
    <m/>
    <m/>
    <m/>
    <m/>
    <m/>
    <m/>
    <s v="Management Janji"/>
    <s v="2026-08-11 15:00:00 | Nama PIC : bapak teguh No HP : 085363135326 Alt :  M Janji : (SELASA/11/AGUSTUS/2026) jam Pasang : 09:00 Note : hubungi pelanggan jika ingin kelokasi"/>
    <s v="FCC"/>
    <d v="2026-10-08T18:39:50"/>
    <d v="2026-08-11T15:00:00"/>
    <m/>
    <s v="SURVEY_NEW_MANJA"/>
    <s v="DEMAK"/>
    <s v="NO ADDON"/>
    <m/>
    <s v="MIE - SEND SURVEY"/>
    <s v="HSI Bisnis Promo HUT Telkom PSB 70% - 100 Mbps"/>
    <s v="INDIBIZ"/>
    <m/>
    <m/>
    <d v="2026-08-11T15:00:00"/>
    <s v="2026-08-11 15:00:00 | Nama PIC : bapak teguh No HP : 085363135326 Alt :  M Janji : (SELASA/11/AGUSTUS/2026) jam Pasang : 09:00 Note : hubungi pelanggan jika ingin kelokasi"/>
    <m/>
    <m/>
    <m/>
    <e v="#NUM!"/>
    <e v="#NUM!"/>
    <x v="1"/>
  </r>
  <r>
    <n v="931"/>
    <n v="1002516195"/>
    <n v="3"/>
    <x v="5"/>
    <n v="5"/>
    <s v="SBY SELATAN"/>
    <s v="MANYAR"/>
    <s v="MYR"/>
    <s v="REG"/>
    <s v="AO"/>
    <x v="0"/>
    <s v="1P INET"/>
    <s v="Completed (PS)"/>
    <s v="RBS-Regional 3"/>
    <d v="2026-08-08T17:40:57"/>
    <d v="2026-08-10T18:31:57"/>
    <n v="69361635"/>
    <m/>
    <n v="152303244193"/>
    <s v="AH PEK KOPITIAM / LOODEH"/>
    <s v="ODP-MYR-FNQ/03 FNQ/D03/03.01"/>
    <s v="WO061285621"/>
    <m/>
    <m/>
    <m/>
    <n v="112.782242149114"/>
    <n v="-7.2968707345482402"/>
    <s v="MD|MYDB-20260808264760|DN00001/MN00459|AH PEK KOPITIAM / LOODEH|087853926958"/>
    <s v="MYDIGIBIZPARTNER"/>
    <m/>
    <m/>
    <m/>
    <m/>
    <m/>
    <m/>
    <m/>
    <m/>
    <s v="Management Janji"/>
    <s v="2026-08-12 13:00:00 | M Janji : 12 agustus 2026 jam Pasang : pagi siang Note : hubungi pelanggan jika ingin kelokasi "/>
    <s v="FCC"/>
    <d v="2026-08-08T17:54:56"/>
    <d v="2026-08-12T13:00:00"/>
    <m/>
    <s v="PS"/>
    <s v="MANYAR"/>
    <s v="NO ADDON"/>
    <n v="20260810"/>
    <s v="Completed"/>
    <s v="HSI Bisnis Basic Promo HUT Telkom PSB 70% - 50 Mbps"/>
    <s v="INDIBIZ"/>
    <m/>
    <m/>
    <d v="2026-08-12T13:00:00"/>
    <s v="2026-08-12 13:00:00 | M Janji : 12 agustus 2026 jam Pasang : pagi siang Note : hubungi pelanggan jika ingin kelokasi "/>
    <n v="2026"/>
    <n v="8"/>
    <n v="10"/>
    <d v="2026-08-10T00:00:00"/>
    <n v="-2.5416666666642413"/>
    <x v="0"/>
  </r>
  <r>
    <n v="932"/>
    <n v="1002517958"/>
    <n v="3"/>
    <x v="1"/>
    <n v="4"/>
    <s v="PEKALONGAN"/>
    <s v="PEKALONGAN"/>
    <s v="PKL"/>
    <s v="REG"/>
    <s v="AO"/>
    <x v="0"/>
    <s v="1P INET"/>
    <s v="MIE - SEND SURVEY"/>
    <s v="RBS-Regional 3"/>
    <d v="2026-08-10T14:10:56"/>
    <d v="2026-08-10T14:12:01"/>
    <n v="69362545"/>
    <m/>
    <n v="142202154731"/>
    <s v="FIRLI CELL"/>
    <s v="ODP-PKL-FBH/015 FBH/D06/015.01"/>
    <s v="WO061407097"/>
    <m/>
    <m/>
    <m/>
    <n v="109.6515732"/>
    <n v="-6.9019257999999999"/>
    <s v="|MC50067|MYIA-061038307408/POI/KAKA SALSABILA IRFANDI/081393471055/kakasalsabila22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25:37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</r>
  <r>
    <n v="933"/>
    <n v="1002505263"/>
    <n v="3"/>
    <x v="5"/>
    <n v="5"/>
    <s v="MADURA"/>
    <s v="BANGKALAN"/>
    <s v="SPG"/>
    <s v="REG"/>
    <s v="AO"/>
    <x v="0"/>
    <m/>
    <s v="Completed (PS)"/>
    <s v="RBS-Regional 3"/>
    <d v="2026-08-02T13:36:31"/>
    <d v="2026-08-02T19:42:50"/>
    <n v="69251063"/>
    <m/>
    <n v="152434913428"/>
    <s v="Toko Rohman"/>
    <s v="ODP-SPG-FS/61"/>
    <s v="WO060717871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2-08T13:39:43"/>
    <m/>
    <m/>
    <s v="PS"/>
    <s v="SAMPANG"/>
    <s v="NETMONK"/>
    <n v="20260802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2T07:00:00"/>
    <s v="2026-02-24 13:00:00|M Janji : 21  Feb 2026  Jam Pasang : Siang  Note : hubungi pelanggan jika ingin ke lokasi, terima kasih|SO5830|MYDITA"/>
    <n v="2026"/>
    <n v="8"/>
    <n v="2"/>
    <d v="2026-08-02T00:00:00"/>
    <n v="-0.29166666666424135"/>
    <x v="0"/>
  </r>
  <r>
    <n v="934"/>
    <n v="1002513948"/>
    <n v="3"/>
    <x v="0"/>
    <n v="5"/>
    <s v="MADIUN"/>
    <s v="NGAWI"/>
    <s v="NWI"/>
    <s v="REG"/>
    <s v="AO"/>
    <x v="0"/>
    <s v="1P INET"/>
    <s v="Completed (PS)"/>
    <s v="RBS-Regional 3"/>
    <d v="2026-08-07T09:52:56"/>
    <d v="2026-08-08T11:40:10"/>
    <n v="69360491"/>
    <m/>
    <n v="152605224714"/>
    <s v="SPBU 54.632.02"/>
    <s v="ODP-NWI-FA/37"/>
    <s v="WO061139409"/>
    <m/>
    <m/>
    <m/>
    <n v="111.42888232784399"/>
    <n v="-7.4960584584111398"/>
    <s v="|MN00265|MYIA-087635737418/POI/BRONTHA BASKORO/081331599093/spbu.5463202@yahoo.com"/>
    <s v="MYIB_ASSISTANT"/>
    <m/>
    <m/>
    <m/>
    <m/>
    <m/>
    <m/>
    <m/>
    <m/>
    <s v="Management Janji"/>
    <s v="2026-08-10 08:00:00 | Nama PIC : Bapak Adi No HP : 081331599093 No Alternatif : - M Janji : 08/08/2026 Jam Pasang : Pagi NoteÃ‚Â :  Hubungi terlebih dahulu sebelum ke lokasi  "/>
    <s v="FCC"/>
    <d v="2026-07-08T09:55:18"/>
    <d v="2026-08-10T08:00:00"/>
    <m/>
    <s v="PS"/>
    <s v="X"/>
    <s v="NO ADDON"/>
    <n v="20260808"/>
    <s v="Completed"/>
    <s v="HSI Bisnis Promo HUT Telkom PSB 70% - 50 Mbps"/>
    <s v="INDIBIZ"/>
    <m/>
    <m/>
    <d v="2026-08-10T08:00:00"/>
    <s v="2026-08-10 08:00:00 | Nama PIC : Bapak Adi No HP : 081331599093 No Alternatif : - M Janji : 08/08/2026 Jam Pasang : Pagi NoteÃ‚Â :  Hubungi terlebih dahulu sebelum ke lokasi  "/>
    <n v="2026"/>
    <n v="8"/>
    <n v="8"/>
    <d v="2026-08-08T00:00:00"/>
    <n v="-2.3333333333357587"/>
    <x v="0"/>
  </r>
  <r>
    <n v="935"/>
    <n v="1002507616"/>
    <n v="3"/>
    <x v="7"/>
    <n v="4"/>
    <s v="KUDUS"/>
    <s v="PURWODADI"/>
    <s v="GBU"/>
    <s v="REG"/>
    <s v="AO"/>
    <x v="0"/>
    <s v="1P INET"/>
    <s v="102 | FOLLOW UP COMPLETED"/>
    <s v="RBS-Regional 3"/>
    <d v="2026-08-04T11:02:57"/>
    <d v="2026-08-06T13:11:51"/>
    <n v="69358101"/>
    <m/>
    <n v="142516104443"/>
    <s v="MESS FORMUSA BAG"/>
    <s v="ODP-GBU-FB/112 FB/D01/112.01"/>
    <s v="WO060870531"/>
    <m/>
    <m/>
    <m/>
    <n v="110.625086"/>
    <n v="-7.0518599999999996"/>
    <s v="|MN01996|MYIA-023256355286/POI/Nisa Firdausi Riski/081228257499/nisafriski@gmail.com"/>
    <s v="MYIB_ASSISTANT"/>
    <m/>
    <m/>
    <m/>
    <m/>
    <m/>
    <m/>
    <m/>
    <m/>
    <s v="Management Janji"/>
    <s v="2026-08-05 13:00:00 | Nama PIC: bu nisa Notel: 081228257499 Alt: -  Tanggal: 5/8/2026 Jam Pasang: Siang Note: Hubungi sebelum ke lokasi, terimakasih."/>
    <s v="FCC"/>
    <d v="2026-04-08T11:10:54"/>
    <d v="2026-08-05T13:00:00"/>
    <m/>
    <s v="REVOKE"/>
    <s v="GUBUG"/>
    <s v="NO ADDON"/>
    <m/>
    <s v="Follow Up Revoke Completed, New Order ID : SC1002512336"/>
    <s v="HSI Bisnis Promo HUT Telkom PSB 70% - 100 Mbps Dual Band"/>
    <s v="INDIBIZ"/>
    <m/>
    <m/>
    <d v="2026-08-05T13:00:00"/>
    <s v="2026-08-05 13:00:00 | Nama PIC: bu nisa Notel: 081228257499 Alt: -  Tanggal: 5/8/2026 Jam Pasang: Siang Note: Hubungi sebelum ke lokasi, terimakasih."/>
    <m/>
    <m/>
    <m/>
    <e v="#NUM!"/>
    <e v="#NUM!"/>
    <x v="1"/>
  </r>
  <r>
    <n v="936"/>
    <n v="1002515707"/>
    <n v="3"/>
    <x v="5"/>
    <n v="5"/>
    <s v="SBY UTARA"/>
    <s v="GRESIK"/>
    <s v="BPG"/>
    <s v="REG"/>
    <s v="AO"/>
    <x v="0"/>
    <s v="1P INET"/>
    <s v="100 | REVOKE COMPLETED"/>
    <s v="RBS-Regional 3"/>
    <d v="2026-08-08T10:13:57"/>
    <d v="2026-08-10T13:21:24"/>
    <n v="69361282"/>
    <m/>
    <n v="152443206923"/>
    <s v="PKM DAWARBLANDONG RUANG LAYANAN"/>
    <s v="ODP-BPG-FL/35 FL/D04/35.01"/>
    <s v="WO061241233"/>
    <m/>
    <m/>
    <m/>
    <n v="112.425079531967"/>
    <n v="-7.3290119174684198"/>
    <s v="MD|MYDB-20260808264719|DN00001/MN02100|PKM DAWARBLANDONG RUANG LAYANAN|081333000850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0:25:14"/>
    <d v="2026-08-09T08:00:00"/>
    <m/>
    <s v="REVOKE"/>
    <s v="NON-HERO GRESIK"/>
    <s v="NO ADDON"/>
    <m/>
    <s v="Revoke Completed"/>
    <s v="HSI Bisnis Promo HUT Telkom PSB 70% - 75 Mbps"/>
    <s v="INDIBIZ"/>
    <m/>
    <m/>
    <d v="2026-08-09T08:00:00"/>
    <s v="2026-08-09 08:00:00 | Tanggal Pemasangan : 09 Agustus 2026 Jam Pemasangan : 08:00 13:00 Info Tambahan : Hubungi pelanggan dulu sebelum ke lokasi terimakasih"/>
    <m/>
    <m/>
    <m/>
    <e v="#NUM!"/>
    <e v="#NUM!"/>
    <x v="1"/>
  </r>
  <r>
    <n v="937"/>
    <n v="1002505943"/>
    <n v="3"/>
    <x v="6"/>
    <n v="5"/>
    <s v="SIDOARJO"/>
    <s v="INNER - JATIM TIMUR"/>
    <s v="SDA"/>
    <s v="REG"/>
    <s v="AO"/>
    <x v="0"/>
    <m/>
    <s v="Completed (PS)"/>
    <s v="RBS-Regional 3"/>
    <d v="2026-08-03T11:56:03"/>
    <d v="2026-08-04T12:18:09"/>
    <n v="69357403"/>
    <m/>
    <n v="152316231839"/>
    <s v="MX BIMBEL"/>
    <s v="ODP-SDA-FGQ/50"/>
    <s v="WO060817055"/>
    <m/>
    <m/>
    <m/>
    <n v="112.72986899999999"/>
    <n v="-7.4494984000000004"/>
    <s v="|MN02271|/MX BIMBEL/WINBACK 2.0 HSI B2B (1:1) 50MBPS 355RB PSB DISC 70%//mxbimbel@gmail.com/FEBRYAN ANDINATA/817400002"/>
    <s v="Sales Force DBS"/>
    <m/>
    <m/>
    <m/>
    <m/>
    <m/>
    <m/>
    <m/>
    <m/>
    <s v="Management Janji"/>
    <s v="2026-08-05 08:00:00|Tanggal pemasangan : 05 agustus 2026 Jam pemasangan : pagi/siang Info Tambahan : Hubungi pelanggan dulu sebelum ke lokasi terima kasih|40010577|MYDITA"/>
    <s v="FCC"/>
    <d v="2026-03-08T12:10:27"/>
    <d v="2026-08-05T08:00:00"/>
    <m/>
    <s v="PS"/>
    <s v="SIDOARJ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pagi/siang Info Tambahan : Hubungi pelanggan dulu sebelum ke lokasi terima kasih|40010577|MYDITA"/>
    <n v="2026"/>
    <n v="8"/>
    <n v="4"/>
    <d v="2026-08-04T00:00:00"/>
    <n v="-1.3333333333357587"/>
    <x v="0"/>
  </r>
  <r>
    <n v="938"/>
    <n v="1002509850"/>
    <n v="3"/>
    <x v="0"/>
    <n v="5"/>
    <s v="MADIUN"/>
    <s v="NGAWI"/>
    <s v="WKU"/>
    <s v="REG"/>
    <s v="AO"/>
    <x v="0"/>
    <s v="1P INET"/>
    <s v="Completed (PS)"/>
    <s v="RBS-Regional 3"/>
    <d v="2026-08-05T09:52:56"/>
    <d v="2026-08-06T15:37:25"/>
    <n v="69358873"/>
    <m/>
    <n v="152634208053"/>
    <s v="SPBU 54.632.07"/>
    <s v="ODP-WKU-FA/20 FA/D07/20.01"/>
    <s v="WO060956284"/>
    <m/>
    <m/>
    <m/>
    <n v="111.21983"/>
    <n v="-7.3749890000000002"/>
    <s v="|MN00265|MYIA-099891116891/POI/DWI AGUSTIN MUHSINTAWATI/08122627507/spbu5463207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9:55:13"/>
    <d v="2026-08-06T08:00:00"/>
    <m/>
    <s v="PS"/>
    <s v="X"/>
    <s v="NO ADDON"/>
    <n v="20260806"/>
    <s v="Completed"/>
    <s v="HSI Bisnis Promo HUT Telkom PSB 70% - 5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6"/>
    <d v="2026-08-06T00:00:00"/>
    <n v="-0.33333333333575865"/>
    <x v="0"/>
  </r>
  <r>
    <n v="939"/>
    <n v="1002514433"/>
    <n v="3"/>
    <x v="7"/>
    <n v="4"/>
    <s v="KUDUS"/>
    <s v="PATI"/>
    <s v="PAT"/>
    <s v="REG"/>
    <s v="AO"/>
    <x v="0"/>
    <s v="1P INET"/>
    <s v="Completed (PS)"/>
    <s v="RBS-Regional 3"/>
    <d v="2026-08-07T11:53:56"/>
    <d v="2026-08-08T12:11:21"/>
    <n v="69360688"/>
    <m/>
    <n v="142551119470"/>
    <s v="SD PATI WETAN 01 PATI"/>
    <s v="ODP-PAT-FM/049 FM/D04/049.01"/>
    <s v="WO061153570"/>
    <m/>
    <m/>
    <m/>
    <n v="111.04174068036799"/>
    <n v="-6.75172001631881"/>
    <s v="|MC60052|MYIA-014135041955/POI/Evi Erlawati /081575636775/erlawati.evi14@gmail.com"/>
    <s v="MYIB_ASSISTANT"/>
    <m/>
    <m/>
    <m/>
    <m/>
    <m/>
    <m/>
    <m/>
    <m/>
    <s v="Management Janji"/>
    <s v="2026-08-08 08:00:00 | Tanggal pemasangan: 08/08/2026 Jam pemasangan : pagi Info Tambahan : Hubungi pelanggan dulu sebelum ke lokasi terima kasih."/>
    <s v="FCC"/>
    <d v="2026-07-08T11:55:04"/>
    <d v="2026-08-08T08:00:00"/>
    <m/>
    <s v="PS"/>
    <s v="X"/>
    <s v="NO ADDON"/>
    <n v="20260808"/>
    <s v="Completed"/>
    <s v="HSI Bisnis Promo HUT Telkom PSB 70% - 75 Mbps"/>
    <s v="INDIBIZ"/>
    <m/>
    <m/>
    <d v="2026-08-08T08:00:00"/>
    <s v="2026-08-08 08:00:00 | Tanggal pemasangan: 08/08/2026 Jam pemasangan : pagi Info Tambahan : Hubungi pelanggan dulu sebelum ke lokasi terima kasih."/>
    <n v="2026"/>
    <n v="8"/>
    <n v="8"/>
    <d v="2026-08-08T00:00:00"/>
    <n v="-0.33333333333575865"/>
    <x v="0"/>
  </r>
  <r>
    <n v="940"/>
    <n v="1002512848"/>
    <n v="3"/>
    <x v="3"/>
    <n v="4"/>
    <s v="YOGYAKARTA"/>
    <s v="GUNUNG KIDUL"/>
    <s v="WNS"/>
    <s v="REG"/>
    <s v="AO"/>
    <x v="0"/>
    <m/>
    <s v="FCC - HD1A - PROGRESS"/>
    <s v="RBS-Regional 3"/>
    <d v="2026-08-06T15:14:43"/>
    <d v="2026-08-06T15:16:15"/>
    <n v="69360119"/>
    <m/>
    <n v="143135115039"/>
    <s v="Jaringan Multimedia Indonesia"/>
    <m/>
    <m/>
    <m/>
    <m/>
    <m/>
    <n v="110.614745325736"/>
    <n v="-7.92819645991176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941"/>
    <n v="1002512086"/>
    <n v="3"/>
    <x v="7"/>
    <n v="4"/>
    <s v="KUDUS"/>
    <s v="PURWODADI"/>
    <s v="WRO"/>
    <s v="REG"/>
    <s v="AO"/>
    <x v="0"/>
    <s v="1P INET"/>
    <s v="Completed (PS)"/>
    <s v="RBS-Regional 3"/>
    <d v="2026-08-06T11:34:56"/>
    <d v="2026-08-06T15:29:24"/>
    <n v="69359865"/>
    <m/>
    <n v="142509107220"/>
    <s v="SPBU 4458117 TLOGOTIRTO"/>
    <s v="ODP-WRO-FJ/006"/>
    <s v="WO061060938"/>
    <m/>
    <m/>
    <m/>
    <n v="111.209734"/>
    <n v="-7.1746869999999996"/>
    <s v="|MN01996|MYIA-074381841558/POI/Yusuf Agus Mulyono /087833124062/spbu4458117tlogotirto@gmail.com"/>
    <s v="MYIB_ASSISTANT"/>
    <m/>
    <m/>
    <m/>
    <m/>
    <m/>
    <m/>
    <m/>
    <m/>
    <s v="Management Janji"/>
    <s v="2026-08-07 08:00:00 | Nama PIC : bapak yusuf No HP : 087833124062 No Alternatif : - M Janji : 07/08/2026 Jam Pasang : Pagi NoteÃ‚Â :  Hubungi terlebih dahulu sebelum ke lokasi "/>
    <s v="FCC"/>
    <d v="2026-06-08T11:39:52"/>
    <d v="2026-08-07T08:00:00"/>
    <m/>
    <s v="PS"/>
    <s v="WIROSARI"/>
    <s v="NO ADDON"/>
    <n v="20260806"/>
    <s v="Completed"/>
    <s v="HSI Bisnis Promo HUT Telkom PSB 70% - 50 Mbps"/>
    <s v="INDIBIZ"/>
    <m/>
    <m/>
    <d v="2026-08-07T08:00:00"/>
    <s v="2026-08-07 08:00:00 | Nama PIC : bapak yusuf No HP : 087833124062 No Alternatif : - M Janji : 07/08/2026 Jam Pasang : Pagi NoteÃ‚Â :  Hubungi terlebih dahulu sebelum ke lokasi "/>
    <n v="2026"/>
    <n v="8"/>
    <n v="6"/>
    <d v="2026-08-06T00:00:00"/>
    <n v="-1.3333333333357587"/>
    <x v="0"/>
  </r>
  <r>
    <n v="942"/>
    <n v="1002513309"/>
    <n v="3"/>
    <x v="0"/>
    <n v="5"/>
    <s v="KEDIRI"/>
    <s v="TULUNGAGUNG"/>
    <s v="TUL"/>
    <s v="REG"/>
    <s v="AO"/>
    <x v="0"/>
    <s v="1P INET"/>
    <s v="Completed (PS)"/>
    <s v="RBS-Regional 3"/>
    <d v="2026-08-06T17:10:58"/>
    <d v="2026-08-07T13:58:11"/>
    <n v="69360299"/>
    <m/>
    <n v="152606246391"/>
    <s v="PT PANDAWA BALAKOSA SAHWAHITA (SPBU Pertamina 54.662.07)"/>
    <s v="GCL-TUL-F15/01 GCL/F15/01.01"/>
    <s v="WO061107084"/>
    <m/>
    <m/>
    <m/>
    <n v="111.89570841780601"/>
    <n v="-8.0687747463945296"/>
    <s v="|MN02702|MYIA-091550352477/POI/ADI WALUYO/081335113123/spbu.bsgroup07@gmail.com"/>
    <s v="MYIB_ASSISTANT"/>
    <m/>
    <m/>
    <m/>
    <m/>
    <m/>
    <m/>
    <m/>
    <m/>
    <s v="Management Janji"/>
    <s v="2026-08-07 15:00:00 | Jam pemasangan : 12.00 Info Tambahan : Hubungi pelanggan dulu sebelum ke lokasi terimakasih "/>
    <s v="FCC"/>
    <d v="2026-06-08T17:26:01"/>
    <d v="2026-08-07T15:00:00"/>
    <m/>
    <s v="PS"/>
    <s v="TULUNGAGUNG"/>
    <s v="NO ADDON"/>
    <n v="20260807"/>
    <s v="Completed"/>
    <s v="HSI Bisnis Promo HUT Telkom PSB 70% - 50 Mbps"/>
    <s v="INDIBIZ"/>
    <m/>
    <m/>
    <d v="2026-08-07T15:00:00"/>
    <s v="2026-08-07 15:00:00 | Jam pemasangan : 12.00 Info Tambahan : Hubungi pelanggan dulu sebelum ke lokasi terimakasih "/>
    <n v="2026"/>
    <n v="8"/>
    <n v="7"/>
    <d v="2026-08-07T00:00:00"/>
    <n v="-0.625"/>
    <x v="0"/>
  </r>
  <r>
    <n v="943"/>
    <n v="1002505486"/>
    <n v="3"/>
    <x v="2"/>
    <n v="5"/>
    <s v="DENPASAR"/>
    <s v="UBUNG"/>
    <s v="UBN"/>
    <s v="REG"/>
    <s v="AO"/>
    <x v="0"/>
    <s v="1P INET"/>
    <s v="102 | FOLLOW UP COMPLETED"/>
    <s v="RBS-Regional 3"/>
    <d v="2026-08-03T08:25:58"/>
    <d v="2026-08-05T13:58:42"/>
    <n v="69357156"/>
    <m/>
    <n v="172418758121"/>
    <s v="Pusat Gadai MGW009"/>
    <s v="ODP-UBN-FQ/81 FQ/D03/81.01"/>
    <s v="WO060753565"/>
    <m/>
    <m/>
    <m/>
    <n v="115.14787699999999"/>
    <n v="-8.6551185000000004"/>
    <s v="|MN02515|MYIA-028505707724/POI/AULIYA PRADITA NUR/081119917743/pusatgadaisintyadewi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08:40:00"/>
    <d v="2026-08-04T08:00:00"/>
    <s v="Kendala Pelanggan"/>
    <s v="REVOKE"/>
    <s v="UBUNG"/>
    <s v="NO ADDON"/>
    <m/>
    <s v="Follow Up Revoke Completed, New Order ID : SC1002510663"/>
    <s v="HSI Bisnis Basic Promo HUT Telkom PSB 70% - 50 Mbps"/>
    <s v="INDIBIZ"/>
    <m/>
    <m/>
    <d v="2026-08-04T08:00:00"/>
    <s v="2026-08-04 08:00:00 | JAM : 08:00 TGL : 4 AGUSTUS  2026 CATATAN : HUBUNGI PELANGGAN SEBELUM BERKUNJUNG UNTUK PEMASANGAN "/>
    <m/>
    <m/>
    <m/>
    <e v="#NUM!"/>
    <e v="#NUM!"/>
    <x v="1"/>
  </r>
  <r>
    <n v="944"/>
    <n v="1002507513"/>
    <n v="3"/>
    <x v="1"/>
    <n v="4"/>
    <s v="PEKALONGAN"/>
    <s v="TEGAL"/>
    <s v="TEG"/>
    <s v="REG"/>
    <s v="AO"/>
    <x v="0"/>
    <s v="1P INET"/>
    <s v="102 | FOLLOW UP COMPLETED"/>
    <s v="RBS-Regional 3"/>
    <d v="2026-08-04T10:46:57"/>
    <d v="2026-08-10T11:10:44"/>
    <n v="69358089"/>
    <m/>
    <n v="142212126632"/>
    <s v="PT. DEDY JAYA LAMBANG PERKASA"/>
    <s v="ODP-TEG-FAU/011 FAU/D03/011.01"/>
    <s v="WO060867688"/>
    <m/>
    <m/>
    <m/>
    <n v="109.1320296"/>
    <n v="-6.8582051000000002"/>
    <s v="|MN00292|MYIA-012469433290/POI/Ariesti Gita Mentari/081329821989/gitamentari3030@gmail.com"/>
    <s v="MYIB_ASSISTANT"/>
    <m/>
    <m/>
    <m/>
    <m/>
    <m/>
    <m/>
    <m/>
    <m/>
    <s v="Management Janji"/>
    <s v="2026-08-05 08:00:00 | Nama PIC: bu ariesta gita Notel: 081329821989 Alt: -  Tanggal: 5/8/2026 Jam Pasang: Pagi Note: Hubungi sebelum ke lokasi, terimakasih."/>
    <s v="FCC"/>
    <d v="2026-04-08T10:55:08"/>
    <d v="2026-08-05T08:00:00"/>
    <s v="Kendala Pelanggan"/>
    <s v="REVOKE"/>
    <s v="X"/>
    <s v="NO ADDON"/>
    <m/>
    <s v="Follow Up Revoke Completed, New Order ID : SC1002517364"/>
    <s v="HSI Bisnis Promo HUT Telkom PSB 70% - 100 Mbps"/>
    <s v="INDIBIZ"/>
    <m/>
    <m/>
    <d v="2026-08-05T08:00:00"/>
    <s v="2026-08-05 08:00:00 | Nama PIC: bu ariesta gita Notel: 081329821989 Alt: -  Tanggal: 5/8/2026 Jam Pasang: Pagi Note: Hubungi sebelum ke lokasi, terimakasih."/>
    <m/>
    <m/>
    <m/>
    <e v="#NUM!"/>
    <e v="#NUM!"/>
    <x v="1"/>
  </r>
  <r>
    <n v="945"/>
    <n v="1002507753"/>
    <n v="3"/>
    <x v="7"/>
    <n v="4"/>
    <s v="KUDUS"/>
    <s v="KUDUS"/>
    <s v="KUD"/>
    <s v="REG"/>
    <s v="AO"/>
    <x v="0"/>
    <m/>
    <s v="CANCEL COMPLETED"/>
    <s v="RBS-Regional 3"/>
    <d v="2026-08-04T11:31:20"/>
    <d v="2026-08-07T15:23:33"/>
    <n v="69358150"/>
    <m/>
    <m/>
    <s v="PT GLOBAL JET EXPRESS"/>
    <m/>
    <m/>
    <m/>
    <m/>
    <m/>
    <n v="110.922179684658"/>
    <n v="-6.8085195694748801"/>
    <s v="AMRBS;403099;TREG4;MUHAMMAD MASTUR;081226139781;CP DARENDI ADITYAS;082276435915;PAKET 2S INET VOICE 50 MBPS (479.000);PT GLOBAL JET EXPRESS//JEKULO;input by Tito"/>
    <s v="Account Manager"/>
    <m/>
    <m/>
    <m/>
    <m/>
    <m/>
    <m/>
    <m/>
    <m/>
    <s v="Management Janji"/>
    <d v="1970-01-01T00:00:00"/>
    <s v="FCC"/>
    <d v="2026-04-08T11:40:22"/>
    <m/>
    <m/>
    <s v="REJECT_FCC"/>
    <s v="X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1970-01-01T00:00:00"/>
    <d v="1970-01-01T00:00:00"/>
    <m/>
    <m/>
    <m/>
    <e v="#NUM!"/>
    <e v="#NUM!"/>
    <x v="1"/>
  </r>
  <r>
    <n v="946"/>
    <n v="1002512272"/>
    <n v="3"/>
    <x v="5"/>
    <n v="5"/>
    <s v="SBY SELATAN"/>
    <s v="MANYAR"/>
    <s v="GBG"/>
    <s v="REG"/>
    <s v="AO"/>
    <x v="0"/>
    <m/>
    <s v="CANCEL COMPLETED"/>
    <s v="RBS-Regional 2"/>
    <d v="2026-08-06T12:48:41"/>
    <d v="2026-08-10T02:01:09"/>
    <n v="69359835"/>
    <n v="3135936076"/>
    <n v="152320246219"/>
    <s v="PT WILL CORP INDONESIA"/>
    <s v="ODP-MYR-FBM/57"/>
    <m/>
    <m/>
    <m/>
    <m/>
    <n v="112.760344528693"/>
    <n v="-7.2950534293293199"/>
    <s v="MB00304; Soeprianto 085173306144 08132694334;  khamidn688@gmail.com; HSI BISNIS + PHONE 100 MBPS 709K; IKA MUFLIHA"/>
    <s v="Sales Force DBS"/>
    <m/>
    <m/>
    <m/>
    <m/>
    <m/>
    <m/>
    <m/>
    <m/>
    <m/>
    <m/>
    <m/>
    <d v="2026-06-08T12:55:41"/>
    <m/>
    <m/>
    <s v="REJECT_FCC"/>
    <s v="DARMO GUBENG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947"/>
    <n v="1002504618"/>
    <n v="3"/>
    <x v="5"/>
    <n v="5"/>
    <s v="SBY UTARA"/>
    <s v="GRESIK"/>
    <s v="BWN"/>
    <s v="REG"/>
    <s v="AO"/>
    <x v="0"/>
    <m/>
    <s v="CANCEL COMPLETED"/>
    <s v="RBS-Regional 3"/>
    <d v="2026-08-01T14:09:00"/>
    <d v="2026-08-03T10:16:13"/>
    <n v="69356769"/>
    <m/>
    <n v="152453209051"/>
    <s v="MENARA SUAR BAWEAN"/>
    <s v="ODP-BWN-FAA/64"/>
    <m/>
    <m/>
    <m/>
    <m/>
    <n v="112.65204610000001"/>
    <n v="-5.8493833999999998"/>
    <s v="|MN01273|/MENARA SUAR BAWEAN/HSI Basic Promo HUT Telkom (1:2) 50 Mbps (Rp 320.000) PSB Rp 150.000/089675940745/herlambangdwic@gmail.com/Herlambang Dwi Cahyo/-5.849404,112.652133/Jl. Nagasari Kotakusuma Sangkapura  "/>
    <s v="Sales Force DBS"/>
    <m/>
    <m/>
    <m/>
    <m/>
    <m/>
    <m/>
    <m/>
    <m/>
    <m/>
    <m/>
    <m/>
    <d v="2026-01-08T14:09:52"/>
    <m/>
    <m/>
    <s v="REJECT_FCC"/>
    <s v="GRESIK"/>
    <s v="NO ADDON"/>
    <m/>
    <s v="DECLINE : Decline - Pindah Segmentasi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Ivan Sutiawan 40010577|MYDITA"/>
    <m/>
    <m/>
    <m/>
    <m/>
    <m/>
    <e v="#NUM!"/>
    <e v="#NUM!"/>
    <x v="1"/>
  </r>
  <r>
    <n v="948"/>
    <n v="1002512548"/>
    <n v="3"/>
    <x v="6"/>
    <n v="5"/>
    <s v="PASURUAN"/>
    <s v="PASURUAN"/>
    <s v="PSN"/>
    <s v="REG"/>
    <s v="AO"/>
    <x v="0"/>
    <m/>
    <s v="Completed (PS)"/>
    <s v="RBS-Regional 3"/>
    <d v="2026-08-06T13:57:56"/>
    <d v="2026-08-07T11:23:11"/>
    <n v="69360010"/>
    <m/>
    <n v="152729256549"/>
    <s v="KANTOR PEMASARAN PALM SAFIRA RESIDENCE"/>
    <s v="ODP-PSN-FBW/68"/>
    <s v="WO061099368"/>
    <m/>
    <m/>
    <m/>
    <n v="112.92003699999999"/>
    <n v="-7.6432884000000003"/>
    <s v="|MN00025|/KANTOR PEMASARAN PALM SAFIRA RESIDENCE/WINBACK 2.0 HSI B2B (1:1) 50MBPS 355RB PSB DISC 70%//nofitakumalasari347@gmail.com/NOFITA KUMALASARI/085733033343 / 85748468468"/>
    <s v="Sales Force DBS"/>
    <m/>
    <m/>
    <m/>
    <m/>
    <m/>
    <m/>
    <m/>
    <m/>
    <s v="Management Janji"/>
    <s v="2026-08-07 13:00:00|Nama : BU NOFITA KUMALASARI No Hp : 085733033343 No Alt :  Tgl Pemasangan : 07 Agustus 2026 Interval : PAGI  Note : Hubungi pelanggan terlebih dahulu|40981182|MYDITA"/>
    <s v="FCC"/>
    <d v="2026-06-08T14:10:26"/>
    <d v="2026-08-07T13:00:00"/>
    <m/>
    <s v="PS"/>
    <s v="PASURUA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: BU NOFITA KUMALASARI No Hp : 085733033343 No Alt :  Tgl Pemasangan : 07 Agustus 2026 Interval : PAGI  Note : Hubungi pelanggan terlebih dahulu|40981182|MYDITA"/>
    <n v="2026"/>
    <n v="8"/>
    <n v="7"/>
    <d v="2026-08-07T00:00:00"/>
    <n v="-0.54166666666424135"/>
    <x v="0"/>
  </r>
  <r>
    <n v="949"/>
    <n v="1002518717"/>
    <n v="3"/>
    <x v="5"/>
    <n v="5"/>
    <s v="SBY UTARA"/>
    <s v="TANDES"/>
    <s v="TNS"/>
    <s v="REG"/>
    <s v="AO"/>
    <x v="0"/>
    <s v="1P INET"/>
    <s v="MIE - SEND SURVEY"/>
    <s v="RBS-Regional 3"/>
    <d v="2026-08-10T19:19:57"/>
    <d v="2026-08-10T19:22:01"/>
    <n v="69362802"/>
    <m/>
    <n v="152409278329"/>
    <s v="HAOGOS"/>
    <s v="ODP-TDS-FW/24 FW/D03/03.24"/>
    <s v="WO061446819"/>
    <m/>
    <m/>
    <m/>
    <n v="112.66074380000001"/>
    <n v="-7.2865918000000001"/>
    <s v="|MN02332|MYIA-004469841442/POI/HANDOYO SUPRAPTO/081229955555/suprahan@gmail.com"/>
    <s v="MYIB_ASSISTANT"/>
    <m/>
    <m/>
    <m/>
    <m/>
    <m/>
    <m/>
    <m/>
    <m/>
    <s v="Management Janji"/>
    <s v="2026-08-12 08:00:00 | Jam pemasangan : 12.00 Info Tambahan : Hubungi pelanggan dulu sebelum ke lokasi terimakasih "/>
    <s v="FCC"/>
    <d v="2026-10-08T19:25:29"/>
    <d v="2026-08-12T08:00:00"/>
    <m/>
    <s v="SURVEY_NEW_MANJA"/>
    <s v="TANDES"/>
    <s v="NO ADDON"/>
    <m/>
    <s v="MIE - SEND SURVEY"/>
    <s v="HSI Bisnis Promo HUT Telkom PSB 70% - 50 Mbps"/>
    <s v="INDIBIZ"/>
    <m/>
    <m/>
    <d v="2026-08-12T08:00:00"/>
    <s v="2026-08-12 08:00:00 | Jam pemasangan : 12.00 Info Tambahan : Hubungi pelanggan dulu sebelum ke lokasi terimakasih "/>
    <m/>
    <m/>
    <m/>
    <e v="#NUM!"/>
    <e v="#NUM!"/>
    <x v="1"/>
  </r>
  <r>
    <n v="950"/>
    <n v="1002504850"/>
    <n v="3"/>
    <x v="2"/>
    <n v="5"/>
    <s v="SINGARJA"/>
    <s v="GIANYAR"/>
    <s v="GIN"/>
    <s v="REG"/>
    <s v="AO"/>
    <x v="0"/>
    <m/>
    <s v="Completed (PS)"/>
    <s v="RBS-Regional 3"/>
    <d v="2026-08-01T17:03:44"/>
    <d v="2026-08-02T12:46:11"/>
    <n v="69355240"/>
    <n v="3612102036"/>
    <n v="172407212840"/>
    <s v="PT.BIPO TEKNOLOGI OTOMOTIF"/>
    <s v="ODP-GIN-FAN/25"/>
    <s v="WO060673596"/>
    <m/>
    <m/>
    <m/>
    <n v="115.310351"/>
    <n v="-8.5480199999999993"/>
    <s v="|MN01722|MYIA-086120249236/POI/rahmad hidayat/085789290996/osrah666@gmail.com"/>
    <s v="Sales Force DBS"/>
    <m/>
    <m/>
    <m/>
    <m/>
    <m/>
    <m/>
    <m/>
    <m/>
    <s v="Management Janji"/>
    <s v="2026-07-31 13:00:00 | M Janji : (31/07/2026)  jam Pasang : 09:00  Note : hubungi pelanggan jika ingin kelokasi"/>
    <s v="FCC"/>
    <d v="2026-01-08T17:09:58"/>
    <m/>
    <m/>
    <s v="PS"/>
    <s v="GIANYAR"/>
    <s v="NO ADDON"/>
    <n v="2026080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1T07:00:00"/>
    <s v="2026-07-31 13:00:00 | M Janji : (31/07/2026)  jam Pasang : 09:00  Note : hubungi pelanggan jika ingin kelokasi"/>
    <n v="2026"/>
    <n v="8"/>
    <n v="2"/>
    <d v="2026-08-02T00:00:00"/>
    <n v="0.70833333333575865"/>
    <x v="0"/>
  </r>
  <r>
    <n v="951"/>
    <n v="1002511897"/>
    <n v="3"/>
    <x v="0"/>
    <n v="5"/>
    <s v="MALANG"/>
    <s v="KEPANJEN"/>
    <s v="SWJ"/>
    <s v="REG"/>
    <s v="AO"/>
    <x v="0"/>
    <s v="1P INET"/>
    <s v="102 | FOLLOW UP COMPLETED"/>
    <s v="RBS-Regional 3"/>
    <d v="2026-08-06T10:53:56"/>
    <d v="2026-08-10T11:52:59"/>
    <n v="69359786"/>
    <m/>
    <n v="152705284986"/>
    <s v="SMK WISNUWARDHANA"/>
    <s v="ODP-SWJ-FB/50 FB/D04/50.01"/>
    <s v="WO061055399"/>
    <m/>
    <m/>
    <m/>
    <n v="112.66926239999999"/>
    <n v="-7.9709640999999998"/>
    <s v="|MN01864|MYIA-088710620385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0:55:32"/>
    <d v="2026-08-07T08:00:00"/>
    <m/>
    <s v="REVOKE"/>
    <s v="SAWOJAJAR"/>
    <s v="NO ADDON"/>
    <m/>
    <s v="Follow Up Revoke Completed, New Order ID : SC100251753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1"/>
  </r>
  <r>
    <n v="952"/>
    <n v="1002505922"/>
    <n v="3"/>
    <x v="7"/>
    <n v="4"/>
    <s v="KUDUS"/>
    <s v="JEPARA"/>
    <s v="BAN"/>
    <s v="REG"/>
    <s v="AO"/>
    <x v="0"/>
    <s v="1P INET"/>
    <s v="Completed (PS)"/>
    <s v="RBS-Regional 3"/>
    <d v="2026-08-03T11:46:56"/>
    <d v="2026-08-04T18:58:22"/>
    <n v="69357397"/>
    <m/>
    <n v="142507105315"/>
    <s v="SMK NEGERI 1 BANGSRI"/>
    <s v="ODP-BAN-FCLA/04 FCLA/D01/01.01"/>
    <s v="WO060776179"/>
    <m/>
    <m/>
    <m/>
    <n v="110.7509084"/>
    <n v="-6.5275876999999998"/>
    <s v="|MC60028|MYIA-003527952789/POI/Eko Budi Purnawab/085758700025/radusradus794@gmail.com"/>
    <s v="MYIB_ASSISTANT"/>
    <m/>
    <m/>
    <m/>
    <m/>
    <m/>
    <m/>
    <m/>
    <m/>
    <s v="Management Janji"/>
    <s v="2026-08-04 08:00:00 | Nama PIC : Bapak Iwan No HP : 085758700025 No Alternatif : - M Janji : 04/08/2026 Jam Pasang : Pagi NoteÃ‚Â :  Hubungi terlebih dahulu sebelum ke lokasi "/>
    <s v="FCC"/>
    <d v="2026-03-08T11:55:02"/>
    <d v="2026-08-04T08:00:00"/>
    <m/>
    <s v="PS"/>
    <s v="X"/>
    <s v="NO ADDON"/>
    <n v="20260804"/>
    <s v="Completed"/>
    <s v="HSI Bisnis Promo HUT Telkom PSB 70% - 100 Mbps"/>
    <s v="INDIBIZ"/>
    <m/>
    <m/>
    <d v="2026-08-04T08:00:00"/>
    <s v="2026-08-04 08:00:00 | Nama PIC : Bapak Iwan No HP : 085758700025 No Alternatif : - M Janji : 04/08/2026 Jam Pasang : Pagi NoteÃ‚Â :  Hubungi terlebih dahulu sebelum ke lokasi "/>
    <n v="2026"/>
    <n v="8"/>
    <n v="4"/>
    <d v="2026-08-04T00:00:00"/>
    <n v="-0.33333333333575865"/>
    <x v="0"/>
  </r>
  <r>
    <n v="953"/>
    <n v="1002511235"/>
    <n v="3"/>
    <x v="5"/>
    <n v="5"/>
    <s v="SBY UTARA"/>
    <s v="KENJERAN"/>
    <s v="KPS"/>
    <s v="REG"/>
    <s v="AO"/>
    <x v="0"/>
    <s v="1P INET"/>
    <s v="100 | REVOKE COMPLETED"/>
    <s v="RBS-Regional 3"/>
    <d v="2026-08-05T17:02:56"/>
    <d v="2026-08-10T09:37:20"/>
    <n v="69359433"/>
    <m/>
    <n v="152404213363"/>
    <s v="KOST GEOVANNY"/>
    <s v="ODP-KBL-FAW/54 FAW/D06/54.01"/>
    <s v="WO061015050"/>
    <m/>
    <m/>
    <m/>
    <n v="112.7447628"/>
    <n v="-7.2354738999999997"/>
    <s v="|MC30027|MYIA-017343415278/POI/GEOVANNY LEBA BENGU /085150609935/lebabengu71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s v="Kendala Pelanggan"/>
    <s v="REVOKE"/>
    <s v="KAPASAN"/>
    <s v="NO ADDON"/>
    <m/>
    <s v="Revoke Completed"/>
    <s v="HSI Bisnis Promo HUT Telkom PSB 70% - 50 Mbps"/>
    <s v="INDIBIZ"/>
    <m/>
    <m/>
    <d v="2026-08-06T13:00:00"/>
    <s v="2026-08-06 13:00:00 | Tanggal Pemasangan : 06 Agustus 2026 Jam Pemasangan : 08:00 13:00 Info Tambahan : Hubungi pelanggan dulu sebelum ke lokasi terimakasih"/>
    <m/>
    <m/>
    <m/>
    <e v="#NUM!"/>
    <e v="#NUM!"/>
    <x v="1"/>
  </r>
  <r>
    <n v="954"/>
    <n v="1002509994"/>
    <n v="3"/>
    <x v="4"/>
    <n v="5"/>
    <s v="MATARAM"/>
    <s v="LOMBOK TIMUR UTARA"/>
    <s v="SGG"/>
    <s v="REG"/>
    <s v="AO"/>
    <x v="0"/>
    <m/>
    <s v="Completed (PS)"/>
    <s v="RBS-Regional 3"/>
    <d v="2026-08-05T10:35:31"/>
    <d v="2026-08-05T12:47:27"/>
    <n v="69357083"/>
    <m/>
    <n v="172604213915"/>
    <s v="Toko Sahrun"/>
    <s v="ODP-SGG-FBA/05"/>
    <s v="WO060961865"/>
    <m/>
    <m/>
    <m/>
    <n v="116.4975355"/>
    <n v="-8.3315584999999999"/>
    <s v="MD|MYDB-20260802264169|SC00001/MC00149|Toko Sahrun|08175764253"/>
    <s v="MYDIGIBIZPARTNER"/>
    <m/>
    <m/>
    <m/>
    <m/>
    <m/>
    <m/>
    <m/>
    <m/>
    <s v="Management Janji"/>
    <s v="2026-08-03 15:00:00 | M Janji : (03/08/2026)  jam Pasang : 09:00  Note : hubungi pelanggan jika ingin kelokasi  "/>
    <s v="FCC"/>
    <d v="2026-05-08T10:39:45"/>
    <m/>
    <m/>
    <s v="PS"/>
    <s v="LOMBOK UTARA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3 15:00:00 | M Janji : (03/08/2026)  jam Pasang : 09:00  Note : hubungi pelanggan jika ingin kelokasi  "/>
    <n v="2026"/>
    <n v="8"/>
    <n v="5"/>
    <d v="2026-08-05T00:00:00"/>
    <n v="-0.29166666666424135"/>
    <x v="0"/>
  </r>
  <r>
    <n v="955"/>
    <n v="1002505507"/>
    <n v="3"/>
    <x v="2"/>
    <n v="5"/>
    <s v="SINGARJA"/>
    <s v="GIANYAR"/>
    <s v="UBU"/>
    <s v="REG"/>
    <s v="AO"/>
    <x v="0"/>
    <m/>
    <s v="CANCEL COMPLETED"/>
    <s v="RBS-Regional 3"/>
    <d v="2026-08-03T08:42:10"/>
    <d v="2026-08-07T02:01:02"/>
    <n v="69357179"/>
    <m/>
    <n v="172408247661"/>
    <s v="PT Indonesia Kaishi (Jembatan Kaca Bali Tegenungan)"/>
    <s v="ODP-UBU-FP/88"/>
    <m/>
    <m/>
    <m/>
    <m/>
    <n v="115.288893"/>
    <n v="-8.5770169999999997"/>
    <s v="|MN02644|/PIC TUTY KIRANA/082281818888/indonesiakaishi168@gmail.com"/>
    <s v="Sales Force DBS"/>
    <m/>
    <m/>
    <m/>
    <m/>
    <m/>
    <m/>
    <m/>
    <m/>
    <m/>
    <m/>
    <m/>
    <d v="2026-03-08T08:55:09"/>
    <m/>
    <m/>
    <s v="REJECT_FCC"/>
    <s v="UBUD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956"/>
    <n v="1002505916"/>
    <n v="3"/>
    <x v="0"/>
    <n v="5"/>
    <s v="KEDIRI"/>
    <s v="NGANJUK"/>
    <s v="PRB"/>
    <s v="REG"/>
    <s v="AO"/>
    <x v="0"/>
    <m/>
    <s v="Completed (PS)"/>
    <s v="RBS-Regional 3"/>
    <d v="2026-08-03T11:44:15"/>
    <d v="2026-08-03T20:37:20"/>
    <n v="69357419"/>
    <m/>
    <n v="152627203626"/>
    <s v="SMP Negeri 1 Prambon"/>
    <s v="ODP-PRB-FB/92"/>
    <s v="WO060813548"/>
    <m/>
    <m/>
    <m/>
    <n v="112.0196308"/>
    <n v="-7.6876004"/>
    <s v="MN00451|SMP Negeri 1 Prambon /085233929938/hudazuana@gmail.com/PSB 50MB 355K PSB 150K/MOZAK KARIM AR"/>
    <s v="Sales Force DBS"/>
    <m/>
    <m/>
    <m/>
    <m/>
    <m/>
    <m/>
    <m/>
    <m/>
    <s v="Management Janji"/>
    <s v="2026-08-04 13:00:00| M Janji : (04/08/2026) jam Pasang : 09:00 Note : hubungi pelanggan jika ingin kelokasi|40010577|MYDITA"/>
    <s v="FCC"/>
    <d v="2026-03-08T11:55:02"/>
    <d v="2026-08-04T13:00:00"/>
    <m/>
    <s v="PS"/>
    <s v="KERTOSONO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 M Janji : (04/08/2026) jam Pasang : 09:00 Note : hubungi pelanggan jika ingin kelokasi|40010577|MYDITA"/>
    <n v="2026"/>
    <n v="8"/>
    <n v="3"/>
    <d v="2026-08-03T00:00:00"/>
    <n v="-1.5416666666642413"/>
    <x v="0"/>
  </r>
  <r>
    <n v="957"/>
    <n v="1002516370"/>
    <n v="3"/>
    <x v="0"/>
    <n v="5"/>
    <s v="MADIUN"/>
    <s v="PONOROGO"/>
    <s v="PON"/>
    <s v="REG"/>
    <s v="AO"/>
    <x v="0"/>
    <s v="1P INET"/>
    <s v="Completed (PS)"/>
    <s v="RBS-Regional 3"/>
    <d v="2026-08-09T10:25:57"/>
    <d v="2026-08-09T20:33:17"/>
    <n v="69361759"/>
    <m/>
    <n v="152604231081"/>
    <s v="YAYASAN DARUL FIKRI"/>
    <s v="ODP-PON-FBJ/03 FBJ/D01/03.01"/>
    <s v="WO061306589"/>
    <m/>
    <m/>
    <m/>
    <n v="111.440313868224"/>
    <n v="-7.9157188445847702"/>
    <s v="MD|MYDB-20260808264761|DN00001/MN02053|YAYASAN DARUL FIKRI|082244022880"/>
    <s v="MYDIGIBIZPARTNER"/>
    <m/>
    <m/>
    <m/>
    <m/>
    <m/>
    <m/>
    <m/>
    <m/>
    <s v="Management Janji"/>
    <s v="2026-08-10 08:00:00 | Nama PIC : Sarwanto No HP : 082244022880 Alt :  M Janji : 09/08/2026 Jam Pasang : 08.00 - 13:00  NoteÃ‚Â :  hubungi terlebih dahulu sebelum kelokasi"/>
    <s v="FCC"/>
    <d v="2026-09-08T10:40:03"/>
    <d v="2026-08-10T08:00:00"/>
    <m/>
    <s v="PS"/>
    <s v="SAMBIT SUMOROTO"/>
    <s v="NO ADDON"/>
    <n v="20260809"/>
    <s v="Completed"/>
    <s v="HSI Bisnis Promo HUT Telkom PSB 70% - 50 Mbps"/>
    <s v="INDIBIZ"/>
    <m/>
    <m/>
    <d v="2026-08-10T08:00:00"/>
    <s v="2026-08-10 08:00:00 | Nama PIC : Sarwanto No HP : 082244022880 Alt :  M Janji : 09/08/2026 Jam Pasang : 08.00 - 13:00  NoteÃ‚Â :  hubungi terlebih dahulu sebelum kelokasi"/>
    <n v="2026"/>
    <n v="8"/>
    <n v="9"/>
    <d v="2026-08-09T00:00:00"/>
    <n v="-1.3333333333357587"/>
    <x v="0"/>
  </r>
  <r>
    <n v="958"/>
    <n v="1002505735"/>
    <n v="3"/>
    <x v="0"/>
    <n v="5"/>
    <s v="KEDIRI"/>
    <s v="TRENGGALEK"/>
    <s v="TRE"/>
    <s v="REG"/>
    <s v="AO"/>
    <x v="0"/>
    <s v="1P INET"/>
    <s v="Completed (PS)"/>
    <s v="RBS-Regional 3"/>
    <d v="2026-08-03T10:16:58"/>
    <d v="2026-08-03T21:09:34"/>
    <n v="69357328"/>
    <m/>
    <n v="152608209005"/>
    <s v="TOKO ARTHA"/>
    <s v="ODP-TRE-FF/05 FF/D01/05.01"/>
    <s v="WO060763761"/>
    <m/>
    <m/>
    <m/>
    <n v="111.693654234275"/>
    <n v="-8.0854542202949098"/>
    <s v="|MN00418|MYIA-010155824793/POI/MOCHAMAD HARI FAJAR UTAMA/085138434679/sayangterimakasih9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10:40:22"/>
    <d v="2026-08-04T08:00:00"/>
    <m/>
    <s v="PS"/>
    <s v="TRENGGALEK"/>
    <s v="NO ADDON"/>
    <n v="20260803"/>
    <s v="Completed"/>
    <s v="HSI Bisnis Promo HUT Telkom PSB 70% - 50 Mbps"/>
    <s v="INDIBIZ"/>
    <m/>
    <m/>
    <d v="2026-08-04T08:00:00"/>
    <s v="2026-08-04 08:00:00 | JAM : 08:00 TGL : 4 AGUSTUS  2026 CATATAN : HUBUNGI PELANGGAN SEBELUM BERKUNJUNG UNTUK PEMASANGAN "/>
    <n v="2026"/>
    <n v="8"/>
    <n v="3"/>
    <d v="2026-08-03T00:00:00"/>
    <n v="-1.3333333333357587"/>
    <x v="0"/>
  </r>
  <r>
    <n v="959"/>
    <n v="1002511457"/>
    <n v="3"/>
    <x v="2"/>
    <n v="5"/>
    <s v="DENPASAR"/>
    <s v="UBUNG"/>
    <s v="SMY"/>
    <s v="REG"/>
    <s v="AO"/>
    <x v="0"/>
    <m/>
    <s v="Completed (PS)"/>
    <s v="RBS-Regional 3"/>
    <d v="2026-08-06T08:34:35"/>
    <d v="2026-08-10T13:31:28"/>
    <n v="69359566"/>
    <n v="3619596940"/>
    <n v="172416797805"/>
    <s v="PT WINDU BALI PROPERTI"/>
    <s v="ODP-SMY-FD/08"/>
    <s v="WO061105734"/>
    <m/>
    <m/>
    <m/>
    <n v="115.1828069"/>
    <n v="-8.6849582000000005"/>
    <s v="|MN02364|/PIC I kadek Agus setyadi/087898139727/embunwindusindoro@gmail.com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6-08T08:39:52"/>
    <d v="2026-08-07T13:00:00"/>
    <s v="Kendala Pelanggan"/>
    <s v="PS"/>
    <s v="SEMINYAK"/>
    <s v="NO ADDON"/>
    <n v="20260810"/>
    <s v="Completed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10"/>
    <d v="2026-08-10T00:00:00"/>
    <n v="2.4583333333357587"/>
    <x v="2"/>
  </r>
  <r>
    <n v="960"/>
    <n v="1002514736"/>
    <n v="3"/>
    <x v="7"/>
    <n v="4"/>
    <s v="KUDUS"/>
    <s v="KUDUS"/>
    <s v="DMA"/>
    <s v="REG"/>
    <s v="AO"/>
    <x v="0"/>
    <s v="1P INET"/>
    <s v="98 | OSS - CANCEL COMPLETE"/>
    <s v="RBS-Regional 3"/>
    <d v="2026-08-07T14:01:57"/>
    <d v="2026-08-10T09:19:53"/>
    <n v="69360835"/>
    <m/>
    <n v="141456115388"/>
    <s v="Es Teh Sulthan"/>
    <s v="ODP-DMA-FK/055 FK/D04/055.01"/>
    <s v="WO061169300"/>
    <m/>
    <m/>
    <m/>
    <n v="110.61332747340199"/>
    <n v="-6.7991515299220104"/>
    <s v="MD|MYDB-20260806264505|DN00001/MN00969|Es Teh Sulthan|083856148471"/>
    <s v="MYDIGIBIZPARTNER"/>
    <m/>
    <m/>
    <m/>
    <m/>
    <m/>
    <m/>
    <m/>
    <m/>
    <s v="Management Janji"/>
    <s v="2026-08-08 13:00:00 | M Janji : (08/08/026) jam Pasang : 09:00 Note : hubungi pelanggan jika ingin kelokasi"/>
    <s v="FCC"/>
    <d v="2026-07-08T14:10:02"/>
    <d v="2026-08-08T13:00:00"/>
    <s v="Kendala Lainnya"/>
    <s v="CANCEL"/>
    <s v="DEMAK"/>
    <s v="NO ADDON"/>
    <m/>
    <s v="Cancel Completed"/>
    <s v="HSI Bisnis Promo HUT Telkom PSB 70% - 150 Mbps"/>
    <s v="INDIBIZ"/>
    <m/>
    <m/>
    <d v="2026-08-08T13:00:00"/>
    <s v="2026-08-08 13:00:00 | M Janji : (08/08/026) jam Pasang : 09:00 Note : hubungi pelanggan jika ingin kelokasi"/>
    <m/>
    <m/>
    <m/>
    <e v="#NUM!"/>
    <e v="#NUM!"/>
    <x v="1"/>
  </r>
  <r>
    <n v="961"/>
    <n v="1002516175"/>
    <n v="3"/>
    <x v="2"/>
    <n v="5"/>
    <s v="DENPASAR"/>
    <s v="SANUR"/>
    <s v="SAU"/>
    <s v="REG"/>
    <s v="AO"/>
    <x v="0"/>
    <s v="1P INET"/>
    <s v="102 | FOLLOW UP COMPLETED"/>
    <s v="RBS-Regional 3"/>
    <d v="2026-08-08T16:50:56"/>
    <d v="2026-08-10T12:25:05"/>
    <n v="69361627"/>
    <m/>
    <n v="172401298255"/>
    <s v="KARUNIA SEDANA ARTA"/>
    <s v="ODP-SAU-FV/21 FV/D03/21.01"/>
    <s v="WO061282060"/>
    <m/>
    <m/>
    <m/>
    <n v="115.2514189"/>
    <n v="-8.6707909999999995"/>
    <s v="|MN02665|MYIA-042053483282/POI/pak dwi/081237942443/karuniaardanaarta07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6:55:05"/>
    <d v="2026-08-09T13:00:00"/>
    <m/>
    <s v="REVOKE"/>
    <s v="SANUR"/>
    <s v="NO ADDON"/>
    <m/>
    <s v="Follow Up Revoke Completed, New Order ID : SC1002517621"/>
    <s v="HSI Bisnis Promo HUT Telkom PSB 70% - 20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1"/>
  </r>
  <r>
    <n v="962"/>
    <n v="1002505386"/>
    <n v="3"/>
    <x v="6"/>
    <n v="5"/>
    <s v="SIDOARJO"/>
    <s v="INNER - JATIM TIMUR"/>
    <s v="KRN"/>
    <s v="REG"/>
    <s v="AO"/>
    <x v="0"/>
    <m/>
    <s v="Completed (PS)"/>
    <s v="RBS-Regional 3"/>
    <d v="2026-08-02T16:42:40"/>
    <d v="2026-08-04T20:49:57"/>
    <n v="69357103"/>
    <m/>
    <n v="152331250862"/>
    <s v="GOEM INDONESIA"/>
    <s v="ODP-KRN-FD/01"/>
    <s v="WO060882665"/>
    <m/>
    <m/>
    <m/>
    <n v="112.7178614"/>
    <n v="-7.4460407999999996"/>
    <s v="|MN02271|/GOEM INDONESIA/WINBACK 2.0 HSI B2B (1:1) 75MBPS 415RB PSB DISC 70%//goemoffice@gmail.com/KHOIRIL MIFTACHUL HUDA/85732763492"/>
    <s v="Sales Force DBS"/>
    <m/>
    <m/>
    <m/>
    <m/>
    <m/>
    <m/>
    <m/>
    <m/>
    <s v="Management Janji"/>
    <s v="2026-08-05 13:00:00|Nama : BP KHOIRIL MIFTACHUL HUDA No Hp : 085732763492 No Alt :  Tgl Pemasangan : 05 Agustus 2026 Interval : PAGI  Note : Hubungi pelanggan terlebih dahulu|40981182|MYDITA"/>
    <s v="FCC"/>
    <d v="2026-02-08T16:54:48"/>
    <d v="2026-08-05T13:00:00"/>
    <m/>
    <s v="PS"/>
    <s v="KRI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: BP KHOIRIL MIFTACHUL HUDA No Hp : 085732763492 No Alt :  Tgl Pemasangan : 05 Agustus 2026 Interval : PAGI  Note : Hubungi pelanggan terlebih dahulu|40981182|MYDITA"/>
    <n v="2026"/>
    <n v="8"/>
    <n v="4"/>
    <d v="2026-08-04T00:00:00"/>
    <n v="-1.5416666666642413"/>
    <x v="0"/>
  </r>
  <r>
    <n v="963"/>
    <n v="1002517422"/>
    <n v="3"/>
    <x v="1"/>
    <n v="4"/>
    <s v="SEMARANG"/>
    <s v="INNER - SEMARANG JATENG UTARA"/>
    <s v="SMT"/>
    <s v="REG"/>
    <s v="AO"/>
    <x v="0"/>
    <m/>
    <s v="Completed (PS)"/>
    <s v="RBS-Regional 3"/>
    <d v="2026-08-10T11:24:06"/>
    <d v="2026-08-10T12:56:44"/>
    <n v="69360718"/>
    <m/>
    <n v="141420144975"/>
    <s v="PT. Pacific Furniture"/>
    <s v="ODP-SMT-FEE/085"/>
    <s v="WO061379187"/>
    <m/>
    <m/>
    <m/>
    <n v="110.3305154"/>
    <n v="-7.0006608999999997"/>
    <s v="|MC50018|MYIA-058480666546/POI/Darwen Cabucos Bregente/087898118877/sanam@ptpacificfurniture.id"/>
    <s v="MYDIGIBIZPARTNER"/>
    <m/>
    <m/>
    <m/>
    <m/>
    <m/>
    <m/>
    <m/>
    <m/>
    <s v="Management Janji"/>
    <s v="2026-08-10 08:00:00 | Tanggal pemasangan: 10/08/2026  Jam pemasangan : pagi  Info Tambahan : Hubungi pelanggan dulu sebelum ke lokasi  terima kasih."/>
    <s v="FCC"/>
    <d v="2026-10-08T11:40:04"/>
    <m/>
    <m/>
    <s v="PS"/>
    <s v="SEMARANG TUGU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10 08:00:00 | Tanggal pemasangan: 10/08/2026  Jam pemasangan : pagi  Info Tambahan : Hubungi pelanggan dulu sebelum ke lokasi  terima kasih."/>
    <n v="2026"/>
    <n v="8"/>
    <n v="10"/>
    <d v="2026-08-10T00:00:00"/>
    <n v="-0.29166666666424135"/>
    <x v="0"/>
  </r>
  <r>
    <n v="964"/>
    <n v="1002504315"/>
    <n v="3"/>
    <x v="4"/>
    <n v="5"/>
    <s v="MATARAM"/>
    <s v="SUMBAWA"/>
    <s v="SBW"/>
    <s v="REG"/>
    <s v="AO"/>
    <x v="0"/>
    <s v="1P INET"/>
    <s v="102 | FOLLOW UP COMPLETED"/>
    <s v="RBS-Regional 3"/>
    <d v="2026-08-01T09:55:57"/>
    <d v="2026-08-03T18:03:41"/>
    <n v="69356609"/>
    <m/>
    <n v="172606810502"/>
    <s v="SMP IT ABU HURAIRAH SUMBAWA"/>
    <s v="ODP-SBW-FBK/12 FBK/D01/12.01"/>
    <s v="WO060624388"/>
    <m/>
    <m/>
    <m/>
    <n v="117.4378584"/>
    <n v="-8.6448596000000002"/>
    <s v="|MN01595|MYIA-046506313461/POI/FIRMAN/087860187055/smpitputra.abhursumbawa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0:09:45"/>
    <d v="2026-08-02T08:00:00"/>
    <s v="Kendala Lainnya"/>
    <s v="REVOKE"/>
    <s v="X"/>
    <s v="NO ADDON"/>
    <m/>
    <s v="Follow Up Revoke Completed, New Order ID : SC1002506602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</r>
  <r>
    <n v="965"/>
    <n v="1002514536"/>
    <n v="3"/>
    <x v="3"/>
    <n v="4"/>
    <s v="YOGYAKARTA"/>
    <s v="INNER - YOGYA JATENG SELATAN"/>
    <s v="KGD"/>
    <s v="REG"/>
    <s v="AO"/>
    <x v="0"/>
    <s v="1P INET"/>
    <s v="OSS - FALLOUT"/>
    <s v="RBS-Regional 3"/>
    <d v="2026-08-07T13:07:56"/>
    <d v="2026-08-09T16:49:24"/>
    <n v="69360738"/>
    <m/>
    <n v="143132123533"/>
    <s v="MI NURUL UMMAH KOTAGEDE"/>
    <s v="ODP-KGD-FAA/10 FAA/D05/03.10"/>
    <s v="WO061159520"/>
    <m/>
    <m/>
    <m/>
    <n v="110.3960871"/>
    <n v="-7.8257329000000002"/>
    <s v="|MC80224|MYIA-001061067161/POI/MUNTAHA/081326211551/ubbaidme@gmail.com"/>
    <s v="MYIB_ASSISTANT"/>
    <m/>
    <m/>
    <m/>
    <m/>
    <m/>
    <m/>
    <m/>
    <m/>
    <s v="Management Janji"/>
    <s v="2026-08-09 15:00:00 | Nama PIC : MUNTAHA No HP : 081326211551 Alt :  M Janji : 08/08/2026 Jam Pasang : 08.00 - 13:00  NoteÃ‚Â :  hubungi terlebih dahulu sebelum kelokasi"/>
    <s v="FCC"/>
    <d v="2026-07-08T13:10:14"/>
    <d v="2026-08-09T15:00:00"/>
    <s v="Kendala Pelanggan"/>
    <s v="FO_WFM"/>
    <s v="KOTAGEDE"/>
    <s v="NO ADDON"/>
    <m/>
    <s v="Provisioning Failed|WFM|INF009006440|PP_-7.8178317,110.4079183_PP_MANJA SENIN 10 AGUSTUS 2026"/>
    <s v="HSI Bisnis Basic Promo HUT Telkom PSB 70% - 100 Mbps Dual Band"/>
    <s v="INDIBIZ"/>
    <m/>
    <m/>
    <d v="2026-08-09T15:00:00"/>
    <s v="2026-08-09 15:00:00 | Nama PIC : MUNTAHA No HP : 081326211551 Alt :  M Janji : 08/08/2026 Jam Pasang : 08.00 - 13:00  NoteÃ‚Â :  hubungi terlebih dahulu sebelum kelokasi"/>
    <m/>
    <m/>
    <m/>
    <e v="#NUM!"/>
    <e v="#NUM!"/>
    <x v="1"/>
  </r>
  <r>
    <n v="966"/>
    <n v="1002504491"/>
    <n v="3"/>
    <x v="4"/>
    <n v="5"/>
    <s v="MATARAM"/>
    <s v="LOMBOK TIMUR UTARA"/>
    <s v="SEL"/>
    <s v="REG"/>
    <s v="AO"/>
    <x v="0"/>
    <m/>
    <s v="100 | REVOKE COMPLETED"/>
    <s v="RBS-Regional 2"/>
    <d v="2026-08-01T12:08:57"/>
    <d v="2026-08-06T14:29:54"/>
    <n v="69356689"/>
    <m/>
    <n v="172619203310"/>
    <s v="warung kopi Bujang"/>
    <s v="ODP-SEL-FAM/49"/>
    <s v="WO060655963"/>
    <m/>
    <m/>
    <m/>
    <n v="116.66752580000001"/>
    <n v="-8.5008976999999994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jam Pasang : pagi  Note : hubungi pelanggan jika ingin kelokasi|MU1366|MYDITA"/>
    <s v="FCC"/>
    <d v="2026-01-08T12:09:52"/>
    <d v="2026-08-07T08:00:00"/>
    <s v="Kendala Pelanggan"/>
    <s v="REVOKE"/>
    <s v="LOMBOK TIMU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M Janji : 7 agustus 2026 jam Pasang : pagi  Note : hubungi pelanggan jika ingin kelokasi|MU1366|MYDITA"/>
    <m/>
    <m/>
    <m/>
    <e v="#NUM!"/>
    <e v="#NUM!"/>
    <x v="1"/>
  </r>
  <r>
    <n v="967"/>
    <n v="1002511361"/>
    <n v="3"/>
    <x v="0"/>
    <n v="5"/>
    <s v="MADIUN"/>
    <s v="TUBAN"/>
    <s v="TNZ"/>
    <s v="REG"/>
    <s v="AO"/>
    <x v="0"/>
    <s v="1P INET"/>
    <s v="Completed (PS)"/>
    <s v="RBS-Regional 3"/>
    <d v="2026-08-05T19:38:56"/>
    <d v="2026-08-07T11:27:32"/>
    <n v="69359513"/>
    <m/>
    <n v="152612222882"/>
    <s v="Centra kos"/>
    <s v="ODP-TNZ-FK/95 FK/D07/95.01"/>
    <s v="WO061026398"/>
    <m/>
    <m/>
    <m/>
    <n v="112.07901094508399"/>
    <n v="-6.9143568979543302"/>
    <s v="|MN02366|MYIA-075888039611/POI/Moch alfaruq junaedi/081233240483/junaavage@gmail.com"/>
    <s v="MYIB_ASSISTANT"/>
    <m/>
    <m/>
    <m/>
    <m/>
    <m/>
    <m/>
    <m/>
    <m/>
    <s v="Management Janji"/>
    <s v="2026-08-07 15:00:00 | M Janji : (06/08/2026) jam Pasang pagi / siang  Note : hubungi pelanggan jika ingin kelokasi"/>
    <s v="FCC"/>
    <d v="2026-05-08T19:39:50"/>
    <d v="2026-08-07T15:00:00"/>
    <m/>
    <s v="PS"/>
    <s v="X"/>
    <s v="NO ADDON"/>
    <n v="20260807"/>
    <s v="Completed"/>
    <s v="HSI Bisnis Basic Promo HUT Telkom PSB 70% - 100 Mbps Dual Band"/>
    <s v="INDIBIZ"/>
    <m/>
    <m/>
    <d v="2026-08-07T15:00:00"/>
    <s v="2026-08-07 15:00:00 | M Janji : (06/08/2026) jam Pasang pagi / siang  Note : hubungi pelanggan jika ingin kelokasi"/>
    <n v="2026"/>
    <n v="8"/>
    <n v="7"/>
    <d v="2026-08-07T00:00:00"/>
    <n v="-0.625"/>
    <x v="0"/>
  </r>
  <r>
    <n v="968"/>
    <n v="1002508532"/>
    <n v="3"/>
    <x v="6"/>
    <n v="5"/>
    <s v="JEMBER"/>
    <s v="JEMBER"/>
    <s v="KBS"/>
    <s v="REG"/>
    <s v="AO"/>
    <x v="0"/>
    <s v="1P INET"/>
    <s v="Completed (PS)"/>
    <s v="RBS-Regional 3"/>
    <d v="2026-08-04T14:22:57"/>
    <d v="2026-08-05T18:23:47"/>
    <n v="69358351"/>
    <m/>
    <n v="152502216847"/>
    <s v="KOST PUTRI POPPY"/>
    <s v="ODP-KBS-FP/69 FP/D02/69.01"/>
    <s v="WO060901398"/>
    <m/>
    <m/>
    <m/>
    <n v="113.722092"/>
    <n v="-8.1676880000000001"/>
    <s v="|MN00906|MYIA-004543762834/POI/poppy/0895623050012/poppyhomestay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4:25:58"/>
    <d v="2026-08-06T08:00:00"/>
    <m/>
    <s v="PS"/>
    <s v="KEBONSARI"/>
    <s v="NO ADDON"/>
    <n v="20260805"/>
    <s v="Completed"/>
    <s v="HSI Bisnis Promo HUT Telkom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0"/>
  </r>
  <r>
    <n v="969"/>
    <n v="1002514504"/>
    <n v="3"/>
    <x v="2"/>
    <n v="5"/>
    <s v="SINGARJA"/>
    <s v="SINGARAJA"/>
    <s v="SRR"/>
    <s v="REG"/>
    <s v="AO"/>
    <x v="0"/>
    <m/>
    <s v="Completed (PS)"/>
    <s v="RBS-Regional 3"/>
    <d v="2026-08-07T12:47:55"/>
    <d v="2026-08-08T08:12:44"/>
    <n v="69359181"/>
    <m/>
    <n v="172425707991"/>
    <s v="SMK NEGERI 1 SERIRIT"/>
    <s v="ODP-SRR-FAA/16"/>
    <s v="WO061158263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 Jam pemasangan : pagi / siang  Info Tambahan : Hubungi pelanggan dulu sebelum ke lokasi.  terima kasih|40010577|MYDITA"/>
    <s v="FCC"/>
    <d v="2026-07-08T12:55:13"/>
    <m/>
    <m/>
    <s v="PS"/>
    <s v="X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Tanggal pemasangan: 6/08/2026  Jam pemasangan : pagi / siang  Info Tambahan : Hubungi pelanggan dulu sebelum ke lokasi.  terima kasih|40010577|MYDITA"/>
    <n v="2026"/>
    <n v="8"/>
    <n v="8"/>
    <d v="2026-08-08T00:00:00"/>
    <n v="0.70833333333575865"/>
    <x v="0"/>
  </r>
  <r>
    <n v="970"/>
    <n v="1002513663"/>
    <n v="3"/>
    <x v="3"/>
    <n v="4"/>
    <s v="MAGELANG"/>
    <s v="KEBUMEN"/>
    <s v="KBM"/>
    <s v="REG"/>
    <s v="AO"/>
    <x v="0"/>
    <s v="1P INET"/>
    <s v="Completed (PS)"/>
    <s v="RBS-Regional 3"/>
    <d v="2026-08-07T08:08:57"/>
    <d v="2026-08-09T10:16:32"/>
    <n v="69360399"/>
    <m/>
    <n v="142141120163"/>
    <s v="PERPUSTAKAAN SMP MUHAMMADIYAH 2 KEBUMEN"/>
    <s v="ODP-KBM-FAC/10 FAC/D01/02.10"/>
    <s v="WO061127925"/>
    <m/>
    <m/>
    <m/>
    <n v="109.667141"/>
    <n v="-7.6780049999999997"/>
    <s v="|MC80224|MYIA-034162493034/POI/IMAM ROMZAN FAUZI/087868675959/smp.muhduakbm@gmail.com"/>
    <s v="MYIB_ASSISTANT"/>
    <m/>
    <m/>
    <m/>
    <m/>
    <m/>
    <m/>
    <m/>
    <m/>
    <s v="Management Janji"/>
    <s v="2026-08-10 08:00:00 | telp :087868675959  alt : pagi / siang 10/08/2026 hub sebelum ke lokasi "/>
    <s v="FCC"/>
    <d v="2026-07-08T08:10:34"/>
    <d v="2026-08-10T08:00:00"/>
    <m/>
    <s v="PS"/>
    <s v="X"/>
    <s v="NO ADDON"/>
    <n v="20260809"/>
    <s v="Completed"/>
    <s v="HSI Bisnis Promo HUT Telkom PSB 70% - 200 Mbps"/>
    <s v="INDIBIZ"/>
    <m/>
    <m/>
    <d v="2026-08-10T08:00:00"/>
    <s v="2026-08-10 08:00:00 | telp :087868675959  alt : pagi / siang 10/08/2026 hub sebelum ke lokasi "/>
    <n v="2026"/>
    <n v="8"/>
    <n v="9"/>
    <d v="2026-08-09T00:00:00"/>
    <n v="-1.3333333333357587"/>
    <x v="0"/>
  </r>
  <r>
    <n v="971"/>
    <n v="1002517537"/>
    <n v="3"/>
    <x v="0"/>
    <n v="5"/>
    <s v="KEDIRI"/>
    <s v="TULUNGAGUNG"/>
    <s v="TUL"/>
    <s v="REG"/>
    <s v="AO"/>
    <x v="0"/>
    <s v="1P INET"/>
    <s v="8 | OSS - PONR"/>
    <s v="RBS-Regional 3"/>
    <d v="2026-08-10T11:52:57"/>
    <d v="2026-08-10T18:02:32"/>
    <n v="69362320"/>
    <m/>
    <n v="152606246417"/>
    <s v="Ufo elektronik"/>
    <s v="ODP-TUL-FAZ/72 FAZ/D05/72.01"/>
    <s v="WO061382919"/>
    <m/>
    <m/>
    <m/>
    <n v="111.903731229776"/>
    <n v="-8.0559575176306897"/>
    <s v="|MN02803|MYIA-034007001989/POI/Andit/085186849998/ufotulungagung18@yahoo.com"/>
    <s v="MYIB_ASSISTANT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11:54:41"/>
    <d v="2026-08-11T08:00:00"/>
    <m/>
    <s v="ACT_COM"/>
    <s v="TULUNGAGUNG"/>
    <s v="NO ADDON"/>
    <m/>
    <s v="PONR"/>
    <s v="HSI Bisnis Promo HUT Telkom PSB 70% - 75 Mbps"/>
    <s v="INDIBIZ"/>
    <m/>
    <m/>
    <d v="2026-08-11T08:00:00"/>
    <s v="2026-08-11 08:00:00 | Tanggal pemasangan :11/08/2026 Jam pemasangan : pagi Info Tambahan : Hubungi pelanggan dulu sebelum ke lokasi terima kasih."/>
    <m/>
    <m/>
    <m/>
    <e v="#NUM!"/>
    <e v="#NUM!"/>
    <x v="1"/>
  </r>
  <r>
    <n v="972"/>
    <n v="1002518438"/>
    <n v="3"/>
    <x v="5"/>
    <n v="5"/>
    <s v="SBY UTARA"/>
    <s v="MANYAR"/>
    <s v="MGO"/>
    <s v="REG"/>
    <s v="AO"/>
    <x v="0"/>
    <m/>
    <s v="Completed (PS)"/>
    <s v="RBS-Regional 3"/>
    <d v="2026-08-10T16:13:03"/>
    <d v="2026-08-10T18:48:58"/>
    <n v="69359904"/>
    <m/>
    <n v="152413167609"/>
    <s v="LEMBAGA PENDIDIKAN BAHASA CHINA"/>
    <s v="ODP-DMO-FQD/01"/>
    <s v="WO061428463"/>
    <m/>
    <m/>
    <m/>
    <n v="112.7513218"/>
    <n v="-7.2599382439999998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 jam Pasang : 09:00  Note : hubungi pelanggan jika ingin kelokasi  "/>
    <s v="FCC"/>
    <d v="2026-10-08T16:25:38"/>
    <m/>
    <m/>
    <s v="PS"/>
    <s v="MERGOYOSO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0T07:00:00"/>
    <s v="2026-08-07 13:00:00 | M Janji : (07/08/026)  jam Pasang : 09:00  Note : hubungi pelanggan jika ingin kelokasi  "/>
    <n v="2026"/>
    <n v="8"/>
    <n v="10"/>
    <d v="2026-08-10T00:00:00"/>
    <n v="-0.29166666666424135"/>
    <x v="0"/>
  </r>
  <r>
    <n v="973"/>
    <n v="1002513310"/>
    <n v="3"/>
    <x v="5"/>
    <n v="5"/>
    <s v="SBY SELATAN"/>
    <s v="TANDES"/>
    <s v="DMO"/>
    <s v="REG"/>
    <s v="AO"/>
    <x v="0"/>
    <s v="2P INET + VOICE"/>
    <s v="Completed (PS)"/>
    <s v="RBS-Regional 3"/>
    <d v="2026-08-06T17:11:57"/>
    <d v="2026-08-07T21:56:12"/>
    <n v="69360300"/>
    <n v="3135934396"/>
    <n v="152301273560"/>
    <s v="KANTIN KPU KOTA SURABAYA"/>
    <s v="ODP-DMO-FSC/54 FSC/D04/54.01"/>
    <s v="WO061107126"/>
    <m/>
    <m/>
    <m/>
    <n v="112.7290878"/>
    <n v="-7.2928693999999998"/>
    <s v="MD|MYDB-20260806264499|DN00001/MN00086|KANTIN KPU KOTA SURABAYA|0817665660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7:26:01"/>
    <d v="2026-08-07T15:00:00"/>
    <m/>
    <s v="PS"/>
    <s v="DARMO GUBENG"/>
    <s v="NO ADDON"/>
    <n v="20260807"/>
    <s v="Completed"/>
    <s v="HSI Bisnis Bundling Phone Promo 2026 PSB 70% - Free 800 Menit Promo - 5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0"/>
  </r>
  <r>
    <n v="974"/>
    <n v="1002514667"/>
    <n v="3"/>
    <x v="3"/>
    <n v="4"/>
    <s v="MAGELANG"/>
    <s v="KEBUMEN"/>
    <s v="KBM"/>
    <s v="REG"/>
    <s v="AO"/>
    <x v="0"/>
    <m/>
    <s v="Completed (PS)"/>
    <s v="RBS-Regional 3"/>
    <d v="2026-08-07T14:45:46"/>
    <d v="2026-08-09T12:02:21"/>
    <n v="69360793"/>
    <m/>
    <n v="142141120175"/>
    <s v="CV TRIO BUMEN JAYA TENANT BROTHER MEDIA PHOTOBOX"/>
    <s v="ODP-KBM-FAK/051"/>
    <s v="WO061274561"/>
    <m/>
    <m/>
    <m/>
    <n v="109.659964442253"/>
    <n v="-7.6639983991637202"/>
    <s v="AMRBS/402718/AMY NURHAYATI/R3/MAGELANG/PSB HSI BISNIS 1S 50 MBPS /SYAIFUL ARIF/081213844147/triomallkebumen@gmail.com"/>
    <s v="Amex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56:06"/>
    <d v="2026-08-09T13:00:00"/>
    <m/>
    <s v="PS"/>
    <s v="X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9"/>
    <d v="2026-08-09T00:00:00"/>
    <n v="-0.54166666666424135"/>
    <x v="0"/>
  </r>
  <r>
    <n v="975"/>
    <n v="1002511939"/>
    <n v="3"/>
    <x v="0"/>
    <n v="5"/>
    <s v="MALANG"/>
    <s v="KEPANJEN"/>
    <s v="SWJ"/>
    <s v="REG"/>
    <s v="AO"/>
    <x v="0"/>
    <s v="1P INET"/>
    <s v="102 | FOLLOW UP COMPLETED"/>
    <s v="RBS-Regional 3"/>
    <d v="2026-08-06T11:04:56"/>
    <d v="2026-08-10T12:02:20"/>
    <n v="69359794"/>
    <m/>
    <n v="152705284987"/>
    <s v="SMK WISNUWARDHANA"/>
    <s v="ODP-SWJ-FB/50 FB/D04/50.01"/>
    <s v="WO061056660"/>
    <m/>
    <m/>
    <m/>
    <n v="112.66926239999999"/>
    <n v="-7.9709640999999998"/>
    <s v="|MN01864|MYIA-098063558330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1:10:06"/>
    <d v="2026-08-07T08:00:00"/>
    <m/>
    <s v="REVOKE"/>
    <s v="SAWOJAJAR"/>
    <s v="NO ADDON"/>
    <m/>
    <s v="Follow Up Revoke Completed, New Order ID : SC100251757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1"/>
  </r>
  <r>
    <n v="976"/>
    <n v="1002512969"/>
    <n v="3"/>
    <x v="7"/>
    <n v="4"/>
    <s v="KUDUS"/>
    <s v="KUDUS"/>
    <s v="KUD"/>
    <s v="REG"/>
    <s v="AO"/>
    <x v="0"/>
    <m/>
    <s v="Completed (PS)"/>
    <s v="RBS-Regional 3"/>
    <d v="2026-08-06T15:45:14"/>
    <d v="2026-08-07T11:30:12"/>
    <n v="69358545"/>
    <m/>
    <n v="142401145988"/>
    <s v="SPBU 4459303"/>
    <s v="ODP-KUD-FAX/026"/>
    <s v="WO061097693"/>
    <m/>
    <m/>
    <m/>
    <n v="110.930300992233"/>
    <n v="-6.8027469760415196"/>
    <s v="|MC60142|MYIA-071087231335/POI/DERA BAHTIAR WIDIYANTO /08562685148/spbu_modern@yahoo.com"/>
    <s v="Sales Profesional"/>
    <m/>
    <m/>
    <m/>
    <m/>
    <m/>
    <m/>
    <m/>
    <m/>
    <s v="Management Janji"/>
    <s v="2026-08-05 13:00:00 |  M Janji : (5 AGUSTUS 2026)  jam Pasang : siang  Note : hubungi pelanggan jika ingin kelokasi"/>
    <s v="FCC"/>
    <d v="2026-06-08T16:10:32"/>
    <m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 M Janji : (5 AGUSTUS 2026)  jam Pasang : siang  Note : hubungi pelanggan jika ingin kelokasi"/>
    <n v="2026"/>
    <n v="8"/>
    <n v="7"/>
    <d v="2026-08-07T00:00:00"/>
    <n v="0.70833333333575865"/>
    <x v="0"/>
  </r>
  <r>
    <n v="977"/>
    <n v="1002516387"/>
    <n v="3"/>
    <x v="7"/>
    <n v="4"/>
    <s v="KUDUS"/>
    <s v="PATI"/>
    <s v="PAT"/>
    <s v="REG"/>
    <s v="AO"/>
    <x v="0"/>
    <s v="1P INET"/>
    <s v="Completed (PS)"/>
    <s v="RBS-Regional 3"/>
    <d v="2026-08-09T10:52:56"/>
    <d v="2026-08-09T19:13:50"/>
    <n v="69361769"/>
    <m/>
    <n v="142551119471"/>
    <s v="SPBU 4459128 PATI"/>
    <s v="ODP-PAT-FN/038 FN/D03/038.01"/>
    <s v="WO061308114"/>
    <m/>
    <m/>
    <m/>
    <n v="110.98999000000001"/>
    <n v="-6.781517"/>
    <s v="|MC60040|MYIA-052831325991/POI/Danang Susilo/089670471853/ptbumirejoenergibersama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X"/>
    <s v="NO ADDON"/>
    <n v="20260809"/>
    <s v="Completed"/>
    <s v="HSI Bisnis Promo HUT Telkom PSB 70% - 50 Mbps"/>
    <s v="INDIBIZ"/>
    <m/>
    <m/>
    <d v="2026-08-10T08:00:00"/>
    <s v="2026-08-10 08:00:00 | M Janji : (10/08/2026) jam Pasang : 09:00 Note : hubungi pelanggan jika ingin kelokasi"/>
    <n v="2026"/>
    <n v="8"/>
    <n v="9"/>
    <d v="2026-08-09T00:00:00"/>
    <n v="-1.3333333333357587"/>
    <x v="0"/>
  </r>
  <r>
    <n v="978"/>
    <n v="1002518617"/>
    <n v="3"/>
    <x v="6"/>
    <n v="5"/>
    <s v="JEMBER"/>
    <s v="BONDOWOSO"/>
    <s v="BOW"/>
    <s v="REG"/>
    <s v="AO"/>
    <x v="0"/>
    <s v="1P INET"/>
    <s v="7 | OSS - PROVISIONING ISSUED"/>
    <s v="RBS-Regional 3"/>
    <d v="2026-08-10T17:28:56"/>
    <d v="2026-08-10T21:14:13"/>
    <n v="69362765"/>
    <m/>
    <n v="152507225789"/>
    <s v="RUMAH KOST NOVIATUL"/>
    <s v="ODP-BOW-FC/47 FC/D03/47.01"/>
    <s v="WO061438273"/>
    <m/>
    <m/>
    <m/>
    <n v="113.87431162541"/>
    <n v="-7.9535125503052404"/>
    <s v="|MN02331|MYIA-091928291386/POI/NOVIATUL HASANAH/082220031997/noviatuljoss@gmail.com"/>
    <s v="MYIB_ASSISTANT"/>
    <m/>
    <m/>
    <m/>
    <m/>
    <m/>
    <m/>
    <m/>
    <m/>
    <s v="Management Janji"/>
    <s v="2026-08-11 15:00:00 | Nama PIC:  bp tasman No HP: 082220031997 Alt: Tanggal: 11/8/2026 Jam Pasang: Sore Note: Hubungi sebelum ke lokasi, terimakasih."/>
    <s v="FCC"/>
    <d v="2026-10-08T17:39:53"/>
    <d v="2026-08-11T15:00:00"/>
    <m/>
    <s v="PI"/>
    <s v="BONDOWOSO"/>
    <s v="NO ADDON"/>
    <m/>
    <s v="Provisioning Issued"/>
    <s v="HSI Bisnis Promo HUT Telkom PSB 70% - 50 Mbps"/>
    <s v="INDIBIZ"/>
    <m/>
    <m/>
    <d v="2026-08-11T15:00:00"/>
    <s v="2026-08-11 15:00:00 | Nama PIC:  bp tasman No HP: 082220031997 Alt: Tanggal: 11/8/2026 Jam Pasang: Sore Note: Hubungi sebelum ke lokasi, terimakasih."/>
    <m/>
    <m/>
    <m/>
    <e v="#NUM!"/>
    <e v="#NUM!"/>
    <x v="1"/>
  </r>
  <r>
    <n v="979"/>
    <n v="1002514892"/>
    <n v="3"/>
    <x v="5"/>
    <n v="5"/>
    <s v="SBY UTARA"/>
    <s v="LAMONGAN"/>
    <s v="LMG"/>
    <s v="REG"/>
    <s v="AO"/>
    <x v="0"/>
    <m/>
    <s v="Completed (PS)"/>
    <s v="RBS-Regional 3"/>
    <d v="2026-08-07T14:43:55"/>
    <d v="2026-08-08T15:19:45"/>
    <n v="69360904"/>
    <m/>
    <n v="152433910087"/>
    <s v="FavlQc Coffeeshop"/>
    <s v="ODP-LMG-FU/24"/>
    <s v="WO061183507"/>
    <m/>
    <m/>
    <m/>
    <n v="112.32563810000001"/>
    <n v="-7.1735312000000002"/>
    <s v="|MC70134|/FavlQc Coffeeshop/0851-9117-4029/favlqc.coffeeshop@gmail.com/HSI Bisnis Promo HUT Telkom (1:1) 300 Mbps (Rp 1.130.000) PSB Rp 150.000/ELSIA MULYANDREKA/RT/RW 011/003 Dsn. Megarih, Ds. Kedungmegarih, Kec. Kembangbahu, Kab. Lamongan, Jawa Timur 62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56:06"/>
    <d v="2026-08-08T13:00:00"/>
    <m/>
    <s v="PS"/>
    <s v="LAMONGAN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0"/>
  </r>
  <r>
    <n v="980"/>
    <n v="1002507946"/>
    <n v="3"/>
    <x v="0"/>
    <n v="5"/>
    <s v="MALANG"/>
    <s v="KEPANJEN"/>
    <s v="KLJ"/>
    <s v="REG"/>
    <s v="AO"/>
    <x v="0"/>
    <m/>
    <s v="Completed (PS)"/>
    <s v="RBS-Regional 3"/>
    <d v="2026-08-04T12:03:12"/>
    <d v="2026-08-04T16:54:15"/>
    <n v="69355824"/>
    <m/>
    <n v="152703903397"/>
    <s v="SDN MULYOREJO 2"/>
    <s v="ODP-KLJ-FDA/22"/>
    <s v="WO060879792"/>
    <m/>
    <m/>
    <m/>
    <n v="112.602569"/>
    <n v="-7.9920602000000001"/>
    <s v="|MN01864|MYIA-090022650076/POI/ARI KUSUMA WIRA PERSADA/087796646629/sdn.mulyorejodua@gmail.com"/>
    <s v="Sales Profesional"/>
    <m/>
    <m/>
    <m/>
    <m/>
    <m/>
    <m/>
    <m/>
    <m/>
    <s v="Management Janji"/>
    <s v="2026-08-01 13:00:00 | Nama PIC : BAPAK ARI  No HP :  087796646629  Alt :   M Janji : (SABTU/1/AGUSTUS/2026)  jam Pasang : 09:00  Note : hubungi pelanggan jika ingin kelokasi"/>
    <s v="FCC"/>
    <d v="2026-04-08T12:09:53"/>
    <m/>
    <m/>
    <s v="PS"/>
    <s v="KLOJE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Nama PIC : BAPAK ARI  No HP :  087796646629  Alt :   M Janji : (SABTU/1/AGUSTUS/2026)  jam Pasang : 09:00  Note : hubungi pelanggan jika ingin kelokasi"/>
    <n v="2026"/>
    <n v="8"/>
    <n v="4"/>
    <d v="2026-08-04T00:00:00"/>
    <n v="-0.29166666666424135"/>
    <x v="0"/>
  </r>
  <r>
    <n v="981"/>
    <n v="1002506516"/>
    <n v="3"/>
    <x v="7"/>
    <n v="4"/>
    <s v="SOLO"/>
    <s v="INNER - SOLO JATENG TIMUR"/>
    <s v="GLD"/>
    <s v="REG"/>
    <s v="AO"/>
    <x v="0"/>
    <m/>
    <s v="97 | SIBEL - CANCEL COMPLETE"/>
    <s v="RBS-Regional 3"/>
    <d v="2026-08-03T16:30:33"/>
    <d v="2026-08-03T17:48:04"/>
    <n v="69348406"/>
    <m/>
    <n v="146514602580"/>
    <s v="Blue Bake Houf Kitchen"/>
    <s v="ODP-GLD-FBC/059"/>
    <s v="WO060822839"/>
    <m/>
    <m/>
    <m/>
    <n v="110.821685781062"/>
    <n v="-7.5711869123187503"/>
    <s v="|MN01857|MYIA-070482244462/POI/Erry Bima Nugroho/085232027079/bbhkitchen5758@gmail.com"/>
    <s v="Amex"/>
    <m/>
    <m/>
    <m/>
    <m/>
    <m/>
    <m/>
    <m/>
    <m/>
    <s v="Management Janji"/>
    <s v="2026-07-22 13:00:00 | Tanggal Pemasangan : 22 Juli 2026  Jam Pemasangan : 08:00 13:00  Info Tambahan : Hubungi pelanggan dulu sebelum ke lokasi terimakasih"/>
    <s v="FCC"/>
    <d v="2026-03-08T16:39:49"/>
    <m/>
    <m/>
    <s v="CANCEL"/>
    <s v="X"/>
    <s v="NO ADDON"/>
    <m/>
    <m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7-22 13:00:00 | Tanggal Pemasangan : 22 Juli 2026  Jam Pemasangan : 08:00 13:00  Info Tambahan : Hubungi pelanggan dulu sebelum ke lokasi terimakasih"/>
    <m/>
    <m/>
    <m/>
    <e v="#NUM!"/>
    <e v="#NUM!"/>
    <x v="1"/>
  </r>
  <r>
    <n v="982"/>
    <n v="1002515315"/>
    <n v="3"/>
    <x v="5"/>
    <n v="5"/>
    <s v="MADURA"/>
    <s v="BANGKALAN"/>
    <s v="KPP"/>
    <s v="REG"/>
    <s v="AO"/>
    <x v="0"/>
    <m/>
    <s v="100 | REVOKE COMPLETED"/>
    <s v="RBS-Regional 3"/>
    <d v="2026-08-07T16:37:50"/>
    <d v="2026-08-08T08:31:36"/>
    <n v="69355678"/>
    <m/>
    <n v="152437905581"/>
    <s v="TOKO MUSTOFA"/>
    <s v="ODP-KPP-FE/14"/>
    <s v="WO061191148"/>
    <m/>
    <m/>
    <m/>
    <n v="113.274996174385"/>
    <n v="-7.0617935059015604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7-08T16:40:12"/>
    <m/>
    <s v="Kendala Pelanggan"/>
    <s v="REVOKE"/>
    <s v="X"/>
    <s v="NETMONK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1 08:00:00|telp :087780880483  alt :  pagi / siang 01/08/2026  hub sebelum ke lokasi |IL1380|MYDITA"/>
    <m/>
    <m/>
    <m/>
    <e v="#NUM!"/>
    <e v="#NUM!"/>
    <x v="1"/>
  </r>
  <r>
    <n v="983"/>
    <n v="1002514648"/>
    <n v="3"/>
    <x v="5"/>
    <n v="5"/>
    <s v="SBY UTARA"/>
    <s v="GRESIK"/>
    <s v="SDY"/>
    <s v="REG"/>
    <s v="AO"/>
    <x v="0"/>
    <s v="1P INET"/>
    <s v="7 | OSS - PROVISIONING ISSUED"/>
    <s v="RBS-Regional 3"/>
    <d v="2026-08-07T13:40:56"/>
    <d v="2026-08-08T10:22:15"/>
    <n v="69360788"/>
    <m/>
    <n v="152451212126"/>
    <s v="MTs.TARBIYATUS SHIBYAN"/>
    <s v="ODP-SDY-FB/72 FB/D10/72.01"/>
    <s v="WO061166709"/>
    <m/>
    <m/>
    <m/>
    <n v="112.47927222400899"/>
    <n v="-6.9733407813484698"/>
    <s v="MD|MYDB-20260806264530|DN00001/MN01735|MTs.TARBIYATUS SHIBYAN|085606961225"/>
    <s v="MYDIGIBIZPARTNER"/>
    <m/>
    <m/>
    <m/>
    <m/>
    <m/>
    <m/>
    <m/>
    <m/>
    <s v="Management Janji"/>
    <s v="2026-08-08 10:00:00 | telp :085606961225  alt : pagi / siang 08/08/2026 hub sebelum ke lokasi  "/>
    <s v="FCC"/>
    <d v="2026-07-08T13:54:50"/>
    <d v="2026-08-08T10:00:00"/>
    <m/>
    <s v="PI"/>
    <s v="GRESIK"/>
    <s v="NO ADDON"/>
    <m/>
    <s v="Provisioning Issued"/>
    <s v="HSI Bisnis Promo HUT Telkom PSB 70% - 50 Mbps"/>
    <s v="INDIBIZ"/>
    <m/>
    <m/>
    <d v="2026-08-08T10:00:00"/>
    <s v="2026-08-08 10:00:00 | telp :085606961225  alt : pagi / siang 08/08/2026 hub sebelum ke lokasi  "/>
    <m/>
    <m/>
    <m/>
    <e v="#NUM!"/>
    <e v="#NUM!"/>
    <x v="1"/>
  </r>
  <r>
    <n v="984"/>
    <n v="1002505220"/>
    <n v="3"/>
    <x v="3"/>
    <n v="4"/>
    <s v="MAGELANG"/>
    <s v="PURWOREJJO"/>
    <s v="PWJ"/>
    <s v="REG"/>
    <s v="AO"/>
    <x v="0"/>
    <s v="1P INET"/>
    <s v="98 | OSS - CANCEL COMPLETE"/>
    <s v="RBS-Regional 3"/>
    <d v="2026-08-02T12:40:56"/>
    <d v="2026-08-04T16:32:45"/>
    <n v="69356982"/>
    <m/>
    <n v="142138510430"/>
    <s v="PT BRAMASTRA BAKTI SOLUSINDO UR APOTEK PRO PURWOREJO"/>
    <s v="ODP-PWJ-FAC/12 FAC/D04/01.12"/>
    <s v="WO060709881"/>
    <m/>
    <m/>
    <m/>
    <n v="110.0137514"/>
    <n v="-7.7153964999999998"/>
    <s v="|MN00542|MYIA-074953441460/POI/HUSEIN/089672423536/bramastrajakarta1@gmail.com"/>
    <s v="MYIB_ASSISTANT"/>
    <m/>
    <m/>
    <m/>
    <m/>
    <m/>
    <m/>
    <m/>
    <m/>
    <s v="Management Janji"/>
    <s v="2026-08-04 15:00:00 | telp :089672423536 alt : manja : pagi / siang 03/08/2026 hub sebelum ke lokasi "/>
    <s v="FCC"/>
    <d v="2026-02-08T12:54:43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telp :089672423536 alt : manja : pagi / siang 03/08/2026 hub sebelum ke lokasi "/>
    <m/>
    <m/>
    <m/>
    <e v="#NUM!"/>
    <e v="#NUM!"/>
    <x v="1"/>
  </r>
  <r>
    <n v="985"/>
    <n v="1002507811"/>
    <n v="3"/>
    <x v="1"/>
    <n v="4"/>
    <s v="SEMARANG"/>
    <s v="KENDAL"/>
    <s v="WLR"/>
    <s v="REG"/>
    <s v="AO"/>
    <x v="0"/>
    <s v="1P INET"/>
    <s v="Completed (PS)"/>
    <s v="RBS-Regional 3"/>
    <d v="2026-08-04T11:37:56"/>
    <d v="2026-08-04T17:57:22"/>
    <n v="69358161"/>
    <m/>
    <n v="143407106629"/>
    <s v="TOKO SEMBAKO MADURA"/>
    <s v="ODP-WLR-FD/052"/>
    <s v="WO060875290"/>
    <m/>
    <m/>
    <m/>
    <n v="110.06444"/>
    <n v="-6.9732383999999996"/>
    <s v="|MN02256|MYIA-011701290735/POI/MUHAMMAD ROHMANI/081219876542/boucah02@gmail.com"/>
    <s v="MYIB_ASSISTANT"/>
    <m/>
    <m/>
    <m/>
    <m/>
    <m/>
    <m/>
    <m/>
    <m/>
    <s v="Management Janji"/>
    <s v="2026-08-05 08:00:00 | Jam pemasangan : 12.00 Info Tambahan : Hubungi pelanggan dulu sebelum ke lokasi terimakasih "/>
    <s v="FCC"/>
    <d v="2026-04-08T11:40:22"/>
    <d v="2026-08-05T08:00:00"/>
    <m/>
    <s v="PS"/>
    <s v="WELERI"/>
    <s v="NO ADDON"/>
    <n v="20260804"/>
    <s v="Completed"/>
    <s v="HSI Bisnis Basic Promo HUT Telkom PSB 70% - 50 Mbps"/>
    <s v="INDIBIZ"/>
    <m/>
    <m/>
    <d v="2026-08-05T08:00:00"/>
    <s v="2026-08-05 08:00:00 | Jam pemasangan : 12.00 Info Tambahan : Hubungi pelanggan dulu sebelum ke lokasi terimakasih "/>
    <n v="2026"/>
    <n v="8"/>
    <n v="4"/>
    <d v="2026-08-04T00:00:00"/>
    <n v="-1.3333333333357587"/>
    <x v="0"/>
  </r>
  <r>
    <n v="986"/>
    <n v="1002511781"/>
    <n v="3"/>
    <x v="4"/>
    <n v="5"/>
    <s v="KUPANG"/>
    <s v="MAUMERE"/>
    <s v="LRT"/>
    <s v="REG"/>
    <s v="AO"/>
    <x v="0"/>
    <m/>
    <s v="8 | OSS - PONR"/>
    <s v="RBS-Regional 3"/>
    <d v="2026-08-06T10:28:50"/>
    <d v="2026-08-07T16:01:03"/>
    <n v="69359722"/>
    <m/>
    <n v="172509796584"/>
    <s v="CV NUBA DAI for BADAN PENANGGULANGAN BENCANA DAERAH KAB FLOTIM"/>
    <s v="ODP-LRT-FB/18"/>
    <s v="WO061097677"/>
    <m/>
    <m/>
    <m/>
    <n v="123.0191166"/>
    <n v="-8.3128781000000007"/>
    <s v="IBCARE-PI|CV NUBA DAI for BADAN PENANGGULANGAN BENCANA DAERAH KAB FLOTIM|MC40287|081237013406|bpbd_kab.flotim@yahoo.com|INDIBIZ 200 Mbps"/>
    <s v="Sales Force DBS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6-08T10:39:54"/>
    <d v="2026-08-08T08:00:00"/>
    <m/>
    <s v="ACT_COM"/>
    <s v="X"/>
    <s v="NETMONK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1"/>
  </r>
  <r>
    <n v="987"/>
    <n v="1002516608"/>
    <n v="3"/>
    <x v="1"/>
    <n v="4"/>
    <s v="PEKALONGAN"/>
    <s v="BREBES"/>
    <s v="KTM"/>
    <s v="REG"/>
    <s v="AO"/>
    <x v="0"/>
    <s v="1P INET"/>
    <s v="Completed (PS)"/>
    <s v="RBS-Regional 3"/>
    <d v="2026-08-09T17:19:56"/>
    <d v="2026-08-10T14:25:44"/>
    <n v="69361959"/>
    <m/>
    <n v="142214106575"/>
    <s v="CV. SUBEKTI SETIABUDI"/>
    <s v="ODP-KTM-FK/038"/>
    <s v="WO061336968"/>
    <m/>
    <m/>
    <m/>
    <n v="108.883381"/>
    <n v="-6.9371479999999996"/>
    <s v="|MN00292|MYIA-020955482503/POI/WALUYO/083106402708/syafirareal8@gmail.com"/>
    <s v="MYIB_ASSISTANT"/>
    <m/>
    <m/>
    <m/>
    <m/>
    <m/>
    <m/>
    <m/>
    <m/>
    <s v="Management Janji"/>
    <s v="2026-08-10 15:00:00 | M Janji : (10/08/2026) jam Pasang : 09:00 Note : hubungi pelanggan jika ingin kelokasi "/>
    <s v="FCC"/>
    <d v="2026-09-08T17:25:08"/>
    <d v="2026-08-10T15:00:00"/>
    <m/>
    <s v="PS"/>
    <s v="KETANGGUNGAN"/>
    <s v="NO ADDON"/>
    <n v="20260810"/>
    <s v="Completed"/>
    <s v="HSI Bisnis Promo HUT Telkom PSB 70% - 100 Mbps"/>
    <s v="INDIBIZ"/>
    <m/>
    <m/>
    <d v="2026-08-10T15:00:00"/>
    <s v="2026-08-10 15:00:00 | M Janji : (10/08/2026) jam Pasang : 09:00 Note : hubungi pelanggan jika ingin kelokasi "/>
    <n v="2026"/>
    <n v="8"/>
    <n v="10"/>
    <d v="2026-08-10T00:00:00"/>
    <n v="-0.625"/>
    <x v="0"/>
  </r>
  <r>
    <n v="988"/>
    <n v="1002514770"/>
    <n v="3"/>
    <x v="0"/>
    <n v="5"/>
    <s v="KEDIRI"/>
    <s v="KEDIRI"/>
    <s v="KDI"/>
    <s v="REG"/>
    <s v="AO"/>
    <x v="0"/>
    <s v="1P INET"/>
    <s v="Completed (PS)"/>
    <s v="RBS-Regional 3"/>
    <d v="2026-08-07T14:08:56"/>
    <d v="2026-08-08T13:34:45"/>
    <n v="69360847"/>
    <m/>
    <n v="152610241478"/>
    <s v="SPBU 54.641.45 PUTIH GAMPENGREJO"/>
    <s v="ODP-KDI-FAB/25 FAB/D01/25.01"/>
    <s v="WO061170111"/>
    <m/>
    <m/>
    <m/>
    <n v="112.01673869043501"/>
    <n v="-7.7782943481436098"/>
    <s v="MD|MYDB-20260807264644|DN00001/MN01011|SPBU 54.641.45 PUTIH GAMPENGREJO|08563511931"/>
    <s v="MYDIGIBIZPARTNER"/>
    <m/>
    <m/>
    <m/>
    <m/>
    <m/>
    <m/>
    <m/>
    <m/>
    <s v="Management Janji"/>
    <s v="2026-08-08 13:00:00 | Nama Pic : BP EDI No Hp Pic : 08563511931 Jam Pemasangan : 08:00 - 12.00 Tanggal Pemasangan : SABTU 08 AGUSTUS 2026 Info Tambahan : Hubungi pelanggan sebelum datang ke lokasi, terima kasih."/>
    <s v="FCC"/>
    <d v="2026-07-08T14:10:02"/>
    <d v="2026-08-08T13:00:00"/>
    <m/>
    <s v="PS"/>
    <s v="X"/>
    <s v="NO ADDON"/>
    <n v="20260808"/>
    <s v="Completed"/>
    <s v="HSI Bisnis Promo HUT Telkom PSB 70% - 50 Mbps"/>
    <s v="INDIBIZ"/>
    <m/>
    <m/>
    <d v="2026-08-08T13:00:00"/>
    <s v="2026-08-08 13:00:00 | Nama Pic : BP EDI No Hp Pic : 08563511931 Jam Pemasangan : 08:00 - 12.00 Tanggal Pemasangan : SABTU 08 AGUSTUS 2026 Info Tambahan : Hubungi pelanggan sebelum datang ke lokasi, terima kasih."/>
    <n v="2026"/>
    <n v="8"/>
    <n v="8"/>
    <d v="2026-08-08T00:00:00"/>
    <n v="-0.54166666666424135"/>
    <x v="0"/>
  </r>
  <r>
    <n v="989"/>
    <n v="1002506219"/>
    <n v="3"/>
    <x v="7"/>
    <n v="4"/>
    <s v="SOLO"/>
    <s v="INNER - SOLO JATENG TIMUR"/>
    <s v="KRT"/>
    <s v="REG"/>
    <s v="AO"/>
    <x v="0"/>
    <m/>
    <s v="MYDITA - GAGAL SEND CARING UNSC"/>
    <s v="RBS-Regional 3"/>
    <d v="2026-08-03T14:17:22"/>
    <d v="2026-08-05T10:37:03"/>
    <n v="69357615"/>
    <m/>
    <m/>
    <s v="GEDUNG ANSENA AUDIT GLOBAL 1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1"/>
  </r>
  <r>
    <n v="990"/>
    <n v="1002515473"/>
    <n v="3"/>
    <x v="5"/>
    <n v="5"/>
    <s v="MADURA"/>
    <s v="PAMEKASAN"/>
    <s v="ABT"/>
    <s v="REG"/>
    <s v="AO"/>
    <x v="0"/>
    <s v="1P INET"/>
    <s v="102 | FOLLOW UP COMPLETED"/>
    <s v="RBS-Regional 3"/>
    <d v="2026-08-07T18:38:56"/>
    <d v="2026-08-08T11:22:34"/>
    <n v="69361145"/>
    <m/>
    <n v="152429209473"/>
    <s v="TOKO MAKMUR ABADI"/>
    <s v="ODP-ABU-FD/07 FD/D01/07.01"/>
    <s v="WO061201018"/>
    <m/>
    <m/>
    <m/>
    <n v="113.653525225818"/>
    <n v="-6.8891921076257701"/>
    <s v="MD|MYDB-20260807264693|DN00001/MN00806|TOKO MAKMUR ABADI|08132834210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REVOKE"/>
    <s v="X"/>
    <s v="NO ADDON"/>
    <m/>
    <s v="Follow Up Revoke Completed, New Order ID : SC1002515804"/>
    <s v="HSI Bisnis Promo HUT Telkom PSB 70% - 300 Mbps"/>
    <s v="INDIBIZ"/>
    <m/>
    <m/>
    <d v="2026-08-08T15:00:00"/>
    <s v="2026-08-08 15:00:00 | M Janji : (08/08/026) jam Pasang : 09:00 Note : hubungi pelanggan jika ingin kelokasi"/>
    <m/>
    <m/>
    <m/>
    <e v="#NUM!"/>
    <e v="#NUM!"/>
    <x v="1"/>
  </r>
  <r>
    <n v="991"/>
    <n v="1002504480"/>
    <n v="3"/>
    <x v="4"/>
    <n v="5"/>
    <s v="KUPANG"/>
    <s v="ENDE"/>
    <s v="END"/>
    <s v="REG"/>
    <s v="AO"/>
    <x v="0"/>
    <s v="1P INET"/>
    <s v="Completed (PS)"/>
    <s v="RBS-Regional 3"/>
    <d v="2026-08-01T11:56:56"/>
    <d v="2026-08-03T21:12:23"/>
    <n v="69356682"/>
    <m/>
    <n v="172506788740"/>
    <s v="KIOS NATASYA"/>
    <s v="ODP-END-FD/78 FD/D07/78.01"/>
    <s v="WO060637768"/>
    <m/>
    <m/>
    <m/>
    <n v="121.6601038"/>
    <n v="-8.8349060999999995"/>
    <s v="|MC40144|MYIA-038886948797/POI/JORAM MELKY SEDEK/081238064530/korosantos9605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2:09:52"/>
    <d v="2026-08-02T08:00:00"/>
    <m/>
    <s v="PS"/>
    <s v="ENDE"/>
    <s v="NO ADDON"/>
    <n v="20260803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3"/>
    <d v="2026-08-03T00:00:00"/>
    <n v="0.66666666666424135"/>
    <x v="0"/>
  </r>
  <r>
    <n v="992"/>
    <n v="1002512081"/>
    <n v="3"/>
    <x v="2"/>
    <n v="5"/>
    <s v="DENPASAR"/>
    <s v="SANUR"/>
    <s v="SAU"/>
    <s v="REG"/>
    <s v="AO"/>
    <x v="0"/>
    <m/>
    <s v="CANCEL COMPLETED"/>
    <s v="RBS-Regional 2"/>
    <d v="2026-08-06T11:35:45"/>
    <d v="2026-08-10T02:01:08"/>
    <n v="69359844"/>
    <m/>
    <n v="172401298155"/>
    <s v="PT CERIA JUSINDO NUSANTARA"/>
    <s v="OTB-SAU-ICONMALLSANU"/>
    <m/>
    <m/>
    <m/>
    <m/>
    <n v="115.263330213494"/>
    <n v="-8.6866822221895497"/>
    <s v="MB00304; Nuryadi 087877212653 081383396669; finance@boostjuicebars.co.id; HSI BISNIS + NETMONK 50 MBPS 462K; Firra"/>
    <s v="Sales Force DBS"/>
    <m/>
    <m/>
    <m/>
    <m/>
    <m/>
    <m/>
    <m/>
    <m/>
    <m/>
    <m/>
    <m/>
    <d v="2026-06-08T11:39:52"/>
    <m/>
    <m/>
    <s v="REJECT_FCC"/>
    <s v="SANUR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993"/>
    <n v="1002515673"/>
    <n v="3"/>
    <x v="0"/>
    <n v="5"/>
    <s v="KEDIRI"/>
    <s v="NGANJUK"/>
    <s v="WRJ"/>
    <s v="REG"/>
    <s v="AO"/>
    <x v="0"/>
    <s v="1P INET"/>
    <s v="Completed (PS)"/>
    <s v="RBS-Regional 3"/>
    <d v="2026-08-08T09:52:56"/>
    <d v="2026-08-08T22:00:44"/>
    <n v="69361272"/>
    <m/>
    <n v="152641204883"/>
    <s v="FOMO CAFE"/>
    <s v="ODP-WRJ-FD/21 FD/D03/21.01"/>
    <s v="WO061239452"/>
    <m/>
    <m/>
    <m/>
    <n v="112.058712"/>
    <n v="-7.6771010000000004"/>
    <s v="|MN02822|MYIA-053189488492/POI/PUTRA SURYA ADITYA DIMAS/085733670542/fomoprambon@gmail.com"/>
    <s v="MYIB_ASSISTANT"/>
    <m/>
    <m/>
    <m/>
    <m/>
    <m/>
    <m/>
    <m/>
    <m/>
    <s v="Management Janji"/>
    <s v="2026-08-09 08:00:00 | Nama PIC : Ibu Lulu No Hp : 085733670542 No Alt : - Tgl Pemasangan : 09 Agustus 2026 Interval : PAGI SIANG Note : Hubungi pelanggan terlebih dahulu"/>
    <s v="FCC"/>
    <d v="2026-08-08T09:55:05"/>
    <d v="2026-08-09T08:00:00"/>
    <m/>
    <s v="PS"/>
    <s v="KERTOSONO"/>
    <s v="NO ADDON"/>
    <n v="20260808"/>
    <s v="Completed"/>
    <s v="HSI Bisnis Promo HUT Telkom PSB 70% - 200 Mbps"/>
    <s v="INDIBIZ"/>
    <m/>
    <m/>
    <d v="2026-08-09T08:00:00"/>
    <s v="2026-08-09 08:00:00 | Nama PIC : Ibu Lulu No Hp : 085733670542 No Alt : - Tgl Pemasangan : 09 Agustus 2026 Interval : PAGI SIANG Note : Hubungi pelanggan terlebih dahulu"/>
    <n v="2026"/>
    <n v="8"/>
    <n v="8"/>
    <d v="2026-08-08T00:00:00"/>
    <n v="-1.3333333333357587"/>
    <x v="0"/>
  </r>
  <r>
    <n v="994"/>
    <n v="1002514403"/>
    <n v="3"/>
    <x v="0"/>
    <n v="5"/>
    <s v="KEDIRI"/>
    <s v="TRENGGALEK"/>
    <s v="TRE"/>
    <s v="REG"/>
    <s v="AO"/>
    <x v="0"/>
    <s v="1P INET"/>
    <s v="Completed (PS)"/>
    <s v="RBS-Regional 3"/>
    <d v="2026-08-07T11:43:57"/>
    <d v="2026-08-08T18:17:22"/>
    <n v="69360643"/>
    <m/>
    <n v="152608207744"/>
    <s v="SPBU 54.663.02 TRENGGALEK"/>
    <s v="ODP-TRE-FD/50 FD/D02/50.01"/>
    <s v="WO061152506"/>
    <m/>
    <m/>
    <m/>
    <n v="111.70748709175599"/>
    <n v="-8.0617793118047505"/>
    <s v="|MN02702|MYIA-001887223238/POI/TONI ARIYANTO/085335055883/toniariyanto130885@gmail.com"/>
    <s v="MYIB_ASSISTANT"/>
    <m/>
    <m/>
    <m/>
    <m/>
    <m/>
    <m/>
    <m/>
    <m/>
    <s v="Management Janji"/>
    <s v="2026-08-08 08:00:00 | Nama PIC : Bapak Toni  No HP : 085335055883 No Alternatif : - M Janji : 08/08/2026 Jam Pasang : Pagi NoteÃ‚Â :  Hubungi terlebih dahulu sebelum ke lokasi "/>
    <s v="FCC"/>
    <d v="2026-07-08T11:55:04"/>
    <d v="2026-08-08T08:00:00"/>
    <m/>
    <s v="PS"/>
    <s v="TRENGGALEK"/>
    <s v="NO ADDON"/>
    <n v="20260808"/>
    <s v="Completed"/>
    <s v="HSI Bisnis Promo HUT Telkom PSB 70% - 50 Mbps"/>
    <s v="INDIBIZ"/>
    <m/>
    <m/>
    <d v="2026-08-08T08:00:00"/>
    <s v="2026-08-08 08:00:00 | Nama PIC : Bapak Toni  No HP : 085335055883 No Alternatif : - M Janji : 08/08/2026 Jam Pasang : Pagi NoteÃ‚Â :  Hubungi terlebih dahulu sebelum ke lokasi "/>
    <n v="2026"/>
    <n v="8"/>
    <n v="8"/>
    <d v="2026-08-08T00:00:00"/>
    <n v="-0.33333333333575865"/>
    <x v="0"/>
  </r>
  <r>
    <n v="995"/>
    <n v="1002512195"/>
    <n v="3"/>
    <x v="2"/>
    <n v="5"/>
    <s v="DENPASAR"/>
    <s v="JIMBARAN"/>
    <s v="JBR"/>
    <s v="REG"/>
    <s v="AO"/>
    <x v="0"/>
    <m/>
    <s v="102 | FOLLOW UP COMPLETED"/>
    <s v="RBS-Regional 3"/>
    <d v="2026-08-06T12:04:53"/>
    <d v="2026-08-09T13:57:39"/>
    <n v="69359907"/>
    <m/>
    <n v="172415798690"/>
    <s v="VILLA SAHADEWA 78"/>
    <s v="ODP-JBR-FY/16"/>
    <s v="WO061186402"/>
    <m/>
    <m/>
    <m/>
    <n v="115.1409503"/>
    <n v="-8.8218001000000008"/>
    <s v="|MN02545|/CP IBU RINA/087840078118-087761045108/indorachel@gmail.com"/>
    <s v="Sales Force DBS"/>
    <m/>
    <m/>
    <m/>
    <m/>
    <m/>
    <m/>
    <m/>
    <m/>
    <s v="Management Janji"/>
    <s v="2026-08-08 13:00:00|Jam pemasangan : 12.00 Info Tambahan : Hubungi pelanggan dulu sebelum ke lokasi terimakasih  |40951378|MYDITA"/>
    <s v="FCC"/>
    <d v="2026-06-08T12:10:32"/>
    <d v="2026-08-08T13:00:00"/>
    <m/>
    <s v="REVOKE"/>
    <s v="JIMBARAN NUSA DUA"/>
    <s v="NO ADDON"/>
    <m/>
    <s v="Follow Up Revoke Completed, New Order ID : SC1002516512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3:00:00"/>
    <s v="2026-08-08 13:00:00|Jam pemasangan : 12.00 Info Tambahan : Hubungi pelanggan dulu sebelum ke lokasi terimakasih  |40951378|MYDITA"/>
    <m/>
    <m/>
    <m/>
    <e v="#NUM!"/>
    <e v="#NUM!"/>
    <x v="1"/>
  </r>
  <r>
    <n v="996"/>
    <n v="1002512270"/>
    <n v="3"/>
    <x v="7"/>
    <n v="4"/>
    <s v="KUDUS"/>
    <s v="PATI"/>
    <s v="PAT"/>
    <s v="REG"/>
    <s v="AO"/>
    <x v="0"/>
    <s v="1P INET"/>
    <s v="98 | OSS - CANCEL COMPLETE"/>
    <s v="RBS-Regional 3"/>
    <d v="2026-08-06T12:46:57"/>
    <d v="2026-08-07T16:13:07"/>
    <n v="69359929"/>
    <m/>
    <n v="142551119462"/>
    <s v="Toko Firda"/>
    <s v="ODP-PAT-FP/035 FP/D03/035.01"/>
    <s v="WO061069113"/>
    <m/>
    <m/>
    <m/>
    <n v="110.972854"/>
    <n v="-6.8079489999999998"/>
    <s v="|MN00408|MYIA-018330847350/POI/toko firda/085726526171/riaupt754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55:41"/>
    <d v="2026-08-07T13:00:00"/>
    <s v="Kendala Pelanggan"/>
    <s v="CANCEL"/>
    <s v="X"/>
    <s v="NO ADDON"/>
    <m/>
    <s v="Cancel 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1"/>
  </r>
  <r>
    <n v="997"/>
    <n v="1002515840"/>
    <n v="3"/>
    <x v="4"/>
    <n v="5"/>
    <s v="MATARAM"/>
    <s v="BIMA"/>
    <s v="SIL"/>
    <s v="REG"/>
    <s v="AO"/>
    <x v="0"/>
    <m/>
    <s v="Completed (PS)"/>
    <s v="RBS-Regional 3"/>
    <d v="2026-08-08T11:57:47"/>
    <d v="2026-08-08T12:31:20"/>
    <n v="69357755"/>
    <m/>
    <n v="172617203001"/>
    <s v="Toko Aisyah plus plus"/>
    <s v="ODP-SIL-FAB/04"/>
    <s v="WO061252170"/>
    <m/>
    <m/>
    <m/>
    <n v="118.571001681203"/>
    <n v="-8.5180584778785402"/>
    <s v="|MN02085|MYIA-074173164245/POI/umar/082341477797/wadubura1976@gmail.com"/>
    <s v="MYDIGIBIZPARTNER"/>
    <m/>
    <m/>
    <m/>
    <m/>
    <m/>
    <m/>
    <m/>
    <m/>
    <s v="Management Janji"/>
    <s v="2026-08-04 13:00:00 |   M Janji : (04/08/2026)  jam Pasang : 09:00  Note : hubungi pelanggan jika ingin kelokasi"/>
    <s v="FCC"/>
    <d v="2026-08-08T12:09:43"/>
    <m/>
    <m/>
    <s v="PS"/>
    <s v="BIMA BARAT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4 13:00:00 |   M Janji : (04/08/2026)  jam Pasang : 09:00  Note : hubungi pelanggan jika ingin kelokasi"/>
    <n v="2026"/>
    <n v="8"/>
    <n v="8"/>
    <d v="2026-08-08T00:00:00"/>
    <n v="-0.29166666666424135"/>
    <x v="0"/>
  </r>
  <r>
    <n v="998"/>
    <n v="1002509073"/>
    <n v="3"/>
    <x v="4"/>
    <n v="5"/>
    <s v="MATARAM"/>
    <s v="SUMBAWA"/>
    <s v="EMP"/>
    <s v="REG"/>
    <s v="AO"/>
    <x v="0"/>
    <m/>
    <s v="Completed (PS)"/>
    <s v="RBS-Regional 3"/>
    <d v="2026-08-04T16:04:47"/>
    <d v="2026-08-04T17:55:17"/>
    <n v="69352188"/>
    <m/>
    <n v="172612801935"/>
    <s v="GADAIKU EMPANG"/>
    <s v="ODP-EMP-FAB/23"/>
    <s v="WO060917496"/>
    <m/>
    <m/>
    <m/>
    <n v="117.997502"/>
    <n v="-8.7580690000000008"/>
    <s v="|MN01576|MYIA-091638678224/POI/abdurrahim/082340957350/gadaikuempang@gmail.com"/>
    <s v="Sales Profesional"/>
    <m/>
    <m/>
    <m/>
    <m/>
    <m/>
    <m/>
    <m/>
    <m/>
    <s v="Management Janji"/>
    <s v="2026-07-28 08:00:00 | Nama PIC : Bp Abdurahim  No HP : 082340957350  No Alt : -  M Janji :  28 Juli 2026  Jam Pasang : Pagi / Siang  Note : hubungi pelanggan jika ingin kelokasi"/>
    <s v="FCC"/>
    <d v="2026-04-08T16:25:34"/>
    <m/>
    <s v="Kendala Lainnya"/>
    <s v="PS"/>
    <s v="SUMBAWA TIMU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8 08:00:00 | Nama PIC : Bp Abdurahim  No HP : 082340957350  No Alt : -  M Janji :  28 Juli 2026  Jam Pasang : Pagi / Siang  Note : hubungi pelanggan jika ingin kelokasi"/>
    <n v="2026"/>
    <n v="8"/>
    <n v="4"/>
    <d v="2026-08-04T00:00:00"/>
    <n v="-0.29166666666424135"/>
    <x v="0"/>
  </r>
  <r>
    <n v="999"/>
    <n v="1002505639"/>
    <n v="3"/>
    <x v="1"/>
    <n v="4"/>
    <s v="PEKALONGAN"/>
    <s v="BREBES"/>
    <s v="BRB"/>
    <s v="REG"/>
    <s v="AO"/>
    <x v="0"/>
    <m/>
    <s v="102 | FOLLOW UP COMPLETED"/>
    <s v="RBS-Regional 3"/>
    <d v="2026-08-03T09:40:42"/>
    <d v="2026-08-06T12:55:29"/>
    <n v="69357257"/>
    <m/>
    <n v="146284107597"/>
    <s v="Yayasan Harapan Umat"/>
    <s v="ODP-BRB-FA/040"/>
    <s v="WO060971256"/>
    <m/>
    <m/>
    <m/>
    <n v="109.047898351924"/>
    <n v="-6.8647149792305502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jam Pasang pagi / siang  Note : hubungi pelanggan jika ingin kelokasi|40981182|MYDITA"/>
    <s v="FCC"/>
    <d v="2026-03-08T09:55:19"/>
    <d v="2026-08-06T08:00:00"/>
    <s v="Kendala Teknik"/>
    <s v="REVOKE"/>
    <s v="X"/>
    <s v="NO ADDON"/>
    <m/>
    <s v="Follow Up Revoke Completed, New Order ID : SC1002512289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M Janji : (06/08/2026) jam Pasang pagi / siang  Note : hubungi pelanggan jika ingin kelokasi|40981182|MYDITA"/>
    <m/>
    <m/>
    <m/>
    <e v="#NUM!"/>
    <e v="#NUM!"/>
    <x v="1"/>
  </r>
  <r>
    <n v="1000"/>
    <n v="1002508987"/>
    <n v="3"/>
    <x v="5"/>
    <n v="5"/>
    <s v="MADURA"/>
    <s v="BANGKALAN"/>
    <s v="KML"/>
    <s v="REG"/>
    <s v="AO"/>
    <x v="0"/>
    <m/>
    <s v="CANCEL COMPLETED"/>
    <s v="RBS-Regional 3"/>
    <d v="2026-08-04T15:44:12"/>
    <d v="2026-08-07T15:48:56"/>
    <n v="69358464"/>
    <m/>
    <n v="152436204011"/>
    <s v="Toko Santriawan UTM"/>
    <s v="ODP-KML-FF/47"/>
    <m/>
    <m/>
    <m/>
    <m/>
    <n v="112.7226233"/>
    <n v="-7.1128659000000001"/>
    <s v="|MN02600|/Toko Santriawan UTM/HSI Bisnis Promo HUT Telkom (1:1) 50 Mbps (Rp 355.000) PSB Rp 150.000/087892187243/oohppp858@gmail.com/Salman Al Farisi/-7.12603,112.7242751,769/Jln. Raya Telang GG 2 ,Kama Bangkalan"/>
    <s v="Sales Force DBS"/>
    <m/>
    <m/>
    <m/>
    <m/>
    <m/>
    <m/>
    <m/>
    <m/>
    <m/>
    <m/>
    <m/>
    <d v="2026-04-08T15:55:14"/>
    <m/>
    <m/>
    <s v="REJECT_FCC"/>
    <s v="X"/>
    <s v="NO ADDON"/>
    <m/>
    <s v="DECLINE : Decline - Batal Order SOPHAN SOPYAN 4090082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</r>
  <r>
    <n v="1001"/>
    <n v="1002510442"/>
    <n v="3"/>
    <x v="0"/>
    <n v="5"/>
    <s v="MALANG"/>
    <s v="BATU"/>
    <s v="BLB"/>
    <s v="REG"/>
    <s v="AO"/>
    <x v="0"/>
    <s v="1P INET"/>
    <s v="Completed (PS)"/>
    <s v="RBS-Regional 3"/>
    <d v="2026-08-05T12:59:56"/>
    <d v="2026-08-06T14:27:24"/>
    <n v="69359138"/>
    <m/>
    <n v="152702232119"/>
    <s v="kedai titi"/>
    <s v="ODP-BLB-FDX/58 FDX/D03/58.01"/>
    <s v="WO060979390"/>
    <m/>
    <m/>
    <m/>
    <n v="112.652389"/>
    <n v="-7.9574249999999997"/>
    <s v="|MN00519|MYIA-094997768747/POI/Agus rubiyanto/0881027638544/titi.kos@outlook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3:10:17"/>
    <d v="2026-08-06T13:00:00"/>
    <m/>
    <s v="PS"/>
    <s v="BLIMBING"/>
    <s v="NO ADDON"/>
    <n v="20260806"/>
    <s v="Completed"/>
    <s v="HSI Bisnis Basic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1002"/>
    <n v="1002517464"/>
    <n v="3"/>
    <x v="5"/>
    <n v="5"/>
    <s v="SBY UTARA"/>
    <s v="GRESIK"/>
    <s v="BPG"/>
    <s v="REG"/>
    <s v="AO"/>
    <x v="0"/>
    <s v="1P INET"/>
    <s v="Completed (PS)"/>
    <s v="RBS-Regional 3"/>
    <d v="2026-08-10T11:32:56"/>
    <d v="2026-08-10T22:22:47"/>
    <n v="69362307"/>
    <m/>
    <n v="152443208730"/>
    <s v="PKMÃ‚Â DAWARBLANDONG RUANG ADMIN"/>
    <s v="ODP-BPG-FL/35 FL/D04/35.01"/>
    <s v="WO061379839"/>
    <m/>
    <m/>
    <m/>
    <n v="112.425116"/>
    <n v="-7.3288089999999997"/>
    <s v="MD|MYDB-20260808264717|DN00001/MN02100|PKMÃ‚Â DAWARBLANDONG RUANG ADMIN|081357066470"/>
    <s v="MYDIGIBIZPARTNER"/>
    <m/>
    <m/>
    <m/>
    <m/>
    <m/>
    <m/>
    <m/>
    <m/>
    <s v="Management Janji"/>
    <s v="2026-08-11 08:00:00 | Nama PIC : Ibu Wijayanti No HP : 081357066470 Alt : - M Janji : 11/08/2026 Jam Pasang : 08.00 - 13:00  NoteÃ‚Â :  hubungi terlebih dahulu sebelum kelokasi"/>
    <s v="FCC"/>
    <d v="2026-10-08T11:40:04"/>
    <d v="2026-08-11T08:00:00"/>
    <m/>
    <s v="PS"/>
    <s v="NON-HERO GRESIK"/>
    <s v="NO ADDON"/>
    <n v="20260810"/>
    <s v="Completed"/>
    <s v="HSI Bisnis Promo HUT Telkom PSB 70% - 75 Mbps"/>
    <s v="INDIBIZ"/>
    <m/>
    <m/>
    <d v="2026-08-11T08:00:00"/>
    <s v="2026-08-11 08:00:00 | Nama PIC : Ibu Wijayanti No HP : 081357066470 Alt : - M Janji : 11/08/2026 Jam Pasang : 08.00 - 13:00  NoteÃ‚Â :  hubungi terlebih dahulu sebelum kelokasi"/>
    <n v="2026"/>
    <n v="8"/>
    <n v="10"/>
    <d v="2026-08-10T00:00:00"/>
    <n v="-1.3333333333357587"/>
    <x v="0"/>
  </r>
  <r>
    <n v="1003"/>
    <n v="1002510416"/>
    <n v="3"/>
    <x v="2"/>
    <n v="5"/>
    <s v="DENPASAR"/>
    <s v="JIMBARAN"/>
    <s v="JBR"/>
    <s v="REG"/>
    <s v="AO"/>
    <x v="0"/>
    <m/>
    <s v="QC MIA - INVALID QUALITY CONTROL MIA"/>
    <s v="RBS-Regional 3"/>
    <d v="2026-08-05T12:46:36"/>
    <d v="2026-08-09T16:13:12"/>
    <n v="69359109"/>
    <m/>
    <n v="172415798687"/>
    <s v="VILLA SAHADEWA 78"/>
    <s v="ODP-JBR-FY/14"/>
    <m/>
    <m/>
    <m/>
    <m/>
    <n v="115.140953236957"/>
    <n v="-8.8217404720708608"/>
    <s v="|MN02545|/PIC DIAH ADE JUNIARTI/087840078118-087761045108/indorachel@gmail.com"/>
    <s v="Sales Force DBS"/>
    <m/>
    <m/>
    <m/>
    <m/>
    <m/>
    <m/>
    <m/>
    <m/>
    <m/>
    <m/>
    <m/>
    <d v="2026-05-08T12:55:33"/>
    <m/>
    <m/>
    <s v="QC1"/>
    <s v="JIMBARAN NUSA DUA"/>
    <s v="NO ADDON"/>
    <m/>
    <s v="QC MIA - INVALID QUALITY CONTROL MIA - Foto Dokumen Usaha Tidak Valid - uploadkan dokumen NIB/SKU/NPWP yang terdaftar atas n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1004"/>
    <n v="1002508282"/>
    <n v="3"/>
    <x v="1"/>
    <n v="4"/>
    <s v="PEKALONGAN"/>
    <s v="BATANG"/>
    <s v="BTG"/>
    <s v="REG"/>
    <s v="AO"/>
    <x v="0"/>
    <s v="1P INET"/>
    <s v="Completed (PS)"/>
    <s v="RBS-Regional 3"/>
    <d v="2026-08-04T13:37:56"/>
    <d v="2026-08-05T13:04:55"/>
    <n v="69358306"/>
    <m/>
    <n v="146279105463"/>
    <s v="TOKO BAROKAH"/>
    <s v="ODP-BTG-FK/038 FK/D03/038.01"/>
    <s v="WO060895157"/>
    <m/>
    <m/>
    <m/>
    <n v="109.728281"/>
    <n v="-6.9001330000000003"/>
    <s v="|MN00925|MYIA-069404448257/POI/rohmad hidayat/085385419812/rohmadhidayat1209@gmail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3:39:51"/>
    <d v="2026-08-05T13:00:00"/>
    <m/>
    <s v="PS"/>
    <s v="X"/>
    <s v="NO ADDON"/>
    <n v="20260805"/>
    <s v="Completed"/>
    <s v="HSI Bisnis Promo HUT Telkom PSB 70% - 100 Mbps Dual Band"/>
    <s v="INDIBIZ"/>
    <m/>
    <m/>
    <d v="2026-08-05T13:00:00"/>
    <s v="2026-08-05 13:00:00 | M Janji : (05/08/2026) jam Pasang : 09:00 Note : hubungi pelanggan jika ingin kelokasi"/>
    <n v="2026"/>
    <n v="8"/>
    <n v="5"/>
    <d v="2026-08-05T00:00:00"/>
    <n v="-0.54166666666424135"/>
    <x v="0"/>
  </r>
  <r>
    <n v="1005"/>
    <n v="1002515891"/>
    <n v="3"/>
    <x v="0"/>
    <n v="5"/>
    <s v="KEDIRI"/>
    <s v="TULUNGAGUNG"/>
    <s v="TUL"/>
    <s v="REG"/>
    <s v="AO"/>
    <x v="0"/>
    <s v="1P INET"/>
    <s v="Completed (PS)"/>
    <s v="RBS-Regional 3"/>
    <d v="2026-08-08T12:40:56"/>
    <d v="2026-08-10T10:01:11"/>
    <n v="69361430"/>
    <m/>
    <n v="152606246406"/>
    <s v="UD. HARMI SULISTYORINI (SPBU Pertamina 54.662.26)"/>
    <s v="ODP-TUL-FN/89 FN/D04/89.01"/>
    <s v="WO061256141"/>
    <m/>
    <m/>
    <m/>
    <n v="111.87668556195"/>
    <n v="-8.0668669997057592"/>
    <s v="|MN02702|MYIA-008536462857/POI/FIANA MARZANU/08578578102/spbubsgroup26@gmail.com"/>
    <s v="MYIB_ASSISTANT"/>
    <m/>
    <m/>
    <m/>
    <m/>
    <m/>
    <m/>
    <m/>
    <m/>
    <s v="Management Janji"/>
    <s v="2026-08-09 13:00:00 | Nama Pic : bp FIANA MARZANU No Hp Pic : 085785781025 No alt : - Jam Pemasangan : pagi  Tanggal Pemasangan : 9 Agustus 2026"/>
    <s v="FCC"/>
    <d v="2026-08-08T12:55:02"/>
    <d v="2026-08-09T13:00:00"/>
    <m/>
    <s v="PS"/>
    <s v="TULUNGAGUNG"/>
    <s v="NO ADDON"/>
    <n v="20260810"/>
    <s v="Completed"/>
    <s v="HSI Bisnis Promo HUT Telkom PSB 70% - 50 Mbps"/>
    <s v="INDIBIZ"/>
    <m/>
    <m/>
    <d v="2026-08-09T13:00:00"/>
    <s v="2026-08-09 13:00:00 | Nama Pic : bp FIANA MARZANU No Hp Pic : 085785781025 No alt : - Jam Pemasangan : pagi  Tanggal Pemasangan : 9 Agustus 2026"/>
    <n v="2026"/>
    <n v="8"/>
    <n v="10"/>
    <d v="2026-08-10T00:00:00"/>
    <n v="0.45833333333575865"/>
    <x v="0"/>
  </r>
  <r>
    <n v="1006"/>
    <n v="1002516090"/>
    <n v="3"/>
    <x v="5"/>
    <n v="5"/>
    <s v="MADURA"/>
    <s v="BANGKALAN"/>
    <s v="KPP"/>
    <s v="REG"/>
    <s v="AO"/>
    <x v="0"/>
    <s v="1P INET"/>
    <s v="Completed (PS)"/>
    <s v="RBS-Regional 3"/>
    <d v="2026-08-08T15:20:56"/>
    <d v="2026-08-10T10:05:31"/>
    <n v="69361553"/>
    <m/>
    <n v="152437905587"/>
    <s v="TOKO DIEGO"/>
    <s v="ODP-KPP-FAD/92 FAD/D09/92.01"/>
    <s v="WO061274608"/>
    <m/>
    <m/>
    <m/>
    <n v="113.279474750161"/>
    <n v="-6.9499173479608602"/>
    <s v="MD|MYDB-20260805264404|DN00001/MN02006|TOKO DIEGO|08567525556"/>
    <s v="MYDIGIBIZPARTNER"/>
    <m/>
    <m/>
    <m/>
    <m/>
    <m/>
    <m/>
    <m/>
    <m/>
    <s v="Management Janji"/>
    <s v="2026-08-09 13:00:00 | M Janji : 9 agustus 2026 jam Pasang : pagi siang Note : hubungi pelanggan jika ingin kelokasi "/>
    <s v="FCC"/>
    <d v="2026-08-08T15:25:37"/>
    <d v="2026-08-09T13:00:00"/>
    <m/>
    <s v="PS"/>
    <s v="X"/>
    <s v="NETMONK"/>
    <n v="20260810"/>
    <s v="Completed"/>
    <s v="HSI Bisnis Bundling Netmonk Promo 2026 PSB 70% - 300 Mbps"/>
    <s v="INDIBIZ"/>
    <m/>
    <m/>
    <d v="2026-08-09T13:00:00"/>
    <s v="2026-08-09 13:00:00 | M Janji : 9 agustus 2026 jam Pasang : pagi siang Note : hubungi pelanggan jika ingin kelokasi "/>
    <n v="2026"/>
    <n v="8"/>
    <n v="10"/>
    <d v="2026-08-10T00:00:00"/>
    <n v="0.45833333333575865"/>
    <x v="0"/>
  </r>
  <r>
    <n v="1007"/>
    <n v="1002504523"/>
    <n v="3"/>
    <x v="7"/>
    <n v="4"/>
    <s v="KUDUS"/>
    <s v="JEPARA"/>
    <s v="PEC"/>
    <s v="REG"/>
    <s v="AO"/>
    <x v="0"/>
    <s v="1P INET"/>
    <s v="Completed (PS)"/>
    <s v="RBS-Regional 3"/>
    <d v="2026-08-01T12:31:56"/>
    <d v="2026-08-02T16:52:24"/>
    <n v="69356695"/>
    <m/>
    <n v="146593115331"/>
    <s v="Kaizen Home Service (AC &amp; Listrik)"/>
    <s v="ODP-PEC-FN/001"/>
    <s v="WO060641761"/>
    <m/>
    <m/>
    <m/>
    <n v="110.7395842"/>
    <n v="-6.6907300999999997"/>
    <s v="|MN01761|MYIA-052025500867/POI/khazinul Asror/085226507007/koziac07@gmail.com"/>
    <s v="MYIB_ASSISTANT"/>
    <m/>
    <m/>
    <m/>
    <m/>
    <m/>
    <m/>
    <m/>
    <m/>
    <s v="Management Janji"/>
    <s v="2026-08-02 13:00:00 | telp :085226507007 Tanggal pemasangan :02/08/2026 Jam pemasangan : pagi/siang Info Tambahan : Hubungi pelanggan dulu sebelum ke lokasi terima kasih"/>
    <s v="FCC"/>
    <d v="2026-01-08T12:40:34"/>
    <d v="2026-08-02T13:00:00"/>
    <m/>
    <s v="PS"/>
    <s v="PECANGAAN"/>
    <s v="NO ADDON"/>
    <n v="20260802"/>
    <s v="Completed"/>
    <s v="HSI Bisnis Promo HUT Telkom PSB 70% - 50 Mbps"/>
    <s v="INDIBIZ"/>
    <m/>
    <m/>
    <d v="2026-08-02T13:00:00"/>
    <s v="2026-08-02 13:00:00 | telp :085226507007 Tanggal pemasangan :02/08/2026 Jam pemasangan : pagi/siang Info Tambahan : Hubungi pelanggan dulu sebelum ke lokasi terima kasih"/>
    <n v="2026"/>
    <n v="8"/>
    <n v="2"/>
    <d v="2026-08-02T00:00:00"/>
    <n v="-0.54166666666424135"/>
    <x v="0"/>
  </r>
  <r>
    <n v="1008"/>
    <n v="1002516534"/>
    <n v="3"/>
    <x v="1"/>
    <n v="4"/>
    <s v="PEKALONGAN"/>
    <s v="TEGAL"/>
    <s v="TEG"/>
    <s v="REG"/>
    <s v="AO"/>
    <x v="0"/>
    <s v="1P INET"/>
    <s v="Completed (PS)"/>
    <s v="RBS-Regional 3"/>
    <d v="2026-08-09T14:32:57"/>
    <d v="2026-08-10T13:21:25"/>
    <n v="69361882"/>
    <m/>
    <n v="142212126690"/>
    <s v="CV. SUBEKTI SETIABUDI"/>
    <s v="ODP-TEG-FAG/030 FAG/D02/030.01"/>
    <s v="WO061325791"/>
    <m/>
    <m/>
    <m/>
    <n v="109.1876377"/>
    <n v="-6.9037999000000001"/>
    <s v="|MN00292|MYIA-018362209124/POI/BUDI WAHYONO/087730339348/budieaces3@gmail.com"/>
    <s v="MYIB_ASSISTANT"/>
    <m/>
    <m/>
    <m/>
    <m/>
    <m/>
    <m/>
    <m/>
    <m/>
    <s v="Management Janji"/>
    <s v="2026-08-10 13:00:00 | M Janji : (10/08/2026) jam Pasang : 09:00 Note : hubungi pelanggan jika ingin kelokasi "/>
    <s v="FCC"/>
    <d v="2026-09-08T14:39:46"/>
    <d v="2026-08-10T13:00:00"/>
    <m/>
    <s v="PS"/>
    <s v="X"/>
    <s v="NO ADDON"/>
    <n v="20260810"/>
    <s v="Completed"/>
    <s v="HSI Bisnis Promo HUT Telkom PSB 70% - 100 Mbps"/>
    <s v="INDIBIZ"/>
    <m/>
    <m/>
    <d v="2026-08-10T13:00:00"/>
    <s v="2026-08-10 13:00:00 | M Janji : (10/08/2026) jam Pasang : 09:00 Note : hubungi pelanggan jika ingin kelokasi "/>
    <n v="2026"/>
    <n v="8"/>
    <n v="10"/>
    <d v="2026-08-10T00:00:00"/>
    <n v="-0.54166666666424135"/>
    <x v="0"/>
  </r>
  <r>
    <n v="1009"/>
    <n v="1002512304"/>
    <n v="3"/>
    <x v="7"/>
    <n v="4"/>
    <s v="KUDUS"/>
    <s v="PURWODADI"/>
    <s v="WRO"/>
    <s v="REG"/>
    <s v="AO"/>
    <x v="0"/>
    <m/>
    <s v="Completed (PS)"/>
    <s v="RBS-Regional 3"/>
    <d v="2026-08-06T13:00:07"/>
    <d v="2026-08-06T14:24:04"/>
    <n v="69358471"/>
    <m/>
    <n v="142509107218"/>
    <s v="SPBU 4458117"/>
    <s v="ODP-WRO-FK/024"/>
    <s v="WO061070883"/>
    <m/>
    <m/>
    <m/>
    <n v="111.20968689999999"/>
    <n v="-7.1747639000000003"/>
    <s v="|MN01996|MYIA-038676306805/POI/Yusuf Agus Mulyono/087833124062/spbu4458117tlogotirto@gmail.com"/>
    <s v="Amex"/>
    <m/>
    <m/>
    <m/>
    <m/>
    <m/>
    <m/>
    <m/>
    <m/>
    <s v="Management Janji"/>
    <s v="2026-08-05 13:00:00 | M Janji : (05/08/2026)  jam Pasang pagi / siang   Note : hubungi pelanggan jika ingin kelokasi"/>
    <s v="FCC"/>
    <d v="2026-06-08T13:10:52"/>
    <m/>
    <m/>
    <s v="PS"/>
    <s v="WIR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M Janji : (05/08/2026)  jam Pasang pagi / siang   Note : hubungi pelanggan jika ingin kelokasi"/>
    <n v="2026"/>
    <n v="8"/>
    <n v="6"/>
    <d v="2026-08-06T00:00:00"/>
    <n v="-0.29166666666424135"/>
    <x v="0"/>
  </r>
  <r>
    <n v="1010"/>
    <n v="1002512846"/>
    <n v="3"/>
    <x v="3"/>
    <n v="4"/>
    <s v="YOGYAKARTA"/>
    <s v="GUNUNG KIDUL"/>
    <s v="WNS"/>
    <s v="REG"/>
    <s v="AO"/>
    <x v="0"/>
    <m/>
    <s v="CC - HD1A - INPROGRESS UNCONTACTED"/>
    <s v="RBS-Regional 3"/>
    <d v="2026-08-06T15:14:05"/>
    <d v="2026-08-06T17:31:08"/>
    <n v="69360117"/>
    <m/>
    <n v="143135115038"/>
    <s v="Jaringan Multimedia Indonesia"/>
    <m/>
    <m/>
    <m/>
    <m/>
    <m/>
    <n v="110.61519750958"/>
    <n v="-7.8643889584590099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UNCONTACTED : Line Busy HANIF NUROHMAN 40981182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1"/>
  </r>
  <r>
    <n v="1011"/>
    <n v="1002504535"/>
    <n v="3"/>
    <x v="0"/>
    <n v="5"/>
    <s v="MALANG"/>
    <s v="BATU"/>
    <s v="BTU"/>
    <s v="REG"/>
    <s v="AO"/>
    <x v="0"/>
    <m/>
    <s v="Completed (PS)"/>
    <s v="RBS-Regional 3"/>
    <d v="2026-08-01T12:49:22"/>
    <d v="2026-08-01T15:39:12"/>
    <n v="69343828"/>
    <m/>
    <n v="152707239166"/>
    <s v="JATIMPARK 1"/>
    <s v="ODP-BTU-FCE/33"/>
    <s v="WO060643882"/>
    <m/>
    <m/>
    <m/>
    <n v="112.443376"/>
    <n v="-7.865888"/>
    <s v="|MN02703|MYIA-028806572290/POI/Jemmy/08123305579/jemmy.indo@yahoo.com"/>
    <s v="Sales Profesional"/>
    <m/>
    <m/>
    <m/>
    <m/>
    <m/>
    <m/>
    <m/>
    <m/>
    <s v="Management Janji"/>
    <s v="2026-07-16 13:00:00 | Jam Pemasangan : 08:00 - 12.00  Tanggal Pemasangan : Kamis 16 JULI 2026  Info Tambahan : Hubungi pelanggan sebelum datang ke lokasi"/>
    <s v="FCC"/>
    <d v="2026-01-08T12:54:47"/>
    <m/>
    <m/>
    <s v="PS"/>
    <s v="BATU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16 13:00:00 | Jam Pemasangan : 08:00 - 12.00  Tanggal Pemasangan : Kamis 16 JULI 2026  Info Tambahan : Hubungi pelanggan sebelum datang ke lokasi"/>
    <n v="2026"/>
    <n v="8"/>
    <n v="1"/>
    <d v="2026-08-01T00:00:00"/>
    <n v="-0.29166666666424135"/>
    <x v="0"/>
  </r>
  <r>
    <n v="1012"/>
    <n v="1002509901"/>
    <n v="3"/>
    <x v="5"/>
    <n v="5"/>
    <s v="SBY UTARA"/>
    <s v="GRESIK"/>
    <s v="BPG"/>
    <s v="REG"/>
    <s v="AO"/>
    <x v="0"/>
    <s v="1P INET"/>
    <s v="Completed (PS)"/>
    <s v="RBS-Regional 3"/>
    <d v="2026-08-05T10:08:57"/>
    <d v="2026-08-05T18:34:30"/>
    <n v="69358863"/>
    <m/>
    <n v="152443206746"/>
    <s v="toko wati"/>
    <s v="ODP-BPG-FE/12 FE/D03/12.01"/>
    <s v="WO060958253"/>
    <m/>
    <m/>
    <m/>
    <n v="112.499221153557"/>
    <n v="-7.2514319732109804"/>
    <s v="MD|MYDB-20260804264336|DN00001/MN00018|toko wati|087838502855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0:09:56"/>
    <d v="2026-08-06T08:00:00"/>
    <m/>
    <s v="PS"/>
    <s v="NON-HERO GRESIK"/>
    <s v="NO ADDON"/>
    <n v="20260805"/>
    <s v="Completed"/>
    <s v="HSI Bisnis Promo HUT Telkom PSB 70% - 15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5"/>
    <d v="2026-08-05T00:00:00"/>
    <n v="-1.3333333333357587"/>
    <x v="0"/>
  </r>
  <r>
    <n v="1013"/>
    <n v="1002509255"/>
    <n v="3"/>
    <x v="3"/>
    <n v="4"/>
    <s v="MAGELANG"/>
    <s v="WONOSOBO"/>
    <s v="WOS"/>
    <s v="REG"/>
    <s v="AO"/>
    <x v="0"/>
    <m/>
    <s v="FCC - HD1A - PROGRESS"/>
    <s v="RBS-Regional 3"/>
    <d v="2026-08-04T16:48:13"/>
    <d v="2026-08-04T16:49:14"/>
    <n v="69358594"/>
    <m/>
    <n v="141373127388"/>
    <s v="Sikembang Glamping"/>
    <m/>
    <m/>
    <m/>
    <m/>
    <m/>
    <n v="109.970172317775"/>
    <n v="-7.3364796434300503"/>
    <s v="AMRBS ; 402717 ; AMEX ; WIRA ; TREG3 ; MAGELANG ; 1S HSI BISNIS  300 Mbps ; Sony 082220777701; Sonicahyadi0806@gmail.com"/>
    <s v="Amex"/>
    <m/>
    <m/>
    <m/>
    <m/>
    <m/>
    <m/>
    <m/>
    <m/>
    <m/>
    <m/>
    <m/>
    <d v="2026-04-08T16:55:2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1"/>
  </r>
  <r>
    <n v="1014"/>
    <n v="1002512038"/>
    <n v="3"/>
    <x v="3"/>
    <n v="4"/>
    <s v="MAGELANG"/>
    <s v="KEBUMEN"/>
    <s v="KTW"/>
    <s v="REG"/>
    <s v="AO"/>
    <x v="0"/>
    <s v="1P INET"/>
    <s v="Completed (PS)"/>
    <s v="RBS-Regional 3"/>
    <d v="2026-08-06T11:25:57"/>
    <d v="2026-08-07T11:56:55"/>
    <n v="69359821"/>
    <m/>
    <n v="141176104947"/>
    <s v="PEMDES BALINGASAL - KBM"/>
    <s v="ODP-KTW-FAK/028"/>
    <s v="WO061059880"/>
    <m/>
    <m/>
    <m/>
    <n v="109.793613614085"/>
    <n v="-7.66375820832166"/>
    <s v="|MN00664|MYIA-000047470872/POI/Udhi Purnomo/082322047770/pemdesbalingasal3@gmail.com"/>
    <s v="MYIB_ASSISTANT"/>
    <m/>
    <m/>
    <m/>
    <m/>
    <m/>
    <m/>
    <m/>
    <m/>
    <s v="Management Janji"/>
    <s v="2026-08-07 15:00:00 | Nama : BP UDHI PURNOMO No Hp : 082322047770 No Alt :  Tgl Pemasangan : 07 Agustus 2026 Interval : PAGI  Note : Hubungi pelanggan terlebih dahulu"/>
    <s v="FCC"/>
    <d v="2026-06-08T11:39:52"/>
    <d v="2026-08-07T15:00:00"/>
    <m/>
    <s v="PS"/>
    <s v="X"/>
    <s v="NO ADDON"/>
    <n v="20260807"/>
    <s v="Completed"/>
    <s v="HSI Bisnis Basic Promo HUT Telkom PSB 70% - 50 Mbps"/>
    <s v="INDIBIZ"/>
    <m/>
    <m/>
    <d v="2026-08-07T15:00:00"/>
    <s v="2026-08-07 15:00:00 | Nama : BP UDHI PURNOMO No Hp : 082322047770 No Alt :  Tgl Pemasangan : 07 Agustus 2026 Interval : PAGI  Note : Hubungi pelanggan terlebih dahulu"/>
    <n v="2026"/>
    <n v="8"/>
    <n v="7"/>
    <d v="2026-08-07T00:00:00"/>
    <n v="-0.625"/>
    <x v="0"/>
  </r>
  <r>
    <n v="1015"/>
    <n v="1002505027"/>
    <n v="3"/>
    <x v="6"/>
    <n v="5"/>
    <s v="PASURUAN"/>
    <s v="PASURUAN"/>
    <s v="PSN"/>
    <s v="REG"/>
    <s v="AO"/>
    <x v="0"/>
    <m/>
    <s v="Completed (PS)"/>
    <s v="RBS-Regional 3"/>
    <d v="2026-08-02T08:38:22"/>
    <d v="2026-08-02T12:25:52"/>
    <n v="69356936"/>
    <m/>
    <n v="152729256671"/>
    <s v="PT PUSPA CAHAYA TRANS"/>
    <s v="ODP-PSN-FP/28"/>
    <s v="WO060697645"/>
    <m/>
    <m/>
    <m/>
    <n v="112.9070632"/>
    <n v="-7.6399593000000001"/>
    <s v="|MN01982|/PT PUSPA CAHAYA TRANS/WINBACK 2.0 HSI B2B (1:2) 50MBPS 320RB PSB DISC 70%/PSN/Briananda12@gmail.com/BRIAN TRINANDA PRIYOADI/81217171915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2-08T08:39:50"/>
    <d v="2026-08-03T08:00:00"/>
    <m/>
    <s v="PS"/>
    <s v="PASURUAN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M Janji : 3 agustus 2026 jam Pasang : pagi  Note : hubungi pelanggan jika ingin kelokasi|MU1366|MYDITA"/>
    <n v="2026"/>
    <n v="8"/>
    <n v="2"/>
    <d v="2026-08-02T00:00:00"/>
    <n v="-1.3333333333357587"/>
    <x v="0"/>
  </r>
  <r>
    <n v="1016"/>
    <n v="1002512635"/>
    <n v="3"/>
    <x v="1"/>
    <n v="4"/>
    <s v="SEMARANG"/>
    <s v="INNER - SEMARANG JATENG UTARA"/>
    <s v="BMK"/>
    <s v="REG"/>
    <s v="AO"/>
    <x v="0"/>
    <s v="1P INET"/>
    <s v="Completed (PS)"/>
    <s v="RBS-Regional 3"/>
    <d v="2026-08-06T14:17:04"/>
    <d v="2026-08-07T16:17:48"/>
    <n v="69360034"/>
    <m/>
    <n v="141423136604"/>
    <s v="PT GOMBEL MAKMUR SEJAHTERA"/>
    <s v="ODP-BMK-FAL/088 FAL/D05/088.01"/>
    <s v="WO061083541"/>
    <m/>
    <m/>
    <m/>
    <n v="110.422380343079"/>
    <n v="-7.0432277032644404"/>
    <s v="MD|MYDB-20260806264533|DN00001/MN00345|PT GOMBEL MAKMUR SEJAHTERA|081226809838"/>
    <s v="MYDIGIBIZPARTNER"/>
    <m/>
    <m/>
    <m/>
    <m/>
    <m/>
    <m/>
    <m/>
    <m/>
    <s v="Management Janji"/>
    <s v="2026-08-07 13:00:00 | Nama PIC : Muhsinin No HP : 081226809838 Alt : 085712326209 M Janji : 07/08/2026 Jam Pasang : 08.00 - 13:00  NoteÃ‚Â :  hubungi terlebih dahulu sebelum kelokasi"/>
    <s v="FCC"/>
    <d v="2026-06-08T14:26:03"/>
    <d v="2026-08-07T13:00:00"/>
    <m/>
    <s v="PS"/>
    <s v="X"/>
    <s v="NO ADDON"/>
    <n v="20260807"/>
    <s v="Completed"/>
    <s v="HSI Bisnis Promo HUT Telkom PSB 70% - 100 Mbps Dual Band"/>
    <s v="INDIBIZ"/>
    <m/>
    <m/>
    <d v="2026-08-07T13:00:00"/>
    <s v="2026-08-07 13:00:00 | Nama PIC : Muhsinin No HP : 081226809838 Alt : 085712326209 M Janji : 07/08/2026 Jam Pasang : 08.00 - 13:00  NoteÃ‚Â :  hubungi terlebih dahulu sebelum kelokasi"/>
    <n v="2026"/>
    <n v="8"/>
    <n v="7"/>
    <d v="2026-08-07T00:00:00"/>
    <n v="-0.54166666666424135"/>
    <x v="0"/>
  </r>
  <r>
    <n v="1017"/>
    <n v="1002505177"/>
    <n v="3"/>
    <x v="5"/>
    <n v="5"/>
    <s v="SBY UTARA"/>
    <s v="TANDES"/>
    <s v="LKI"/>
    <s v="REG"/>
    <s v="AO"/>
    <x v="0"/>
    <s v="1P INET"/>
    <s v="Completed (PS)"/>
    <s v="RBS-Regional 3"/>
    <d v="2026-08-02T11:43:56"/>
    <d v="2026-08-02T20:21:54"/>
    <n v="69356975"/>
    <m/>
    <n v="152424213146"/>
    <s v="Superkitty"/>
    <s v="ODP-LKS-FZ/32 FZ/D03/32.01"/>
    <s v="WO060705533"/>
    <m/>
    <m/>
    <m/>
    <n v="112.6418224"/>
    <n v="-7.3048986999999999"/>
    <s v="|MN02435|MYIA-049741671181/POI/Indah Dewi Apriliani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0"/>
  </r>
  <r>
    <n v="1018"/>
    <n v="1002516335"/>
    <n v="3"/>
    <x v="5"/>
    <n v="5"/>
    <s v="MADURA"/>
    <s v="BANGKALAN"/>
    <s v="OMB"/>
    <s v="REG"/>
    <s v="AO"/>
    <x v="0"/>
    <s v="1P INET"/>
    <s v="Completed (PS)"/>
    <s v="RBS-Regional 3"/>
    <d v="2026-08-09T09:46:56"/>
    <d v="2026-08-10T23:35:45"/>
    <n v="69361727"/>
    <m/>
    <n v="152438901624"/>
    <s v="TOKO AL-AKHTAR"/>
    <s v="ODP-OMB-FC/12 FC/D04/12.01"/>
    <s v="WO061304469"/>
    <m/>
    <m/>
    <m/>
    <n v="113.387063518166"/>
    <n v="-6.9797071256527898"/>
    <s v="MD|MYDB-20260808264791|DN00001/MN02006|TOKO AL-AKHTAR|085731638550"/>
    <s v="MYDIGIBIZPARTNER"/>
    <m/>
    <m/>
    <m/>
    <m/>
    <m/>
    <m/>
    <m/>
    <m/>
    <s v="Management Janji"/>
    <s v="2026-08-10 08:00:00 | Nama PIC:  bp erik  No HP: 085731638550 Alt: Tanggal: 10/8/2026 Jam Pasang: Pagi Note: Hubungi sebelum ke lokasi, terimakasih."/>
    <s v="FCC"/>
    <d v="2026-09-08T09:55:03"/>
    <d v="2026-08-10T08:00:00"/>
    <m/>
    <s v="PS"/>
    <s v="X"/>
    <s v="NETMONK"/>
    <n v="20260810"/>
    <s v="Completed"/>
    <s v="HSI Bisnis Bundling Netmonk Promo 2026 PSB 70% - 150 Mbps"/>
    <s v="INDIBIZ"/>
    <m/>
    <m/>
    <d v="2026-08-10T08:00:00"/>
    <s v="2026-08-10 08:00:00 | Nama PIC:  bp erik  No HP: 085731638550 Alt: Tanggal: 10/8/2026 Jam Pasang: Pagi Note: Hubungi sebelum ke lokasi, terimakasih."/>
    <n v="2026"/>
    <n v="8"/>
    <n v="10"/>
    <d v="2026-08-10T00:00:00"/>
    <n v="-0.33333333333575865"/>
    <x v="0"/>
  </r>
  <r>
    <n v="1019"/>
    <n v="1002515843"/>
    <n v="3"/>
    <x v="0"/>
    <n v="5"/>
    <s v="MALANG"/>
    <s v="BATU"/>
    <s v="BTU"/>
    <s v="REG"/>
    <s v="AO"/>
    <x v="0"/>
    <s v="1P INET"/>
    <s v="Completed (PS)"/>
    <s v="RBS-Regional 3"/>
    <d v="2026-08-08T11:58:56"/>
    <d v="2026-08-08T17:35:09"/>
    <n v="69361389"/>
    <m/>
    <n v="152707239213"/>
    <s v="Batu Woodcraft"/>
    <s v="ODP-BTU-FF/45 FF/D12/45.01"/>
    <s v="WO061251622"/>
    <m/>
    <m/>
    <m/>
    <n v="112.52765530000001"/>
    <n v="-7.8930937999999999"/>
    <s v="|MN02703|MYIA-017451870796/POI/Muchamad Urifan/081336485707/ripanikan6237@givmail.com"/>
    <s v="MYIB_ASSISTANT"/>
    <m/>
    <m/>
    <m/>
    <m/>
    <m/>
    <m/>
    <m/>
    <m/>
    <s v="Management Janji"/>
    <s v="2026-08-09 08:00:00 | M Janji : 9 agustus 2026 jam Pasang : pagi  Note : hubungi pelanggan jika ingin kelokasi"/>
    <s v="FCC"/>
    <d v="2026-08-08T12:09:43"/>
    <d v="2026-08-09T08:00:00"/>
    <m/>
    <s v="PS"/>
    <s v="BATU"/>
    <s v="NO ADDON"/>
    <n v="20260808"/>
    <s v="Completed"/>
    <s v="HSI Bisnis Promo HUT Telkom PSB 70% - 50 Mbps"/>
    <s v="INDIBIZ"/>
    <m/>
    <m/>
    <d v="2026-08-09T08:00:00"/>
    <s v="2026-08-09 08:00:00 | M Janji : 9 agustus 2026 jam Pasang : pagi  Note : hubungi pelanggan jika ingin kelokasi"/>
    <n v="2026"/>
    <n v="8"/>
    <n v="8"/>
    <d v="2026-08-08T00:00:00"/>
    <n v="-1.3333333333357587"/>
    <x v="0"/>
  </r>
  <r>
    <n v="1020"/>
    <n v="1002504919"/>
    <n v="3"/>
    <x v="5"/>
    <n v="5"/>
    <s v="MADURA"/>
    <s v="BANGKALAN"/>
    <s v="BKL"/>
    <s v="REG"/>
    <s v="AO"/>
    <x v="0"/>
    <s v="1P INET"/>
    <s v="100 | REVOKE COMPLETED"/>
    <s v="RBS-Regional 3"/>
    <d v="2026-08-01T18:31:56"/>
    <d v="2026-08-10T09:33:04"/>
    <n v="69356884"/>
    <m/>
    <n v="152435221230"/>
    <s v="THE NICE PLAYLAND BANGKALAN MADURA"/>
    <s v="ODP-BKL-FBM/31 FBM/D02/31.01"/>
    <s v="WO060679530"/>
    <m/>
    <m/>
    <m/>
    <n v="112.799309572461"/>
    <n v="-7.0604328102094396"/>
    <s v="|MN00613|MYIA-084029465714/POI/Jemi Kisroh /082310510505/jemilestari85@gmail.com"/>
    <s v="MYIB_ASSISTANT"/>
    <m/>
    <m/>
    <m/>
    <m/>
    <m/>
    <m/>
    <m/>
    <m/>
    <s v="Management Janji"/>
    <s v="2026-08-02 15:00:00 | Nama PIC : bapak jemi No HP : 082310510505 Alt :  M Janji : (MINGGU/2/AGUSTUS/2026) jam Pasang : 09:00 Note : hubungi pelanggan jika ingin kelokasi"/>
    <s v="FCC"/>
    <d v="2026-01-08T18:39:50"/>
    <d v="2026-08-02T15:00:00"/>
    <s v="Kendala Pelanggan"/>
    <s v="REVOKE"/>
    <s v="X"/>
    <s v="NO ADDON"/>
    <m/>
    <s v="Revoke Completed"/>
    <s v="HSI Bisnis Basic Promo HUT Telkom PSB 70% - 50 Mbps"/>
    <s v="INDIBIZ"/>
    <m/>
    <m/>
    <d v="2026-08-02T15:00:00"/>
    <s v="2026-08-02 15:00:00 | Nama PIC : bapak jemi No HP : 082310510505 Alt :  M Janji : (MINGGU/2/AGUSTUS/2026) jam Pasang : 09:00 Note : hubungi pelanggan jika ingin kelokasi"/>
    <m/>
    <m/>
    <m/>
    <e v="#NUM!"/>
    <e v="#NUM!"/>
    <x v="1"/>
  </r>
  <r>
    <n v="1021"/>
    <n v="1002518170"/>
    <n v="3"/>
    <x v="1"/>
    <n v="4"/>
    <s v="PEKALONGAN"/>
    <s v="PEKALONGAN"/>
    <s v="KDW"/>
    <s v="REG"/>
    <s v="AO"/>
    <x v="0"/>
    <s v="1P INET"/>
    <s v="MIE - SEND SURVEY"/>
    <s v="RBS-Regional 3"/>
    <d v="2026-08-10T14:59:56"/>
    <d v="2026-08-10T15:02:01"/>
    <n v="69362598"/>
    <m/>
    <n v="146285103775"/>
    <s v="SPBU 4451108 BOJONG"/>
    <s v="ODP-KDW-FN/011 FN/D02/011.01"/>
    <s v="WO061415449"/>
    <m/>
    <m/>
    <m/>
    <n v="109.608548"/>
    <n v="-6.9500789999999997"/>
    <s v="|MN01881|MYIA-015555655137/POI/mohamad bajang/087764591666/blacksuryoa7v@gmail.com"/>
    <s v="MYIB_ASSISTANT"/>
    <m/>
    <m/>
    <m/>
    <m/>
    <m/>
    <m/>
    <m/>
    <m/>
    <s v="Management Janji"/>
    <s v="2026-08-11 13:00:00 | Nama PIC : bapak bajang No HP : 087764591666 Alt :  M Janji : (SELASA/11/AGUSTUS/2026) jam Pasang : 09:00 Note : hubungi pelanggan jika ingin kelokasi"/>
    <s v="FCC"/>
    <d v="2026-10-08T15:09:52"/>
    <d v="2026-08-11T13:00:00"/>
    <m/>
    <s v="SURVEY_NEW_MANJA"/>
    <s v="KAJEN"/>
    <s v="NO ADDON"/>
    <m/>
    <s v="MIE - SEND SURVEY"/>
    <s v="HSI Bisnis Promo HUT Telkom PSB 70% - 100 Mbps"/>
    <s v="INDIBIZ"/>
    <m/>
    <m/>
    <d v="2026-08-11T13:00:00"/>
    <s v="2026-08-11 13:00:00 | Nama PIC : bapak bajang No HP : 087764591666 Alt :  M Janji : (SELASA/11/AGUSTUS/2026) jam Pasang : 09:00 Note : hubungi pelanggan jika ingin kelokasi"/>
    <m/>
    <m/>
    <m/>
    <e v="#NUM!"/>
    <e v="#NUM!"/>
    <x v="1"/>
  </r>
  <r>
    <n v="1022"/>
    <n v="1002514471"/>
    <n v="3"/>
    <x v="4"/>
    <n v="5"/>
    <s v="MATARAM"/>
    <s v="SUMBAWA"/>
    <s v="SBW"/>
    <s v="REG"/>
    <s v="AO"/>
    <x v="0"/>
    <s v="1P INET"/>
    <s v="102 | FOLLOW UP COMPLETED"/>
    <s v="RBS-Regional 3"/>
    <d v="2026-08-07T12:20:56"/>
    <d v="2026-08-10T13:17:12"/>
    <n v="69360715"/>
    <m/>
    <n v="172606792114"/>
    <s v="RUMAH MAKAN BESTUNGIL"/>
    <s v="ODP-SBW-FBE/32 FBE/D04/32.01"/>
    <s v="WO061155727"/>
    <m/>
    <m/>
    <m/>
    <n v="117.406251234387"/>
    <n v="-8.4901076653998508"/>
    <s v="|MN01595|MYIA-008416179563/POI/NURUL WAHIDAH/081237072219/ptbestungilmitrasejahtera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2:25:19"/>
    <d v="2026-08-08T13:00:00"/>
    <s v="Kendala Lainnya"/>
    <s v="REVOKE"/>
    <s v="X"/>
    <s v="NO ADDON"/>
    <m/>
    <s v="Follow Up Revoke Completed, New Order ID : SC1002517716"/>
    <s v="HSI Bisnis Promo HUT Telkom PSB 70% - 50 Mbps"/>
    <s v="INDIBIZ"/>
    <m/>
    <m/>
    <d v="2026-08-08T13:00:00"/>
    <s v="2026-08-08 13:00:00 | Tanggal pemasangan: 08/08/2026 Jam pemasangan : siang Info Tambahan : Hubungi pelanggan dulu sebelum ke lokasi terima kasih."/>
    <m/>
    <m/>
    <m/>
    <e v="#NUM!"/>
    <e v="#NUM!"/>
    <x v="1"/>
  </r>
  <r>
    <n v="1023"/>
    <n v="1002506365"/>
    <n v="3"/>
    <x v="3"/>
    <n v="4"/>
    <s v="PURWOKERTO"/>
    <s v="PURBALINGGA"/>
    <s v="PBG"/>
    <s v="REG"/>
    <s v="AO"/>
    <x v="0"/>
    <m/>
    <s v="Completed (PS)"/>
    <s v="RBS-Regional 3"/>
    <d v="2026-08-03T15:14:40"/>
    <d v="2026-08-04T11:23:54"/>
    <n v="69357690"/>
    <n v="2812951033"/>
    <n v="143363111823"/>
    <s v="PT FENGSHENG NONWOVEN INDONESIA"/>
    <s v="ODP-PBG-FE/085"/>
    <s v="WO060821918"/>
    <m/>
    <m/>
    <m/>
    <n v="109.35185060000001"/>
    <n v="-7.4033109000000001"/>
    <s v="|MC00213|MYIA-066964787164/POI/SAEFUL ANWAR/082127697470/fengshengnonwovenindonesia@gmail.com"/>
    <s v="Sales Profesional"/>
    <m/>
    <m/>
    <m/>
    <m/>
    <m/>
    <m/>
    <m/>
    <m/>
    <s v="Management Janji"/>
    <s v="2026-08-05 08:00:00|M Janji : 5 agustus 2026 jam Pasang : pagi  Note : hubungi pelanggan jika ingin kelokasi|40981182|MYDITA"/>
    <s v="FCC"/>
    <d v="2026-03-08T15:25:36"/>
    <d v="2026-08-05T08:00:00"/>
    <m/>
    <s v="PS"/>
    <s v="X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5T08:00:00"/>
    <s v="2026-08-05 08:00:00|M Janji : 5 agustus 2026 jam Pasang : pagi  Note : hubungi pelanggan jika ingin kelokasi|40981182|MYDITA"/>
    <n v="2026"/>
    <n v="8"/>
    <n v="4"/>
    <d v="2026-08-04T00:00:00"/>
    <n v="-1.3333333333357587"/>
    <x v="0"/>
  </r>
  <r>
    <n v="1024"/>
    <n v="1002505014"/>
    <n v="3"/>
    <x v="4"/>
    <n v="5"/>
    <s v="MATARAM"/>
    <s v="SUMBAWA"/>
    <s v="MLK"/>
    <s v="REG"/>
    <s v="AO"/>
    <x v="0"/>
    <s v="1P INET"/>
    <s v="102 | FOLLOW UP COMPLETED"/>
    <s v="RBS-Regional 3"/>
    <d v="2026-08-02T07:34:57"/>
    <d v="2026-08-03T16:06:40"/>
    <n v="69356929"/>
    <m/>
    <n v="172608206115"/>
    <s v="KOS KOSAN FAHIM"/>
    <s v="ODP-MLK-FAD/67 FAD/D06/67.01"/>
    <s v="WO060690191"/>
    <m/>
    <m/>
    <m/>
    <n v="116.753827743551"/>
    <n v="-8.9120264494263406"/>
    <s v="|MN02367|MYIA-006819264242/POI/M FAHIM DWI HARDIKA/081215816089/fahimhardika@gmail.com"/>
    <s v="MYIB_ASSISTANT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7:39:52"/>
    <d v="2026-08-03T08:00:00"/>
    <m/>
    <s v="REVOKE"/>
    <s v="SUMBAWA BARAT"/>
    <s v="NO ADDON"/>
    <m/>
    <s v="Follow Up Revoke Completed, New Order ID : SC1002506472"/>
    <s v="HSI Bisnis Promo HUT Telkom PSB 70% - 50 Mbps"/>
    <s v="INDIBIZ"/>
    <m/>
    <m/>
    <d v="2026-08-03T08:00:00"/>
    <s v="2026-08-03 08:00:00 | Tanggal pemasangan :01 agustus 2026 Jam pemasangan : 08.00 - 12.00 Info Tambahan : Hubungi pelanggan dulu sebelum ke lokasi terimakasih"/>
    <m/>
    <m/>
    <m/>
    <e v="#NUM!"/>
    <e v="#NUM!"/>
    <x v="1"/>
  </r>
  <r>
    <n v="1025"/>
    <n v="1002518163"/>
    <n v="3"/>
    <x v="1"/>
    <n v="4"/>
    <s v="PEKALONGAN"/>
    <s v="SLAWI"/>
    <s v="BLU"/>
    <s v="REG"/>
    <s v="AO"/>
    <x v="0"/>
    <m/>
    <s v="Completed (PS)"/>
    <s v="RBS-Regional 3"/>
    <d v="2026-08-10T15:00:03"/>
    <d v="2026-08-10T19:41:53"/>
    <n v="69361814"/>
    <m/>
    <n v="142206131316"/>
    <s v="BUMDES KARYA MANDIRI BALARADIN"/>
    <s v="ODP-BLU-FW/025"/>
    <s v="WO061416310"/>
    <m/>
    <m/>
    <m/>
    <n v="109.110934"/>
    <n v="-7.0348889999999997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 jam Pasang : pagi   Note : hubungi pelanggan jika ingin kelokasi"/>
    <s v="FCC"/>
    <d v="2026-10-08T15:09:52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08:00:00 | M Janji : 10 agustus 2026  jam Pasang : pagi   Note : hubungi pelanggan jika ingin kelokasi"/>
    <n v="2026"/>
    <n v="8"/>
    <n v="10"/>
    <d v="2026-08-10T00:00:00"/>
    <n v="-0.29166666666424135"/>
    <x v="0"/>
  </r>
  <r>
    <n v="1026"/>
    <n v="1002514383"/>
    <n v="3"/>
    <x v="1"/>
    <n v="4"/>
    <s v="PEKALONGAN"/>
    <s v="SLAWI"/>
    <s v="SLW"/>
    <s v="REG"/>
    <s v="AO"/>
    <x v="0"/>
    <m/>
    <s v="QC MIA - INVALID QUALITY CONTROL MIA"/>
    <s v="RBS-Regional 3"/>
    <d v="2026-08-07T11:39:53"/>
    <d v="2026-08-09T15:48:25"/>
    <n v="69360663"/>
    <m/>
    <n v="142283119732"/>
    <s v="SPPG LAPAS SLAWI"/>
    <s v="ODP-SLW-FY/014"/>
    <m/>
    <m/>
    <m/>
    <m/>
    <n v="109.124222"/>
    <n v="-7.002014"/>
    <s v="|MN00347|/Edi Supriadi/08976405111/sppgslawi@gmail.com"/>
    <s v="Sales Profesional"/>
    <m/>
    <m/>
    <m/>
    <m/>
    <m/>
    <m/>
    <m/>
    <m/>
    <m/>
    <m/>
    <m/>
    <d v="2026-07-08T11:55:04"/>
    <m/>
    <m/>
    <s v="QC1"/>
    <s v="X"/>
    <s v="NO ADDON"/>
    <m/>
    <s v="QC MIA - INVALID QUALITY CONTROL MIA - Foto Dokumen Usaha Tidak Valid - SC1002514383-upload foto lokasi yang sesuai karna te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027"/>
    <n v="1002516595"/>
    <n v="3"/>
    <x v="5"/>
    <n v="5"/>
    <s v="MADURA"/>
    <s v="PAMEKASAN"/>
    <s v="ABT"/>
    <s v="REG"/>
    <s v="AO"/>
    <x v="0"/>
    <s v="1P INET"/>
    <s v="Completed (PS)"/>
    <s v="RBS-Regional 3"/>
    <d v="2026-08-09T16:28:57"/>
    <d v="2026-08-10T09:46:51"/>
    <n v="69361948"/>
    <m/>
    <n v="152429209474"/>
    <s v="HIDAYAH MART"/>
    <s v="ODP-ABU-FE/18 FE/D02/18.01"/>
    <s v="WO061334032"/>
    <m/>
    <m/>
    <m/>
    <n v="113.804009892046"/>
    <n v="-6.8922204166440704"/>
    <s v="MD|MYDB-20260809264827|DN00001/MN00806|HIDAYAH MART|087893843352"/>
    <s v="MYDIGIBIZPARTNER"/>
    <m/>
    <m/>
    <m/>
    <m/>
    <m/>
    <m/>
    <m/>
    <m/>
    <s v="Management Janji"/>
    <s v="2026-08-10 13:00:00 | M Janji : 10 agustus 2026 jam Pasang : siang Note : hubungi pelanggan jika ingin kelokasi"/>
    <s v="FCC"/>
    <d v="2026-09-08T16:39:48"/>
    <d v="2026-08-10T13:00:00"/>
    <m/>
    <s v="PS"/>
    <s v="X"/>
    <s v="NO ADDON"/>
    <n v="20260810"/>
    <s v="Completed"/>
    <s v="HSI Bisnis Promo HUT Telkom PSB 70% - 300 Mbps"/>
    <s v="INDIBIZ"/>
    <m/>
    <m/>
    <d v="2026-08-10T13:00:00"/>
    <s v="2026-08-10 13:00:00 | M Janji : 10 agustus 2026 jam Pasang : siang Note : hubungi pelanggan jika ingin kelokasi"/>
    <n v="2026"/>
    <n v="8"/>
    <n v="10"/>
    <d v="2026-08-10T00:00:00"/>
    <n v="-0.54166666666424135"/>
    <x v="0"/>
  </r>
  <r>
    <n v="1028"/>
    <n v="1002513762"/>
    <n v="3"/>
    <x v="4"/>
    <n v="5"/>
    <s v="KUPANG"/>
    <s v="ENDE"/>
    <s v="BJW"/>
    <s v="REG"/>
    <s v="AO"/>
    <x v="0"/>
    <s v="1P INET"/>
    <s v="7 | OSS - PROVISIONING ISSUED"/>
    <s v="RBS-Regional 3"/>
    <d v="2026-08-07T09:02:56"/>
    <d v="2026-08-08T08:07:27"/>
    <n v="69360434"/>
    <m/>
    <n v="172511797093"/>
    <s v="PT GADAI MAS NUSANTARA"/>
    <s v="ODP-BJW-FC/10 FC/D01/10.01"/>
    <s v="WO061135015"/>
    <m/>
    <m/>
    <m/>
    <n v="120.9719446"/>
    <n v="-8.7816536000000003"/>
    <s v="|MN01740|MYIA-066011168708/POI/MARSEL FERDINAN KASEH/082236338952/marsel.ferdinan@gadaimas.com"/>
    <s v="MYIB_ASSISTANT"/>
    <m/>
    <m/>
    <m/>
    <m/>
    <m/>
    <m/>
    <m/>
    <m/>
    <s v="Management Janji"/>
    <s v="2026-08-08 08:00:00 | Nama PIC :  No HP :  No Alternatif :  M Janji : 08/08/2026 Jam Pasang : Pagi NoteÃ‚Â :  Hubungi terlebih dahulu sebelum ke lokasi "/>
    <s v="FCC"/>
    <d v="2026-07-08T09:10:56"/>
    <d v="2026-08-08T08:00:00"/>
    <m/>
    <s v="PI"/>
    <s v="BAJAWA"/>
    <s v="NO ADDON"/>
    <m/>
    <s v="Provisioning Issued"/>
    <s v="HSI Bisnis Basic Promo HUT Telkom PSB 70% - 50 Mbps"/>
    <s v="INDIBIZ"/>
    <m/>
    <m/>
    <d v="2026-08-08T08:00:00"/>
    <s v="2026-08-08 08:00:00 | Nama PIC :  No HP :  No Alternatif :  M Janji : 08/08/2026 Jam Pasang : Pagi NoteÃ‚Â :  Hubungi terlebih dahulu sebelum ke lokasi "/>
    <m/>
    <m/>
    <m/>
    <e v="#NUM!"/>
    <e v="#NUM!"/>
    <x v="1"/>
  </r>
  <r>
    <n v="1029"/>
    <n v="1002504591"/>
    <n v="3"/>
    <x v="6"/>
    <n v="5"/>
    <s v="JEMBER"/>
    <s v="BANYUWANGI"/>
    <s v="WSO"/>
    <s v="REG"/>
    <s v="AO"/>
    <x v="0"/>
    <s v="1P INET"/>
    <s v="Completed (PS)"/>
    <s v="RBS-Regional 3"/>
    <d v="2026-08-01T13:44:56"/>
    <d v="2026-08-03T20:00:57"/>
    <n v="69356761"/>
    <m/>
    <n v="152518202019"/>
    <s v="NAM COLLECTION"/>
    <s v="ODP-WSO-FA/64 FA/D08/64.01"/>
    <s v="WO060652605"/>
    <m/>
    <m/>
    <m/>
    <n v="114.41590894013601"/>
    <n v="-7.9384478689593303"/>
    <s v="MD|MYDB-20260801264125|DN00001/MN00580|NAM COLLECTION|082198769605"/>
    <s v="MYDIGIBIZPARTNER"/>
    <m/>
    <m/>
    <m/>
    <m/>
    <m/>
    <m/>
    <m/>
    <m/>
    <s v="Management Janji"/>
    <s v="2026-08-02 13:00:00 | Nama PIC : BAPAK UNTUNG No HP : 082198769605 Alt :  M Janji : (MINGGU/2/AGUSTUS/2026) jam Pasang : 09:00 Note : hubungi pelanggan jika ingin kelokasi"/>
    <s v="FCC"/>
    <d v="2026-01-08T13:54:49"/>
    <d v="2026-08-02T13:00:00"/>
    <m/>
    <s v="PS"/>
    <s v="BANYUWANGI"/>
    <s v="NO ADDON"/>
    <n v="20260803"/>
    <s v="Completed"/>
    <s v="HSI Bisnis Promo HUT Telkom PSB 70% - 100 Mbps"/>
    <s v="INDIBIZ"/>
    <m/>
    <m/>
    <d v="2026-08-02T13:00:00"/>
    <s v="2026-08-02 13:00:00 | Nama PIC : BAPAK UNTUNG No HP : 082198769605 Alt :  M Janji : (MINGGU/2/AGUSTUS/2026) jam Pasang : 09:00 Note : hubungi pelanggan jika ingin kelokasi"/>
    <n v="2026"/>
    <n v="8"/>
    <n v="3"/>
    <d v="2026-08-03T00:00:00"/>
    <n v="0.45833333333575865"/>
    <x v="0"/>
  </r>
  <r>
    <n v="1030"/>
    <n v="1002511888"/>
    <n v="3"/>
    <x v="3"/>
    <n v="4"/>
    <s v="YOGYAKARTA"/>
    <s v="INNER - YOGYA JATENG SELATAN"/>
    <s v="KBU"/>
    <s v="REG"/>
    <s v="AO"/>
    <x v="0"/>
    <m/>
    <s v="Completed (PS)"/>
    <s v="RBS-Regional 3"/>
    <d v="2026-08-06T10:52:22"/>
    <d v="2026-08-06T12:35:29"/>
    <n v="69357038"/>
    <m/>
    <n v="146113146949"/>
    <s v="PT TRANS HYBRID COMMUNICATION UR APOTEK PRO MANGKUBUMI"/>
    <s v="ODP-KBU-FCT/13"/>
    <s v="WO061055841"/>
    <m/>
    <m/>
    <m/>
    <n v="110.367462105399"/>
    <n v="-7.7850393554297801"/>
    <s v="|MN00542|MYIA-010419496493/POI/SYUKUR/089672423542/pttcjakarta2@gmail.com"/>
    <s v="Sales Profesional"/>
    <m/>
    <m/>
    <m/>
    <m/>
    <m/>
    <m/>
    <m/>
    <m/>
    <s v="Management Janji"/>
    <s v="2026-08-03 13:00:00 | Nama PIC : Sykur  No HP : 089672423542  Alt :   M Janji : 03/08/2026  Jam Pasang : 08.00 - 13:00   NoteÃ‚Â :  hubungi terlebih dahulu sebelum kelokasi "/>
    <s v="FCC"/>
    <d v="2026-06-08T10:55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Nama PIC : Sykur  No HP : 089672423542  Alt :   M Janji : 03/08/2026  Jam Pasang : 08.00 - 13:00   NoteÃ‚Â :  hubungi terlebih dahulu sebelum kelokasi "/>
    <n v="2026"/>
    <n v="8"/>
    <n v="6"/>
    <d v="2026-08-06T00:00:00"/>
    <n v="-0.29166666666424135"/>
    <x v="0"/>
  </r>
  <r>
    <n v="1031"/>
    <n v="1002514993"/>
    <n v="3"/>
    <x v="3"/>
    <n v="4"/>
    <s v="YOGYAKARTA"/>
    <s v="BANTUL"/>
    <s v="BTL"/>
    <s v="REG"/>
    <s v="AO"/>
    <x v="0"/>
    <s v="1P INET"/>
    <s v="7 | OSS - PROVISIONING ISSUED"/>
    <s v="RBS-Regional 3"/>
    <d v="2026-08-07T15:10:57"/>
    <d v="2026-08-10T08:07:36"/>
    <n v="69360955"/>
    <m/>
    <n v="146129128528"/>
    <s v="LB JENANGAN PONOROGO"/>
    <s v="ODP-BTL-FBZ/067 FBZ/D04/067.01"/>
    <s v="WO061178123"/>
    <m/>
    <m/>
    <m/>
    <n v="110.40861099999999"/>
    <n v="-7.8619719999999997"/>
    <s v="|MN00799|MYIA-024151377122/POI/LAELATUL AFIATUN NISAK/085733668576/kantorhrdlaskarbuah@gmail.com"/>
    <s v="MYIB_ASSISTANT"/>
    <m/>
    <m/>
    <m/>
    <m/>
    <m/>
    <m/>
    <m/>
    <m/>
    <s v="Management Janji"/>
    <s v="2026-08-10 08:00:00 | telp :085733668576  alt : pagi / siang 10/08/2026 hub sebelum ke lokasi  "/>
    <s v="FCC"/>
    <d v="2026-07-08T15:25:38"/>
    <d v="2026-08-10T08:00:00"/>
    <m/>
    <s v="PI"/>
    <s v="X"/>
    <s v="NO ADDON"/>
    <m/>
    <s v="Provisioning Issued"/>
    <s v="HSI Bisnis Basic Promo HUT Telkom PSB 70% - 50 Mbps"/>
    <s v="INDIBIZ"/>
    <m/>
    <m/>
    <d v="2026-08-10T08:00:00"/>
    <s v="2026-08-10 08:00:00 | telp :085733668576  alt : pagi / siang 10/08/2026 hub sebelum ke lokasi  "/>
    <m/>
    <m/>
    <m/>
    <e v="#NUM!"/>
    <e v="#NUM!"/>
    <x v="1"/>
  </r>
  <r>
    <n v="1032"/>
    <n v="1002517694"/>
    <n v="3"/>
    <x v="4"/>
    <n v="5"/>
    <s v="MATARAM"/>
    <s v="LOMBOK TIMUR UTARA"/>
    <s v="MBG"/>
    <s v="REG"/>
    <s v="AO"/>
    <x v="0"/>
    <s v="1P INET"/>
    <s v="Completed (PS)"/>
    <s v="RBS-Regional 3"/>
    <d v="2026-08-10T13:08:58"/>
    <d v="2026-08-10T17:38:00"/>
    <n v="69362412"/>
    <m/>
    <n v="172620205021"/>
    <s v="iA-CAKE"/>
    <s v="ODP-MBG-FAF/13"/>
    <s v="WO061393640"/>
    <m/>
    <m/>
    <m/>
    <n v="116.47072378546"/>
    <n v="-8.6226522507887697"/>
    <s v="MD|MYDB-20260810264863|EC40001/MC40003|iA-CAKE|081933145006"/>
    <s v="MYDIGIBIZPARTNER"/>
    <m/>
    <m/>
    <m/>
    <m/>
    <m/>
    <m/>
    <m/>
    <m/>
    <s v="Management Janji"/>
    <s v="2026-08-11 13:00:00 | telp : 081933145006 alt :  M Janji : (11/08/2026) jam Pasang :pagi / siang  Note : hubungi pelanggan jika ingin kelokasi "/>
    <s v="FCC"/>
    <d v="2026-10-08T13:09:48"/>
    <d v="2026-08-11T13:00:00"/>
    <m/>
    <s v="PS"/>
    <s v="LOMBOK TIMUR"/>
    <s v="NO ADDON"/>
    <n v="20260810"/>
    <s v="Completed"/>
    <s v="HSI Bisnis Promo HUT Telkom PSB 70% - 75 Mbps"/>
    <s v="INDIBIZ"/>
    <m/>
    <m/>
    <d v="2026-08-11T13:00:00"/>
    <s v="2026-08-11 13:00:00 | telp : 081933145006 alt :  M Janji : (11/08/2026) jam Pasang :pagi / siang  Note : hubungi pelanggan jika ingin kelokasi "/>
    <n v="2026"/>
    <n v="8"/>
    <n v="10"/>
    <d v="2026-08-10T00:00:00"/>
    <n v="-1.5416666666642413"/>
    <x v="0"/>
  </r>
  <r>
    <n v="1033"/>
    <n v="1002509390"/>
    <n v="3"/>
    <x v="2"/>
    <n v="5"/>
    <s v="DENPASAR"/>
    <s v="SANUR"/>
    <s v="KLM"/>
    <s v="REG"/>
    <s v="AO"/>
    <x v="0"/>
    <m/>
    <s v="Completed (PS)"/>
    <s v="RBS-Regional 3"/>
    <d v="2026-08-04T17:53:37"/>
    <d v="2026-08-07T08:33:51"/>
    <n v="69358646"/>
    <m/>
    <n v="172401793385"/>
    <s v="UNIVERSITAS MAHASARASWATI DENPASAR"/>
    <s v="ODP-KLM-FB/22"/>
    <s v="WO060972647"/>
    <m/>
    <m/>
    <m/>
    <n v="115.225009"/>
    <n v="-8.6527449999999995"/>
    <s v="|MN02665|/CP KETUT AGUS ADRIANTA/085792465628/farmasi@unmas.ac.id"/>
    <s v="Sales Force DBS"/>
    <m/>
    <m/>
    <m/>
    <m/>
    <m/>
    <m/>
    <m/>
    <m/>
    <s v="Management Janji"/>
    <s v="2026-08-06 13:00:00|Nama PIC : Bapak Kadek No HP : 085792465628 No Alternatif : - M Janji : 06/08/2026 Jam Pasang : Pagi NoteÃ‚Â :  Hubungi terlebih dahulu sebelum ke lokasi |40961370|MYDITA"/>
    <s v="FCC"/>
    <d v="2026-04-08T17:54:55"/>
    <d v="2026-08-06T13:00:00"/>
    <m/>
    <s v="PS"/>
    <s v="KALIASEM"/>
    <s v="PIJAR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Kadek No HP : 085792465628 No Alternatif : - M Janji : 06/08/2026 Jam Pasang : Pagi NoteÃ‚Â :  Hubungi terlebih dahulu sebelum ke lokasi |40961370|MYDITA"/>
    <n v="2026"/>
    <n v="8"/>
    <n v="7"/>
    <d v="2026-08-07T00:00:00"/>
    <n v="0.45833333333575865"/>
    <x v="0"/>
  </r>
  <r>
    <n v="1034"/>
    <n v="1002510331"/>
    <n v="3"/>
    <x v="3"/>
    <n v="4"/>
    <s v="MAGELANG"/>
    <s v="MUNTILAN"/>
    <s v="MUN"/>
    <s v="REG"/>
    <s v="AO"/>
    <x v="0"/>
    <s v="1P INET"/>
    <s v="Completed (PS)"/>
    <s v="RBS-Regional 3"/>
    <d v="2026-08-05T11:58:56"/>
    <d v="2026-08-06T14:25:45"/>
    <n v="69359049"/>
    <m/>
    <n v="141146114676"/>
    <s v="KOPERASI KSPPS BMT BAROKAH"/>
    <s v="ODP-MUN-FAT/043 FAT/D01/043.01"/>
    <s v="WO060972151"/>
    <m/>
    <m/>
    <m/>
    <n v="110.33840840000001"/>
    <n v="-7.5934204000000003"/>
    <s v="|MN02395|MYIA-078360252248/POI/AKHMAD IRFAN NARZUKI/08112657584/bmt.barokah.magelang@gmail.com"/>
    <s v="MYIB_ASSISTANT"/>
    <m/>
    <m/>
    <m/>
    <m/>
    <m/>
    <m/>
    <m/>
    <m/>
    <s v="Management Janji"/>
    <s v="2026-08-06 13:00:00 | Nama PIC : Bp Akhmad No Hp : 08112657584 No Alt : - Tgl Pemasangan : 06 Agustus 2026 Interval : PAGI SIANG Note : Hubungi pelanggan terlebih dahulu"/>
    <s v="FCC"/>
    <d v="2026-05-08T12:09:50"/>
    <d v="2026-08-06T13:00:00"/>
    <m/>
    <s v="PS"/>
    <s v="MUNTILAN"/>
    <s v="NO ADDON"/>
    <n v="20260806"/>
    <s v="Completed"/>
    <s v="HSI Bisnis Basic Promo HUT Telkom PSB 70% - 50 Mbps"/>
    <s v="INDIBIZ"/>
    <m/>
    <m/>
    <d v="2026-08-06T13:00:00"/>
    <s v="2026-08-06 13:00:00 | Nama PIC : Bp Akhmad No Hp : 08112657584 No Alt : - Tgl Pemasangan : 06 Agustus 2026 Interval : PAGI SIANG Note : Hubungi pelanggan terlebih dahulu"/>
    <n v="2026"/>
    <n v="8"/>
    <n v="6"/>
    <d v="2026-08-06T00:00:00"/>
    <n v="-0.54166666666424135"/>
    <x v="0"/>
  </r>
  <r>
    <n v="1035"/>
    <n v="1002505218"/>
    <n v="3"/>
    <x v="4"/>
    <n v="5"/>
    <s v="MATARAM"/>
    <s v="BIMA"/>
    <s v="BIM"/>
    <s v="REG"/>
    <s v="AO"/>
    <x v="0"/>
    <s v="1P INET"/>
    <s v="102 | FOLLOW UP COMPLETED"/>
    <s v="RBS-Regional 3"/>
    <d v="2026-08-02T12:38:56"/>
    <d v="2026-08-06T15:48:31"/>
    <n v="69356981"/>
    <m/>
    <n v="172616801723"/>
    <s v="PT BRAMASTRA BAKTI SOLUSINDO UR APOTEK PRO BIMA"/>
    <s v="ODP-BIM-FAC/69 FAC/D06/69.01"/>
    <s v="WO060709852"/>
    <m/>
    <m/>
    <m/>
    <n v="118.7327141"/>
    <n v="-8.4568989999999999"/>
    <s v="|MN00542|MYIA-035213225797/POI/HUSEIN/089672423536/bramastrajakarta1@gmail.com"/>
    <s v="MYIB_ASSISTANT"/>
    <m/>
    <m/>
    <m/>
    <m/>
    <m/>
    <m/>
    <m/>
    <m/>
    <s v="Management Janji"/>
    <s v="2026-08-03 13:00:00 | telp :089672423536 alt : manja : pagi / siang 03/08/2026 hub sebelum ke lokasi "/>
    <s v="FCC"/>
    <d v="2026-02-08T12:39:51"/>
    <d v="2026-08-03T13:00:00"/>
    <s v="Kendala Lainnya"/>
    <s v="REVOKE"/>
    <s v="X"/>
    <s v="NO ADDON"/>
    <m/>
    <s v="Follow Up Revoke Completed, New Order ID : SC1002512981"/>
    <s v="HSI Bisnis Promo HUT Telkom PSB 70% - 50 Mbps"/>
    <s v="INDIBIZ"/>
    <m/>
    <m/>
    <d v="2026-08-03T13:00:00"/>
    <s v="2026-08-03 13:00:00 | telp :089672423536 alt : manja : pagi / siang 03/08/2026 hub sebelum ke lokasi "/>
    <m/>
    <m/>
    <m/>
    <e v="#NUM!"/>
    <e v="#NUM!"/>
    <x v="1"/>
  </r>
  <r>
    <n v="1036"/>
    <n v="1002513420"/>
    <n v="3"/>
    <x v="0"/>
    <n v="5"/>
    <s v="KEDIRI"/>
    <s v="KEDIRI"/>
    <s v="KAA"/>
    <s v="REG"/>
    <s v="AO"/>
    <x v="0"/>
    <s v="1P INET"/>
    <s v="Completed (PS)"/>
    <s v="RBS-Regional 3"/>
    <d v="2026-08-06T18:07:56"/>
    <d v="2026-08-07T12:22:37"/>
    <n v="69360328"/>
    <m/>
    <n v="152653205946"/>
    <s v="SPBU 54.641.02"/>
    <s v="ODP-KAA-FC/07 FC/D01/07.01"/>
    <s v="WO061112525"/>
    <m/>
    <m/>
    <m/>
    <n v="112.288122922182"/>
    <n v="-7.7630358594273901"/>
    <s v="MD|MYDB-20260806264578|SC20016/MC20202|SPBU 54.641.02|085608797290"/>
    <s v="MYDIGIBIZPARTNER"/>
    <m/>
    <m/>
    <m/>
    <m/>
    <m/>
    <m/>
    <m/>
    <m/>
    <s v="Management Janji"/>
    <s v="2026-08-07 15:00:00 |  M Janji : (07/08/026) jam Pasang : 09:00 Note : hubungi pelanggan jika ingin kelokasi"/>
    <s v="FCC"/>
    <d v="2026-06-08T18:09:46"/>
    <d v="2026-08-07T15:00:00"/>
    <m/>
    <s v="PS"/>
    <s v="PARE"/>
    <s v="NO ADDON"/>
    <n v="20260807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7"/>
    <d v="2026-08-07T00:00:00"/>
    <n v="-0.625"/>
    <x v="0"/>
  </r>
  <r>
    <n v="1037"/>
    <n v="1002516332"/>
    <n v="3"/>
    <x v="4"/>
    <n v="5"/>
    <s v="MATARAM"/>
    <s v="LOMBOK TIMUR UTARA"/>
    <s v="SGG"/>
    <s v="REG"/>
    <s v="AO"/>
    <x v="0"/>
    <s v="1P INET"/>
    <s v="102 | FOLLOW UP COMPLETED"/>
    <s v="RBS-Regional 3"/>
    <d v="2026-08-09T09:40:56"/>
    <d v="2026-08-10T18:05:43"/>
    <n v="69361748"/>
    <m/>
    <n v="172604213943"/>
    <s v="TOKO PORTUGAL"/>
    <s v="ODP-SGG-FAF/02 FAF/D01/02.01"/>
    <s v="WO061304281"/>
    <m/>
    <m/>
    <m/>
    <n v="116.03900883346699"/>
    <n v="-8.4576210010101605"/>
    <s v="MD|MYDB-20260808264780|DN00001/MN01272|TOKO PORTUGAL|085205044407"/>
    <s v="MYDIGIBIZPARTNER"/>
    <m/>
    <m/>
    <m/>
    <m/>
    <m/>
    <m/>
    <m/>
    <m/>
    <s v="Management Janji"/>
    <s v="2026-08-10 08:00:00 | Nama PIC : Bp Isnaidi No Hp : 085205044407 No Alt : - Tgl Pemasangan : 10 Agustus 2026 Interval : PAGI SIANG Note : Hubungi pelanggan terlebih dahulu"/>
    <s v="FCC"/>
    <d v="2026-09-08T09:55:03"/>
    <d v="2026-08-10T08:00:00"/>
    <s v="Kendala Lainnya"/>
    <s v="REVOKE"/>
    <s v="LOMBOK UTARA"/>
    <s v="NO ADDON"/>
    <m/>
    <s v="Follow Up Revoke Completed, New Order ID : SC1002518658"/>
    <s v="HSI Bisnis Promo HUT Telkom PSB 70% - 100 Mbps"/>
    <s v="INDIBIZ"/>
    <m/>
    <m/>
    <d v="2026-08-10T08:00:00"/>
    <s v="2026-08-10 08:00:00 | Nama PIC : Bp Isnaidi No Hp : 085205044407 No Alt : - Tgl Pemasangan : 10 Agustus 2026 Interval : PAGI SIANG Note : Hubungi pelanggan terlebih dahulu"/>
    <m/>
    <m/>
    <m/>
    <e v="#NUM!"/>
    <e v="#NUM!"/>
    <x v="1"/>
  </r>
  <r>
    <n v="1038"/>
    <n v="1002505610"/>
    <n v="3"/>
    <x v="4"/>
    <n v="5"/>
    <s v="MATARAM"/>
    <s v="LOMBOK TIMUR UTARA"/>
    <s v="SGG"/>
    <s v="REG"/>
    <s v="AO"/>
    <x v="0"/>
    <m/>
    <s v="7 | OSS - PROVISIONING ISSUED"/>
    <s v="RBS-Regional 3"/>
    <d v="2026-08-03T09:29:34"/>
    <d v="2026-08-11T08:06:25"/>
    <n v="69357231"/>
    <m/>
    <n v="172604214069"/>
    <s v="Juku Marlin (Athaya Resto)"/>
    <s v="ODP-SGG-FCLG/16"/>
    <s v="WO061360999"/>
    <m/>
    <m/>
    <m/>
    <n v="116.04406620624"/>
    <n v="-8.3513482703951194"/>
    <s v="RBS HSI |Rian Puja Atmawikarsa | 406910 | TREG 3 |Juku Marlin ( Athaya Resto} | 82236305911|81803680445| HSI BISNIS 50 MBPS"/>
    <s v="Amex"/>
    <m/>
    <m/>
    <m/>
    <m/>
    <m/>
    <m/>
    <m/>
    <m/>
    <s v="Management Janji"/>
    <s v="2026-08-11 08:00:00|Nama PIC : Ibu Ni Wayan No HP : 081803680445 Alt : - M Janji : 11/08/2026 Jam Pasang : 08.00 - 13:00  NoteÃ‚Â :  hubungi terlebih dahulu sebelum kelokasi|40961370|MYDITA"/>
    <s v="FCC"/>
    <d v="2026-03-08T09:40:13"/>
    <d v="2026-08-11T08:00:00"/>
    <m/>
    <s v="PI"/>
    <s v="LOMBOK UTARA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Ni Wayan No HP : 081803680445 Alt : - M Janji : 11/08/2026 Jam Pasang : 08.00 - 13:00  NoteÃ‚Â :  hubungi terlebih dahulu sebelum kelokasi|40961370|MYDITA"/>
    <m/>
    <m/>
    <m/>
    <e v="#NUM!"/>
    <e v="#NUM!"/>
    <x v="1"/>
  </r>
  <r>
    <n v="1039"/>
    <n v="1002511439"/>
    <n v="3"/>
    <x v="2"/>
    <n v="5"/>
    <s v="SINGARJA"/>
    <s v="GIANYAR"/>
    <s v="GIN"/>
    <s v="REG"/>
    <s v="AO"/>
    <x v="0"/>
    <m/>
    <s v="102 | FOLLOW UP COMPLETED"/>
    <s v="RBS-Regional 3"/>
    <d v="2026-08-06T08:20:13"/>
    <d v="2026-08-08T09:53:05"/>
    <n v="69359555"/>
    <m/>
    <n v="172407215184"/>
    <s v="SD NEGERI 1 SABA"/>
    <s v="ODP-GIN-FP/81"/>
    <s v="WO061045109"/>
    <m/>
    <m/>
    <m/>
    <n v="115.2967089"/>
    <n v="-8.5916589999999999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No Hp : 081353267465 No Alt :  Tgl Pemasangan : 07 Agustus 2026 Interval : PAGI  Note : Hubungi pelanggan terlebih dahulu|40981182|MYDITA"/>
    <s v="FCC"/>
    <d v="2026-06-08T08:25:02"/>
    <d v="2026-08-07T08:00:00"/>
    <s v="Kendala Lainnya"/>
    <s v="REVOKE"/>
    <s v="GIANYAR"/>
    <s v="NO ADDON"/>
    <m/>
    <s v="Follow Up Revoke Completed, New Order ID : SC100251567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: BU NI PUTU ENI KOMIARTI No Hp : 081353267465 No Alt :  Tgl Pemasangan : 07 Agustus 2026 Interval : PAGI  Note : Hubungi pelanggan terlebih dahulu|40981182|MYDITA"/>
    <m/>
    <m/>
    <m/>
    <e v="#NUM!"/>
    <e v="#NUM!"/>
    <x v="1"/>
  </r>
  <r>
    <n v="1040"/>
    <n v="1002515442"/>
    <n v="3"/>
    <x v="3"/>
    <n v="4"/>
    <s v="YOGYAKARTA"/>
    <s v="INNER - YOGYA JATENG SELATAN"/>
    <s v="PGR"/>
    <s v="REG"/>
    <s v="AO"/>
    <x v="0"/>
    <m/>
    <s v="Completed (PS)"/>
    <s v="RBS-Regional 3"/>
    <d v="2026-08-07T18:10:21"/>
    <d v="2026-08-07T22:36:05"/>
    <n v="69356259"/>
    <m/>
    <n v="141114227834"/>
    <s v="CV. SEKAR KEDHATON"/>
    <s v="ODP-PGR-FDR/009"/>
    <s v="WO061199620"/>
    <m/>
    <m/>
    <m/>
    <n v="110.39221000000001"/>
    <n v="-7.8263889999999998"/>
    <s v="AMRBS/405613/FARISTA APRILLIA/R3/YOGYAKARTA/PSB HSI BISNIS 1S  200 MBPS PROMO HUT TELKOM 1:1/BETTA FARAH/085224408670/restaurantsekarkedhaton@gmail.com"/>
    <s v="Amex"/>
    <m/>
    <m/>
    <m/>
    <m/>
    <m/>
    <m/>
    <m/>
    <m/>
    <s v="Management Janji"/>
    <s v="2026-08-07 15:00:00|Tanggal pemasangan : 07 AGUSTUS 2026  Jam pemasangan : pagi/siang  Info Tambahan : Hubungi pelanggan dulu sebelum ke lokasi  terima kasih|40010577|MYDITA"/>
    <s v="FCC"/>
    <d v="2026-07-08T18:25:44"/>
    <m/>
    <m/>
    <s v="PS"/>
    <s v="X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7 15:00:00|Tanggal pemasangan : 07 AGUSTUS 2026  Jam pemasangan : pagi/siang  Info Tambahan : Hubungi pelanggan dulu sebelum ke lokasi  terima kasih|40010577|MYDITA"/>
    <n v="2026"/>
    <n v="8"/>
    <n v="7"/>
    <d v="2026-08-07T00:00:00"/>
    <n v="-0.29166666666424135"/>
    <x v="0"/>
  </r>
  <r>
    <n v="1041"/>
    <n v="1002506617"/>
    <n v="3"/>
    <x v="1"/>
    <n v="4"/>
    <s v="PEKALONGAN"/>
    <s v="PEKALONGAN"/>
    <s v="PKL"/>
    <s v="REG"/>
    <s v="AO"/>
    <x v="0"/>
    <s v="1P INET"/>
    <s v="102 | FOLLOW UP COMPLETED"/>
    <s v="RBS-Regional 3"/>
    <d v="2026-08-03T18:52:57"/>
    <d v="2026-08-04T18:05:01"/>
    <n v="69357831"/>
    <m/>
    <n v="142202154680"/>
    <s v="LYY MEDIA CELLULER"/>
    <s v="ODP-PKL-FS/049 FS/D04/049.01"/>
    <s v="WO060835268"/>
    <m/>
    <m/>
    <m/>
    <n v="109.668487"/>
    <n v="-6.9063600000000003"/>
    <s v="|MN00925|MYIA-006352795685/POI/m erikza al fajrisyah/085199193282/hulandafluu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55:22"/>
    <d v="2026-08-04T15:00:00"/>
    <s v="Kendala Teknik"/>
    <s v="REVOKE"/>
    <s v="X"/>
    <s v="NO ADDON"/>
    <m/>
    <s v="Follow Up Revoke Completed, New Order ID : SC1002509403"/>
    <s v="HSI Bisnis Promo HUT Telkom PSB 70% - 1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1"/>
  </r>
  <r>
    <n v="1042"/>
    <n v="1002512590"/>
    <n v="3"/>
    <x v="6"/>
    <n v="5"/>
    <s v="SIDOARJO"/>
    <s v="INNER - JATIM TIMUR"/>
    <s v="SDN"/>
    <s v="REG"/>
    <s v="AO"/>
    <x v="0"/>
    <m/>
    <s v="Completed (PS)"/>
    <s v="RBS-Regional 3"/>
    <d v="2026-08-06T14:08:39"/>
    <d v="2026-08-06T22:35:31"/>
    <n v="69360032"/>
    <m/>
    <n v="152328218205"/>
    <s v="PAUD DHIYA KIDZ ACADEMY"/>
    <s v="ODP-SDN-FR/59"/>
    <s v="WO061096535"/>
    <m/>
    <m/>
    <m/>
    <n v="112.6683032"/>
    <n v="-7.4264871000000001"/>
    <s v="|MN02620|/PAUD DHIYA KIDZ ACADEMY/WINBACK 2.0 HSI B2B (1:1) 50MBPS 355RB PSB DISC 70%//smp.tamaddunafkar.sda@gmail.com/SUASTINI/81233605116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6"/>
    <d v="2026-08-06T00:00:00"/>
    <n v="-1.5416666666642413"/>
    <x v="0"/>
  </r>
  <r>
    <n v="1043"/>
    <n v="1002514325"/>
    <n v="3"/>
    <x v="0"/>
    <n v="5"/>
    <s v="MADIUN"/>
    <s v="BOJONEGORO"/>
    <s v="BJN"/>
    <s v="REG"/>
    <s v="AO"/>
    <x v="0"/>
    <s v="1P INET"/>
    <s v="Completed (PS)"/>
    <s v="RBS-Regional 3"/>
    <d v="2026-08-07T11:22:57"/>
    <d v="2026-08-08T18:09:22"/>
    <n v="69360630"/>
    <m/>
    <n v="152609258538"/>
    <s v="KANTOR NOTARIS PPAT ACHMAD MUAS SH MH MKn"/>
    <s v="ODP-BJN-FN/34 FN/D03/34.01"/>
    <s v="WO061150077"/>
    <m/>
    <m/>
    <m/>
    <n v="111.879258903476"/>
    <n v="-7.14906695405538"/>
    <s v="|MN02619|MYIA-012609897405/POI/ACHMAD MUAS SH MH MKn/085230414243/nip873153@gmail.com"/>
    <s v="MYIB_ASSISTANT"/>
    <m/>
    <m/>
    <m/>
    <m/>
    <m/>
    <m/>
    <m/>
    <m/>
    <s v="Management Janji"/>
    <s v="2026-08-09 13:00:00 | Tanggal pemasangan: 08/08/2026 Jam pemasangan : pagi / siang Info Tambahan : Hubungi pelanggan dulu sebelum ke lokasi. terima kasih"/>
    <s v="FCC"/>
    <d v="2026-07-08T11:25:46"/>
    <d v="2026-08-09T13:00:00"/>
    <m/>
    <s v="PS"/>
    <s v="X"/>
    <s v="NO ADDON"/>
    <n v="20260808"/>
    <s v="Completed"/>
    <s v="HSI Bisnis Basic Promo HUT Telkom PSB 70% - 75 Mbps"/>
    <s v="INDIBIZ"/>
    <m/>
    <m/>
    <d v="2026-08-09T13:00:00"/>
    <s v="2026-08-09 13:00:00 | Tanggal pemasangan: 08/08/2026 Jam pemasangan : pagi / siang Info Tambahan : Hubungi pelanggan dulu sebelum ke lokasi. terima kasih"/>
    <n v="2026"/>
    <n v="8"/>
    <n v="8"/>
    <d v="2026-08-08T00:00:00"/>
    <n v="-1.5416666666642413"/>
    <x v="0"/>
  </r>
  <r>
    <n v="1044"/>
    <n v="1002516210"/>
    <n v="3"/>
    <x v="1"/>
    <n v="4"/>
    <s v="SEMARANG"/>
    <s v="UNGARAN"/>
    <s v="BDN"/>
    <s v="REG"/>
    <s v="AO"/>
    <x v="0"/>
    <s v="1P INET"/>
    <s v="Completed (PS)"/>
    <s v="RBS-Regional 3"/>
    <d v="2026-08-08T18:16:56"/>
    <d v="2026-08-09T17:54:24"/>
    <n v="69361647"/>
    <m/>
    <n v="141411106515"/>
    <s v="Karaoke Number One"/>
    <s v="ODP-BDN-FA/089 FA/D06/089.01"/>
    <s v="WO061287750"/>
    <m/>
    <m/>
    <m/>
    <n v="110.37271220237"/>
    <n v="-7.2240532914560696"/>
    <s v="MD|MYDB-20260807264701|DN00001/MN00663|Karaoke Number One|082135919627"/>
    <s v="MYDIGIBIZPARTNER"/>
    <m/>
    <m/>
    <m/>
    <m/>
    <m/>
    <m/>
    <m/>
    <m/>
    <s v="Management Janji"/>
    <s v="2026-08-09 15:00:00 | M Janji : 9 agustus 2026 jam Pasang : pagi siang Note : hubungi pelanggan jika ingin kelokasi "/>
    <s v="FCC"/>
    <d v="2026-08-08T18:25:09"/>
    <d v="2026-08-09T15:00:00"/>
    <m/>
    <s v="PS"/>
    <s v="AMBARAWA"/>
    <s v="NO ADDON"/>
    <n v="20260809"/>
    <s v="Completed"/>
    <s v="HSI Bisnis Promo HUT Telkom PSB 70% - 50 Mbps"/>
    <s v="INDIBIZ"/>
    <m/>
    <m/>
    <d v="2026-08-09T15:00:00"/>
    <s v="2026-08-09 15:00:00 | M Janji : 9 agustus 2026 jam Pasang : pagi siang Note : hubungi pelanggan jika ingin kelokasi "/>
    <n v="2026"/>
    <n v="8"/>
    <n v="9"/>
    <d v="2026-08-09T00:00:00"/>
    <n v="-0.625"/>
    <x v="0"/>
  </r>
  <r>
    <n v="1045"/>
    <n v="1002512367"/>
    <n v="3"/>
    <x v="5"/>
    <n v="5"/>
    <s v="SBY SELATAN"/>
    <s v="KETINTANG"/>
    <s v="WRU"/>
    <s v="REG"/>
    <s v="AO"/>
    <x v="0"/>
    <s v="1P INET"/>
    <s v="100 | REVOKE COMPLETED"/>
    <s v="RBS-Regional 3"/>
    <d v="2026-08-06T13:19:57"/>
    <d v="2026-08-10T10:49:08"/>
    <n v="69359956"/>
    <m/>
    <n v="152302236654"/>
    <s v="PT. TULIP TONATA INDONESIA"/>
    <s v="ODP-WR1-FJX/02 FJX/D01/02.01"/>
    <s v="WO061075844"/>
    <m/>
    <m/>
    <m/>
    <n v="112.7160377"/>
    <n v="-7.3787247999999996"/>
    <s v="|MN00458|MYIA-009868450611/POI/Fajar Muhammad/082164258417/hr@tonata.co.id"/>
    <s v="MYIB_ASSISTANT"/>
    <m/>
    <m/>
    <m/>
    <m/>
    <m/>
    <m/>
    <m/>
    <m/>
    <s v="Management Janji"/>
    <s v="2026-08-07 13:00:00 | Nama : BP FAJAR MUHAMMAD  No Hp : 082164258417 No Alt : 082257872030 Tgl Pemasangan : 07 Agustus 2026 Interval : SIANG Note : Hubungi pelanggan terlebih dahulu"/>
    <s v="FCC"/>
    <d v="2026-06-08T13:25:20"/>
    <d v="2026-08-07T13:00:00"/>
    <s v="Kendala Teknik"/>
    <s v="REVOKE"/>
    <s v="WARU INJOKO"/>
    <s v="NO ADDON"/>
    <m/>
    <s v="Revoke Completed"/>
    <s v="HSI Bisnis Promo HUT Telkom PSB 70% - 50 Mbps"/>
    <s v="INDIBIZ"/>
    <m/>
    <m/>
    <d v="2026-08-07T13:00:00"/>
    <s v="2026-08-07 13:00:00 | Nama : BP FAJAR MUHAMMAD  No Hp : 082164258417 No Alt : 082257872030 Tgl Pemasangan : 07 Agustus 2026 Interval : SIANG Note : Hubungi pelanggan terlebih dahulu"/>
    <m/>
    <m/>
    <m/>
    <e v="#NUM!"/>
    <e v="#NUM!"/>
    <x v="1"/>
  </r>
  <r>
    <n v="1046"/>
    <n v="1002516275"/>
    <n v="3"/>
    <x v="3"/>
    <n v="4"/>
    <s v="PURWOKERTO"/>
    <s v="BANJARNEGARA"/>
    <s v="BJR"/>
    <s v="REG"/>
    <s v="AO"/>
    <x v="0"/>
    <s v="1P INET"/>
    <s v="Completed (PS)"/>
    <s v="RBS-Regional 3"/>
    <d v="2026-08-09T08:04:56"/>
    <d v="2026-08-10T16:09:48"/>
    <n v="69361680"/>
    <m/>
    <n v="146372102125"/>
    <s v="BERKAH SEMBAKO HERMAWAN"/>
    <s v="ODP-BJR-FAL/008 FAL/D01/008.01"/>
    <s v="WO061297994"/>
    <m/>
    <m/>
    <m/>
    <n v="109.65766000000001"/>
    <n v="-7.3215079999999997"/>
    <s v="|MC80042|MYIA-096287865218/POI/Teguh Hermawan /082324780003/teguhhermawant14@gmail.com"/>
    <s v="MYIB_ASSISTANT"/>
    <m/>
    <m/>
    <m/>
    <m/>
    <m/>
    <m/>
    <m/>
    <m/>
    <s v="Management Janji"/>
    <s v="2026-08-11 08:00:00 | Nama PIC : Bp Teguh No Hp : 082324780003 No Alt : - Tgl Pemasangan : 11 Agustus 2026 Interval : PAGI SIANG Note : Hubungi pelanggan terlebih dahulu"/>
    <s v="FCC"/>
    <d v="2026-09-08T08:09:54"/>
    <d v="2026-08-11T08:00:00"/>
    <m/>
    <s v="PS"/>
    <s v="X"/>
    <s v="NO ADDON"/>
    <n v="20260810"/>
    <s v="Completed"/>
    <s v="HSI Bisnis Promo HUT Telkom PSB 70% - 300 Mbps"/>
    <s v="INDIBIZ"/>
    <m/>
    <m/>
    <d v="2026-08-11T08:00:00"/>
    <s v="2026-08-11 08:00:00 | Nama PIC : Bp Teguh No Hp : 082324780003 No Alt : - Tgl Pemasangan : 11 Agustus 2026 Interval : PAGI SIANG Note : Hubungi pelanggan terlebih dahulu"/>
    <n v="2026"/>
    <n v="8"/>
    <n v="10"/>
    <d v="2026-08-10T00:00:00"/>
    <n v="-1.3333333333357587"/>
    <x v="0"/>
  </r>
  <r>
    <n v="1047"/>
    <n v="1002517004"/>
    <n v="3"/>
    <x v="6"/>
    <n v="5"/>
    <s v="SIDOARJO"/>
    <s v="INNER - JATIM TIMUR"/>
    <s v="SDA"/>
    <s v="REG"/>
    <s v="AO"/>
    <x v="0"/>
    <m/>
    <s v="Completed (PS)"/>
    <s v="RBS-Regional 3"/>
    <d v="2026-08-10T09:20:39"/>
    <d v="2026-08-10T21:11:59"/>
    <n v="69362123"/>
    <m/>
    <n v="152316232009"/>
    <s v="SMK DIAN INDONESIA"/>
    <s v="ODP-SDA-FGY/68"/>
    <s v="WO061364909"/>
    <m/>
    <m/>
    <m/>
    <n v="112.7108266"/>
    <n v="-7.4701079999999997"/>
    <s v="|MN02627|/SMK DIAN INDONESIA/WINBACK 2.0 HSI B2B (1:1) 75MBPS 415RB PSB DISC 70%//smkdianindonesia.sda@gmail.com/ELMA YUNITA/85944002504"/>
    <s v="Sales Force DBS"/>
    <m/>
    <m/>
    <m/>
    <m/>
    <m/>
    <m/>
    <m/>
    <m/>
    <s v="Management Janji"/>
    <s v="2026-08-11 08:00:00|Tanggal pemasangan: 11/08/2026 Jam pemasangan : pagi / siang Info Tambahan : Hubungi pelanggan dulu sebelum ke lokasi terima kasih.|40951378|MYDITA"/>
    <s v="FCC"/>
    <d v="2026-10-08T09:25:41"/>
    <d v="2026-08-11T08:00:00"/>
    <m/>
    <s v="PS"/>
    <s v="SIDOARJ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Tanggal pemasangan: 11/08/2026 Jam pemasangan : pagi / siang Info Tambahan : Hubungi pelanggan dulu sebelum ke lokasi terima kasih.|40951378|MYDITA"/>
    <n v="2026"/>
    <n v="8"/>
    <n v="10"/>
    <d v="2026-08-10T00:00:00"/>
    <n v="-1.3333333333357587"/>
    <x v="0"/>
  </r>
  <r>
    <n v="1048"/>
    <n v="1002513852"/>
    <n v="3"/>
    <x v="5"/>
    <n v="5"/>
    <s v="SBY UTARA"/>
    <s v="GRESIK"/>
    <s v="CRM"/>
    <s v="REG"/>
    <s v="AO"/>
    <x v="0"/>
    <s v="1P INET"/>
    <s v="Completed (PS)"/>
    <s v="RBS-Regional 3"/>
    <d v="2026-08-07T09:28:56"/>
    <d v="2026-08-08T08:51:18"/>
    <n v="69360455"/>
    <m/>
    <n v="152446246170"/>
    <s v="SD ISLAM AZ-ZAHRO RUANG GURU"/>
    <s v="ODP-CRM-FC/44 FC/D09/44.01"/>
    <s v="WO061136927"/>
    <m/>
    <m/>
    <m/>
    <n v="112.594419792294"/>
    <n v="-7.2414363992196602"/>
    <s v="MD|MYDB-20260805264456|DN00001/MN02100|SD ISLAM AZ-ZAHRO RUANG GURU|081240828123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40:07"/>
    <d v="2026-08-08T08:00:00"/>
    <m/>
    <s v="PS"/>
    <s v="NON-HERO GRESIK"/>
    <s v="NO ADDON"/>
    <n v="20260808"/>
    <s v="Completed"/>
    <s v="HSI Bisnis Promo HUT Telkom PSB 70% - 100 Mbps"/>
    <s v="INDIBIZ"/>
    <m/>
    <m/>
    <d v="2026-08-08T08:00:00"/>
    <s v="2026-08-08 08:00:00 | M Janji : 8 agustus 2026 jam Pasang : pagi  Note : hubungi pelanggan jika ingin kelokasi"/>
    <n v="2026"/>
    <n v="8"/>
    <n v="8"/>
    <d v="2026-08-08T00:00:00"/>
    <n v="-0.33333333333575865"/>
    <x v="0"/>
  </r>
  <r>
    <n v="1049"/>
    <n v="1002505514"/>
    <n v="3"/>
    <x v="2"/>
    <n v="5"/>
    <s v="SINGARJA"/>
    <s v="TABANAN"/>
    <s v="TBN"/>
    <s v="REG"/>
    <s v="AO"/>
    <x v="0"/>
    <s v="1P INET"/>
    <s v="102 | FOLLOW UP COMPLETED"/>
    <s v="RBS-Regional 3"/>
    <d v="2026-08-03T08:40:56"/>
    <d v="2026-08-05T14:37:09"/>
    <n v="69357177"/>
    <m/>
    <n v="172413244258"/>
    <s v="Pusat Gadai MGW010"/>
    <s v="ODP-TBN-FCP/05"/>
    <s v="WO060754650"/>
    <m/>
    <m/>
    <m/>
    <n v="115.18002300000001"/>
    <n v="-8.5135369000000001"/>
    <s v="|MN02515|MYIA-051165239783/POI/AULIYA PRADITA NUR/081119917743/pusatgadaisintyadewi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8:55:09"/>
    <d v="2026-08-04T08:00:00"/>
    <s v="Kendala Teknik"/>
    <s v="REVOKE"/>
    <s v="TABANAN"/>
    <s v="NO ADDON"/>
    <m/>
    <s v="Follow Up Revoke Completed, New Order ID : SC1002510839"/>
    <s v="HSI Bisnis Basic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m/>
    <m/>
    <m/>
    <e v="#NUM!"/>
    <e v="#NUM!"/>
    <x v="1"/>
  </r>
  <r>
    <n v="1050"/>
    <n v="1002516506"/>
    <n v="3"/>
    <x v="3"/>
    <n v="4"/>
    <s v="PURWOKERTO"/>
    <s v="BANJARNEGARA"/>
    <s v="BJR"/>
    <s v="REG"/>
    <s v="AO"/>
    <x v="0"/>
    <m/>
    <s v="Completed (PS)"/>
    <s v="RBS-Regional 3"/>
    <d v="2026-08-09T13:52:13"/>
    <d v="2026-08-10T09:21:24"/>
    <n v="69361112"/>
    <m/>
    <n v="146372102130"/>
    <s v="MIYAVI STORE BNA"/>
    <s v="ODP-BJR-FU/113"/>
    <s v="WO061323609"/>
    <m/>
    <m/>
    <m/>
    <n v="109.593"/>
    <n v="-7.4141839999999997"/>
    <s v="|MN00649|MYIA-044608818602/POI/Miftahudin/088238656449/dianasipit62@gmail.com"/>
    <s v="Sales Profesional"/>
    <m/>
    <m/>
    <m/>
    <m/>
    <m/>
    <m/>
    <m/>
    <m/>
    <s v="Management Janji"/>
    <s v="2026-08-09 13:00:00 | M Janji : (08/08/026)  jam Pasang : 09:00  Note : hubungi pelanggan jika ingin kelokasi"/>
    <s v="FCC"/>
    <d v="2026-09-08T13:54:59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9 13:00:00 | M Janji : (08/08/026)  jam Pasang : 09:00  Note : hubungi pelanggan jika ingin kelokasi"/>
    <n v="2026"/>
    <n v="8"/>
    <n v="10"/>
    <d v="2026-08-10T00:00:00"/>
    <n v="0.70833333333575865"/>
    <x v="0"/>
  </r>
  <r>
    <n v="1051"/>
    <n v="1002505152"/>
    <n v="3"/>
    <x v="2"/>
    <n v="5"/>
    <s v="DENPASAR"/>
    <s v="JIMBARAN"/>
    <s v="KUT"/>
    <s v="REG"/>
    <s v="AO"/>
    <x v="0"/>
    <m/>
    <s v="Completed (PS)"/>
    <s v="RBS-Regional 3"/>
    <d v="2026-08-02T11:03:38"/>
    <d v="2026-08-03T15:36:57"/>
    <n v="69356987"/>
    <m/>
    <n v="172416429200"/>
    <s v="LITTLE BEAUTY SALON"/>
    <s v="ODP-KUT-FV/23"/>
    <s v="WO060722587"/>
    <m/>
    <m/>
    <m/>
    <n v="115.17259919999999"/>
    <n v="-8.7120022000000006"/>
    <s v="|MN00737|/PIC GARY HASLUCK LITTLE BEAUTY SALON/082135727252/littlebeautysalon@outlook.com"/>
    <s v="Sales Profesional"/>
    <m/>
    <m/>
    <m/>
    <m/>
    <m/>
    <m/>
    <m/>
    <m/>
    <s v="Management Janji"/>
    <s v="2026-08-03 13:00:00|Tanggal pemasangan: 03/08/2026 Jam pemasangan : pagi / siang Info Tambahan : Hubungi pelanggan dulu sebelum ke lokasi terima kasih|IK1270|MYDITA"/>
    <s v="FCC"/>
    <d v="2026-02-08T11:10:14"/>
    <d v="2026-08-03T13:00:00"/>
    <m/>
    <s v="PS"/>
    <s v="KUT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3/08/2026 Jam pemasangan : pagi / siang Info Tambahan : Hubungi pelanggan dulu sebelum ke lokasi terima kasih|IK1270|MYDITA"/>
    <n v="2026"/>
    <n v="8"/>
    <n v="3"/>
    <d v="2026-08-03T00:00:00"/>
    <n v="-0.54166666666424135"/>
    <x v="0"/>
  </r>
  <r>
    <n v="1052"/>
    <n v="1002517175"/>
    <n v="3"/>
    <x v="0"/>
    <n v="5"/>
    <s v="MADIUN"/>
    <s v="MADIUN"/>
    <s v="MSP"/>
    <s v="REG"/>
    <s v="AO"/>
    <x v="0"/>
    <m/>
    <s v="Completed (PS)"/>
    <s v="RBS-Regional 3"/>
    <d v="2026-08-10T10:13:28"/>
    <d v="2026-08-10T16:07:28"/>
    <n v="69360846"/>
    <m/>
    <n v="152631206955"/>
    <s v="SPBU 54.633.05"/>
    <s v="ODP-MSP-FE/37"/>
    <s v="WO061368643"/>
    <m/>
    <m/>
    <m/>
    <n v="111.42711"/>
    <n v="-7.5956219999999997"/>
    <s v="|MN02429|MYIA-065421906566/POI/H. IMAM BASUKI, Ir, M.ENG, M.M./082132730909/spbu5463305maospati@gmail.com"/>
    <s v="MYINDIBIZ"/>
    <m/>
    <m/>
    <m/>
    <m/>
    <m/>
    <m/>
    <m/>
    <m/>
    <s v="Management Janji"/>
    <s v="2026-08-08 13:00:00 | Nama PIC : Bapak Faisal  No HP : 082132730909  No Alternatif : -  M Janji : 08/08/2026  Jam Pasang : Pagi  NoteÃ‚Â :  Hubungi terlebih dahulu sebelum ke lokasi "/>
    <s v="FCC"/>
    <d v="2026-10-08T10:24:54"/>
    <m/>
    <m/>
    <s v="PS"/>
    <s v="CARUBAN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Nama PIC : Bapak Faisal  No HP : 082132730909  No Alternatif : -  M Janji : 08/08/2026  Jam Pasang : Pagi  NoteÃ‚Â :  Hubungi terlebih dahulu sebelum ke lokasi "/>
    <n v="2026"/>
    <n v="8"/>
    <n v="10"/>
    <d v="2026-08-10T00:00:00"/>
    <n v="-0.29166666666424135"/>
    <x v="0"/>
  </r>
  <r>
    <n v="1053"/>
    <n v="1002509689"/>
    <n v="3"/>
    <x v="6"/>
    <n v="5"/>
    <s v="PASURUAN"/>
    <s v="PASURUAN"/>
    <s v="PSN"/>
    <s v="REG"/>
    <s v="AO"/>
    <x v="0"/>
    <m/>
    <s v="OSS - FALLOUT"/>
    <s v="RBS-Regional 2"/>
    <d v="2026-08-05T09:05:59"/>
    <d v="2026-08-07T13:04:06"/>
    <n v="69358790"/>
    <m/>
    <n v="152729256690"/>
    <s v="Toko Syauqy Cell &amp; Digital Print"/>
    <s v="ODP-PSN-F11/56"/>
    <s v="WO060965627"/>
    <m/>
    <m/>
    <m/>
    <n v="106.82380199432301"/>
    <n v="-6.1811742288990903"/>
    <s v="|MN00915|/Toko Syauqy Cell &amp; Digital Print /Pic Syarifuddin  / 085119398998 - 082332171331 / syauqycell676@gmail.com"/>
    <s v="Sales Profesional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09:24:57"/>
    <d v="2026-08-06T08:00:00"/>
    <s v="Kendala Pelanggan"/>
    <s v="FO_WFM"/>
    <s v="PASURUAN"/>
    <s v="NO ADDON"/>
    <m/>
    <s v="Provisioning Failed|WFM|INF008991940|PELANGGAN MINTA CANCEL SUDAH PASANG PROVIDER LAI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1"/>
  </r>
  <r>
    <n v="1054"/>
    <n v="1002505549"/>
    <n v="3"/>
    <x v="2"/>
    <n v="5"/>
    <s v="SINGARJA"/>
    <s v="GIANYAR"/>
    <s v="UBU"/>
    <s v="REG"/>
    <s v="AO"/>
    <x v="0"/>
    <m/>
    <s v="Completed (PS)"/>
    <s v="RBS-Regional 3"/>
    <d v="2026-08-03T08:54:36"/>
    <d v="2026-08-04T21:12:36"/>
    <n v="69357189"/>
    <m/>
    <n v="172408247850"/>
    <s v="PT Indonesia Kaishi (Jembatan Kaca Bali Tegenungan)"/>
    <s v="ODP-UBU-FP/88"/>
    <s v="WO060883001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5 13:00:00|Nama PIC : Ibu Tuty No HP : 082281818888 No Alt : - M Janji : 05 Agustus 2026 Jam Pasang : Pagi / Siang Note : hubungi pelanggan jika ingin ke lokasi, terima kasih|40951378|MYDITA"/>
    <s v="FCC"/>
    <d v="2026-03-08T08:55:09"/>
    <d v="2026-08-05T13:00:00"/>
    <m/>
    <s v="PS"/>
    <s v="UBUD"/>
    <s v="NO ADDON"/>
    <n v="2026080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5T13:00:00"/>
    <s v="2026-08-05 13:00:00|Nama PIC : Ibu Tuty No HP : 082281818888 No Alt : - M Janji : 05 Agustus 2026 Jam Pasang : Pagi / Siang Note : hubungi pelanggan jika ingin ke lokasi, terima kasih|40951378|MYDITA"/>
    <n v="2026"/>
    <n v="8"/>
    <n v="4"/>
    <d v="2026-08-04T00:00:00"/>
    <n v="-1.5416666666642413"/>
    <x v="0"/>
  </r>
  <r>
    <n v="1055"/>
    <n v="1002515372"/>
    <n v="3"/>
    <x v="5"/>
    <n v="5"/>
    <s v="SBY UTARA"/>
    <s v="KENJERAN"/>
    <s v="KPS"/>
    <s v="REG"/>
    <s v="AO"/>
    <x v="0"/>
    <s v="1P INET"/>
    <s v="MIE - SEND SURVEY"/>
    <s v="RBS-Regional 3"/>
    <d v="2026-08-07T16:56:56"/>
    <d v="2026-08-07T16:58:01"/>
    <n v="69361062"/>
    <m/>
    <n v="152404213430"/>
    <s v="PT. Artha Permai Kencana"/>
    <s v="ODP-KBL-FWN/020"/>
    <s v="WO061192765"/>
    <m/>
    <m/>
    <m/>
    <n v="112.74720064418"/>
    <n v="-7.2421215865025097"/>
    <s v="|MB00449|MYIA-068394964915/POI/bapak/081333454152/cashier@apk.co.id"/>
    <s v="MYIB_ASSISTANT"/>
    <m/>
    <m/>
    <m/>
    <m/>
    <m/>
    <m/>
    <m/>
    <m/>
    <s v="Management Janji"/>
    <s v="2026-08-11 10:00:00 | Nama PIC:  bp afif No HP: 081333454152 Alt: Tanggal: 11/8/2026 Jam Pasang: 10.00 Note: Hubungi sebelum ke lokasi"/>
    <s v="FCC"/>
    <d v="2026-07-08T17:10:45"/>
    <d v="2026-08-11T10:00:00"/>
    <m/>
    <s v="SURVEY_NEW_MANJA"/>
    <s v="KAPASAN"/>
    <s v="NO ADDON"/>
    <m/>
    <s v="MIE - SEND SURVEY"/>
    <s v="HSI Bisnis Promo HUT Telkom PSB 70% - 200 Mbps"/>
    <s v="INDIBIZ"/>
    <m/>
    <m/>
    <d v="2026-08-11T10:00:00"/>
    <s v="2026-08-11 10:00:00 | Nama PIC:  bp afif No HP: 081333454152 Alt: Tanggal: 11/8/2026 Jam Pasang: 10.00 Note: Hubungi sebelum ke lokasi"/>
    <m/>
    <m/>
    <m/>
    <e v="#NUM!"/>
    <e v="#NUM!"/>
    <x v="1"/>
  </r>
  <r>
    <n v="1056"/>
    <n v="1002512942"/>
    <n v="3"/>
    <x v="7"/>
    <n v="4"/>
    <s v="KUDUS"/>
    <s v="PATI"/>
    <s v="PAT"/>
    <s v="REG"/>
    <s v="AO"/>
    <x v="0"/>
    <m/>
    <s v="CC - HD1A - INPROGRESS UNCONTACTED"/>
    <s v="RBS-Regional 3"/>
    <d v="2026-08-06T15:39:48"/>
    <d v="2026-08-07T10:42:47"/>
    <n v="69360172"/>
    <m/>
    <n v="142551119465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UNCONTACTED : Mail Box - Memo Muhammad Fauzan Fidhianta 40961370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1"/>
  </r>
  <r>
    <n v="1057"/>
    <n v="1002506587"/>
    <n v="3"/>
    <x v="3"/>
    <n v="4"/>
    <s v="YOGYAKARTA"/>
    <s v="INNER - YOGYA JATENG SELATAN"/>
    <s v="KBU"/>
    <s v="REG"/>
    <s v="AO"/>
    <x v="0"/>
    <s v="1P INET"/>
    <s v="Completed (PS)"/>
    <s v="RBS-Regional 3"/>
    <d v="2026-08-03T17:34:56"/>
    <d v="2026-08-05T10:39:12"/>
    <n v="69357817"/>
    <m/>
    <n v="146113146887"/>
    <s v="ERABLUE WH SLEMAN"/>
    <s v="ODP-KBU-FGB/041 FGB/D02/041.01"/>
    <s v="WO060829320"/>
    <m/>
    <m/>
    <m/>
    <n v="110.330237"/>
    <n v="-7.7973590000000002"/>
    <s v="|MN02587|MYIA-026734351497/POI/HASBIBINTARO SHIDDIQ/081249549394/nextperdanaone@gmail.com"/>
    <s v="MYIB_ASSISTANT"/>
    <m/>
    <m/>
    <m/>
    <m/>
    <m/>
    <m/>
    <m/>
    <m/>
    <s v="Management Janji"/>
    <s v="2026-08-05 10:00:00 | Nama : BP HASBIBINTARO SHIDDIQ No Hp : 081249549394 No Alt :  Tgl Pemasangan : 04 Agustus 2026 Interval : PAGI  Note : Hubungi pelanggan terlebih dahulu"/>
    <s v="FCC"/>
    <d v="2026-03-08T17:39:44"/>
    <d v="2026-08-05T10:00:00"/>
    <m/>
    <s v="PS"/>
    <s v="X"/>
    <s v="NO ADDON"/>
    <n v="20260805"/>
    <s v="Completed"/>
    <s v="HSI Bisnis PSB 70% - 50 Mbps"/>
    <s v="INDIBIZ"/>
    <m/>
    <m/>
    <d v="2026-08-05T10:00:00"/>
    <s v="2026-08-05 10:00:00 | Nama : BP HASBIBINTARO SHIDDIQ No Hp : 081249549394 No Alt :  Tgl Pemasangan : 04 Agustus 2026 Interval : PAGI  Note : Hubungi pelanggan terlebih dahulu"/>
    <n v="2026"/>
    <n v="8"/>
    <n v="5"/>
    <d v="2026-08-05T00:00:00"/>
    <n v="-0.41666666666424135"/>
    <x v="0"/>
  </r>
  <r>
    <n v="1058"/>
    <n v="1002505679"/>
    <n v="3"/>
    <x v="5"/>
    <n v="5"/>
    <s v="MADURA"/>
    <s v="PAMEKASAN"/>
    <s v="ABT"/>
    <s v="REG"/>
    <s v="AO"/>
    <x v="0"/>
    <m/>
    <s v="Completed (PS)"/>
    <s v="RBS-Regional 3"/>
    <d v="2026-08-03T09:56:51"/>
    <d v="2026-08-04T14:31:37"/>
    <n v="69357272"/>
    <m/>
    <n v="152429209308"/>
    <s v="Toko Musfiroh"/>
    <s v="ODP-ABU-FB/18"/>
    <s v="WO060808136"/>
    <m/>
    <m/>
    <m/>
    <n v="113.69773859999999"/>
    <n v="-6.8875342000000002"/>
    <s v="|MN00569|/Toko Musfiroh/0878-6564-1217/tsembako170@gmail.com/HSI Bisnis Promo HUT Telkom (1:1) 300 Mbps (Rp 1.130.000) PSB Rp 150.000/ACHMAD KUSOY/-6.887529,113.697700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0:10:41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0"/>
  </r>
  <r>
    <n v="1059"/>
    <n v="1002505636"/>
    <n v="3"/>
    <x v="6"/>
    <n v="5"/>
    <s v="SIDOARJO"/>
    <s v="JOMBANG"/>
    <s v="JOM"/>
    <s v="REG"/>
    <s v="AO"/>
    <x v="0"/>
    <m/>
    <s v="Completed (PS)"/>
    <s v="RBS-Regional 1"/>
    <d v="2026-08-03T09:39:04"/>
    <d v="2026-08-07T17:49:40"/>
    <n v="69357258"/>
    <m/>
    <n v="152318240364"/>
    <s v="PT Cyberindo Aditama (KT&amp;G Indonesia)"/>
    <s v="ODP-JOM-FAJ/006"/>
    <s v="WO061117276"/>
    <m/>
    <m/>
    <m/>
    <n v="112.2517919"/>
    <n v="-7.537452"/>
    <s v="AMRBS;403076; WULAN ALFISAHRI;inet only 50 mbps;81264646699/81386870535;medan@cbn.net.id"/>
    <s v="Account Manager"/>
    <m/>
    <m/>
    <m/>
    <m/>
    <m/>
    <m/>
    <m/>
    <m/>
    <s v="Management Janji"/>
    <s v="2026-08-08 08:00:00| M Janji : (07/08/026) jam Pasang : 09:00 Note : hubungi pelanggan jika ingin kelokasi|40951378|MYDITA"/>
    <s v="FCC"/>
    <d v="2026-03-08T09:40:13"/>
    <d v="2026-08-08T08:00:00"/>
    <m/>
    <s v="PS"/>
    <s v="JOMBANG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 M Janji : (07/08/026) jam Pasang : 09:00 Note : hubungi pelanggan jika ingin kelokasi|40951378|MYDITA"/>
    <n v="2026"/>
    <n v="8"/>
    <n v="7"/>
    <d v="2026-08-07T00:00:00"/>
    <n v="-1.3333333333357587"/>
    <x v="0"/>
  </r>
  <r>
    <n v="1060"/>
    <n v="1002507627"/>
    <n v="3"/>
    <x v="5"/>
    <n v="5"/>
    <s v="SBY SELATAN"/>
    <s v="KETINTANG"/>
    <s v="RKT"/>
    <s v="REG"/>
    <s v="AO"/>
    <x v="0"/>
    <s v="1P INET"/>
    <s v="102 | FOLLOW UP COMPLETED"/>
    <s v="RBS-Regional 3"/>
    <d v="2026-08-04T11:04:56"/>
    <d v="2026-08-04T17:19:06"/>
    <n v="69358109"/>
    <m/>
    <n v="152308210932"/>
    <s v="PT Tristar Logistik Transindo"/>
    <s v="ODP-RKT-FCG/94 FCG/D01/94.01"/>
    <s v="WO060870652"/>
    <m/>
    <m/>
    <m/>
    <n v="112.765275"/>
    <n v="-7.3309730000000002"/>
    <s v="|MN00843|MYIA-009802619742/POI/Hari Budi Mulyana/085759589579/haribudi.mulyana@tristartransindo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11:10:54"/>
    <d v="2026-08-05T08:00:00"/>
    <m/>
    <s v="REVOKE"/>
    <s v="RUNGKUT"/>
    <s v="NO ADDON"/>
    <m/>
    <s v="Follow Up Revoke Completed, New Order ID : SC1002509338"/>
    <s v="HSI Bisnis PSB 70% - 50 Mbps"/>
    <s v="INDIBIZ"/>
    <m/>
    <m/>
    <d v="2026-08-05T08:00:00"/>
    <s v="2026-08-05 08:00:00 | M Janji : (05/08/2026) jam Pasang : 09:00 Note : hubungi pelanggan jika ingin kelokasi"/>
    <m/>
    <m/>
    <m/>
    <e v="#NUM!"/>
    <e v="#NUM!"/>
    <x v="1"/>
  </r>
  <r>
    <n v="1061"/>
    <n v="1002509584"/>
    <n v="3"/>
    <x v="6"/>
    <n v="5"/>
    <s v="SIDOARJO"/>
    <s v="INNER - JATIM TIMUR"/>
    <s v="KRN"/>
    <s v="REG"/>
    <s v="AO"/>
    <x v="0"/>
    <s v="1P INET"/>
    <s v="Completed (PS)"/>
    <s v="RBS-Regional 3"/>
    <d v="2026-08-05T08:35:56"/>
    <d v="2026-08-05T13:50:55"/>
    <n v="69358755"/>
    <m/>
    <n v="152331250908"/>
    <s v="NANDAWORSHOP"/>
    <s v="ODP-KRN-FK/11 FK/D03/06.11"/>
    <s v="WO060949281"/>
    <m/>
    <m/>
    <m/>
    <n v="112.61096835136399"/>
    <n v="-7.3851329556472098"/>
    <s v="MD|MYDB-20260804264342|DN00001/MN00501|NANDAWORSHOP|085124768122"/>
    <s v="MYDIGIBIZPARTNER"/>
    <m/>
    <m/>
    <m/>
    <m/>
    <m/>
    <m/>
    <m/>
    <m/>
    <s v="Management Janji"/>
    <s v="2026-08-06 08:00:00 | Nama PIC : bu nanda No HP : 085124768122 Alt :  M Janji : (RABU/6/AGUSTUS/2026) jam Pasang : 09:00 Note : hubungi pelanggan jika ingin kelokasi"/>
    <s v="FCC"/>
    <d v="2026-05-08T08:39:4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Nama PIC : bu nanda No HP : 085124768122 Alt :  M Janji : (RABU/6/AGUSTUS/2026) jam Pasang : 09:00 Note : hubungi pelanggan jika ingin kelokasi"/>
    <n v="2026"/>
    <n v="8"/>
    <n v="5"/>
    <d v="2026-08-05T00:00:00"/>
    <n v="-1.3333333333357587"/>
    <x v="0"/>
  </r>
  <r>
    <n v="1062"/>
    <n v="1002505798"/>
    <n v="3"/>
    <x v="4"/>
    <n v="5"/>
    <s v="MATARAM"/>
    <s v="INNER - NUSA TENGGARA"/>
    <s v="MTR"/>
    <s v="REG"/>
    <s v="AO"/>
    <x v="0"/>
    <m/>
    <s v="Completed (PS)"/>
    <s v="RBS-Regional 3"/>
    <d v="2026-08-03T10:46:34"/>
    <d v="2026-08-03T12:34:08"/>
    <n v="69354442"/>
    <m/>
    <n v="172601796038"/>
    <s v="MATARAM SOLUTION"/>
    <s v="ODP-MTR-FDP/109"/>
    <s v="WO060768306"/>
    <m/>
    <m/>
    <m/>
    <n v="116.1460489"/>
    <n v="-8.5499922999999995"/>
    <s v="|MC40292|MYIA-014460893448/POI/Mutholaah/085929142148/lalu.suhairi@gmail.com"/>
    <s v="Sales Profesional"/>
    <m/>
    <m/>
    <m/>
    <m/>
    <m/>
    <m/>
    <m/>
    <m/>
    <s v="Management Janji"/>
    <s v="2026-07-30 13:00:00 | M Janji : (30/07/2026)  jam Pasang : 09:00  Note : hubungi pelanggan jika ingin kelokasi"/>
    <s v="FCC"/>
    <d v="2026-03-08T10:55:07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13:00:00 | M Janji : (30/07/2026)  jam Pasang : 09:00  Note : hubungi pelanggan jika ingin kelokasi"/>
    <n v="2026"/>
    <n v="8"/>
    <n v="3"/>
    <d v="2026-08-03T00:00:00"/>
    <n v="-0.29166666666424135"/>
    <x v="0"/>
  </r>
  <r>
    <n v="1063"/>
    <n v="1002515525"/>
    <n v="3"/>
    <x v="2"/>
    <n v="5"/>
    <s v="DENPASAR"/>
    <s v="SANUR"/>
    <s v="TOP"/>
    <s v="REG"/>
    <s v="AO"/>
    <x v="0"/>
    <m/>
    <s v="Completed (PS)"/>
    <s v="RBS-Regional 3"/>
    <d v="2026-08-07T20:23:16"/>
    <d v="2026-08-11T08:00:08"/>
    <n v="69361182"/>
    <m/>
    <n v="172422212693"/>
    <s v="PT. MAHA KARYA PRIMADANA"/>
    <s v="ODP-TOP-FF/82"/>
    <s v="WO061316121"/>
    <m/>
    <m/>
    <m/>
    <n v="115.25141910000001"/>
    <n v="-8.6425538999999993"/>
    <s v="|MN02677|/PIC I PUTU ANGGA AGUSTIAWAN/08113867601/infoprimadana@gmail.com"/>
    <s v="Sales Force DBS"/>
    <m/>
    <m/>
    <m/>
    <m/>
    <m/>
    <m/>
    <m/>
    <m/>
    <s v="Management Janji"/>
    <s v="2026-08-10 13:00:00|Nama Pic : BP ANGGA No Hp Pic : 08113867601 Jam Pemasangan : 08:00 - 12.00 Tanggal Pemasangan : SENIN 10 AGUSTUS 2026 Info Tambahan : Hubungi pelanggan sebelum datang ke lokasi|40961370|MYDITA"/>
    <s v="FCC"/>
    <d v="2026-07-08T20:25:32"/>
    <d v="2026-08-10T13:00:00"/>
    <m/>
    <s v="PS"/>
    <s v="TOHPATI SUKAWATI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 : BP ANGGA No Hp Pic : 08113867601 Jam Pemasangan : 08:00 - 12.00 Tanggal Pemasangan : SENIN 10 AGUSTUS 2026 Info Tambahan : Hubungi pelanggan sebelum datang ke lokasi|40961370|MYDITA"/>
    <n v="2026"/>
    <n v="8"/>
    <n v="11"/>
    <d v="2026-08-11T00:00:00"/>
    <n v="0.45833333333575865"/>
    <x v="0"/>
  </r>
  <r>
    <n v="1064"/>
    <n v="1002504880"/>
    <n v="3"/>
    <x v="6"/>
    <n v="5"/>
    <s v="JEMBER"/>
    <s v="SITUBONDO"/>
    <s v="BKI"/>
    <s v="REG"/>
    <s v="AO"/>
    <x v="0"/>
    <s v="1P INET"/>
    <s v="Completed (PS)"/>
    <s v="RBS-Regional 3"/>
    <d v="2026-08-01T17:28:58"/>
    <d v="2026-08-02T19:53:01"/>
    <n v="69356893"/>
    <m/>
    <n v="152531208020"/>
    <s v="TOKO RISQUNA"/>
    <s v="ODP-BKI-FA/89 FA/D09/89.01"/>
    <s v="WO060675217"/>
    <m/>
    <m/>
    <m/>
    <n v="113.679743"/>
    <n v="-7.7849649999999997"/>
    <s v="|MN02617|MYIA-033997959452/POI/MANSUR/083174448000/awfa.mart2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7:39:50"/>
    <d v="2026-08-02T15:00:00"/>
    <m/>
    <s v="PS"/>
    <s v="SITUBONDO"/>
    <s v="NETMONK"/>
    <n v="20260802"/>
    <s v="Completed"/>
    <s v="HSI Bisnis Bundling Netmonk PSB 70% Promo - 2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0"/>
  </r>
  <r>
    <n v="1065"/>
    <n v="1002511091"/>
    <n v="3"/>
    <x v="6"/>
    <n v="5"/>
    <s v="SIDOARJO"/>
    <s v="MOJOKERTO"/>
    <s v="MJS"/>
    <s v="REG"/>
    <s v="AO"/>
    <x v="0"/>
    <m/>
    <s v="Completed (PS)"/>
    <s v="RBS-Regional 3"/>
    <d v="2026-08-05T15:55:20"/>
    <d v="2026-08-06T16:41:24"/>
    <n v="69359399"/>
    <m/>
    <n v="152330220509"/>
    <s v="MINI POULTRY SHOP"/>
    <s v="ODP-MJS-FW/54"/>
    <s v="WO061070984"/>
    <m/>
    <m/>
    <m/>
    <n v="112.5310657"/>
    <n v="-7.5017598000000003"/>
    <s v="|MN02084|/MINI POULTRY SHOP/WINBACK 2.0 HSI B2B (1:1) 75MBPS 415RB PSB DISC 70%//minipoultryshop@gmail.com/RESDI HADI PRAYOGA/85604528477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5-08T16:10:18"/>
    <d v="2026-08-07T13:00:00"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6"/>
    <d v="2026-08-06T00:00:00"/>
    <n v="-1.5416666666642413"/>
    <x v="0"/>
  </r>
  <r>
    <n v="1066"/>
    <n v="1002505155"/>
    <n v="3"/>
    <x v="0"/>
    <n v="5"/>
    <s v="MADIUN"/>
    <s v="TUBAN"/>
    <s v="JTR"/>
    <s v="REG"/>
    <s v="AO"/>
    <x v="0"/>
    <m/>
    <s v="98 | OSS - CANCEL COMPLETE"/>
    <s v="RBS-Regional 3"/>
    <d v="2026-08-02T11:09:39"/>
    <d v="2026-08-03T13:30:47"/>
    <n v="69356245"/>
    <m/>
    <n v="152645203493"/>
    <s v="TOKO KAIN MURAH"/>
    <s v="ODP-JTR-FB/04"/>
    <s v="WO060703320"/>
    <m/>
    <m/>
    <m/>
    <n v="111.72356728"/>
    <n v="-7.0162159199999996"/>
    <s v="MD|MYDB-20260731264059|DN00001/MN01285|TOKO KAIN MURAH|0895384255955"/>
    <s v="MYDIGIBIZPARTNER"/>
    <m/>
    <m/>
    <m/>
    <m/>
    <m/>
    <m/>
    <m/>
    <m/>
    <s v="Management Janji"/>
    <s v="2026-08-01 15:00:00 | Jam pemasangan : 12.00  Info Tambahan : Hubungi pelanggan dulu sebelum ke lokasi  terimakasih "/>
    <s v="FCC"/>
    <d v="2026-02-08T11:25:15"/>
    <m/>
    <s v="Kendala Pelanggan"/>
    <s v="CANCEL"/>
    <s v="JATIROGO BANCA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07:00:00"/>
    <s v="2026-08-01 15:00:00 | Jam pemasangan : 12.00  Info Tambahan : Hubungi pelanggan dulu sebelum ke lokasi  terimakasih "/>
    <m/>
    <m/>
    <m/>
    <e v="#NUM!"/>
    <e v="#NUM!"/>
    <x v="1"/>
  </r>
  <r>
    <n v="1067"/>
    <n v="1002507848"/>
    <n v="3"/>
    <x v="3"/>
    <n v="4"/>
    <s v="MAGELANG"/>
    <s v="MUNTILAN"/>
    <s v="SWT"/>
    <s v="REG"/>
    <s v="AO"/>
    <x v="0"/>
    <m/>
    <s v="FCC - HD1A - PROGRESS"/>
    <s v="RBS-Regional 3"/>
    <d v="2026-08-04T11:47:24"/>
    <d v="2026-08-04T11:49:22"/>
    <n v="69358185"/>
    <m/>
    <n v="142164113596"/>
    <s v="Nanas decoration"/>
    <m/>
    <m/>
    <m/>
    <m/>
    <m/>
    <n v="110.3656861"/>
    <n v="-7.5299721999999996"/>
    <s v="|MN00935|/Nanas decoration/085881711485/idaratnasari15@gmail.com/ 1S HSI BISNIS BASIC PROMO HUT 50 Mbps / AGUS SADEWO"/>
    <s v="Sales Profesional"/>
    <m/>
    <m/>
    <m/>
    <m/>
    <m/>
    <m/>
    <m/>
    <m/>
    <m/>
    <m/>
    <m/>
    <d v="2026-04-08T11:55:1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068"/>
    <n v="1002516288"/>
    <n v="3"/>
    <x v="5"/>
    <n v="5"/>
    <s v="SBY UTARA"/>
    <s v="GRESIK"/>
    <s v="SDY"/>
    <s v="REG"/>
    <s v="AO"/>
    <x v="0"/>
    <s v="1P INET"/>
    <s v="Completed (PS)"/>
    <s v="RBS-Regional 3"/>
    <d v="2026-08-09T08:40:57"/>
    <d v="2026-08-10T21:11:59"/>
    <n v="69361698"/>
    <m/>
    <n v="152451212131"/>
    <s v="TOKO BU URIFAH"/>
    <s v="ODP-SDY-FAB/55 FAB/D06/55.01"/>
    <s v="WO061302198"/>
    <m/>
    <m/>
    <m/>
    <n v="112.57840400000001"/>
    <n v="-7.0550620000000004"/>
    <s v="|MN02646|MYIA-084359532312/POI/urifah/087811510096/urifah365@gmail.com"/>
    <s v="MYIB_ASSISTANT"/>
    <m/>
    <m/>
    <m/>
    <m/>
    <m/>
    <m/>
    <m/>
    <m/>
    <s v="Management Janji"/>
    <s v="2026-08-10 08:00:00 | Nama PIC : Bp Ahmad No Hp : 087811510096 No Alt : - Tgl Pemasangan : 10 Agustus 2026 Interval : PAGI SIANG Note : Hubungi pelanggan terlebih dahulu"/>
    <s v="FCC"/>
    <d v="2026-09-08T08:54:59"/>
    <d v="2026-08-10T08:00:00"/>
    <s v="Kendala Pelanggan"/>
    <s v="PS"/>
    <s v="GRESIK"/>
    <s v="NO ADDON"/>
    <n v="20260810"/>
    <s v="Completed"/>
    <s v="HSI Bisnis Promo HUT Telkom PSB 70% - 50 Mbps"/>
    <s v="INDIBIZ"/>
    <m/>
    <m/>
    <d v="2026-08-10T08:00:00"/>
    <s v="2026-08-10 08:00:00 | Nama PIC : Bp Ahmad No Hp : 087811510096 No Alt : - Tgl Pemasangan : 10 Agustus 2026 Interval : PAGI SIANG Note : Hubungi pelanggan terlebih dahulu"/>
    <n v="2026"/>
    <n v="8"/>
    <n v="10"/>
    <d v="2026-08-10T00:00:00"/>
    <n v="-0.33333333333575865"/>
    <x v="0"/>
  </r>
  <r>
    <n v="1069"/>
    <n v="1002516440"/>
    <n v="3"/>
    <x v="1"/>
    <n v="4"/>
    <s v="PEKALONGAN"/>
    <s v="SLAWI"/>
    <s v="BLU"/>
    <s v="REG"/>
    <s v="AO"/>
    <x v="0"/>
    <s v="1P INET"/>
    <s v="102 | FOLLOW UP COMPLETED"/>
    <s v="RBS-Regional 3"/>
    <d v="2026-08-09T12:01:57"/>
    <d v="2026-08-10T15:00:02"/>
    <n v="69361814"/>
    <m/>
    <n v="142206131248"/>
    <s v="BUMDES KARYA MANDIRI BALARADIN"/>
    <s v="ODP-BLU-FW/026 FW/D02/026.01"/>
    <s v="WO061312576"/>
    <m/>
    <m/>
    <m/>
    <n v="109.110665135085"/>
    <n v="-7.0349149655362702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jam Pasang : pagi  Note : hubungi pelanggan jika ingin kelokasi"/>
    <s v="FCC"/>
    <d v="2026-09-08T12:09:50"/>
    <d v="2026-08-10T08:00:00"/>
    <m/>
    <s v="REVOKE"/>
    <s v="X"/>
    <s v="NO ADDON"/>
    <m/>
    <s v="Follow Up Revoke Completed, New Order ID : SC1002518163"/>
    <s v="HSI Bisnis Promo HUT Telkom PSB 70% - 30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1"/>
  </r>
  <r>
    <n v="1070"/>
    <n v="1002506648"/>
    <n v="3"/>
    <x v="4"/>
    <n v="5"/>
    <s v="MATARAM"/>
    <s v="INNER - NUSA TENGGARA"/>
    <s v="MTR"/>
    <s v="REG"/>
    <s v="AO"/>
    <x v="0"/>
    <s v="1P INET"/>
    <s v="Completed (PS)"/>
    <s v="RBS-Regional 3"/>
    <d v="2026-08-03T19:52:56"/>
    <d v="2026-08-05T21:16:46"/>
    <n v="69357853"/>
    <m/>
    <n v="172601796773"/>
    <s v="TOKO AIS"/>
    <s v="ODP-MTR-FDG/116 FDG/D05/116.01"/>
    <s v="WO060838840"/>
    <m/>
    <m/>
    <m/>
    <n v="116.136936274242"/>
    <n v="-8.6075239768913701"/>
    <s v="MD|MYDB-20260803264288|SC00001/MC00069|TOKO AIS|082146086487"/>
    <s v="MYDIGIBIZPARTNER"/>
    <m/>
    <m/>
    <m/>
    <m/>
    <m/>
    <m/>
    <m/>
    <m/>
    <s v="Management Janji"/>
    <s v="2026-08-05 15:00:00 | No Hp Pic : 082146086487 No alt : - Jam Pemasangan : pagi/ siang Tanggal Pemasangan : 05/08/2026 hub sebelum ke lokasi"/>
    <s v="FCC"/>
    <d v="2026-03-08T19:54:44"/>
    <d v="2026-08-05T15:00:00"/>
    <m/>
    <s v="PS"/>
    <s v="X"/>
    <s v="NO ADDON"/>
    <n v="20260805"/>
    <s v="Completed"/>
    <s v="HSI Bisnis Promo HUT Telkom PSB 70% - 100 Mbps Dual Band"/>
    <s v="INDIBIZ"/>
    <m/>
    <m/>
    <d v="2026-08-05T15:00:00"/>
    <s v="2026-08-05 15:00:00 | No Hp Pic : 082146086487 No alt : - Jam Pemasangan : pagi/ siang Tanggal Pemasangan : 05/08/2026 hub sebelum ke lokasi"/>
    <n v="2026"/>
    <n v="8"/>
    <n v="5"/>
    <d v="2026-08-05T00:00:00"/>
    <n v="-0.625"/>
    <x v="0"/>
  </r>
  <r>
    <n v="1071"/>
    <n v="1002513949"/>
    <n v="3"/>
    <x v="3"/>
    <n v="4"/>
    <s v="PURWOKERTO"/>
    <s v="CILACAP"/>
    <s v="KRY"/>
    <s v="REG"/>
    <s v="AO"/>
    <x v="0"/>
    <s v="1P INET"/>
    <s v="Completed (PS)"/>
    <s v="RBS-Regional 3"/>
    <d v="2026-08-07T09:52:56"/>
    <d v="2026-08-07T14:45:45"/>
    <n v="69360505"/>
    <m/>
    <n v="143385101124"/>
    <s v="SMP NEGERI 2 SUMPIUH"/>
    <s v="ODP-KRY-FH/036"/>
    <s v="WO061139456"/>
    <m/>
    <m/>
    <m/>
    <n v="109.353478"/>
    <n v="-7.6089570000000002"/>
    <s v="|MC00213|MYIA-057491626290/POI/DIDIK FIRMANSYAH/089512063354/smpnduasumpiuh@gmail.com"/>
    <s v="MYIB_ASSISTANT"/>
    <m/>
    <m/>
    <m/>
    <m/>
    <m/>
    <m/>
    <m/>
    <m/>
    <s v="Management Janji"/>
    <s v="2026-08-10 08:00:00 | Nama Pic : BP DIDIK No Hp Pic : 089512063354 Jam Pemasangan : 08:00 - 12.00 Tanggal Pemasangan : SABTU 08 AGUSTUS 2026 Info Tambahan : Hubungi pelanggan sebelum datang ke lokasi, terima kasih."/>
    <s v="FCC"/>
    <d v="2026-07-08T09:55:18"/>
    <d v="2026-08-10T08:00:00"/>
    <m/>
    <s v="PS"/>
    <s v="KROYA"/>
    <s v="NO ADDON"/>
    <n v="20260807"/>
    <s v="Completed"/>
    <s v="HSI Bisnis Promo HUT Telkom PSB 70% - 200 Mbps"/>
    <s v="INDIBIZ"/>
    <m/>
    <m/>
    <d v="2026-08-10T08:00:00"/>
    <s v="2026-08-10 08:00:00 | Nama Pic : BP DIDIK No Hp Pic : 089512063354 Jam Pemasangan : 08:00 - 12.00 Tanggal Pemasangan : SABTU 08 AGUSTUS 2026 Info Tambahan : Hubungi pelanggan sebelum datang ke lokasi, terima kasih."/>
    <n v="2026"/>
    <n v="8"/>
    <n v="7"/>
    <d v="2026-08-07T00:00:00"/>
    <n v="-3.3333333333357587"/>
    <x v="0"/>
  </r>
  <r>
    <n v="1072"/>
    <n v="1002515666"/>
    <n v="3"/>
    <x v="5"/>
    <n v="5"/>
    <s v="SBY UTARA"/>
    <s v="GRESIK"/>
    <s v="BPG"/>
    <s v="REG"/>
    <s v="AO"/>
    <x v="0"/>
    <s v="1P INET"/>
    <s v="Completed (PS)"/>
    <s v="RBS-Regional 3"/>
    <d v="2026-08-08T09:46:56"/>
    <d v="2026-08-10T17:04:36"/>
    <n v="69361287"/>
    <m/>
    <n v="152443206921"/>
    <s v="PKM DAWARBLANDONG RUANG UMUM"/>
    <s v="ODP-BPG-FL/35 FL/D04/35.01"/>
    <s v="WO061238996"/>
    <m/>
    <m/>
    <m/>
    <n v="112.424809"/>
    <n v="-7.3290348999999999"/>
    <s v="MD|MYDB-20260808264716|DN00001/MN02100|PKM DAWARBLANDONG RUANG UMUM|082331680507"/>
    <s v="MYDIGIBIZPARTNER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09:55:05"/>
    <d v="2026-08-10T08:00:00"/>
    <m/>
    <s v="PS"/>
    <s v="NON-HERO GRESIK"/>
    <s v="NO ADDON"/>
    <n v="20260810"/>
    <s v="Completed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0"/>
  </r>
  <r>
    <n v="1073"/>
    <n v="1002508546"/>
    <n v="3"/>
    <x v="0"/>
    <n v="5"/>
    <s v="KEDIRI"/>
    <s v="KEDIRI"/>
    <s v="KDI"/>
    <s v="REG"/>
    <s v="AO"/>
    <x v="0"/>
    <s v="1P INET"/>
    <s v="Completed (PS)"/>
    <s v="RBS-Regional 3"/>
    <d v="2026-08-04T14:25:57"/>
    <d v="2026-08-04T20:12:49"/>
    <n v="69358375"/>
    <m/>
    <n v="152610241459"/>
    <s v="PUSKESMAS KOTA WILAYAH SELATAN I"/>
    <s v="ODP-KDI-FX/20"/>
    <s v="WO060901939"/>
    <m/>
    <m/>
    <m/>
    <n v="112.0299472"/>
    <n v="-7.8473625999999896"/>
    <s v="MD|MYDB-20260804264317|DN00001/MN00968|PUSKESMAS KOTA WILAYAH SELATAN I|08155605374"/>
    <s v="MYDIGIBIZPARTNER"/>
    <m/>
    <m/>
    <m/>
    <m/>
    <m/>
    <m/>
    <m/>
    <m/>
    <s v="Management Janji"/>
    <s v="2026-08-05 13:00:00 |  M Janji : (5 AGUSTUS 2026) jam Pasang : pagi siang Note : hubungi pelanggan jika ingin kelokasi "/>
    <s v="FCC"/>
    <d v="2026-04-08T14:40:14"/>
    <d v="2026-08-05T13:00:00"/>
    <m/>
    <s v="PS"/>
    <s v="X"/>
    <s v="NO ADDON"/>
    <n v="20260804"/>
    <s v="Completed"/>
    <s v="HSI Bisnis Promo HUT Telkom PSB 70% - 100 Mbps"/>
    <s v="INDIBIZ"/>
    <m/>
    <m/>
    <d v="2026-08-05T13:00:00"/>
    <s v="2026-08-05 13:00:00 |  M Janji : (5 AGUSTUS 2026) jam Pasang : pagi siang Note : hubungi pelanggan jika ingin kelokasi "/>
    <n v="2026"/>
    <n v="8"/>
    <n v="4"/>
    <d v="2026-08-04T00:00:00"/>
    <n v="-1.5416666666642413"/>
    <x v="0"/>
  </r>
  <r>
    <n v="1074"/>
    <n v="1002509018"/>
    <n v="3"/>
    <x v="3"/>
    <n v="4"/>
    <s v="YOGYAKARTA"/>
    <s v="INNER - YOGYA JATENG SELATAN"/>
    <s v="KEN"/>
    <s v="REG"/>
    <s v="AO"/>
    <x v="0"/>
    <s v="1P INET"/>
    <s v="Completed (PS)"/>
    <s v="RBS-Regional 3"/>
    <d v="2026-08-04T15:49:56"/>
    <d v="2026-08-05T18:32:40"/>
    <n v="69358509"/>
    <m/>
    <n v="146130138387"/>
    <s v="CV. SISY FOOD INDONESIA LAPIS SULTAN JOGJA"/>
    <s v="ODP-KEN-FBL/094 FBL/D06/094.01"/>
    <s v="WO060915085"/>
    <m/>
    <m/>
    <m/>
    <n v="110.399337"/>
    <n v="-7.7344949999999999"/>
    <s v="|MC80067|MYIA-063703242199/POI/SABRINA/081945710671/sabrinaswifties9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5:55:14"/>
    <d v="2026-08-06T08:00:00"/>
    <m/>
    <s v="PS"/>
    <s v="KENTUNGAN"/>
    <s v="NO ADDON"/>
    <n v="20260805"/>
    <s v="Completed"/>
    <s v="HSI Bisnis Basic Khusus Winback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0"/>
  </r>
  <r>
    <n v="1075"/>
    <n v="1002506125"/>
    <n v="3"/>
    <x v="6"/>
    <n v="5"/>
    <s v="SIDOARJO"/>
    <s v="INNER - JATIM TIMUR"/>
    <s v="GDA"/>
    <s v="REG"/>
    <s v="AO"/>
    <x v="0"/>
    <m/>
    <s v="CC - HD1A - INPROGRESS UNCONTACTED"/>
    <s v="RBS-Regional 3"/>
    <d v="2026-08-03T13:38:17"/>
    <d v="2026-08-03T16:51:16"/>
    <n v="69357539"/>
    <n v="3135910041"/>
    <n v="152317261463"/>
    <s v="PT. BQUIK OTOMOTIF INDONESIA"/>
    <s v="ODP-GDA-FAL/55"/>
    <m/>
    <m/>
    <m/>
    <m/>
    <n v="112.73104910000001"/>
    <n v="-7.3949324000000001"/>
    <s v="AMRBS;403145;EVA LESTARI BANGUN;AO;PT. BQUIK OTOMOTIF INDONESIA;HSI Bisnis 1:1 (INET+Voice) 50 Mbps (479k);81181141676;81119922069;dimas.m@b-quik.co.id"/>
    <s v="Amex"/>
    <m/>
    <m/>
    <m/>
    <m/>
    <m/>
    <m/>
    <m/>
    <m/>
    <m/>
    <m/>
    <m/>
    <d v="2026-03-08T13:40:15"/>
    <m/>
    <m/>
    <s v="FCC"/>
    <s v="GEDANGAN"/>
    <s v="NO ADDON"/>
    <m/>
    <s v="UNCONTACTED : Telepon Tidak Diangkat - RNA HANIF NUROHMAN 40981182|MYDITA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1"/>
  </r>
  <r>
    <n v="1076"/>
    <n v="1002513451"/>
    <n v="3"/>
    <x v="0"/>
    <n v="5"/>
    <s v="KEDIRI"/>
    <s v="TULUNGAGUNG"/>
    <s v="TUL"/>
    <s v="REG"/>
    <s v="AO"/>
    <x v="0"/>
    <s v="1P INET"/>
    <s v="Completed (PS)"/>
    <s v="RBS-Regional 3"/>
    <d v="2026-08-06T18:40:57"/>
    <d v="2026-08-08T06:17:25"/>
    <n v="69360333"/>
    <m/>
    <n v="152606246392"/>
    <s v="UD. Bambang Purwito (SPBU Pertamina 54.662.05)"/>
    <s v="ODP-TUL-FAF/35 FAF/D03/35.01"/>
    <s v="WO061114990"/>
    <m/>
    <m/>
    <m/>
    <n v="111.88695144232599"/>
    <n v="-8.0530011151930907"/>
    <s v="|MN02702|MYIA-096019446945/POI/WAHYU HARTANTO/085708316787/spbu.bsgroup05@gmail.com"/>
    <s v="MYIB_ASSISTANT"/>
    <m/>
    <m/>
    <m/>
    <m/>
    <m/>
    <m/>
    <m/>
    <m/>
    <s v="Management Janji"/>
    <s v="2026-08-07 15:00:00 |  M Janji : (07/08/026) jam Pasang : 09:00 Note : hubungi pelanggan jika ingin kelokasi"/>
    <s v="FCC"/>
    <d v="2026-06-08T18:55:50"/>
    <d v="2026-08-07T15:00:00"/>
    <m/>
    <s v="PS"/>
    <s v="TULUNGAGUNG"/>
    <s v="NO ADDON"/>
    <n v="20260808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8"/>
    <d v="2026-08-08T00:00:00"/>
    <n v="0.375"/>
    <x v="0"/>
  </r>
  <r>
    <n v="1077"/>
    <n v="1002511392"/>
    <n v="3"/>
    <x v="0"/>
    <n v="5"/>
    <s v="MALANG"/>
    <s v="KEPANJEN"/>
    <s v="MLG"/>
    <s v="REG"/>
    <s v="AO"/>
    <x v="0"/>
    <s v="1P INET"/>
    <s v="Completed (PS)"/>
    <s v="RBS-Regional 3"/>
    <d v="2026-08-06T07:11:56"/>
    <d v="2026-08-06T20:18:49"/>
    <n v="69359503"/>
    <m/>
    <n v="152701227181"/>
    <s v="SMA ISLAM Malang"/>
    <s v="ODP-MLG-FEP/53 FEP/D05/53.01"/>
    <s v="WO061034241"/>
    <m/>
    <m/>
    <m/>
    <n v="112.63413382549901"/>
    <n v="-7.9692785021603401"/>
    <s v="|MN02703|MYIA-028862108827/POI/Rusman/081334713449/afifrusman29@gmail.com"/>
    <s v="MYIB_ASSISTANT"/>
    <m/>
    <m/>
    <m/>
    <m/>
    <m/>
    <m/>
    <m/>
    <m/>
    <s v="Management Janji"/>
    <s v="2026-08-07 08:00:00 | Nama Pic : bp Rusman No Hp Pic : 0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Promo HUT Telkom PSB 70% - 150 Mbps"/>
    <s v="INDIBIZ"/>
    <m/>
    <m/>
    <d v="2026-08-07T08:00:00"/>
    <s v="2026-08-07 08:00:00 | Nama Pic : bp Rusman No Hp Pic : 081334713449 No alt : - Jam Pemasangan : pagi  Tanggal Pemasangan : 7 Agustus 2026"/>
    <n v="2026"/>
    <n v="8"/>
    <n v="6"/>
    <d v="2026-08-06T00:00:00"/>
    <n v="-1.3333333333357587"/>
    <x v="0"/>
  </r>
  <r>
    <n v="1078"/>
    <n v="1002514010"/>
    <n v="3"/>
    <x v="7"/>
    <n v="4"/>
    <s v="KUDUS"/>
    <s v="KUDUS"/>
    <s v="KUD"/>
    <s v="REG"/>
    <s v="AO"/>
    <x v="0"/>
    <s v="1P INET"/>
    <s v="98 | OSS - CANCEL COMPLETE"/>
    <s v="RBS-Regional 3"/>
    <d v="2026-08-07T10:05:58"/>
    <d v="2026-08-10T10:12:08"/>
    <n v="69360504"/>
    <m/>
    <n v="142401145992"/>
    <s v="Titipan Sepeda Motor Ibu Suwarki"/>
    <s v="ODP-KUD-FAS/031 FAS/D05/031.01"/>
    <s v="WO061140783"/>
    <m/>
    <m/>
    <m/>
    <n v="110.897185207616"/>
    <n v="-6.7436210606213001"/>
    <s v="|MYIB-CUST|MYTN-077573585519/POI/Sendy Crys Syafruddin/087777299742/arthagrup123@gmail.com"/>
    <s v="MYINDIBIZ"/>
    <m/>
    <m/>
    <m/>
    <m/>
    <m/>
    <m/>
    <m/>
    <m/>
    <s v="Management Janji"/>
    <s v="2026-08-08 08:00:00 | telp :087777299742  alt : pagi / siang 08/08/2026 hub sebelum ke lokasi "/>
    <s v="FCC"/>
    <d v="2026-07-08T10:10:08"/>
    <d v="2026-08-08T08:00:00"/>
    <s v="Kendala Lainnya"/>
    <s v="CANCEL"/>
    <s v="X"/>
    <s v="NO ADDON"/>
    <m/>
    <s v="Cancel Completed"/>
    <s v="HSI Bisnis Basic Promo HUT Telkom PSB 70% - 300 Mbps"/>
    <s v="INDIBIZ"/>
    <m/>
    <m/>
    <d v="2026-08-08T08:00:00"/>
    <s v="2026-08-08 08:00:00 | telp :087777299742  alt : pagi / siang 08/08/2026 hub sebelum ke lokasi "/>
    <m/>
    <m/>
    <m/>
    <e v="#NUM!"/>
    <e v="#NUM!"/>
    <x v="1"/>
  </r>
  <r>
    <n v="1079"/>
    <n v="1002514402"/>
    <n v="3"/>
    <x v="3"/>
    <n v="4"/>
    <s v="YOGYAKARTA"/>
    <s v="INNER - YOGYA JATENG SELATAN"/>
    <s v="KEN"/>
    <s v="REG"/>
    <s v="AO"/>
    <x v="0"/>
    <s v="1P INET"/>
    <s v="98 | OSS - CANCEL COMPLETE"/>
    <s v="RBS-Regional 3"/>
    <d v="2026-08-07T11:43:56"/>
    <d v="2026-08-10T11:46:32"/>
    <n v="69360675"/>
    <m/>
    <n v="146130138396"/>
    <s v="ASTANA PROPERTY 5"/>
    <s v="ODP-KEN-FAW/037 FAW/D05/037.01"/>
    <s v="WO061152659"/>
    <m/>
    <m/>
    <m/>
    <n v="110.38864700000001"/>
    <n v="-7.7112689999999997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07-08T11:55:04"/>
    <d v="2026-08-08T08:00:00"/>
    <s v="Kendala Teknik"/>
    <s v="CANCEL"/>
    <s v="KENTUNGAN"/>
    <s v="NO ADDON"/>
    <m/>
    <s v="Cancel Completed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1"/>
  </r>
  <r>
    <n v="1080"/>
    <n v="1002518643"/>
    <n v="3"/>
    <x v="3"/>
    <n v="4"/>
    <s v="YOGYAKARTA"/>
    <s v="INNER - YOGYA JATENG SELATAN"/>
    <s v="KBU"/>
    <s v="REG"/>
    <s v="AO"/>
    <x v="0"/>
    <m/>
    <s v="OSS - FALLOUT"/>
    <s v="RBS-Regional 3"/>
    <d v="2026-08-10T17:51:29"/>
    <d v="2026-08-11T02:37:17"/>
    <n v="69361092"/>
    <m/>
    <n v="146113146999"/>
    <s v="The Prajan Hotel &amp; Villas"/>
    <s v="ODP-KBU-FEL/19"/>
    <s v="WO061440952"/>
    <m/>
    <m/>
    <m/>
    <n v="110.37690000000001"/>
    <n v="-7.7809999999999997"/>
    <s v="|MC80224|MYIA-036229692047/POI/DIMAS ARIFAN FEBRIYANTO/08132077719/dg@nattshospitality.com"/>
    <s v="Sales Profesional"/>
    <m/>
    <m/>
    <m/>
    <m/>
    <m/>
    <m/>
    <m/>
    <m/>
    <s v="Management Janji"/>
    <s v="2026-08-09 14:00:00 | Nama : BP DIMAS ARIFAN FEBRIYANTO  No Hp : 08132077719  No Alt : 0895363656031  Tgl Pemasangan : 08 Agustus 2026  Interval : SIANG  Note : Hubungi pelanggan terlebih dahulu"/>
    <s v="FCC"/>
    <d v="2026-10-08T17:54:57"/>
    <m/>
    <m/>
    <s v="FO_UIM"/>
    <s v="X"/>
    <s v="NO ADDON"/>
    <m/>
    <s v="Provisioning Failed|UIM|INF009016310|Service with External Object Id 69361092_146113146999_INTERNET already exists.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4:00:00 | Nama : BP DIMAS ARIFAN FEBRIYANTO  No Hp : 08132077719  No Alt : 0895363656031  Tgl Pemasangan : 08 Agustus 2026  Interval : SIANG  Note : Hubungi pelanggan terlebih dahulu"/>
    <m/>
    <m/>
    <m/>
    <e v="#NUM!"/>
    <e v="#NUM!"/>
    <x v="1"/>
  </r>
  <r>
    <n v="1081"/>
    <n v="1002516468"/>
    <n v="3"/>
    <x v="0"/>
    <n v="5"/>
    <s v="MALANG"/>
    <s v="BATU"/>
    <s v="BTU"/>
    <s v="REG"/>
    <s v="AO"/>
    <x v="0"/>
    <s v="1P INET"/>
    <s v="MIA - INVALID SURVEY"/>
    <s v="RBS-Regional 3"/>
    <d v="2026-08-09T12:43:57"/>
    <d v="2026-08-10T10:54:51"/>
    <n v="69361856"/>
    <m/>
    <n v="152707239217"/>
    <s v="HANAN FRIEDCHICKEN"/>
    <s v="ODP-BTU-FF/27 FF/D03/27.01"/>
    <s v="WO061315594"/>
    <m/>
    <m/>
    <m/>
    <n v="112.5392576"/>
    <n v="-7.9115114000000002"/>
    <s v="|MN02703|MYIA-046086004150/POI/Kuswandi/0881026777400/kuswanditlekungbatu@gmail.com"/>
    <s v="MYIB_ASSISTANT"/>
    <m/>
    <m/>
    <m/>
    <m/>
    <m/>
    <m/>
    <m/>
    <m/>
    <s v="Management Janji"/>
    <s v="2026-08-10 13:00:00 | Nama PIC : Adi No HP : 082257501286 Alt :  M Janji : 09/08/2026 Jam Pasang : 08.00 - 13:00  NoteÃ‚Â :  hubungi terlebih dahulu sebelum kelokasi"/>
    <s v="FCC"/>
    <d v="2026-09-08T13:10:37"/>
    <d v="2026-08-10T13:00:00"/>
    <m/>
    <s v="SURVEY_NEW_MANJA"/>
    <s v="BATU"/>
    <s v="NO ADDON"/>
    <m/>
    <s v="MIE - INVALID SURVEY - Kendala Jalur/Rute Tarikan"/>
    <s v="HSI Bisnis Promo HUT Telkom PSB 70% - 50 Mbps"/>
    <s v="INDIBIZ"/>
    <m/>
    <m/>
    <d v="2026-08-10T13:00:00"/>
    <s v="2026-08-10 13:00:00 | Nama PIC : Adi No HP : 082257501286 Alt :  M Janji : 09/08/2026 Jam Pasang : 08.00 - 13:00  NoteÃ‚Â :  hubungi terlebih dahulu sebelum kelokasi"/>
    <m/>
    <m/>
    <m/>
    <e v="#NUM!"/>
    <e v="#NUM!"/>
    <x v="1"/>
  </r>
  <r>
    <n v="1082"/>
    <n v="1002506114"/>
    <n v="3"/>
    <x v="3"/>
    <n v="4"/>
    <s v="YOGYAKARTA"/>
    <s v="GUNUNG KIDUL"/>
    <s v="WNS"/>
    <s v="REG"/>
    <s v="AO"/>
    <x v="0"/>
    <m/>
    <s v="CC - HD1A - INPROGRESS UNCONTACTED"/>
    <s v="RBS-Regional 3"/>
    <d v="2026-08-03T13:34:20"/>
    <d v="2026-08-04T11:31:22"/>
    <n v="69357518"/>
    <m/>
    <n v="143135115014"/>
    <s v="AMA AWA RESORT"/>
    <m/>
    <m/>
    <m/>
    <m/>
    <m/>
    <n v="110.550892668388"/>
    <n v="-8.1311061982196406"/>
    <s v="AMRBS/405613/FARISTA APRILLIA/R3/YOGYAKARTA/HSI BISNIS 1S 150 MBPS PROMO HUT TELKOM 1:1/NOVIDA KARTIKA HADHI/082241020724 08112956569/amaawaresort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083"/>
    <n v="1002511892"/>
    <n v="3"/>
    <x v="0"/>
    <n v="5"/>
    <s v="MADIUN"/>
    <s v="NGAWI"/>
    <s v="WKU"/>
    <s v="REG"/>
    <s v="AO"/>
    <x v="0"/>
    <s v="1P INET"/>
    <s v="Completed (PS)"/>
    <s v="RBS-Regional 3"/>
    <d v="2026-08-06T10:52:57"/>
    <d v="2026-08-07T16:51:13"/>
    <n v="69359761"/>
    <m/>
    <n v="152634208061"/>
    <s v="SPBU 54.632.09 SIDOWAYAH 2"/>
    <s v="ODP-WKU-FJ/28 FJ/D03/28.01"/>
    <s v="WO061055057"/>
    <m/>
    <m/>
    <m/>
    <n v="111.338809724364"/>
    <n v="-7.3958621855318603"/>
    <s v="|MN00265|MYIA-008059838918/POI/ROBBY PERMANA PUTRA/089619618698/spbu5463209ngawi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0:55:32"/>
    <d v="2026-08-07T08:00:00"/>
    <m/>
    <s v="PS"/>
    <s v="X"/>
    <s v="NO ADDON"/>
    <n v="20260807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7"/>
    <d v="2026-08-07T00:00:00"/>
    <n v="-0.33333333333575865"/>
    <x v="0"/>
  </r>
  <r>
    <n v="1084"/>
    <n v="1002509826"/>
    <n v="3"/>
    <x v="2"/>
    <n v="5"/>
    <s v="SINGARJA"/>
    <s v="SINGARAJA"/>
    <s v="SRR"/>
    <s v="REG"/>
    <s v="AO"/>
    <x v="0"/>
    <s v="1P INET"/>
    <s v="Completed (PS)"/>
    <s v="RBS-Regional 3"/>
    <d v="2026-08-05T09:46:57"/>
    <d v="2026-08-06T13:34:38"/>
    <n v="69358843"/>
    <m/>
    <n v="172425707971"/>
    <s v="Warung Marini"/>
    <s v="ODP-SRR-FK/09 FK/D01/09.01"/>
    <s v="WO060955824"/>
    <m/>
    <m/>
    <m/>
    <n v="114.77651419999999"/>
    <n v="-8.1833846000000001"/>
    <s v="MD|MYDB-20260804264371|DN00001/MN00176|Warung Marini|082247337070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0"/>
  </r>
  <r>
    <n v="1085"/>
    <n v="1002509467"/>
    <n v="3"/>
    <x v="0"/>
    <n v="5"/>
    <s v="MALANG"/>
    <s v="BATU"/>
    <s v="BLB"/>
    <s v="REG"/>
    <s v="AO"/>
    <x v="0"/>
    <s v="1P INET"/>
    <s v="Completed (PS)"/>
    <s v="RBS-Regional 3"/>
    <d v="2026-08-04T19:37:57"/>
    <d v="2026-08-05T16:48:23"/>
    <n v="69358698"/>
    <m/>
    <n v="152702232103"/>
    <s v="FRONT TWO KOST"/>
    <s v="ODP-BLB-FCV/75 FCV/D03/75.01"/>
    <s v="WO060934402"/>
    <m/>
    <m/>
    <m/>
    <n v="112.625164"/>
    <n v="-7.93628"/>
    <s v="|MN01864|MYIA-053022229265/POI/ALVIRA BELLINA/082313420796/alvirabellina04@gmail.com"/>
    <s v="MYIB_ASSISTANT"/>
    <m/>
    <m/>
    <m/>
    <m/>
    <m/>
    <m/>
    <m/>
    <m/>
    <s v="Management Janji"/>
    <s v="2026-08-06 08:00:00 | Nama Pic : bu ALVIRA  No Hp Pic : 082313420796 No alt : - Jam Pemasangan : pagi  Tanggal Pemasangan : 5 Agustus 2026"/>
    <s v="FCC"/>
    <d v="2026-04-08T19:39:44"/>
    <d v="2026-08-06T08:00:00"/>
    <m/>
    <s v="PS"/>
    <s v="BLIMBING"/>
    <s v="NO ADDON"/>
    <n v="20260805"/>
    <s v="Completed"/>
    <s v="HSI Bisnis Promo HUT Telkom PSB 70% - 150 Mbps"/>
    <s v="INDIBIZ"/>
    <m/>
    <m/>
    <d v="2026-08-06T08:00:00"/>
    <s v="2026-08-06 08:00:00 | Nama Pic : bu ALVIRA  No Hp Pic : 082313420796 No alt : - Jam Pemasangan : pagi  Tanggal Pemasangan : 5 Agustus 2026"/>
    <n v="2026"/>
    <n v="8"/>
    <n v="5"/>
    <d v="2026-08-05T00:00:00"/>
    <n v="-1.3333333333357587"/>
    <x v="0"/>
  </r>
  <r>
    <n v="1086"/>
    <n v="1002514045"/>
    <n v="3"/>
    <x v="1"/>
    <n v="4"/>
    <s v="SEMARANG"/>
    <s v="KENDAL"/>
    <s v="KDL"/>
    <s v="REG"/>
    <s v="AO"/>
    <x v="0"/>
    <s v="1P INET"/>
    <s v="Completed (PS)"/>
    <s v="RBS-Regional 3"/>
    <d v="2026-08-07T10:13:56"/>
    <d v="2026-08-08T12:11:08"/>
    <n v="69360528"/>
    <m/>
    <n v="146457106144"/>
    <s v="TOKO SAMI MIRAH"/>
    <s v="ODP-KDL-FAE/031 FAE/D03/031.01"/>
    <s v="WO061141856"/>
    <m/>
    <m/>
    <m/>
    <n v="110.2568344"/>
    <n v="-6.9712294999999997"/>
    <s v="|MN01867|MYIA-041356863134/POI/SITI NUR FARIDAH/0895391307000/nurf14057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0:25:16"/>
    <d v="2026-08-08T08:00:00"/>
    <m/>
    <s v="PS"/>
    <s v="X"/>
    <s v="NO ADDON"/>
    <n v="20260808"/>
    <s v="Completed"/>
    <s v="HSI Bisnis Promo HUT Telkom PSB 70% - 50 Mbps"/>
    <s v="INDIBIZ"/>
    <m/>
    <m/>
    <d v="2026-08-08T08:00:00"/>
    <s v="2026-08-08 08:00:00 | Tanggal pemasangan: 6/08/2026 Jam pemasangan : pagi / siang Info Tambahan : Hubungi pelanggan dulu sebelum ke lokasi. terima kasih"/>
    <n v="2026"/>
    <n v="8"/>
    <n v="8"/>
    <d v="2026-08-08T00:00:00"/>
    <n v="-0.33333333333575865"/>
    <x v="0"/>
  </r>
  <r>
    <n v="1087"/>
    <n v="1002512020"/>
    <n v="3"/>
    <x v="0"/>
    <n v="5"/>
    <s v="MALANG"/>
    <s v="BATU"/>
    <s v="BTU"/>
    <s v="REG"/>
    <s v="AO"/>
    <x v="0"/>
    <m/>
    <s v="Completed (PS)"/>
    <s v="RBS-Regional 2"/>
    <d v="2026-08-06T11:22:48"/>
    <d v="2026-08-09T18:21:25"/>
    <n v="69359814"/>
    <m/>
    <n v="152707239196"/>
    <s v="warung ini ricebowl 21"/>
    <s v="ODP-BTU-FW/65"/>
    <s v="WO061237862"/>
    <m/>
    <m/>
    <m/>
    <n v="112.52364676072099"/>
    <n v="-7.8809069308708697"/>
    <s v="|MN0915|/warung ini ricebowl 21 /HSI BASIC 1S INET 100MBPS/085158090919/081334940909/jimshoney1095@gmail.com/Rokhim Siswantoro "/>
    <s v="B2B Partner Management (PM)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6-08T11:25:46"/>
    <d v="2026-08-09T08:00:00"/>
    <m/>
    <s v="PS"/>
    <s v="BATU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9"/>
    <d v="2026-08-09T00:00:00"/>
    <n v="-0.33333333333575865"/>
    <x v="0"/>
  </r>
  <r>
    <n v="1088"/>
    <n v="1002516926"/>
    <n v="3"/>
    <x v="5"/>
    <n v="5"/>
    <s v="SBY SELATAN"/>
    <s v="KETINTANG"/>
    <s v="IJK"/>
    <s v="REG"/>
    <s v="AO"/>
    <x v="0"/>
    <m/>
    <s v="Completed (PS)"/>
    <s v="RBS-Regional 3"/>
    <d v="2026-08-10T09:02:38"/>
    <d v="2026-08-10T18:32:07"/>
    <n v="69362108"/>
    <m/>
    <n v="152306253207"/>
    <s v="PT PUSAT EMAS INDONESIA"/>
    <s v="ODP-IJK-FLV/35"/>
    <s v="WO061372625"/>
    <m/>
    <m/>
    <m/>
    <n v="112.73461775722301"/>
    <n v="-7.30932041893921"/>
    <s v="AMRBS;400664;AMEX;ASANDHYASARI P;RBS-3;SURAMADU;PSB;PT PUSAT EMAS INDONESIA;M. IRGI MUNGGARAN;081119807105;pusatemasirgi@gmail.com;HSI Bisnis (1:1) 50 Mbps (Rp 439.000) PSB Rp 150.000;"/>
    <s v="Amex"/>
    <m/>
    <m/>
    <m/>
    <m/>
    <m/>
    <m/>
    <m/>
    <m/>
    <s v="Management Janji"/>
    <s v="2026-08-14 08:00:00|Nama PIC : bapak irgi No HP : 081119807105 Alt :  M Janji : (jumat/14/AGUSTUS/2026) jam Pasang : 09:00 Note : hubungi pelanggan jika ingin kelokasi|40961371|MYDITA"/>
    <s v="FCC"/>
    <d v="2026-10-08T09:25:41"/>
    <d v="2026-08-14T08:00:00"/>
    <m/>
    <s v="PS"/>
    <s v="WARU INJOKO"/>
    <s v="NO ADDON"/>
    <n v="20260810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4T08:00:00"/>
    <s v="2026-08-14 08:00:00|Nama PIC : bapak irgi No HP : 081119807105 Alt :  M Janji : (jumat/14/AGUSTUS/2026) jam Pasang : 09:00 Note : hubungi pelanggan jika ingin kelokasi|40961371|MYDITA"/>
    <n v="2026"/>
    <n v="8"/>
    <n v="10"/>
    <d v="2026-08-10T00:00:00"/>
    <n v="-4.3333333333357587"/>
    <x v="0"/>
  </r>
  <r>
    <n v="1089"/>
    <n v="1002511181"/>
    <n v="3"/>
    <x v="5"/>
    <n v="5"/>
    <s v="SBY UTARA"/>
    <s v="KENJERAN"/>
    <s v="KPS"/>
    <s v="REG"/>
    <s v="AO"/>
    <x v="0"/>
    <m/>
    <s v="Completed (PS)"/>
    <s v="RBS-Regional 3"/>
    <d v="2026-08-05T16:43:51"/>
    <d v="2026-08-07T15:32:46"/>
    <n v="69359426"/>
    <m/>
    <n v="152404213348"/>
    <s v="KRI LKP KENJERAN"/>
    <s v="ODP-KBL-FAY/11"/>
    <s v="WO061024194"/>
    <m/>
    <m/>
    <m/>
    <n v="112.75530379999999"/>
    <n v="-7.2413996999999997"/>
    <s v="AMRBS;404252;NADHIRA AUDRIANKA;AO;HSI Bisnis 1:1 Promo Internet 50Mbps (355k);KRI LKP KENJERAN;81219854241;85285407674;it@karyarasaindonesia.co.id"/>
    <s v="Amex"/>
    <m/>
    <m/>
    <m/>
    <m/>
    <m/>
    <m/>
    <m/>
    <m/>
    <s v="Management Janji"/>
    <s v="2026-08-06 15:00:00|Nama Pic : BP IQBAL No Hp Pic : 081219854241 Jam Pemasangan : 08:00 - 12.00 Tanggal Pemasangan : KAMIS 06 AGUSTUS 2026 Info Tambahan : Hubungi pelanggan sebelum datang ke lokasi, terima kasih.|40961370|MYDITA"/>
    <s v="FCC"/>
    <d v="2026-05-08T16:55:35"/>
    <d v="2026-08-06T15:00:00"/>
    <m/>
    <s v="PS"/>
    <s v="KAPASA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Nama Pic : BP IQBAL No Hp Pic : 081219854241 Jam Pemasangan : 08:00 - 12.00 Tanggal Pemasangan : KAMIS 06 AGUSTUS 2026 Info Tambahan : Hubungi pelanggan sebelum datang ke lokasi, terima kasih.|40961370|MYDITA"/>
    <n v="2026"/>
    <n v="8"/>
    <n v="7"/>
    <d v="2026-08-07T00:00:00"/>
    <n v="0.375"/>
    <x v="0"/>
  </r>
  <r>
    <n v="1090"/>
    <n v="1002509245"/>
    <n v="3"/>
    <x v="7"/>
    <n v="4"/>
    <s v="KUDUS"/>
    <s v="KUDUS"/>
    <s v="KUD"/>
    <s v="REG"/>
    <s v="AO"/>
    <x v="0"/>
    <s v="1P INET"/>
    <s v="102 | FOLLOW UP COMPLETED"/>
    <s v="RBS-Regional 3"/>
    <d v="2026-08-04T16:44:56"/>
    <d v="2026-08-06T15:56:51"/>
    <n v="69358544"/>
    <m/>
    <n v="142401145966"/>
    <s v="SPBU 4459301"/>
    <s v="ODP-KUD-FAJ/137 FAJ/D07/137.01"/>
    <s v="WO060921534"/>
    <m/>
    <m/>
    <m/>
    <n v="110.82406229999999"/>
    <n v="-6.8016173999999996"/>
    <s v="|MC60142|MYIA-028825305017/POI/DERA BAHTIAR WIDIYANTO /08562685148/spbu_modern@yahoo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6:55:27"/>
    <d v="2026-08-05T13:00:00"/>
    <m/>
    <s v="REVOKE"/>
    <s v="X"/>
    <s v="NO ADDON"/>
    <m/>
    <s v="Follow Up Revoke Completed, New Order ID : SC1002513019"/>
    <s v="HSI Bisnis Basic Promo HUT Telkom PSB 70% - 100 Mbps Dual Band"/>
    <s v="INDIBIZ"/>
    <m/>
    <m/>
    <d v="2026-08-05T13:00:00"/>
    <s v="2026-08-05 13:00:00 | M Janji : (05/08/2026) jam Pasang : 09:00 Note : hubungi pelanggan jika ingin kelokasi"/>
    <m/>
    <m/>
    <m/>
    <e v="#NUM!"/>
    <e v="#NUM!"/>
    <x v="1"/>
  </r>
  <r>
    <n v="1091"/>
    <n v="1002510296"/>
    <n v="3"/>
    <x v="4"/>
    <n v="5"/>
    <s v="MATARAM"/>
    <s v="LOMBOK BARAT TENGAH"/>
    <s v="PRY"/>
    <s v="REG"/>
    <s v="AO"/>
    <x v="0"/>
    <s v="1P INET"/>
    <s v="Completed (PS)"/>
    <s v="RBS-Regional 3"/>
    <d v="2026-08-05T11:46:56"/>
    <d v="2026-08-06T17:32:40"/>
    <n v="69359039"/>
    <m/>
    <n v="172603791542"/>
    <s v="CV LANCAR REZEKI BERKAT JAYA"/>
    <s v="ODP-PYA-FAV/01 FAV/D01/01.01"/>
    <s v="WO060970406"/>
    <m/>
    <m/>
    <m/>
    <n v="116.277814106249"/>
    <n v="-8.7091273234590592"/>
    <s v="|MC40315|MYIA-042139373297/POI/RYAN SANJAYA /087752423937/hemat20199@gmail.com"/>
    <s v="MYIB_ASSISTANT"/>
    <m/>
    <m/>
    <m/>
    <m/>
    <m/>
    <m/>
    <m/>
    <m/>
    <s v="Management Janji"/>
    <s v="2026-08-06 08:00:00 | Tanggal: 06/8/2026 Jam Pasang: Pagi Note: Hubungi pelanggan sebelum ke lokasi, terima kasih."/>
    <s v="FCC"/>
    <d v="2026-05-08T11:55:33"/>
    <d v="2026-08-06T08:00:00"/>
    <m/>
    <s v="PS"/>
    <s v="LOMBOK TENGAH"/>
    <s v="NO ADDON"/>
    <n v="20260806"/>
    <s v="Completed"/>
    <s v="HSI Bisnis Promo HUT Telkom PSB 70% - 150 Mbps"/>
    <s v="INDIBIZ"/>
    <m/>
    <m/>
    <d v="2026-08-06T08:00:00"/>
    <s v="2026-08-06 08:00:00 | Tanggal: 06/8/2026 Jam Pasang: Pagi Note: Hubungi pelanggan sebelum ke lokasi, terima kasih."/>
    <n v="2026"/>
    <n v="8"/>
    <n v="6"/>
    <d v="2026-08-06T00:00:00"/>
    <n v="-0.33333333333575865"/>
    <x v="0"/>
  </r>
  <r>
    <n v="1092"/>
    <n v="1002506573"/>
    <n v="3"/>
    <x v="1"/>
    <n v="4"/>
    <s v="SEMARANG"/>
    <s v="INNER - SEMARANG JATENG UTARA"/>
    <s v="GNK"/>
    <s v="REG"/>
    <s v="AO"/>
    <x v="0"/>
    <s v="1P INET"/>
    <s v="Completed (PS)"/>
    <s v="RBS-Regional 3"/>
    <d v="2026-08-03T17:14:56"/>
    <d v="2026-08-05T11:43:57"/>
    <n v="69357811"/>
    <m/>
    <n v="143424113003"/>
    <s v="PT Global Multi Pharmalab"/>
    <s v="ODP-GNK-FM/084 FM/D01/084.01"/>
    <s v="WO060827673"/>
    <m/>
    <m/>
    <m/>
    <n v="110.4736679"/>
    <n v="-6.9502135999999997"/>
    <s v="MD|MYDB-20260803264242|DN00001/MN02296|PT Global Multi Pharmalab|087820296029"/>
    <s v="MYDIGIBIZPARTNER"/>
    <m/>
    <m/>
    <m/>
    <m/>
    <m/>
    <m/>
    <m/>
    <m/>
    <s v="Management Janji"/>
    <s v="2026-08-04 15:00:00 | Nama : BP MOKHAMMAD MUGNILABIB No Hp : 087820296029 No Alt :  Tgl Pemasangan : 04 Agustus 2026 Interval : PAGI  Note : Hubungi pelanggan terlebih dahulu"/>
    <s v="FCC"/>
    <d v="2026-03-08T17:24:53"/>
    <d v="2026-08-04T15:00:00"/>
    <m/>
    <s v="PS"/>
    <s v="JOHAR"/>
    <s v="NO ADDON"/>
    <n v="20260805"/>
    <s v="Completed"/>
    <s v="HSI Bisnis Basic Promo HUT Telkom PSB 70% - 75 Mbps"/>
    <s v="INDIBIZ"/>
    <m/>
    <m/>
    <d v="2026-08-04T15:00:00"/>
    <s v="2026-08-04 15:00:00 | Nama : BP MOKHAMMAD MUGNILABIB No Hp : 087820296029 No Alt :  Tgl Pemasangan : 04 Agustus 2026 Interval : PAGI  Note : Hubungi pelanggan terlebih dahulu"/>
    <n v="2026"/>
    <n v="8"/>
    <n v="5"/>
    <d v="2026-08-05T00:00:00"/>
    <n v="0.375"/>
    <x v="0"/>
  </r>
  <r>
    <n v="1093"/>
    <n v="1002506384"/>
    <n v="3"/>
    <x v="0"/>
    <n v="5"/>
    <s v="MADIUN"/>
    <s v="NGAWI"/>
    <s v="NWI"/>
    <s v="REG"/>
    <s v="AO"/>
    <x v="0"/>
    <s v="1P INET"/>
    <s v="Completed (PS)"/>
    <s v="RBS-Regional 3"/>
    <d v="2026-08-03T15:22:57"/>
    <d v="2026-08-04T13:29:17"/>
    <n v="69357677"/>
    <m/>
    <n v="152605224368"/>
    <s v="SPBU 54.632.04"/>
    <s v="ODP-NWI-FE/150 FE/D09/15.01"/>
    <s v="WO060812854"/>
    <m/>
    <m/>
    <m/>
    <n v="111.442250508209"/>
    <n v="-7.4167566663802598"/>
    <s v="|MN00265|MYIA-026103269468/POI/SARTONO MULYO NUGROHO /081327559920/sartonomulyo.n@gmail.com"/>
    <s v="MYIB_ASSISTANT"/>
    <m/>
    <m/>
    <m/>
    <m/>
    <m/>
    <m/>
    <m/>
    <m/>
    <s v="Management Janji"/>
    <s v="2026-08-04 13:00:00 | Nama PIC: bp sartono  Notel: 081327559920 Alt: -  Tanggal: 4/8/2026 Jam Pasang: Siang Note: Hubungi sebelum ke lokasi, terimakasih. 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: bp sartono  Notel: 081327559920 Alt: -  Tanggal: 4/8/2026 Jam Pasang: Siang Note: Hubungi sebelum ke lokasi, terimakasih. "/>
    <n v="2026"/>
    <n v="8"/>
    <n v="4"/>
    <d v="2026-08-04T00:00:00"/>
    <n v="-0.54166666666424135"/>
    <x v="0"/>
  </r>
  <r>
    <n v="1094"/>
    <n v="1002513895"/>
    <n v="3"/>
    <x v="3"/>
    <n v="4"/>
    <s v="PURWOKERTO"/>
    <s v="CILACAP"/>
    <s v="GML"/>
    <s v="REG"/>
    <s v="AO"/>
    <x v="0"/>
    <s v="1P INET"/>
    <s v="7 | OSS - PROVISIONING ISSUED"/>
    <s v="RBS-Regional 3"/>
    <d v="2026-08-07T09:41:56"/>
    <d v="2026-08-11T08:05:15"/>
    <n v="69360483"/>
    <m/>
    <n v="141362105334"/>
    <s v="SPBU Karangkandri"/>
    <s v="ODP-GML-FL/025 FL/D04/025.01"/>
    <s v="WO061138391"/>
    <m/>
    <m/>
    <m/>
    <n v="109.09109479999999"/>
    <n v="-7.6628204000000002"/>
    <s v="|MN00648|MYIA-082737877580/POI/Indra/081391637110/indraprasetyob7@gmail.com"/>
    <s v="MYIB_ASSISTANT"/>
    <m/>
    <m/>
    <m/>
    <m/>
    <m/>
    <m/>
    <m/>
    <m/>
    <s v="Management Janji"/>
    <s v="2026-08-11 08:00:00 | Nama PIC : INDRA  No HP : 081391637110 Alt :  M Janji : 08/08/2026 Jam Pasang : 08.00 - 13:00  NoteÃ‚Â :  hubungi terlebih dahulu sebelum kelokasi"/>
    <s v="FCC"/>
    <d v="2026-07-08T09:55:18"/>
    <d v="2026-08-11T08:00:00"/>
    <m/>
    <s v="PI"/>
    <s v="X"/>
    <s v="NO ADDON"/>
    <m/>
    <s v="Provisioning Issued"/>
    <s v="HSI Bisnis Promo HUT Telkom PSB 70% - 50 Mbps"/>
    <s v="INDIBIZ"/>
    <m/>
    <m/>
    <d v="2026-08-11T08:00:00"/>
    <s v="2026-08-11 08:00:00 | Nama PIC : INDRA  No HP : 081391637110 Alt :  M Janji : 08/08/2026 Jam Pasang : 08.00 - 13:00  NoteÃ‚Â :  hubungi terlebih dahulu sebelum kelokasi"/>
    <m/>
    <m/>
    <m/>
    <e v="#NUM!"/>
    <e v="#NUM!"/>
    <x v="1"/>
  </r>
  <r>
    <n v="1095"/>
    <n v="1002507520"/>
    <n v="3"/>
    <x v="3"/>
    <n v="4"/>
    <s v="MAGELANG"/>
    <s v="MUNTILAN"/>
    <s v="SWT"/>
    <s v="REG"/>
    <s v="AO"/>
    <x v="0"/>
    <m/>
    <s v="9 | WFM - UN-SCS"/>
    <s v="RBS-Regional 3"/>
    <d v="2026-08-04T10:50:37"/>
    <d v="2026-08-05T11:10:50"/>
    <n v="69358079"/>
    <m/>
    <n v="142164113590"/>
    <s v="Warung pak sujoko"/>
    <s v="ODP-SWT-FAZ/072"/>
    <s v="WO060952495"/>
    <m/>
    <m/>
    <m/>
    <n v="110.3660648"/>
    <n v="-7.5305109000000003"/>
    <s v="|MN00935|/Warung pak sujoko/085878422813/joko32836@gmail.com/ 1S HSI BISNIS BASIC PROMO HUT 50 Mbps / AGUS SADEWO"/>
    <s v="Sales Profesional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4-08T10:55:08"/>
    <d v="2026-08-07T13:00:00"/>
    <m/>
    <s v="UNSC"/>
    <s v="X"/>
    <s v="NO ADDON"/>
    <m/>
    <s v="Inprogress Alpro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1"/>
  </r>
  <r>
    <n v="1096"/>
    <n v="1002509469"/>
    <n v="3"/>
    <x v="2"/>
    <n v="5"/>
    <s v="SINGARJA"/>
    <s v="KLUNGKUNG"/>
    <s v="SMA"/>
    <s v="REG"/>
    <s v="AO"/>
    <x v="0"/>
    <m/>
    <s v="Completed (PS)"/>
    <s v="RBS-Regional 3"/>
    <d v="2026-08-04T19:45:28"/>
    <d v="2026-08-04T20:26:41"/>
    <n v="69355711"/>
    <m/>
    <n v="172428815930"/>
    <s v="CV DHARMA MIGAS SEJAHTERA"/>
    <s v="ODP-SMA-FB/65"/>
    <s v="WO060935080"/>
    <m/>
    <m/>
    <m/>
    <n v="115.39841710070201"/>
    <n v="-8.5292211905873305"/>
    <s v="|MN02745|MYIA-034780021901/POI/NI WAYAN ALIT/082146307073/iva.n.g.fahmi.fauzi96@gmail.com"/>
    <s v="MYDIGIBIZPARTNER"/>
    <m/>
    <m/>
    <m/>
    <m/>
    <m/>
    <m/>
    <m/>
    <m/>
    <s v="Management Janji"/>
    <s v="2026-07-31 15:00:00 | Nama : BP WAYAN KARAS (MARKETING)  No Hp : 082146307073  No Alt :   Tgl Pemasangan : 31 Juli 2026  Interval : PAGI   Note : Hubungi pelanggan terlebih dahulu"/>
    <s v="FCC"/>
    <d v="2026-04-08T19:54:44"/>
    <m/>
    <m/>
    <s v="PS"/>
    <s v="SEMARAPURA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7-31 15:00:00 | Nama : BP WAYAN KARAS (MARKETING)  No Hp : 082146307073  No Alt :   Tgl Pemasangan : 31 Juli 2026  Interval : PAGI   Note : Hubungi pelanggan terlebih dahulu"/>
    <n v="2026"/>
    <n v="8"/>
    <n v="4"/>
    <d v="2026-08-04T00:00:00"/>
    <n v="-0.29166666666424135"/>
    <x v="0"/>
  </r>
  <r>
    <n v="1097"/>
    <n v="1002504930"/>
    <n v="3"/>
    <x v="1"/>
    <n v="4"/>
    <s v="SEMARANG"/>
    <s v="KENDAL"/>
    <s v="KDL"/>
    <s v="REG"/>
    <s v="AO"/>
    <x v="0"/>
    <s v="1P INET"/>
    <s v="Completed (PS)"/>
    <s v="RBS-Regional 3"/>
    <d v="2026-08-01T18:47:56"/>
    <d v="2026-08-02T15:13:26"/>
    <n v="69356908"/>
    <m/>
    <n v="141457110816"/>
    <s v="SPBU 44.513.11 KALIWUNGU"/>
    <s v="ODP-KDL-FL/016"/>
    <s v="WO060680658"/>
    <m/>
    <m/>
    <m/>
    <n v="110.25691933934201"/>
    <n v="-6.9422208417194797"/>
    <s v="|MN02184|MYIA-030907881742/POI/AHMAD HUMAIDI /085931179265/spbu4451311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8:54:55"/>
    <d v="2026-08-02T15:00:00"/>
    <m/>
    <s v="PS"/>
    <s v="X"/>
    <s v="NO ADDON"/>
    <n v="20260802"/>
    <s v="Completed"/>
    <s v="HSI Bisnis Promo HUT Telkom PSB 70% - 1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0"/>
  </r>
  <r>
    <n v="1098"/>
    <n v="1002514224"/>
    <n v="3"/>
    <x v="6"/>
    <n v="5"/>
    <s v="JEMBER"/>
    <s v="JEMBER"/>
    <s v="KBS"/>
    <s v="REG"/>
    <s v="AO"/>
    <x v="0"/>
    <s v="1P INET"/>
    <s v="Completed (PS)"/>
    <s v="RBS-Regional 3"/>
    <d v="2026-08-07T10:52:57"/>
    <d v="2026-08-07T14:37:50"/>
    <n v="69360616"/>
    <m/>
    <n v="152502216729"/>
    <s v="KOST PUTRI MAMA"/>
    <s v="ODP-KBS-FD/18 FD/D03/18.01"/>
    <s v="WO061146297"/>
    <m/>
    <m/>
    <m/>
    <n v="113.7242911"/>
    <n v="-8.1676392999999994"/>
    <s v="|MN00906|MYIA-083813970380/POI/samsul arifin/082232233066/zulfabyan@gmail.com"/>
    <s v="MYIB_ASSISTANT"/>
    <m/>
    <m/>
    <m/>
    <m/>
    <m/>
    <m/>
    <m/>
    <m/>
    <s v="Management Janji"/>
    <s v="2026-08-08 08:00:00 | Nama PIC : Ibu Zulfa No HP : 082232233066 No Alternatif : - M Janji : 08/08/2026 Jam Pasang : Pagi NoteÃ‚Â :  Hubungi terlebih dahulu sebelum ke lokasi "/>
    <s v="FCC"/>
    <d v="2026-07-08T10:55:20"/>
    <d v="2026-08-08T08:00:00"/>
    <m/>
    <s v="PS"/>
    <s v="KEBONSARI"/>
    <s v="NO ADDON"/>
    <n v="20260807"/>
    <s v="Completed"/>
    <s v="HSI Bisnis Promo HUT Telkom PSB 70% - 50 Mbps"/>
    <s v="INDIBIZ"/>
    <m/>
    <m/>
    <d v="2026-08-08T08:00:00"/>
    <s v="2026-08-08 08:00:00 | Nama PIC : Ibu Zulfa No HP : 082232233066 No Alternatif : - M Janji : 08/08/2026 Jam Pasang : Pagi NoteÃ‚Â :  Hubungi terlebih dahulu sebelum ke lokasi "/>
    <n v="2026"/>
    <n v="8"/>
    <n v="7"/>
    <d v="2026-08-07T00:00:00"/>
    <n v="-1.3333333333357587"/>
    <x v="0"/>
  </r>
  <r>
    <n v="1099"/>
    <n v="1002512998"/>
    <n v="3"/>
    <x v="7"/>
    <n v="4"/>
    <s v="KUDUS"/>
    <s v="PATI"/>
    <s v="PAT"/>
    <s v="REG"/>
    <s v="AO"/>
    <x v="0"/>
    <m/>
    <s v="FCC - HD1A - PROGRESS"/>
    <s v="RBS-Regional 3"/>
    <d v="2026-08-06T15:51:38"/>
    <d v="2026-08-06T15:53:15"/>
    <n v="69360192"/>
    <m/>
    <n v="142551119466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MYDITA RBS - HD1A - PROGRESS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</r>
  <r>
    <n v="1100"/>
    <n v="1002512873"/>
    <n v="3"/>
    <x v="3"/>
    <n v="4"/>
    <s v="YOGYAKARTA"/>
    <s v="GUNUNG KIDUL"/>
    <s v="WNS"/>
    <s v="REG"/>
    <s v="AO"/>
    <x v="0"/>
    <m/>
    <s v="FCC - HD1A - PROGRESS"/>
    <s v="RBS-Regional 3"/>
    <d v="2026-08-06T15:21:11"/>
    <d v="2026-08-06T15:22:14"/>
    <n v="69360122"/>
    <m/>
    <n v="143135115040"/>
    <s v="Jaringan Multimedia Indonesia"/>
    <m/>
    <m/>
    <m/>
    <m/>
    <m/>
    <n v="110.792395000689"/>
    <n v="-8.1844953867793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101"/>
    <n v="1002518279"/>
    <n v="3"/>
    <x v="4"/>
    <n v="5"/>
    <s v="KUPANG"/>
    <s v="LABOAN BAJO"/>
    <s v="RTE"/>
    <s v="REG"/>
    <s v="AO"/>
    <x v="0"/>
    <s v="1P INET"/>
    <s v="MIE - SEND SURVEY"/>
    <s v="RBS-Regional 3"/>
    <d v="2026-08-10T15:25:58"/>
    <d v="2026-08-10T15:28:01"/>
    <n v="69362623"/>
    <m/>
    <n v="172514216915"/>
    <s v="Warung Bakso Bang Udin"/>
    <s v="ODP-RTE-FE/15 FE/D02/15.01"/>
    <s v="WO061421044"/>
    <m/>
    <m/>
    <m/>
    <n v="120.6082067"/>
    <n v="-8.8148406000000001"/>
    <s v="|MN00118|MYIA-042076849460/POI/Pak Jumain/089668439669/ahmadrifaldi200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5:39:56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m/>
    <m/>
    <m/>
    <e v="#NUM!"/>
    <e v="#NUM!"/>
    <x v="1"/>
  </r>
  <r>
    <n v="1102"/>
    <n v="1002516519"/>
    <n v="3"/>
    <x v="1"/>
    <n v="4"/>
    <s v="SEMARANG"/>
    <s v="KENDAL"/>
    <s v="WLR"/>
    <s v="REG"/>
    <s v="AO"/>
    <x v="0"/>
    <m/>
    <s v="Completed (PS)"/>
    <s v="RBS-Regional 3"/>
    <d v="2026-08-09T14:07:03"/>
    <d v="2026-08-09T19:58:24"/>
    <n v="69359839"/>
    <n v="2946102031"/>
    <n v="143407106645"/>
    <s v="PT GLOBAL JET EXPRESS"/>
    <s v="ODP-WLR-FF/131"/>
    <s v="WO061324658"/>
    <m/>
    <m/>
    <m/>
    <n v="110.04456769164599"/>
    <n v="-6.9676223701402602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 Notel: 088985037014  Alt: -   Tanggal: 10/8/2026  Jam Pasang: Siang  Note: Hubungi pelanggan sebelum ke lokasi, terima kasih.  |40010577|MYDITA"/>
    <s v="FCC"/>
    <d v="2026-09-08T14:10:26"/>
    <m/>
    <m/>
    <s v="PS"/>
    <s v="WELERI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9T07:00:00"/>
    <s v="2026-08-10 13:00:00|Nama PIC: bp hendrik  Notel: 088985037014  Alt: -   Tanggal: 10/8/2026  Jam Pasang: Siang  Note: Hubungi pelanggan sebelum ke lokasi, terima kasih.  |40010577|MYDITA"/>
    <n v="2026"/>
    <n v="8"/>
    <n v="9"/>
    <d v="2026-08-09T00:00:00"/>
    <n v="-0.29166666666424135"/>
    <x v="0"/>
  </r>
  <r>
    <n v="1103"/>
    <n v="1002516285"/>
    <n v="3"/>
    <x v="6"/>
    <n v="5"/>
    <s v="JEMBER"/>
    <s v="BONDOWOSO"/>
    <s v="BOW"/>
    <s v="REG"/>
    <s v="AO"/>
    <x v="0"/>
    <s v="1P INET"/>
    <s v="Completed (PS)"/>
    <s v="RBS-Regional 3"/>
    <d v="2026-08-09T08:37:56"/>
    <d v="2026-08-09T19:16:45"/>
    <n v="69361697"/>
    <m/>
    <n v="152507225782"/>
    <s v="KOST BERKAH"/>
    <s v="ODP-BOW-FY/35 FY/D03/35.01"/>
    <s v="WO061302077"/>
    <m/>
    <m/>
    <m/>
    <n v="113.77626718542101"/>
    <n v="-7.8535140023004502"/>
    <s v="|MC30027|MYIA-094968920046/POI/NUR CAHYATI/08133092711/kostberkah132@gmail.com"/>
    <s v="MYIB_ASSISTANT"/>
    <m/>
    <m/>
    <m/>
    <m/>
    <m/>
    <m/>
    <m/>
    <m/>
    <s v="Management Janji"/>
    <s v="2026-08-10 13:00:00 | Nama PIC : Bp Tohari No Hp : 08133092711 No Alt : - Tgl Pemasangan : 10 Agustus 2026 Interval : PAGI SIANG Note : Hubungi pelanggan terlebih dahulu"/>
    <s v="FCC"/>
    <d v="2026-09-08T08:39:45"/>
    <d v="2026-08-10T13:00:00"/>
    <m/>
    <s v="PS"/>
    <s v="BONDOWOSO"/>
    <s v="NETMONK"/>
    <n v="20260809"/>
    <s v="Completed"/>
    <s v="HSI Bisnis Bundling Netmonk PSB 70% Promo - 200 Mbps"/>
    <s v="INDIBIZ"/>
    <m/>
    <m/>
    <d v="2026-08-10T13:00:00"/>
    <s v="2026-08-10 13:00:00 | Nama PIC : Bp Tohari No Hp : 08133092711 No Alt : - Tgl Pemasangan : 10 Agustus 2026 Interval : PAGI SIANG Note : Hubungi pelanggan terlebih dahulu"/>
    <n v="2026"/>
    <n v="8"/>
    <n v="9"/>
    <d v="2026-08-09T00:00:00"/>
    <n v="-1.5416666666642413"/>
    <x v="0"/>
  </r>
  <r>
    <n v="1104"/>
    <n v="1002512978"/>
    <n v="3"/>
    <x v="2"/>
    <n v="5"/>
    <s v="DENPASAR"/>
    <s v="SANUR"/>
    <s v="SWI"/>
    <s v="REG"/>
    <s v="AO"/>
    <x v="0"/>
    <m/>
    <s v="102 | FOLLOW UP COMPLETED"/>
    <s v="RBS-Regional 3"/>
    <d v="2026-08-06T15:47:46"/>
    <d v="2026-08-10T15:05:13"/>
    <n v="69360182"/>
    <m/>
    <n v="172423220325"/>
    <s v="Koperasi Simpan Pinjam Sari Sedana Bali"/>
    <s v="ODP-SWI-FE/88"/>
    <s v="WO061151391"/>
    <m/>
    <m/>
    <m/>
    <n v="115.27793749999999"/>
    <n v="-8.5812606000000002"/>
    <s v="|MN02644|/PIC NI LUH ERA WIANTARI/085847477624/era.wd24@gmail.com"/>
    <s v="Sales Force DBS"/>
    <m/>
    <m/>
    <m/>
    <m/>
    <m/>
    <m/>
    <m/>
    <m/>
    <s v="Management Janji"/>
    <s v="2026-08-08 08:00:00|Nama PIC:  bu era No HP: 085847477624 Alt: Tanggal: 8/8/2026 Jam Pasang: pagi Note: Hubungi sebelum ke lokasi, terimakasih|40010577|MYDITA"/>
    <s v="FCC"/>
    <d v="2026-06-08T16:10:32"/>
    <d v="2026-08-08T08:00:00"/>
    <s v="Kendala Pelanggan"/>
    <s v="REVOKE"/>
    <s v="TOHPATI SUKAWATI"/>
    <s v="NO ADDON"/>
    <m/>
    <s v="Follow Up Revoke Completed, New Order ID : SC100251819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Nama PIC:  bu era No HP: 085847477624 Alt: Tanggal: 8/8/2026 Jam Pasang: pagi Note: Hubungi sebelum ke lokasi, terimakasih|40010577|MYDITA"/>
    <m/>
    <m/>
    <m/>
    <e v="#NUM!"/>
    <e v="#NUM!"/>
    <x v="1"/>
  </r>
  <r>
    <n v="1105"/>
    <n v="1002516520"/>
    <n v="3"/>
    <x v="3"/>
    <n v="4"/>
    <s v="PURWOKERTO"/>
    <s v="CILACAP"/>
    <s v="SDJ"/>
    <s v="REG"/>
    <s v="AO"/>
    <x v="0"/>
    <s v="1P INET"/>
    <s v="Completed (PS)"/>
    <s v="RBS-Regional 3"/>
    <d v="2026-08-09T14:11:58"/>
    <d v="2026-08-10T11:38:42"/>
    <n v="69361895"/>
    <m/>
    <n v="143390112667"/>
    <s v="HOTEL PAPAYA 3"/>
    <s v="ODP-SDJ-FF/079 FF/D04/079.01"/>
    <s v="WO061324578"/>
    <m/>
    <m/>
    <m/>
    <n v="108.798371"/>
    <n v="-7.487152"/>
    <s v="|MC00213|MYIA-007594524633/POI/FAZRI NUR AZIZ/085869416794/papayatiga3@gmail.com"/>
    <s v="MYIB_ASSISTANT"/>
    <m/>
    <m/>
    <m/>
    <m/>
    <m/>
    <m/>
    <m/>
    <m/>
    <s v="Management Janji"/>
    <s v="2026-08-10 13:00:00 | Nama PIC : Bp Fazri No Hp : 085869416794 No Alt : - Tgl Pemasangan : 10 Agustus 2026 Interval : PAGI SIANG Note : Hubungi pelanggan terlebih dahulu"/>
    <s v="FCC"/>
    <d v="2026-09-08T14:39:46"/>
    <d v="2026-08-10T13:00:00"/>
    <m/>
    <s v="PS"/>
    <s v="MAJENANG"/>
    <s v="NO ADDON"/>
    <n v="20260810"/>
    <s v="Completed"/>
    <s v="HSI Bisnis Promo HUT Telkom PSB 70% - 200 Mbps"/>
    <s v="INDIBIZ"/>
    <m/>
    <m/>
    <d v="2026-08-10T13:00:00"/>
    <s v="2026-08-10 13:00:00 | Nama PIC : Bp Fazri No Hp : 085869416794 No Alt : - Tgl Pemasangan : 10 Agustus 2026 Interval : PAGI SIANG Note : Hubungi pelanggan terlebih dahulu"/>
    <n v="2026"/>
    <n v="8"/>
    <n v="10"/>
    <d v="2026-08-10T00:00:00"/>
    <n v="-0.54166666666424135"/>
    <x v="0"/>
  </r>
  <r>
    <n v="1106"/>
    <n v="1002508632"/>
    <n v="3"/>
    <x v="6"/>
    <n v="5"/>
    <s v="JEMBER"/>
    <s v="JEMBER"/>
    <s v="JGW"/>
    <s v="REG"/>
    <s v="AO"/>
    <x v="0"/>
    <s v="1P INET"/>
    <s v="Completed (PS)"/>
    <s v="RBS-Regional 3"/>
    <d v="2026-08-04T14:38:57"/>
    <d v="2026-08-05T15:13:56"/>
    <n v="69358363"/>
    <m/>
    <n v="152514214842"/>
    <s v="Bimbel Pijar"/>
    <s v="ODP-JGW-FG/31 FG/D03/31.01"/>
    <s v="WO060903996"/>
    <m/>
    <m/>
    <m/>
    <n v="113.6773975"/>
    <n v="-8.3396560999999991"/>
    <s v="MD|MYID-4042608040005|RBIZindibiz|BIMBEL PIJAR|085230765600"/>
    <s v="SOBIZ"/>
    <m/>
    <m/>
    <m/>
    <m/>
    <m/>
    <m/>
    <m/>
    <m/>
    <s v="Management Janji"/>
    <s v="2026-08-05 13:00:00 |  M Janji : (5 AGUSTUS 2026) jam Pasang : siang Note : hubungi pelanggan jika ingin kelokasi"/>
    <s v="FCC"/>
    <d v="2026-04-08T14:40:14"/>
    <d v="2026-08-05T13:00:00"/>
    <m/>
    <s v="PS"/>
    <s v="AMBULU"/>
    <s v="NO ADDON"/>
    <n v="20260805"/>
    <s v="Completed"/>
    <s v="HSI Bisnis Khusus Winback 3.0 PSB 70% - 50 Mbps"/>
    <s v="INDIBIZ"/>
    <m/>
    <m/>
    <d v="2026-08-05T13:00:00"/>
    <s v="2026-08-05 13:00:00 |  M Janji : (5 AGUSTUS 2026) jam Pasang : siang Note : hubungi pelanggan jika ingin kelokasi"/>
    <n v="2026"/>
    <n v="8"/>
    <n v="5"/>
    <d v="2026-08-05T00:00:00"/>
    <n v="-0.54166666666424135"/>
    <x v="0"/>
  </r>
  <r>
    <n v="1107"/>
    <n v="1002504838"/>
    <n v="3"/>
    <x v="3"/>
    <n v="4"/>
    <s v="PURWOKERTO"/>
    <s v="PURWOKERTO"/>
    <s v="PWT"/>
    <s v="REG"/>
    <s v="AO"/>
    <x v="0"/>
    <s v="1P INET"/>
    <s v="102 | FOLLOW UP COMPLETED"/>
    <s v="RBS-Regional 3"/>
    <d v="2026-08-01T16:49:58"/>
    <d v="2026-08-03T16:10:57"/>
    <n v="69356855"/>
    <m/>
    <n v="146303609069"/>
    <s v="TOKO ROHMAH"/>
    <s v="ODP-PWT-FAH/043 FAH/D04/043.01"/>
    <s v="WO060672032"/>
    <m/>
    <m/>
    <m/>
    <n v="109.228101"/>
    <n v="-7.4376329999999999"/>
    <s v="|MC00213|MYIA-064172393120/POI/FADHILATUR ROHMAH/089670120643/fadilaturrohmah96@gmail.com"/>
    <s v="MYIB_ASSISTANT"/>
    <m/>
    <m/>
    <m/>
    <m/>
    <m/>
    <m/>
    <m/>
    <m/>
    <s v="Management Janji"/>
    <s v="2026-08-02 13:00:00 | telp :089670120643 Tanggal pemasangan :03/08/2026 Jam pemasangan : pagi/siang Info Tambahan : Hubungi pelanggan dulu sebelum ke lokasi terima kasih"/>
    <s v="FCC"/>
    <d v="2026-01-08T16:54:55"/>
    <d v="2026-08-02T13:00:00"/>
    <m/>
    <s v="REVOKE"/>
    <s v="X"/>
    <s v="NO ADDON"/>
    <m/>
    <s v="Follow Up Revoke Completed, New Order ID : SC1002506479"/>
    <s v="HSI Bisnis Promo HUT Telkom PSB 70% - 75 Mbps"/>
    <s v="INDIBIZ"/>
    <m/>
    <m/>
    <d v="2026-08-02T13:00:00"/>
    <s v="2026-08-02 13:00:00 | telp :089670120643 Tanggal pemasangan :03/08/2026 Jam pemasangan : pagi/siang Info Tambahan : Hubungi pelanggan dulu sebelum ke lokasi terima kasih"/>
    <m/>
    <m/>
    <m/>
    <e v="#NUM!"/>
    <e v="#NUM!"/>
    <x v="1"/>
  </r>
  <r>
    <n v="1108"/>
    <n v="1002505700"/>
    <n v="3"/>
    <x v="7"/>
    <n v="4"/>
    <s v="SOLO"/>
    <s v="INNER - SOLO JATENG TIMUR"/>
    <s v="KRT"/>
    <s v="REG"/>
    <s v="AO"/>
    <x v="0"/>
    <m/>
    <s v="MYDITA - GAGAL SEND CARING UNSC"/>
    <s v="RBS-Regional 3"/>
    <d v="2026-08-03T10:04:19"/>
    <d v="2026-08-05T10:32:02"/>
    <n v="69357277"/>
    <m/>
    <m/>
    <s v="Gedung Audit fraud ANS 1"/>
    <m/>
    <m/>
    <m/>
    <m/>
    <m/>
    <n v="110.76519"/>
    <n v="-7.5410199999999996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1970-01-01T00:00:00"/>
    <d v="1970-01-01T00:00:00"/>
    <m/>
    <m/>
    <m/>
    <e v="#NUM!"/>
    <e v="#NUM!"/>
    <x v="1"/>
  </r>
  <r>
    <n v="1109"/>
    <n v="1002509442"/>
    <n v="3"/>
    <x v="7"/>
    <n v="4"/>
    <s v="KUDUS"/>
    <s v="PURWODADI"/>
    <s v="WRO"/>
    <s v="REG"/>
    <s v="AO"/>
    <x v="0"/>
    <s v="1P INET"/>
    <s v="Completed (PS)"/>
    <s v="RBS-Regional 3"/>
    <d v="2026-08-04T18:46:57"/>
    <d v="2026-08-06T14:58:00"/>
    <n v="69358662"/>
    <m/>
    <n v="142509107213"/>
    <s v="SPBU 4458118"/>
    <s v="ODP-WRO-FL/035 FL/D05/035.01"/>
    <s v="WO060931766"/>
    <m/>
    <m/>
    <m/>
    <n v="111.206036"/>
    <n v="-7.0492239999999997"/>
    <s v="|MN01996|MYIA-003223560368/POI/Heri Susilo /085325311653/sandiblora36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8:55:33"/>
    <d v="2026-08-05T15:00:00"/>
    <m/>
    <s v="PS"/>
    <s v="WIROSARI"/>
    <s v="NO ADDON"/>
    <n v="20260806"/>
    <s v="Completed"/>
    <s v="HSI Bisnis Basic Promo HUT Telkom PSB 70% - 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6"/>
    <d v="2026-08-06T00:00:00"/>
    <n v="0.375"/>
    <x v="0"/>
  </r>
  <r>
    <n v="1110"/>
    <n v="1002505398"/>
    <n v="3"/>
    <x v="4"/>
    <n v="5"/>
    <s v="MATARAM"/>
    <s v="LOMBOK TIMUR UTARA"/>
    <s v="SGG"/>
    <s v="REG"/>
    <s v="AO"/>
    <x v="0"/>
    <s v="1P INET"/>
    <s v="102 | FOLLOW UP COMPLETED"/>
    <s v="RBS-Regional 3"/>
    <d v="2026-08-02T17:31:57"/>
    <d v="2026-08-05T10:35:30"/>
    <n v="69357083"/>
    <m/>
    <n v="172604213894"/>
    <s v="Toko Sahrun"/>
    <s v="ODP-SGG-FBA/05 FBA/D01/05.01"/>
    <s v="WO060734754"/>
    <m/>
    <m/>
    <m/>
    <n v="116.497641764581"/>
    <n v="-8.3319874821678201"/>
    <s v="MD|MYDB-20260802264169|SC00001/MC00149|Toko Sahrun|08175764253"/>
    <s v="MYDIGIBIZPARTNER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REVOKE"/>
    <s v="LOMBOK UTARA"/>
    <s v="NO ADDON"/>
    <m/>
    <s v="Follow Up Revoke Completed, New Order ID : SC1002509994"/>
    <s v="HSI Bisnis Promo HUT Telkom PSB 70% - 150 Mbps"/>
    <s v="INDIBIZ"/>
    <m/>
    <m/>
    <d v="2026-08-03T15:00:00"/>
    <s v="2026-08-03 15:00:00 | M Janji : (03/08/2026) jam Pasang : 09:00 Note : hubungi pelanggan jika ingin kelokasi "/>
    <m/>
    <m/>
    <m/>
    <e v="#NUM!"/>
    <e v="#NUM!"/>
    <x v="1"/>
  </r>
  <r>
    <n v="1111"/>
    <n v="1002515978"/>
    <n v="3"/>
    <x v="6"/>
    <n v="5"/>
    <s v="SIDOARJO"/>
    <s v="JOMBANG"/>
    <s v="JOM"/>
    <s v="REG"/>
    <s v="AO"/>
    <x v="0"/>
    <m/>
    <s v="Completed (PS)"/>
    <s v="RBS-Regional 3"/>
    <d v="2026-08-08T13:44:28"/>
    <d v="2026-08-08T16:51:58"/>
    <n v="69361487"/>
    <m/>
    <n v="152318240698"/>
    <s v="KPTR ARTA ROSAN TIJARI"/>
    <s v="ODP-JOM-FU/30"/>
    <s v="WO061269756"/>
    <m/>
    <m/>
    <m/>
    <n v="112.2464648"/>
    <n v="-7.6131174000000001"/>
    <s v="|MN02084|/KPTR ARTA ROSAN TIJARI/WINBACK 2.0 HSI B2B (1:1) 75MBPS 415RB PSB DISC 70%/085706941233/officialkptrartarosantijari@gmail.com/EKO UTOMO /-7.6131441, 112.2464541"/>
    <s v="Sales Force DBS"/>
    <m/>
    <m/>
    <m/>
    <m/>
    <m/>
    <m/>
    <m/>
    <m/>
    <s v="Management Janji"/>
    <s v="2026-08-09 13:00:00|Nama PIC : Bp Eko No Hp : 085706941233 No Alt : - Tgl Pemasangan : 09 Agustus 2026 Interval : PAGI SIANG Note : Hubungi pelanggan terlebih dahulu|40951378|MYDITA"/>
    <s v="FCC"/>
    <d v="2026-08-08T13:55:01"/>
    <d v="2026-08-09T13:00:00"/>
    <m/>
    <s v="PS"/>
    <s v="JOMBANG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Eko No Hp : 085706941233 No Alt : - Tgl Pemasangan : 09 Agustus 2026 Interval : PAGI SIANG Note : Hubungi pelanggan terlebih dahulu|40951378|MYDITA"/>
    <n v="2026"/>
    <n v="8"/>
    <n v="8"/>
    <d v="2026-08-08T00:00:00"/>
    <n v="-1.5416666666642413"/>
    <x v="0"/>
  </r>
  <r>
    <n v="1112"/>
    <n v="1002518658"/>
    <n v="3"/>
    <x v="4"/>
    <n v="5"/>
    <s v="MATARAM"/>
    <s v="LOMBOK TIMUR UTARA"/>
    <s v="SGG"/>
    <s v="REG"/>
    <s v="AO"/>
    <x v="0"/>
    <m/>
    <s v="8 | OSS - PONR"/>
    <s v="RBS-Regional 3"/>
    <d v="2026-08-10T18:05:44"/>
    <d v="2026-08-10T21:45:02"/>
    <n v="69361748"/>
    <m/>
    <n v="172604213762"/>
    <s v="TOKO PORTUGAL"/>
    <s v="ODP-SGG-FAF/02"/>
    <s v="WO061442410"/>
    <m/>
    <m/>
    <m/>
    <n v="116.03887589999999"/>
    <n v="-8.4577933999999999"/>
    <s v="MD|MYDB-20260808264780|DN00001/MN01272|TOKO PORTUGAL|085205044407"/>
    <s v="MYDIGIBIZPARTNER"/>
    <m/>
    <m/>
    <m/>
    <m/>
    <m/>
    <m/>
    <m/>
    <m/>
    <s v="Management Janji"/>
    <s v="2026-08-10 08:00:00 | Nama PIC : Bp Isnaidi  No Hp : 085205044407  No Alt : -  Tgl Pemasangan : 10 Agustus 2026  Interval : PAGI SIANG  Note : Hubungi pelanggan terlebih dahulu"/>
    <s v="FCC"/>
    <d v="2026-10-08T18:39:50"/>
    <m/>
    <s v="Kendala Lainnya"/>
    <s v="ACT_COM"/>
    <s v="LOMBOK UTARA"/>
    <s v="NO ADDON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10 08:00:00 | Nama PIC : Bp Isnaidi  No Hp : 085205044407  No Alt : -  Tgl Pemasangan : 10 Agustus 2026  Interval : PAGI SIANG  Note : Hubungi pelanggan terlebih dahulu"/>
    <m/>
    <m/>
    <m/>
    <e v="#NUM!"/>
    <e v="#NUM!"/>
    <x v="1"/>
  </r>
  <r>
    <n v="1113"/>
    <n v="1002517755"/>
    <n v="3"/>
    <x v="1"/>
    <n v="4"/>
    <s v="PEKALONGAN"/>
    <s v="PEKALONGAN"/>
    <s v="KDW"/>
    <s v="REG"/>
    <s v="AO"/>
    <x v="0"/>
    <s v="1P INET"/>
    <s v="MIE - SEND SURVEY"/>
    <s v="RBS-Regional 3"/>
    <d v="2026-08-10T13:28:56"/>
    <d v="2026-08-10T13:30:06"/>
    <n v="69362440"/>
    <m/>
    <n v="146285103773"/>
    <s v="SPBU 4451110 WONOPRINGGO"/>
    <s v="ODP-KDW-FK/114 FK/D01/114.01"/>
    <s v="WO061399319"/>
    <m/>
    <m/>
    <m/>
    <n v="109.634497"/>
    <n v="-6.9731059999999996"/>
    <s v="|MN01881|MYIA-052334514542/POI/aji kurniawan/081227469459/44.51110.spbu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3:39:47"/>
    <d v="2026-08-11T13:00:00"/>
    <m/>
    <s v="SURVEY_NEW_MANJA"/>
    <s v="KAJEN"/>
    <s v="NO ADDON"/>
    <m/>
    <s v="MIE - SEND SURVEY"/>
    <s v="HSI Bisnis Promo HUT Telkom PSB 70% - 100 Mbps Dual Band"/>
    <s v="INDIBIZ"/>
    <m/>
    <m/>
    <d v="2026-08-11T13:00:00"/>
    <s v="2026-08-11 13:00:00 | Tanggal pemasangan: 11/08/2026 Jam pemasangan : pagi / siang Info Tambahan : Hubungi pelanggan dulu sebelum ke lokasi terima kasih."/>
    <m/>
    <m/>
    <m/>
    <e v="#NUM!"/>
    <e v="#NUM!"/>
    <x v="1"/>
  </r>
  <r>
    <n v="1114"/>
    <n v="1002513991"/>
    <n v="3"/>
    <x v="4"/>
    <n v="5"/>
    <s v="MATARAM"/>
    <s v="BIMA"/>
    <s v="SIL"/>
    <s v="REG"/>
    <s v="AO"/>
    <x v="0"/>
    <s v="1P INET"/>
    <s v="102 | FOLLOW UP COMPLETED"/>
    <s v="RBS-Regional 3"/>
    <d v="2026-08-07T10:01:57"/>
    <d v="2026-08-08T19:01:03"/>
    <n v="69360511"/>
    <m/>
    <n v="172617203047"/>
    <s v="Toko hermansyah"/>
    <s v="ODP-SIL-FAA/22 FAA/D02/22.01"/>
    <s v="WO061140312"/>
    <m/>
    <m/>
    <m/>
    <n v="118.5814791"/>
    <n v="-8.5120611000000004"/>
    <s v="|MN02085|MYIA-013097393547/POI/Hermansyah/087890123319/bimasyamsudin015@gmail.com"/>
    <s v="MYIB_ASSISTANT"/>
    <m/>
    <m/>
    <m/>
    <m/>
    <m/>
    <m/>
    <m/>
    <m/>
    <s v="Management Janji"/>
    <s v="2026-08-08 13:00:00 | Nama Pic : BP HERMANSYAH No Hp Pic : 087890123319 Jam Pemasangan : 08:00 - 12.00 Tanggal Pemasangan : SABTU 08 AGUSTUS 2026 Info Tambahan : Hubungi pelanggan sebelum datang ke lokasi, terima kasih."/>
    <s v="FCC"/>
    <d v="2026-07-08T10:10:08"/>
    <d v="2026-08-08T13:00:00"/>
    <s v="Kendala Lainnya"/>
    <s v="REVOKE"/>
    <s v="BIMA BARAT"/>
    <s v="NETMONK"/>
    <m/>
    <s v="Follow Up Revoke Completed, New Order ID : SC1002516222"/>
    <s v="HSI Bisnis Bundling Netmonk PSB 70% - 100 Mbps"/>
    <s v="INDIBIZ"/>
    <m/>
    <m/>
    <d v="2026-08-08T13:00:00"/>
    <s v="2026-08-08 13:00:00 | Nama Pic : BP HERMANSYAH No Hp Pic : 087890123319 Jam Pemasangan : 08:00 - 12.00 Tanggal Pemasangan : SABTU 08 AGUSTUS 2026 Info Tambahan : Hubungi pelanggan sebelum datang ke lokasi, terima kasih."/>
    <m/>
    <m/>
    <m/>
    <e v="#NUM!"/>
    <e v="#NUM!"/>
    <x v="1"/>
  </r>
  <r>
    <n v="1115"/>
    <n v="1002511022"/>
    <n v="3"/>
    <x v="5"/>
    <n v="5"/>
    <s v="SBY UTARA"/>
    <s v="MANYAR"/>
    <s v="MGO"/>
    <s v="REG"/>
    <s v="AO"/>
    <x v="0"/>
    <m/>
    <s v="Completed (PS)"/>
    <s v="RBS-Regional 3"/>
    <d v="2026-08-05T15:32:25"/>
    <d v="2026-08-05T17:42:35"/>
    <n v="69351264"/>
    <m/>
    <n v="152413167539"/>
    <s v="STORE KKV PLAZA SURABAYA"/>
    <s v="ODP-DMO-FSY/18"/>
    <s v="WO061004852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8 08:00:00|Jam pemasangan : 12.00  Info Tambahan : Hubungi pelanggan dulu sebelum ke lokasi  terimakasih |SO5830|MYDITA"/>
    <s v="FCC"/>
    <d v="2026-05-08T15:39:51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8 08:00:00|Jam pemasangan : 12.00  Info Tambahan : Hubungi pelanggan dulu sebelum ke lokasi  terimakasih |SO5830|MYDITA"/>
    <n v="2026"/>
    <n v="8"/>
    <n v="5"/>
    <d v="2026-08-05T00:00:00"/>
    <n v="-0.29166666666424135"/>
    <x v="0"/>
  </r>
  <r>
    <n v="1116"/>
    <n v="1002511906"/>
    <n v="3"/>
    <x v="4"/>
    <n v="5"/>
    <s v="KUPANG"/>
    <s v="WAINGAPU"/>
    <s v="WGP"/>
    <s v="REG"/>
    <s v="AO"/>
    <x v="0"/>
    <s v="1P INET"/>
    <s v="Completed (PS)"/>
    <s v="RBS-Regional 3"/>
    <d v="2026-08-06T10:55:56"/>
    <d v="2026-08-08T19:05:40"/>
    <n v="69359787"/>
    <m/>
    <n v="172517222517"/>
    <s v="KOSKOSAN ARON"/>
    <s v="ODP-WGP-FA/14 FA/D01/14.01"/>
    <s v="WO061055570"/>
    <m/>
    <m/>
    <m/>
    <n v="120.26008710000001"/>
    <n v="-9.6502677000000006"/>
    <s v="|MN00122|MYIA-060972473707/POI/Jacoba Lifine Djoh, S.Sos/081226361576/lifinejacoba@gmail.com"/>
    <s v="MYIB_ASSISTANT"/>
    <m/>
    <m/>
    <m/>
    <m/>
    <m/>
    <m/>
    <m/>
    <m/>
    <s v="Management Janji"/>
    <s v="2026-08-08 13:00:00 | Nama PIC : bapak lifine No HP : 081226361576 No Alternatif : - M Janji : 07/08/2026 Jam Pasang : Pagi NoteÃ‚Â :  Hubungi terlebih dahulu sebelum ke lokasi "/>
    <s v="FCC"/>
    <d v="2026-06-08T11:10:06"/>
    <d v="2026-08-08T13:00:00"/>
    <m/>
    <s v="PS"/>
    <s v="X"/>
    <s v="NO ADDON"/>
    <n v="20260808"/>
    <s v="Completed"/>
    <s v="HSI Bisnis Basic Promo HUT Telkom PSB 70% - 75 Mbps"/>
    <s v="INDIBIZ"/>
    <m/>
    <m/>
    <d v="2026-08-08T13:00:00"/>
    <s v="2026-08-08 13:00:00 | Nama PIC : bapak lifine No HP : 081226361576 No Alternatif : - M Janji : 07/08/2026 Jam Pasang : Pagi NoteÃ‚Â :  Hubungi terlebih dahulu sebelum ke lokasi "/>
    <n v="2026"/>
    <n v="8"/>
    <n v="8"/>
    <d v="2026-08-08T00:00:00"/>
    <n v="-0.54166666666424135"/>
    <x v="0"/>
  </r>
  <r>
    <n v="1117"/>
    <n v="1002517590"/>
    <n v="3"/>
    <x v="1"/>
    <n v="4"/>
    <s v="PEKALONGAN"/>
    <s v="SLAWI"/>
    <s v="SLW"/>
    <s v="REG"/>
    <s v="AO"/>
    <x v="0"/>
    <s v="1P INET"/>
    <s v="MIE - SEND SURVEY"/>
    <s v="RBS-Regional 3"/>
    <d v="2026-08-10T12:07:57"/>
    <d v="2026-08-10T12:10:05"/>
    <n v="69362368"/>
    <m/>
    <n v="142283119755"/>
    <s v="PONDOK PESANTREN MA&amp; 39;HAD ARRIFAH TEGAL"/>
    <s v="ODP-SLW-FT/088 FT/D04/088.01"/>
    <s v="WO061385285"/>
    <m/>
    <m/>
    <m/>
    <n v="109.1291394"/>
    <n v="-7.0231688999999999"/>
    <s v="|MN00292|MYIA-007240436981/POI/Masruri/081575144643/rurimas3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2:09:56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m/>
    <m/>
    <m/>
    <e v="#NUM!"/>
    <e v="#NUM!"/>
    <x v="1"/>
  </r>
  <r>
    <n v="1118"/>
    <n v="1002516149"/>
    <n v="3"/>
    <x v="0"/>
    <n v="5"/>
    <s v="KEDIRI"/>
    <s v="BLITAR"/>
    <s v="KBN"/>
    <s v="REG"/>
    <s v="AO"/>
    <x v="0"/>
    <s v="1P INET"/>
    <s v="Completed (PS)"/>
    <s v="RBS-Regional 3"/>
    <d v="2026-08-08T16:22:56"/>
    <d v="2026-08-10T07:46:46"/>
    <n v="69361591"/>
    <m/>
    <n v="152732202761"/>
    <s v="SPBU SELOREJO 54.661.19 AGUNG CATUR UTAMA GROUP"/>
    <s v="ODP-KBN-FB/06 FB/D02/06.01"/>
    <s v="WO061279799"/>
    <m/>
    <m/>
    <m/>
    <n v="112.41648600000001"/>
    <n v="-8.1351139999999997"/>
    <s v="|MN02734|MYIA-053864582884/POI/AGUNG SUYONO/081233969959/spbuselorejo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m/>
    <s v="PS"/>
    <s v="X"/>
    <s v="NO ADDON"/>
    <n v="20260810"/>
    <s v="Completed"/>
    <s v="HSI Bisnis Basic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10"/>
    <d v="2026-08-10T00:00:00"/>
    <n v="0.45833333333575865"/>
    <x v="0"/>
  </r>
  <r>
    <n v="1119"/>
    <n v="1002518598"/>
    <n v="3"/>
    <x v="6"/>
    <n v="5"/>
    <s v="JEMBER"/>
    <s v="BONDOWOSO"/>
    <s v="PRJ"/>
    <s v="REG"/>
    <s v="AO"/>
    <x v="0"/>
    <s v="1P INET"/>
    <s v="MIE - SEND SURVEY"/>
    <s v="RBS-Regional 3"/>
    <d v="2026-08-10T17:14:56"/>
    <d v="2026-08-10T17:16:02"/>
    <n v="69362741"/>
    <m/>
    <n v="152526201935"/>
    <s v="SPBU 5468207 KLABANG BONDOWOSO"/>
    <s v="ODP-PRJ-FE/08 FE/D02/08.01"/>
    <s v="WO061436292"/>
    <m/>
    <m/>
    <m/>
    <n v="113.965574"/>
    <n v="-7.8181960000000004"/>
    <s v="|MN02617|MYIA-054222465839/POI/KRISTIAN FAJAR/082311921375/migasasriklabang@gmail.com"/>
    <s v="MYIB_ASSISTANT"/>
    <m/>
    <m/>
    <m/>
    <m/>
    <m/>
    <m/>
    <m/>
    <m/>
    <s v="Management Janji"/>
    <s v="2026-08-11 15:00:00 | Nama : BP ONI (SUPERVISOR) No Hp : 082311921375 No Alt :  Tgl Pemasangan : 11 Agustus 2026 Interval : PAGI  Note : Hubungi pelanggan terlebih dahulu"/>
    <s v="FCC"/>
    <d v="2026-10-08T17:39:53"/>
    <d v="2026-08-11T15:00:00"/>
    <m/>
    <s v="SURVEY_NEW_MANJA"/>
    <s v="BONDOWOSO"/>
    <s v="NO ADDON"/>
    <m/>
    <s v="MIE - SEND SURVEY"/>
    <s v="HSI Bisnis Promo HUT Telkom PSB 70% - 50 Mbps"/>
    <s v="INDIBIZ"/>
    <m/>
    <m/>
    <d v="2026-08-11T15:00:00"/>
    <s v="2026-08-11 15:00:00 | Nama : BP ONI (SUPERVISOR) No Hp : 082311921375 No Alt :  Tgl Pemasangan : 11 Agustus 2026 Interval : PAGI  Note : Hubungi pelanggan terlebih dahulu"/>
    <m/>
    <m/>
    <m/>
    <e v="#NUM!"/>
    <e v="#NUM!"/>
    <x v="1"/>
  </r>
  <r>
    <n v="1120"/>
    <n v="1002510598"/>
    <n v="3"/>
    <x v="2"/>
    <n v="5"/>
    <s v="DENPASAR"/>
    <s v="SANUR"/>
    <s v="KLM"/>
    <s v="REG"/>
    <s v="AO"/>
    <x v="0"/>
    <m/>
    <s v="Completed (PS)"/>
    <s v="RBS-Regional 3"/>
    <d v="2026-08-05T13:41:08"/>
    <d v="2026-08-06T08:31:18"/>
    <n v="69357309"/>
    <m/>
    <n v="172401793397"/>
    <s v="PT POHON BIRU JAYA"/>
    <s v="ODP-KLM-FN/01"/>
    <s v="WO060988934"/>
    <m/>
    <m/>
    <m/>
    <n v="115.2385"/>
    <n v="-8.6734000000000009"/>
    <s v="|MN01984|MYIA-050116075476/POI/Rezza/08170904091/fina.finance@sozoskinclinic.com"/>
    <s v="Sales Force DBS"/>
    <m/>
    <m/>
    <m/>
    <m/>
    <m/>
    <m/>
    <m/>
    <m/>
    <s v="Management Janji"/>
    <s v="2026-08-04 08:00:00 | M Janji : 4 agustus 2026  jam Pasang : pagi siang  Note : hubungi pelanggan jika ingin kelokasi"/>
    <s v="FCC"/>
    <d v="2026-05-08T13:54:46"/>
    <m/>
    <m/>
    <s v="PS"/>
    <s v="KALIASEM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M Janji : 4 agustus 2026  jam Pasang : pagi siang  Note : hubungi pelanggan jika ingin kelokasi"/>
    <n v="2026"/>
    <n v="8"/>
    <n v="6"/>
    <d v="2026-08-06T00:00:00"/>
    <n v="0.70833333333575865"/>
    <x v="0"/>
  </r>
  <r>
    <n v="1121"/>
    <n v="1002511623"/>
    <n v="3"/>
    <x v="3"/>
    <n v="4"/>
    <s v="PURWOKERTO"/>
    <s v="CILACAP"/>
    <s v="GML"/>
    <s v="REG"/>
    <s v="AO"/>
    <x v="0"/>
    <m/>
    <s v="CANCEL COMPLETED"/>
    <s v="RBS-Regional 3"/>
    <d v="2026-08-06T09:42:33"/>
    <d v="2026-08-10T02:01:05"/>
    <n v="69359649"/>
    <m/>
    <n v="141362105046"/>
    <s v="SPBU KARANGKANDRI CILACAP"/>
    <s v="ODP-GML-FL/025"/>
    <m/>
    <m/>
    <m/>
    <m/>
    <n v="109.090851681036"/>
    <n v="-7.66257153173835"/>
    <s v=" SA; MC80043 ; TIWI  ; TREG3 ; CILACAP ;PSB 1S HSI BISNIS PROMO 50 MB; SPBU KARANGKANDRI CILACAP; INDRA PRASETYO/ 081391637110 ; indraprasetyob7@gmail.com  "/>
    <s v="Sales Profesional"/>
    <m/>
    <m/>
    <m/>
    <m/>
    <m/>
    <m/>
    <m/>
    <m/>
    <m/>
    <m/>
    <m/>
    <d v="2026-06-08T09:55:05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1122"/>
    <n v="1002510839"/>
    <n v="3"/>
    <x v="2"/>
    <n v="5"/>
    <s v="SINGARJA"/>
    <s v="TABANAN"/>
    <s v="TBN"/>
    <s v="REG"/>
    <s v="AO"/>
    <x v="0"/>
    <m/>
    <s v="Completed (PS)"/>
    <s v="RBS-Regional 3"/>
    <d v="2026-08-05T14:37:09"/>
    <d v="2026-08-05T17:18:52"/>
    <n v="69357177"/>
    <m/>
    <n v="172413244317"/>
    <s v="Pusat Gadai MGW010"/>
    <s v="ODP-TBN-FCP/35"/>
    <s v="WO060996291"/>
    <m/>
    <m/>
    <m/>
    <n v="115.173106"/>
    <n v="-8.5284519999999997"/>
    <s v="|MN02515|MYIA-051165239783/POI/AULIYA PRADITA NUR/081119917743/pusatgadaisintyadewi@gmail.com"/>
    <s v="MYDIGIBIZPARTNER"/>
    <m/>
    <m/>
    <m/>
    <m/>
    <m/>
    <m/>
    <m/>
    <m/>
    <s v="Management Janji"/>
    <s v="2026-08-04 08:00:00 | Tanggal pemasangan : 04 agustus 2026  Jam pemasangan : pagi/siang  Info Tambahan : Hubungi pelanggan dulu sebelum ke lokasi  terima kasih"/>
    <s v="FCC"/>
    <d v="2026-05-08T14:39:46"/>
    <m/>
    <m/>
    <s v="PS"/>
    <s v="TABANAN"/>
    <s v="NO ADDON"/>
    <n v="20260805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5T07:00:00"/>
    <s v="2026-08-04 08:00:00 | Tanggal pemasangan : 04 agustus 2026  Jam pemasangan : pagi/siang  Info Tambahan : Hubungi pelanggan dulu sebelum ke lokasi  terima kasih"/>
    <n v="2026"/>
    <n v="8"/>
    <n v="5"/>
    <d v="2026-08-05T00:00:00"/>
    <n v="-0.29166666666424135"/>
    <x v="0"/>
  </r>
  <r>
    <n v="1123"/>
    <n v="1002509821"/>
    <n v="3"/>
    <x v="6"/>
    <n v="5"/>
    <s v="SIDOARJO"/>
    <s v="INNER - JATIM TIMUR"/>
    <s v="KRN"/>
    <s v="REG"/>
    <s v="AO"/>
    <x v="0"/>
    <m/>
    <s v="100 | REVOKE COMPLETED"/>
    <s v="RBS-Regional 3"/>
    <d v="2026-08-05T09:47:09"/>
    <d v="2026-08-10T10:55:52"/>
    <n v="69358844"/>
    <m/>
    <n v="152331250913"/>
    <s v="MI NURUL ULUM AULA"/>
    <s v="ODP-KRN-FAF/40"/>
    <s v="WO061061447"/>
    <m/>
    <m/>
    <m/>
    <n v="112.62424470000001"/>
    <n v="-7.4491252000000001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IA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</r>
  <r>
    <n v="1124"/>
    <n v="1002516799"/>
    <n v="3"/>
    <x v="5"/>
    <n v="5"/>
    <s v="MADURA"/>
    <s v="BANGKALAN"/>
    <s v="OMB"/>
    <s v="REG"/>
    <s v="AO"/>
    <x v="0"/>
    <s v="1P INET"/>
    <s v="Completed (PS)"/>
    <s v="RBS-Regional 3"/>
    <d v="2026-08-10T08:23:56"/>
    <d v="2026-08-10T18:44:58"/>
    <n v="69362047"/>
    <m/>
    <n v="152438901628"/>
    <s v="SMA Takhassus Alquran"/>
    <s v="ODP-OMB-FB/48 FB/D05/48.01"/>
    <s v="WO061356683"/>
    <m/>
    <m/>
    <m/>
    <n v="113.347449973225"/>
    <n v="-7.0618371538331601"/>
    <s v="MD|MYDB-20260809264831|DN00001/MN00572|SMA Takhassus Alquran|087763212518"/>
    <s v="MYDIGIBIZPARTNER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08:40:06"/>
    <d v="2026-08-11T08:00:00"/>
    <m/>
    <s v="PS"/>
    <s v="X"/>
    <s v="NETMONK"/>
    <n v="20260810"/>
    <s v="Completed"/>
    <s v="HSI Bisnis Bundling Netmonk Promo 2026 PSB 70% - 300 Mbps"/>
    <s v="INDIBIZ"/>
    <m/>
    <m/>
    <d v="2026-08-11T08:00:00"/>
    <s v="2026-08-11 08:00:00 | Tanggal pemasangan :11/08/2026 Jam pemasangan : pagi Info Tambahan : Hubungi pelanggan dulu sebelum ke lokasi terima kasih."/>
    <n v="2026"/>
    <n v="8"/>
    <n v="10"/>
    <d v="2026-08-10T00:00:00"/>
    <n v="-1.3333333333357587"/>
    <x v="0"/>
  </r>
  <r>
    <n v="1125"/>
    <n v="1002507239"/>
    <n v="3"/>
    <x v="6"/>
    <n v="5"/>
    <s v="SIDOARJO"/>
    <s v="MOJOKERTO"/>
    <s v="MJS"/>
    <s v="REG"/>
    <s v="AO"/>
    <x v="0"/>
    <m/>
    <s v="7 | OSS - PROVISIONING ISSUED"/>
    <s v="RBS-Regional 3"/>
    <d v="2026-08-04T10:05:13"/>
    <d v="2026-08-05T08:07:25"/>
    <n v="69358024"/>
    <m/>
    <n v="152330220670"/>
    <s v="PT. INOCYCLE TECHNOLOGI GROUP CAB MOJOKERTO"/>
    <s v="ODP-MJS-FC/20"/>
    <s v="WO060869490"/>
    <m/>
    <m/>
    <m/>
    <n v="112.5595477"/>
    <n v="-7.5436052"/>
    <s v="|MN00518|/PT. INOCYCLE TECHNOLOGI GROUP CAB MOJOKERTO /WINBACK 2.0 HSI B2B (1:1) 100MBPS 535RB PSB DISC 70%//mokhamadcahyono200597@gmail.com/MOKHAMAD CAHYONO/85700111264"/>
    <s v="Sales Force DBS"/>
    <m/>
    <m/>
    <m/>
    <m/>
    <m/>
    <m/>
    <m/>
    <m/>
    <s v="Management Janji"/>
    <s v="2026-08-05 08:00:00|M Janji : (05/08/2026) jam Pasang : 09:00 Note : hubungi pelanggan jika ingin kelokasi|40961370|MYDITA"/>
    <s v="FCC"/>
    <d v="2026-04-08T10:10:33"/>
    <d v="2026-08-05T08:00:00"/>
    <m/>
    <s v="PI"/>
    <s v="MOJOKERTO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: 09:00 Note : hubungi pelanggan jika ingin kelokasi|40961370|MYDITA"/>
    <m/>
    <m/>
    <m/>
    <e v="#NUM!"/>
    <e v="#NUM!"/>
    <x v="1"/>
  </r>
  <r>
    <n v="1126"/>
    <n v="1002515408"/>
    <n v="3"/>
    <x v="3"/>
    <n v="4"/>
    <s v="PURWOKERTO"/>
    <s v="BANJARNEGARA"/>
    <s v="BJR"/>
    <s v="REG"/>
    <s v="AO"/>
    <x v="0"/>
    <s v="1P INET"/>
    <s v="102 | FOLLOW UP COMPLETED"/>
    <s v="RBS-Regional 3"/>
    <d v="2026-08-07T17:28:56"/>
    <d v="2026-08-09T13:52:12"/>
    <n v="69361112"/>
    <m/>
    <n v="146372102428"/>
    <s v="MIYAVI STORE BNA"/>
    <s v="ODP-BJR-FU/071 FU/D03/071.01"/>
    <s v="WO061196132"/>
    <m/>
    <m/>
    <m/>
    <n v="109.593497"/>
    <n v="-7.4143350000000003"/>
    <s v="|MN00649|MYIA-044608818602/POI/Miftahudin/088238656449/dianasipit62@gmail.com"/>
    <s v="MYIB_ASSISTANT"/>
    <m/>
    <m/>
    <m/>
    <m/>
    <m/>
    <m/>
    <m/>
    <m/>
    <s v="Management Janji"/>
    <s v="2026-08-09 13:00:00 | M Janji : (08/08/026) jam Pasang : 09:00 Note : hubungi pelanggan jika ingin kelokasi"/>
    <s v="FCC"/>
    <d v="2026-07-08T17:40:11"/>
    <d v="2026-08-09T13:00:00"/>
    <m/>
    <s v="REVOKE"/>
    <s v="X"/>
    <s v="NO ADDON"/>
    <m/>
    <s v="Follow Up Revoke Completed, New Order ID : SC1002516506"/>
    <s v="HSI Bisnis Basic Promo HUT Telkom PSB 70% - 50 Mbps"/>
    <s v="INDIBIZ"/>
    <m/>
    <m/>
    <d v="2026-08-09T13:00:00"/>
    <s v="2026-08-09 13:00:00 | M Janji : (08/08/026) jam Pasang : 09:00 Note : hubungi pelanggan jika ingin kelokasi"/>
    <m/>
    <m/>
    <m/>
    <e v="#NUM!"/>
    <e v="#NUM!"/>
    <x v="1"/>
  </r>
  <r>
    <n v="1127"/>
    <n v="1002517668"/>
    <n v="3"/>
    <x v="0"/>
    <n v="5"/>
    <s v="MALANG"/>
    <s v="BATU"/>
    <s v="BLB"/>
    <s v="REG"/>
    <s v="AO"/>
    <x v="0"/>
    <m/>
    <s v="Completed (PS)"/>
    <s v="RBS-Regional 3"/>
    <d v="2026-08-10T12:57:06"/>
    <d v="2026-08-10T14:19:34"/>
    <n v="69361415"/>
    <m/>
    <n v="152702232179"/>
    <s v="CV Smart Artha Muda"/>
    <s v="ODP-BLB-FBD/01"/>
    <s v="WO061392707"/>
    <m/>
    <m/>
    <m/>
    <n v="112.6529309"/>
    <n v="-7.9227030999999997"/>
    <s v="|MC20057|MYIA-030570485283/POI/Nurul Fatimah/085804286006/smartarthamuda@gmail.com"/>
    <s v="Sales Profesional"/>
    <m/>
    <m/>
    <m/>
    <m/>
    <m/>
    <m/>
    <m/>
    <m/>
    <s v="Management Janji"/>
    <s v="2026-08-09 13:00:00 | Nama PIC: bu nurul   Notel: 085804286006  Alt: -   Tanggal: 9/8/2026  Jam Pasang: Siang  Note: Hubungi pelanggan sebelum ke lokasi, terima kasih.  "/>
    <s v="FCC"/>
    <d v="2026-10-08T13:09:48"/>
    <m/>
    <m/>
    <s v="PS"/>
    <s v="BLIMBING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9 13:00:00 | Nama PIC: bu nurul   Notel: 085804286006  Alt: -   Tanggal: 9/8/2026  Jam Pasang: Siang  Note: Hubungi pelanggan sebelum ke lokasi, terima kasih.  "/>
    <n v="2026"/>
    <n v="8"/>
    <n v="10"/>
    <d v="2026-08-10T00:00:00"/>
    <n v="-0.29166666666424135"/>
    <x v="0"/>
  </r>
  <r>
    <n v="1128"/>
    <n v="1002509462"/>
    <n v="3"/>
    <x v="0"/>
    <n v="5"/>
    <s v="KEDIRI"/>
    <s v="BLITAR"/>
    <s v="SNT"/>
    <s v="REG"/>
    <s v="AO"/>
    <x v="0"/>
    <s v="1P INET"/>
    <s v="Completed (PS)"/>
    <s v="RBS-Regional 3"/>
    <d v="2026-08-04T19:14:56"/>
    <d v="2026-08-05T18:34:10"/>
    <n v="69358694"/>
    <m/>
    <n v="152736209282"/>
    <s v="SPBU 54.661.22 CV TONGKOL MAS"/>
    <s v="ODP-SNT-FA/05 FA/D01/05.01"/>
    <s v="WO060933269"/>
    <m/>
    <m/>
    <m/>
    <n v="112.012428"/>
    <n v="-8.0506139999999995"/>
    <s v="|MN02734|MYIA-016250997928/POI/WIWIK SULASTRIONINGSIH/081515700168/spbu.tongkolmas@gmail.com"/>
    <s v="MYIB_ASSISTANT"/>
    <m/>
    <m/>
    <m/>
    <m/>
    <m/>
    <m/>
    <m/>
    <m/>
    <s v="Management Janji"/>
    <s v="2026-08-06 08:00:00 | Nama Pic : bu ilma  No Hp Pic : 081515700168 No alt : - Jam Pemasangan : siang  Tanggal Pemasangan : 5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u ilma  No Hp Pic : 081515700168 No alt : - Jam Pemasangan : siang  Tanggal Pemasangan : 5 Agustus 2026"/>
    <n v="2026"/>
    <n v="8"/>
    <n v="5"/>
    <d v="2026-08-05T00:00:00"/>
    <n v="-1.3333333333357587"/>
    <x v="0"/>
  </r>
  <r>
    <n v="1129"/>
    <n v="1002518599"/>
    <n v="3"/>
    <x v="7"/>
    <n v="4"/>
    <s v="SOLO"/>
    <s v="WONOGIRI"/>
    <s v="WNG"/>
    <s v="REG"/>
    <s v="AO"/>
    <x v="0"/>
    <s v="1P INET"/>
    <s v="MIE - SEND SURVEY"/>
    <s v="RBS-Regional 3"/>
    <d v="2026-08-10T17:14:56"/>
    <d v="2026-08-10T17:16:01"/>
    <n v="69362747"/>
    <m/>
    <n v="143554101384"/>
    <s v="KANTOR SPBU 4457524"/>
    <s v="ODP-WNG-FU/036"/>
    <s v="WO061436376"/>
    <m/>
    <m/>
    <m/>
    <n v="110.7360347"/>
    <n v="-7.7964516000000001"/>
    <s v="|MN02255|MYIA-091386811678/POI/ARIFIN KURNIAWAN /085524817779/karangtengahspbu2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7:39:53"/>
    <d v="2026-08-11T13:00:00"/>
    <m/>
    <s v="SURVEY_NEW_MANJA"/>
    <s v="X"/>
    <s v="NO ADDON"/>
    <m/>
    <s v="MIE - SEND SURVEY"/>
    <s v="HSI Bisnis Basic Promo HUT Telkom PSB 70% - 50 Mbps"/>
    <s v="INDIBIZ"/>
    <m/>
    <m/>
    <d v="2026-08-11T13:00:00"/>
    <s v="2026-08-11 13:00:00 | Jam pemasangan : 12.00 Info Tambahan : Hubungi pelanggan dulu sebelum ke lokasi terimakasih "/>
    <m/>
    <m/>
    <m/>
    <e v="#NUM!"/>
    <e v="#NUM!"/>
    <x v="1"/>
  </r>
  <r>
    <n v="1130"/>
    <n v="1002506431"/>
    <n v="3"/>
    <x v="1"/>
    <n v="4"/>
    <s v="PEKALONGAN"/>
    <s v="SLAWI"/>
    <s v="ADW"/>
    <s v="REG"/>
    <s v="AO"/>
    <x v="0"/>
    <s v="1P INET"/>
    <s v="Completed (PS)"/>
    <s v="RBS-Regional 3"/>
    <d v="2026-08-03T15:46:56"/>
    <d v="2026-08-04T11:22:18"/>
    <n v="69357717"/>
    <m/>
    <n v="146282105509"/>
    <s v="SDN LEBETENG 02"/>
    <s v="ODP-ADW-FM/033 FM/D01/033.01"/>
    <s v="WO060816154"/>
    <m/>
    <m/>
    <m/>
    <n v="109.1778205"/>
    <n v="-6.9307309000000004"/>
    <s v="|MN00292|MYIA-040740529672/POI/Moh. Aris Nugroho/085641775490/sdnlebeteng02@gmail.com"/>
    <s v="MYIB_ASSISTANT"/>
    <m/>
    <m/>
    <m/>
    <m/>
    <m/>
    <m/>
    <m/>
    <m/>
    <s v="Management Janji"/>
    <s v="2026-08-04 13:00:00 | Nama PIC : Aris  No HP : 085641775490 Alt :  M Janji : 04/08/2026 Jam Pasang : 08.00 - 13:00  NoteÃ‚Â :  hubungi terlebih dahulu sebelum kelokasi"/>
    <s v="FCC"/>
    <d v="2026-03-08T16:10:38"/>
    <d v="2026-08-04T13:00:00"/>
    <m/>
    <s v="PS"/>
    <s v="ADIWERNA"/>
    <s v="NO ADDON"/>
    <n v="20260804"/>
    <s v="Completed"/>
    <s v="HSI Bisnis Basic Promo HUT Telkom PSB 70% - 50 Mbps"/>
    <s v="INDIBIZ"/>
    <m/>
    <m/>
    <d v="2026-08-04T13:00:00"/>
    <s v="2026-08-04 13:00:00 | Nama PIC : Aris  No HP : 085641775490 Alt :  M Janji : 04/08/2026 Jam Pasang : 08.00 - 13:00  NoteÃ‚Â :  hubungi terlebih dahulu sebelum kelokasi"/>
    <n v="2026"/>
    <n v="8"/>
    <n v="4"/>
    <d v="2026-08-04T00:00:00"/>
    <n v="-0.54166666666424135"/>
    <x v="0"/>
  </r>
  <r>
    <n v="1131"/>
    <n v="1002510594"/>
    <n v="3"/>
    <x v="3"/>
    <n v="4"/>
    <s v="YOGYAKARTA"/>
    <s v="SLEMAN"/>
    <s v="GOD"/>
    <s v="REG"/>
    <s v="AO"/>
    <x v="0"/>
    <m/>
    <s v="MYDITA - GAGAL SEND CARING UNSC"/>
    <s v="RBS-Regional 3"/>
    <d v="2026-08-05T13:38:36"/>
    <d v="2026-08-06T13:45:02"/>
    <n v="69359162"/>
    <m/>
    <n v="146136130059"/>
    <s v="SMP N 4 SENTOLO"/>
    <m/>
    <m/>
    <m/>
    <m/>
    <m/>
    <n v="110.246213"/>
    <n v="-7.8644360000000004"/>
    <s v="|MC80063|/Muhammad Thohar Mahmudi/085725511244/smp4sentolo@gmail.com"/>
    <s v="Sales Profesional"/>
    <m/>
    <m/>
    <m/>
    <m/>
    <m/>
    <m/>
    <m/>
    <m/>
    <m/>
    <m/>
    <m/>
    <d v="2026-05-08T13:39:44"/>
    <m/>
    <m/>
    <m/>
    <s v="X"/>
    <s v="NO ADDON"/>
    <m/>
    <s v="MYDITA - GAGAL SEND CARING UNSC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1"/>
  </r>
  <r>
    <n v="1132"/>
    <n v="1002516094"/>
    <n v="3"/>
    <x v="3"/>
    <n v="4"/>
    <s v="PURWOKERTO"/>
    <s v="PURWOKERTO"/>
    <s v="PWT"/>
    <s v="REG"/>
    <s v="AO"/>
    <x v="0"/>
    <s v="1P INET"/>
    <s v="OSS - FALLOUT"/>
    <s v="RBS-Regional 3"/>
    <d v="2026-08-08T15:28:56"/>
    <d v="2026-08-10T17:24:07"/>
    <n v="69361544"/>
    <m/>
    <n v="146303609762"/>
    <s v="PT. SYNERGY INTERCONECT TECHNOLOGY"/>
    <s v="ODP-PWT-FAX/058 FAX/D04/058.01"/>
    <s v="WO061275206"/>
    <m/>
    <m/>
    <m/>
    <n v="109.25425399999899"/>
    <n v="-7.4114837728337504"/>
    <s v="|MN01513|MYIA-001862644556/POI/Bp Yogi/089691681027/synergyinterconecttechnology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5:40:04"/>
    <d v="2026-08-09T13:00:00"/>
    <s v="Kendala Teknik"/>
    <s v="FO_WFM"/>
    <s v="X"/>
    <s v="NO ADDON"/>
    <m/>
    <s v="Provisioning Failed|WFM|INF009014293|TOJ_-7.4361259,109.2492855_revoke ODP"/>
    <s v="HSI Bisnis Basic Promo HUT Telkom PSB 70% - 2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</r>
  <r>
    <n v="1133"/>
    <n v="1002504602"/>
    <n v="3"/>
    <x v="6"/>
    <n v="5"/>
    <s v="SIDOARJO"/>
    <s v="MOJOKERTO"/>
    <s v="MIP"/>
    <s v="REG"/>
    <s v="AO"/>
    <x v="0"/>
    <m/>
    <s v="Completed (PS)"/>
    <s v="RBS-Regional 3"/>
    <d v="2026-08-01T13:55:26"/>
    <d v="2026-08-01T19:52:10"/>
    <n v="69356740"/>
    <m/>
    <n v="152313207113"/>
    <s v="METRO BAN"/>
    <s v="ODP-MIP-FH/16"/>
    <s v="WO060657340"/>
    <m/>
    <m/>
    <m/>
    <n v="112.3360168"/>
    <n v="-7.4538650999999998"/>
    <s v="|MN02783|/METRO BAN/WINBACK 2.0 HSI B2B (1:1) 50MBPS 355RB PSB DISC 70%//kamsoupay.coc@gmail.com/SYAFAUDIN/81806603025"/>
    <s v="Sales Force DBS"/>
    <m/>
    <m/>
    <m/>
    <m/>
    <m/>
    <m/>
    <m/>
    <m/>
    <s v="Management Janji"/>
    <s v="2026-08-02 13:00:00|Nama Pic : BP SYAFA No Hp Pic : 081806603025 Jam Pemasangan : 08:00 - 12.00 Tanggal Pemasangan : 03 AGUSTUS 2026 Info Tambahan : Hubungi pelanggan sebelum datang ke lokasi, terima kasih.|YU5156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SYAFA No Hp Pic : 081806603025 Jam Pemasangan : 08:00 - 12.00 Tanggal Pemasangan : 03 AGUSTUS 2026 Info Tambahan : Hubungi pelanggan sebelum datang ke lokasi, terima kasih.|YU5156|MYDITA"/>
    <n v="2026"/>
    <n v="8"/>
    <n v="1"/>
    <d v="2026-08-01T00:00:00"/>
    <n v="-1.5416666666642413"/>
    <x v="0"/>
  </r>
  <r>
    <n v="1134"/>
    <n v="1002515938"/>
    <n v="3"/>
    <x v="0"/>
    <n v="5"/>
    <s v="KEDIRI"/>
    <s v="NGANJUK"/>
    <s v="NJK"/>
    <s v="REG"/>
    <s v="AO"/>
    <x v="0"/>
    <s v="1P INET"/>
    <s v="OSS - FALLOUT"/>
    <s v="RBS-Regional 3"/>
    <d v="2026-08-08T13:16:58"/>
    <d v="2026-08-10T13:11:30"/>
    <n v="69361465"/>
    <m/>
    <n v="152611229855"/>
    <s v="SPBU 54.644.01"/>
    <s v="ODP-NJK-FAT/25 FAT/D03/25.01"/>
    <s v="WO061263273"/>
    <m/>
    <m/>
    <m/>
    <n v="112.02078206768201"/>
    <n v="-7.6035256290969002"/>
    <s v="|MN00418|MYIA-046365256536/POI/MOCH JAKUB/085259414873/spbu5.5464401@gmail.com"/>
    <s v="MYIB_ASSISTANT"/>
    <m/>
    <m/>
    <m/>
    <m/>
    <m/>
    <m/>
    <m/>
    <m/>
    <s v="Management Janji"/>
    <s v="2026-08-10 13:00:00 | Nama PIC: bp heri Notel: 085259414873 Alt: -  Tanggal: 10/8/2026 Jam Pasang: Siang Note: Hubungi pelanggan sebelum ke lokasi, terima kasih. "/>
    <s v="FCC"/>
    <d v="2026-08-08T13:25:30"/>
    <d v="2026-08-10T13:00:00"/>
    <s v="Kendala Pelanggan"/>
    <s v="FO_WFM"/>
    <s v="X"/>
    <s v="NO ADDON"/>
    <m/>
    <s v="Provisioning Failed|WFM|INF009011087|PDI_-7.5905885,112.10197079999999_double input live di sc 1002515874"/>
    <s v="HSI Bisnis Promo HUT Telkom PSB 70% - 100 Mbps Dual Band"/>
    <s v="INDIBIZ"/>
    <m/>
    <m/>
    <d v="2026-08-10T13:00:00"/>
    <s v="2026-08-10 13:00:00 | Nama PIC: bp heri Notel: 085259414873 Alt: -  Tanggal: 10/8/2026 Jam Pasang: Siang Note: Hubungi pelanggan sebelum ke lokasi, terima kasih. "/>
    <m/>
    <m/>
    <m/>
    <e v="#NUM!"/>
    <e v="#NUM!"/>
    <x v="1"/>
  </r>
  <r>
    <n v="1135"/>
    <n v="1002516411"/>
    <n v="3"/>
    <x v="4"/>
    <n v="5"/>
    <s v="MATARAM"/>
    <s v="SUMBAWA"/>
    <s v="TLW"/>
    <s v="REG"/>
    <s v="AO"/>
    <x v="0"/>
    <s v="1P INET"/>
    <s v="Completed (PS)"/>
    <s v="RBS-Regional 3"/>
    <d v="2026-08-09T11:28:56"/>
    <d v="2026-08-10T20:52:29"/>
    <n v="69361804"/>
    <m/>
    <n v="172610203619"/>
    <s v="HOMESTAY SHAKILA"/>
    <s v="ODP-TLW-FA/30 FA/D05/30.01"/>
    <s v="WO061310599"/>
    <m/>
    <m/>
    <m/>
    <n v="116.85646088735101"/>
    <n v="-8.7449102709905908"/>
    <s v="|MN02367|MYIA-037807748710/POI/INDAH SULASTERI/085333206747/shakilakamula71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1:39:44"/>
    <d v="2026-08-10T08:00:00"/>
    <m/>
    <s v="PS"/>
    <s v="SUMBAWA BARAT"/>
    <s v="NETMONK"/>
    <n v="20260810"/>
    <s v="Completed"/>
    <s v="HSI Bisnis Bundling Netmonk Promo 2026 PSB 70% - 2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0"/>
  </r>
  <r>
    <n v="1136"/>
    <n v="1002513629"/>
    <n v="3"/>
    <x v="0"/>
    <n v="5"/>
    <s v="MALANG"/>
    <s v="KEPANJEN"/>
    <s v="KLJ"/>
    <s v="REG"/>
    <s v="AO"/>
    <x v="0"/>
    <s v="1P INET"/>
    <s v="102 | FOLLOW UP COMPLETED"/>
    <s v="RBS-Regional 3"/>
    <d v="2026-08-07T07:38:58"/>
    <d v="2026-08-10T11:19:20"/>
    <n v="69360390"/>
    <m/>
    <n v="152703903455"/>
    <s v="SMPN 4 MALANG"/>
    <s v="ODP-KLJ-FAK/09 KLJ/D01/01.09"/>
    <s v="WO061126821"/>
    <m/>
    <m/>
    <m/>
    <n v="112.6161731"/>
    <n v="-7.9575198"/>
    <s v="|MN01864|MYIA-059563670705/POI/NGATEMAN/087796646626/smpn4malang@yahoo.co.id"/>
    <s v="MYIB_ASSISTANT"/>
    <m/>
    <m/>
    <m/>
    <m/>
    <m/>
    <m/>
    <m/>
    <m/>
    <s v="Management Janji"/>
    <s v="2026-08-08 08:00:00 | telp :087796646626  alt : pagi / siang 10/08/2026 hub sebelum ke lokasi "/>
    <s v="FCC"/>
    <d v="2026-07-08T07:39:45"/>
    <d v="2026-08-08T08:00:00"/>
    <s v="Kendala Lainnya"/>
    <s v="REVOKE"/>
    <s v="KLOJEN"/>
    <s v="NO ADDON"/>
    <m/>
    <s v="Follow Up Revoke Completed, New Order ID : SC1002517397"/>
    <s v="HSI Bisnis Basic Promo HUT Telkom PSB 70% - 50 Mbps"/>
    <s v="INDIBIZ"/>
    <m/>
    <m/>
    <d v="2026-08-08T08:00:00"/>
    <s v="2026-08-08 08:00:00 | telp :087796646626  alt : pagi / siang 10/08/2026 hub sebelum ke lokasi "/>
    <m/>
    <m/>
    <m/>
    <e v="#NUM!"/>
    <e v="#NUM!"/>
    <x v="1"/>
  </r>
  <r>
    <n v="1137"/>
    <n v="1002510870"/>
    <n v="3"/>
    <x v="6"/>
    <n v="5"/>
    <s v="JEMBER"/>
    <s v="BANYUWANGI"/>
    <s v="KET"/>
    <s v="REG"/>
    <s v="AO"/>
    <x v="0"/>
    <s v="1P INET"/>
    <s v="Completed (PS)"/>
    <s v="RBS-Regional 3"/>
    <d v="2026-08-05T14:44:57"/>
    <d v="2026-08-05T19:22:25"/>
    <n v="69359314"/>
    <m/>
    <n v="152517201804"/>
    <s v="SUMBER TANI"/>
    <s v="ODP-KET-FE/15 FE/D03/15.01"/>
    <s v="WO060996506"/>
    <m/>
    <m/>
    <m/>
    <n v="114.394027143716"/>
    <n v="-8.14936393521719"/>
    <s v="MD|MYDB-20260804264381|DC30004/MC30051|SUMBER TANI|081914838408"/>
    <s v="MYDIGIBIZPARTNER"/>
    <m/>
    <m/>
    <m/>
    <m/>
    <m/>
    <m/>
    <m/>
    <m/>
    <s v="Management Janji"/>
    <s v="2026-08-08 08:00:00 | Nama PIC : Ibu Hanifah No Hp : 081914838408 No Alt : - Tgl Pemasangan : 08 Agustus 2026 Interval : PAGI SIANG Note : Hubungi pelanggan terlebih dahulu"/>
    <s v="FCC"/>
    <d v="2026-05-08T14:54:47"/>
    <d v="2026-08-08T08:00:00"/>
    <m/>
    <s v="PS"/>
    <s v="BANYUWANGI"/>
    <s v="NETMONK"/>
    <n v="20260805"/>
    <s v="Completed"/>
    <s v="HSI Bisnis Bundling Netmonk PSB 70% Promo - 300 Mbps"/>
    <s v="INDIBIZ"/>
    <m/>
    <m/>
    <d v="2026-08-08T08:00:00"/>
    <s v="2026-08-08 08:00:00 | Nama PIC : Ibu Hanifah No Hp : 081914838408 No Alt : - Tgl Pemasangan : 08 Agustus 2026 Interval : PAGI SIANG Note : Hubungi pelanggan terlebih dahulu"/>
    <n v="2026"/>
    <n v="8"/>
    <n v="5"/>
    <d v="2026-08-05T00:00:00"/>
    <n v="-3.3333333333357587"/>
    <x v="0"/>
  </r>
  <r>
    <n v="1138"/>
    <n v="1002514445"/>
    <n v="3"/>
    <x v="5"/>
    <n v="5"/>
    <s v="SBY UTARA"/>
    <s v="TANDES"/>
    <s v="KRP"/>
    <s v="REG"/>
    <s v="AO"/>
    <x v="0"/>
    <m/>
    <s v="102 | FOLLOW UP COMPLETED"/>
    <s v="RBS-Regional 3"/>
    <d v="2026-08-07T12:01:44"/>
    <d v="2026-08-10T11:02:23"/>
    <n v="69360705"/>
    <m/>
    <n v="152415234840"/>
    <s v="SD MA&amp; 39;ARIF AL-FATTAH SURABAYA"/>
    <s v="ODP-KRP-FBN/11"/>
    <s v="WO061197240"/>
    <m/>
    <m/>
    <m/>
    <n v="112.7099192"/>
    <n v="-7.3164404000000003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Info Tambahan : Hubungi pelanggan dulu sebelum ke lokasi terimakasih |40951378|MYDITA"/>
    <s v="FCC"/>
    <d v="2026-07-08T12:10:12"/>
    <d v="2026-08-08T15:00:00"/>
    <s v="Kendala Pelanggan"/>
    <s v="REVOKE"/>
    <s v="BAMBE"/>
    <s v="ANTAREZ"/>
    <m/>
    <s v="Follow Up Revoke Completed, New Order ID : SC1002517320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08T15:00:00"/>
    <s v="2026-08-08 15:00:00|Jam pemasangan : 12.00 Info Tambahan : Hubungi pelanggan dulu sebelum ke lokasi terimakasih |40951378|MYDITA"/>
    <m/>
    <m/>
    <m/>
    <e v="#NUM!"/>
    <e v="#NUM!"/>
    <x v="1"/>
  </r>
  <r>
    <n v="1139"/>
    <n v="1002510641"/>
    <n v="3"/>
    <x v="6"/>
    <n v="5"/>
    <s v="PASURUAN"/>
    <s v="PASURUAN"/>
    <s v="BNL"/>
    <s v="REG"/>
    <s v="AO"/>
    <x v="0"/>
    <m/>
    <s v="Completed (PS)"/>
    <s v="RBS-Regional 3"/>
    <d v="2026-08-05T13:52:18"/>
    <d v="2026-08-06T16:30:12"/>
    <n v="69359218"/>
    <m/>
    <n v="152744222120"/>
    <s v="PUSKESMAS REMBANG KABUPATEN PASURUAN"/>
    <s v="ODP-BNL-FAA/33"/>
    <s v="WO060997783"/>
    <m/>
    <m/>
    <m/>
    <n v="112.81394179999999"/>
    <n v="-7.6427918999999997"/>
    <s v="|MN02680|/PUSKESMAS REMBANG KABUPATEN PASURUAN/WINBACK 2.0 HSI B2B (1:1) 75MBPS 415RB PSB DISC 70%//uptdkes.rembang@gmail com/I WAYAN SUARKA/85655077680"/>
    <s v="Sales Force DBS"/>
    <m/>
    <m/>
    <m/>
    <m/>
    <m/>
    <m/>
    <m/>
    <m/>
    <s v="Management Janji"/>
    <s v="2026-08-06 13:00:00|Nama PIC : Bp Dimas No Hp : 085655077680 No Alt : - Tgl Pemasangan : 06 Agustus 2026 Interval : PAGI SIANG Note : Hubungi pelanggan terlebih dahulu|40951378|MYDITA"/>
    <s v="FCC"/>
    <d v="2026-05-08T13:54:46"/>
    <d v="2026-08-06T13:00:00"/>
    <m/>
    <s v="PS"/>
    <s v="BANGIL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13:00:00"/>
    <s v="2026-08-06 13:00:00|Nama PIC : Bp Dimas No Hp : 085655077680 No Alt : - Tgl Pemasangan : 06 Agustus 2026 Interval : PAGI SIANG Note : Hubungi pelanggan terlebih dahulu|40951378|MYDITA"/>
    <n v="2026"/>
    <n v="8"/>
    <n v="6"/>
    <d v="2026-08-06T00:00:00"/>
    <n v="-0.54166666666424135"/>
    <x v="0"/>
  </r>
  <r>
    <n v="1140"/>
    <n v="1002508098"/>
    <n v="3"/>
    <x v="1"/>
    <n v="4"/>
    <s v="SEMARANG"/>
    <s v="INNER - SEMARANG JATENG UTARA"/>
    <s v="JHR"/>
    <s v="REG"/>
    <s v="AO"/>
    <x v="0"/>
    <s v="1P INET"/>
    <s v="100 | REVOKE COMPLETED"/>
    <s v="RBS-Regional 3"/>
    <d v="2026-08-04T12:58:56"/>
    <d v="2026-08-06T15:17:42"/>
    <n v="69358259"/>
    <m/>
    <n v="142406122675"/>
    <s v="BOSS DUTA PERTIWI MALL"/>
    <s v="ODP-JHR-FEJ/015 FEJ/D01/015.01"/>
    <s v="WO060886097"/>
    <m/>
    <m/>
    <m/>
    <n v="110.41254904121099"/>
    <n v="-6.9834600001257296"/>
    <s v="MD|MYDB-20260801264162|DN00001/MN02280|BOSS DUTA PERTIWI MALL|081289614441"/>
    <s v="MYDIGIBIZPARTNER"/>
    <m/>
    <m/>
    <m/>
    <m/>
    <m/>
    <m/>
    <m/>
    <m/>
    <s v="Management Janji"/>
    <s v="2026-08-05 13:00:00 | Nama PIC: bp danny  Notel: 081289614441 Alt: -  Tanggal: 5/8/2026 Jam Pasang: Pagi Note: Hubungi sebelum ke lokasi, terimakasih."/>
    <s v="FCC"/>
    <d v="2026-04-08T13:10:23"/>
    <d v="2026-08-05T13:00:00"/>
    <s v="Kendala Pelanggan"/>
    <s v="REVOKE"/>
    <s v="JOHAR"/>
    <s v="NO ADDON"/>
    <m/>
    <s v="Revoke Completed"/>
    <s v="HSI Bisnis Promo HUT Telkom PSB 70% - 50 Mbps"/>
    <s v="INDIBIZ"/>
    <m/>
    <m/>
    <d v="2026-08-05T13:00:00"/>
    <s v="2026-08-05 13:00:00 | Nama PIC: bp danny  Notel: 081289614441 Alt: -  Tanggal: 5/8/2026 Jam Pasang: Pagi Note: Hubungi sebelum ke lokasi, terimakasih."/>
    <m/>
    <m/>
    <m/>
    <e v="#NUM!"/>
    <e v="#NUM!"/>
    <x v="1"/>
  </r>
  <r>
    <n v="1141"/>
    <n v="1002513228"/>
    <n v="3"/>
    <x v="6"/>
    <n v="5"/>
    <s v="SIDOARJO"/>
    <s v="INNER - JATIM TIMUR"/>
    <s v="SDA"/>
    <s v="REG"/>
    <s v="AO"/>
    <x v="0"/>
    <m/>
    <s v="OSS - FALLOUT"/>
    <s v="RBS-Regional 3"/>
    <d v="2026-08-06T16:51:06"/>
    <d v="2026-08-09T11:54:36"/>
    <n v="69360235"/>
    <m/>
    <n v="152316231944"/>
    <s v="SMP PLUS SABILUR ROSYAD"/>
    <s v="ODP-SDA-FDL/11"/>
    <s v="WO061113765"/>
    <m/>
    <m/>
    <m/>
    <n v="112.7174174"/>
    <n v="-7.4553083999999998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M Janji : (07/08/026) jam Pasang : 09:00 Note : hubungi pelanggan jika ingin kelokasi|40951378|MYDITA"/>
    <s v="FCC"/>
    <d v="2026-06-08T16:55:32"/>
    <d v="2026-08-07T15:00:00"/>
    <s v="Kendala Pelanggan"/>
    <s v="FO_WFM"/>
    <s v="SIDOARJO"/>
    <s v="NO ADDON"/>
    <m/>
    <s v="Provisioning Failed|WFM|INF009004514|PP_-7.430588,112.70140450000001_PP PEL H++1 1108202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1"/>
  </r>
  <r>
    <n v="1142"/>
    <n v="1002504366"/>
    <n v="3"/>
    <x v="4"/>
    <n v="5"/>
    <s v="MATARAM"/>
    <s v="LOMBOK TIMUR UTARA"/>
    <s v="SEL"/>
    <s v="REG"/>
    <s v="AO"/>
    <x v="0"/>
    <s v="1P INET"/>
    <s v="Completed (PS)"/>
    <s v="RBS-Regional 3"/>
    <d v="2026-08-01T10:34:56"/>
    <d v="2026-08-03T12:53:50"/>
    <n v="69356619"/>
    <m/>
    <n v="172619203228"/>
    <s v="Kost nana"/>
    <s v="ODP-SEL-FAF/12"/>
    <s v="WO060628216"/>
    <m/>
    <m/>
    <m/>
    <n v="116.523908302187"/>
    <n v="-8.6500519354867897"/>
    <s v="MD|MYDB-20260801264107|SC00001/MC00149|Kost nana|081917999910"/>
    <s v="MYDIGIBIZPARTNER"/>
    <m/>
    <m/>
    <m/>
    <m/>
    <m/>
    <m/>
    <m/>
    <m/>
    <s v="Management Janji"/>
    <s v="2026-08-06 15:00:00 | Nama PIC : Bp Dani No Hp : 081917999910 No Alt : - Tgl Pemasangan : 06 Agustus 2026 Interval : PAGI SIANG Note : Hubungi pelanggan terlebih dahulu"/>
    <s v="FCC"/>
    <d v="2026-01-08T10:39:46"/>
    <d v="2026-08-06T15:00:00"/>
    <m/>
    <s v="PS"/>
    <s v="LOMBOK TIMUR"/>
    <s v="NO ADDON"/>
    <n v="20260803"/>
    <s v="Completed"/>
    <s v="HSI Bisnis Promo HUT Telkom PSB 70% - 50 Mbps"/>
    <s v="INDIBIZ"/>
    <m/>
    <m/>
    <d v="2026-08-06T15:00:00"/>
    <s v="2026-08-06 15:00:00 | Nama PIC : Bp Dani No Hp : 081917999910 No Alt : - Tgl Pemasangan : 06 Agustus 2026 Interval : PAGI SIANG Note : Hubungi pelanggan terlebih dahulu"/>
    <n v="2026"/>
    <n v="8"/>
    <n v="3"/>
    <d v="2026-08-03T00:00:00"/>
    <n v="-3.625"/>
    <x v="0"/>
  </r>
  <r>
    <n v="1143"/>
    <n v="1002512806"/>
    <n v="3"/>
    <x v="7"/>
    <n v="4"/>
    <s v="SOLO"/>
    <s v="BOYOLALI"/>
    <s v="BYL"/>
    <s v="REG"/>
    <s v="AO"/>
    <x v="0"/>
    <s v="1P INET"/>
    <s v="OSS - FALLOUT"/>
    <s v="RBS-Regional 3"/>
    <d v="2026-08-06T15:02:59"/>
    <d v="2026-08-10T16:16:05"/>
    <n v="69360127"/>
    <m/>
    <n v="143553212588"/>
    <s v="SSB Logistik Winong"/>
    <s v="ODP-BYL-FC/016"/>
    <s v="WO061089607"/>
    <m/>
    <m/>
    <m/>
    <n v="110.56755054742"/>
    <n v="-7.52270343786972"/>
    <s v="MD|MYDB-20260806264544|DN00001/MN00442|SSB Logistik Winong|6285702042042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FO_WFM"/>
    <s v="BOYOLALI"/>
    <s v="NO ADDON"/>
    <m/>
    <s v="Provisioning Failed|WFM|INF009013067|KOORDINAT PEL :-7.520612,110.568381 KET KENDALA : di lokasi belum tercover jaringan TELK"/>
    <s v="HSI Bisnis Basic Promo HUT Telkom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</r>
  <r>
    <n v="1144"/>
    <n v="1002505175"/>
    <n v="3"/>
    <x v="4"/>
    <n v="5"/>
    <s v="MATARAM"/>
    <s v="LOMBOK BARAT TENGAH"/>
    <s v="PRY"/>
    <s v="REG"/>
    <s v="AO"/>
    <x v="0"/>
    <s v="1P INET"/>
    <s v="OSS - FALLOUT"/>
    <s v="RBS-Regional 3"/>
    <d v="2026-08-02T11:40:57"/>
    <d v="2026-08-08T06:30:24"/>
    <n v="69356996"/>
    <m/>
    <n v="172603791303"/>
    <s v="AL MIRA TOKO BANGUNAN"/>
    <s v="ODP-PYA-FAW/22"/>
    <s v="WO060705325"/>
    <m/>
    <m/>
    <m/>
    <n v="116.2675022"/>
    <n v="-8.78970979999999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Jam pemasangan : siang Info Tambahan : Hubungi pelanggan dulu sebelum ke lokasi terima kasih."/>
    <s v="FCC"/>
    <d v="2026-02-08T11:54:49"/>
    <d v="2026-08-03T15:00:00"/>
    <s v="Kendala Pelanggan"/>
    <s v="FO_WFM"/>
    <s v="LOMBOK TENGAH"/>
    <s v="NO ADDON"/>
    <m/>
    <s v="Provisioning Failed|WFM|INF008997574|PP_-8.7159537,116.286422_pending hari senin"/>
    <s v="HSI Bisnis PSB 70% - 200 Mbps"/>
    <s v="INDIBIZ"/>
    <m/>
    <m/>
    <d v="2026-08-03T15:00:00"/>
    <s v="2026-08-03 15:00:00 | Tanggal pemasangan :03/08/2026 Jam pemasangan : siang Info Tambahan : Hubungi pelanggan dulu sebelum ke lokasi terima kasih."/>
    <m/>
    <m/>
    <m/>
    <e v="#NUM!"/>
    <e v="#NUM!"/>
    <x v="1"/>
  </r>
  <r>
    <n v="1145"/>
    <n v="1002513021"/>
    <n v="3"/>
    <x v="5"/>
    <n v="5"/>
    <s v="SBY UTARA"/>
    <s v="TANDES"/>
    <s v="KNN"/>
    <s v="REG"/>
    <s v="AO"/>
    <x v="0"/>
    <s v="1P INET"/>
    <s v="Completed (PS)"/>
    <s v="RBS-Regional 3"/>
    <d v="2026-08-06T15:55:57"/>
    <d v="2026-08-07T13:41:27"/>
    <n v="69360161"/>
    <m/>
    <n v="152412248714"/>
    <s v="Giras 50 mbae"/>
    <s v="ODP-TDS-FHD/51 FHD/D03/51.01"/>
    <s v="WO061098306"/>
    <m/>
    <m/>
    <m/>
    <n v="112.6083362"/>
    <n v="-7.2389790999999999"/>
    <s v="|MN01794|MYIA-024129719144/POI/mochamad ferdiansyah/081336999908/wgiras18@gmail.com"/>
    <s v="MYIB_ASSISTANT"/>
    <m/>
    <m/>
    <m/>
    <m/>
    <m/>
    <m/>
    <m/>
    <m/>
    <s v="Management Janji"/>
    <s v="2026-08-07 12:00:00 | Nama PIC : bapak ferdiansyah No HP : 081336999908 Alt :  M Janji : (JUMAT/7/AGUSTUS/2026) jam Pasang : 09:00 Note : hubungi pelanggan jika ingin kelokasi"/>
    <s v="FCC"/>
    <d v="2026-06-08T16:10:32"/>
    <d v="2026-08-07T12:00:00"/>
    <m/>
    <s v="PS"/>
    <s v="KANDANGAN"/>
    <s v="NO ADDON"/>
    <n v="20260807"/>
    <s v="Completed"/>
    <s v="HSI Bisnis Promo HUT Telkom PSB 70% - 100 Mbps"/>
    <s v="INDIBIZ"/>
    <m/>
    <m/>
    <d v="2026-08-07T12:00:00"/>
    <s v="2026-08-07 12:00:00 | Nama PIC : bapak ferdiansyah No HP : 081336999908 Alt :  M Janji : (JUMAT/7/AGUSTUS/2026) jam Pasang : 09:00 Note : hubungi pelanggan jika ingin kelokasi"/>
    <n v="2026"/>
    <n v="8"/>
    <n v="7"/>
    <d v="2026-08-07T00:00:00"/>
    <n v="-0.5"/>
    <x v="0"/>
  </r>
  <r>
    <n v="1146"/>
    <n v="1002508351"/>
    <n v="3"/>
    <x v="0"/>
    <n v="5"/>
    <s v="MALANG"/>
    <s v="BATU"/>
    <s v="SGS"/>
    <s v="REG"/>
    <s v="AO"/>
    <x v="0"/>
    <s v="1P INET"/>
    <s v="102 | FOLLOW UP COMPLETED"/>
    <s v="RBS-Regional 3"/>
    <d v="2026-08-04T13:49:57"/>
    <d v="2026-08-06T13:25:00"/>
    <n v="69358315"/>
    <m/>
    <n v="152721299531"/>
    <s v="Rumah Kost Bunga Sakura"/>
    <s v="ODP-SGS-FF/126 FF/D11/126.01"/>
    <s v="WO060897005"/>
    <m/>
    <m/>
    <m/>
    <n v="112.738888"/>
    <n v="-7.9155660000000001"/>
    <s v="|MN00814|MYIA-066834258501/POI/Lasinah/089601828558/ainuranwar022@gmail.com"/>
    <s v="MYIB_ASSISTANT"/>
    <m/>
    <m/>
    <m/>
    <m/>
    <m/>
    <m/>
    <m/>
    <m/>
    <s v="Management Janji"/>
    <s v="2026-08-05 13:00:00 | Nama PIC: bp ainur  Notel: 089601828558 Alt: -  Tanggal: 5/8/2026 Jam Pasang: Siang Note: Hubungi sebelum ke lokasi, terimakasih."/>
    <s v="FCC"/>
    <d v="2026-04-08T13:54:57"/>
    <d v="2026-08-05T13:00:00"/>
    <m/>
    <s v="REVOKE"/>
    <s v="SINGOSARI"/>
    <s v="NO ADDON"/>
    <m/>
    <s v="Follow Up Revoke Completed, New Order ID : SC1002512387"/>
    <s v="HSI Bisnis Promo HUT Telkom PSB 70% - 300 Mbps"/>
    <s v="INDIBIZ"/>
    <m/>
    <m/>
    <d v="2026-08-05T13:00:00"/>
    <s v="2026-08-05 13:00:00 | Nama PIC: bp ainur  Notel: 089601828558 Alt: -  Tanggal: 5/8/2026 Jam Pasang: Siang Note: Hubungi sebelum ke lokasi, terimakasih."/>
    <m/>
    <m/>
    <m/>
    <e v="#NUM!"/>
    <e v="#NUM!"/>
    <x v="1"/>
  </r>
  <r>
    <n v="1147"/>
    <n v="1002511640"/>
    <n v="3"/>
    <x v="0"/>
    <n v="5"/>
    <s v="KEDIRI"/>
    <s v="KEDIRI"/>
    <s v="PAE"/>
    <s v="REG"/>
    <s v="AO"/>
    <x v="0"/>
    <s v="1P INET"/>
    <s v="Completed (PS)"/>
    <s v="RBS-Regional 3"/>
    <d v="2026-08-06T09:43:56"/>
    <d v="2026-08-06T17:32:40"/>
    <n v="69359657"/>
    <m/>
    <n v="152639219480"/>
    <s v="jaya sakti motor"/>
    <s v="ODP-PAE-FL/91"/>
    <s v="WO061047051"/>
    <m/>
    <m/>
    <m/>
    <n v="112.193164005875"/>
    <n v="-7.7769127621991503"/>
    <s v="MD|MYDB-20260805264389|DC20002/MC20030|jaya sakti motor|082364041761"/>
    <s v="MYDIGIBIZPARTNER"/>
    <m/>
    <m/>
    <m/>
    <m/>
    <m/>
    <m/>
    <m/>
    <m/>
    <s v="Management Janji"/>
    <s v="2026-08-07 08:00:00 | Nama PIC : BAPAK AHMAD No HP : 082364041761 No Alternatif : 087830540022 M Janji : 07/07/2026 Jam Pasang : Pagi NoteÃ‚Â :  Hubungi terlebih dahulu sebelum ke lokasi "/>
    <s v="FCC"/>
    <d v="2026-06-08T09:55:05"/>
    <d v="2026-08-07T08:00:00"/>
    <m/>
    <s v="PS"/>
    <s v="PARE"/>
    <s v="NO ADDON"/>
    <n v="20260806"/>
    <s v="Completed"/>
    <s v="HSI Bisnis Promo HUT Telkom PSB 70% - 50 Mbps"/>
    <s v="INDIBIZ"/>
    <m/>
    <m/>
    <d v="2026-08-07T08:00:00"/>
    <s v="2026-08-07 08:00:00 | Nama PIC : BAPAK AHMAD No HP : 082364041761 No Alternatif : 087830540022 M Janji : 07/07/2026 Jam Pasang : Pagi NoteÃ‚Â :  Hubungi terlebih dahulu sebelum ke lokasi "/>
    <n v="2026"/>
    <n v="8"/>
    <n v="6"/>
    <d v="2026-08-06T00:00:00"/>
    <n v="-1.3333333333357587"/>
    <x v="0"/>
  </r>
  <r>
    <n v="1148"/>
    <n v="1002512445"/>
    <n v="3"/>
    <x v="7"/>
    <n v="4"/>
    <s v="KUDUS"/>
    <s v="PURWODADI"/>
    <s v="GDO"/>
    <s v="REG"/>
    <s v="AO"/>
    <x v="0"/>
    <s v="1P INET"/>
    <s v="Completed (PS)"/>
    <s v="RBS-Regional 3"/>
    <d v="2026-08-06T13:37:57"/>
    <d v="2026-08-07T16:48:03"/>
    <n v="69359978"/>
    <m/>
    <n v="142521103420"/>
    <s v="SPBU 4458108"/>
    <s v="ODP-GDO-FG/040 FG/D05/040.01"/>
    <s v="WO061077757"/>
    <m/>
    <m/>
    <m/>
    <n v="110.781368"/>
    <n v="-7.0262019999999996"/>
    <s v="|MN01996|MYIA-049216302494/POI/Arif Nur Andika Putra/082241689878/445810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3:40:05"/>
    <d v="2026-08-07T13:00:00"/>
    <m/>
    <s v="PS"/>
    <s v="GUBUG"/>
    <s v="NO ADDON"/>
    <n v="20260807"/>
    <s v="Completed"/>
    <s v="HSI Bisnis Promo HUT Telkom PSB 70% - 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0"/>
  </r>
  <r>
    <n v="1149"/>
    <n v="1002511803"/>
    <n v="3"/>
    <x v="3"/>
    <n v="4"/>
    <s v="YOGYAKARTA"/>
    <s v="INNER - YOGYA JATENG SELATAN"/>
    <s v="PGR"/>
    <s v="REG"/>
    <s v="AO"/>
    <x v="0"/>
    <m/>
    <s v="CC - HD1A - INPROGRESS UNCONTACTED"/>
    <s v="RBS-Regional 3"/>
    <d v="2026-08-06T10:33:10"/>
    <d v="2026-08-10T13:02:38"/>
    <n v="69359732"/>
    <m/>
    <n v="141114227403"/>
    <s v="SMP PGRI KASIHAN"/>
    <s v="ODP-PGR-FEJ/039"/>
    <m/>
    <m/>
    <m/>
    <m/>
    <n v="110.33950539999999"/>
    <n v="-7.8071804"/>
    <s v="AMRBS/403104/KRISFIAN TRI SAPUTRA/R3/YOGYAKARTA/PSB HSI BISNIS 1S 150 MBPS + PIJAR/ANJARWATI/081328022634/anjarwatipgri@gmail.com"/>
    <s v="Amex"/>
    <m/>
    <m/>
    <m/>
    <m/>
    <m/>
    <m/>
    <m/>
    <m/>
    <m/>
    <m/>
    <m/>
    <d v="2026-06-08T10:39:54"/>
    <m/>
    <m/>
    <s v="FCC"/>
    <s v="X"/>
    <s v="PIJAR"/>
    <m/>
    <s v="UNCONTACTED : Mail Box - Memo Muhammad Fauzan Fidhianta 40961370|MYDITA"/>
    <s v="- 11_11446;Biaya PSB HSI EBIS Tunai di Depan ~ 11[2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1"/>
  </r>
  <r>
    <n v="1150"/>
    <n v="1002509725"/>
    <n v="3"/>
    <x v="1"/>
    <n v="4"/>
    <s v="PEKALONGAN"/>
    <s v="TEGAL"/>
    <s v="TEG"/>
    <s v="REG"/>
    <s v="AO"/>
    <x v="0"/>
    <s v="1P INET"/>
    <s v="Completed (PS)"/>
    <s v="RBS-Regional 3"/>
    <d v="2026-08-05T09:19:56"/>
    <d v="2026-08-06T13:18:26"/>
    <n v="69358807"/>
    <m/>
    <n v="142212126650"/>
    <s v="PT MITRA WARNA UTAMA"/>
    <s v="ODP-TEG-FAB/054 FAB/D05/054.01"/>
    <s v="WO060953294"/>
    <m/>
    <m/>
    <m/>
    <n v="109.110699668526"/>
    <n v="-6.8671715460380298"/>
    <s v="MD|MYDB-20260803264257|DN00001/MN00347|PT MITRA WARNA UTAMA|085792368333"/>
    <s v="MYDIGIBIZPARTNER"/>
    <m/>
    <m/>
    <m/>
    <m/>
    <m/>
    <m/>
    <m/>
    <m/>
    <s v="Management Janji"/>
    <s v="2026-08-06 08:00:00 | Tanggal pemasangan: 04/08/2026 Jam pemasangan : pagi / siang Info Tambahan : Hubungi pelanggan dulu sebelum ke lokasi. terima kasih "/>
    <s v="FCC"/>
    <d v="2026-05-08T09:24:57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4/08/2026 Jam pemasangan : pagi / siang Info Tambahan : Hubungi pelanggan dulu sebelum ke lokasi. terima kasih "/>
    <n v="2026"/>
    <n v="8"/>
    <n v="6"/>
    <d v="2026-08-06T00:00:00"/>
    <n v="-0.33333333333575865"/>
    <x v="0"/>
  </r>
  <r>
    <n v="1151"/>
    <n v="1002517919"/>
    <n v="3"/>
    <x v="4"/>
    <n v="5"/>
    <s v="MATARAM"/>
    <s v="SUMBAWA"/>
    <s v="EMP"/>
    <s v="REG"/>
    <s v="AO"/>
    <x v="0"/>
    <s v="1P INET"/>
    <s v="MIE - SEND SURVEY"/>
    <s v="RBS-Regional 3"/>
    <d v="2026-08-10T14:01:57"/>
    <d v="2026-08-10T14:04:01"/>
    <n v="69362512"/>
    <m/>
    <n v="172612801044"/>
    <s v="UD MADI"/>
    <s v="ODP-EMP-FAB/39 FAB/D04/39.01"/>
    <s v="WO061404250"/>
    <m/>
    <m/>
    <m/>
    <n v="117.994206100702"/>
    <n v="-8.7441479714702197"/>
    <s v="MD|MYDB-20260806264543|DN00001/MN01576|UD MADI|085237468090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09:59"/>
    <d v="2026-08-11T13:00:00"/>
    <m/>
    <s v="SURVEY_NEW_MANJA"/>
    <s v="SUMBAWA TIMUR"/>
    <s v="OCA"/>
    <m/>
    <s v="MIE - SEND SURVEY"/>
    <s v="HSI Bisnis Bundling OCA Breach Checker Promo 2026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</r>
  <r>
    <n v="1152"/>
    <n v="1002506084"/>
    <n v="3"/>
    <x v="1"/>
    <n v="4"/>
    <s v="PEKALONGAN"/>
    <s v="BREBES"/>
    <s v="BRB"/>
    <s v="REG"/>
    <s v="AO"/>
    <x v="0"/>
    <m/>
    <s v="Completed (PS)"/>
    <s v="RBS-Regional 3"/>
    <d v="2026-08-03T13:24:01"/>
    <d v="2026-08-03T19:47:36"/>
    <n v="69355791"/>
    <m/>
    <n v="146284108499"/>
    <s v="CV. Langgeng Jaya Arthaka"/>
    <s v="ODP-BRB-FT/054"/>
    <s v="WO060794465"/>
    <m/>
    <m/>
    <m/>
    <n v="109.01378917135"/>
    <n v="-6.8654065605515502"/>
    <s v="|MC50042|MYIA-061757958542/POI/Nugroho Ciptaning Caroko/08568585849/kitarokid@yahoo.com"/>
    <s v="Account Manager"/>
    <m/>
    <m/>
    <m/>
    <m/>
    <m/>
    <m/>
    <m/>
    <m/>
    <s v="Management Janji"/>
    <s v="2026-08-01 08:00:00 | telp :08568585849  alt :  pagi / siang 01/08/2026  hub sebelum ke lokasi 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1 08:00:00 | telp :08568585849  alt :  pagi / siang 01/08/2026  hub sebelum ke lokasi "/>
    <n v="2026"/>
    <n v="8"/>
    <n v="3"/>
    <d v="2026-08-03T00:00:00"/>
    <n v="-0.29166666666424135"/>
    <x v="0"/>
  </r>
  <r>
    <n v="1153"/>
    <n v="1002516503"/>
    <n v="3"/>
    <x v="5"/>
    <n v="5"/>
    <s v="SBY UTARA"/>
    <s v="LAMONGAN"/>
    <s v="BDG"/>
    <s v="REG"/>
    <s v="AO"/>
    <x v="0"/>
    <s v="1P INET"/>
    <s v="OSS - FALLOUT"/>
    <s v="RBS-Regional 3"/>
    <d v="2026-08-09T13:43:57"/>
    <d v="2026-08-10T17:35:48"/>
    <n v="69361815"/>
    <m/>
    <n v="152448204553"/>
    <s v="LARVA COFFE"/>
    <s v="ODP-BDG-FC/76 FC/D08/76.01"/>
    <s v="WO061322624"/>
    <m/>
    <m/>
    <m/>
    <n v="112.280131950974"/>
    <n v="-6.8721988680728199"/>
    <s v="MD|MYDB-20260806264538|DN00001/MN01285|LARVA COFFE|085606172718"/>
    <s v="MYDIGIBIZPARTNER"/>
    <m/>
    <m/>
    <m/>
    <m/>
    <m/>
    <m/>
    <m/>
    <m/>
    <s v="Management Janji"/>
    <s v="2026-08-12 10:00:00 | LARVA COFFE 085606172718"/>
    <s v="FCC"/>
    <d v="2026-09-08T13:54:59"/>
    <d v="2026-08-12T10:00:00"/>
    <s v="Kendala Pelanggan"/>
    <s v="FO_WFM"/>
    <s v="X"/>
    <s v="NO ADDON"/>
    <m/>
    <s v="Provisioning Failed|WFM|INF009014403|PDI_-7.121015699999999,112.4170723_SUDAH PS 1002517704"/>
    <s v="HSI Bisnis Promo HUT Telkom PSB 70% - 100 Mbps"/>
    <s v="INDIBIZ"/>
    <m/>
    <m/>
    <d v="2026-08-12T10:00:00"/>
    <s v="2026-08-12 10:00:00 | LARVA COFFE 085606172718"/>
    <m/>
    <m/>
    <m/>
    <e v="#NUM!"/>
    <e v="#NUM!"/>
    <x v="1"/>
  </r>
  <r>
    <n v="1154"/>
    <n v="1002516261"/>
    <n v="3"/>
    <x v="1"/>
    <n v="4"/>
    <s v="SEMARANG"/>
    <s v="SALATIGA"/>
    <s v="SLI"/>
    <s v="REG"/>
    <s v="AO"/>
    <x v="0"/>
    <s v="1P INET"/>
    <s v="Completed (PS)"/>
    <s v="RBS-Regional 3"/>
    <d v="2026-08-09T07:43:56"/>
    <d v="2026-08-10T16:17:49"/>
    <n v="69361663"/>
    <m/>
    <n v="142434111072"/>
    <s v="KOST KHOTIDJAH"/>
    <s v="ODP-SLI-FJ/007 FJ/D03/007.01"/>
    <s v="WO061297697"/>
    <m/>
    <m/>
    <m/>
    <n v="110.48695883481"/>
    <n v="-7.3271736595694499"/>
    <s v="|MN00238|MYIA-030704359141/POI/HASTADI WALUYO/085707687860/wandononirmanudatin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7:54:52"/>
    <d v="2026-08-10T08:00:00"/>
    <m/>
    <s v="PS"/>
    <s v="X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10"/>
    <d v="2026-08-10T00:00:00"/>
    <n v="-0.33333333333575865"/>
    <x v="0"/>
  </r>
  <r>
    <n v="1155"/>
    <n v="1002516553"/>
    <n v="3"/>
    <x v="1"/>
    <n v="4"/>
    <s v="SEMARANG"/>
    <s v="UNGARAN"/>
    <s v="ABR"/>
    <s v="REG"/>
    <s v="AO"/>
    <x v="0"/>
    <s v="1P INET"/>
    <s v="Completed (PS)"/>
    <s v="RBS-Regional 3"/>
    <d v="2026-08-09T15:13:57"/>
    <d v="2026-08-10T19:41:25"/>
    <n v="69361929"/>
    <m/>
    <n v="141459107620"/>
    <s v="Rental PS Piyatak"/>
    <s v="ODP-ABR-FF/093 FF/D05/093.01"/>
    <s v="WO061329190"/>
    <m/>
    <m/>
    <m/>
    <n v="110.289786311066"/>
    <n v="-7.3068760328006102"/>
    <s v="|MYIB-CUST|MYTN-008529240462/POI/Robiansyah Abi Maulana/081235092660/robi.maulana453@gmail.com"/>
    <s v="MYINDIBIZ"/>
    <m/>
    <m/>
    <m/>
    <m/>
    <m/>
    <m/>
    <m/>
    <m/>
    <s v="Management Janji"/>
    <s v="2026-08-10 13:00:00 | Nama PIC : Bp Robi No Hp : 081235092660 No Alt : - Tgl Pemasangan : 10 Agustus 2026 Interval : PAGI SIANG Note : Hubungi pelanggan terlebih dahulu"/>
    <s v="FCC"/>
    <d v="2026-09-08T15:25:06"/>
    <d v="2026-08-10T13:00:00"/>
    <m/>
    <s v="PS"/>
    <s v="AMBARAWA"/>
    <s v="NO ADDON"/>
    <n v="20260810"/>
    <s v="Completed"/>
    <s v="HSI Bisnis Promo HUT Telkom PSB 70% - 75 Mbps"/>
    <s v="INDIBIZ"/>
    <m/>
    <m/>
    <d v="2026-08-10T13:00:00"/>
    <s v="2026-08-10 13:00:00 | Nama PIC : Bp Robi No Hp : 081235092660 No Alt : - Tgl Pemasangan : 10 Agustus 2026 Interval : PAGI SIANG Note : Hubungi pelanggan terlebih dahulu"/>
    <n v="2026"/>
    <n v="8"/>
    <n v="10"/>
    <d v="2026-08-10T00:00:00"/>
    <n v="-0.54166666666424135"/>
    <x v="0"/>
  </r>
  <r>
    <n v="1156"/>
    <n v="1002512242"/>
    <n v="3"/>
    <x v="7"/>
    <n v="4"/>
    <s v="SOLO"/>
    <s v="INNER - SOLO JATENG TIMUR"/>
    <s v="GLD"/>
    <s v="REG"/>
    <s v="AO"/>
    <x v="0"/>
    <s v="1P INET"/>
    <s v="Completed (PS)"/>
    <s v="RBS-Regional 3"/>
    <d v="2026-08-06T12:31:56"/>
    <d v="2026-08-08T12:12:57"/>
    <n v="69359918"/>
    <m/>
    <n v="146514602418"/>
    <s v="SLICK DESIGN"/>
    <s v="ODP-GLD-FBN/055 FBN/D05/07.55"/>
    <s v="WO061067454"/>
    <m/>
    <m/>
    <m/>
    <n v="110.834253"/>
    <n v="-7.6112719999999996"/>
    <s v="|MN00943|MYIA-032363664640/POI/RIVAI DHIMAS SAPUTRO /0895391250603/masdimmrisen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40:10"/>
    <d v="2026-08-07T13:00:00"/>
    <m/>
    <s v="PS"/>
    <s v="X"/>
    <s v="NO ADDON"/>
    <n v="20260808"/>
    <s v="Completed"/>
    <s v="HSI Bisnis Promo HUT Telkom PSB 70% - 1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0"/>
  </r>
  <r>
    <n v="1157"/>
    <n v="1002518384"/>
    <n v="3"/>
    <x v="2"/>
    <n v="5"/>
    <s v="SINGARJA"/>
    <s v="GIANYAR"/>
    <s v="GIN"/>
    <s v="REG"/>
    <s v="AO"/>
    <x v="0"/>
    <m/>
    <s v="MIE - SEND SURVEY"/>
    <s v="RBS-Regional 3"/>
    <d v="2026-08-10T15:58:16"/>
    <d v="2026-08-10T18:26:01"/>
    <n v="69362670"/>
    <m/>
    <n v="172407213927"/>
    <s v="SD NEGERI 3 BURUAN"/>
    <s v="ODP-GIN-FAN/20"/>
    <s v="WO061443533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elp : 081339731300 alt :  M Janji : (11/08/2026) jam Pasang :pagi / siang  Note : hubungi pelanggan jika ingin kelokasi|40000802|MYDITA"/>
    <s v="FCC"/>
    <d v="2026-10-08T16:10:07"/>
    <d v="2026-08-11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15:00:00"/>
    <s v="2026-08-11 15:00:00|telp : 081339731300 alt :  M Janji : (11/08/2026) jam Pasang :pagi / siang  Note : hubungi pelanggan jika ingin kelokasi|40000802|MYDITA"/>
    <m/>
    <m/>
    <m/>
    <e v="#NUM!"/>
    <e v="#NUM!"/>
    <x v="1"/>
  </r>
  <r>
    <n v="1158"/>
    <n v="1002506059"/>
    <n v="3"/>
    <x v="4"/>
    <n v="5"/>
    <s v="KUPANG"/>
    <s v="MAUMERE"/>
    <s v="LRT"/>
    <s v="REG"/>
    <s v="AO"/>
    <x v="0"/>
    <s v="1P INET"/>
    <s v="8 | OSS - PONR"/>
    <s v="RBS-Regional 3"/>
    <d v="2026-08-03T13:13:58"/>
    <d v="2026-08-10T12:37:03"/>
    <n v="69357481"/>
    <m/>
    <n v="172509796567"/>
    <s v="UD.REZKY"/>
    <s v="ODP-LRT-FC/03 FC/D01/03.01"/>
    <s v="WO060790309"/>
    <m/>
    <m/>
    <m/>
    <n v="122.956017851829"/>
    <n v="-8.3459036143228502"/>
    <s v="MD|MYDB-20260803264229|SC00001/MC00079|UD.REZKY|082348710002"/>
    <s v="MYDIGIBIZPARTNER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3:25:40"/>
    <d v="2026-08-04T13:00:00"/>
    <m/>
    <s v="ACT_COM"/>
    <s v="X"/>
    <s v="NO ADDON"/>
    <m/>
    <s v="PONR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m/>
    <m/>
    <m/>
    <e v="#NUM!"/>
    <e v="#NUM!"/>
    <x v="1"/>
  </r>
  <r>
    <n v="1159"/>
    <n v="1002505968"/>
    <n v="3"/>
    <x v="3"/>
    <n v="4"/>
    <s v="MAGELANG"/>
    <s v="MAGELANG"/>
    <s v="MGE"/>
    <s v="REG"/>
    <s v="AO"/>
    <x v="0"/>
    <s v="1P INET"/>
    <s v="Completed (PS)"/>
    <s v="RBS-Regional 3"/>
    <d v="2026-08-03T12:10:56"/>
    <d v="2026-08-04T12:23:37"/>
    <n v="69357438"/>
    <m/>
    <n v="146137149595"/>
    <s v="SPBU 44 561 21 SUKARNO HATTA"/>
    <s v="ODP-MGE-FAE/049 FAE/D04/049.01"/>
    <s v="WO060779843"/>
    <m/>
    <m/>
    <m/>
    <n v="110.2346386"/>
    <n v="-7.4879699999999998"/>
    <s v="|MN02395|MYIA-098952472085/POI/MISBACHUL MUNIR/081915514708/spbu_sajogja4456121@yahoo.co.id"/>
    <s v="MYIB_ASSISTANT"/>
    <m/>
    <m/>
    <m/>
    <m/>
    <m/>
    <m/>
    <m/>
    <m/>
    <s v="Management Janji"/>
    <s v="2026-08-07 15:00:00 | Nama PIC : Bapak Ahmad No HP : 081915514708 No Alternatif : - M Janji : 04/08/2026 Jam Pasang : Pagi NoteÃ‚Â :  Hubungi terlebih dahulu sebelum ke lokasi  "/>
    <s v="FCC"/>
    <d v="2026-03-08T12:25:25"/>
    <d v="2026-08-07T15:00:00"/>
    <m/>
    <s v="PS"/>
    <s v="X"/>
    <s v="NO ADDON"/>
    <n v="20260804"/>
    <s v="Completed"/>
    <s v="HSI Bisnis Basic Promo HUT Telkom PSB 70% - 100 Mbps"/>
    <s v="INDIBIZ"/>
    <m/>
    <m/>
    <d v="2026-08-07T15:00:00"/>
    <s v="2026-08-07 15:00:00 | Nama PIC : Bapak Ahmad No HP : 081915514708 No Alternatif : - M Janji : 04/08/2026 Jam Pasang : Pagi NoteÃ‚Â :  Hubungi terlebih dahulu sebelum ke lokasi  "/>
    <n v="2026"/>
    <n v="8"/>
    <n v="4"/>
    <d v="2026-08-04T00:00:00"/>
    <n v="-3.625"/>
    <x v="0"/>
  </r>
  <r>
    <n v="1160"/>
    <n v="1002517768"/>
    <n v="3"/>
    <x v="0"/>
    <n v="5"/>
    <s v="MADIUN"/>
    <s v="BOJONEGORO"/>
    <s v="BJN"/>
    <s v="REG"/>
    <s v="AO"/>
    <x v="0"/>
    <s v="1P INET"/>
    <s v="MIE - SEND SURVEY"/>
    <s v="RBS-Regional 3"/>
    <d v="2026-08-10T13:31:56"/>
    <d v="2026-08-10T13:34:02"/>
    <n v="69362446"/>
    <m/>
    <n v="152609258563"/>
    <s v="IAI AL-FATIMAH BOJONEGORO"/>
    <s v="ODP-BJN-F10/02 FCL-10-02"/>
    <s v="WO061399639"/>
    <m/>
    <m/>
    <m/>
    <n v="111.89513009768901"/>
    <n v="-7.1650483361719104"/>
    <s v="|MN00271|MYIA-036613974630/POI/Abdul Khamid/081333388939/iaialfatimahbojonegoro@gmail.com"/>
    <s v="MYIB_ASSISTANT"/>
    <m/>
    <m/>
    <m/>
    <m/>
    <m/>
    <m/>
    <m/>
    <m/>
    <s v="Management Janji"/>
    <s v="2026-08-12 08:00:00 | telp : 081333388939 alt :  M Janji : (11/08/2026) jam Pasang :pagi / siang  Note : hubungi pelanggan jika ingin kelokasi "/>
    <s v="FCC"/>
    <d v="2026-10-08T13:39:47"/>
    <d v="2026-08-12T08:00:00"/>
    <m/>
    <s v="SURVEY_NEW_MANJA"/>
    <s v="X"/>
    <s v="NO ADDON"/>
    <m/>
    <s v="MIE - SEND SURVEY"/>
    <s v="HSI Bisnis Promo HUT Telkom PSB 70% - 150 Mbps"/>
    <s v="INDIBIZ"/>
    <m/>
    <m/>
    <d v="2026-08-12T08:00:00"/>
    <s v="2026-08-12 08:00:00 | telp : 081333388939 alt :  M Janji : (11/08/2026) jam Pasang :pagi / siang  Note : hubungi pelanggan jika ingin kelokasi "/>
    <m/>
    <m/>
    <m/>
    <e v="#NUM!"/>
    <e v="#NUM!"/>
    <x v="1"/>
  </r>
  <r>
    <n v="1161"/>
    <n v="1002510693"/>
    <n v="3"/>
    <x v="0"/>
    <n v="5"/>
    <s v="MALANG"/>
    <s v="BATU"/>
    <s v="TMP"/>
    <s v="REG"/>
    <s v="AO"/>
    <x v="0"/>
    <s v="1P INET"/>
    <s v="Completed (PS)"/>
    <s v="RBS-Regional 3"/>
    <d v="2026-08-05T14:04:56"/>
    <d v="2026-08-05T18:57:21"/>
    <n v="69359237"/>
    <m/>
    <n v="152717206254"/>
    <s v="WARKOP 70"/>
    <s v="ODP-TMP-FH/31 FH/D03/31.01"/>
    <s v="WO060991008"/>
    <m/>
    <m/>
    <m/>
    <n v="112.698652781546"/>
    <n v="-8.0009646194729296"/>
    <s v="MD|MYDB-20260805264424|SC20017/MC20200|WARKOP 70|082230755532"/>
    <s v="MYDIGIBIZPARTNER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4:10:37"/>
    <d v="2026-08-06T13:00:00"/>
    <m/>
    <s v="PS"/>
    <s v="SINGOSARI"/>
    <s v="NO ADDON"/>
    <n v="20260805"/>
    <s v="Completed"/>
    <s v="HSI Bisnis Promo HUT Telkom PSB 70% - 3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5"/>
    <d v="2026-08-05T00:00:00"/>
    <n v="-1.5416666666642413"/>
    <x v="0"/>
  </r>
  <r>
    <n v="1162"/>
    <n v="1002509971"/>
    <n v="3"/>
    <x v="0"/>
    <n v="5"/>
    <s v="MADIUN"/>
    <s v="PONOROGO"/>
    <s v="LOG"/>
    <s v="REG"/>
    <s v="AO"/>
    <x v="0"/>
    <m/>
    <s v="Completed (PS)"/>
    <s v="RBS-Regional 3"/>
    <d v="2026-08-05T10:26:41"/>
    <d v="2026-08-06T10:34:15"/>
    <n v="69347391"/>
    <m/>
    <n v="152621201444"/>
    <s v="SMP N 1 Tulakan"/>
    <s v="ODP-LOG-FD/21"/>
    <s v="WO060960680"/>
    <m/>
    <m/>
    <m/>
    <n v="111.26181800000001"/>
    <n v="-8.1719050000000006"/>
    <s v="MD|MYDB-20260720263153|DN00001/MN02053|SMP N 1 Tulakan|085230103982"/>
    <s v="MYDIGIBIZPARTNER"/>
    <m/>
    <m/>
    <m/>
    <m/>
    <m/>
    <m/>
    <m/>
    <m/>
    <s v="Management Janji"/>
    <s v="2026-08-05 13:00:00|2026-07-21 15:00:00 | Tanggal pemasangan: 21/07/2026 Jam pemasangan : pagi / siang Info Tambahan : Hubungi pelanggan dulu sebelum ke lokasi terima kasih|40961370|MYDITA"/>
    <s v="FCC"/>
    <d v="2026-05-08T10:39:45"/>
    <m/>
    <m/>
    <s v="PS"/>
    <s v="PACIT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2026-07-21 15:00:00 | Tanggal pemasangan: 21/07/2026 Jam pemasangan : pagi / siang Info Tambahan : Hubungi pelanggan dulu sebelum ke lokasi terima kasih|40961370|MYDITA"/>
    <n v="2026"/>
    <n v="8"/>
    <n v="6"/>
    <d v="2026-08-06T00:00:00"/>
    <n v="0.70833333333575865"/>
    <x v="0"/>
  </r>
  <r>
    <n v="1163"/>
    <n v="1002516329"/>
    <n v="3"/>
    <x v="1"/>
    <n v="4"/>
    <s v="PEKALONGAN"/>
    <s v="BATANG"/>
    <s v="BTG"/>
    <s v="REG"/>
    <s v="AO"/>
    <x v="0"/>
    <s v="1P INET"/>
    <s v="Completed (PS)"/>
    <s v="RBS-Regional 3"/>
    <d v="2026-08-09T09:37:56"/>
    <d v="2026-08-10T16:18:30"/>
    <n v="69361746"/>
    <m/>
    <n v="146279105481"/>
    <s v="BATIK KAHURIPAN"/>
    <s v="ODP-BTG-FAB/098 FAB/D05/098.01"/>
    <s v="WO061304110"/>
    <m/>
    <m/>
    <m/>
    <n v="109.68969"/>
    <n v="-6.9304670000000002"/>
    <s v="|MN01913|MYIA-086578587841/POI/ERWIN SANDY NUGROHO/085600001909/azizah7174@gmail.com"/>
    <s v="MYIB_ASSISTANT"/>
    <m/>
    <m/>
    <m/>
    <m/>
    <m/>
    <m/>
    <m/>
    <m/>
    <s v="Management Janji"/>
    <s v="2026-08-10 13:00:00 | Tanggal pemasangan: 10/08/2026 Jam pemasangan : 13.00 Info Tambahan : Hubungi pelanggan dulu sebelum ke lokasi. terima kasih"/>
    <s v="FCC"/>
    <d v="2026-09-08T09:39:50"/>
    <d v="2026-08-10T13:00:00"/>
    <m/>
    <s v="PS"/>
    <s v="X"/>
    <s v="NO ADDON"/>
    <n v="20260810"/>
    <s v="Completed"/>
    <s v="HSI Bisnis Basic Promo HUT Telkom PSB 70% - 100 Mbps Dual Band"/>
    <s v="INDIBIZ"/>
    <m/>
    <m/>
    <d v="2026-08-10T13:00:00"/>
    <s v="2026-08-10 13:00:00 | Tanggal pemasangan: 10/08/2026 Jam pemasangan : 13.00 Info Tambahan : Hubungi pelanggan dulu sebelum ke lokasi. terima kasih"/>
    <n v="2026"/>
    <n v="8"/>
    <n v="10"/>
    <d v="2026-08-10T00:00:00"/>
    <n v="-0.54166666666424135"/>
    <x v="0"/>
  </r>
  <r>
    <n v="1164"/>
    <n v="1002517826"/>
    <n v="3"/>
    <x v="5"/>
    <n v="5"/>
    <s v="SBY UTARA"/>
    <s v="TANDES"/>
    <s v="LKI"/>
    <s v="REG"/>
    <s v="AO"/>
    <x v="0"/>
    <s v="1P INET"/>
    <s v="OSS - TESTING SERVICE"/>
    <s v="RBS-Regional 3"/>
    <d v="2026-08-10T13:41:57"/>
    <d v="2026-08-10T23:10:45"/>
    <n v="69362487"/>
    <m/>
    <n v="152424213278"/>
    <s v="CV Sumber Rejeki"/>
    <s v="ODP-LKS-FBD/37 FBD/D03/37.01"/>
    <s v="WO061401222"/>
    <m/>
    <m/>
    <m/>
    <n v="112.6777617"/>
    <n v="-7.3129564"/>
    <s v="|MN00483|MYIA-014803231170/POI/Susanto/081252338888/susantorafly@yahoo.com"/>
    <s v="MYIB_ASSISTANT"/>
    <m/>
    <m/>
    <m/>
    <m/>
    <m/>
    <m/>
    <m/>
    <m/>
    <s v="Management Janji"/>
    <s v="2026-08-16 13:00:00 | Jam pemasangan : 12.00 Info Tambahan : Hubungi pelanggan dulu sebelum ke lokasi terimakasih  "/>
    <s v="FCC"/>
    <d v="2026-10-08T13:54:44"/>
    <d v="2026-08-16T13:00:00"/>
    <m/>
    <s v="ACT_COM"/>
    <s v="TANDES"/>
    <s v="NO ADDON"/>
    <m/>
    <s v="Testing Service"/>
    <s v="HSI Bisnis Promo HUT Telkom PSB 70% - 100 Mbps Dual Band"/>
    <s v="INDIBIZ"/>
    <m/>
    <m/>
    <d v="2026-08-16T13:00:00"/>
    <s v="2026-08-16 13:00:00 | Jam pemasangan : 12.00 Info Tambahan : Hubungi pelanggan dulu sebelum ke lokasi terimakasih  "/>
    <m/>
    <m/>
    <m/>
    <e v="#NUM!"/>
    <e v="#NUM!"/>
    <x v="1"/>
  </r>
  <r>
    <n v="1165"/>
    <n v="1002504252"/>
    <n v="3"/>
    <x v="5"/>
    <n v="5"/>
    <s v="SBY UTARA"/>
    <s v="GRESIK"/>
    <s v="BWN"/>
    <s v="REG"/>
    <s v="AO"/>
    <x v="0"/>
    <s v="1P INET"/>
    <s v="OSS - FALLOUT"/>
    <s v="RBS-Regional 3"/>
    <d v="2026-08-01T08:43:56"/>
    <d v="2026-08-02T08:05:07"/>
    <n v="69356566"/>
    <m/>
    <n v="152453208254"/>
    <s v="toko sembako"/>
    <s v="ODP-BWN-FAA/15 FAA/D02/15.01"/>
    <s v="WO060619065"/>
    <m/>
    <m/>
    <m/>
    <n v="112.653609775006"/>
    <n v="-5.8513405730318997"/>
    <s v="MD|MYDB-20260731264050|DN00001/MN00018|toko sembako|081230861298"/>
    <s v="MYDIGIBIZPARTNER"/>
    <m/>
    <m/>
    <m/>
    <m/>
    <m/>
    <m/>
    <m/>
    <m/>
    <s v="Management Janji"/>
    <s v="2026-08-02 08:00:00 | Nama Pic : BP BADAI No Hp Pic : 081230861298 Jam Pemasangan : 08:00 - 12.00 Tanggal Pemasangan : MINGGU 02 AGUSTUS 2026 Info Tambahan : Hubungi pelanggan sebelum datang ke lokasi, terima kasih."/>
    <s v="FCC"/>
    <d v="2026-01-08T08:54:47"/>
    <d v="2026-08-02T08:00:00"/>
    <m/>
    <s v="FO_UIM"/>
    <s v="GRESIK"/>
    <s v="NO ADDON"/>
    <m/>
    <s v="Provisioning Failed|UIM|INF008917917|2024002:Can't continue order because another subscriber use internet number"/>
    <s v="HSI Bisnis Promo HUT Telkom PSB 70% - 100 Mbps"/>
    <s v="INDIBIZ"/>
    <m/>
    <m/>
    <d v="2026-08-02T08:00:00"/>
    <s v="2026-08-02 08:00:00 | Nama Pic : BP BADAI No Hp Pic : 081230861298 Jam Pemasangan : 08:00 - 12.00 Tanggal Pemasangan : MINGGU 02 AGUSTUS 2026 Info Tambahan : Hubungi pelanggan sebelum datang ke lokasi, terima kasih."/>
    <m/>
    <m/>
    <m/>
    <e v="#NUM!"/>
    <e v="#NUM!"/>
    <x v="1"/>
  </r>
  <r>
    <n v="1166"/>
    <n v="1002507960"/>
    <n v="3"/>
    <x v="2"/>
    <n v="5"/>
    <s v="SINGARJA"/>
    <s v="KLUNGKUNG"/>
    <s v="SMA"/>
    <s v="REG"/>
    <s v="AO"/>
    <x v="0"/>
    <s v="1P INET"/>
    <s v="100 | REVOKE COMPLETED"/>
    <s v="RBS-Regional 3"/>
    <d v="2026-08-04T12:04:57"/>
    <d v="2026-08-07T09:41:57"/>
    <n v="69358201"/>
    <m/>
    <n v="172428815927"/>
    <s v="Villa 221 House Ceningan"/>
    <s v="ODP-SMA-FY/22 FY/D03/22.01"/>
    <s v="WO060879222"/>
    <m/>
    <m/>
    <m/>
    <n v="115.44473290000001"/>
    <n v="-8.7001319000000006"/>
    <s v="|MN02745|MYIA-044779639905/POI/Ni Nyoman Astini/08135820520/villahouseceningan221@gmail.com"/>
    <s v="MYIB_ASSISTANT"/>
    <m/>
    <m/>
    <m/>
    <m/>
    <m/>
    <m/>
    <m/>
    <m/>
    <s v="Management Janji"/>
    <s v="2026-08-05 15:00:00 | Nama PIC : Bp Radit No HP : 08135820520 No Alt : - M Janji : 05 Agustus 2026 Jam Pasang : Pagi / Siang Note : hubungi pelanggan jika ingin ke lokasi, terima kasih"/>
    <s v="FCC"/>
    <d v="2026-04-08T12:09:53"/>
    <d v="2026-08-05T15:00:00"/>
    <s v="Kendala Lainnya"/>
    <s v="REVOKE"/>
    <s v="SEMARAPURA"/>
    <s v="NO ADDON"/>
    <m/>
    <s v="Revoke Completed"/>
    <s v="HSI Bisnis Basic Promo HUT Telkom PSB 70% - 50 Mbps"/>
    <s v="INDIBIZ"/>
    <m/>
    <m/>
    <d v="2026-08-05T15:00:00"/>
    <s v="2026-08-05 15:00:00 | Nama PIC : Bp Radit No HP : 08135820520 No Alt : - M Janji : 05 Agustus 2026 Jam Pasang : Pagi / Siang Note : hubungi pelanggan jika ingin ke lokasi, terima kasih"/>
    <m/>
    <m/>
    <m/>
    <e v="#NUM!"/>
    <e v="#NUM!"/>
    <x v="1"/>
  </r>
  <r>
    <n v="1167"/>
    <n v="1002506647"/>
    <n v="3"/>
    <x v="1"/>
    <n v="4"/>
    <s v="SEMARANG"/>
    <s v="UNGARAN"/>
    <s v="BWE"/>
    <s v="REG"/>
    <s v="AO"/>
    <x v="0"/>
    <s v="1P INET"/>
    <s v="102 | FOLLOW UP COMPLETED"/>
    <s v="RBS-Regional 3"/>
    <d v="2026-08-03T19:50:56"/>
    <d v="2026-08-06T11:37:08"/>
    <n v="69357852"/>
    <m/>
    <n v="141459106897"/>
    <s v="Kos Gareng"/>
    <s v="ODP-BWE-FD/012 FD/D02/012.01"/>
    <s v="WO060838797"/>
    <m/>
    <m/>
    <m/>
    <n v="110.44102102518001"/>
    <n v="-7.1743858719772904"/>
    <s v="MD|MYDB-20260803264287|DC50007/MC50033|Kos Gareng|0895366788883"/>
    <s v="MYDIGIBIZPARTNER"/>
    <m/>
    <m/>
    <m/>
    <m/>
    <m/>
    <m/>
    <m/>
    <m/>
    <s v="Management Janji"/>
    <s v="2026-08-05 08:00:00 | M Janji : 05/08/2026 Jam Pasang : 08.00 NoteÃ‚Â :  hubungi terlebih dahulu sebelum ke lokasi, terima kasih."/>
    <s v="FCC"/>
    <d v="2026-03-08T19:54:44"/>
    <d v="2026-08-05T08:00:00"/>
    <s v="Kendala Pelanggan"/>
    <s v="REVOKE"/>
    <s v="AMBARAWA"/>
    <s v="NO ADDON"/>
    <m/>
    <s v="Follow Up Revoke Completed, New Order ID : SC1002512091"/>
    <s v="HSI Bisnis Promo HUT Telkom PSB 70% - 100 Mbps"/>
    <s v="INDIBIZ"/>
    <m/>
    <m/>
    <d v="2026-08-05T08:00:00"/>
    <s v="2026-08-05 08:00:00 | M Janji : 05/08/2026 Jam Pasang : 08.00 NoteÃ‚Â :  hubungi terlebih dahulu sebelum ke lokasi, terima kasih."/>
    <m/>
    <m/>
    <m/>
    <e v="#NUM!"/>
    <e v="#NUM!"/>
    <x v="1"/>
  </r>
  <r>
    <n v="1168"/>
    <n v="1002509539"/>
    <n v="3"/>
    <x v="0"/>
    <n v="5"/>
    <s v="KEDIRI"/>
    <s v="TULUNGAGUNG"/>
    <s v="TUL"/>
    <s v="REG"/>
    <s v="AO"/>
    <x v="0"/>
    <s v="1P INET"/>
    <s v="Completed (PS)"/>
    <s v="RBS-Regional 3"/>
    <d v="2026-08-05T08:17:56"/>
    <d v="2026-08-05T15:31:38"/>
    <n v="69358735"/>
    <m/>
    <n v="152606246376"/>
    <s v="PT. MUJI KARUNIA JAYA (SPBU Terminal)"/>
    <s v="ODP-TUL-FCLD/02 FCL/F01/01.02"/>
    <s v="WO060948470"/>
    <m/>
    <m/>
    <m/>
    <n v="111.89589678220899"/>
    <n v="-8.0731820225064705"/>
    <s v="|MN00418|MYIA-039164358425/POI/EKO SUTRIONO/081336551939/spbu5466230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TULUNGAGUNG"/>
    <s v="NO ADDON"/>
    <n v="20260805"/>
    <s v="Completed"/>
    <s v="HSI Bisnis Promo HUT Telkom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</r>
  <r>
    <n v="1169"/>
    <n v="1002515573"/>
    <n v="3"/>
    <x v="7"/>
    <n v="4"/>
    <s v="KUDUS"/>
    <s v="JEPARA"/>
    <s v="JPR"/>
    <s v="REG"/>
    <s v="AO"/>
    <x v="0"/>
    <s v="1P INET"/>
    <s v="Completed (PS)"/>
    <s v="RBS-Regional 3"/>
    <d v="2026-08-08T08:19:57"/>
    <d v="2026-08-09T19:07:59"/>
    <n v="69361226"/>
    <m/>
    <n v="142539117740"/>
    <s v="Waroeng Mebel"/>
    <s v="ODP-JPR-FK/163 FK/D08/163.01"/>
    <s v="WO061233625"/>
    <m/>
    <m/>
    <m/>
    <n v="110.6721762"/>
    <n v="-6.5685433999999896"/>
    <s v="MD|MYDB-20260807264613|EC60002/MC60029|Waroeng Mebel|085643092750"/>
    <s v="MYDIGIBIZPARTNER"/>
    <m/>
    <m/>
    <m/>
    <m/>
    <m/>
    <m/>
    <m/>
    <m/>
    <s v="Management Janji"/>
    <s v="2026-08-09 08:00:00 | Nama PIC : Bp Zian No Hp : 085643092750 No Alt : - Tgl Pemasangan : 09 Agustus 2026 Interval : PAGI SIANG Note : Hubungi pelanggan terlebih dahulu"/>
    <s v="FCC"/>
    <d v="2026-08-08T08:25:17"/>
    <d v="2026-08-09T08:00:00"/>
    <m/>
    <s v="PS"/>
    <s v="X"/>
    <s v="NO ADDON"/>
    <n v="20260809"/>
    <s v="Completed"/>
    <s v="HSI Bisnis Promo HUT Telkom PSB 70% - 50 Mbps"/>
    <s v="INDIBIZ"/>
    <m/>
    <m/>
    <d v="2026-08-09T08:00:00"/>
    <s v="2026-08-09 08:00:00 | Nama PIC : Bp Zian No Hp : 085643092750 No Alt : - Tgl Pemasangan : 09 Agustus 2026 Interval : PAGI SIANG Note : Hubungi pelanggan terlebih dahulu"/>
    <n v="2026"/>
    <n v="8"/>
    <n v="9"/>
    <d v="2026-08-09T00:00:00"/>
    <n v="-0.33333333333575865"/>
    <x v="0"/>
  </r>
  <r>
    <n v="1170"/>
    <n v="1002510520"/>
    <n v="3"/>
    <x v="2"/>
    <n v="5"/>
    <s v="SINGARJA"/>
    <s v="SINGARAJA"/>
    <s v="SRR"/>
    <s v="REG"/>
    <s v="AO"/>
    <x v="0"/>
    <m/>
    <s v="102 | FOLLOW UP COMPLETED"/>
    <s v="RBS-Regional 3"/>
    <d v="2026-08-05T13:25:56"/>
    <d v="2026-08-07T12:47:55"/>
    <n v="69359181"/>
    <m/>
    <n v="172425707973"/>
    <s v="SMK NEGERI 1 SERIRIT"/>
    <s v="ODP-SRR-FN/66"/>
    <s v="WO060995729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s v="Kendala Pelanggan"/>
    <s v="REVOKE"/>
    <s v="X"/>
    <s v="NO ADDON"/>
    <m/>
    <s v="Follow Up Revoke Completed, New Order ID : SC100251450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m/>
    <m/>
    <m/>
    <e v="#NUM!"/>
    <e v="#NUM!"/>
    <x v="1"/>
  </r>
  <r>
    <n v="1171"/>
    <n v="1002504476"/>
    <n v="3"/>
    <x v="3"/>
    <n v="4"/>
    <s v="YOGYAKARTA"/>
    <s v="SLEMAN"/>
    <s v="GOD"/>
    <s v="REG"/>
    <s v="AO"/>
    <x v="0"/>
    <m/>
    <s v="Completed (PS)"/>
    <s v="RBS-Regional 2"/>
    <d v="2026-08-01T11:56:11"/>
    <d v="2026-08-04T11:29:05"/>
    <n v="69356681"/>
    <m/>
    <n v="146136130010"/>
    <s v="PT Bestari Mulia"/>
    <s v="ODP-GOD-FB/005"/>
    <s v="WO060652204"/>
    <m/>
    <m/>
    <m/>
    <n v="110.3310683"/>
    <n v="-7.7820229999999997"/>
    <s v="|MB10152|/PT Bestari Mulia/08112465562/081336445429/bakhtiyar@royalcorp.co.id"/>
    <s v="Sales Force DBS"/>
    <m/>
    <m/>
    <m/>
    <m/>
    <m/>
    <m/>
    <m/>
    <m/>
    <s v="Management Janji"/>
    <s v="2026-08-03 13:00:00|Tanggal pemasangan: 01/08/2026 Jam pemasangan : pagi / siang Info Tambahan : Hubungi pelanggan dulu sebelum ke lokasi terima kasih|40961370|MYDITA"/>
    <s v="FCC"/>
    <d v="2026-01-08T12:09:52"/>
    <d v="2026-08-03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1/08/2026 Jam pemasangan : pagi / siang Info Tambahan : Hubungi pelanggan dulu sebelum ke lokasi terima kasih|40961370|MYDITA"/>
    <n v="2026"/>
    <n v="8"/>
    <n v="4"/>
    <d v="2026-08-04T00:00:00"/>
    <n v="0.45833333333575865"/>
    <x v="0"/>
  </r>
  <r>
    <n v="1172"/>
    <n v="1002508918"/>
    <n v="3"/>
    <x v="3"/>
    <n v="4"/>
    <s v="PURWOKERTO"/>
    <s v="PURBALINGGA"/>
    <s v="BBT"/>
    <s v="REG"/>
    <s v="AO"/>
    <x v="0"/>
    <m/>
    <s v="Completed (PS)"/>
    <s v="RBS-Regional 3"/>
    <d v="2026-08-04T15:31:58"/>
    <d v="2026-08-06T17:34:50"/>
    <n v="69358462"/>
    <m/>
    <n v="146394104362"/>
    <s v="KSPPS ANUGERAH REMBANG"/>
    <s v="ODP-BBT-FS/015"/>
    <s v="WO060968767"/>
    <m/>
    <m/>
    <m/>
    <n v="109.518474"/>
    <n v="-7.3077800000000002"/>
    <s v="AMRBS ; 980066; AM ; GINA LYSA PUTRI ; TREG3 ; MAGELANG ;PSB 1S HSI BISNIS PROMO 1:1 100 MB;Amat Ariyanto 082138536755; anugerah.rembang@gmail.com"/>
    <s v="Account Manager"/>
    <m/>
    <m/>
    <m/>
    <m/>
    <m/>
    <m/>
    <m/>
    <m/>
    <s v="Management Janji"/>
    <s v="2026-08-10 12:00:00|M Janji : (06/08/2026) jam Pasang pagi / siang  Note : hubungi pelanggan jika ingin kelokasi|40981182|MYDITA"/>
    <s v="FCC"/>
    <d v="2026-04-08T15:40:01"/>
    <d v="2026-08-10T12:00:00"/>
    <m/>
    <s v="PS"/>
    <s v="BOBOT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2:00:00"/>
    <s v="2026-08-10 12:00:00|M Janji : (06/08/2026) jam Pasang pagi / siang  Note : hubungi pelanggan jika ingin kelokasi|40981182|MYDITA"/>
    <n v="2026"/>
    <n v="8"/>
    <n v="6"/>
    <d v="2026-08-06T00:00:00"/>
    <n v="-4.5"/>
    <x v="0"/>
  </r>
  <r>
    <n v="1173"/>
    <n v="1002506433"/>
    <n v="3"/>
    <x v="7"/>
    <n v="4"/>
    <s v="SOLO"/>
    <s v="INNER - SOLO JATENG TIMUR"/>
    <s v="SLO"/>
    <s v="REG"/>
    <s v="AO"/>
    <x v="0"/>
    <s v="1P VOICE"/>
    <s v="CANCEL COMPLETED"/>
    <s v="RBS-Regional 3"/>
    <d v="2026-08-03T15:49:09"/>
    <d v="2026-08-06T09:41:30"/>
    <n v="69357726"/>
    <n v="2715722888"/>
    <m/>
    <s v="RS INDRIATI"/>
    <s v="ODP-SLO-FK/067"/>
    <m/>
    <m/>
    <m/>
    <m/>
    <n v="110.808212"/>
    <n v="-7.6113644000000003"/>
    <s v="AMRBS;960218/Candra Evita Tryariestya/TREG4SOLO/Johanes Adinda Chrisanta/085647023363/edp.rsindriati@gmail.com/PSB TLP ONLY ABODEMEN 48.100, JANGAN DIREVOKE KARENA PAKAI NO CANTIK"/>
    <s v="Sales Force DBS"/>
    <m/>
    <m/>
    <m/>
    <m/>
    <m/>
    <m/>
    <m/>
    <m/>
    <m/>
    <m/>
    <m/>
    <d v="2026-03-08T16:10:38"/>
    <m/>
    <m/>
    <s v="REJECT_FCC"/>
    <s v="X"/>
    <s v="NO ADDON"/>
    <m/>
    <s v="DECLINE : Decline - Batal Order HANIF NUROHMAN 40981182|MYDITA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m/>
    <m/>
    <m/>
    <m/>
    <m/>
    <e v="#NUM!"/>
    <e v="#NUM!"/>
    <x v="1"/>
  </r>
  <r>
    <n v="1174"/>
    <n v="1002509551"/>
    <n v="3"/>
    <x v="0"/>
    <n v="5"/>
    <s v="MALANG"/>
    <s v="KEPANJEN"/>
    <s v="GDG"/>
    <s v="REG"/>
    <s v="AO"/>
    <x v="0"/>
    <m/>
    <s v="Completed (PS)"/>
    <s v="RBS-Regional 3"/>
    <d v="2026-08-05T08:26:21"/>
    <d v="2026-08-08T18:54:59"/>
    <n v="69358749"/>
    <m/>
    <n v="152704231399"/>
    <s v="KSP BeSt Kebonagung"/>
    <s v="ODP-GDG-FH/01"/>
    <s v="WO061173594"/>
    <m/>
    <m/>
    <m/>
    <n v="112.61334739999999"/>
    <n v="-8.0333251000000008"/>
    <s v="AMRBS;404543;WAHYU NUR A'DILLA HAQI;KSP BeSt Kebonagung-GALANG  RIAN OKTAVIANUS;1P inet only 50mbps;083845928863"/>
    <s v="Account Manager"/>
    <m/>
    <m/>
    <m/>
    <m/>
    <m/>
    <m/>
    <m/>
    <m/>
    <s v="Management Janji"/>
    <s v="2026-08-10 08:00:00|Nama Pic : BP GALANG No Hp Pic : 083845928863 Jam Pemasangan : 08:00 - 12.00 Tanggal Pemasangan : SABTU 08 AGUSTUS 2026 Info Tambahan : Hubungi pelanggan sebelum datang ke lokasi, terima kasih.|40961370|MYDITA"/>
    <s v="FCC"/>
    <d v="2026-05-08T08:39:46"/>
    <d v="2026-08-10T08:00:00"/>
    <m/>
    <s v="PS"/>
    <s v="KLOJEN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GALANG No Hp Pic : 083845928863 Jam Pemasangan : 08:00 - 12.00 Tanggal Pemasangan : SABTU 08 AGUSTUS 2026 Info Tambahan : Hubungi pelanggan sebelum datang ke lokasi, terima kasih.|40961370|MYDITA"/>
    <n v="2026"/>
    <n v="8"/>
    <n v="8"/>
    <d v="2026-08-08T00:00:00"/>
    <n v="-2.3333333333357587"/>
    <x v="0"/>
  </r>
  <r>
    <n v="1175"/>
    <n v="1002505711"/>
    <n v="3"/>
    <x v="7"/>
    <n v="4"/>
    <s v="SOLO"/>
    <s v="INNER - SOLO JATENG TIMUR"/>
    <s v="KRT"/>
    <s v="REG"/>
    <s v="AO"/>
    <x v="0"/>
    <m/>
    <s v="MYDITA - GAGAL SEND CARING UNSC"/>
    <s v="RBS-Regional 3"/>
    <d v="2026-08-03T10:09:36"/>
    <d v="2026-08-05T10:27:24"/>
    <n v="69357305"/>
    <m/>
    <m/>
    <s v="Gedung Audit fraud ANS 2"/>
    <m/>
    <m/>
    <m/>
    <m/>
    <m/>
    <n v="110.7651979"/>
    <n v="-7.5410035000000004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1"/>
  </r>
  <r>
    <n v="1176"/>
    <n v="1002508311"/>
    <n v="3"/>
    <x v="1"/>
    <n v="4"/>
    <s v="PEKALONGAN"/>
    <s v="BREBES"/>
    <s v="BRB"/>
    <s v="REG"/>
    <s v="AO"/>
    <x v="0"/>
    <m/>
    <s v="Completed (PS)"/>
    <s v="RBS-Regional 3"/>
    <d v="2026-08-04T13:43:41"/>
    <d v="2026-08-04T14:36:27"/>
    <n v="69355882"/>
    <m/>
    <n v="146284108647"/>
    <s v="CV. SUBEKTI SETIABUDI"/>
    <s v="ODP-BRB-FF/080"/>
    <s v="WO060896813"/>
    <m/>
    <m/>
    <m/>
    <n v="109.0508512"/>
    <n v="-6.9660859000000004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4-08T13:54:57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4T07:00:00"/>
    <s v="2026-08-04 13:00:00|SPBU 4452210 Kemiriamba Jatibarang |SYSTEM|MYDITA"/>
    <n v="2026"/>
    <n v="8"/>
    <n v="4"/>
    <d v="2026-08-04T00:00:00"/>
    <n v="-0.29166666666424135"/>
    <x v="0"/>
  </r>
  <r>
    <n v="1177"/>
    <n v="1002508611"/>
    <n v="3"/>
    <x v="3"/>
    <n v="4"/>
    <s v="MAGELANG"/>
    <s v="MUNTILAN"/>
    <s v="SWT"/>
    <s v="REG"/>
    <s v="AO"/>
    <x v="0"/>
    <m/>
    <s v="FCC - HD1A - PROGRESS"/>
    <s v="RBS-Regional 3"/>
    <d v="2026-08-04T14:37:30"/>
    <d v="2026-08-04T14:39:14"/>
    <n v="69358359"/>
    <m/>
    <n v="142164113607"/>
    <s v="Harnani farm"/>
    <m/>
    <m/>
    <m/>
    <m/>
    <m/>
    <n v="110.3616167"/>
    <n v="-7.5322221999999996"/>
    <s v="|MN00935|/Harnani farm/085868746990/shnikuk93@gmail.com/ 1S HSI BISNIS BASIC PROMO HUT 50 Mbps / AGUS SADEWO"/>
    <s v="Sales Profesional"/>
    <m/>
    <m/>
    <m/>
    <m/>
    <m/>
    <m/>
    <m/>
    <m/>
    <m/>
    <m/>
    <m/>
    <d v="2026-04-08T14:40:14"/>
    <m/>
    <m/>
    <s v="FCC"/>
    <s v="X"/>
    <s v="NO ADDON"/>
    <m/>
    <s v="MYDITA RBS - HD1A - PROGRES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</r>
  <r>
    <n v="1178"/>
    <n v="1002518502"/>
    <n v="3"/>
    <x v="6"/>
    <n v="5"/>
    <s v="SIDOARJO"/>
    <s v="INNER - JATIM TIMUR"/>
    <s v="SDA"/>
    <s v="REG"/>
    <s v="AO"/>
    <x v="0"/>
    <m/>
    <s v="Completed (PS)"/>
    <s v="RBS-Regional 3"/>
    <d v="2026-08-10T16:38:23"/>
    <d v="2026-08-10T21:15:28"/>
    <n v="69345020"/>
    <n v="3135917281"/>
    <n v="152316231203"/>
    <s v="PT. KENT MANDIRI TEKNIK"/>
    <s v="ODP-SDA-FHD/39"/>
    <s v="WO061431753"/>
    <m/>
    <m/>
    <m/>
    <n v="112.755130755219"/>
    <n v="-7.4442643883951201"/>
    <s v="AMRBS/403113/RACHMANTO PRIYO KUNCORO/R3/JATIM TIMUR/HSI B2B (1:1) + PHONE (800 MENIT) 100MBPS 645RB PSB DISC 70%/MAHPUT DAROINI /financekentmandiriteknik@gmail.com"/>
    <s v="Amex"/>
    <m/>
    <m/>
    <m/>
    <m/>
    <m/>
    <m/>
    <m/>
    <m/>
    <s v="Management Janji"/>
    <s v="2026-08-05 15:00:00|CENTRAL INDUSTRIAL PARK KAPPA 18 KEMIRI SIDOARJO|SYSTEM|MYDITA"/>
    <s v="FCC"/>
    <d v="2026-10-08T16:39:46"/>
    <m/>
    <m/>
    <s v="PS"/>
    <s v="SIDOARJO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05 15:00:00|CENTRAL INDUSTRIAL PARK KAPPA 18 KEMIRI SIDOARJO|SYSTEM|MYDITA"/>
    <n v="2026"/>
    <n v="8"/>
    <n v="10"/>
    <d v="2026-08-10T00:00:00"/>
    <n v="-0.29166666666424135"/>
    <x v="0"/>
  </r>
  <r>
    <n v="1179"/>
    <n v="1002515908"/>
    <n v="3"/>
    <x v="5"/>
    <n v="5"/>
    <s v="MADURA"/>
    <s v="PAMEKASAN"/>
    <s v="WRP"/>
    <s v="REG"/>
    <s v="AO"/>
    <x v="0"/>
    <s v="1P INET"/>
    <s v="OSS - FALLOUT"/>
    <s v="RBS-Regional 3"/>
    <d v="2026-08-08T12:59:56"/>
    <d v="2026-08-09T14:27:48"/>
    <n v="69361438"/>
    <m/>
    <n v="152427205515"/>
    <s v="SPBU 54.693.04"/>
    <s v="ODP-WRP-FC/18 FC/D01/18.01"/>
    <s v="WO061257884"/>
    <m/>
    <m/>
    <m/>
    <n v="113.53667177259899"/>
    <n v="-6.8961094586734104"/>
    <s v="MD|MYDB-20260807264692|DB10005/MB10071|SPBU 54.693.04|081803008030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10:17"/>
    <d v="2026-08-09T13:00:00"/>
    <s v="Kendala Teknik"/>
    <s v="FO_WFM"/>
    <s v="X"/>
    <s v="NO ADDON"/>
    <m/>
    <s v="Provisioning Failed|WFM|INF009005488|TOJ_-6.9144000000000005,113.5855024_DOBEL input"/>
    <s v="HSI Bisnis Promo HUT Telkom PSB 70% - 75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</r>
  <r>
    <n v="1180"/>
    <n v="1002509770"/>
    <n v="3"/>
    <x v="6"/>
    <n v="5"/>
    <s v="SIDOARJO"/>
    <s v="INNER - JATIM TIMUR"/>
    <s v="KRN"/>
    <s v="REG"/>
    <s v="AO"/>
    <x v="0"/>
    <m/>
    <s v="100 | REVOKE COMPLETED"/>
    <s v="RBS-Regional 3"/>
    <d v="2026-08-05T09:35:53"/>
    <d v="2026-08-10T10:47:41"/>
    <n v="69358832"/>
    <m/>
    <n v="152331250911"/>
    <s v="MI NURUL ULUM R.LAB"/>
    <s v="ODP-KRN-FAF/40"/>
    <s v="WO061061745"/>
    <m/>
    <m/>
    <m/>
    <n v="112.62424470000001"/>
    <n v="-7.4491252000000001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39:56"/>
    <d v="2026-08-07T08:00:00"/>
    <s v="Kendala Teknik"/>
    <s v="REVOKE"/>
    <s v="KRIA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</r>
  <r>
    <n v="1181"/>
    <n v="1002511078"/>
    <n v="3"/>
    <x v="1"/>
    <n v="4"/>
    <s v="SEMARANG"/>
    <s v="INNER - SEMARANG JATENG UTARA"/>
    <s v="SSL"/>
    <s v="REG"/>
    <s v="AO"/>
    <x v="0"/>
    <m/>
    <s v="Completed (PS)"/>
    <s v="RBS-Regional 3"/>
    <d v="2026-08-05T15:49:15"/>
    <d v="2026-08-05T18:14:28"/>
    <n v="69357504"/>
    <m/>
    <n v="141408117897"/>
    <s v="MBOK TIN"/>
    <s v="ODP-SSL-FA/063"/>
    <s v="WO061007157"/>
    <m/>
    <m/>
    <m/>
    <n v="110.42967899999999"/>
    <n v="-6.9892561000000004"/>
    <s v="MD|MYDB-20260803264238|DN00001/MN00345|MBOK TIN|0817459690"/>
    <s v="MYDIGIBIZPARTNER"/>
    <m/>
    <m/>
    <m/>
    <m/>
    <m/>
    <m/>
    <m/>
    <m/>
    <s v="Management Janji"/>
    <s v="2026-08-04 13:00:00 | Nama PIC : Donny  No HP : 0817459690  Alt :   M Janji : 04/08/2026  Jam Pasang : 08.00 - 13:00   NoteÃ‚Â :  hubungi terlebih dahulu sebelum kelokasi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13:00:00 | Nama PIC : Donny  No HP : 0817459690  Alt :   M Janji : 04/08/2026  Jam Pasang : 08.00 - 13:00   NoteÃ‚Â :  hubungi terlebih dahulu sebelum kelokasi"/>
    <n v="2026"/>
    <n v="8"/>
    <n v="5"/>
    <d v="2026-08-05T00:00:00"/>
    <n v="-0.29166666666424135"/>
    <x v="0"/>
  </r>
  <r>
    <n v="1182"/>
    <n v="1002505119"/>
    <n v="3"/>
    <x v="5"/>
    <n v="5"/>
    <s v="MADURA"/>
    <s v="BANGKALAN"/>
    <s v="SPG"/>
    <s v="REG"/>
    <s v="AO"/>
    <x v="0"/>
    <m/>
    <s v="Completed (PS)"/>
    <s v="RBS-Regional 3"/>
    <d v="2026-08-02T10:24:07"/>
    <d v="2026-08-02T14:51:52"/>
    <n v="69251028"/>
    <m/>
    <n v="152434913425"/>
    <s v="Toko Munakib"/>
    <s v="ODP-SPG-FS/61"/>
    <s v="WO060700251"/>
    <m/>
    <m/>
    <m/>
    <n v="113.207784820028"/>
    <n v="-7.0519537318538701"/>
    <s v="|MN02600|/Toko Munakib/081220281034/aqib36212@gmail.com/HSI Bisnis Winback + Netmonk (1:1) 50 Mbps (Rp 461.100) PSB Rp 150.000/Munakib/-7.038163673894115, 113.20578535838261"/>
    <s v="Sales Force DBS"/>
    <m/>
    <m/>
    <m/>
    <m/>
    <m/>
    <m/>
    <m/>
    <m/>
    <s v="Management Janji"/>
    <s v="2026-02-21 13:00:00|Nama PIC : Bp Munakib  No Hp : 081220281034  Alt : -  Manja : 21 Feb 2026  Jam : Pagi / Siang  Note : Hubungi pelanggan terlebih dahulu  |MU7871|MYDITA"/>
    <s v="FCC"/>
    <d v="2026-02-08T10:25:14"/>
    <m/>
    <m/>
    <s v="PS"/>
    <s v="SAMPANG"/>
    <s v="NETMONK"/>
    <n v="20260802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2T07:00:00"/>
    <s v="2026-02-21 13:00:00|Nama PIC : Bp Munakib  No Hp : 081220281034  Alt : -  Manja : 21 Feb 2026  Jam : Pagi / Siang  Note : Hubungi pelanggan terlebih dahulu  |MU7871|MYDITA"/>
    <n v="2026"/>
    <n v="8"/>
    <n v="2"/>
    <d v="2026-08-02T00:00:00"/>
    <n v="-0.29166666666424135"/>
    <x v="0"/>
  </r>
  <r>
    <n v="1183"/>
    <n v="1002511692"/>
    <n v="3"/>
    <x v="1"/>
    <n v="4"/>
    <s v="SEMARANG"/>
    <s v="INNER - SEMARANG JATENG UTARA"/>
    <s v="SMT"/>
    <s v="REG"/>
    <s v="AO"/>
    <x v="0"/>
    <s v="1P INET"/>
    <s v="Completed (PS)"/>
    <s v="RBS-Regional 3"/>
    <d v="2026-08-06T09:58:56"/>
    <d v="2026-08-08T21:14:15"/>
    <n v="69359678"/>
    <m/>
    <n v="141420144940"/>
    <s v="CV Solusi Inovasi Properti"/>
    <s v="ODP-SMT-FBK/129 FBK/D09/129.01"/>
    <s v="WO061048653"/>
    <m/>
    <m/>
    <m/>
    <n v="110.386797152459"/>
    <n v="-6.9922062738481303"/>
    <s v="MD|MYDB-20260805264414|DN00001/MN00299|CV Solusi Inovasi Properti|081575628551"/>
    <s v="MYDIGIBIZPARTNER"/>
    <m/>
    <m/>
    <m/>
    <m/>
    <m/>
    <m/>
    <m/>
    <m/>
    <s v="Management Janji"/>
    <s v="2026-08-07 08:00:00 | telp :081575628551 alt : manja : pagi : siang 07/08/2026 hub sebelum ke lokasi "/>
    <s v="FCC"/>
    <d v="2026-06-08T10:10:02"/>
    <d v="2026-08-07T08:00:00"/>
    <m/>
    <s v="PS"/>
    <s v="SEMARANG TUGU"/>
    <s v="NO ADDON"/>
    <n v="20260808"/>
    <s v="Completed"/>
    <s v="HSI Bisnis Promo HUT Telkom PSB 70% - 200 Mbps"/>
    <s v="INDIBIZ"/>
    <m/>
    <m/>
    <d v="2026-08-07T08:00:00"/>
    <s v="2026-08-07 08:00:00 | telp :081575628551 alt : manja : pagi : siang 07/08/2026 hub sebelum ke lokasi "/>
    <n v="2026"/>
    <n v="8"/>
    <n v="8"/>
    <d v="2026-08-08T00:00:00"/>
    <n v="0.66666666666424135"/>
    <x v="0"/>
  </r>
  <r>
    <n v="1184"/>
    <n v="1002507658"/>
    <n v="3"/>
    <x v="5"/>
    <n v="5"/>
    <s v="SBY SELATAN"/>
    <s v="KETINTANG"/>
    <s v="RKT"/>
    <s v="REG"/>
    <s v="AO"/>
    <x v="0"/>
    <s v="1P INET"/>
    <s v="Completed (PS)"/>
    <s v="RBS-Regional 3"/>
    <d v="2026-08-04T11:10:56"/>
    <d v="2026-08-04T16:09:42"/>
    <n v="69358126"/>
    <m/>
    <n v="152308241262"/>
    <s v="KOS SIWALAN KERTO"/>
    <s v="ODP-RKT-FCU/36"/>
    <s v="WO060871471"/>
    <m/>
    <m/>
    <m/>
    <n v="112.7393304"/>
    <n v="-7.3415568999999996"/>
    <s v="MD|MYDB-20260804264298|DN00001/MN00443|KOS SIWALAN KERTO|085777777745"/>
    <s v="MYDIGIBIZPARTNER"/>
    <m/>
    <m/>
    <m/>
    <m/>
    <m/>
    <m/>
    <m/>
    <m/>
    <s v="Management Janji"/>
    <s v="2026-08-05 08:00:00 | Tanggal Pemasangan : 05 Agustus 2026 Jam Pemasangan : 08:00 13:00 Info Tambahan : Hubungi pelanggan dulu sebelum ke lokasi terimakasih"/>
    <s v="FCC"/>
    <d v="2026-04-08T11:25:40"/>
    <d v="2026-08-05T08:00:00"/>
    <m/>
    <s v="PS"/>
    <s v="RUNGKUT"/>
    <s v="NO ADDON"/>
    <n v="20260804"/>
    <s v="Completed"/>
    <s v="HSI Bisnis Promo HUT Telkom PSB 70% - 200 Mbps"/>
    <s v="INDIBIZ"/>
    <m/>
    <m/>
    <d v="2026-08-05T08:00:00"/>
    <s v="2026-08-05 08:00:00 | Tanggal Pemasangan : 05 Agustus 2026 Jam Pemasangan : 08:00 13:00 Info Tambahan : Hubungi pelanggan dulu sebelum ke lokasi terimakasih"/>
    <n v="2026"/>
    <n v="8"/>
    <n v="4"/>
    <d v="2026-08-04T00:00:00"/>
    <n v="-1.3333333333357587"/>
    <x v="0"/>
  </r>
  <r>
    <n v="1185"/>
    <n v="1002517689"/>
    <n v="3"/>
    <x v="4"/>
    <n v="5"/>
    <s v="MATARAM"/>
    <s v="SUMBAWA"/>
    <s v="SBW"/>
    <s v="REG"/>
    <s v="AO"/>
    <x v="0"/>
    <m/>
    <s v="Completed (PS)"/>
    <s v="RBS-Regional 3"/>
    <d v="2026-08-10T13:10:37"/>
    <d v="2026-08-10T14:08:43"/>
    <n v="69360771"/>
    <m/>
    <n v="172606792136"/>
    <s v="LAUNDRY EL"/>
    <s v="ODP-SBW-FBG/07"/>
    <s v="WO061397103"/>
    <m/>
    <m/>
    <m/>
    <n v="117.70505249999999"/>
    <n v="-8.6698895"/>
    <s v="|MN01595|MYIA-086815516183/POI/fajriansyah/085927313163/fajriansyah030597@gmail.com"/>
    <s v="Sales Profesional"/>
    <m/>
    <m/>
    <m/>
    <m/>
    <m/>
    <m/>
    <m/>
    <m/>
    <s v="Management Janji"/>
    <s v="2026-08-08 13:00:00 | Nama Pic : bp fajriansyah  No Hp Pic : 088292061272  No alt : -  Jam Pemasangan : pagi   Tanggal Pemasangan : 8 Agustus 2026"/>
    <s v="FCC"/>
    <d v="2026-10-08T13:25:3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Nama Pic : bp fajriansyah  No Hp Pic : 088292061272  No alt : -  Jam Pemasangan : pagi   Tanggal Pemasangan : 8 Agustus 2026"/>
    <n v="2026"/>
    <n v="8"/>
    <n v="10"/>
    <d v="2026-08-10T00:00:00"/>
    <n v="-0.29166666666424135"/>
    <x v="0"/>
  </r>
  <r>
    <n v="1186"/>
    <n v="1002515708"/>
    <n v="3"/>
    <x v="0"/>
    <n v="5"/>
    <s v="KEDIRI"/>
    <s v="NGANJUK"/>
    <s v="WRJ"/>
    <s v="REG"/>
    <s v="AO"/>
    <x v="0"/>
    <s v="1P INET"/>
    <s v="Completed (PS)"/>
    <s v="RBS-Regional 3"/>
    <d v="2026-08-08T10:13:57"/>
    <d v="2026-08-08T21:57:29"/>
    <n v="69361303"/>
    <m/>
    <n v="152641205431"/>
    <s v="FOMO CAFE"/>
    <s v="ODP-WRJ-FD/21 FD/D03/21.01"/>
    <s v="WO061241331"/>
    <m/>
    <m/>
    <m/>
    <n v="112.058712"/>
    <n v="-7.6771010000000004"/>
    <s v="|MN02812|MYIA-063944870176/POI/PUTRA SURYA ADTYA DIMAS/082134306950/adittyadiimas@gmail.com"/>
    <s v="MYIB_ASSISTANT"/>
    <m/>
    <m/>
    <m/>
    <m/>
    <m/>
    <m/>
    <m/>
    <m/>
    <s v="Management Janji"/>
    <s v="2026-08-09 08:00:00 | Nama PIC: BP PUTRA Notel: 082134306950 Alt: -  Tanggal: 9/8/2026 Jam Pasang: Pagi  Note: Hubungi pelanggan sebelum ke lokasi, terima kasih. "/>
    <s v="FCC"/>
    <d v="2026-08-08T10:25:14"/>
    <d v="2026-08-09T08:00:00"/>
    <m/>
    <s v="PS"/>
    <s v="KERTOSONO"/>
    <s v="NO ADDON"/>
    <n v="20260808"/>
    <s v="Completed"/>
    <s v="HSI Bisnis Promo HUT Telkom PSB 70% - 200 Mbps"/>
    <s v="INDIBIZ"/>
    <m/>
    <m/>
    <d v="2026-08-09T08:00:00"/>
    <s v="2026-08-09 08:00:00 | Nama PIC: BP PUTRA Notel: 082134306950 Alt: -  Tanggal: 9/8/2026 Jam Pasang: Pagi  Note: Hubungi pelanggan sebelum ke lokasi, terima kasih. "/>
    <n v="2026"/>
    <n v="8"/>
    <n v="8"/>
    <d v="2026-08-08T00:00:00"/>
    <n v="-1.3333333333357587"/>
    <x v="0"/>
  </r>
  <r>
    <n v="1187"/>
    <n v="1002517119"/>
    <n v="3"/>
    <x v="7"/>
    <n v="4"/>
    <s v="SOLO"/>
    <s v="WONOGIRI"/>
    <s v="WNG"/>
    <s v="REG"/>
    <s v="AO"/>
    <x v="0"/>
    <s v="2P INET + VOICE"/>
    <s v="7 | OSS - PROVISIONING ISSUED"/>
    <s v="RBS-Regional 3"/>
    <d v="2026-08-10T09:55:57"/>
    <d v="2026-08-11T08:07:35"/>
    <n v="69362186"/>
    <n v="2735504024"/>
    <n v="143554100559"/>
    <s v="PT KARYA DARMO TINEM SPBU 44.576.04"/>
    <s v="ODP-WNG-FE/074 FE/D01/074.01"/>
    <s v="WO061365262"/>
    <m/>
    <m/>
    <m/>
    <n v="110.9826278"/>
    <n v="-7.8151533000000004"/>
    <s v="|MN02255|MYIA-076795064714/POI/ELLISA YULIYANTI/085641059961/spbu4457604bbm@yahoo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0:10:08"/>
    <d v="2026-08-11T08:00:00"/>
    <m/>
    <s v="PI"/>
    <s v="X"/>
    <s v="NO ADDON"/>
    <m/>
    <s v="Provisioning Issued"/>
    <s v="HSI Bisnis Basic Bundling Phone PSB 70% - Free 800 Menit Promo - 75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</r>
  <r>
    <n v="1188"/>
    <n v="1002510210"/>
    <n v="3"/>
    <x v="5"/>
    <n v="5"/>
    <s v="SBY UTARA"/>
    <s v="LAMONGAN"/>
    <s v="SDD"/>
    <s v="REG"/>
    <s v="AO"/>
    <x v="0"/>
    <s v="1P INET"/>
    <s v="Completed (PS)"/>
    <s v="RBS-Regional 3"/>
    <d v="2026-08-05T11:25:57"/>
    <d v="2026-08-05T18:30:47"/>
    <n v="69359003"/>
    <m/>
    <n v="152457201370"/>
    <s v="SPBU 54.622.18"/>
    <s v="ODP-SDD-FAP/36 FAP/D04/36.01"/>
    <s v="WO060967534"/>
    <m/>
    <m/>
    <m/>
    <n v="112.362749017775"/>
    <n v="-7.01041411780791"/>
    <s v="MD|MYDB-20260804264310|DN00001/MN00216|SPBU 54.622.18|082245796524"/>
    <s v="MYDIGIBIZPARTNER"/>
    <m/>
    <m/>
    <m/>
    <m/>
    <m/>
    <m/>
    <m/>
    <m/>
    <s v="Management Janji"/>
    <s v="2026-08-06 10:00:00 | Nama PIC : Bapak Agus No HP : 082245796524 No Alternatif : - M Janji : 06/08/2026 Jam Pasang : Pagi NoteÃ‚Â :  Hubungi terlebih dahulu sebelum ke lokasi "/>
    <s v="FCC"/>
    <d v="2026-05-08T11:39:53"/>
    <d v="2026-08-06T10:00:00"/>
    <m/>
    <s v="PS"/>
    <s v="X"/>
    <s v="NO ADDON"/>
    <n v="20260805"/>
    <s v="Completed"/>
    <s v="HSI Bisnis Promo HUT Telkom PSB 70% - 50 Mbps"/>
    <s v="INDIBIZ"/>
    <m/>
    <m/>
    <d v="2026-08-06T10:00:00"/>
    <s v="2026-08-06 10:00:00 | Nama PIC : Bapak Agus No HP : 082245796524 No Alternatif : - M Janji : 06/08/2026 Jam Pasang : Pagi NoteÃ‚Â :  Hubungi terlebih dahulu sebelum ke lokasi "/>
    <n v="2026"/>
    <n v="8"/>
    <n v="5"/>
    <d v="2026-08-05T00:00:00"/>
    <n v="-1.4166666666642413"/>
    <x v="0"/>
  </r>
  <r>
    <n v="1189"/>
    <n v="1002512303"/>
    <n v="3"/>
    <x v="5"/>
    <n v="5"/>
    <s v="SBY SELATAN"/>
    <s v="MANYAR"/>
    <s v="GBG"/>
    <s v="REG"/>
    <s v="AO"/>
    <x v="0"/>
    <s v="1P INET"/>
    <s v="Completed (PS)"/>
    <s v="RBS-Regional 3"/>
    <d v="2026-08-06T12:58:56"/>
    <d v="2026-08-07T15:23:41"/>
    <n v="69359950"/>
    <m/>
    <n v="152320246220"/>
    <s v="Green Mile Indonesia"/>
    <s v="ODP-MYR-FCJ/69 FCJ/D07/01.69"/>
    <s v="WO061070306"/>
    <m/>
    <m/>
    <m/>
    <n v="112.7576342"/>
    <n v="-7.2787804999999999"/>
    <s v="MD|MYID-4042608050004|RBIZBestdeals|Green Mile Indonesia|085736570264"/>
    <s v="SOBIZ"/>
    <m/>
    <m/>
    <m/>
    <m/>
    <m/>
    <m/>
    <m/>
    <m/>
    <s v="Management Janji"/>
    <s v="2026-08-11 08:00:00 | Nama : BP GADING (IT) No Hp : 085736570264 No Alt :  Tgl Pemasangan : 07 Agustus 2026 Interval : SIANG Note : Hubungi pelanggan terlebih dahulu"/>
    <s v="FCC"/>
    <d v="2026-06-08T13:10:52"/>
    <d v="2026-08-11T08:00:00"/>
    <m/>
    <s v="PS"/>
    <s v="DARMO GUBENG"/>
    <s v="NO ADDON"/>
    <n v="20260807"/>
    <s v="Completed"/>
    <s v="HSI Bisnis Basic Promo HUT Telkom PSB 70% - 100 Mbps"/>
    <s v="INDIBIZ"/>
    <m/>
    <m/>
    <d v="2026-08-11T08:00:00"/>
    <s v="2026-08-11 08:00:00 | Nama : BP GADING (IT) No Hp : 085736570264 No Alt :  Tgl Pemasangan : 07 Agustus 2026 Interval : SIANG Note : Hubungi pelanggan terlebih dahulu"/>
    <n v="2026"/>
    <n v="8"/>
    <n v="7"/>
    <d v="2026-08-07T00:00:00"/>
    <n v="-4.3333333333357587"/>
    <x v="0"/>
  </r>
  <r>
    <n v="1190"/>
    <n v="1002505511"/>
    <n v="3"/>
    <x v="6"/>
    <n v="5"/>
    <s v="SIDOARJO"/>
    <s v="MOJOKERTO"/>
    <s v="MIP"/>
    <s v="REG"/>
    <s v="AO"/>
    <x v="0"/>
    <m/>
    <s v="OSS - FALLOUT"/>
    <s v="RBS-Regional 3"/>
    <d v="2026-08-03T08:42:40"/>
    <d v="2026-08-10T08:58:41"/>
    <n v="69357180"/>
    <m/>
    <n v="152313204392"/>
    <s v="SMP ENTREPRENEUR DAARUS SHALAWAT"/>
    <s v="ODP-MIP-FA/40"/>
    <s v="WO060760288"/>
    <m/>
    <m/>
    <m/>
    <n v="112.4777466"/>
    <n v="-7.4137721000000001"/>
    <s v="|MC30217|/AHMAD MAKSUM AMIN/87752703567/ppdaarusshalawat@gmail.com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010577|MYDITA"/>
    <s v="FCC"/>
    <d v="2026-03-08T08:55:09"/>
    <d v="2026-08-04T08:00:00"/>
    <s v="Kendala Pelanggan"/>
    <s v="FO_WFM"/>
    <s v="MOJOKERTO"/>
    <s v="NETMONK"/>
    <m/>
    <s v="Provisioning Failed|WFM|INF009008520|HOL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: 04/08/2026 Jam pemasangan : pagi / siang Info Tambahan : Hubungi pelanggan dulu sebelum ke lokasi. terima kasih |40010577|MYDITA"/>
    <m/>
    <m/>
    <m/>
    <e v="#NUM!"/>
    <e v="#NUM!"/>
    <x v="1"/>
  </r>
  <r>
    <n v="1191"/>
    <n v="1002518516"/>
    <n v="3"/>
    <x v="1"/>
    <n v="4"/>
    <s v="SEMARANG"/>
    <s v="INNER - SEMARANG JATENG UTARA"/>
    <s v="BMK"/>
    <s v="REG"/>
    <s v="AO"/>
    <x v="0"/>
    <s v="1P INET"/>
    <s v="MIE - SEND SURVEY"/>
    <s v="RBS-Regional 3"/>
    <d v="2026-08-10T16:41:57"/>
    <d v="2026-08-10T16:44:01"/>
    <n v="69362732"/>
    <m/>
    <n v="141423136633"/>
    <s v="ERABLUE NGESREP"/>
    <s v="ODP-BMK-FB/010 FB/D09/010.01"/>
    <s v="WO061431637"/>
    <m/>
    <m/>
    <m/>
    <n v="110.422167"/>
    <n v="-7.0496670000000003"/>
    <s v="|MN02713|MYIA-080701073796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SURVEY_NEW_MANJA"/>
    <s v="X"/>
    <s v="NO ADDON"/>
    <m/>
    <s v="MIE - SEND SURVEY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</r>
  <r>
    <n v="1192"/>
    <n v="1002514539"/>
    <n v="3"/>
    <x v="4"/>
    <n v="5"/>
    <s v="MATARAM"/>
    <s v="BIMA"/>
    <s v="SIL"/>
    <s v="REG"/>
    <s v="AO"/>
    <x v="0"/>
    <m/>
    <s v="Completed (PS)"/>
    <s v="RBS-Regional 3"/>
    <d v="2026-08-07T13:10:17"/>
    <d v="2026-08-07T14:50:05"/>
    <n v="69356983"/>
    <m/>
    <n v="172617203048"/>
    <s v="CV. JOHAN TEKNIK"/>
    <s v="ODP-SIL-FAA/46"/>
    <s v="WO061163122"/>
    <m/>
    <m/>
    <m/>
    <n v="118.6272788"/>
    <n v="-8.5061937000000007"/>
    <s v="MD|MYDB-20260731264061|DB10005/MB10152|CV. JOHAN TEKNIK|085135771403"/>
    <s v="MYDIGIBIZPARTNER"/>
    <m/>
    <m/>
    <m/>
    <m/>
    <m/>
    <m/>
    <m/>
    <m/>
    <s v="Management Janji"/>
    <s v="2026-08-04 08:00:00 | M Janji : (03/08/2026)  jam Pasang : 09:00  Note : hubungi pelanggan jika ingin kelokasi"/>
    <s v="FCC"/>
    <d v="2026-07-08T13:25:39"/>
    <m/>
    <m/>
    <s v="PS"/>
    <s v="BIMA BARAT"/>
    <s v="NO ADDON"/>
    <n v="20260807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07:00:00"/>
    <s v="2026-08-04 08:00:00 | M Janji : (03/08/2026)  jam Pasang : 09:00  Note : hubungi pelanggan jika ingin kelokasi"/>
    <n v="2026"/>
    <n v="8"/>
    <n v="7"/>
    <d v="2026-08-07T00:00:00"/>
    <n v="-0.29166666666424135"/>
    <x v="0"/>
  </r>
  <r>
    <n v="1193"/>
    <n v="1002516330"/>
    <n v="3"/>
    <x v="1"/>
    <n v="4"/>
    <s v="PEKALONGAN"/>
    <s v="BREBES"/>
    <s v="TTL"/>
    <s v="REG"/>
    <s v="AO"/>
    <x v="0"/>
    <s v="1P INET"/>
    <s v="Completed (PS)"/>
    <s v="RBS-Regional 3"/>
    <d v="2026-08-09T09:37:56"/>
    <d v="2026-08-10T12:40:10"/>
    <n v="69361726"/>
    <m/>
    <n v="142204107554"/>
    <s v="ONLINESHOP ADIM"/>
    <s v="ODP-TTL-FL/072 FL/D02/072.01"/>
    <s v="WO061304103"/>
    <m/>
    <m/>
    <m/>
    <n v="108.884513005614"/>
    <n v="-6.8923399109646102"/>
    <s v="MD|MYDB-20260808264793|SC20016/MC20202|ONLINESHOP ADIM|08981271816"/>
    <s v="MYDIGIBIZPARTNER"/>
    <m/>
    <m/>
    <m/>
    <m/>
    <m/>
    <m/>
    <m/>
    <m/>
    <s v="Management Janji"/>
    <s v="2026-08-10 08:00:00 | Nama PIC:  bp adim  No HP: 08981271816 Alt: Tanggal: 10/8/2026 Jam Pasang: Pagi Note: Hubungi sebelum ke lokasi, terimakasih."/>
    <s v="FCC"/>
    <d v="2026-09-08T09:39:50"/>
    <d v="2026-08-10T08:00:00"/>
    <m/>
    <s v="PS"/>
    <s v="KETANGGUNGAN"/>
    <s v="NO ADDON"/>
    <n v="20260810"/>
    <s v="Completed"/>
    <s v="HSI Bisnis Promo HUT Telkom PSB 70% - 200 Mbps"/>
    <s v="INDIBIZ"/>
    <m/>
    <m/>
    <d v="2026-08-10T08:00:00"/>
    <s v="2026-08-10 08:00:00 | Nama PIC:  bp adim  No HP: 08981271816 Alt: Tanggal: 10/8/2026 Jam Pasang: Pagi Note: Hubungi sebelum ke lokasi, terimakasih."/>
    <n v="2026"/>
    <n v="8"/>
    <n v="10"/>
    <d v="2026-08-10T00:00:00"/>
    <n v="-0.33333333333575865"/>
    <x v="0"/>
  </r>
  <r>
    <n v="1194"/>
    <n v="1002505528"/>
    <n v="3"/>
    <x v="4"/>
    <n v="5"/>
    <s v="MATARAM"/>
    <s v="SUMBAWA"/>
    <s v="MLK"/>
    <s v="REG"/>
    <s v="AO"/>
    <x v="0"/>
    <s v="1P INET"/>
    <s v="Completed (PS)"/>
    <s v="RBS-Regional 3"/>
    <d v="2026-08-03T08:46:57"/>
    <d v="2026-08-04T15:00:58"/>
    <n v="69357164"/>
    <m/>
    <n v="172608206208"/>
    <s v="VECTOR UTAMA INDONESIA 02"/>
    <s v="ODP-MLK-FAE/18 FAE/D01/18.01"/>
    <s v="WO060755137"/>
    <m/>
    <m/>
    <m/>
    <n v="116.75307049704401"/>
    <n v="-8.9027604307455697"/>
    <s v="|MN02367|MYIA-043800500356/POI/RAHMAD RAMDHANI/081228245989/dhani@vector-corrosion.co.id"/>
    <s v="MYIB_ASSISTANT"/>
    <m/>
    <m/>
    <m/>
    <m/>
    <m/>
    <m/>
    <m/>
    <m/>
    <s v="Management Janji"/>
    <s v="2026-08-04 08:00:00 | Tanggal pemasangan: 27/07/2026 Jam pemasangan : pagi / siang Info Tambahan : Hubungi pelanggan dulu sebelum ke lokasi. terima kasih"/>
    <s v="FCC"/>
    <d v="2026-03-08T08:55:09"/>
    <d v="2026-08-04T08:00:00"/>
    <m/>
    <s v="PS"/>
    <s v="SUMBAWA BARAT"/>
    <s v="NETMONK"/>
    <n v="20260804"/>
    <s v="Completed"/>
    <s v="HSI Bisnis Bundling Netmonk Promo 2026 PSB 70% - 100 Mbps"/>
    <s v="INDIBIZ"/>
    <m/>
    <m/>
    <d v="2026-08-04T08:00:00"/>
    <s v="2026-08-04 08:00:00 | Tanggal pemasangan: 27/07/2026 Jam pemasangan : pagi / siang Info Tambahan : Hubungi pelanggan dulu sebelum ke lokasi. terima kasih"/>
    <n v="2026"/>
    <n v="8"/>
    <n v="4"/>
    <d v="2026-08-04T00:00:00"/>
    <n v="-0.33333333333575865"/>
    <x v="0"/>
  </r>
  <r>
    <n v="1195"/>
    <n v="1002515487"/>
    <n v="3"/>
    <x v="0"/>
    <n v="5"/>
    <s v="KEDIRI"/>
    <s v="KEDIRI"/>
    <s v="SBI"/>
    <s v="REG"/>
    <s v="AO"/>
    <x v="0"/>
    <s v="1P INET"/>
    <s v="Completed (PS)"/>
    <s v="RBS-Regional 3"/>
    <d v="2026-08-07T18:53:56"/>
    <d v="2026-08-08T13:33:44"/>
    <n v="69361153"/>
    <m/>
    <n v="152626204672"/>
    <s v="SPBU 54.641.32 CV SUMBER MAKMUR BERSAMA"/>
    <s v="ODP-SBI-FC/10 FC/D02/10.01"/>
    <s v="WO061201803"/>
    <m/>
    <m/>
    <m/>
    <n v="111.987472102046"/>
    <n v="-7.9586099180052097"/>
    <s v="MD|MYDB-20260806264580|DC20010/MC20002|SPBU 54.641.32 CV SUMBER MAKMUR BERSAMA|085259554964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55:10"/>
    <d v="2026-08-08T15:00:00"/>
    <m/>
    <s v="PS"/>
    <s v="NGADILUWIH"/>
    <s v="NO ADDON"/>
    <n v="20260808"/>
    <s v="Completed"/>
    <s v="HSI Bisnis Promo HUT Telkom PSB 70% - 100 Mbps"/>
    <s v="INDIBIZ"/>
    <m/>
    <m/>
    <d v="2026-08-08T15:00:00"/>
    <s v="2026-08-08 15:00:00 | M Janji : (08/08/026) jam Pasang : 09:00 Note : hubungi pelanggan jika ingin kelokasi"/>
    <n v="2026"/>
    <n v="8"/>
    <n v="8"/>
    <d v="2026-08-08T00:00:00"/>
    <n v="-0.625"/>
    <x v="0"/>
  </r>
  <r>
    <n v="1196"/>
    <n v="1002518055"/>
    <n v="3"/>
    <x v="1"/>
    <n v="4"/>
    <s v="SEMARANG"/>
    <s v="KENDAL"/>
    <s v="KDL"/>
    <s v="REG"/>
    <s v="AO"/>
    <x v="0"/>
    <s v="1P INET"/>
    <s v="MIE - SEND SURVEY"/>
    <s v="RBS-Regional 3"/>
    <d v="2026-08-10T14:34:58"/>
    <d v="2026-08-10T14:36:01"/>
    <n v="69362585"/>
    <m/>
    <n v="146457106359"/>
    <s v="SPBU 44.513.22 PROTOMULYO"/>
    <s v="ODP-KDL-FX/073 FX/D08/073.01"/>
    <s v="WO061411028"/>
    <m/>
    <m/>
    <m/>
    <n v="110.24968"/>
    <n v="-6.9777250000000004"/>
    <s v="|MN02184|MYIA-083767900782/POI/TARA NAJMIA LUTHFITA SARI /085740905252/spbu4451322@gmail.com"/>
    <s v="MYIB_ASSISTANT"/>
    <m/>
    <m/>
    <m/>
    <m/>
    <m/>
    <m/>
    <m/>
    <m/>
    <s v="Management Janji"/>
    <s v="2026-08-11 13:00:00 | M Janji : (11/08/2026) jam Pasang : 09:00 Note : hubungi pelanggan jika ingin kelokasi "/>
    <s v="FCC"/>
    <d v="2026-10-08T14:39:40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M Janji : (11/08/2026) jam Pasang : 09:00 Note : hubungi pelanggan jika ingin kelokasi "/>
    <m/>
    <m/>
    <m/>
    <e v="#NUM!"/>
    <e v="#NUM!"/>
    <x v="1"/>
  </r>
  <r>
    <n v="1197"/>
    <n v="1002517716"/>
    <n v="3"/>
    <x v="4"/>
    <n v="5"/>
    <s v="MATARAM"/>
    <s v="SUMBAWA"/>
    <s v="SBW"/>
    <s v="REG"/>
    <s v="AO"/>
    <x v="0"/>
    <m/>
    <s v="Completed (PS)"/>
    <s v="RBS-Regional 3"/>
    <d v="2026-08-10T13:17:13"/>
    <d v="2026-08-10T14:41:57"/>
    <n v="69360715"/>
    <m/>
    <n v="172606792137"/>
    <s v="RUMAH MAKAN BESTUNGIL"/>
    <s v="ODP-SBW-FBE/05"/>
    <s v="WO061398719"/>
    <m/>
    <m/>
    <m/>
    <n v="117.4053983"/>
    <n v="-8.4886441000000001"/>
    <s v="|MN01595|MYIA-008416179563/POI/NURUL WAHIDAH/081237072219/ptbestungilmitrasejahtera@gmail.com"/>
    <s v="Sales Profesional"/>
    <m/>
    <m/>
    <m/>
    <m/>
    <m/>
    <m/>
    <m/>
    <m/>
    <s v="Management Janji"/>
    <s v="2026-08-08 13:00:00 | Tanggal pemasangan: 08/08/2026  Jam pemasangan : siang  Info Tambahan : Hubungi pelanggan dulu sebelum ke lokasi  terima kasih."/>
    <s v="FCC"/>
    <d v="2026-10-08T13:25:3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Tanggal pemasangan: 08/08/2026  Jam pemasangan : siang  Info Tambahan : Hubungi pelanggan dulu sebelum ke lokasi  terima kasih."/>
    <n v="2026"/>
    <n v="8"/>
    <n v="10"/>
    <d v="2026-08-10T00:00:00"/>
    <n v="-0.29166666666424135"/>
    <x v="0"/>
  </r>
  <r>
    <n v="1198"/>
    <n v="1002518080"/>
    <n v="3"/>
    <x v="3"/>
    <n v="4"/>
    <s v="YOGYAKARTA"/>
    <s v="GUNUNG KIDUL"/>
    <s v="WNS"/>
    <s v="REG"/>
    <s v="AO"/>
    <x v="0"/>
    <m/>
    <s v="Completed (PS)"/>
    <s v="RBS-Regional 3"/>
    <d v="2026-08-10T14:41:37"/>
    <d v="2026-08-10T16:08:21"/>
    <n v="69360950"/>
    <m/>
    <n v="143135115072"/>
    <s v="UPT PUSKESMAS PALIYAN"/>
    <s v="ODP-WNS-FAY/038"/>
    <s v="WO061413165"/>
    <m/>
    <m/>
    <m/>
    <n v="110.5139851"/>
    <n v="-7.9997522999999999"/>
    <s v="|MN00277|MYIA-069233367829/POI/Supriayanta/081326235702/pusk.paliyan@gmail.com"/>
    <s v="Sales Profesional"/>
    <m/>
    <m/>
    <m/>
    <m/>
    <m/>
    <m/>
    <m/>
    <m/>
    <s v="Management Janji"/>
    <s v="2026-08-08 13:00:00 | telp :081326235702   alt : pagi / siang 08/08/2026  hub sebelum ke lokasi   "/>
    <s v="FCC"/>
    <d v="2026-10-08T14:55:31"/>
    <m/>
    <m/>
    <s v="PS"/>
    <s v="WONOSARI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telp :081326235702   alt : pagi / siang 08/08/2026  hub sebelum ke lokasi   "/>
    <n v="2026"/>
    <n v="8"/>
    <n v="10"/>
    <d v="2026-08-10T00:00:00"/>
    <n v="-0.29166666666424135"/>
    <x v="0"/>
  </r>
  <r>
    <n v="1199"/>
    <n v="1002516070"/>
    <n v="3"/>
    <x v="4"/>
    <n v="5"/>
    <s v="MATARAM"/>
    <s v="INNER - NUSA TENGGARA"/>
    <s v="SWE"/>
    <s v="REG"/>
    <s v="AO"/>
    <x v="0"/>
    <s v="1P INET"/>
    <s v="Completed (PS)"/>
    <s v="RBS-Regional 3"/>
    <d v="2026-08-08T15:04:57"/>
    <d v="2026-08-10T09:05:32"/>
    <n v="69361546"/>
    <m/>
    <n v="172605804107"/>
    <s v="TOKO WISNU"/>
    <s v="ODP-SWE-FAH/03"/>
    <s v="WO061271962"/>
    <m/>
    <m/>
    <m/>
    <n v="116.19621444493499"/>
    <n v="-8.5867684548415202"/>
    <s v="MD|MYDB-20260807264654|SC00001/MC00069|TOKO WISNU|085955055717"/>
    <s v="MYDIGIBIZPARTNER"/>
    <m/>
    <m/>
    <m/>
    <m/>
    <m/>
    <m/>
    <m/>
    <m/>
    <s v="Management Janji"/>
    <s v="2026-08-09 13:00:00 | Nama PIC : Bp Wisnu No Hp : 085955055717 No Alt : - Tgl Pemasangan : 09 Agustus 2026 Interval : PAGI  Note : Hubungi pelanggan terlebih dahulu"/>
    <s v="FCC"/>
    <d v="2026-08-08T15:10:03"/>
    <d v="2026-08-09T13:00:00"/>
    <m/>
    <s v="PS"/>
    <s v="X"/>
    <s v="NO ADDON"/>
    <n v="20260810"/>
    <s v="Completed"/>
    <s v="HSI Bisnis Promo HUT Telkom PSB 70% - 100 Mbps Dual Band"/>
    <s v="INDIBIZ"/>
    <m/>
    <m/>
    <d v="2026-08-09T13:00:00"/>
    <s v="2026-08-09 13:00:00 | Nama PIC : Bp Wisnu No Hp : 085955055717 No Alt : - Tgl Pemasangan : 09 Agustus 2026 Interval : PAGI  Note : Hubungi pelanggan terlebih dahulu"/>
    <n v="2026"/>
    <n v="8"/>
    <n v="10"/>
    <d v="2026-08-10T00:00:00"/>
    <n v="0.45833333333575865"/>
    <x v="0"/>
  </r>
  <r>
    <n v="1200"/>
    <n v="1002509817"/>
    <n v="3"/>
    <x v="2"/>
    <n v="5"/>
    <s v="SINGARJA"/>
    <s v="SINGARAJA"/>
    <s v="SRR"/>
    <s v="REG"/>
    <s v="AO"/>
    <x v="0"/>
    <m/>
    <s v="WAITING AKTIFASI IHLD"/>
    <s v="RBS-Regional 3"/>
    <d v="2026-08-05T09:44:48"/>
    <d v="2026-08-06T15:00:03"/>
    <n v="69353114"/>
    <m/>
    <m/>
    <s v="PT KENCANA MAJU BERSAMA"/>
    <m/>
    <s v="WO060807888"/>
    <m/>
    <m/>
    <m/>
    <n v="114.94404900000001"/>
    <n v="-8.2257459999999991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5-08T09:55:13"/>
    <m/>
    <m/>
    <s v="UNSC"/>
    <s v="X"/>
    <s v="NO ADDON"/>
    <m/>
    <s v="WAITING:  |MYDITA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1"/>
  </r>
  <r>
    <n v="1201"/>
    <n v="1002511793"/>
    <n v="3"/>
    <x v="6"/>
    <n v="5"/>
    <s v="SIDOARJO"/>
    <s v="MOJOKERTO"/>
    <s v="MJS"/>
    <s v="REG"/>
    <s v="AO"/>
    <x v="0"/>
    <m/>
    <s v="Completed (PS)"/>
    <s v="RBS-Regional 3"/>
    <d v="2026-08-06T10:28:43"/>
    <d v="2026-08-06T18:45:39"/>
    <n v="69359729"/>
    <m/>
    <n v="152330220677"/>
    <s v="SMA NEGERI 1 MOJOSARI"/>
    <s v="ODP-MJS-FQ/29"/>
    <s v="WO061069510"/>
    <m/>
    <m/>
    <m/>
    <n v="112.5609852"/>
    <n v="-7.5090361000000003"/>
    <s v="|MN01575|/SMA NEGERI 1 MOJOSARI/WINBACK 2.0 HSI B2B (1:2) 100MBPS 440RB PSB DISC 70%//info@sman1mojosari.sch.id/HERMAWAN/89629723894"/>
    <s v="Sales Force DBS"/>
    <m/>
    <m/>
    <m/>
    <m/>
    <m/>
    <m/>
    <m/>
    <m/>
    <s v="Management Janji"/>
    <s v="2026-08-07 13:00:00|Jam pemasangan : 12.00 Info Tambahan : Hubungi pelanggan dulu sebelum ke lokasi terimakasih  |40951378|MYDITA"/>
    <s v="FCC"/>
    <d v="2026-06-08T10:39:54"/>
    <d v="2026-08-07T13:00:00"/>
    <m/>
    <s v="PS"/>
    <s v="MOJOKERT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Jam pemasangan : 12.00 Info Tambahan : Hubungi pelanggan dulu sebelum ke lokasi terimakasih  |40951378|MYDITA"/>
    <n v="2026"/>
    <n v="8"/>
    <n v="6"/>
    <d v="2026-08-06T00:00:00"/>
    <n v="-1.5416666666642413"/>
    <x v="0"/>
  </r>
  <r>
    <n v="1202"/>
    <n v="1002505643"/>
    <n v="3"/>
    <x v="5"/>
    <n v="5"/>
    <s v="SBY UTARA"/>
    <s v="TANDES"/>
    <s v="KNN"/>
    <s v="REG"/>
    <s v="AO"/>
    <x v="0"/>
    <s v="1P INET"/>
    <s v="Completed (PS)"/>
    <s v="RBS-Regional 3"/>
    <d v="2026-08-03T09:40:57"/>
    <d v="2026-08-03T21:09:34"/>
    <n v="69357260"/>
    <m/>
    <n v="152412248025"/>
    <s v="Cv. Sarana Multi Keramindo"/>
    <s v="ODP-KND-FGU/18 FGU/D01/18.01"/>
    <s v="WO060759565"/>
    <m/>
    <m/>
    <m/>
    <n v="112.61867199093101"/>
    <n v="-7.2456401350052904"/>
    <s v="MD|MYDB-20260803264219|DN00001/MN02280|Cv. Sarana Multi Keramindo|82231881989"/>
    <s v="MYDIGIBIZPARTNER"/>
    <m/>
    <m/>
    <m/>
    <m/>
    <m/>
    <m/>
    <m/>
    <m/>
    <s v="Management Janji"/>
    <s v="2026-08-04 08:00:00 | Tanggal pemasangan : 04 agustus 2026 Jam pemasangan : 08.00 - 12.00 Info Tambahan : Hubungi pelanggan dulu sebelum ke lokasi terimakasih"/>
    <s v="FCC"/>
    <d v="2026-03-08T09:55:19"/>
    <d v="2026-08-04T08:00:00"/>
    <m/>
    <s v="PS"/>
    <s v="KANDANGAN"/>
    <s v="NETMONK"/>
    <n v="20260803"/>
    <s v="Completed"/>
    <s v="HSI Bisnis Bundling Netmonk Promo 2026 PSB 70% - 50 Mbps"/>
    <s v="INDIBIZ"/>
    <m/>
    <m/>
    <d v="2026-08-04T08:00:00"/>
    <s v="2026-08-04 08:00:00 | Tanggal pemasangan : 04 agustus 2026 Jam pemasangan : 08.00 - 12.00 Info Tambahan : Hubungi pelanggan dulu sebelum ke lokasi terimakasih"/>
    <n v="2026"/>
    <n v="8"/>
    <n v="3"/>
    <d v="2026-08-03T00:00:00"/>
    <n v="-1.3333333333357587"/>
    <x v="0"/>
  </r>
  <r>
    <n v="1203"/>
    <n v="1002516576"/>
    <n v="3"/>
    <x v="0"/>
    <n v="5"/>
    <s v="MALANG"/>
    <s v="KEPANJEN"/>
    <s v="TUR"/>
    <s v="REG"/>
    <s v="AO"/>
    <x v="0"/>
    <s v="1P INET"/>
    <s v="Completed (PS)"/>
    <s v="RBS-Regional 3"/>
    <d v="2026-08-09T15:53:58"/>
    <d v="2026-08-10T13:22:57"/>
    <n v="69361937"/>
    <m/>
    <n v="152713217304"/>
    <s v="Spbu 54.651.36"/>
    <s v="ODP-TUR-FS/14 FS/D02/14.01"/>
    <s v="WO061331875"/>
    <m/>
    <m/>
    <m/>
    <n v="112.67891299999999"/>
    <n v="-8.1314449999999994"/>
    <s v="|MN02540|MYIA-060344004279/POI/Muhamad Ardiani/081333219720/muhammadardiani98@gmail.com"/>
    <s v="MYIB_ASSISTANT"/>
    <m/>
    <m/>
    <m/>
    <m/>
    <m/>
    <m/>
    <m/>
    <m/>
    <s v="Management Janji"/>
    <s v="2026-08-10 13:00:00 | Tanggal pemasangan: 10/08/2026 Jam pemasangan : 08.00 - 12.00 Info Tambahan : Hubungi pelanggan dulu sebelum ke lokasi. terima kasih  "/>
    <s v="FCC"/>
    <d v="2026-09-08T15:55:13"/>
    <d v="2026-08-10T13:00:00"/>
    <m/>
    <s v="PS"/>
    <s v="TUREN"/>
    <s v="NO ADDON"/>
    <n v="20260810"/>
    <s v="Completed"/>
    <s v="HSI Bisnis Promo HUT Telkom PSB 70% - 50 Mbps"/>
    <s v="INDIBIZ"/>
    <m/>
    <m/>
    <d v="2026-08-10T13:00:00"/>
    <s v="2026-08-10 13:00:00 | Tanggal pemasangan: 10/08/2026 Jam pemasangan : 08.00 - 12.00 Info Tambahan : Hubungi pelanggan dulu sebelum ke lokasi. terima kasih  "/>
    <n v="2026"/>
    <n v="8"/>
    <n v="10"/>
    <d v="2026-08-10T00:00:00"/>
    <n v="-0.54166666666424135"/>
    <x v="0"/>
  </r>
  <r>
    <n v="1204"/>
    <n v="1002507657"/>
    <n v="3"/>
    <x v="3"/>
    <n v="4"/>
    <s v="MAGELANG"/>
    <s v="WONOSOBO"/>
    <s v="WOS"/>
    <s v="REG"/>
    <s v="AO"/>
    <x v="0"/>
    <m/>
    <s v="FCC - HD1A - PROGRESS"/>
    <s v="RBS-Regional 3"/>
    <d v="2026-08-04T11:11:36"/>
    <d v="2026-08-04T11:13:18"/>
    <n v="69358117"/>
    <m/>
    <n v="141373127382"/>
    <s v="The Heaven Glamping &amp; Resto"/>
    <m/>
    <m/>
    <m/>
    <m/>
    <m/>
    <n v="109.929609085224"/>
    <n v="-7.27128146766589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1205"/>
    <n v="1002516095"/>
    <n v="3"/>
    <x v="0"/>
    <n v="5"/>
    <s v="MADIUN"/>
    <s v="MADIUN"/>
    <s v="CRB"/>
    <s v="REG"/>
    <s v="AO"/>
    <x v="0"/>
    <s v="1P INET"/>
    <s v="7 | OSS - PROVISIONING ISSUED"/>
    <s v="RBS-Regional 3"/>
    <d v="2026-08-08T15:28:57"/>
    <d v="2026-08-10T08:06:58"/>
    <n v="69361565"/>
    <m/>
    <n v="152632209838"/>
    <s v="SPBU SIDOMULYO"/>
    <s v="ODP-CRB-FK/32 FK/D07/32.01"/>
    <s v="WO061275349"/>
    <m/>
    <m/>
    <m/>
    <n v="111.620149"/>
    <n v="-7.5787680000000002"/>
    <s v="|MC20208|MYIA-047366687312/POI/Muhammad rizal muhaimin/085745335317/muh13092002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5:40:04"/>
    <d v="2026-08-10T08:00:00"/>
    <m/>
    <s v="PI"/>
    <s v="CARUBAN"/>
    <s v="NO ADDON"/>
    <m/>
    <s v="Provisioning Issued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m/>
    <m/>
    <m/>
    <e v="#NUM!"/>
    <e v="#NUM!"/>
    <x v="1"/>
  </r>
  <r>
    <n v="1206"/>
    <n v="1002517877"/>
    <n v="3"/>
    <x v="5"/>
    <n v="5"/>
    <s v="MADURA"/>
    <s v="BANGKALAN"/>
    <s v="KML"/>
    <s v="REG"/>
    <s v="AO"/>
    <x v="0"/>
    <m/>
    <s v="OSS - FALLOUT"/>
    <s v="RBS-Regional 3"/>
    <d v="2026-08-10T13:56:56"/>
    <d v="2026-08-10T18:50:04"/>
    <n v="69361506"/>
    <m/>
    <n v="152436204683"/>
    <s v="Toko Santriawan UTM"/>
    <s v="ODP-KML-FAC/18"/>
    <s v="WO061404491"/>
    <m/>
    <m/>
    <m/>
    <n v="112.72676914"/>
    <n v="-7.1258755999999996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 Interval : PAGI SIANG  Note : Hubungi pelanggan terlebih dahulu|40981182|MYDITA"/>
    <s v="FCC"/>
    <d v="2026-10-08T14:09:59"/>
    <m/>
    <s v="Kendala Pelanggan"/>
    <s v="FO_WFM"/>
    <s v="X"/>
    <s v="NO ADDON"/>
    <m/>
    <s v="Provisioning Failed|WFM|INF009015097|FW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0T07:00:00"/>
    <s v="2026-08-09 15:00:00|Tgl Pemasangan : 09 Agustus 2026  Interval : PAGI SIANG  Note : Hubungi pelanggan terlebih dahulu|40981182|MYDITA"/>
    <m/>
    <m/>
    <m/>
    <e v="#NUM!"/>
    <e v="#NUM!"/>
    <x v="1"/>
  </r>
  <r>
    <n v="1207"/>
    <n v="1002516125"/>
    <n v="3"/>
    <x v="5"/>
    <n v="5"/>
    <s v="SBY SELATAN"/>
    <s v="MANYAR"/>
    <s v="JGR"/>
    <s v="REG"/>
    <s v="AO"/>
    <x v="0"/>
    <s v="1P INET"/>
    <s v="100 | REVOKE COMPLETED"/>
    <s v="RBS-Regional 3"/>
    <d v="2026-08-08T15:58:57"/>
    <d v="2026-08-09T14:24:02"/>
    <n v="69361580"/>
    <m/>
    <n v="152310255671"/>
    <s v="CV IKSAN MANDIRI"/>
    <s v="ODP-RKT-FKE/12 FKE/D02/12.01"/>
    <s v="WO061278011"/>
    <m/>
    <m/>
    <m/>
    <n v="112.81386910000001"/>
    <n v="-7.3370407999999996"/>
    <s v="MD|MYDB-20260808264748|DN00001/MN00443|CV IKSAN MANDIRI|087747620077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6:09:53"/>
    <d v="2026-08-09T13:00:00"/>
    <m/>
    <s v="REVOKE"/>
    <s v="JAGIR"/>
    <s v="NO ADDON"/>
    <m/>
    <s v="Revoke Completed"/>
    <s v="HSI Bisnis Promo HUT Telkom PSB 70% - 3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</r>
  <r>
    <n v="1208"/>
    <n v="1002510620"/>
    <n v="3"/>
    <x v="1"/>
    <n v="4"/>
    <s v="SEMARANG"/>
    <s v="INNER - SEMARANG JATENG UTARA"/>
    <s v="BMK"/>
    <s v="REG"/>
    <s v="AO"/>
    <x v="0"/>
    <s v="1P INET"/>
    <s v="Completed (PS)"/>
    <s v="RBS-Regional 3"/>
    <d v="2026-08-05T13:43:57"/>
    <d v="2026-08-06T11:36:53"/>
    <n v="69359209"/>
    <m/>
    <n v="141423136601"/>
    <s v="BURJO SAMI RAOS"/>
    <s v="ODP-BMK-FY/013"/>
    <s v="WO060988484"/>
    <m/>
    <m/>
    <m/>
    <n v="110.44011812657099"/>
    <n v="-7.0669009856319303"/>
    <s v="MD|MYDB-20260805264399|DN00001/MN00663|BURJO SAMI RAOS|089515308132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3:54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</r>
  <r>
    <n v="1209"/>
    <n v="1002512917"/>
    <n v="3"/>
    <x v="3"/>
    <n v="4"/>
    <s v="MAGELANG"/>
    <s v="MUNTILAN"/>
    <s v="MUN"/>
    <s v="REG"/>
    <s v="AO"/>
    <x v="0"/>
    <s v="1P INET"/>
    <s v="OSS - FALLOUT"/>
    <s v="RBS-Regional 3"/>
    <d v="2026-08-06T15:31:57"/>
    <d v="2026-08-10T09:19:52"/>
    <n v="69360154"/>
    <m/>
    <n v="141146114805"/>
    <s v="Griya L Kos"/>
    <s v="ODP-MUN-FAG/090"/>
    <s v="WO061095127"/>
    <m/>
    <m/>
    <m/>
    <n v="110.285534"/>
    <n v="-7.5739229999999997"/>
    <s v="|MN02816|MYIA-021966598643/POI/Lia Tresnawati/081216639582/liatresnawati1813@gmail.com"/>
    <s v="MYIB_ASSISTANT"/>
    <m/>
    <m/>
    <m/>
    <m/>
    <m/>
    <m/>
    <m/>
    <m/>
    <s v="Management Janji"/>
    <s v="2026-08-10 08:00:00 | Waktu pemasnagan : 10 agustus 2026 Jam pemasangan : 09.00 Mohon hubungi pelanggan sebelum ke lokasi  Terima kasih"/>
    <s v="FCC"/>
    <d v="2026-06-08T15:40:04"/>
    <d v="2026-08-10T08:00:00"/>
    <s v="Kendala Teknik"/>
    <s v="FO_WFM"/>
    <s v="MUNTILAN"/>
    <s v="NO ADDON"/>
    <m/>
    <s v="Provisioning Failed|WFM|INF009008696|butuh tati 1btg, izin nok"/>
    <s v="HSI Bisnis Basic Promo HUT Telkom PSB 70% - 75 Mbps"/>
    <s v="INDIBIZ"/>
    <m/>
    <m/>
    <d v="2026-08-10T08:00:00"/>
    <s v="2026-08-10 08:00:00 | Waktu pemasnagan : 10 agustus 2026 Jam pemasangan : 09.00 Mohon hubungi pelanggan sebelum ke lokasi  Terima kasih"/>
    <m/>
    <m/>
    <m/>
    <e v="#NUM!"/>
    <e v="#NUM!"/>
    <x v="1"/>
  </r>
  <r>
    <n v="1210"/>
    <n v="1002514524"/>
    <n v="3"/>
    <x v="6"/>
    <n v="5"/>
    <s v="JEMBER"/>
    <s v="BANYUWANGI"/>
    <s v="WSO"/>
    <s v="REG"/>
    <s v="AO"/>
    <x v="0"/>
    <s v="2P INET + VOICE"/>
    <s v="Completed (PS)"/>
    <s v="RBS-Regional 3"/>
    <d v="2026-08-07T12:58:56"/>
    <d v="2026-08-09T19:16:50"/>
    <n v="69360745"/>
    <n v="3332818006"/>
    <n v="152518202025"/>
    <s v="TOKO AYU"/>
    <s v="ODP-WSO-F01/02 GCL/F01/02.01"/>
    <s v="WO061158798"/>
    <m/>
    <m/>
    <m/>
    <n v="114.3926565"/>
    <n v="-7.9415131999999904"/>
    <s v="MD|MYDB-20260806264567|DC30008/MC30044|TOKO AYU|081230650815"/>
    <s v="MYDIGIBIZPARTNER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3:10:14"/>
    <d v="2026-08-08T13:00:00"/>
    <m/>
    <s v="PS"/>
    <s v="BANYUWANGI"/>
    <s v="NO ADDON"/>
    <n v="20260809"/>
    <s v="Completed"/>
    <s v="HSI Bisnis Basic Bundling Phone PSB 70% - Free 800 Menit Promo - 30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9"/>
    <d v="2026-08-09T00:00:00"/>
    <n v="0.45833333333575865"/>
    <x v="0"/>
  </r>
  <r>
    <n v="1211"/>
    <n v="1002509609"/>
    <n v="3"/>
    <x v="3"/>
    <n v="4"/>
    <s v="MAGELANG"/>
    <s v="WONOSOBO"/>
    <s v="WOS"/>
    <s v="REG"/>
    <s v="AO"/>
    <x v="0"/>
    <s v="1P INET"/>
    <s v="Completed (PS)"/>
    <s v="RBS-Regional 3"/>
    <d v="2026-08-05T08:43:57"/>
    <d v="2026-08-05T13:29:25"/>
    <n v="69358758"/>
    <m/>
    <n v="141373127392"/>
    <s v="WARUNG KELONTONG KHOM"/>
    <s v="ODP-WOS-FAA/079 FAA/D06/079.01"/>
    <s v="WO060949764"/>
    <m/>
    <m/>
    <m/>
    <n v="109.9509"/>
    <n v="-7.4011448999999896"/>
    <s v="|MC80087|MYIA-007424223461/POI/EKO PURWANTO/087872848660/donobagus92@gmail.com"/>
    <s v="MYIB_ASSISTANT"/>
    <m/>
    <m/>
    <m/>
    <m/>
    <m/>
    <m/>
    <m/>
    <m/>
    <s v="Management Janji"/>
    <s v="2026-08-06 13:00:00 | Tanggal: 06/8/2026 Jam Pasang: Siang Note: Hubungi pelanggan sebelum ke lokasi, terima kasih."/>
    <s v="FCC"/>
    <d v="2026-05-08T08:54:50"/>
    <d v="2026-08-06T13:00:00"/>
    <m/>
    <s v="PS"/>
    <s v="X"/>
    <s v="NO ADDON"/>
    <n v="20260805"/>
    <s v="Completed"/>
    <s v="HSI Bisnis Promo HUT Telkom PSB 70% - 50 Mbps"/>
    <s v="INDIBIZ"/>
    <m/>
    <m/>
    <d v="2026-08-06T13:00:00"/>
    <s v="2026-08-06 13:00:00 | Tanggal: 06/8/2026 Jam Pasang: Siang Note: Hubungi pelanggan sebelum ke lokasi, terima kasih."/>
    <n v="2026"/>
    <n v="8"/>
    <n v="5"/>
    <d v="2026-08-05T00:00:00"/>
    <n v="-1.5416666666642413"/>
    <x v="0"/>
  </r>
  <r>
    <n v="1212"/>
    <n v="1002506069"/>
    <n v="3"/>
    <x v="1"/>
    <n v="4"/>
    <s v="SEMARANG"/>
    <s v="INNER - SEMARANG JATENG UTARA"/>
    <s v="SSL"/>
    <s v="REG"/>
    <s v="AO"/>
    <x v="0"/>
    <s v="1P INET"/>
    <s v="102 | FOLLOW UP COMPLETED"/>
    <s v="RBS-Regional 3"/>
    <d v="2026-08-03T13:16:56"/>
    <d v="2026-08-05T15:49:14"/>
    <n v="69357504"/>
    <m/>
    <n v="141408117782"/>
    <s v="MBOK TIN"/>
    <s v="ODP-SSL-FG/067 FG/D08/067.01"/>
    <s v="WO060792655"/>
    <m/>
    <m/>
    <m/>
    <n v="110.428989976644"/>
    <n v="-6.9894890961456202"/>
    <s v="MD|MYDB-20260803264238|DN00001/MN00345|MBOK TIN|0817459690"/>
    <s v="MYDIGIBIZPARTNER"/>
    <m/>
    <m/>
    <m/>
    <m/>
    <m/>
    <m/>
    <m/>
    <m/>
    <s v="Management Janji"/>
    <s v="2026-08-04 13:00:00 | Nama PIC : Donny No HP : 0817459690 Alt :  M Janji : 04/08/2026 Jam Pasang : 08.00 - 13:00  NoteÃ‚Â :  hubungi terlebih dahulu sebelum kelokasi"/>
    <s v="FCC"/>
    <d v="2026-03-08T13:25:40"/>
    <d v="2026-08-04T13:00:00"/>
    <s v="Kendala Teknik"/>
    <s v="REVOKE"/>
    <s v="X"/>
    <s v="NO ADDON"/>
    <m/>
    <s v="Follow Up Revoke Completed, New Order ID : SC1002511078"/>
    <s v="HSI Bisnis Basic Promo HUT Telkom PSB 70% - 50 Mbps"/>
    <s v="INDIBIZ"/>
    <m/>
    <m/>
    <d v="2026-08-04T13:00:00"/>
    <s v="2026-08-04 13:00:00 | Nama PIC : Donny No HP : 0817459690 Alt :  M Janji : 04/08/2026 Jam Pasang : 08.00 - 13:00  NoteÃ‚Â :  hubungi terlebih dahulu sebelum kelokasi"/>
    <m/>
    <m/>
    <m/>
    <e v="#NUM!"/>
    <e v="#NUM!"/>
    <x v="1"/>
  </r>
  <r>
    <n v="1213"/>
    <n v="1002515853"/>
    <n v="3"/>
    <x v="2"/>
    <n v="5"/>
    <s v="DENPASAR"/>
    <s v="JIMBARAN"/>
    <s v="JBR"/>
    <s v="REG"/>
    <s v="AO"/>
    <x v="0"/>
    <m/>
    <s v="CANCEL COMPLETED"/>
    <s v="RBS-Regional 3"/>
    <d v="2026-08-08T12:12:28"/>
    <d v="2026-08-10T12:54:49"/>
    <n v="69361394"/>
    <m/>
    <n v="172415797892"/>
    <s v="TOKO SEMBAKO WISNU"/>
    <s v="ODP-JBR-FY/22"/>
    <m/>
    <m/>
    <m/>
    <m/>
    <n v="115.1381749"/>
    <n v="-8.8239608999999994"/>
    <s v="|MN00087|/CP PAK KADEK KERTANA/081959428867/kadektana994@gmail.com"/>
    <s v="Sales Force DBS"/>
    <m/>
    <m/>
    <m/>
    <m/>
    <m/>
    <m/>
    <m/>
    <m/>
    <m/>
    <m/>
    <m/>
    <d v="2026-08-08T12:25:24"/>
    <m/>
    <m/>
    <s v="REJECT_FCC"/>
    <s v="JIMBARAN NUSA DUA"/>
    <s v="NO ADDON"/>
    <m/>
    <s v="DECLINE : Decline - Salah Tagging Lokasi / Venue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214"/>
    <n v="1002505732"/>
    <n v="3"/>
    <x v="2"/>
    <n v="5"/>
    <s v="DENPASAR"/>
    <s v="SANUR"/>
    <s v="KLM"/>
    <s v="REG"/>
    <s v="AO"/>
    <x v="0"/>
    <s v="1P INET"/>
    <s v="102 | FOLLOW UP COMPLETED"/>
    <s v="RBS-Regional 3"/>
    <d v="2026-08-03T10:14:56"/>
    <d v="2026-08-05T13:41:08"/>
    <n v="69357309"/>
    <m/>
    <n v="172401793343"/>
    <s v="PT POHON BIRU JAYA"/>
    <s v="ODP-KLM-FN/54 FN/D01/54.01"/>
    <s v="WO060763543"/>
    <m/>
    <m/>
    <m/>
    <n v="115.2388043"/>
    <n v="-8.6736056999999995"/>
    <s v="|MN01984|MYIA-050116075476/POI/Rezza/08170904091/fina.finance@sozoskinclinic.com"/>
    <s v="MYIB_ASSISTANT"/>
    <m/>
    <m/>
    <m/>
    <m/>
    <m/>
    <m/>
    <m/>
    <m/>
    <s v="Management Janji"/>
    <s v="2026-08-04 08:00:00 | M Janji : 4 agustus 2026 jam Pasang : pagi siang Note : hubungi pelanggan jika ingin kelokasi"/>
    <s v="FCC"/>
    <d v="2026-03-08T10:40:22"/>
    <d v="2026-08-04T08:00:00"/>
    <s v="Kendala Pelanggan"/>
    <s v="REVOKE"/>
    <s v="KALIASEM"/>
    <s v="NO ADDON"/>
    <m/>
    <s v="Follow Up Revoke Completed, New Order ID : SC1002510598"/>
    <s v="HSI Bisnis PSB 70% - 50 Mbps"/>
    <s v="INDIBIZ"/>
    <m/>
    <m/>
    <d v="2026-08-04T08:00:00"/>
    <s v="2026-08-04 08:00:00 | M Janji : 4 agustus 2026 jam Pasang : pagi siang Note : hubungi pelanggan jika ingin kelokasi"/>
    <m/>
    <m/>
    <m/>
    <e v="#NUM!"/>
    <e v="#NUM!"/>
    <x v="1"/>
  </r>
  <r>
    <n v="1215"/>
    <n v="1002504694"/>
    <n v="3"/>
    <x v="4"/>
    <n v="5"/>
    <s v="MATARAM"/>
    <s v="LOMBOK BARAT TENGAH"/>
    <s v="PRY"/>
    <s v="REG"/>
    <s v="AO"/>
    <x v="0"/>
    <m/>
    <s v="Completed (PS)"/>
    <s v="RBS-Regional 3"/>
    <d v="2026-08-01T15:11:51"/>
    <d v="2026-08-01T16:16:29"/>
    <n v="69355251"/>
    <m/>
    <n v="172603791293"/>
    <s v="CAHAYA MUTIARA"/>
    <s v="ODP-PYA-FAC/14"/>
    <s v="WO060663523"/>
    <m/>
    <m/>
    <m/>
    <n v="116.35271"/>
    <n v="-8.7611399839999997"/>
    <s v="MD|MYDB-20260730263926|SC00001/MC00069|CAHAYA MUTIARA|081929345128"/>
    <s v="MYDIGIBIZPARTNER"/>
    <m/>
    <m/>
    <m/>
    <m/>
    <m/>
    <m/>
    <m/>
    <m/>
    <s v="Management Janji"/>
    <s v="2026-07-31 13:00:00 | Tanggal Pemasangan : 31 Juli 2026  Jam Pemasangan : 08:00 13:00  Info Tambahan : Hubungi pelanggan dulu sebelum ke lokasi terimakasih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Tanggal Pemasangan : 31 Juli 2026  Jam Pemasangan : 08:00 13:00  Info Tambahan : Hubungi pelanggan dulu sebelum ke lokasi terimakasih"/>
    <n v="2026"/>
    <n v="8"/>
    <n v="1"/>
    <d v="2026-08-01T00:00:00"/>
    <n v="-0.29166666666424135"/>
    <x v="0"/>
  </r>
  <r>
    <n v="1216"/>
    <n v="1002515754"/>
    <n v="3"/>
    <x v="1"/>
    <n v="4"/>
    <s v="PEKALONGAN"/>
    <s v="TEGAL"/>
    <s v="TEG"/>
    <s v="REG"/>
    <s v="AO"/>
    <x v="0"/>
    <m/>
    <s v="Completed (PS)"/>
    <s v="RBS-Regional 3"/>
    <d v="2026-08-08T10:47:16"/>
    <d v="2026-08-08T12:26:56"/>
    <n v="69359906"/>
    <m/>
    <n v="142212126684"/>
    <s v="PT. Patra Logistik"/>
    <s v="ODP-TEG-FCL/074"/>
    <s v="WO061244977"/>
    <m/>
    <m/>
    <m/>
    <n v="109.187371"/>
    <n v="-6.8732620000000004"/>
    <s v="|MB00449|MYIA-045276889499/POI/ibu/081298132948/zaenal.arifin3@gmail.com"/>
    <s v="Sales Profesional"/>
    <m/>
    <m/>
    <m/>
    <m/>
    <m/>
    <m/>
    <m/>
    <m/>
    <s v="Management Janji"/>
    <s v="2026-08-07 08:00:00 | M Janji : (07/08/026)  jam Pasang : 09:00  Note : hubungi pelanggan jika ingin kelokasi  "/>
    <s v="FCC"/>
    <d v="2026-08-08T10:54:57"/>
    <m/>
    <m/>
    <s v="PS"/>
    <s v="X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7:00:00"/>
    <s v="2026-08-07 08:00:00 | M Janji : (07/08/026)  jam Pasang : 09:00  Note : hubungi pelanggan jika ingin kelokasi  "/>
    <n v="2026"/>
    <n v="8"/>
    <n v="8"/>
    <d v="2026-08-08T00:00:00"/>
    <n v="-0.29166666666424135"/>
    <x v="0"/>
  </r>
  <r>
    <n v="1217"/>
    <n v="1002507419"/>
    <n v="3"/>
    <x v="6"/>
    <n v="5"/>
    <s v="PASURUAN"/>
    <s v="PASURUAN"/>
    <s v="PSN"/>
    <s v="REG"/>
    <s v="AO"/>
    <x v="0"/>
    <m/>
    <s v="Completed (PS)"/>
    <s v="RBS-Regional 3"/>
    <d v="2026-08-04T10:34:15"/>
    <d v="2026-08-04T16:19:23"/>
    <n v="69358071"/>
    <m/>
    <n v="152729256677"/>
    <s v="WARUNG KOPI KETUG"/>
    <s v="ODP-PSN-FN/51"/>
    <s v="WO060875429"/>
    <m/>
    <m/>
    <m/>
    <n v="112.89000350000001"/>
    <n v="-7.6333294"/>
    <s v="|MN01982|/WARUNG KOPI KETUG/WINBACK 2.0 HSI B2B (1:1) 75MBPS 415RB PSB DISC 70%/PSN/sinsunar17@gmail.com/IRFAN/87720097811"/>
    <s v="Sales Force DBS"/>
    <m/>
    <m/>
    <m/>
    <m/>
    <m/>
    <m/>
    <m/>
    <m/>
    <s v="Management Janji"/>
    <s v="2026-08-05 08:00:00|M Janji : (05/08/2026) jam Pasang pagi / siang  Note : hubungi pelanggan jika ingin kelokasi|40981182|MYDITA"/>
    <s v="FCC"/>
    <d v="2026-04-08T10:40:00"/>
    <d v="2026-08-05T08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pagi / siang  Note : hubungi pelanggan jika ingin kelokasi|40981182|MYDITA"/>
    <n v="2026"/>
    <n v="8"/>
    <n v="4"/>
    <d v="2026-08-04T00:00:00"/>
    <n v="-1.3333333333357587"/>
    <x v="0"/>
  </r>
  <r>
    <n v="1218"/>
    <n v="1002511735"/>
    <n v="3"/>
    <x v="7"/>
    <n v="4"/>
    <s v="KUDUS"/>
    <s v="KUDUS"/>
    <s v="DMA"/>
    <s v="REG"/>
    <s v="AO"/>
    <x v="0"/>
    <s v="1P INET"/>
    <s v="Completed (PS)"/>
    <s v="RBS-Regional 3"/>
    <d v="2026-08-06T10:13:58"/>
    <d v="2026-08-06T19:44:45"/>
    <n v="69359706"/>
    <m/>
    <n v="141456115384"/>
    <s v="SPBU 4459508"/>
    <s v="ODP-DMA-FAC/044"/>
    <s v="WO061050476"/>
    <m/>
    <m/>
    <m/>
    <n v="110.7269093"/>
    <n v="-6.8246034999999896"/>
    <s v="|MC60142|MYIA-085292593138/POI/DERA BAHTIAR WIDIYANTO /08562685148/spbu_modern@yahoo.com"/>
    <s v="MYIB_ASSISTANT"/>
    <m/>
    <m/>
    <m/>
    <m/>
    <m/>
    <m/>
    <m/>
    <m/>
    <s v="Management Janji"/>
    <s v="2026-08-07 08:00:00 | Nama PIC : Dera No HP : 08562685148 Alt :  M Janji : 07/08/2026 Jam Pasang : 08.00 - 13:00  NoteÃ‚Â :  hubungi terlebih dahulu sebelum kelokasi "/>
    <s v="FCC"/>
    <d v="2026-06-08T10:25:07"/>
    <d v="2026-08-07T08:00:00"/>
    <m/>
    <s v="PS"/>
    <s v="DEMAK"/>
    <s v="NO ADDON"/>
    <n v="20260806"/>
    <s v="Completed"/>
    <s v="HSI Bisnis Basic Promo HUT Telkom PSB 70% - 100 Mbps Dual Band"/>
    <s v="INDIBIZ"/>
    <m/>
    <m/>
    <d v="2026-08-07T08:00:00"/>
    <s v="2026-08-07 08:00:00 | Nama PIC : Dera No HP : 08562685148 Alt :  M Janji : 07/08/2026 Jam Pasang : 08.00 - 13:00  NoteÃ‚Â :  hubungi terlebih dahulu sebelum kelokasi "/>
    <n v="2026"/>
    <n v="8"/>
    <n v="6"/>
    <d v="2026-08-06T00:00:00"/>
    <n v="-1.3333333333357587"/>
    <x v="0"/>
  </r>
  <r>
    <n v="1219"/>
    <n v="1002504831"/>
    <n v="3"/>
    <x v="1"/>
    <n v="4"/>
    <s v="SEMARANG"/>
    <s v="INNER - SEMARANG JATENG UTARA"/>
    <s v="GNK"/>
    <s v="REG"/>
    <s v="AO"/>
    <x v="0"/>
    <s v="1P INET"/>
    <s v="102 | FOLLOW UP COMPLETED"/>
    <s v="RBS-Regional 3"/>
    <d v="2026-08-01T16:43:56"/>
    <d v="2026-08-07T16:58:57"/>
    <n v="69356866"/>
    <m/>
    <n v="143424112999"/>
    <s v="SPBU 44.595.21 DEMAK"/>
    <s v="ODP-GNK-FE/024 FE/D04/024.01"/>
    <s v="WO060671588"/>
    <m/>
    <m/>
    <m/>
    <n v="110.546378"/>
    <n v="-6.928884"/>
    <s v="|MN02184|MYIA-014095114720/POI/ACHMAD MUJIB/085325058548/spbu4459521@gmail.com"/>
    <s v="MYIB_ASSISTANT"/>
    <m/>
    <m/>
    <m/>
    <m/>
    <m/>
    <m/>
    <m/>
    <m/>
    <s v="Management Janji"/>
    <s v="2026-08-02 13:00:00 | telp :085325058548 Tanggal pemasangan :02/08/2026 Jam pemasangan : pagi/siang Info Tambahan : Hubungi pelanggan dulu sebelum ke lokasi terima kasih"/>
    <s v="FCC"/>
    <d v="2026-01-08T16:54:55"/>
    <d v="2026-08-02T13:00:00"/>
    <m/>
    <s v="REVOKE"/>
    <s v="JOHAR"/>
    <s v="NO ADDON"/>
    <m/>
    <s v="Follow Up Revoke Completed, New Order ID : SC1002515373"/>
    <s v="HSI Bisnis Promo HUT Telkom PSB 70% - 100 Mbps"/>
    <s v="INDIBIZ"/>
    <m/>
    <m/>
    <d v="2026-08-02T13:00:00"/>
    <s v="2026-08-02 13:00:00 | telp :085325058548 Tanggal pemasangan :02/08/2026 Jam pemasangan : pagi/siang Info Tambahan : Hubungi pelanggan dulu sebelum ke lokasi terima kasih"/>
    <m/>
    <m/>
    <m/>
    <e v="#NUM!"/>
    <e v="#NUM!"/>
    <x v="1"/>
  </r>
  <r>
    <n v="1220"/>
    <n v="1002505989"/>
    <n v="3"/>
    <x v="3"/>
    <n v="4"/>
    <s v="PURWOKERTO"/>
    <s v="PURWOKERTO"/>
    <s v="AJB"/>
    <s v="REG"/>
    <s v="AO"/>
    <x v="0"/>
    <s v="1P INET"/>
    <s v="Completed (PS)"/>
    <s v="RBS-Regional 3"/>
    <d v="2026-08-03T12:29:57"/>
    <d v="2026-08-04T15:42:43"/>
    <n v="69357465"/>
    <m/>
    <n v="143387116387"/>
    <s v="ERABLUE JATI LAWANGAN"/>
    <s v="ODP-AJB-FG/053 FG/D02/053.01"/>
    <s v="WO060782601"/>
    <m/>
    <m/>
    <m/>
    <n v="109.05594499999999"/>
    <n v="-7.5171530000000004"/>
    <s v="|MN02587|MYIA-071724399138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AJIBARANG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0"/>
  </r>
  <r>
    <n v="1221"/>
    <n v="1002517614"/>
    <n v="3"/>
    <x v="1"/>
    <n v="4"/>
    <s v="SEMARANG"/>
    <s v="INNER - SEMARANG JATENG UTARA"/>
    <s v="BMK"/>
    <s v="REG"/>
    <s v="AO"/>
    <x v="0"/>
    <s v="1P INET"/>
    <s v="MIE - SEND SURVEY"/>
    <s v="RBS-Regional 3"/>
    <d v="2026-08-10T12:17:57"/>
    <d v="2026-08-10T12:20:01"/>
    <n v="69362387"/>
    <m/>
    <n v="141423136627"/>
    <s v="PT DARMA PUTRA LESTARI"/>
    <s v="ODP-BMK-FS/013 FS/D02/013.01"/>
    <s v="WO061386771"/>
    <m/>
    <m/>
    <m/>
    <n v="110.4114567"/>
    <n v="-7.0806864000000003"/>
    <s v="|MC50018|MYIA-058144986193/POI/JOKO SUHARTOTO/085876648648/4450219spbu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M Janji : (09/08/2026) jam Pasang : 09:00 Note : hubungi pelanggan jika ingin kelokasi"/>
    <m/>
    <m/>
    <m/>
    <e v="#NUM!"/>
    <e v="#NUM!"/>
    <x v="1"/>
  </r>
  <r>
    <n v="1222"/>
    <n v="1002517481"/>
    <n v="3"/>
    <x v="5"/>
    <n v="5"/>
    <s v="SBY SELATAN"/>
    <s v="KETINTANG"/>
    <s v="IJK"/>
    <s v="REG"/>
    <s v="AO"/>
    <x v="0"/>
    <s v="1P INET"/>
    <s v="MIE - SEND SURVEY"/>
    <s v="RBS-Regional 3"/>
    <d v="2026-08-10T11:37:57"/>
    <d v="2026-08-10T11:40:01"/>
    <n v="69362309"/>
    <m/>
    <n v="152306253210"/>
    <s v="Sakinah Kocika lt 2"/>
    <s v="ODP-IJK-FCH/12 FCH/D02/12.01"/>
    <s v="WO061380397"/>
    <m/>
    <m/>
    <m/>
    <n v="112.729135"/>
    <n v="-7.3098019000000001"/>
    <s v="MD|MYDB-20260809264811|DN00001/MN00442|Sakinah Kocika lt 2|089502526791"/>
    <s v="MYDIGIBIZPARTNER"/>
    <m/>
    <m/>
    <m/>
    <m/>
    <m/>
    <m/>
    <m/>
    <m/>
    <s v="Management Janji"/>
    <s v="2026-08-14 15:00:00 | M Janji : (11/08/2026) jam Pasang : 09:00 Note : hubungi pelanggan jika ingin kelokasi "/>
    <s v="FCC"/>
    <d v="2026-10-08T11:40:04"/>
    <d v="2026-08-14T15:00:00"/>
    <m/>
    <s v="SURVEY_NEW_MANJA"/>
    <s v="WARU INJOKO"/>
    <s v="NO ADDON"/>
    <m/>
    <s v="MIE - SEND SURVEY"/>
    <s v="HSI Bisnis Basic Promo HUT Telkom PSB 70% - 50 Mbps"/>
    <s v="INDIBIZ"/>
    <m/>
    <m/>
    <d v="2026-08-14T15:00:00"/>
    <s v="2026-08-14 15:00:00 | M Janji : (11/08/2026) jam Pasang : 09:00 Note : hubungi pelanggan jika ingin kelokasi "/>
    <m/>
    <m/>
    <m/>
    <e v="#NUM!"/>
    <e v="#NUM!"/>
    <x v="1"/>
  </r>
  <r>
    <n v="1223"/>
    <n v="1002511061"/>
    <n v="3"/>
    <x v="3"/>
    <n v="4"/>
    <s v="YOGYAKARTA"/>
    <s v="SLEMAN"/>
    <s v="GOD"/>
    <s v="REG"/>
    <s v="AO"/>
    <x v="0"/>
    <m/>
    <s v="MYDITA - GAGAL SEND CARING UNSC"/>
    <s v="RBS-Regional 3"/>
    <d v="2026-08-05T15:40:34"/>
    <d v="2026-08-06T09:36:02"/>
    <n v="69359369"/>
    <m/>
    <n v="146136130063"/>
    <s v="SMP NEGERI 2 SEDAYU"/>
    <m/>
    <m/>
    <m/>
    <m/>
    <m/>
    <n v="110.23697300000001"/>
    <n v="-7.8453245000000003"/>
    <s v="|MC80066|/BENNY DWI PUTRA/081328858736/benydwiputra1994@gmail.com"/>
    <s v="Sales Profesional"/>
    <m/>
    <m/>
    <m/>
    <m/>
    <m/>
    <m/>
    <m/>
    <m/>
    <m/>
    <m/>
    <m/>
    <d v="2026-05-08T15:55:29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1224"/>
    <n v="1002511522"/>
    <n v="3"/>
    <x v="4"/>
    <n v="5"/>
    <s v="KUPANG"/>
    <s v="KUPANG"/>
    <s v="KPN"/>
    <s v="REG"/>
    <s v="AO"/>
    <x v="0"/>
    <s v="1P INET"/>
    <s v="Completed (PS)"/>
    <s v="RBS-Regional 3"/>
    <d v="2026-08-06T09:01:57"/>
    <d v="2026-08-07T17:48:30"/>
    <n v="69359602"/>
    <m/>
    <n v="172502311337"/>
    <s v="SMA SWASTA NESI NEONMAT KUPANG"/>
    <s v="ODP-KPN-FFH/07 FFH/D01/07.01"/>
    <s v="WO061042978"/>
    <m/>
    <m/>
    <m/>
    <n v="123.61285959999999"/>
    <n v="-10.1477208"/>
    <s v="|MN01740|MYIA-044674644636/POI/SIMONNESI,A.Md/082145418543/smanesineonmat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10:44"/>
    <d v="2026-08-07T08:00:00"/>
    <m/>
    <s v="PS"/>
    <s v="KUPANG"/>
    <s v="NO ADDON"/>
    <n v="20260807"/>
    <s v="Completed"/>
    <s v="HSI Bisnis Basic Promo HUT Telkom PSB 70% - 5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7"/>
    <d v="2026-08-07T00:00:00"/>
    <n v="-0.33333333333575865"/>
    <x v="0"/>
  </r>
  <r>
    <n v="1225"/>
    <n v="1002516614"/>
    <n v="3"/>
    <x v="6"/>
    <n v="5"/>
    <s v="SIDOARJO"/>
    <s v="INNER - JATIM TIMUR"/>
    <s v="TUN"/>
    <s v="REG"/>
    <s v="AO"/>
    <x v="0"/>
    <s v="1P INET"/>
    <s v="OSS - PROVISIONING START"/>
    <s v="RBS-Regional 3"/>
    <d v="2026-08-09T17:34:56"/>
    <d v="2026-08-10T15:26:30"/>
    <n v="69361970"/>
    <m/>
    <n v="152327226326"/>
    <s v="warkop imron"/>
    <s v="ODP-TUN-FX/18 FX/D03/18.01"/>
    <s v="WO061337646"/>
    <m/>
    <m/>
    <m/>
    <n v="112.6497493"/>
    <n v="-7.4657792000000001"/>
    <s v="MD|MYDB-20260809264824|DN00001/MN01993|warkop imron|081999946906"/>
    <s v="MYDIGIBIZPARTNER"/>
    <m/>
    <m/>
    <m/>
    <m/>
    <m/>
    <m/>
    <m/>
    <m/>
    <s v="Management Janji"/>
    <s v="2026-08-10 15:00:00 | Nama Pic : BP IMRON No Hp Pic : 081999946906 Jam Pemasangan : 08:00 - 12.00 Tanggal Pemasangan : SENIN 10 AGUSTUS 2026 Info Tambahan : Hubungi pelanggan sebelum datang ke lokasi"/>
    <s v="FCC"/>
    <d v="2026-09-08T17:39:45"/>
    <d v="2026-08-10T15:00:00"/>
    <m/>
    <s v="PRE_PI"/>
    <s v="TULANGAN"/>
    <s v="NO ADDON"/>
    <m/>
    <s v="Provisioning Start"/>
    <s v="HSI Bisnis Basic Promo HUT Telkom PSB 70% - 50 Mbps"/>
    <s v="INDIBIZ"/>
    <m/>
    <m/>
    <d v="2026-08-10T15:00:00"/>
    <s v="2026-08-10 15:00:00 | Nama Pic : BP IMRON No Hp Pic : 081999946906 Jam Pemasangan : 08:00 - 12.00 Tanggal Pemasangan : SENIN 10 AGUSTUS 2026 Info Tambahan : Hubungi pelanggan sebelum datang ke lokasi"/>
    <m/>
    <m/>
    <m/>
    <e v="#NUM!"/>
    <e v="#NUM!"/>
    <x v="1"/>
  </r>
  <r>
    <n v="1226"/>
    <n v="1002505988"/>
    <n v="3"/>
    <x v="6"/>
    <n v="5"/>
    <s v="JEMBER"/>
    <s v="BANYUWANGI"/>
    <s v="PSG"/>
    <s v="REG"/>
    <s v="AO"/>
    <x v="0"/>
    <s v="1P INET"/>
    <s v="Completed (PS)"/>
    <s v="RBS-Regional 3"/>
    <d v="2026-08-03T12:28:57"/>
    <d v="2026-08-04T12:04:45"/>
    <n v="69357453"/>
    <m/>
    <n v="152521203259"/>
    <s v="Kantor Desa Sumbermulyo"/>
    <s v="ODP-PSG-FJ/21"/>
    <s v="WO060782524"/>
    <m/>
    <m/>
    <m/>
    <n v="114.088618084788"/>
    <n v="-8.5646558934127004"/>
    <s v="MD|MYDB-20260803264244|DC30004/MC30051|Kantor Desa Sumbermulyo|085334116388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40:00"/>
    <d v="2026-08-04T13:00:00"/>
    <m/>
    <s v="PS"/>
    <s v="GENTENG"/>
    <s v="NO ADDON"/>
    <n v="20260804"/>
    <s v="Completed"/>
    <s v="HSI Bisnis Basic PSB 70% - 3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0"/>
  </r>
  <r>
    <n v="1227"/>
    <n v="1002517831"/>
    <n v="3"/>
    <x v="6"/>
    <n v="5"/>
    <s v="SIDOARJO"/>
    <s v="JOMBANG"/>
    <s v="MOJ"/>
    <s v="REG"/>
    <s v="AO"/>
    <x v="0"/>
    <m/>
    <s v="OSS - FALLOUT"/>
    <s v="RBS-Regional 3"/>
    <d v="2026-08-10T13:44:16"/>
    <d v="2026-08-11T01:49:15"/>
    <n v="69362453"/>
    <m/>
    <n v="152319208392"/>
    <s v="SDN MOJOWARNO 1"/>
    <s v="ODP-MOJ-FD/03"/>
    <s v="WO061438437"/>
    <m/>
    <m/>
    <m/>
    <n v="112.30106720000001"/>
    <n v="-7.6406204999999998"/>
    <s v="|MN02084|/SDN MOJOWARNO 1/WINBACK 2.0 HSI B2B (1:1) 100MBPS 535RB PSB DISC 70%//ayiksutono@gmail.com/AYIK SUTONO /85755195241"/>
    <s v="Sales Force DBS"/>
    <m/>
    <m/>
    <m/>
    <m/>
    <m/>
    <m/>
    <m/>
    <m/>
    <s v="Management Janji"/>
    <s v="2026-08-11 15:00:00|Nama PIC : BAPAK AYIK No HP : 085755195241 Alt : - M Janji : 11/08/2026 Jam Pasang : 08.00 - 13:00  NoteÃ‚Â :  hubungi terlebih dahulu sebelum kelokasi|40961370|MYDITA"/>
    <s v="FCC"/>
    <d v="2026-10-08T13:54:44"/>
    <d v="2026-08-11T15:00:00"/>
    <m/>
    <s v="FO_ASAP"/>
    <s v="JOMBANG"/>
    <s v="NO ADDON"/>
    <m/>
    <s v="Provisioning Failed|ACTIVATION|INF009016306|FAIL:resource conflicts (NAME). Rollback Succeeded.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15:00:00"/>
    <s v="2026-08-11 15:00:00|Nama PIC : BAPAK AYIK No HP : 085755195241 Alt : - M Janji : 11/08/2026 Jam Pasang : 08.00 - 13:00  NoteÃ‚Â :  hubungi terlebih dahulu sebelum kelokasi|40961370|MYDITA"/>
    <m/>
    <m/>
    <m/>
    <e v="#NUM!"/>
    <e v="#NUM!"/>
    <x v="1"/>
  </r>
  <r>
    <n v="1228"/>
    <n v="1002507229"/>
    <n v="3"/>
    <x v="3"/>
    <n v="4"/>
    <s v="MAGELANG"/>
    <s v="WONOSOBO"/>
    <s v="WOS"/>
    <s v="REG"/>
    <s v="AO"/>
    <x v="0"/>
    <m/>
    <s v="CANCEL COMPLETED"/>
    <s v="RBS-Regional 3"/>
    <d v="2026-08-04T10:10:05"/>
    <d v="2026-08-08T02:01:09"/>
    <n v="69358025"/>
    <m/>
    <n v="141373127377"/>
    <s v="Sikembang Glamping"/>
    <s v="ODP-WOS-FAP/025"/>
    <m/>
    <m/>
    <m/>
    <m/>
    <n v="109.92659517334801"/>
    <n v="-7.2733769978902396"/>
    <s v="AMRBS ; 402717 ; AMEX ; WIRA ; TREG3 ; MAGELANG ; 1S HSI BISNIS  300 Mbps ; Sony 082220777701; Sonicahyadi0806@gmail.com"/>
    <s v="Amex"/>
    <m/>
    <m/>
    <m/>
    <m/>
    <m/>
    <m/>
    <m/>
    <m/>
    <m/>
    <m/>
    <m/>
    <d v="2026-04-08T10:25:32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1229"/>
    <n v="1002510395"/>
    <n v="3"/>
    <x v="5"/>
    <n v="5"/>
    <s v="SBY SELATAN"/>
    <s v="KETINTANG"/>
    <s v="TPO"/>
    <s v="REG"/>
    <s v="AO"/>
    <x v="0"/>
    <s v="1P INET"/>
    <s v="Completed (PS)"/>
    <s v="RBS-Regional 3"/>
    <d v="2026-08-05T12:31:56"/>
    <d v="2026-08-06T18:53:00"/>
    <n v="69359096"/>
    <m/>
    <n v="152305230209"/>
    <s v="R TU SDN Sedati 2"/>
    <s v="ODP-TPO-FDL/03"/>
    <s v="WO060976046"/>
    <m/>
    <m/>
    <m/>
    <n v="112.757569711749"/>
    <n v="-7.3778230863215502"/>
    <s v="MD|MYDB-20260805264385|DN00001/MN00442|R TU SDN Sedati 2|081252275235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TROPODO"/>
    <s v="NO ADDON"/>
    <n v="20260806"/>
    <s v="Completed"/>
    <s v="HSI Bisnis Basic Promo HUT Telkom PSB 70% - 1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</r>
  <r>
    <n v="1230"/>
    <n v="1002516220"/>
    <n v="3"/>
    <x v="5"/>
    <n v="5"/>
    <s v="SBY UTARA"/>
    <s v="GRESIK"/>
    <s v="KDE"/>
    <s v="REG"/>
    <s v="AO"/>
    <x v="0"/>
    <s v="2P INET + VOICE"/>
    <s v="MIE - SEND SURVEY"/>
    <s v="RBS-Regional 3"/>
    <d v="2026-08-08T18:46:57"/>
    <d v="2026-08-08T18:48:01"/>
    <n v="69361651"/>
    <n v="3135909017"/>
    <n v="152442209479"/>
    <s v="PT. MANMARINE ETERNIA SAMUDRA"/>
    <s v="ODP-KDE-FAH/11 FAH/D01/11.01"/>
    <s v="WO061289459"/>
    <m/>
    <m/>
    <m/>
    <n v="112.569334"/>
    <n v="-7.2903310000000001"/>
    <s v="|MC20232|MYIA-006391736128/POI/Binar Beningati/081239212998/manmarineeterniasamudra@gmail.com"/>
    <s v="MYIB_ASSISTANT"/>
    <m/>
    <m/>
    <m/>
    <m/>
    <m/>
    <m/>
    <m/>
    <m/>
    <s v="Management Janji"/>
    <s v="2026-08-11 15:00:00 | Nama : BU BINAR BENINGATI No Hp : 081239212998 No Alt :  Tgl Pemasangan : 10 Agustus 2026 Interval : SIANG Note : Hubungi pelanggan terlebih dahulu"/>
    <s v="FCC"/>
    <d v="2026-08-08T18:54:54"/>
    <d v="2026-08-11T15:00:00"/>
    <m/>
    <s v="SURVEY_NEW_MANJA"/>
    <s v="NON-HERO GRESIK"/>
    <s v="NO ADDON"/>
    <m/>
    <s v="MIE - SEND SURVEY"/>
    <s v="HSI Bisnis Basic Bundling Phone Promo 2026 PSB 70% - Free 800 Menit Promo - 100 Mbps"/>
    <s v="INDIBIZ"/>
    <m/>
    <m/>
    <d v="2026-08-11T15:00:00"/>
    <s v="2026-08-11 15:00:00 | Nama : BU BINAR BENINGATI No Hp : 081239212998 No Alt :  Tgl Pemasangan : 10 Agustus 2026 Interval : SIANG Note : Hubungi pelanggan terlebih dahulu"/>
    <m/>
    <m/>
    <m/>
    <e v="#NUM!"/>
    <e v="#NUM!"/>
    <x v="1"/>
  </r>
  <r>
    <n v="1231"/>
    <n v="1002504472"/>
    <n v="3"/>
    <x v="1"/>
    <n v="4"/>
    <s v="SEMARANG"/>
    <s v="KENDAL"/>
    <s v="KDL"/>
    <s v="REG"/>
    <s v="AO"/>
    <x v="0"/>
    <s v="1P INET"/>
    <s v="Completed (PS)"/>
    <s v="RBS-Regional 3"/>
    <d v="2026-08-01T11:52:56"/>
    <d v="2026-08-02T16:10:00"/>
    <n v="69356679"/>
    <m/>
    <n v="146457106310"/>
    <s v="TOKO SEMBAKO MADURA"/>
    <s v="ODP-KDL-FAS/011 FAS/D03/011.01"/>
    <s v="WO060637379"/>
    <m/>
    <m/>
    <m/>
    <n v="110.1240483"/>
    <n v="-6.9358605000000004"/>
    <s v="|MN02256|MYIA-068299663654/POI/MUHAMAD SANTOSO SAPUTRA/085707586512/asunyose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54:49"/>
    <d v="2026-08-02T08:00:00"/>
    <m/>
    <s v="PS"/>
    <s v="X"/>
    <s v="NO ADDON"/>
    <n v="20260802"/>
    <s v="Completed"/>
    <s v="HSI Bisnis Promo HUT Telkom PSB 70% - 30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0"/>
  </r>
  <r>
    <n v="1232"/>
    <n v="1002511663"/>
    <n v="3"/>
    <x v="4"/>
    <n v="5"/>
    <s v="KUPANG"/>
    <s v="LABOAN BAJO"/>
    <s v="RTE"/>
    <s v="REG"/>
    <s v="AO"/>
    <x v="0"/>
    <s v="1P INET"/>
    <s v="Completed (PS)"/>
    <s v="RBS-Regional 3"/>
    <d v="2026-08-06T09:49:57"/>
    <d v="2026-08-08T09:14:10"/>
    <n v="69359663"/>
    <m/>
    <n v="172514216874"/>
    <s v="Depo Air Minum Cool Day Lembor"/>
    <s v="ODP-RTE-FH/16 FH/D01/16.01"/>
    <s v="WO061047692"/>
    <m/>
    <m/>
    <m/>
    <n v="120.1677018"/>
    <n v="-8.7081252999999901"/>
    <s v="|MN00118|MYIA-020391539974/POI/Pak Fahrul/082314395072/fahrulalamsyah40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55:05"/>
    <d v="2026-08-07T08:00:00"/>
    <m/>
    <s v="PS"/>
    <s v="X"/>
    <s v="NO ADDON"/>
    <n v="20260808"/>
    <s v="Completed"/>
    <s v="HSI Bisnis Basic Promo HUT Telkom PSB 70% - 100 Mbps Dual Band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8"/>
    <d v="2026-08-08T00:00:00"/>
    <n v="0.66666666666424135"/>
    <x v="0"/>
  </r>
  <r>
    <n v="1233"/>
    <n v="1002509419"/>
    <n v="3"/>
    <x v="4"/>
    <n v="5"/>
    <s v="MATARAM"/>
    <s v="LOMBOK BARAT TENGAH"/>
    <s v="GER"/>
    <s v="REG"/>
    <s v="AO"/>
    <x v="0"/>
    <s v="1P INET"/>
    <s v="Completed (PS)"/>
    <s v="RBS-Regional 3"/>
    <d v="2026-08-04T18:22:56"/>
    <d v="2026-08-05T16:58:18"/>
    <n v="69358659"/>
    <m/>
    <n v="172602203751"/>
    <s v="TOKO ALDO"/>
    <s v="ODP-GER-FAC/27"/>
    <s v="WO060930132"/>
    <m/>
    <m/>
    <m/>
    <n v="116.06807070000001"/>
    <n v="-8.7139699999999998"/>
    <s v="MD|MYDB-20260804264367|DN00001/MN01272|TOKO ALDO|082147928522"/>
    <s v="MYDIGIBIZPARTNER"/>
    <m/>
    <m/>
    <m/>
    <m/>
    <m/>
    <m/>
    <m/>
    <m/>
    <s v="Management Janji"/>
    <s v="2026-08-06 13:00:00 | M Janji : (05/08/2026) jam Pasang pagi / siang  Note : hubungi pelanggan jika ingin kelokasi"/>
    <s v="FCC"/>
    <d v="2026-04-08T18:24:52"/>
    <d v="2026-08-06T13:00:00"/>
    <m/>
    <s v="PS"/>
    <s v="LOMBOK TENGAH"/>
    <s v="NO ADDON"/>
    <n v="20260805"/>
    <s v="Completed"/>
    <s v="HSI Bisnis Promo HUT Telkom PSB 70% - 100 Mbps Dual Band"/>
    <s v="INDIBIZ"/>
    <m/>
    <m/>
    <d v="2026-08-06T13:00:00"/>
    <s v="2026-08-06 13:00:00 | M Janji : (05/08/2026) jam Pasang pagi / siang  Note : hubungi pelanggan jika ingin kelokasi"/>
    <n v="2026"/>
    <n v="8"/>
    <n v="5"/>
    <d v="2026-08-05T00:00:00"/>
    <n v="-1.5416666666642413"/>
    <x v="0"/>
  </r>
  <r>
    <n v="1234"/>
    <n v="1002509358"/>
    <n v="3"/>
    <x v="3"/>
    <n v="4"/>
    <s v="YOGYAKARTA"/>
    <s v="BANTUL"/>
    <s v="BTL"/>
    <s v="REG"/>
    <s v="AO"/>
    <x v="0"/>
    <s v="1P INET"/>
    <s v="Completed (PS)"/>
    <s v="RBS-Regional 3"/>
    <d v="2026-08-04T17:28:56"/>
    <d v="2026-08-05T15:42:19"/>
    <n v="69358633"/>
    <m/>
    <n v="146129128482"/>
    <s v="SDIT IBNU KHALDUN"/>
    <s v="ODP-BTL-FAZ/104 FAZ/D05/104.01"/>
    <s v="WO060926082"/>
    <m/>
    <m/>
    <m/>
    <n v="110.2862064"/>
    <n v="-7.9126387999999999"/>
    <s v="|MN02579|MYIA-021805667864/POI/MURTI ARININGSIH/083867894779/hafidzhanahasanarin@gmail.com"/>
    <s v="MYIB_ASSISTANT"/>
    <m/>
    <m/>
    <m/>
    <m/>
    <m/>
    <m/>
    <m/>
    <m/>
    <s v="Management Janji"/>
    <s v="2026-08-06 13:00:00 | Nama Pic : bu MURTI ARININGSIH No Hp Pic : 083867894779 No alt : - Jam Pemasangan : pagi  Tanggal Pemasangan : 5 Agustus 2026"/>
    <s v="FCC"/>
    <d v="2026-04-08T17:39:42"/>
    <d v="2026-08-06T13:00:00"/>
    <m/>
    <s v="PS"/>
    <s v="X"/>
    <s v="NO ADDON"/>
    <n v="20260805"/>
    <s v="Completed"/>
    <s v="HSI Bisnis Basic Promo HUT Telkom PSB 70% - 50 Mbps"/>
    <s v="INDIBIZ"/>
    <m/>
    <m/>
    <d v="2026-08-06T13:00:00"/>
    <s v="2026-08-06 13:00:00 | Nama Pic : bu MURTI ARININGSIH No Hp Pic : 083867894779 No alt : - Jam Pemasangan : pagi  Tanggal Pemasangan : 5 Agustus 2026"/>
    <n v="2026"/>
    <n v="8"/>
    <n v="5"/>
    <d v="2026-08-05T00:00:00"/>
    <n v="-1.5416666666642413"/>
    <x v="0"/>
  </r>
  <r>
    <n v="1235"/>
    <n v="1002516558"/>
    <n v="3"/>
    <x v="6"/>
    <n v="5"/>
    <s v="SIDOARJO"/>
    <s v="MOJOKERTO"/>
    <s v="MJS"/>
    <s v="REG"/>
    <s v="AO"/>
    <x v="0"/>
    <m/>
    <s v="Completed (PS)"/>
    <s v="RBS-Regional 3"/>
    <d v="2026-08-09T15:21:26"/>
    <d v="2026-08-10T16:05:57"/>
    <n v="69361911"/>
    <m/>
    <n v="152330220687"/>
    <s v="PUSAT OLEH -OLEH MEKAR JAYA"/>
    <s v="ODP-MJS-FC/01"/>
    <s v="WO061365289"/>
    <m/>
    <m/>
    <m/>
    <n v="112.53521480000001"/>
    <n v="-7.5666611000000001"/>
    <s v="|MC30111|/ATIKA NURDIANA FITRI SH/8159112284/sarifitriatika318@gmail.com  "/>
    <s v="Sales Force DBS"/>
    <m/>
    <m/>
    <m/>
    <m/>
    <m/>
    <m/>
    <m/>
    <m/>
    <s v="Management Janji"/>
    <s v="2026-08-11 08:00:00|Nama PIC : Bapak rozi No HP : 08159112284 Alt : - M Janji : 11/08/2026 Jam Pasang : 08.00 - 13:00  NoteÃ‚Â :  hubungi terlebih dahulu sebelum kelokasi|40961370|MYDITA"/>
    <s v="FCC"/>
    <d v="2026-09-08T15:25:06"/>
    <d v="2026-08-11T08:00:00"/>
    <m/>
    <s v="PS"/>
    <s v="MOJOKERTO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1T08:00:00"/>
    <s v="2026-08-11 08:00:00|Nama PIC : Bapak rozi No HP : 08159112284 Alt : - M Janji : 11/08/2026 Jam Pasang : 08.00 - 13:00  NoteÃ‚Â :  hubungi terlebih dahulu sebelum kelokasi|40961370|MYDITA"/>
    <n v="2026"/>
    <n v="8"/>
    <n v="10"/>
    <d v="2026-08-10T00:00:00"/>
    <n v="-1.3333333333357587"/>
    <x v="0"/>
  </r>
  <r>
    <n v="1236"/>
    <n v="1002511370"/>
    <n v="3"/>
    <x v="1"/>
    <n v="4"/>
    <s v="PEKALONGAN"/>
    <s v="BREBES"/>
    <s v="KTM"/>
    <s v="REG"/>
    <s v="AO"/>
    <x v="0"/>
    <s v="1P INET"/>
    <s v="Completed (PS)"/>
    <s v="RBS-Regional 3"/>
    <d v="2026-08-05T19:58:57"/>
    <d v="2026-08-06T14:01:30"/>
    <n v="69359515"/>
    <m/>
    <n v="142214106416"/>
    <s v="SPPG BREBES BANJARHARJO PAREREJA 2"/>
    <s v="ODP-KTM-FG/034 FG/D03/034.01"/>
    <s v="WO061027804"/>
    <m/>
    <m/>
    <m/>
    <n v="108.83592400000001"/>
    <n v="-6.979584"/>
    <s v="|MN00292|MYIA-087766088790/POI/NABILA TIARA AFIFAH/082138864800/nabillaafifah1234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5-08T20:25:53"/>
    <d v="2026-08-07T08:00:00"/>
    <m/>
    <s v="PS"/>
    <s v="KETANGGUNGAN"/>
    <s v="NO ADDON"/>
    <n v="20260806"/>
    <s v="Completed"/>
    <s v="HSI Bisnis Promo HUT Telkom PSB 70% - 75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0"/>
  </r>
  <r>
    <n v="1237"/>
    <n v="1002507756"/>
    <n v="3"/>
    <x v="3"/>
    <n v="4"/>
    <s v="MAGELANG"/>
    <s v="MUNTILAN"/>
    <s v="SWT"/>
    <s v="REG"/>
    <s v="AO"/>
    <x v="0"/>
    <m/>
    <s v="FCC - HD1A - PROGRESS"/>
    <s v="RBS-Regional 3"/>
    <d v="2026-08-04T11:29:32"/>
    <d v="2026-08-04T11:31:15"/>
    <n v="69358151"/>
    <m/>
    <n v="142164113592"/>
    <s v="Chamid farm"/>
    <m/>
    <m/>
    <m/>
    <m/>
    <m/>
    <n v="110.36676110000001"/>
    <n v="-7.5306860999999996"/>
    <s v="|MN00935|/Chamid farm/085641992018/nurhamidsewukan1988@gmail.com/ 1S HSI BISNIS BASIC PROMO HUT 50 Mbps / AGUS SADEWO"/>
    <s v="Sales Profesional"/>
    <m/>
    <m/>
    <m/>
    <m/>
    <m/>
    <m/>
    <m/>
    <m/>
    <m/>
    <m/>
    <m/>
    <d v="2026-04-08T11:40:22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238"/>
    <n v="1002504246"/>
    <n v="3"/>
    <x v="6"/>
    <n v="5"/>
    <s v="SIDOARJO"/>
    <s v="MOJOKERTO"/>
    <s v="MJS"/>
    <s v="REG"/>
    <s v="AO"/>
    <x v="0"/>
    <m/>
    <s v="Completed (PS)"/>
    <s v="RBS-Regional 3"/>
    <d v="2026-08-01T08:39:17"/>
    <d v="2026-08-01T16:36:21"/>
    <n v="69356588"/>
    <m/>
    <n v="152330220656"/>
    <s v="CV SINAR WANGI UTOMO"/>
    <s v="ODP-MJS-FU/08"/>
    <s v="WO060640185"/>
    <m/>
    <m/>
    <m/>
    <n v="112.5263041"/>
    <n v="-7.5386236999999996"/>
    <s v="|MN02271|/CV SINAR WANGI UTOMO/WINBACK 2.0 HSI B2B (1:2) 100MBPS 440RB PSB DISC 70%//cvsinarwangiutomo@gmail.com/NUR KHOFIFAH/81239583851 81233017448"/>
    <s v="Sales Force DBS"/>
    <m/>
    <m/>
    <m/>
    <m/>
    <m/>
    <m/>
    <m/>
    <m/>
    <s v="Management Janji"/>
    <s v="2026-08-03 08:00:00|Nama Pic : bu nur No Hp Pic : 081239583851 No alt : - Jam Pemasangan : pagi  Tanggal Pemasangan : 3 Agustus 2026|AF1585|MYDITA"/>
    <s v="FCC"/>
    <d v="2026-01-08T08:54:47"/>
    <d v="2026-08-03T08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3T08:00:00"/>
    <s v="2026-08-03 08:00:00|Nama Pic : bu nur No Hp Pic : 081239583851 No alt : - Jam Pemasangan : pagi  Tanggal Pemasangan : 3 Agustus 2026|AF1585|MYDITA"/>
    <n v="2026"/>
    <n v="8"/>
    <n v="1"/>
    <d v="2026-08-01T00:00:00"/>
    <n v="-2.3333333333357587"/>
    <x v="0"/>
  </r>
  <r>
    <n v="1239"/>
    <n v="1002511968"/>
    <n v="3"/>
    <x v="0"/>
    <n v="5"/>
    <s v="MADIUN"/>
    <s v="MADIUN"/>
    <s v="UTR"/>
    <s v="REG"/>
    <s v="AO"/>
    <x v="0"/>
    <s v="1P INET"/>
    <s v="102 | FOLLOW UP COMPLETED"/>
    <s v="RBS-Regional 3"/>
    <d v="2026-08-06T11:10:57"/>
    <d v="2026-08-10T13:41:31"/>
    <n v="69359801"/>
    <m/>
    <n v="152630205058"/>
    <s v="SPBU 54.631.06"/>
    <s v="ODP-UTR-FD/55 FD/D08/55.01"/>
    <s v="WO061057605"/>
    <m/>
    <m/>
    <m/>
    <n v="111.53267"/>
    <n v="-7.7295889999999998"/>
    <s v="|MN00265|MYIA-060859571947/POI/ROBBY PERMANA PUTRA/089619618698/spbu5463106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25:46"/>
    <d v="2026-08-07T08:00:00"/>
    <s v="Kendala Lainnya"/>
    <s v="REVOKE"/>
    <s v="CARUBAN"/>
    <s v="NO ADDON"/>
    <m/>
    <s v="Follow Up Revoke Completed, New Order ID : SC1002517816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1"/>
  </r>
  <r>
    <n v="1240"/>
    <n v="1002515505"/>
    <n v="3"/>
    <x v="4"/>
    <n v="5"/>
    <s v="KUPANG"/>
    <s v="LABOAN BAJO"/>
    <s v="LBO"/>
    <s v="REG"/>
    <s v="AO"/>
    <x v="0"/>
    <s v="1P INET"/>
    <s v="Completed (PS)"/>
    <s v="RBS-Regional 3"/>
    <d v="2026-08-07T19:25:57"/>
    <d v="2026-08-10T12:41:03"/>
    <n v="69361173"/>
    <m/>
    <n v="172512452599"/>
    <s v="SUN KOMODO HOME STAY"/>
    <s v="ODP-LBO-FD/119 FD/D10/119.01"/>
    <s v="WO061204647"/>
    <m/>
    <m/>
    <m/>
    <n v="119.89698596298599"/>
    <n v="-8.5057401525771095"/>
    <s v="MD|MYDB-20260807264656|SC00001/MC00103|SUN KOMODO HOME STAY|082136815020"/>
    <s v="MYDIGIBIZPARTNER"/>
    <m/>
    <m/>
    <m/>
    <m/>
    <m/>
    <m/>
    <m/>
    <m/>
    <s v="Management Janji"/>
    <s v="2026-08-09 08:00:00 | Jam pemasangan : 12.00 Info Tambahan : Hubungi pelanggan dulu sebelum ke lokasi terimakasih "/>
    <s v="FCC"/>
    <d v="2026-07-08T19:40:07"/>
    <d v="2026-08-09T08:00:00"/>
    <m/>
    <s v="PS"/>
    <s v="LABUAN BAJO"/>
    <s v="NETMONK"/>
    <n v="20260810"/>
    <s v="Completed"/>
    <s v="HSI Bisnis Bundling Netmonk PSB 70% - 75 Mbps"/>
    <s v="INDIBIZ"/>
    <m/>
    <m/>
    <d v="2026-08-09T08:00:00"/>
    <s v="2026-08-09 08:00:00 | Jam pemasangan : 12.00 Info Tambahan : Hubungi pelanggan dulu sebelum ke lokasi terimakasih "/>
    <n v="2026"/>
    <n v="8"/>
    <n v="10"/>
    <d v="2026-08-10T00:00:00"/>
    <n v="0.66666666666424135"/>
    <x v="0"/>
  </r>
  <r>
    <n v="1241"/>
    <n v="1002518474"/>
    <n v="3"/>
    <x v="4"/>
    <n v="5"/>
    <s v="MATARAM"/>
    <s v="BIMA"/>
    <s v="BIM"/>
    <s v="REG"/>
    <s v="AO"/>
    <x v="0"/>
    <s v="1P INET"/>
    <s v="MIE - SEND SURVEY"/>
    <s v="RBS-Regional 3"/>
    <d v="2026-08-10T16:25:57"/>
    <d v="2026-08-10T16:28:01"/>
    <n v="69362721"/>
    <m/>
    <n v="172616801829"/>
    <s v="Santun nur brilink"/>
    <s v="ODP-BIM-FAD/132 FAD/D06/132.01"/>
    <s v="WO061429295"/>
    <m/>
    <m/>
    <m/>
    <n v="118.7789087"/>
    <n v="-8.4685568"/>
    <s v="|MC40168|MYIA-060479747384/POI/Jumyati /085238585505/jumyati171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6:39:46"/>
    <d v="2026-08-11T13:00:00"/>
    <m/>
    <s v="SURVEY_NEW_MANJA"/>
    <s v="X"/>
    <s v="NETMONK"/>
    <m/>
    <s v="MIE - SEND SURVEY"/>
    <s v="HSI Bisnis Bundling Netmonk Promo 2026 PSB 70% - 75 Mbps"/>
    <s v="INDIBIZ"/>
    <m/>
    <m/>
    <d v="2026-08-11T13:00:00"/>
    <s v="2026-08-11 13:00:00 | Jam pemasangan : 12.00 Info Tambahan : Hubungi pelanggan dulu sebelum ke lokasi terimakasih "/>
    <m/>
    <m/>
    <m/>
    <e v="#NUM!"/>
    <e v="#NUM!"/>
    <x v="1"/>
  </r>
  <r>
    <n v="1242"/>
    <n v="1002511552"/>
    <n v="3"/>
    <x v="6"/>
    <n v="5"/>
    <s v="PASURUAN"/>
    <s v="PASURUAN"/>
    <s v="PSN"/>
    <s v="REG"/>
    <s v="AO"/>
    <x v="0"/>
    <m/>
    <s v="Completed (PS)"/>
    <s v="RBS-Regional 3"/>
    <d v="2026-08-06T09:12:27"/>
    <d v="2026-08-06T18:50:30"/>
    <n v="69359627"/>
    <m/>
    <n v="152729256700"/>
    <s v="WARUNG DYNASTY"/>
    <s v="ODP-PSN-FBF/79"/>
    <s v="WO061060030"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s v="Management Janji"/>
    <s v="2026-08-07 08:00:00|Tanggal pemasangan: 07/08/2026 Jam pemasangan : pagi/siang Info Tambahan : Hubungi pelanggan dulu sebelum ke lokasi. terima kasih|40010577|MYDITA"/>
    <s v="FCC"/>
    <d v="2026-06-08T09:25:00"/>
    <d v="2026-08-07T08:00:00"/>
    <m/>
    <s v="PS"/>
    <s v="PASURU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07/08/2026 Jam pemasangan : pagi/siang Info Tambahan : Hubungi pelanggan dulu sebelum ke lokasi. terima kasih|40010577|MYDITA"/>
    <n v="2026"/>
    <n v="8"/>
    <n v="6"/>
    <d v="2026-08-06T00:00:00"/>
    <n v="-1.3333333333357587"/>
    <x v="0"/>
  </r>
  <r>
    <n v="1243"/>
    <n v="1002510626"/>
    <n v="3"/>
    <x v="2"/>
    <n v="5"/>
    <s v="DENPASAR"/>
    <s v="JIMBARAN"/>
    <s v="NSD"/>
    <s v="REG"/>
    <s v="AO"/>
    <x v="0"/>
    <m/>
    <s v="Completed (PS)"/>
    <s v="RBS-Regional 3"/>
    <d v="2026-08-05T13:48:32"/>
    <d v="2026-08-06T11:34:52"/>
    <n v="69353730"/>
    <m/>
    <n v="172417225629"/>
    <s v="PT AUSTIN LINTAS INFORMATIKA"/>
    <s v="ODP-NDA-FF/59"/>
    <s v="WO060989721"/>
    <m/>
    <m/>
    <m/>
    <n v="115.20611214"/>
    <n v="-8.7873538399999997"/>
    <s v="|MN02665|MYIA-037808698297/POI/AZZA/081933021555/roykiyoshi823@gmail.com"/>
    <s v="Sales Force DBS"/>
    <m/>
    <m/>
    <m/>
    <m/>
    <m/>
    <m/>
    <m/>
    <m/>
    <s v="Management Janji"/>
    <s v="2026-07-29 13:00:00 | Nama PIC : Bp Azza  No HP : 081933021555  No Alt : -  M Janji :  29 Juli 2026  Jam Pasang : Pagi / Siang  Note : hubungi pelanggan jika ingin kelokasi"/>
    <s v="FCC"/>
    <d v="2026-05-08T13:54:46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7-29 13:00:00 | Nama PIC : Bp Azza  No HP : 081933021555  No Alt : -  M Janji :  29 Juli 2026  Jam Pasang : Pagi / Siang  Note : hubungi pelanggan jika ingin kelokasi"/>
    <n v="2026"/>
    <n v="8"/>
    <n v="6"/>
    <d v="2026-08-06T00:00:00"/>
    <n v="0.70833333333575865"/>
    <x v="0"/>
  </r>
  <r>
    <n v="1244"/>
    <n v="1002515484"/>
    <n v="3"/>
    <x v="3"/>
    <n v="4"/>
    <s v="MAGELANG"/>
    <s v="MAGELANG"/>
    <s v="MGE"/>
    <s v="REG"/>
    <s v="AO"/>
    <x v="0"/>
    <s v="1P INET"/>
    <s v="8 | OSS - PONR"/>
    <s v="RBS-Regional 3"/>
    <d v="2026-08-07T18:50:56"/>
    <d v="2026-08-10T16:35:48"/>
    <n v="69361150"/>
    <m/>
    <n v="146137149701"/>
    <s v="ROCKET CHICKEN GRABAG NEW"/>
    <s v="ODP-MGE-FU/033"/>
    <s v="WO061201704"/>
    <m/>
    <m/>
    <m/>
    <n v="110.3259362"/>
    <n v="-7.3706834999999904"/>
    <s v="|MN02255|MYIA-098297979091/POI/WILDAN ERSYADI ULA/0895392430133/dhearozzi@gmail.com"/>
    <s v="MYIB_ASSISTANT"/>
    <m/>
    <m/>
    <m/>
    <m/>
    <m/>
    <m/>
    <m/>
    <m/>
    <s v="Management Janji"/>
    <s v="2026-08-12 15:00:00 | M Janji : (08/08/026) jam Pasang : 09:00 Note : hubungi pelanggan jika ingin kelokasi"/>
    <s v="FCC"/>
    <d v="2026-07-08T18:55:10"/>
    <d v="2026-08-12T15:00:00"/>
    <m/>
    <s v="ACT_COM"/>
    <s v="X"/>
    <s v="NO ADDON"/>
    <m/>
    <s v="PONR"/>
    <s v="HSI Bisnis Basic Promo HUT Telkom PSB 70% - 50 Mbps"/>
    <s v="INDIBIZ"/>
    <m/>
    <m/>
    <d v="2026-08-12T15:00:00"/>
    <s v="2026-08-12 15:00:00 | M Janji : (08/08/026) jam Pasang : 09:00 Note : hubungi pelanggan jika ingin kelokasi"/>
    <m/>
    <m/>
    <m/>
    <e v="#NUM!"/>
    <e v="#NUM!"/>
    <x v="1"/>
  </r>
  <r>
    <n v="1245"/>
    <n v="1002516532"/>
    <n v="3"/>
    <x v="7"/>
    <n v="4"/>
    <s v="SOLO"/>
    <s v="WONOGIRI"/>
    <s v="JSO"/>
    <s v="REG"/>
    <s v="AO"/>
    <x v="0"/>
    <m/>
    <s v="Completed (PS)"/>
    <s v="RBS-Regional 3"/>
    <d v="2026-08-09T14:31:25"/>
    <d v="2026-08-09T20:40:47"/>
    <n v="69361152"/>
    <m/>
    <n v="142523108545"/>
    <s v="MM Group"/>
    <s v="ODP-JSO-FE/055"/>
    <s v="WO061326052"/>
    <m/>
    <m/>
    <m/>
    <n v="111.256112489766"/>
    <n v="-7.84395035017259"/>
    <s v="MD|MYDB-20260807264658|DN00001/MN00969|MM Group|085291919696"/>
    <s v="MYDIGIBIZPARTNER"/>
    <m/>
    <m/>
    <m/>
    <m/>
    <m/>
    <m/>
    <m/>
    <m/>
    <s v="Management Janji"/>
    <s v="2026-08-08 15:00:00 | Tanggal pemasangan: 09/08/2026  Jam pemasangan : siang  Info Tambahan : Hubungi pelanggan dulu sebelum ke lokasi  terima kasih."/>
    <s v="FCC"/>
    <d v="2026-09-08T14:39:46"/>
    <m/>
    <m/>
    <s v="PS"/>
    <s v="X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5:00:00 | Tanggal pemasangan: 09/08/2026  Jam pemasangan : siang  Info Tambahan : Hubungi pelanggan dulu sebelum ke lokasi  terima kasih."/>
    <n v="2026"/>
    <n v="8"/>
    <n v="9"/>
    <d v="2026-08-09T00:00:00"/>
    <n v="-0.29166666666424135"/>
    <x v="0"/>
  </r>
  <r>
    <n v="1246"/>
    <n v="1002514350"/>
    <n v="3"/>
    <x v="3"/>
    <n v="4"/>
    <s v="MAGELANG"/>
    <s v="MAGELANG"/>
    <s v="MGE"/>
    <s v="REG"/>
    <s v="AO"/>
    <x v="0"/>
    <s v="1P INET"/>
    <s v="Completed (PS)"/>
    <s v="RBS-Regional 3"/>
    <d v="2026-08-07T11:28:56"/>
    <d v="2026-08-07T16:40:42"/>
    <n v="69360661"/>
    <m/>
    <n v="146137149681"/>
    <s v="SPBU 44 561 05 CANGUK"/>
    <s v="ODP-MGE-FBP/025 FBP/D02/025.01"/>
    <s v="WO061150704"/>
    <m/>
    <m/>
    <m/>
    <n v="110.2333825"/>
    <n v="-7.4824959999999896"/>
    <s v="|MN02395|MYIA-094672362668/POI/STEVANI KURNIAWAN/087839284584/spbu_sajogja4456105@yahoo.co.id"/>
    <s v="MYIB_ASSISTANT"/>
    <m/>
    <m/>
    <m/>
    <m/>
    <m/>
    <m/>
    <m/>
    <m/>
    <s v="Management Janji"/>
    <s v="2026-08-14 13:00:00 | Jam pemasangan : 12.00 Info Tambahan : Hubungi pelanggan dulu sebelum ke lokasi terimakasih "/>
    <s v="FCC"/>
    <d v="2026-07-08T11:40:14"/>
    <d v="2026-08-14T13:00:00"/>
    <m/>
    <s v="PS"/>
    <s v="X"/>
    <s v="NO ADDON"/>
    <n v="20260807"/>
    <s v="Completed"/>
    <s v="HSI Bisnis Basic Promo HUT Telkom PSB 70% - 50 Mbps"/>
    <s v="INDIBIZ"/>
    <m/>
    <m/>
    <d v="2026-08-14T13:00:00"/>
    <s v="2026-08-14 13:00:00 | Jam pemasangan : 12.00 Info Tambahan : Hubungi pelanggan dulu sebelum ke lokasi terimakasih "/>
    <n v="2026"/>
    <n v="8"/>
    <n v="7"/>
    <d v="2026-08-07T00:00:00"/>
    <n v="-7.5416666666642413"/>
    <x v="0"/>
  </r>
  <r>
    <n v="1247"/>
    <n v="1002508118"/>
    <n v="3"/>
    <x v="6"/>
    <n v="5"/>
    <s v="JEMBER"/>
    <s v="BANYUWANGI"/>
    <s v="KET"/>
    <s v="REG"/>
    <s v="AO"/>
    <x v="0"/>
    <s v="1P INET"/>
    <s v="Completed (PS)"/>
    <s v="RBS-Regional 3"/>
    <d v="2026-08-04T13:02:57"/>
    <d v="2026-08-04T21:55:53"/>
    <n v="69358262"/>
    <m/>
    <n v="152517201802"/>
    <s v="Takapedia Store wso"/>
    <s v="ODP-KET-FC/01 FC/D01/01.01"/>
    <s v="WO060886494"/>
    <m/>
    <m/>
    <m/>
    <n v="114.41667370498099"/>
    <n v="-8.0318744697703792"/>
    <s v="MD|MYDB-20260804264308|DC30004/MC30051|Takapedia Store wso|0895405495461"/>
    <s v="MYDIGIBIZPARTNER"/>
    <m/>
    <m/>
    <m/>
    <m/>
    <m/>
    <m/>
    <m/>
    <m/>
    <s v="Management Janji"/>
    <s v="2026-08-05 15:00:00 | Tanggal pemasangan : 05 AGUSTUS 2026 Jam pemasangan : pagi/siang Info Tambahan : Hubungi pelanggan dulu sebelum ke lokasi terima kasih"/>
    <s v="FCC"/>
    <d v="2026-04-08T13:10:23"/>
    <d v="2026-08-05T15:00:00"/>
    <m/>
    <s v="PS"/>
    <s v="BANYUWANGI"/>
    <s v="NETMONK"/>
    <n v="20260804"/>
    <s v="Completed"/>
    <s v="HSI Bisnis Bundling Netmonk PSB 70% Promo - 300 Mbps"/>
    <s v="INDIBIZ"/>
    <m/>
    <m/>
    <d v="2026-08-05T15:00:00"/>
    <s v="2026-08-05 15:00:00 | Tanggal pemasangan : 05 AGUSTUS 2026 Jam pemasangan : pagi/siang Info Tambahan : Hubungi pelanggan dulu sebelum ke lokasi terima kasih"/>
    <n v="2026"/>
    <n v="8"/>
    <n v="4"/>
    <d v="2026-08-04T00:00:00"/>
    <n v="-1.625"/>
    <x v="0"/>
  </r>
  <r>
    <n v="1248"/>
    <n v="1002505841"/>
    <n v="3"/>
    <x v="6"/>
    <n v="5"/>
    <s v="SIDOARJO"/>
    <s v="MOJOKERTO"/>
    <s v="DLA"/>
    <s v="REG"/>
    <s v="AO"/>
    <x v="0"/>
    <m/>
    <s v="Completed (PS)"/>
    <s v="RBS-Regional 3"/>
    <d v="2026-08-03T11:07:16"/>
    <d v="2026-08-04T18:27:59"/>
    <n v="69357378"/>
    <m/>
    <n v="152329215034"/>
    <s v="PT KEDUNGLENGKONG MAKMUR SEJAHTERA"/>
    <s v="ODP-DLA-FA/29"/>
    <s v="WO060774400"/>
    <m/>
    <m/>
    <m/>
    <n v="112.4794677"/>
    <n v="-7.5487387000000004"/>
    <s v="|MC30249|/YUSUF ISMAIL MATTALITTI/085881461977 / 082336652230/spbu61330@gmail.com"/>
    <s v="Sales Force DBS"/>
    <m/>
    <m/>
    <m/>
    <m/>
    <m/>
    <m/>
    <m/>
    <m/>
    <s v="Management Janji"/>
    <s v="2026-08-04 08:00:00|Nama Pic : bp yusuf  No Hp Pic : 085881461977 No alt : - Jam Pemasangan : pagi  Tanggal Pemasangan : 4 Agustus 2026|40981182|MYDITA"/>
    <s v="FCC"/>
    <d v="2026-03-08T11:10:34"/>
    <d v="2026-08-04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Nama Pic : bp yusuf  No Hp Pic : 085881461977 No alt : - Jam Pemasangan : pagi  Tanggal Pemasangan : 4 Agustus 2026|40981182|MYDITA"/>
    <n v="2026"/>
    <n v="8"/>
    <n v="4"/>
    <d v="2026-08-04T00:00:00"/>
    <n v="-0.33333333333575865"/>
    <x v="0"/>
  </r>
  <r>
    <n v="1249"/>
    <n v="1002514688"/>
    <n v="3"/>
    <x v="7"/>
    <n v="4"/>
    <s v="KUDUS"/>
    <s v="BLORA"/>
    <s v="BLO"/>
    <s v="REG"/>
    <s v="AO"/>
    <x v="0"/>
    <s v="1P INET"/>
    <s v="7 | OSS - PROVISIONING ISSUED"/>
    <s v="RBS-Regional 3"/>
    <d v="2026-08-07T13:49:57"/>
    <d v="2026-08-11T08:08:20"/>
    <n v="69360810"/>
    <m/>
    <n v="141569115558"/>
    <s v="SMK NEGERI 1 JEPON"/>
    <s v="ODP-BLO-FFD/037 FFD/D05/037.01"/>
    <s v="WO061167735"/>
    <m/>
    <m/>
    <m/>
    <n v="111.4781053"/>
    <n v="-6.9687655999999896"/>
    <s v="|MN02756|MYIA-010832390094/POI/Olivia Noor Prita sari/085728035407/smkn1jepon@yahoo.com"/>
    <s v="MYIB_ASSISTANT"/>
    <m/>
    <m/>
    <m/>
    <m/>
    <m/>
    <m/>
    <m/>
    <m/>
    <s v="Management Janji"/>
    <s v="2026-08-11 08:00:00 | Nama PIC : ibu olivia No HP : 085728035407 Alt :  M Janji : (selasa/11/AGUSTUS/2026) jam Pasang : 09:00 Note : hubungi pelanggan jika ingin kelokasi"/>
    <s v="FCC"/>
    <d v="2026-07-08T13:54:50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Nama PIC : ibu olivia No HP : 085728035407 Alt :  M Janji : (selasa/11/AGUSTUS/2026) jam Pasang : 09:00 Note : hubungi pelanggan jika ingin kelokasi"/>
    <m/>
    <m/>
    <m/>
    <e v="#NUM!"/>
    <e v="#NUM!"/>
    <x v="1"/>
  </r>
  <r>
    <n v="1250"/>
    <n v="1002504858"/>
    <n v="3"/>
    <x v="2"/>
    <n v="5"/>
    <s v="SINGARJA"/>
    <s v="SINGARAJA"/>
    <s v="SGR"/>
    <s v="REG"/>
    <s v="AO"/>
    <x v="0"/>
    <m/>
    <s v="102 | FOLLOW UP COMPLETED"/>
    <s v="RBS-Regional 3"/>
    <d v="2026-08-01T17:14:21"/>
    <d v="2026-08-04T09:38:23"/>
    <n v="69356861"/>
    <m/>
    <n v="172424836770"/>
    <s v="PT. Semua karena Anugerah (PG Singaraja)"/>
    <s v="ODP-SGR-FDD/14"/>
    <s v="WO060690119"/>
    <m/>
    <m/>
    <m/>
    <n v="115.0834533"/>
    <n v="-8.1129694000000008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1-08T17:25:07"/>
    <d v="2026-08-03T08:00:00"/>
    <s v="Kendala Pelanggan"/>
    <s v="REVOKE"/>
    <s v="X"/>
    <s v="NO ADDON"/>
    <m/>
    <s v="Follow Up Revoke Completed, New Order ID : SC1002507032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8:00:00"/>
    <s v="2026-08-03 08:00:00|M Janji : 3 agustus 2026 jam Pasang : pagi  Note : hubungi pelanggan jika ingin kelokasi|MU1366|MYDITA"/>
    <m/>
    <m/>
    <m/>
    <e v="#NUM!"/>
    <e v="#NUM!"/>
    <x v="1"/>
  </r>
  <r>
    <n v="1251"/>
    <n v="1002506450"/>
    <n v="3"/>
    <x v="0"/>
    <n v="5"/>
    <s v="KEDIRI"/>
    <s v="NGANJUK"/>
    <s v="PRB"/>
    <s v="REG"/>
    <s v="AO"/>
    <x v="0"/>
    <m/>
    <s v="100 | REVOKE COMPLETED"/>
    <s v="RBS-Regional 3"/>
    <d v="2026-08-03T15:57:35"/>
    <d v="2026-08-04T08:55:35"/>
    <n v="69356728"/>
    <m/>
    <n v="152627203799"/>
    <s v="SMP Negeri 1 Prambon"/>
    <s v="ODP-PRB-FA/01"/>
    <s v="WO060818672"/>
    <m/>
    <m/>
    <m/>
    <n v="112.01800476"/>
    <n v="-7.687501975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6:10:38"/>
    <m/>
    <s v="Kendala Pelanggan"/>
    <s v="REVOKE"/>
    <s v="KERTOSONO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m/>
    <m/>
    <m/>
    <e v="#NUM!"/>
    <e v="#NUM!"/>
    <x v="1"/>
  </r>
  <r>
    <n v="1252"/>
    <n v="1002506140"/>
    <n v="3"/>
    <x v="1"/>
    <n v="4"/>
    <s v="PEKALONGAN"/>
    <s v="PEKALONGAN"/>
    <s v="PKL"/>
    <s v="REG"/>
    <s v="AO"/>
    <x v="0"/>
    <m/>
    <s v="Completed (PS)"/>
    <s v="RBS-Regional 2"/>
    <d v="2026-08-03T13:45:22"/>
    <d v="2026-08-10T13:20:05"/>
    <n v="69357571"/>
    <m/>
    <n v="142202154671"/>
    <s v="PT MEDIA LINTAS DATA"/>
    <s v="ODP-PKL-FK/54"/>
    <s v="WO060809025"/>
    <m/>
    <m/>
    <m/>
    <n v="109.65184549999999"/>
    <n v="-6.8897579000000002"/>
    <s v="MB00304; jamalul izza 0811260413 085213908934; sales@mld.id; HSI BISNIS INET ONLY 100 MBPS 535k; ROSA;  Jl. Gajah Mada Bar no.28, Tirto, Kec. Pekalongan Bar., Kota Pekalongan, Jawa Tengah 51118 / Sebrang Samsat Kota Pekalongan -6.8898617,109.6518702"/>
    <s v="Sales Force DBS"/>
    <m/>
    <m/>
    <m/>
    <m/>
    <m/>
    <m/>
    <m/>
    <m/>
    <s v="Management Janji"/>
    <s v="2026-08-10 08:00:00|Tanggal pemasangan : 10 agustus 2026 Jam pemasangan : pagi/siang Info Tambahan : Hubungi pelanggan dulu sebelum ke lokasi terima kasih|40010577|MYDITA"/>
    <s v="FCC"/>
    <d v="2026-03-08T13:55:38"/>
    <d v="2026-08-10T08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pagi/siang Info Tambahan : Hubungi pelanggan dulu sebelum ke lokasi terima kasih|40010577|MYDITA"/>
    <n v="2026"/>
    <n v="8"/>
    <n v="10"/>
    <d v="2026-08-10T00:00:00"/>
    <n v="-0.33333333333575865"/>
    <x v="0"/>
  </r>
  <r>
    <n v="1253"/>
    <n v="1002512624"/>
    <n v="3"/>
    <x v="4"/>
    <n v="5"/>
    <s v="KUPANG"/>
    <s v="ENDE"/>
    <s v="END"/>
    <s v="REG"/>
    <s v="AO"/>
    <x v="0"/>
    <s v="1P INET"/>
    <s v="OSS - TESTING SERVICE"/>
    <s v="RBS-Regional 3"/>
    <d v="2026-08-06T14:13:57"/>
    <d v="2026-08-10T16:14:57"/>
    <n v="69360046"/>
    <m/>
    <n v="172506788957"/>
    <s v="SPPG Milenial Spirit Peduli 03"/>
    <s v="ODP-END-FF/96 FF/D08/96.01"/>
    <s v="WO061082831"/>
    <m/>
    <m/>
    <m/>
    <n v="121.669308554848"/>
    <n v="-8.8457797551991302"/>
    <s v="|MC40142|MYIA-012648673440/POI/Abdurahman Marjan/081246804433/milenialspiritpeduli@gmail.com"/>
    <s v="MYIB_ASSISTANT"/>
    <m/>
    <m/>
    <m/>
    <m/>
    <m/>
    <m/>
    <m/>
    <m/>
    <s v="Management Janji"/>
    <s v="2026-08-07 13:00:00 | Nama PIC : Bapak Rahman No HP : 081246804433 No Alternatif :  M Janji : 07/08/2026 Jam Pasang : Pagi NoteÃ‚Â :  Hubungi terlebih dahulu sebelum ke lokasi "/>
    <s v="FCC"/>
    <d v="2026-06-08T14:26:03"/>
    <d v="2026-08-07T13:00:00"/>
    <m/>
    <s v="ACT_COM"/>
    <s v="ENDE"/>
    <s v="NO ADDON"/>
    <m/>
    <s v="Testing Service"/>
    <s v="HSI Bisnis Promo HUT Telkom PSB 70% - 50 Mbps"/>
    <s v="INDIBIZ"/>
    <m/>
    <m/>
    <d v="2026-08-07T13:00:00"/>
    <s v="2026-08-07 13:00:00 | Nama PIC : Bapak Rahman No HP : 081246804433 No Alternatif :  M Janji : 07/08/2026 Jam Pasang : Pagi NoteÃ‚Â :  Hubungi terlebih dahulu sebelum ke lokasi "/>
    <m/>
    <m/>
    <m/>
    <e v="#NUM!"/>
    <e v="#NUM!"/>
    <x v="1"/>
  </r>
  <r>
    <n v="1254"/>
    <n v="1002512673"/>
    <n v="3"/>
    <x v="5"/>
    <n v="5"/>
    <s v="SBY UTARA"/>
    <s v="GRESIK"/>
    <s v="SDY"/>
    <s v="REG"/>
    <s v="AO"/>
    <x v="0"/>
    <s v="1P INET"/>
    <s v="102 | FOLLOW UP COMPLETED"/>
    <s v="RBS-Regional 3"/>
    <d v="2026-08-06T14:28:56"/>
    <d v="2026-08-08T13:49:53"/>
    <n v="69360038"/>
    <m/>
    <n v="152451212122"/>
    <s v="SPPG DAPUR SINTA"/>
    <s v="ODP-SDY-FA/35 FA/D06/35.01"/>
    <s v="WO061085261"/>
    <m/>
    <m/>
    <m/>
    <n v="112.449365928769"/>
    <n v="-6.8832329594571604"/>
    <s v="MD|MYDB-20260806264536|DN00001/MN00018|SPPG DAPUR SINTA|081234572334"/>
    <s v="MYDIGIBIZPARTNER"/>
    <m/>
    <m/>
    <m/>
    <m/>
    <m/>
    <m/>
    <m/>
    <m/>
    <s v="Management Janji"/>
    <s v="2026-08-07 13:00:00 | Nama PIC : SINTA No HP : 081234572334 Alt :  M Janji : 07/08/2026 Jam Pasang : 08.00 - 13:00  NoteÃ‚Â :  hubungi terlebih dahulu sebelum kelokasi"/>
    <s v="FCC"/>
    <d v="2026-06-08T14:40:01"/>
    <d v="2026-08-07T13:00:00"/>
    <s v="Kendala Lainnya"/>
    <s v="REVOKE"/>
    <s v="GRESIK"/>
    <s v="NO ADDON"/>
    <m/>
    <s v="Follow Up Revoke Completed, New Order ID : SC1002515987"/>
    <s v="HSI Bisnis Basic Promo HUT Telkom PSB 70% - 150 Mbps"/>
    <s v="INDIBIZ"/>
    <m/>
    <m/>
    <d v="2026-08-07T13:00:00"/>
    <s v="2026-08-07 13:00:00 | Nama PIC : SINTA No HP : 081234572334 Alt :  M Janji : 07/08/2026 Jam Pasang : 08.00 - 13:00  NoteÃ‚Â :  hubungi terlebih dahulu sebelum kelokasi"/>
    <m/>
    <m/>
    <m/>
    <e v="#NUM!"/>
    <e v="#NUM!"/>
    <x v="1"/>
  </r>
  <r>
    <n v="1255"/>
    <n v="1002505089"/>
    <n v="3"/>
    <x v="6"/>
    <n v="5"/>
    <s v="SIDOARJO"/>
    <s v="JOMBANG"/>
    <s v="JOM"/>
    <s v="REG"/>
    <s v="AO"/>
    <x v="0"/>
    <m/>
    <s v="Completed (PS)"/>
    <s v="RBS-Regional 3"/>
    <d v="2026-08-02T09:57:44"/>
    <d v="2026-08-02T16:19:33"/>
    <n v="69356958"/>
    <m/>
    <n v="152318240207"/>
    <s v="WARKOP SEBAT 24 JAM"/>
    <s v="ODP-JOM-FU/30"/>
    <s v="WO060700604"/>
    <m/>
    <m/>
    <m/>
    <n v="112.23798840000001"/>
    <n v="-7.5384528"/>
    <s v="|MN02084|/WARKOP SEBAT /WINBACK HSI B2B + NETMONK (1:1) 200MBPS 946,1RB PSB DISC 70%//maulidyaanna1@gmail.com/ANNA MAULIDYA AL THOFUN NISA' /85815181106"/>
    <s v="Sales Force DBS"/>
    <m/>
    <m/>
    <m/>
    <m/>
    <m/>
    <m/>
    <m/>
    <m/>
    <s v="Management Janji"/>
    <s v="2026-08-03 08:00:00|telp :085815181106 alt : manja : pagi / siang 03/08/2026 hub sebelum ke lokasi |IL1380|MYDITA"/>
    <s v="FCC"/>
    <d v="2026-02-08T10:09:51"/>
    <d v="2026-08-03T08:00:00"/>
    <m/>
    <s v="PS"/>
    <s v="JOMBANG"/>
    <s v="NETMONK"/>
    <n v="202608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3T08:00:00"/>
    <s v="2026-08-03 08:00:00|telp :085815181106 alt : manja : pagi / siang 03/08/2026 hub sebelum ke lokasi |IL1380|MYDITA"/>
    <n v="2026"/>
    <n v="8"/>
    <n v="2"/>
    <d v="2026-08-02T00:00:00"/>
    <n v="-1.3333333333357587"/>
    <x v="0"/>
  </r>
  <r>
    <n v="1256"/>
    <n v="1002513327"/>
    <n v="3"/>
    <x v="5"/>
    <n v="5"/>
    <s v="SBY SELATAN"/>
    <s v="MANYAR"/>
    <s v="MYR"/>
    <s v="REG"/>
    <s v="AO"/>
    <x v="0"/>
    <m/>
    <s v="Completed (PS)"/>
    <s v="RBS-Regional 3"/>
    <d v="2026-08-06T17:22:17"/>
    <d v="2026-08-07T22:04:51"/>
    <n v="69360273"/>
    <m/>
    <n v="152303247149"/>
    <s v="PT SUMBER HIDUP SEHAT"/>
    <s v="ODP-MYR-FJP/09"/>
    <s v="WO061116231"/>
    <m/>
    <m/>
    <m/>
    <n v="112.76368100000001"/>
    <n v="-7.2750244000000004"/>
    <s v="AMRBS;405075;REG3;KATATA VEKANIDYA;082225049060;CP.VINDYA RUSTAMA WARDHANA;081327371234;PAKET 50MBPS PROMO 355K;PT SUMBER HIDUP SEHAT KALIDAMI"/>
    <s v="Account Manager"/>
    <m/>
    <m/>
    <m/>
    <m/>
    <m/>
    <m/>
    <m/>
    <m/>
    <s v="Management Janji"/>
    <s v="2026-08-07 15:00:00|Jam pemasangan : 12.00 Info Tambahan : Hubungi pelanggan dulu sebelum ke lokasi terimakasih  |40951378|MYDITA"/>
    <s v="FCC"/>
    <d v="2026-06-08T17:26:01"/>
    <d v="2026-08-07T15:00:00"/>
    <m/>
    <s v="PS"/>
    <s v="MANYA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Jam pemasangan : 12.00 Info Tambahan : Hubungi pelanggan dulu sebelum ke lokasi terimakasih  |40951378|MYDITA"/>
    <n v="2026"/>
    <n v="8"/>
    <n v="7"/>
    <d v="2026-08-07T00:00:00"/>
    <n v="-0.625"/>
    <x v="0"/>
  </r>
  <r>
    <n v="1257"/>
    <n v="1002515880"/>
    <n v="3"/>
    <x v="0"/>
    <n v="5"/>
    <s v="MADIUN"/>
    <s v="MADIUN"/>
    <s v="MSP"/>
    <s v="REG"/>
    <s v="AO"/>
    <x v="0"/>
    <s v="1P INET"/>
    <s v="102 | FOLLOW UP COMPLETED"/>
    <s v="RBS-Regional 3"/>
    <d v="2026-08-08T12:29:56"/>
    <d v="2026-08-10T13:32:29"/>
    <n v="69361414"/>
    <m/>
    <n v="152631206950"/>
    <s v="SPBU 54.633.08"/>
    <s v="ODP-MSP-FD/51 FD/D04/51.01"/>
    <s v="WO061255119"/>
    <m/>
    <m/>
    <m/>
    <n v="111.448189"/>
    <n v="-7.5627199999999997"/>
    <s v="|MN02429|MYIA-015541949861/POI/ARIS WIDIYANTO/081335618198/spbu.dewisri.5463308@gmail.com"/>
    <s v="MYIB_ASSISTANT"/>
    <m/>
    <m/>
    <m/>
    <m/>
    <m/>
    <m/>
    <m/>
    <m/>
    <s v="Management Janji"/>
    <s v="2026-08-09 13:00:00 | Nama Pic : BP ARIS No Hp Pic : 081335618198 Jam Pemasangan : 08:00 - 12.00 Tanggal Pemasangan : MINGGU 09 AGUSTUS 2026 Info Tambahan : Hubungi pelanggan sebelum datang ke lokasi, terima kasih."/>
    <s v="FCC"/>
    <d v="2026-08-08T12:39:51"/>
    <d v="2026-08-09T13:00:00"/>
    <s v="Kendala Lainnya"/>
    <s v="REVOKE"/>
    <s v="CARUBAN"/>
    <s v="NO ADDON"/>
    <m/>
    <s v="Follow Up Revoke Completed, New Order ID : SC1002517766"/>
    <s v="HSI Bisnis Promo HUT Telkom PSB 70% - 50 Mbps"/>
    <s v="INDIBIZ"/>
    <m/>
    <m/>
    <d v="2026-08-09T13:00:00"/>
    <s v="2026-08-09 13:00:00 | Nama Pic : BP ARIS No Hp Pic : 081335618198 Jam Pemasangan : 08:00 - 12.00 Tanggal Pemasangan : MINGGU 09 AGUSTUS 2026 Info Tambahan : Hubungi pelanggan sebelum datang ke lokasi, terima kasih."/>
    <m/>
    <m/>
    <m/>
    <e v="#NUM!"/>
    <e v="#NUM!"/>
    <x v="1"/>
  </r>
  <r>
    <n v="1258"/>
    <n v="1002510008"/>
    <n v="3"/>
    <x v="2"/>
    <n v="5"/>
    <s v="SINGARJA"/>
    <s v="KLUNGKUNG"/>
    <s v="SMA"/>
    <s v="REG"/>
    <s v="AO"/>
    <x v="0"/>
    <m/>
    <s v="OSS - FALLOUT"/>
    <s v="RBS-Regional 3"/>
    <d v="2026-08-05T10:34:31"/>
    <d v="2026-08-08T18:18:26"/>
    <n v="69358911"/>
    <m/>
    <n v="172428815934"/>
    <s v="Lumbung umaluah villa"/>
    <s v="ODP-SMA-FAK/06"/>
    <s v="WO061152318"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s v="Management Janji"/>
    <s v="2026-08-08 15:00:00|Nama PIC : BAPAK KETUT No HP : 082340669469 Alt :  M Janji : (SABTU/8/AGUSTUS/2026) jam Pasang : 09:00 Note : hubungi pelanggan jika ingin kelokasi|40951378|MYDITA"/>
    <s v="FCC"/>
    <d v="2026-05-08T10:39:45"/>
    <d v="2026-08-08T15:00:00"/>
    <s v="Kendala Teknik"/>
    <s v="FO_WFM"/>
    <s v="SEMARAPURA"/>
    <s v="NO ADDON"/>
    <m/>
    <s v="Provisioning Failed|WFM|INF009002334|tidak ada odp sekitar lokasi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8T15:00:00"/>
    <s v="2026-08-08 15:00:00|Nama PIC : BAPAK KETUT No HP : 082340669469 Alt :  M Janji : (SABTU/8/AGUSTUS/2026) jam Pasang : 09:00 Note : hubungi pelanggan jika ingin kelokasi|40951378|MYDITA"/>
    <m/>
    <m/>
    <m/>
    <e v="#NUM!"/>
    <e v="#NUM!"/>
    <x v="1"/>
  </r>
  <r>
    <n v="1259"/>
    <n v="1002505613"/>
    <n v="3"/>
    <x v="0"/>
    <n v="5"/>
    <s v="MADIUN"/>
    <s v="MADIUN"/>
    <s v="CRB"/>
    <s v="REG"/>
    <s v="AO"/>
    <x v="0"/>
    <s v="1P INET"/>
    <s v="Completed (PS)"/>
    <s v="RBS-Regional 3"/>
    <d v="2026-08-03T09:28:56"/>
    <d v="2026-08-03T17:26:56"/>
    <n v="69357234"/>
    <m/>
    <n v="152632208473"/>
    <s v="PT Ideologi Nusa Integrasi"/>
    <s v="ODP-CRB-FH/15"/>
    <s v="WO060758457"/>
    <m/>
    <m/>
    <m/>
    <n v="111.712957"/>
    <n v="-7.5515369999999997"/>
    <s v="|MN01984|MYIA-099721108615/POI/Rofik/08985538841/helpdesk@initech.co.id"/>
    <s v="MYIB_ASSISTANT"/>
    <m/>
    <m/>
    <m/>
    <m/>
    <m/>
    <m/>
    <m/>
    <m/>
    <s v="Management Janji"/>
    <s v="2026-08-04 08:00:00 | Tanggal pemasangan: 04/08/2026 Jam pemasangan : pagi / siang Info Tambahan : Hubungi pelanggan dulu sebelum ke lokasi. terima kasih "/>
    <s v="FCC"/>
    <d v="2026-03-08T09:40:13"/>
    <d v="2026-08-04T08:00:00"/>
    <m/>
    <s v="PS"/>
    <s v="CARUBAN"/>
    <s v="NO ADDON"/>
    <n v="20260803"/>
    <s v="Completed"/>
    <s v="HSI Bisnis PSB 70% - 100 Mbps"/>
    <s v="INDIBIZ"/>
    <m/>
    <m/>
    <d v="2026-08-04T08:00:00"/>
    <s v="2026-08-04 08:00:00 | Tanggal pemasangan: 04/08/2026 Jam pemasangan : pagi / siang Info Tambahan : Hubungi pelanggan dulu sebelum ke lokasi. terima kasih "/>
    <n v="2026"/>
    <n v="8"/>
    <n v="3"/>
    <d v="2026-08-03T00:00:00"/>
    <n v="-1.3333333333357587"/>
    <x v="0"/>
  </r>
  <r>
    <n v="1260"/>
    <n v="1002508331"/>
    <n v="3"/>
    <x v="3"/>
    <n v="4"/>
    <s v="MAGELANG"/>
    <s v="MUNTILAN"/>
    <s v="SWT"/>
    <s v="REG"/>
    <s v="AO"/>
    <x v="0"/>
    <m/>
    <s v="FCC - HD1A - PROGRESS"/>
    <s v="RBS-Regional 3"/>
    <d v="2026-08-04T13:48:39"/>
    <d v="2026-08-04T13:50:20"/>
    <n v="69358302"/>
    <m/>
    <n v="142164113602"/>
    <s v="Andy farm"/>
    <m/>
    <m/>
    <m/>
    <m/>
    <m/>
    <n v="110.36461389999999"/>
    <n v="-7.5307417000000001"/>
    <s v="|MN00935|/Andy farm/081578521841/aidazahira65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</r>
  <r>
    <n v="1261"/>
    <n v="1002513363"/>
    <n v="3"/>
    <x v="2"/>
    <n v="5"/>
    <s v="SINGARJA"/>
    <s v="GIANYAR"/>
    <s v="UBU"/>
    <s v="REG"/>
    <s v="AO"/>
    <x v="0"/>
    <m/>
    <s v="Completed (PS)"/>
    <s v="RBS-Regional 3"/>
    <d v="2026-08-06T17:35:59"/>
    <d v="2026-08-07T06:18:08"/>
    <n v="69357310"/>
    <m/>
    <n v="172408246816"/>
    <s v="LPD Desa Adat Nyuh Kuning Ubud Gianyar"/>
    <s v="ODP-UBU-FH/03"/>
    <s v="WO061109993"/>
    <m/>
    <m/>
    <m/>
    <n v="115.25675649999999"/>
    <n v="-8.5225355"/>
    <s v="|MN02658|/PIC NI KETUT KARSI/088212228875/nyuhkuninglpd@gmail.com"/>
    <s v="Sales Force DBS"/>
    <m/>
    <m/>
    <m/>
    <m/>
    <m/>
    <m/>
    <m/>
    <m/>
    <s v="Management Janji"/>
    <s v="2026-08-04 08:00:00|M Janji : 04/08/2026  Jam Pasang : 08.00  NoteÃ‚Â :  hubungi terlebih dahulu sebelum ke lokasi, terima kasih.|40961370|MYDITA"/>
    <s v="FCC"/>
    <d v="2026-06-08T17:39:45"/>
    <m/>
    <m/>
    <s v="PS"/>
    <s v="UBUD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08:00:00|M Janji : 04/08/2026  Jam Pasang : 08.00  NoteÃ‚Â :  hubungi terlebih dahulu sebelum ke lokasi, terima kasih.|40961370|MYDITA"/>
    <n v="2026"/>
    <n v="8"/>
    <n v="7"/>
    <d v="2026-08-07T00:00:00"/>
    <n v="0.70833333333575865"/>
    <x v="0"/>
  </r>
  <r>
    <n v="1262"/>
    <n v="1002511932"/>
    <n v="3"/>
    <x v="0"/>
    <n v="5"/>
    <s v="KEDIRI"/>
    <s v="KEDIRI"/>
    <s v="GUR"/>
    <s v="REG"/>
    <s v="AO"/>
    <x v="0"/>
    <s v="1P INET"/>
    <s v="Completed (PS)"/>
    <s v="RBS-Regional 3"/>
    <d v="2026-08-06T11:01:56"/>
    <d v="2026-08-06T15:41:46"/>
    <n v="69359792"/>
    <m/>
    <n v="152625207182"/>
    <s v="INDRIANA FOTOCOPY"/>
    <s v="ODP-GUR-FD/12 FD/D03/12.01"/>
    <s v="WO061056350"/>
    <m/>
    <m/>
    <m/>
    <n v="112.0644444"/>
    <n v="-7.7832435999999996"/>
    <s v="|MC20057|MYIA-030360801111/POI/Rangga Egi Krisnando/081210152374/ranggaegikrisnando13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11:10:06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0"/>
  </r>
  <r>
    <n v="1263"/>
    <n v="1002504356"/>
    <n v="3"/>
    <x v="6"/>
    <n v="5"/>
    <s v="SIDOARJO"/>
    <s v="INNER - JATIM TIMUR"/>
    <s v="SDA"/>
    <s v="REG"/>
    <s v="AO"/>
    <x v="0"/>
    <m/>
    <s v="QC MIA - INVALID QUALITY CONTROL MIA"/>
    <s v="RBS-Regional 3"/>
    <d v="2026-08-01T10:27:23"/>
    <d v="2026-08-07T17:26:34"/>
    <n v="69356615"/>
    <m/>
    <n v="152316231777"/>
    <s v="RUMAH KOST HARMONIA"/>
    <s v="ODP-SDA-FAK/13"/>
    <m/>
    <m/>
    <m/>
    <m/>
    <n v="112.69950782846"/>
    <n v="-7.4546695981925204"/>
    <s v="|MN01572|/RUMAH KOST HARMONIA/WINBACK 2.0 HSI B2B (1:1) 75MBPS 415RB PSB DISC 70%//najwadindae@gmail.com/NAJWA ADINDA EUFRILL/82338876610"/>
    <s v="Sales Force DBS"/>
    <m/>
    <m/>
    <m/>
    <m/>
    <m/>
    <m/>
    <m/>
    <m/>
    <m/>
    <m/>
    <m/>
    <d v="2026-01-08T10:39:46"/>
    <m/>
    <m/>
    <s v="QC1"/>
    <s v="SIDOARJO"/>
    <s v="NO ADDON"/>
    <m/>
    <s v="QC MIA - INVALID QUALITY CONTROL MIA - Dokumen Usaha Terindikasi Editan / Tidak Valid - upload dokumen NPWP/SIUP/NIB atas nam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</r>
  <r>
    <n v="1264"/>
    <n v="1002517486"/>
    <n v="3"/>
    <x v="7"/>
    <n v="4"/>
    <s v="SOLO"/>
    <s v="INNER - SOLO JATENG TIMUR"/>
    <s v="MSO"/>
    <s v="REG"/>
    <s v="AO"/>
    <x v="0"/>
    <m/>
    <s v="Completed (PS)"/>
    <s v="RBS-Regional 3"/>
    <d v="2026-08-10T11:40:26"/>
    <d v="2026-08-10T13:53:29"/>
    <n v="69360972"/>
    <m/>
    <n v="142566102106"/>
    <s v="Kantor Yuliani Collection"/>
    <s v="ODP-MSO-FA/119"/>
    <s v="WO061381764"/>
    <m/>
    <m/>
    <m/>
    <n v="110.83924766"/>
    <n v="-7.53588222000000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 Jam pemasangan : siang  Info Tambahan : Hubungi pelanggan dulu sebelum ke lokasi  terima kasih."/>
    <s v="FCC"/>
    <d v="2026-10-08T11:54:41"/>
    <m/>
    <m/>
    <s v="PS"/>
    <s v="SOLO PALUR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0T07:00:00"/>
    <s v="2026-08-08 15:00:00 | Tanggal pemasangan: 08/08/2026  Jam pemasangan : siang  Info Tambahan : Hubungi pelanggan dulu sebelum ke lokasi  terima kasih."/>
    <n v="2026"/>
    <n v="8"/>
    <n v="10"/>
    <d v="2026-08-10T00:00:00"/>
    <n v="-0.29166666666424135"/>
    <x v="0"/>
  </r>
  <r>
    <n v="1265"/>
    <n v="1002506390"/>
    <n v="3"/>
    <x v="5"/>
    <n v="5"/>
    <s v="SBY UTARA"/>
    <s v="GRESIK"/>
    <s v="BWN"/>
    <s v="REG"/>
    <s v="AO"/>
    <x v="0"/>
    <m/>
    <s v="CANCEL COMPLETED"/>
    <s v="RBS-Regional 3"/>
    <d v="2026-08-03T15:29:34"/>
    <d v="2026-08-03T19:11:00"/>
    <n v="69357678"/>
    <m/>
    <n v="152453209227"/>
    <s v="MENARA SUAR BAWEAN"/>
    <s v="ODP-BWN-FAA/14"/>
    <m/>
    <m/>
    <m/>
    <m/>
    <n v="112.65204610000001"/>
    <n v="-5.8493833999999998"/>
    <s v="|MN01273|/MENARA SUAR BAWEAN/089675940745/herlambangdwic@gmail.com/HSI Basic Promo HUT Telkom (1:2) 50 Mbps (Rp 320.000) PSB Rp 150.000/Herlambang Dwi Cahyo/-5.849404,112.652133"/>
    <s v="Sales Force DBS"/>
    <m/>
    <m/>
    <m/>
    <m/>
    <m/>
    <m/>
    <m/>
    <m/>
    <m/>
    <m/>
    <m/>
    <d v="2026-03-08T15:39:47"/>
    <m/>
    <m/>
    <s v="REJECT_FCC"/>
    <s v="GRESIK"/>
    <s v="NO ADDON"/>
    <m/>
    <s v="DECLINE : Decline - Pindah Segmentasi Muhammad Fauzan Fidhianta 40961370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Muhammad Fauzan Fidhianta 40961370|MYDITA"/>
    <m/>
    <m/>
    <m/>
    <m/>
    <m/>
    <e v="#NUM!"/>
    <e v="#NUM!"/>
    <x v="1"/>
  </r>
  <r>
    <n v="1266"/>
    <n v="1002506292"/>
    <n v="3"/>
    <x v="0"/>
    <n v="5"/>
    <s v="MADIUN"/>
    <s v="BOJONEGORO"/>
    <s v="PAD"/>
    <s v="REG"/>
    <s v="AO"/>
    <x v="0"/>
    <s v="1P INET"/>
    <s v="Completed (PS)"/>
    <s v="RBS-Regional 3"/>
    <d v="2026-08-03T14:41:56"/>
    <d v="2026-08-04T12:55:00"/>
    <n v="69357634"/>
    <m/>
    <n v="152644204953"/>
    <s v="LALA MIE PADANGAN"/>
    <s v="ODP-PAZ-FL/09 FL/D02/09.01"/>
    <s v="WO060804989"/>
    <m/>
    <m/>
    <m/>
    <n v="111.605583"/>
    <n v="-7.174722"/>
    <s v="|MN00799|MYIA-085553204094/POI/LAELATUL AFIATUN NISAK/085733668576/laskarbuah470@gmail.com"/>
    <s v="MYIB_ASSISTANT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4:55:18"/>
    <d v="2026-08-04T13:00:00"/>
    <m/>
    <s v="PS"/>
    <s v="PADANGAN"/>
    <s v="NO ADDON"/>
    <n v="20260804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4"/>
    <d v="2026-08-04T00:00:00"/>
    <n v="-0.54166666666424135"/>
    <x v="0"/>
  </r>
  <r>
    <n v="1267"/>
    <n v="1002517173"/>
    <n v="3"/>
    <x v="0"/>
    <n v="5"/>
    <s v="KEDIRI"/>
    <s v="KEDIRI"/>
    <s v="GUR"/>
    <s v="REG"/>
    <s v="AO"/>
    <x v="0"/>
    <s v="1P INET"/>
    <s v="Completed (PS)"/>
    <s v="RBS-Regional 3"/>
    <d v="2026-08-10T10:11:58"/>
    <d v="2026-08-10T16:07:59"/>
    <n v="69362198"/>
    <m/>
    <n v="152625207358"/>
    <s v="SELLVORA STUDIO"/>
    <s v="ODP-GUR-FH/11 FH/D03/11.01"/>
    <s v="WO061367634"/>
    <m/>
    <m/>
    <m/>
    <n v="112.090629860758"/>
    <n v="-7.7692091495822302"/>
    <s v="MD|MYDB-20260808264775|SC20016/MC20202|SELLVORA STUDIO|082141134189"/>
    <s v="MYDIGIBIZPARTNER"/>
    <m/>
    <m/>
    <m/>
    <m/>
    <m/>
    <m/>
    <m/>
    <m/>
    <s v="Management Janji"/>
    <s v="2026-08-11 08:00:00 | Nama PIC : Bapak Yuzniar No HP : 082141134189 Alt : - M Janji : 11/08/2026 Jam Pasang : 08.00 - 13:00  NoteÃ‚Â :  hubungi terlebih dahulu sebelum kelokasi"/>
    <s v="FCC"/>
    <d v="2026-10-08T10:24:54"/>
    <d v="2026-08-11T08:00:00"/>
    <m/>
    <s v="PS"/>
    <s v="NGADILUWIH"/>
    <s v="NO ADDON"/>
    <n v="20260810"/>
    <s v="Completed"/>
    <s v="HSI Bisnis Promo HUT Telkom PSB 70% - 150 Mbps"/>
    <s v="INDIBIZ"/>
    <m/>
    <m/>
    <d v="2026-08-11T08:00:00"/>
    <s v="2026-08-11 08:00:00 | Nama PIC : Bapak Yuzniar No HP : 082141134189 Alt : - M Janji : 11/08/2026 Jam Pasang : 08.00 - 13:00  NoteÃ‚Â :  hubungi terlebih dahulu sebelum kelokasi"/>
    <n v="2026"/>
    <n v="8"/>
    <n v="10"/>
    <d v="2026-08-10T00:00:00"/>
    <n v="-1.3333333333357587"/>
    <x v="0"/>
  </r>
  <r>
    <n v="1268"/>
    <n v="1002510390"/>
    <n v="3"/>
    <x v="5"/>
    <n v="5"/>
    <s v="MADURA"/>
    <s v="PAMEKASAN"/>
    <s v="SMP"/>
    <s v="REG"/>
    <s v="AO"/>
    <x v="0"/>
    <m/>
    <s v="100 | REVOKE COMPLETED"/>
    <s v="RBS-Regional 3"/>
    <d v="2026-08-05T12:34:32"/>
    <d v="2026-08-10T09:38:37"/>
    <n v="69359080"/>
    <m/>
    <n v="152431232313"/>
    <s v="TOKO PAK HAMIDI"/>
    <s v="ODP-SMP-FM/19"/>
    <s v="WO061034406"/>
    <m/>
    <m/>
    <m/>
    <n v="113.8145935"/>
    <n v="-6.9023933"/>
    <s v="|MN00213|/TOKO PAK HAMIDI/MOH HAMIDI/081938395799/hamidijayabaya@gmail.com/HSI Bisnis Promo HUT Telkom (1:1) 100 Mbps (Rp 535.000) PSB Rp 150.000/"/>
    <s v="Sales Force DBS"/>
    <m/>
    <m/>
    <m/>
    <m/>
    <m/>
    <m/>
    <m/>
    <m/>
    <s v="Management Janji"/>
    <s v="2026-08-07 08:00:00|telp :081938395799 alt : manja : pagi : siang 07/08/2026 hub sebelum ke lokasi |40961370|MYDITA"/>
    <s v="FCC"/>
    <d v="2026-05-08T12:40:22"/>
    <d v="2026-08-07T08:00:00"/>
    <s v="Kendala Teknik"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elp :081938395799 alt : manja : pagi : siang 07/08/2026 hub sebelum ke lokasi |40961370|MYDITA"/>
    <m/>
    <m/>
    <m/>
    <e v="#NUM!"/>
    <e v="#NUM!"/>
    <x v="1"/>
  </r>
  <r>
    <n v="1269"/>
    <n v="1002508874"/>
    <n v="3"/>
    <x v="3"/>
    <n v="4"/>
    <s v="MAGELANG"/>
    <s v="MUNTILAN"/>
    <s v="SWT"/>
    <s v="REG"/>
    <s v="AO"/>
    <x v="0"/>
    <m/>
    <s v="FCC - HD1A - PROGRESS"/>
    <s v="RBS-Regional 3"/>
    <d v="2026-08-04T15:25:10"/>
    <d v="2026-08-04T15:26:15"/>
    <n v="69358465"/>
    <m/>
    <n v="142164113615"/>
    <s v="Kiswanto farm"/>
    <m/>
    <m/>
    <m/>
    <m/>
    <m/>
    <n v="110.360975"/>
    <n v="-7.5315500000000002"/>
    <s v="|MN00935|/Kiswanto farm/085640403402/kiswantok029@gmail.com/ 1S HSI BISNIS BASIC PROMO HUT 50 Mbps / AGUS SADEWO"/>
    <s v="Sales Profesional"/>
    <m/>
    <m/>
    <m/>
    <m/>
    <m/>
    <m/>
    <m/>
    <m/>
    <m/>
    <m/>
    <m/>
    <d v="2026-04-08T15:40:01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270"/>
    <n v="1002514247"/>
    <n v="3"/>
    <x v="5"/>
    <n v="5"/>
    <s v="SBY UTARA"/>
    <s v="GRESIK"/>
    <s v="BWN"/>
    <s v="REG"/>
    <s v="AO"/>
    <x v="0"/>
    <m/>
    <s v="Completed (PS)"/>
    <s v="RBS-Regional 3"/>
    <d v="2026-08-07T11:03:05"/>
    <d v="2026-08-07T14:15:53"/>
    <n v="69350398"/>
    <m/>
    <n v="152453209230"/>
    <s v="Toko Canai Tok Awi"/>
    <s v="ODP-BWN-FAA/56"/>
    <s v="WO061148316"/>
    <m/>
    <m/>
    <m/>
    <n v="112.674823"/>
    <n v="-5.8442059999999998"/>
    <s v="|MC70134|/Toko Canai Tok Awi/081338866836/Burikkiung009@gmail.com/HSI Basic + Netmonk Promo 2026 50 Mbps (Rp 376.100) PSB 150.000/Imam Sibaweh/Dsn. Duku, Desa Sungairujing, Kec. Sangkapura, RT 003/ RW 004"/>
    <s v="Sales Force DBS"/>
    <m/>
    <m/>
    <m/>
    <m/>
    <m/>
    <m/>
    <m/>
    <m/>
    <s v="Management Janji"/>
    <s v="2026-07-29 08:00:00|Nama : BP IMAM SIBAWEH  No Hp : 081338866836  No Alt :   Tgl Pemasangan : 29 Juli 2026  Interval : PAGI   Note : Hubungi pelanggan terlebih dahulu|MU1218|MYDITA"/>
    <s v="FCC"/>
    <d v="2026-07-08T11:10:29"/>
    <m/>
    <m/>
    <s v="PS"/>
    <s v="GRESIK"/>
    <s v="NETMONK"/>
    <n v="20260807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7T07:00:00"/>
    <s v="2026-07-29 08:00:00|Nama : BP IMAM SIBAWEH  No Hp : 081338866836  No Alt :   Tgl Pemasangan : 29 Juli 2026  Interval : PAGI   Note : Hubungi pelanggan terlebih dahulu|MU1218|MYDITA"/>
    <n v="2026"/>
    <n v="8"/>
    <n v="7"/>
    <d v="2026-08-07T00:00:00"/>
    <n v="-0.29166666666424135"/>
    <x v="0"/>
  </r>
  <r>
    <n v="1271"/>
    <n v="1002509116"/>
    <n v="3"/>
    <x v="5"/>
    <n v="5"/>
    <s v="MADURA"/>
    <s v="PAMEKASAN"/>
    <s v="SMP"/>
    <s v="REG"/>
    <s v="AO"/>
    <x v="0"/>
    <m/>
    <s v="CANCEL COMPLETED"/>
    <s v="RBS-Regional 3"/>
    <d v="2026-08-04T16:32:45"/>
    <d v="2026-08-05T11:34:34"/>
    <n v="69358530"/>
    <m/>
    <n v="152431232302"/>
    <s v="TOKO HAMIDI JAYA"/>
    <s v="ODP-SMP-FM/18"/>
    <m/>
    <m/>
    <m/>
    <m/>
    <n v="113.8145935"/>
    <n v="-6.9023933"/>
    <s v="|MN00213|/TOKO HAMIDI JAYA/HSI Bisnis Promo HUT Telkom (1:1) 100 Mbps (Rp 535.000) PSB Rp 150.000/081938395799/hamidijaya_id@gmail.com/Moh. Hamidi/-6.927324,113.830993,770/Dekat Jl. Raya Dasuk, Beringin Tengah, Bringin, Kec. Dasuk, Kabupaten Sumenep, Jawa"/>
    <s v="Sales Force DBS"/>
    <m/>
    <m/>
    <m/>
    <m/>
    <m/>
    <m/>
    <m/>
    <m/>
    <m/>
    <m/>
    <m/>
    <d v="2026-04-08T16:39:5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1"/>
  </r>
  <r>
    <n v="1272"/>
    <n v="1002517802"/>
    <n v="3"/>
    <x v="0"/>
    <n v="5"/>
    <s v="KEDIRI"/>
    <s v="KEDIRI"/>
    <s v="PAE"/>
    <s v="REG"/>
    <s v="AO"/>
    <x v="0"/>
    <s v="1P INET"/>
    <s v="MIE - SEND SURVEY"/>
    <s v="RBS-Regional 3"/>
    <d v="2026-08-10T13:37:56"/>
    <d v="2026-08-10T13:40:04"/>
    <n v="69362450"/>
    <m/>
    <n v="152639219408"/>
    <s v="SPBU 54.641.46 TEGOWANGI"/>
    <s v="ODP-PAE-FE/17 FE/D01/17.01"/>
    <s v="WO061400546"/>
    <m/>
    <m/>
    <m/>
    <n v="112.148356027901"/>
    <n v="-7.7344391525990996"/>
    <s v="MD|MYDB-20260810264869|SC20016/MC20202|SPBU 54.641.46 TEGOWANGI|081217117388"/>
    <s v="MYDIGIBIZPARTNER"/>
    <m/>
    <m/>
    <m/>
    <m/>
    <m/>
    <m/>
    <m/>
    <m/>
    <s v="Management Janji"/>
    <s v="2026-08-11 13:00:00 | telp : 081217117388 alt :  M Janji : (11/08/2026) jam Pasang :pagi / siang  Note : hubungi pelanggan jika ingin kelokasi "/>
    <s v="FCC"/>
    <d v="2026-10-08T13:39:47"/>
    <d v="2026-08-11T13:00:00"/>
    <m/>
    <s v="SURVEY_NEW_MANJA"/>
    <s v="PARE"/>
    <s v="NO ADDON"/>
    <m/>
    <s v="MIE - SEND SURVEY"/>
    <s v="HSI Bisnis Promo HUT Telkom PSB 70% - 50 Mbps"/>
    <s v="INDIBIZ"/>
    <m/>
    <m/>
    <d v="2026-08-11T13:00:00"/>
    <s v="2026-08-11 13:00:00 | telp : 081217117388 alt :  M Janji : (11/08/2026) jam Pasang :pagi / siang  Note : hubungi pelanggan jika ingin kelokasi "/>
    <m/>
    <m/>
    <m/>
    <e v="#NUM!"/>
    <e v="#NUM!"/>
    <x v="1"/>
  </r>
  <r>
    <n v="1273"/>
    <n v="1002510615"/>
    <n v="3"/>
    <x v="3"/>
    <n v="4"/>
    <s v="YOGYAKARTA"/>
    <s v="SLEMAN"/>
    <s v="GOD"/>
    <s v="REG"/>
    <s v="AO"/>
    <x v="0"/>
    <m/>
    <s v="MYDITA - GAGAL SEND CARING UNSC"/>
    <s v="RBS-Regional 3"/>
    <d v="2026-08-05T13:43:27"/>
    <d v="2026-08-06T13:44:02"/>
    <n v="69359226"/>
    <m/>
    <n v="146136130061"/>
    <s v="SMP N 4 SENTOLO"/>
    <m/>
    <m/>
    <m/>
    <m/>
    <m/>
    <n v="110.246041338624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X"/>
    <s v="NO ADDON"/>
    <m/>
    <s v="MYDITA - GAGAL SEND CARING UNSC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1"/>
  </r>
  <r>
    <n v="1274"/>
    <n v="1002516295"/>
    <n v="3"/>
    <x v="3"/>
    <n v="4"/>
    <s v="PURWOKERTO"/>
    <s v="PURBALINGGA"/>
    <s v="PBG"/>
    <s v="REG"/>
    <s v="AO"/>
    <x v="0"/>
    <s v="1P INET"/>
    <s v="Completed (PS)"/>
    <s v="RBS-Regional 3"/>
    <d v="2026-08-09T08:55:57"/>
    <d v="2026-08-10T09:54:03"/>
    <n v="69361709"/>
    <m/>
    <n v="143363110993"/>
    <s v="SPBU KALIMANAH"/>
    <s v="ODP-PBG-FX/032"/>
    <s v="WO061302574"/>
    <m/>
    <m/>
    <m/>
    <n v="109.33948338031701"/>
    <n v="-7.4172933468515003"/>
    <s v="|MN02834|MYIA-004699633598/POI/SIGIT SUTRIYANTO/0895384086298/kalimanahspbu@yahoo.co.id"/>
    <s v="MYIB_ASSISTANT"/>
    <m/>
    <m/>
    <m/>
    <m/>
    <m/>
    <m/>
    <m/>
    <m/>
    <s v="Management Janji"/>
    <s v="2026-08-15 15:00:00 | Tanggal pemasangan: 10/08/2026 Jam pemasangan : 08.00 - 12.00 Info Tambahan : Hubungi pelanggan dulu sebelum ke lokasi. terima kasih"/>
    <s v="FCC"/>
    <d v="2026-09-08T09:10:18"/>
    <d v="2026-08-15T15:00:00"/>
    <m/>
    <s v="PS"/>
    <s v="X"/>
    <s v="NO ADDON"/>
    <n v="20260810"/>
    <s v="Completed"/>
    <s v="HSI Bisnis Promo HUT Telkom PSB 70% - 100 Mbps Dual Band"/>
    <s v="INDIBIZ"/>
    <m/>
    <m/>
    <d v="2026-08-15T15:00:00"/>
    <s v="2026-08-15 15:00:00 | Tanggal pemasangan: 10/08/2026 Jam pemasangan : 08.00 - 12.00 Info Tambahan : Hubungi pelanggan dulu sebelum ke lokasi. terima kasih"/>
    <n v="2026"/>
    <n v="8"/>
    <n v="10"/>
    <d v="2026-08-10T00:00:00"/>
    <n v="-5.625"/>
    <x v="0"/>
  </r>
  <r>
    <n v="1275"/>
    <n v="1002516423"/>
    <n v="3"/>
    <x v="5"/>
    <n v="5"/>
    <s v="SBY SELATAN"/>
    <s v="MANYAR"/>
    <s v="MYR"/>
    <s v="REG"/>
    <s v="AO"/>
    <x v="0"/>
    <s v="1P INET"/>
    <s v="MIE - SEND SURVEY"/>
    <s v="RBS-Regional 3"/>
    <d v="2026-08-09T11:40:57"/>
    <d v="2026-08-09T11:42:01"/>
    <n v="69361781"/>
    <m/>
    <n v="152303244365"/>
    <s v="PT ROYAL TATA VISINDO"/>
    <s v="ODP-MYR-FWQ/17 FWQ/D01/17.01"/>
    <s v="WO061311253"/>
    <m/>
    <m/>
    <m/>
    <n v="112.781682573258"/>
    <n v="-7.2717783154385804"/>
    <s v="MD|MYDB-20260807264677|DN00001/MN02094|PT ROYAL TATA VISINDO|081132018899"/>
    <s v="MYDIGIBIZPARTNER"/>
    <m/>
    <m/>
    <m/>
    <m/>
    <m/>
    <m/>
    <m/>
    <m/>
    <s v="Management Janji"/>
    <s v="2026-08-12 15:00:00 | Nama PIC:  bu novia No HP: 085738296680 Alt: Tanggal: 12/8/2026 Jam Pasang: Sore Note: Hubungi sebelum ke lokasi, terimakasih."/>
    <s v="FCC"/>
    <d v="2026-09-08T11:54:51"/>
    <d v="2026-08-12T15:00:00"/>
    <m/>
    <s v="SURVEY_NEW_MANJA"/>
    <s v="MANYAR"/>
    <s v="NO ADDON"/>
    <m/>
    <s v="MIE - SEND SURVEY"/>
    <s v="HSI Bisnis Promo HUT Telkom PSB 70% - 200 Mbps"/>
    <s v="INDIBIZ"/>
    <m/>
    <m/>
    <d v="2026-08-12T15:00:00"/>
    <s v="2026-08-12 15:00:00 | Nama PIC:  bu novia No HP: 085738296680 Alt: Tanggal: 12/8/2026 Jam Pasang: Sore Note: Hubungi sebelum ke lokasi, terimakasih."/>
    <m/>
    <m/>
    <m/>
    <e v="#NUM!"/>
    <e v="#NUM!"/>
    <x v="1"/>
  </r>
  <r>
    <n v="1276"/>
    <n v="1002516147"/>
    <n v="3"/>
    <x v="1"/>
    <n v="4"/>
    <s v="PEKALONGAN"/>
    <s v="TEGAL"/>
    <s v="TEG"/>
    <s v="REG"/>
    <s v="AO"/>
    <x v="0"/>
    <s v="1P INET"/>
    <s v="Completed (PS)"/>
    <s v="RBS-Regional 3"/>
    <d v="2026-08-08T16:17:56"/>
    <d v="2026-08-10T14:10:22"/>
    <n v="69361564"/>
    <m/>
    <n v="142212126159"/>
    <s v="PT VIVO MOBILE INDONESIA"/>
    <s v="ODP-TEG-FN/013"/>
    <s v="WO061279507"/>
    <m/>
    <m/>
    <m/>
    <n v="109.1395395"/>
    <n v="-6.8724774999999996"/>
    <s v="|MN00347|MYIA-073282605550/POI/IIS SUMARNI/082135851212/iissumarni131@gmail.com"/>
    <s v="MYIB_ASSISTANT"/>
    <m/>
    <m/>
    <m/>
    <m/>
    <m/>
    <m/>
    <m/>
    <m/>
    <s v="Management Janji"/>
    <s v="2026-08-10 13:00:00 | Nama Pic : bu IIS  No Hp Pic : 082135851212 No alt : - Jam Pemasangan : pagi  Tanggal Pemasangan : 10 Agustus 2026"/>
    <s v="FCC"/>
    <d v="2026-08-08T16:25:12"/>
    <d v="2026-08-10T13:00:00"/>
    <m/>
    <s v="PS"/>
    <s v="X"/>
    <s v="NO ADDON"/>
    <n v="20260810"/>
    <s v="Completed"/>
    <s v="HSI Bisnis Promo HUT Telkom PSB 70% - 100 Mbps"/>
    <s v="INDIBIZ"/>
    <m/>
    <m/>
    <d v="2026-08-10T13:00:00"/>
    <s v="2026-08-10 13:00:00 | Nama Pic : bu IIS  No Hp Pic : 082135851212 No alt : - Jam Pemasangan : pagi  Tanggal Pemasangan : 10 Agustus 2026"/>
    <n v="2026"/>
    <n v="8"/>
    <n v="10"/>
    <d v="2026-08-10T00:00:00"/>
    <n v="-0.54166666666424135"/>
    <x v="0"/>
  </r>
  <r>
    <n v="1277"/>
    <n v="1002510259"/>
    <n v="3"/>
    <x v="1"/>
    <n v="4"/>
    <s v="PEKALONGAN"/>
    <s v="BREBES"/>
    <s v="BMU"/>
    <s v="REG"/>
    <s v="AO"/>
    <x v="0"/>
    <s v="1P INET"/>
    <s v="102 | FOLLOW UP COMPLETED"/>
    <s v="RBS-Regional 3"/>
    <d v="2026-08-05T11:37:57"/>
    <d v="2026-08-06T12:46:10"/>
    <n v="69359036"/>
    <m/>
    <n v="146281107898"/>
    <s v="al barokah"/>
    <s v="ODP-BMU-FS/028 FS/D03/028.01"/>
    <s v="WO060969454"/>
    <m/>
    <m/>
    <m/>
    <n v="108.98992"/>
    <n v="-7.2696569999999996"/>
    <s v="|MN01881|MYIA-054323853870/POI/purwanto/081225564113/hermanvanarsyad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39:53"/>
    <d v="2026-08-06T08:00:00"/>
    <s v="Kendala Teknik"/>
    <s v="REVOKE"/>
    <s v="BUMIAYU"/>
    <s v="NO ADDON"/>
    <m/>
    <s v="Follow Up Revoke Completed, New Order ID : SC1002512264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1"/>
  </r>
  <r>
    <n v="1278"/>
    <n v="1002511732"/>
    <n v="3"/>
    <x v="0"/>
    <n v="5"/>
    <s v="MALANG"/>
    <s v="KEPANJEN"/>
    <s v="KLJ"/>
    <s v="REG"/>
    <s v="AO"/>
    <x v="0"/>
    <s v="1P INET"/>
    <s v="Completed (PS)"/>
    <s v="RBS-Regional 3"/>
    <d v="2026-08-06T10:13:57"/>
    <d v="2026-08-07T16:33:01"/>
    <n v="69359704"/>
    <m/>
    <n v="152703903443"/>
    <s v="SDN DINOYO 2"/>
    <s v="ODP-KLJ-FB/23 FB/D02/01.23"/>
    <s v="WO061050371"/>
    <m/>
    <m/>
    <m/>
    <n v="112.61115340000001"/>
    <n v="-7.9431544999999897"/>
    <s v="|MN01864|MYIA-062859009610/POI/indah siatin/085928167431/tusdndinoyo2@gmail.com"/>
    <s v="MYIB_ASSISTANT"/>
    <m/>
    <m/>
    <m/>
    <m/>
    <m/>
    <m/>
    <m/>
    <m/>
    <s v="Management Janji"/>
    <s v="2026-08-07 15:00:00 | Nama : BP ANGGI (OPERATOR) No Hp : 085928167431 No Alt :  Tgl Pemasangan : 07 Agustus 2026 Interval : PAGI  Note : Hubungi pelanggan terlebih dahulu"/>
    <s v="FCC"/>
    <d v="2026-06-08T10:25:07"/>
    <d v="2026-08-07T15:00:00"/>
    <m/>
    <s v="PS"/>
    <s v="KLOJEN"/>
    <s v="NO ADDON"/>
    <n v="20260807"/>
    <s v="Completed"/>
    <s v="HSI Bisnis Basic Promo HUT Telkom PSB 70% - 50 Mbps"/>
    <s v="INDIBIZ"/>
    <m/>
    <m/>
    <d v="2026-08-07T15:00:00"/>
    <s v="2026-08-07 15:00:00 | Nama : BP ANGGI (OPERATOR) No Hp : 085928167431 No Alt :  Tgl Pemasangan : 07 Agustus 2026 Interval : PAGI  Note : Hubungi pelanggan terlebih dahulu"/>
    <n v="2026"/>
    <n v="8"/>
    <n v="7"/>
    <d v="2026-08-07T00:00:00"/>
    <n v="-0.625"/>
    <x v="0"/>
  </r>
  <r>
    <n v="1279"/>
    <n v="1002508832"/>
    <n v="3"/>
    <x v="2"/>
    <n v="5"/>
    <s v="SINGARJA"/>
    <s v="GIANYAR"/>
    <s v="GIN"/>
    <s v="REG"/>
    <s v="AO"/>
    <x v="0"/>
    <m/>
    <s v="Completed (PS)"/>
    <s v="RBS-Regional 3"/>
    <d v="2026-08-04T15:15:22"/>
    <d v="2026-08-07T08:27:58"/>
    <n v="69358450"/>
    <m/>
    <n v="172407213724"/>
    <s v="SD NEGERI 1 BLAHBATUH"/>
    <s v="ODP-GIN-FP/38"/>
    <s v="WO060951797"/>
    <m/>
    <m/>
    <m/>
    <n v="115.3041858"/>
    <n v="-8.5647649000000001"/>
    <s v="|MN02658|/PIC NI MADE YUDASMINI/082147139226/sdnegeri1blahbatuh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4-08T15:25:54"/>
    <d v="2026-08-06T08:00:00"/>
    <m/>
    <s v="PS"/>
    <s v="GIANYAR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7"/>
    <d v="2026-08-07T00:00:00"/>
    <n v="0.66666666666424135"/>
    <x v="0"/>
  </r>
  <r>
    <n v="1280"/>
    <n v="1002504438"/>
    <n v="3"/>
    <x v="0"/>
    <n v="5"/>
    <s v="MADIUN"/>
    <s v="NGAWI"/>
    <s v="NWI"/>
    <s v="REG"/>
    <s v="AO"/>
    <x v="0"/>
    <s v="1P INET"/>
    <s v="Completed (PS)"/>
    <s v="RBS-Regional 3"/>
    <d v="2026-08-01T11:34:56"/>
    <d v="2026-08-02T14:36:21"/>
    <n v="69356668"/>
    <m/>
    <n v="152605224365"/>
    <s v="SPBU 54.632.16 SUMBER TANI 02"/>
    <s v="ODP-NWI-FL/09 FL/D01/09.01"/>
    <s v="WO060635188"/>
    <m/>
    <m/>
    <m/>
    <n v="111.469184112669"/>
    <n v="-7.3852319209550403"/>
    <s v="|MN00265|MYIA-092280514823/POI/FIRMANSYAH/08563283460/fmansyah923@gmail.com"/>
    <s v="MYIB_ASSISTANT"/>
    <m/>
    <m/>
    <m/>
    <m/>
    <m/>
    <m/>
    <m/>
    <m/>
    <s v="Management Janji"/>
    <s v="2026-08-02 08:00:00 | Nama PIC : Firmansyah No HP : 08563283460 Alt :  M Janji : 02/08/2026 NoteÃ‚Â :  hubungi terlebih dahulu sebelum kelokasi "/>
    <s v="FCC"/>
    <d v="2026-01-08T11:39:50"/>
    <d v="2026-08-02T08:00:00"/>
    <m/>
    <s v="PS"/>
    <s v="X"/>
    <s v="NO ADDON"/>
    <n v="20260802"/>
    <s v="Completed"/>
    <s v="HSI Bisnis Basic Promo HUT Telkom PSB 70% - 50 Mbps"/>
    <s v="INDIBIZ"/>
    <m/>
    <m/>
    <d v="2026-08-02T08:00:00"/>
    <s v="2026-08-02 08:00:00 | Nama PIC : Firmansyah No HP : 08563283460 Alt :  M Janji : 02/08/2026 NoteÃ‚Â :  hubungi terlebih dahulu sebelum kelokasi "/>
    <n v="2026"/>
    <n v="8"/>
    <n v="2"/>
    <d v="2026-08-02T00:00:00"/>
    <n v="-0.33333333333575865"/>
    <x v="0"/>
  </r>
  <r>
    <n v="1281"/>
    <n v="1002504620"/>
    <n v="3"/>
    <x v="6"/>
    <n v="5"/>
    <s v="SIDOARJO"/>
    <s v="MOJOKERTO"/>
    <s v="MRT"/>
    <s v="REG"/>
    <s v="AO"/>
    <x v="0"/>
    <m/>
    <s v="Completed (PS)"/>
    <s v="RBS-Regional 3"/>
    <d v="2026-08-01T14:07:32"/>
    <d v="2026-08-01T18:42:34"/>
    <n v="69356744"/>
    <m/>
    <n v="152312243209"/>
    <s v="HACOM CELL"/>
    <s v="ODP-MRT-FU/28"/>
    <s v="WO060660994"/>
    <m/>
    <m/>
    <m/>
    <n v="112.4191838"/>
    <n v="-7.4881346000000004"/>
    <s v="|MN02271|/HACOM CELL/WINBACK 2.0 HSI B2B (1:1) 50MBPS 355RB PSB DISC 70%//tidurilah@gmail.com/RUSLAN/81263775999"/>
    <s v="Sales Force DBS"/>
    <m/>
    <m/>
    <m/>
    <m/>
    <m/>
    <m/>
    <m/>
    <m/>
    <s v="Management Janji"/>
    <s v="2026-08-02 13:00:00|Nama PIC : Ruslan No HP : 081263775999 Alt :  M Janji : 02/08/2026 NoteÃ‚Â :  hubungi terlebih dahulu sebelum kelokasi|NE2261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2T13:00:00"/>
    <s v="2026-08-02 13:00:00|Nama PIC : Ruslan No HP : 081263775999 Alt :  M Janji : 02/08/2026 NoteÃ‚Â :  hubungi terlebih dahulu sebelum kelokasi|NE2261|MYDITA"/>
    <n v="2026"/>
    <n v="8"/>
    <n v="1"/>
    <d v="2026-08-01T00:00:00"/>
    <n v="-1.5416666666642413"/>
    <x v="0"/>
  </r>
  <r>
    <n v="1282"/>
    <n v="1002512661"/>
    <n v="3"/>
    <x v="0"/>
    <n v="5"/>
    <s v="MADIUN"/>
    <s v="PONOROGO"/>
    <s v="PON"/>
    <s v="REG"/>
    <s v="AO"/>
    <x v="0"/>
    <s v="1P INET"/>
    <s v="Completed (PS)"/>
    <s v="RBS-Regional 3"/>
    <d v="2026-08-06T14:25:58"/>
    <d v="2026-08-07T16:10:10"/>
    <n v="69360056"/>
    <m/>
    <n v="152604231076"/>
    <s v="SPBU 54.634.17"/>
    <s v="ODP-PON-FAN/76 FAN/D05/76.01"/>
    <s v="WO061084638"/>
    <m/>
    <m/>
    <m/>
    <n v="111.485805"/>
    <n v="-7.9076339999999998"/>
    <s v="|MN00282|MYIA-053141221434/POI/HERJUNO PERWIRO SEKTI/085320077851/spbupertamina5463417@gmail.com"/>
    <s v="MYIB_ASSISTANT"/>
    <m/>
    <m/>
    <m/>
    <m/>
    <m/>
    <m/>
    <m/>
    <m/>
    <s v="Management Janji"/>
    <s v="2026-08-07 13:00:00 | Nama PIC : BAPAK KIKI No HP : 085320077851 Alt :  M Janji : (JUMAT/7/AGUSTUS/2026) jam Pasang : 09:00 Note : hubungi pelanggan jika ingin kelokasi"/>
    <s v="FCC"/>
    <d v="2026-06-08T14:40:01"/>
    <d v="2026-08-07T13:00:00"/>
    <m/>
    <s v="PS"/>
    <s v="SAMBIT SUMOROTO"/>
    <s v="NO ADDON"/>
    <n v="20260807"/>
    <s v="Completed"/>
    <s v="HSI Bisnis Promo HUT Telkom PSB 70% - 50 Mbps"/>
    <s v="INDIBIZ"/>
    <m/>
    <m/>
    <d v="2026-08-07T13:00:00"/>
    <s v="2026-08-07 13:00:00 | Nama PIC : BAPAK KIKI No HP : 085320077851 Alt :  M Janji : (JUMAT/7/AGUSTUS/2026) jam Pasang : 09:00 Note : hubungi pelanggan jika ingin kelokasi"/>
    <n v="2026"/>
    <n v="8"/>
    <n v="7"/>
    <d v="2026-08-07T00:00:00"/>
    <n v="-0.54166666666424135"/>
    <x v="0"/>
  </r>
  <r>
    <n v="1283"/>
    <n v="1002516386"/>
    <n v="3"/>
    <x v="5"/>
    <n v="5"/>
    <s v="MADURA"/>
    <s v="PAMEKASAN"/>
    <s v="PME"/>
    <s v="REG"/>
    <s v="AO"/>
    <x v="0"/>
    <m/>
    <s v="Completed (PS)"/>
    <s v="RBS-Regional 3"/>
    <d v="2026-08-09T10:51:05"/>
    <d v="2026-08-09T19:44:28"/>
    <n v="69356462"/>
    <m/>
    <n v="152426928069"/>
    <s v="SPBU 54.693.05"/>
    <s v="ODP-PME-FBQ/16"/>
    <s v="WO061308423"/>
    <m/>
    <m/>
    <m/>
    <n v="113.596837264405"/>
    <n v="-7.1283704842970899"/>
    <s v="|MN00213|/SPBU 54.693.05/RAHMAN SALEH/085231485303/spbu69305@yahoo.co.id/HSI Bisnis Promo HUT Telkom (1:1) 75 Mbps (Rp 415.000) PSB Rp 150.000/"/>
    <s v="Sales Force DBS"/>
    <m/>
    <m/>
    <m/>
    <m/>
    <m/>
    <m/>
    <m/>
    <m/>
    <s v="Management Janji"/>
    <s v="2026-08-02 13:00:00|M Janji : (01/08/2026)  jam Pasang : 09:00  Note : hubungi pelanggan jika ingin kelokasi|PU5218|MYDITA"/>
    <s v="FCC"/>
    <d v="2026-09-08T10:54:43"/>
    <m/>
    <m/>
    <s v="PS"/>
    <s v="PAMEKASAN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9T07:00:00"/>
    <s v="2026-08-02 13:00:00|M Janji : (01/08/2026)  jam Pasang : 09:00  Note : hubungi pelanggan jika ingin kelokasi|PU5218|MYDITA"/>
    <n v="2026"/>
    <n v="8"/>
    <n v="9"/>
    <d v="2026-08-09T00:00:00"/>
    <n v="-0.29166666666424135"/>
    <x v="0"/>
  </r>
  <r>
    <n v="1284"/>
    <n v="1002505411"/>
    <n v="3"/>
    <x v="0"/>
    <n v="5"/>
    <s v="MADIUN"/>
    <s v="NGAWI"/>
    <s v="SAR"/>
    <s v="REG"/>
    <s v="AO"/>
    <x v="0"/>
    <s v="1P INET"/>
    <s v="Completed (PS)"/>
    <s v="RBS-Regional 3"/>
    <d v="2026-08-02T18:34:56"/>
    <d v="2026-08-03T12:29:57"/>
    <n v="69357114"/>
    <m/>
    <n v="152633207491"/>
    <s v="TIRTO GUMARANG PARK"/>
    <s v="ODP-SAR-FA/62"/>
    <s v="WO060738527"/>
    <m/>
    <m/>
    <m/>
    <n v="111.18952699333001"/>
    <n v="-7.6661947365014704"/>
    <s v="|MN02429|MYIA-055016711824/POI/Marjono/081326991299/marjonogumarangpark1@gmail.com"/>
    <s v="MYIB_ASSISTANT"/>
    <m/>
    <m/>
    <m/>
    <m/>
    <m/>
    <m/>
    <m/>
    <m/>
    <s v="Management Janji"/>
    <s v="2026-08-03 15:00:00 | M Janji : (03/08/2026) jam Pasang : 09:00 Note : hubungi pelanggan jika ingin kelokasi"/>
    <s v="FCC"/>
    <d v="2026-02-08T18:39:42"/>
    <d v="2026-08-03T15:00:00"/>
    <m/>
    <s v="PS"/>
    <s v="MAGETAN"/>
    <s v="NO ADDON"/>
    <n v="20260803"/>
    <s v="Completed"/>
    <s v="HSI Bisnis Promo HUT Telkom PSB 70% - 50 Mbps"/>
    <s v="INDIBIZ"/>
    <m/>
    <m/>
    <d v="2026-08-03T15:00:00"/>
    <s v="2026-08-03 15:00:00 | M Janji : (03/08/2026) jam Pasang : 09:00 Note : hubungi pelanggan jika ingin kelokasi"/>
    <n v="2026"/>
    <n v="8"/>
    <n v="3"/>
    <d v="2026-08-03T00:00:00"/>
    <n v="-0.625"/>
    <x v="0"/>
  </r>
  <r>
    <n v="1285"/>
    <n v="1002517122"/>
    <n v="3"/>
    <x v="4"/>
    <n v="5"/>
    <s v="MATARAM"/>
    <s v="INNER - NUSA TENGGARA"/>
    <s v="MTR"/>
    <s v="REG"/>
    <s v="AO"/>
    <x v="0"/>
    <s v="2P INET + VOICE"/>
    <s v="Completed (PS)"/>
    <s v="RBS-Regional 3"/>
    <d v="2026-08-10T09:56:56"/>
    <d v="2026-08-10T18:20:36"/>
    <n v="69362188"/>
    <n v="3707709186"/>
    <n v="172601795364"/>
    <s v="ILOOKHIJAB"/>
    <s v="ODP-MTR-FCV/26 FCV/D04/26.01"/>
    <s v="WO061365481"/>
    <m/>
    <m/>
    <m/>
    <n v="116.08923"/>
    <n v="-8.6329790000000006"/>
    <s v="|MC40040|MYIA-054558200663/POI/Nabila Zain/087865884189/nabilazain90@yahoo.com"/>
    <s v="MYIB_ASSISTANT"/>
    <m/>
    <m/>
    <m/>
    <m/>
    <m/>
    <m/>
    <m/>
    <m/>
    <s v="Management Janji"/>
    <s v="2026-08-11 08:00:00 | Nama PIC : Nabila No HP : 087865884189 Alt :  M Janji : 11/08/2026 Jam Pasang : 08.00 - 13:00  NoteÃ‚Â :  hubungi terlebih dahulu sebelum kelokasi"/>
    <s v="FCC"/>
    <d v="2026-10-08T10:10:08"/>
    <d v="2026-08-11T08:00:00"/>
    <m/>
    <s v="PS"/>
    <s v="X"/>
    <s v="NO ADDON"/>
    <n v="20260810"/>
    <s v="Completed"/>
    <s v="HSI Bisnis Bundling Phone Promo 2026 PSB 70% - Free 800 Menit Promo - 50 Mbps"/>
    <s v="INDIBIZ"/>
    <m/>
    <m/>
    <d v="2026-08-11T08:00:00"/>
    <s v="2026-08-11 08:00:00 | Nama PIC : Nabila No HP : 087865884189 Alt :  M Janji : 11/08/2026 Jam Pasang : 08.00 - 13:00  NoteÃ‚Â :  hubungi terlebih dahulu sebelum kelokasi"/>
    <n v="2026"/>
    <n v="8"/>
    <n v="10"/>
    <d v="2026-08-10T00:00:00"/>
    <n v="-1.3333333333357587"/>
    <x v="0"/>
  </r>
  <r>
    <n v="1286"/>
    <n v="1002505530"/>
    <n v="3"/>
    <x v="2"/>
    <n v="5"/>
    <s v="SINGARJA"/>
    <s v="GIANYAR"/>
    <s v="UBU"/>
    <s v="REG"/>
    <s v="AO"/>
    <x v="0"/>
    <m/>
    <s v="Completed (PS)"/>
    <s v="RBS-Regional 3"/>
    <d v="2026-08-03T08:47:52"/>
    <d v="2026-08-04T21:28:56"/>
    <n v="69357184"/>
    <m/>
    <n v="172408247848"/>
    <s v="PT Indonesia Kaishi (Jembatan Kaca Bali Tegenungan)"/>
    <s v="ODP-UBU-FP/88"/>
    <s v="WO060815199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08:55:09"/>
    <d v="2026-08-04T13:00:00"/>
    <m/>
    <s v="PS"/>
    <s v="UBUD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0"/>
  </r>
  <r>
    <n v="1287"/>
    <n v="1002516227"/>
    <n v="3"/>
    <x v="1"/>
    <n v="4"/>
    <s v="SEMARANG"/>
    <s v="KENDAL"/>
    <s v="KDL"/>
    <s v="REG"/>
    <s v="AO"/>
    <x v="0"/>
    <s v="1P INET"/>
    <s v="Completed (PS)"/>
    <s v="RBS-Regional 3"/>
    <d v="2026-08-08T19:10:57"/>
    <d v="2026-08-09T20:02:44"/>
    <n v="69361667"/>
    <m/>
    <n v="146457106352"/>
    <s v="SPBU 44.513.07 KEBONADEM KENDAL"/>
    <s v="ODP-KDL-FM/109"/>
    <s v="WO061290500"/>
    <m/>
    <m/>
    <m/>
    <n v="110.235338"/>
    <n v="-6.9510069999999997"/>
    <s v="|MN02184|MYIA-039404546862/POI/AHMAD MUHSIN /081216434754/spbu4451307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25:21"/>
    <d v="2026-08-10T08:00:00"/>
    <m/>
    <s v="PS"/>
    <s v="X"/>
    <s v="NO ADDON"/>
    <n v="20260809"/>
    <s v="Completed"/>
    <s v="HSI Bisnis Promo HUT Telkom PSB 70% - 10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0"/>
  </r>
  <r>
    <n v="1288"/>
    <n v="1002513342"/>
    <n v="3"/>
    <x v="1"/>
    <n v="4"/>
    <s v="SEMARANG"/>
    <s v="INNER - SEMARANG JATENG UTARA"/>
    <s v="SMT"/>
    <s v="REG"/>
    <s v="AO"/>
    <x v="0"/>
    <s v="1P INET"/>
    <s v="Completed (PS)"/>
    <s v="RBS-Regional 3"/>
    <d v="2026-08-06T17:25:56"/>
    <d v="2026-08-07T13:42:47"/>
    <n v="69360276"/>
    <m/>
    <n v="141420144693"/>
    <s v="KOST PUTRI"/>
    <s v="ODP-SMT-FY/020"/>
    <s v="WO061108460"/>
    <m/>
    <m/>
    <m/>
    <n v="110.3454625"/>
    <n v="-6.9958875999999997"/>
    <s v="MD|MYDB-20260806264539|DN00001/MN00966|KOST PUTRI|081242201561"/>
    <s v="MYDIGIBIZPARTNER"/>
    <m/>
    <m/>
    <m/>
    <m/>
    <m/>
    <m/>
    <m/>
    <m/>
    <s v="Management Janji"/>
    <s v="2026-08-08 08:00:00 | Nama PIC : bapak sandy No HP : 081242201561 No Alternatif : - M Janji : 07/08/2026 Jam Pasang : Pagi NoteÃ‚Â :  Hubungi terlebih dahulu sebelum ke lokasi "/>
    <s v="FCC"/>
    <d v="2026-06-08T17:39:45"/>
    <d v="2026-08-08T08:00:00"/>
    <m/>
    <s v="PS"/>
    <s v="SEMARANG TUGU"/>
    <s v="NO ADDON"/>
    <n v="20260807"/>
    <s v="Completed"/>
    <s v="HSI Bisnis Promo HUT Telkom PSB 70% - 75 Mbps"/>
    <s v="INDIBIZ"/>
    <m/>
    <m/>
    <d v="2026-08-08T08:00:00"/>
    <s v="2026-08-08 08:00:00 | Nama PIC : bapak sandy No HP : 081242201561 No Alternatif : - M Janji : 07/08/2026 Jam Pasang : Pagi NoteÃ‚Â :  Hubungi terlebih dahulu sebelum ke lokasi "/>
    <n v="2026"/>
    <n v="8"/>
    <n v="7"/>
    <d v="2026-08-07T00:00:00"/>
    <n v="-1.3333333333357587"/>
    <x v="0"/>
  </r>
  <r>
    <n v="1289"/>
    <n v="1002516482"/>
    <n v="3"/>
    <x v="0"/>
    <n v="5"/>
    <s v="MALANG"/>
    <s v="KEPANJEN"/>
    <s v="KLJ"/>
    <s v="REG"/>
    <s v="AO"/>
    <x v="0"/>
    <s v="1P INET"/>
    <s v="Completed (PS)"/>
    <s v="RBS-Regional 3"/>
    <d v="2026-08-09T13:07:56"/>
    <d v="2026-08-11T07:09:15"/>
    <n v="69361863"/>
    <m/>
    <n v="152703903481"/>
    <s v="Spbu 54.65160"/>
    <s v="ODP-KLJ-FCD/102 FCD/D10/102.01"/>
    <s v="WO061317177"/>
    <m/>
    <m/>
    <m/>
    <n v="112.60303399999999"/>
    <n v="-7.9642499999999998"/>
    <s v="|MN02540|MYIA-012154851776/POI/ACHMAD ZAKI WUDDANA ROHMAN/085607020709/sandycrabs87@gmail.com"/>
    <s v="MYIB_ASSISTANT"/>
    <m/>
    <m/>
    <m/>
    <m/>
    <m/>
    <m/>
    <m/>
    <m/>
    <s v="Management Janji"/>
    <s v="2026-08-10 13:00:00 | Tgl Pemasangan : 09 Agustus 2026 Interval : PAGI SIANG Note : Hubungi pelanggan terlebih dahulu"/>
    <s v="FCC"/>
    <d v="2026-09-08T13:10:37"/>
    <d v="2026-08-10T13:00:00"/>
    <m/>
    <s v="PS"/>
    <s v="KLOJEN"/>
    <s v="NO ADDON"/>
    <n v="20260811"/>
    <s v="Completed"/>
    <s v="HSI Bisnis Promo HUT Telkom PSB 70% - 50 Mbps"/>
    <s v="INDIBIZ"/>
    <m/>
    <m/>
    <d v="2026-08-10T13:00:00"/>
    <s v="2026-08-10 13:00:00 | Tgl Pemasangan : 09 Agustus 2026 Interval : PAGI SIANG Note : Hubungi pelanggan terlebih dahulu"/>
    <n v="2026"/>
    <n v="8"/>
    <n v="11"/>
    <d v="2026-08-11T00:00:00"/>
    <n v="0.45833333333575865"/>
    <x v="0"/>
  </r>
  <r>
    <n v="1290"/>
    <n v="1002511287"/>
    <n v="3"/>
    <x v="1"/>
    <n v="4"/>
    <s v="SEMARANG"/>
    <s v="INNER - SEMARANG JATENG UTARA"/>
    <s v="MJP"/>
    <s v="REG"/>
    <s v="AO"/>
    <x v="0"/>
    <s v="1P INET"/>
    <s v="Completed (PS)"/>
    <s v="RBS-Regional 3"/>
    <d v="2026-08-05T17:52:56"/>
    <d v="2026-08-06T13:57:11"/>
    <n v="69359469"/>
    <m/>
    <n v="142410344955"/>
    <s v="panti asuhan ybmi"/>
    <s v="ODP-MJP-FBF/022 FBF/D02/022.01"/>
    <s v="WO061019517"/>
    <m/>
    <m/>
    <m/>
    <n v="110.4581349"/>
    <n v="-7.0232703000000001"/>
    <s v="MD|MYDB-20260805264432|DN00001/MN02296|panti asuhan ybmi|085641654207"/>
    <s v="MYDIGIBIZPARTNER"/>
    <m/>
    <m/>
    <m/>
    <m/>
    <m/>
    <m/>
    <m/>
    <m/>
    <s v="Management Janji"/>
    <s v="2026-08-06 15:00:00 | Waktu pemasnagan : 06 Agustus 2026 Jam pemasangan : 08.00 - 12.00 Mohon hubungi pelanggan sebelum ke lokasi  Terima kasih"/>
    <s v="FCC"/>
    <d v="2026-05-08T17:54:51"/>
    <d v="2026-08-06T15:00:00"/>
    <m/>
    <s v="PS"/>
    <s v="MAJAPAHIT"/>
    <s v="NO ADDON"/>
    <n v="20260806"/>
    <s v="Completed"/>
    <s v="HSI Bisnis Basic Promo HUT Telkom PSB 70% - 50 Mbps"/>
    <s v="INDIBIZ"/>
    <m/>
    <m/>
    <d v="2026-08-06T15:00:00"/>
    <s v="2026-08-06 15:00:00 | Waktu pemasnagan : 06 Agustus 2026 Jam pemasangan : 08.00 - 12.00 Mohon hubungi pelanggan sebelum ke lokasi  Terima kasih"/>
    <n v="2026"/>
    <n v="8"/>
    <n v="6"/>
    <d v="2026-08-06T00:00:00"/>
    <n v="-0.625"/>
    <x v="0"/>
  </r>
  <r>
    <n v="1291"/>
    <n v="1002512802"/>
    <n v="3"/>
    <x v="3"/>
    <n v="4"/>
    <s v="YOGYAKARTA"/>
    <s v="BANTUL"/>
    <s v="BTL"/>
    <s v="REG"/>
    <s v="AO"/>
    <x v="0"/>
    <m/>
    <s v="FCC - HD1A - PROGRESS"/>
    <s v="RBS-Regional 3"/>
    <d v="2026-08-06T15:03:24"/>
    <d v="2026-08-06T15:05:15"/>
    <n v="69360106"/>
    <m/>
    <n v="146129128500"/>
    <s v="Jaringan Multimedia Indonesia"/>
    <m/>
    <m/>
    <m/>
    <m/>
    <m/>
    <n v="110.388051797317"/>
    <n v="-7.9642490331298097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292"/>
    <n v="1002512605"/>
    <n v="3"/>
    <x v="5"/>
    <n v="5"/>
    <s v="MADURA"/>
    <s v="BANGKALAN"/>
    <s v="BKL"/>
    <s v="REG"/>
    <s v="AO"/>
    <x v="0"/>
    <m/>
    <s v="Completed (PS)"/>
    <s v="RBS-Regional 3"/>
    <d v="2026-08-06T14:11:37"/>
    <d v="2026-08-06T16:55:15"/>
    <n v="69357423"/>
    <m/>
    <n v="152435221987"/>
    <s v="SPBU TANGKEL"/>
    <s v="ODP-BKL-FAZ/50"/>
    <s v="WO061083593"/>
    <m/>
    <m/>
    <m/>
    <n v="112.800239"/>
    <n v="-7.0609678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 Jam pemasangan : 08.00 - 12.00  Info Tambahan : Hubungi pelanggan dulu sebelum ke lokasi  terimakasih  |40981182|MYDITA"/>
    <s v="FCC"/>
    <d v="2026-06-08T14:26:03"/>
    <m/>
    <m/>
    <s v="PS"/>
    <s v="X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13:00:00|Tanggal pemasangan : 04 agustus 2026  Jam pemasangan : 08.00 - 12.00  Info Tambahan : Hubungi pelanggan dulu sebelum ke lokasi  terimakasih  |40981182|MYDITA"/>
    <n v="2026"/>
    <n v="8"/>
    <n v="6"/>
    <d v="2026-08-06T00:00:00"/>
    <n v="-0.29166666666424135"/>
    <x v="0"/>
  </r>
  <r>
    <n v="1293"/>
    <n v="1002513483"/>
    <n v="3"/>
    <x v="0"/>
    <n v="5"/>
    <s v="KEDIRI"/>
    <s v="KEDIRI"/>
    <s v="KDI"/>
    <s v="REG"/>
    <s v="AO"/>
    <x v="0"/>
    <s v="1P INET"/>
    <s v="Completed (PS)"/>
    <s v="RBS-Regional 3"/>
    <d v="2026-08-06T19:25:58"/>
    <d v="2026-08-08T18:12:06"/>
    <n v="69360341"/>
    <m/>
    <n v="152610241470"/>
    <s v="RUMAH SUNAT PANDAWA"/>
    <s v="ODP-KDI-FH/17 FH/D02/17.01"/>
    <s v="WO061117540"/>
    <m/>
    <m/>
    <m/>
    <n v="112.0012292"/>
    <n v="-7.8589176999999903"/>
    <s v="|MC20057|MYIA-006832475703/POI/Heni Nurhayati/085353176385/rumahlukapandawa@gmail.com"/>
    <s v="MYIB_ASSISTANT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19:39:50"/>
    <d v="2026-08-08T08:00:00"/>
    <m/>
    <s v="PS"/>
    <s v="X"/>
    <s v="NO ADDON"/>
    <n v="20260808"/>
    <s v="Completed"/>
    <s v="HSI Bisnis Promo HUT Telkom PSB 70% - 3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8"/>
    <d v="2026-08-08T00:00:00"/>
    <n v="-0.33333333333575865"/>
    <x v="0"/>
  </r>
  <r>
    <n v="1294"/>
    <n v="1002505902"/>
    <n v="3"/>
    <x v="3"/>
    <n v="4"/>
    <s v="PURWOKERTO"/>
    <s v="CILACAP"/>
    <s v="CLC"/>
    <s v="REG"/>
    <s v="AO"/>
    <x v="0"/>
    <m/>
    <s v="Completed (PS)"/>
    <s v="RBS-Regional 3"/>
    <d v="2026-08-03T11:36:49"/>
    <d v="2026-08-03T15:45:48"/>
    <n v="69354157"/>
    <m/>
    <n v="143361127808"/>
    <s v="TK Aisyiyah Bustanul Athfal III"/>
    <s v="ODP-CLC-FK/058"/>
    <s v="WO060775573"/>
    <m/>
    <m/>
    <m/>
    <n v="109.01555999999999"/>
    <n v="-7.7339485300000002"/>
    <s v="|MN02740|MYIA-064188990282/POI/zeny armaniati Saputri /089504451228/zenysaputri061@gmail.com"/>
    <s v="Sales Profesional"/>
    <m/>
    <m/>
    <m/>
    <m/>
    <m/>
    <m/>
    <m/>
    <m/>
    <s v="Management Janji"/>
    <s v="2026-07-30 08:00:00 | Nama PIC : Ibu Neti  No HP : 081326519337  No Alt : -  M Janji :  30 Juli 2026  Jam Pasang : Pagi / Siang  Note : hubungi pelanggan jika ingin kelokasi"/>
    <s v="FCC"/>
    <d v="2026-03-08T11:39:48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0 08:00:00 | Nama PIC : Ibu Neti  No HP : 081326519337  No Alt : -  M Janji :  30 Juli 2026  Jam Pasang : Pagi / Siang  Note : hubungi pelanggan jika ingin kelokasi"/>
    <n v="2026"/>
    <n v="8"/>
    <n v="3"/>
    <d v="2026-08-03T00:00:00"/>
    <n v="-0.29166666666424135"/>
    <x v="0"/>
  </r>
  <r>
    <n v="1295"/>
    <n v="1002506416"/>
    <n v="3"/>
    <x v="4"/>
    <n v="5"/>
    <s v="MATARAM"/>
    <s v="INNER - NUSA TENGGARA"/>
    <s v="MTR"/>
    <s v="REG"/>
    <s v="AO"/>
    <x v="0"/>
    <m/>
    <s v="Completed (PS)"/>
    <s v="RBS-Regional 2"/>
    <d v="2026-08-03T15:39:50"/>
    <d v="2026-08-04T18:27:54"/>
    <n v="69195783"/>
    <m/>
    <n v="172601794399"/>
    <s v="PT AMARTHA MIKRO FINTEK"/>
    <s v="ODP-MTR-FBQ/47"/>
    <s v="WO060816027"/>
    <m/>
    <m/>
    <m/>
    <n v="116.0779185"/>
    <n v="-8.6086945000000004"/>
    <s v="AMRBS;404508;MOHAMMAD HAFID DWISAPUTRO;JKT OUTER;HSI BASIC 50MB;085220101016;adam.nurfadillah@amartha.com  "/>
    <s v="Amex"/>
    <m/>
    <m/>
    <m/>
    <m/>
    <m/>
    <m/>
    <m/>
    <m/>
    <s v="Management Janji"/>
    <s v="2026-07-30 16:00:00|Nama Pic : PT AMARTHA MIKRO FINTEK  No Hp Pic : 085220101016  Jam Pemasangan : 08:00 - 12.00  Tanggal Pemasangan : KAMIS 30 JULI 2026  Info Tambahan : Hubungi pelanggan sebelum datang ke lokasi|YU5156|MYDITA"/>
    <s v="FCC"/>
    <d v="2026-03-08T16:10:38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7;E23047 ~ ES23 - Paket HSI Bisn"/>
    <s v="INDIBIZ"/>
    <m/>
    <m/>
    <d v="2026-08-03T07:00:00"/>
    <s v="2026-07-30 16:00:00|Nama Pic : PT AMARTHA MIKRO FINTEK  No Hp Pic : 085220101016  Jam Pemasangan : 08:00 - 12.00  Tanggal Pemasangan : KAMIS 30 JULI 2026  Info Tambahan : Hubungi pelanggan sebelum datang ke lokasi|YU5156|MYDITA"/>
    <n v="2026"/>
    <n v="8"/>
    <n v="4"/>
    <d v="2026-08-04T00:00:00"/>
    <n v="0.70833333333575865"/>
    <x v="0"/>
  </r>
  <r>
    <n v="1296"/>
    <n v="1002510011"/>
    <n v="3"/>
    <x v="5"/>
    <n v="5"/>
    <s v="MADURA"/>
    <s v="BANGKALAN"/>
    <s v="TBU"/>
    <s v="REG"/>
    <s v="AO"/>
    <x v="0"/>
    <m/>
    <s v="Completed (PS)"/>
    <s v="RBS-Regional 3"/>
    <d v="2026-08-05T10:35:29"/>
    <d v="2026-08-07T22:20:15"/>
    <n v="69358932"/>
    <m/>
    <n v="152458901416"/>
    <s v="TOKO &amp; 34;ALFIN JAYA&amp; 34;"/>
    <s v="ODP-TBU-FAA/18"/>
    <s v="WO061042035"/>
    <m/>
    <m/>
    <m/>
    <n v="113.08561690000001"/>
    <n v="-6.9857598000000003"/>
    <s v="|MN02601|/TOKO ALFIN JAYA/085600111199/arifinalfin454@gmail.com/HSI Bisnis Promo HUT Telkom (1:1) 200 Mbps (Rp 790.000) PSB Rp 150.000/HERMAN FADLI SYAM/-6.982481, 113.081189"/>
    <s v="Sales Force DBS"/>
    <m/>
    <m/>
    <m/>
    <m/>
    <m/>
    <m/>
    <m/>
    <m/>
    <s v="Management Janji"/>
    <s v="2026-08-07 08:00:00|Nama PIC : FADLI  No HP : 085600111199 Alt :  M Janji : 07/08/2026 Jam Pasang : 08.00 - 13:00  NoteÃ‚Â :  hubungi terlebih dahulu sebelum kelokasi |40981182|MYDITA"/>
    <s v="FCC"/>
    <d v="2026-05-08T10:39:45"/>
    <d v="2026-08-07T08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Nama PIC : FADLI  No HP : 085600111199 Alt :  M Janji : 07/08/2026 Jam Pasang : 08.00 - 13:00  NoteÃ‚Â :  hubungi terlebih dahulu sebelum kelokasi |40981182|MYDITA"/>
    <n v="2026"/>
    <n v="8"/>
    <n v="7"/>
    <d v="2026-08-07T00:00:00"/>
    <n v="-0.33333333333575865"/>
    <x v="0"/>
  </r>
  <r>
    <n v="1297"/>
    <n v="1002514702"/>
    <n v="3"/>
    <x v="6"/>
    <n v="5"/>
    <s v="JEMBER"/>
    <s v="BANYUWANGI"/>
    <s v="MCR"/>
    <s v="REG"/>
    <s v="AO"/>
    <x v="0"/>
    <m/>
    <s v="Completed (PS)"/>
    <s v="RBS-Regional 3"/>
    <d v="2026-08-07T13:54:32"/>
    <d v="2026-08-10T12:59:52"/>
    <n v="69360812"/>
    <m/>
    <n v="152522206591"/>
    <s v="SMP DARUL ULUM MUNCAR"/>
    <s v="ODP-MCR-FC/01"/>
    <s v="WO061248879"/>
    <m/>
    <m/>
    <m/>
    <n v="114.3317059"/>
    <n v="-8.4807846999999992"/>
    <s v="|MC30051|/NINDA SINTIA WULANDARI/85336258440/smpdu.muncar@gmail.com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4:10:02"/>
    <d v="2026-08-09T08:00:00"/>
    <m/>
    <s v="PS"/>
    <s v="BANYUWANGI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10"/>
    <d v="2026-08-10T00:00:00"/>
    <n v="0.66666666666424135"/>
    <x v="0"/>
  </r>
  <r>
    <n v="1298"/>
    <n v="1002518496"/>
    <n v="3"/>
    <x v="1"/>
    <n v="4"/>
    <s v="PEKALONGAN"/>
    <s v="BREBES"/>
    <s v="KTM"/>
    <s v="REG"/>
    <s v="AO"/>
    <x v="0"/>
    <m/>
    <s v="Completed (PS)"/>
    <s v="RBS-Regional 3"/>
    <d v="2026-08-10T16:36:36"/>
    <d v="2026-08-10T19:38:53"/>
    <n v="69360947"/>
    <m/>
    <n v="142214105680"/>
    <s v="SPPG KARANGMALANG"/>
    <s v="ODP-KTM-FU/008"/>
    <s v="WO061431514"/>
    <m/>
    <m/>
    <m/>
    <n v="108.88790899999999"/>
    <n v="-6.9415950000000004"/>
    <s v="|MN00292|MYIA-046802533185/POI/MELISA ASTRIYANI/085869295036/sppgkarangmalang211@gmail.com"/>
    <s v="Sales Profesional"/>
    <m/>
    <m/>
    <m/>
    <m/>
    <m/>
    <m/>
    <m/>
    <m/>
    <s v="Management Janji"/>
    <s v="2026-08-08 13:00:00 | M Janji : 8 agustus 2026  jam Pasang : pagi siang  Note : hubungi pelanggan jika ingin kelokasi"/>
    <s v="FCC"/>
    <d v="2026-10-08T16:39:46"/>
    <m/>
    <m/>
    <s v="PS"/>
    <s v="KETANGGUNGA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M Janji : 8 agustus 2026  jam Pasang : pagi siang  Note : hubungi pelanggan jika ingin kelokasi"/>
    <n v="2026"/>
    <n v="8"/>
    <n v="10"/>
    <d v="2026-08-10T00:00:00"/>
    <n v="-0.29166666666424135"/>
    <x v="0"/>
  </r>
  <r>
    <n v="1299"/>
    <n v="1002515937"/>
    <n v="3"/>
    <x v="0"/>
    <n v="5"/>
    <s v="MALANG"/>
    <s v="KEPANJEN"/>
    <s v="MLG"/>
    <s v="REG"/>
    <s v="AO"/>
    <x v="0"/>
    <s v="1P INET"/>
    <s v="Completed (PS)"/>
    <s v="RBS-Regional 3"/>
    <d v="2026-08-08T13:16:57"/>
    <d v="2026-08-08T17:38:03"/>
    <n v="69361452"/>
    <m/>
    <n v="152701239020"/>
    <s v="SPBU 54.651.22"/>
    <s v="ODP-MLG-FFH/126 FFH/D07/126.01"/>
    <s v="WO061263059"/>
    <m/>
    <m/>
    <m/>
    <n v="112.626788"/>
    <n v="-7.9861592000000003"/>
    <s v="|MN02540|MYIA-080645730020/POI/RATNA SARI DEWI /089515692615/namputra.abadian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3:25:30"/>
    <d v="2026-08-09T13:00:00"/>
    <m/>
    <s v="PS"/>
    <s v="MALANG"/>
    <s v="NO ADDON"/>
    <n v="20260808"/>
    <s v="Completed"/>
    <s v="HSI Bisnis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8"/>
    <d v="2026-08-08T00:00:00"/>
    <n v="-1.5416666666642413"/>
    <x v="0"/>
  </r>
  <r>
    <n v="1300"/>
    <n v="1002512782"/>
    <n v="3"/>
    <x v="3"/>
    <n v="4"/>
    <s v="YOGYAKARTA"/>
    <s v="SLEMAN"/>
    <s v="SMN"/>
    <s v="REG"/>
    <s v="AO"/>
    <x v="0"/>
    <m/>
    <s v="MYDITA - GAGAL SEND CARING UNSC"/>
    <s v="RBS-Regional 3"/>
    <d v="2026-08-06T14:57:24"/>
    <d v="2026-08-10T16:23:02"/>
    <n v="69360102"/>
    <m/>
    <n v="146133131413"/>
    <s v="PT KARYA SOLUSI ANGKASA"/>
    <m/>
    <m/>
    <m/>
    <m/>
    <m/>
    <n v="110.358524601195"/>
    <n v="-7.7323649202704896"/>
    <s v="|MC80045|/ROSENNA KARISMA RASUL/082213937887 081279678673/inibisnisseno@gmail.com"/>
    <s v="Sales Profesional"/>
    <m/>
    <m/>
    <m/>
    <m/>
    <m/>
    <m/>
    <m/>
    <m/>
    <m/>
    <m/>
    <m/>
    <d v="2026-06-08T15:25:44"/>
    <m/>
    <m/>
    <m/>
    <s v="X"/>
    <s v="NO ADDON"/>
    <m/>
    <s v="MYDITA - GAGAL SEND CARING UNSC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</r>
  <r>
    <n v="1301"/>
    <n v="1002516863"/>
    <n v="3"/>
    <x v="5"/>
    <n v="5"/>
    <s v="SBY UTARA"/>
    <s v="TANDES"/>
    <s v="KNN"/>
    <s v="REG"/>
    <s v="AO"/>
    <x v="0"/>
    <m/>
    <s v="CANCEL COMPLETED"/>
    <s v="RBS-Regional 3"/>
    <d v="2026-08-10T08:47:58"/>
    <d v="2026-08-10T13:54:52"/>
    <n v="69362073"/>
    <n v="3135923337"/>
    <n v="152412248189"/>
    <s v="Koperasi Wafa Lontar"/>
    <s v="ODP-KND-FEX/15"/>
    <m/>
    <m/>
    <m/>
    <m/>
    <n v="112.6627469"/>
    <n v="-7.2827957000000003"/>
    <s v="|MN02093|/Koperasi Wafa Lontar/M. Itmamul Wafa'/085731508869/itmwafa@gmail.com/HSI Bisnis + Phone Promo 2026 50 Mbps (Rp 395.000) PSB 150.000"/>
    <s v="Sales Force DBS"/>
    <m/>
    <m/>
    <m/>
    <m/>
    <m/>
    <m/>
    <m/>
    <m/>
    <m/>
    <m/>
    <m/>
    <d v="2026-10-08T08:54:46"/>
    <m/>
    <m/>
    <s v="REJECT_FCC"/>
    <s v="KANDANGAN"/>
    <s v="NO ADDON"/>
    <m/>
    <s v="DECLINE : Decline - Batal Order EVI PUSPITA EKASARI 4093115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</r>
  <r>
    <n v="1302"/>
    <n v="1002505115"/>
    <n v="3"/>
    <x v="6"/>
    <n v="5"/>
    <s v="SIDOARJO"/>
    <s v="JOMBANG"/>
    <s v="JOM"/>
    <s v="REG"/>
    <s v="AO"/>
    <x v="0"/>
    <m/>
    <s v="Completed (PS)"/>
    <s v="RBS-Regional 3"/>
    <d v="2026-08-02T10:20:33"/>
    <d v="2026-08-02T17:32:27"/>
    <n v="69356965"/>
    <m/>
    <n v="152318240208"/>
    <s v="SPPG TAMBAKREJO 08"/>
    <s v="ODP-JOM-FE/22"/>
    <s v="WO060707595"/>
    <m/>
    <m/>
    <m/>
    <n v="112.23798840000001"/>
    <n v="-7.5384528"/>
    <s v="|MN01614|/SPPG TAMBAKREJO 08/WINBACK 2.0 HSI B2B (1:1) 50MBPS 355RB PSB DISC 70%//firzamubarok14@gmail.com/FIRZATUNNISAK/81938669361"/>
    <s v="Sales Force DBS"/>
    <m/>
    <m/>
    <m/>
    <m/>
    <m/>
    <m/>
    <m/>
    <m/>
    <s v="Management Janji"/>
    <s v="2026-08-03 08:00:00|telp :081938669361  alt : manja : pagi / siang 03/08/2026 hub sebelum ke lokasi |IL1380|MYDITA"/>
    <s v="FCC"/>
    <d v="2026-02-08T10:25:14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telp :081938669361  alt : manja : pagi / siang 03/08/2026 hub sebelum ke lokasi |IL1380|MYDITA"/>
    <n v="2026"/>
    <n v="8"/>
    <n v="2"/>
    <d v="2026-08-02T00:00:00"/>
    <n v="-1.3333333333357587"/>
    <x v="0"/>
  </r>
  <r>
    <n v="1303"/>
    <n v="1002511810"/>
    <n v="3"/>
    <x v="6"/>
    <n v="5"/>
    <s v="SIDOARJO"/>
    <s v="INNER - JATIM TIMUR"/>
    <s v="SDA"/>
    <s v="REG"/>
    <s v="AO"/>
    <x v="0"/>
    <s v="1P INET"/>
    <s v="98 | OSS - CANCEL COMPLETE"/>
    <s v="RBS-Regional 3"/>
    <d v="2026-08-06T10:31:56"/>
    <d v="2026-08-10T10:43:05"/>
    <n v="69359750"/>
    <m/>
    <n v="152316231935"/>
    <s v="INTAN EXPRESS LAUNDRY"/>
    <s v="ODP-SDA-FGV/41 FGV/D05/41.01"/>
    <s v="WO061052324"/>
    <m/>
    <m/>
    <m/>
    <n v="112.696488"/>
    <n v="-7.474386"/>
    <s v="|MN02734|MYIA-096922251319/POI/JAROHWATI/085196679377/nmii02051@givmail.com"/>
    <s v="MYIB_ASSISTANT"/>
    <m/>
    <m/>
    <m/>
    <m/>
    <m/>
    <m/>
    <m/>
    <m/>
    <s v="Management Janji"/>
    <s v="2026-08-07 08:00:00 | Tanggal pemasangan: 6/08/2026 Jam pemasangan : pagi / siang Info Tambahan : Hubungi pelanggan dulu sebelum ke lokasi. terima kasih"/>
    <s v="FCC"/>
    <d v="2026-06-08T10:39:54"/>
    <d v="2026-08-07T08:00:00"/>
    <s v="Kendala Pelanggan"/>
    <s v="CANCEL"/>
    <s v="SIDOARJO"/>
    <s v="NO ADDON"/>
    <m/>
    <s v="Cancel Completed"/>
    <s v="HSI Bisnis Promo HUT Telkom PSB 70% - 50 Mbps"/>
    <s v="INDIBIZ"/>
    <m/>
    <m/>
    <d v="2026-08-07T08:00:00"/>
    <s v="2026-08-07 08:00:00 | Tanggal pemasangan: 6/08/2026 Jam pemasangan : pagi / siang Info Tambahan : Hubungi pelanggan dulu sebelum ke lokasi. terima kasih"/>
    <m/>
    <m/>
    <m/>
    <e v="#NUM!"/>
    <e v="#NUM!"/>
    <x v="1"/>
  </r>
  <r>
    <n v="1304"/>
    <n v="1002510647"/>
    <n v="3"/>
    <x v="4"/>
    <n v="5"/>
    <s v="KUPANG"/>
    <s v="KUPANG"/>
    <s v="KPN"/>
    <s v="REG"/>
    <s v="AO"/>
    <x v="0"/>
    <m/>
    <s v="CANCEL COMPLETED"/>
    <s v="RBS-Regional 3"/>
    <d v="2026-08-05T13:56:06"/>
    <d v="2026-08-09T02:01:03"/>
    <n v="69359216"/>
    <m/>
    <n v="172502311374"/>
    <s v="COLORBOX"/>
    <s v="ODP-KPN-FQD/59"/>
    <m/>
    <m/>
    <m/>
    <m/>
    <n v="123.61124662597599"/>
    <n v="-10.158908731287999"/>
    <s v="|IBCARE-PI|403112|087778191985|billing@bnteknologi.com|-10.158908731288042, 123.61124662597672"/>
    <s v="Amex"/>
    <m/>
    <m/>
    <m/>
    <m/>
    <m/>
    <m/>
    <m/>
    <m/>
    <m/>
    <m/>
    <m/>
    <d v="2026-05-08T14:10:37"/>
    <m/>
    <m/>
    <s v="REJECT_FCC"/>
    <s v="KUPANG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1305"/>
    <n v="1002508299"/>
    <n v="3"/>
    <x v="3"/>
    <n v="4"/>
    <s v="MAGELANG"/>
    <s v="MUNTILAN"/>
    <s v="SWT"/>
    <s v="REG"/>
    <s v="AO"/>
    <x v="0"/>
    <m/>
    <s v="FCC - HD1A - PROGRESS"/>
    <s v="RBS-Regional 3"/>
    <d v="2026-08-04T13:43:31"/>
    <d v="2026-08-04T13:45:15"/>
    <n v="69358308"/>
    <m/>
    <n v="142164113601"/>
    <s v="Bolu Kelapa IRF"/>
    <m/>
    <m/>
    <m/>
    <m/>
    <m/>
    <n v="110.3652417"/>
    <n v="-7.5304416999999999"/>
    <s v="|MN00935|/Bolu Kelapa IRF/085647206318/endangmadiun88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1306"/>
    <n v="1002510412"/>
    <n v="3"/>
    <x v="3"/>
    <n v="4"/>
    <s v="MAGELANG"/>
    <s v="TEMANGGUNG"/>
    <s v="PRN"/>
    <s v="REG"/>
    <s v="AO"/>
    <x v="0"/>
    <s v="1P INET"/>
    <s v="Completed (PS)"/>
    <s v="RBS-Regional 3"/>
    <d v="2026-08-05T12:41:56"/>
    <d v="2026-08-06T10:53:21"/>
    <n v="69359083"/>
    <m/>
    <n v="141149112897"/>
    <s v="MI MUHAMMADIYAH DANUREJO"/>
    <s v="ODP-PRN-FAK/058 FAK/D03/058.01"/>
    <s v="WO060977292"/>
    <m/>
    <m/>
    <m/>
    <n v="110.1391426"/>
    <n v="-7.2802783"/>
    <s v="|MN02495|MYIA-032009459991/POI/FIRMAN SANTOSO/081882850112/muhammadiyahdanurejo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55:33"/>
    <d v="2026-08-06T13:00:00"/>
    <m/>
    <s v="PS"/>
    <s v="PARAKAN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</r>
  <r>
    <n v="1307"/>
    <n v="1002510794"/>
    <n v="3"/>
    <x v="6"/>
    <n v="5"/>
    <s v="PASURUAN"/>
    <s v="PASURUAN"/>
    <s v="BNL"/>
    <s v="REG"/>
    <s v="AO"/>
    <x v="0"/>
    <m/>
    <s v="Completed (PS)"/>
    <s v="RBS-Regional 3"/>
    <d v="2026-08-05T14:28:42"/>
    <d v="2026-08-07T13:47:55"/>
    <n v="69359276"/>
    <m/>
    <n v="152744222125"/>
    <s v="PUSTU ORO-ORO OMBO KULON"/>
    <s v="ODP-BNL-FAH/13"/>
    <s v="WO061017182"/>
    <m/>
    <m/>
    <m/>
    <n v="112.77974399999999"/>
    <n v="-7.6156718000000003"/>
    <s v="|MN02680|/PUSTU ORO-ORO OMBO KULON/WINBACK 2.0 HSI B2B (1:1) 50MBPS 355RB PSB DISC 70%//uptdkes.rembang@gmail.com/I WAYAN SUARKA/85655077680"/>
    <s v="Sales Force DBS"/>
    <m/>
    <m/>
    <m/>
    <m/>
    <m/>
    <m/>
    <m/>
    <m/>
    <s v="Management Janji"/>
    <s v="2026-08-06 15:00:00|Tanggal pemasangan : 06 AGUSTUS 2026 Jam pemasangan : pagi/siang Info Tambahan : Hubungi pelanggan dulu sebelum ke lokasi terima kasih|40010577|MYDITA"/>
    <s v="FCC"/>
    <d v="2026-05-08T14:39:46"/>
    <d v="2026-08-06T15:00:00"/>
    <m/>
    <s v="PS"/>
    <s v="BANGIL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5:00:00"/>
    <s v="2026-08-06 15:00:00|Tanggal pemasangan : 06 AGUSTUS 2026 Jam pemasangan : pagi/siang Info Tambahan : Hubungi pelanggan dulu sebelum ke lokasi terima kasih|40010577|MYDITA"/>
    <n v="2026"/>
    <n v="8"/>
    <n v="7"/>
    <d v="2026-08-07T00:00:00"/>
    <n v="0.375"/>
    <x v="0"/>
  </r>
  <r>
    <n v="1308"/>
    <n v="1002510441"/>
    <n v="3"/>
    <x v="4"/>
    <n v="5"/>
    <s v="KUPANG"/>
    <s v="KUPANG"/>
    <s v="KPN"/>
    <s v="REG"/>
    <s v="AO"/>
    <x v="0"/>
    <s v="1P INET"/>
    <s v="Completed (PS)"/>
    <s v="RBS-Regional 3"/>
    <d v="2026-08-05T12:58:57"/>
    <d v="2026-08-10T19:53:34"/>
    <n v="69359135"/>
    <m/>
    <n v="172502311368"/>
    <s v="CITRA PALM RESIDENCE"/>
    <s v="ODP-KPN-FGA/12 FGA/D02/12.01"/>
    <s v="WO060979138"/>
    <m/>
    <m/>
    <m/>
    <n v="123.600454442203"/>
    <n v="-10.1713534883239"/>
    <s v="MD|MYDB-20260805264386|SC00001/MC00124|CITRA PALM RESIDENCE|081353757677"/>
    <s v="MYDIGIBIZPARTNER"/>
    <m/>
    <m/>
    <m/>
    <m/>
    <m/>
    <m/>
    <m/>
    <m/>
    <s v="Management Janji"/>
    <s v="2026-08-06 13:00:00 | Nama PIC : Bp Hansel No Hp : 081353757677 No Alt : - Tgl Pemasangan : 06 Agustus 2026 Interval : PAGI SIANG Note : Hubungi pelanggan terlebih dahulu"/>
    <s v="FCC"/>
    <d v="2026-05-08T13:10:17"/>
    <d v="2026-08-06T13:00:00"/>
    <m/>
    <s v="PS"/>
    <s v="KUPANG"/>
    <s v="NETMONK"/>
    <n v="20260810"/>
    <s v="Completed"/>
    <s v="HSI Bisnis Bundling Netmonk PSB 70% Promo - 150 Mbps"/>
    <s v="INDIBIZ"/>
    <m/>
    <m/>
    <d v="2026-08-06T13:00:00"/>
    <s v="2026-08-06 13:00:00 | Nama PIC : Bp Hansel No Hp : 081353757677 No Alt : - Tgl Pemasangan : 06 Agustus 2026 Interval : PAGI SIANG Note : Hubungi pelanggan terlebih dahulu"/>
    <n v="2026"/>
    <n v="8"/>
    <n v="10"/>
    <d v="2026-08-10T00:00:00"/>
    <n v="3.4583333333357587"/>
    <x v="2"/>
  </r>
  <r>
    <n v="1309"/>
    <n v="1002515095"/>
    <n v="3"/>
    <x v="1"/>
    <n v="4"/>
    <s v="PEKALONGAN"/>
    <s v="BATANG"/>
    <s v="BDY"/>
    <s v="REG"/>
    <s v="AO"/>
    <x v="0"/>
    <s v="1P INET"/>
    <s v="Completed (PS)"/>
    <s v="RBS-Regional 3"/>
    <d v="2026-08-07T15:34:56"/>
    <d v="2026-08-09T16:48:35"/>
    <n v="69360973"/>
    <m/>
    <n v="142201107713"/>
    <s v="WISMA KOST FIKAL"/>
    <s v="ODP-BDY-FK/004 FK/D01/004.01"/>
    <s v="WO061182918"/>
    <m/>
    <m/>
    <m/>
    <n v="109.802055"/>
    <n v="-7.0585290000000001"/>
    <s v="|MN01913|MYIA-049925814598/POI/APRIATIN BUDI ASIH/085742145474/titis181921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40:19"/>
    <d v="2026-08-08T13:00:00"/>
    <m/>
    <s v="PS"/>
    <s v="SUBAH"/>
    <s v="NO ADDON"/>
    <n v="20260809"/>
    <s v="Completed"/>
    <s v="HSI Bisnis Promo HUT Telkom PSB 70% - 50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9"/>
    <d v="2026-08-09T00:00:00"/>
    <n v="0.45833333333575865"/>
    <x v="0"/>
  </r>
  <r>
    <n v="1310"/>
    <n v="1002505287"/>
    <n v="3"/>
    <x v="3"/>
    <n v="4"/>
    <s v="YOGYAKARTA"/>
    <s v="INNER - YOGYA JATENG SELATAN"/>
    <s v="KBU"/>
    <s v="REG"/>
    <s v="AO"/>
    <x v="0"/>
    <s v="1P INET"/>
    <s v="102 | FOLLOW UP COMPLETED"/>
    <s v="RBS-Regional 3"/>
    <d v="2026-08-02T14:10:56"/>
    <d v="2026-08-06T10:52:21"/>
    <n v="69357038"/>
    <m/>
    <n v="146113146857"/>
    <s v="PT TRANS HYBRID COMMUNICATION UR APOTEK PRO MANGKUBUMI"/>
    <s v="ODP-KBU-FCT/055 FCT/D04/055.01"/>
    <s v="WO060720151"/>
    <m/>
    <m/>
    <m/>
    <n v="110.366919"/>
    <n v="-7.7850219000000003"/>
    <s v="|MN00542|MYIA-010419496493/POI/SYUKUR/089672423542/pttcjakarta2@gmail.com"/>
    <s v="MYIB_ASSISTANT"/>
    <m/>
    <m/>
    <m/>
    <m/>
    <m/>
    <m/>
    <m/>
    <m/>
    <s v="Management Janji"/>
    <s v="2026-08-03 13:00:00 | Nama PIC : Sykur No HP : 089672423542 Alt :  M Janji : 03/08/2026 Jam Pasang : 08.00 - 13:00  NoteÃ‚Â :  hubungi terlebih dahulu sebelum kelokasi "/>
    <s v="FCC"/>
    <d v="2026-02-08T14:25:15"/>
    <d v="2026-08-03T13:00:00"/>
    <m/>
    <s v="REVOKE"/>
    <s v="X"/>
    <s v="NO ADDON"/>
    <m/>
    <s v="Follow Up Revoke Completed, New Order ID : SC1002511888"/>
    <s v="HSI Bisnis Promo HUT Telkom PSB 70% - 50 Mbps"/>
    <s v="INDIBIZ"/>
    <m/>
    <m/>
    <d v="2026-08-03T13:00:00"/>
    <s v="2026-08-03 13:00:00 | Nama PIC : Sykur No HP : 089672423542 Alt :  M Janji : 03/08/2026 Jam Pasang : 08.00 - 13:00  NoteÃ‚Â :  hubungi terlebih dahulu sebelum kelokasi "/>
    <m/>
    <m/>
    <m/>
    <e v="#NUM!"/>
    <e v="#NUM!"/>
    <x v="1"/>
  </r>
  <r>
    <n v="1311"/>
    <n v="1002505443"/>
    <n v="3"/>
    <x v="2"/>
    <n v="5"/>
    <s v="SINGARJA"/>
    <s v="SINGARAJA"/>
    <s v="BLI"/>
    <s v="REG"/>
    <s v="AO"/>
    <x v="0"/>
    <s v="1P INET"/>
    <s v="Completed (PS)"/>
    <s v="RBS-Regional 3"/>
    <d v="2026-08-03T07:22:57"/>
    <d v="2026-08-04T14:36:28"/>
    <n v="69357133"/>
    <m/>
    <n v="172405798300"/>
    <s v="PT Aman Utama Pusaka"/>
    <s v="ODP-BLI-FG/56 FG/D06/56.01"/>
    <s v="WO060747983"/>
    <m/>
    <m/>
    <m/>
    <n v="115.3453876"/>
    <n v="-8.3632212999999993"/>
    <s v="|MN02745|MYIA-044519319217/POI/I Wayan Sumerta Yasa/082247566992/iva.ng.fahmi.fauzi96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7:25:35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n v="2026"/>
    <n v="8"/>
    <n v="4"/>
    <d v="2026-08-04T00:00:00"/>
    <n v="-0.33333333333575865"/>
    <x v="0"/>
  </r>
  <r>
    <n v="1312"/>
    <n v="1002507032"/>
    <n v="3"/>
    <x v="2"/>
    <n v="5"/>
    <s v="SINGARJA"/>
    <s v="SINGARAJA"/>
    <s v="SGR"/>
    <s v="REG"/>
    <s v="AO"/>
    <x v="0"/>
    <m/>
    <s v="Completed (PS)"/>
    <s v="RBS-Regional 3"/>
    <d v="2026-08-04T09:38:24"/>
    <d v="2026-08-05T08:59:19"/>
    <n v="69356861"/>
    <m/>
    <n v="172424836800"/>
    <s v="PT. Semua karena Anugerah (PG Singaraja)"/>
    <s v="ODP-SGR-FDD/13"/>
    <s v="WO060858802"/>
    <m/>
    <m/>
    <m/>
    <n v="115.08346"/>
    <n v="-8.1129820000000006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 jam Pasang : pagi   Note : hubungi pelanggan jika ingin kelokasi|MU1366|MYDITA"/>
    <s v="FCC"/>
    <d v="2026-04-08T09:40:48"/>
    <m/>
    <m/>
    <s v="PS"/>
    <s v="X"/>
    <s v="NO ADDON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3 08:00:00|M Janji : 3 agustus 2026  jam Pasang : pagi   Note : hubungi pelanggan jika ingin kelokasi|MU1366|MYDITA"/>
    <n v="2026"/>
    <n v="8"/>
    <n v="5"/>
    <d v="2026-08-05T00:00:00"/>
    <n v="0.70833333333575865"/>
    <x v="0"/>
  </r>
  <r>
    <n v="1313"/>
    <n v="1002506402"/>
    <n v="3"/>
    <x v="2"/>
    <n v="5"/>
    <s v="SINGARJA"/>
    <s v="GIANYAR"/>
    <s v="GIN"/>
    <s v="REG"/>
    <s v="AO"/>
    <x v="0"/>
    <m/>
    <s v="Completed (PS)"/>
    <s v="RBS-Regional 3"/>
    <d v="2026-08-03T15:33:00"/>
    <d v="2026-08-04T20:43:59"/>
    <n v="69357708"/>
    <m/>
    <n v="172407213020"/>
    <s v="SD NEGERI 3 BLAHBATUH"/>
    <s v="ODP-GIN-FP/121"/>
    <s v="WO060821222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08:00:00|M Janji : 05/08/2026 Jam Pasang : 08:00  NoteÃ‚Â :  hubungi terlebih dahulu sebelum ke lokasi, terima kasih.|40961370|MYDITA"/>
    <s v="FCC"/>
    <d v="2026-03-08T15:39:47"/>
    <d v="2026-08-05T08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05/08/2026 Jam Pasang : 08:00  NoteÃ‚Â :  hubungi terlebih dahulu sebelum ke lokasi, terima kasih.|40961370|MYDITA"/>
    <n v="2026"/>
    <n v="8"/>
    <n v="4"/>
    <d v="2026-08-04T00:00:00"/>
    <n v="-1.3333333333357587"/>
    <x v="0"/>
  </r>
  <r>
    <n v="1314"/>
    <n v="1002509453"/>
    <n v="3"/>
    <x v="4"/>
    <n v="5"/>
    <s v="MATARAM"/>
    <s v="LOMBOK BARAT TENGAH"/>
    <s v="PRY"/>
    <s v="REG"/>
    <s v="AO"/>
    <x v="0"/>
    <m/>
    <s v="Completed (PS)"/>
    <s v="RBS-Regional 3"/>
    <d v="2026-08-04T19:02:53"/>
    <d v="2026-08-04T20:50:13"/>
    <n v="69356961"/>
    <m/>
    <n v="172603791534"/>
    <s v="APOTEK MUJUR"/>
    <s v="ODP-PYA-FAC/14"/>
    <s v="WO060932862"/>
    <m/>
    <m/>
    <m/>
    <n v="116.352376279308"/>
    <n v="-8.7610257703329495"/>
    <s v="MD|MYDB-20260802264165|SC00001/MC00069|APOTEK MUJUR|081929345150"/>
    <s v="MYDIGIBIZPARTNER"/>
    <m/>
    <m/>
    <m/>
    <m/>
    <m/>
    <m/>
    <m/>
    <m/>
    <s v="Management Janji"/>
    <s v="2026-08-03 08:00:00 | Nama PIC : Sahnan  No HP : 081929345150  Alt :   M Janji : 03/08/2026  Jam Pasang : 08.00 - 13:00   NoteÃ‚Â :  hubungi terlebih dahulu sebelum kelokasi "/>
    <s v="FCC"/>
    <d v="2026-04-08T19:10:14"/>
    <m/>
    <m/>
    <s v="PS"/>
    <s v="LOMBOK TENGAH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3 08:00:00 | Nama PIC : Sahnan  No HP : 081929345150  Alt :   M Janji : 03/08/2026  Jam Pasang : 08.00 - 13:00   NoteÃ‚Â :  hubungi terlebih dahulu sebelum kelokasi "/>
    <n v="2026"/>
    <n v="8"/>
    <n v="4"/>
    <d v="2026-08-04T00:00:00"/>
    <n v="-0.29166666666424135"/>
    <x v="0"/>
  </r>
  <r>
    <n v="1315"/>
    <n v="1002508396"/>
    <n v="3"/>
    <x v="0"/>
    <n v="5"/>
    <s v="MADIUN"/>
    <s v="MADIUN"/>
    <s v="MNZ"/>
    <s v="REG"/>
    <s v="AO"/>
    <x v="0"/>
    <s v="1P INET"/>
    <s v="Completed (PS)"/>
    <s v="RBS-Regional 3"/>
    <d v="2026-08-04T13:58:56"/>
    <d v="2026-08-08T17:06:20"/>
    <n v="69358317"/>
    <m/>
    <n v="152601214964"/>
    <s v="KOST YANI"/>
    <s v="ODP-MNZ-FAL/10 FAL/D03/10.01"/>
    <s v="WO060897972"/>
    <m/>
    <m/>
    <m/>
    <n v="111.516366466013"/>
    <n v="-7.6404736347352102"/>
    <s v="|MC20208|MYIA-092177748556/POI/YANI DWI WULANDARI/0895347480501/yani00landri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4:10:29"/>
    <d v="2026-08-05T13:00:00"/>
    <m/>
    <s v="PS"/>
    <s v="X"/>
    <s v="NO ADDON"/>
    <n v="20260808"/>
    <s v="Completed"/>
    <s v="HSI Bisnis Promo HUT Telkom PSB 70% - 100 Mbps Dual Band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8"/>
    <d v="2026-08-08T00:00:00"/>
    <n v="2.4583333333357587"/>
    <x v="2"/>
  </r>
  <r>
    <n v="1316"/>
    <n v="1002512122"/>
    <n v="3"/>
    <x v="4"/>
    <n v="5"/>
    <s v="MATARAM"/>
    <s v="BIMA"/>
    <s v="TET"/>
    <s v="REG"/>
    <s v="AO"/>
    <x v="0"/>
    <s v="1P INET"/>
    <s v="102 | FOLLOW UP COMPLETED"/>
    <s v="RBS-Regional 3"/>
    <d v="2026-08-06T11:43:56"/>
    <d v="2026-08-10T12:41:25"/>
    <n v="69359853"/>
    <m/>
    <n v="172616790153"/>
    <s v="SPPG SUCI DESA TANGGA YAYASAN MUTIARA CIPTA BIMA"/>
    <s v="ODP-TET-FAC/11 FAC/D02/11.01"/>
    <s v="WO061061924"/>
    <m/>
    <m/>
    <m/>
    <n v="118.693925701081"/>
    <n v="-8.6567719459668702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No HP : 082339162590 Alt :  M Janji : (JUMAT/7/AGUSTUS/2026) jam Pasang : 09:00 Note : hubungi pelanggan jika ingin kelokasi"/>
    <s v="FCC"/>
    <d v="2026-06-08T11:54:59"/>
    <d v="2026-08-07T08:00:00"/>
    <m/>
    <s v="REVOKE"/>
    <s v="BIMA BARAT"/>
    <s v="NETMONK"/>
    <m/>
    <s v="Follow Up Revoke Completed, New Order ID : SC1002517637"/>
    <s v="HSI Bisnis Bundling Netmonk PSB 70% - 200 Mbps"/>
    <s v="INDIBIZ"/>
    <m/>
    <m/>
    <d v="2026-08-07T08:00:00"/>
    <s v="2026-08-07 08:00:00 | Nama PIC : BAPAK FATURAHMAN No HP : 082339162590 Alt :  M Janji : (JUMAT/7/AGUSTUS/2026) jam Pasang : 09:00 Note : hubungi pelanggan jika ingin kelokasi"/>
    <m/>
    <m/>
    <m/>
    <e v="#NUM!"/>
    <e v="#NUM!"/>
    <x v="1"/>
  </r>
  <r>
    <n v="1317"/>
    <n v="1002518018"/>
    <n v="3"/>
    <x v="1"/>
    <n v="4"/>
    <s v="PEKALONGAN"/>
    <s v="TEGAL"/>
    <s v="TEG"/>
    <s v="REG"/>
    <s v="AO"/>
    <x v="0"/>
    <m/>
    <s v="Completed (PS)"/>
    <s v="RBS-Regional 3"/>
    <d v="2026-08-10T14:27:27"/>
    <d v="2026-08-10T21:31:44"/>
    <n v="69361380"/>
    <m/>
    <n v="142212126692"/>
    <s v="PT. ERA BAROKAH SANTOSA"/>
    <s v="ODP-TEG-FP/019"/>
    <s v="WO061410857"/>
    <m/>
    <m/>
    <m/>
    <n v="109.14536433000001"/>
    <n v="-6.8701432540000003"/>
    <s v="|MN00292|MYIA-082674871932/POI/Gilang Permana/087822733582/spbuerabarokahsantosa@gmail.com"/>
    <s v="Sales Profesional"/>
    <m/>
    <m/>
    <m/>
    <m/>
    <m/>
    <m/>
    <m/>
    <m/>
    <s v="Management Janji"/>
    <s v="2026-08-09 08:00:00 | Nama Pic : bp Gilang   No Hp Pic : 087822733582  No alt : -  Jam Pemasangan : pagi   Tanggal Pemasangan : 9 Agustus 2026"/>
    <s v="FCC"/>
    <d v="2026-10-08T14:39:40"/>
    <m/>
    <m/>
    <s v="PS"/>
    <s v="X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08:00:00 | Nama Pic : bp Gilang   No Hp Pic : 087822733582  No alt : -  Jam Pemasangan : pagi   Tanggal Pemasangan : 9 Agustus 2026"/>
    <n v="2026"/>
    <n v="8"/>
    <n v="10"/>
    <d v="2026-08-10T00:00:00"/>
    <n v="-0.29166666666424135"/>
    <x v="0"/>
  </r>
  <r>
    <n v="1318"/>
    <n v="1002511658"/>
    <n v="3"/>
    <x v="5"/>
    <n v="5"/>
    <s v="SBY UTARA"/>
    <s v="GRESIK"/>
    <s v="CRM"/>
    <s v="REG"/>
    <s v="AO"/>
    <x v="0"/>
    <s v="1P INET"/>
    <s v="Completed (PS)"/>
    <s v="RBS-Regional 3"/>
    <d v="2026-08-06T09:47:56"/>
    <d v="2026-08-06T17:52:42"/>
    <n v="69359668"/>
    <m/>
    <n v="152446246168"/>
    <s v="LEMBAGA PENDIDIKAN ISLAM AZ-ZAHRO LAB"/>
    <s v="ODP-CRM-FC/44 FC/D09/44.01"/>
    <s v="WO061047530"/>
    <m/>
    <m/>
    <m/>
    <n v="112.59437385946499"/>
    <n v="-7.24148362868665"/>
    <s v="MD|MYDB-20260805264455|DN00001/MN02100|LEMBAGA PENDIDIKAN ISLAM AZ-ZAHRO LAB|081333390668"/>
    <s v="MYDIGIBIZPARTNER"/>
    <m/>
    <m/>
    <m/>
    <m/>
    <m/>
    <m/>
    <m/>
    <m/>
    <s v="Management Janji"/>
    <s v="2026-08-07 10:00:00 | Nama PIC : Laila No HP : 081333390668 Alt : 081913332588 M Janji : 07/08/2026 Jam Pasang : 08.00 - 13:00  NoteÃ‚Â :  hubungi terlebih dahulu sebelum kelokasi "/>
    <s v="FCC"/>
    <d v="2026-06-08T09:55:05"/>
    <d v="2026-08-07T10:00:00"/>
    <m/>
    <s v="PS"/>
    <s v="NON-HERO GRESIK"/>
    <s v="NO ADDON"/>
    <n v="20260806"/>
    <s v="Completed"/>
    <s v="HSI Bisnis Promo HUT Telkom PSB 70% - 75 Mbps"/>
    <s v="INDIBIZ"/>
    <m/>
    <m/>
    <d v="2026-08-07T10:00:00"/>
    <s v="2026-08-07 10:00:00 | Nama PIC : Laila No HP : 081333390668 Alt : 081913332588 M Janji : 07/08/2026 Jam Pasang : 08.00 - 13:00  NoteÃ‚Â :  hubungi terlebih dahulu sebelum kelokasi "/>
    <n v="2026"/>
    <n v="8"/>
    <n v="6"/>
    <d v="2026-08-06T00:00:00"/>
    <n v="-1.4166666666642413"/>
    <x v="0"/>
  </r>
  <r>
    <n v="1319"/>
    <n v="1002506117"/>
    <n v="3"/>
    <x v="6"/>
    <n v="5"/>
    <s v="SIDOARJO"/>
    <s v="INNER - JATIM TIMUR"/>
    <s v="SDA"/>
    <s v="REG"/>
    <s v="AO"/>
    <x v="0"/>
    <s v="1P INET"/>
    <s v="98 | OSS - CANCEL COMPLETE"/>
    <s v="RBS-Regional 3"/>
    <d v="2026-08-03T13:34:57"/>
    <d v="2026-08-05T11:49:20"/>
    <n v="69357538"/>
    <m/>
    <n v="152316231843"/>
    <s v="Intan express laundry"/>
    <s v="ODP-SDA-FGV/41 FGV/D05/41.01"/>
    <s v="WO060795331"/>
    <m/>
    <m/>
    <m/>
    <n v="112.69651707261799"/>
    <n v="-7.4745709725910103"/>
    <s v="MD|MYDB-20260803264245|DC20002/MC20039|Intan express laundry|085196679377"/>
    <s v="MYDIGIBIZPARTNER"/>
    <m/>
    <m/>
    <m/>
    <m/>
    <m/>
    <m/>
    <m/>
    <m/>
    <s v="Management Janji"/>
    <s v="2026-08-04 15:00:00 | Nama PIC : bapak Rudi No HP : 085196679377 No Alternatif : 081230813688 M Janji : 04/08/2026 Jam Pasang : Pagi NoteÃ‚Â :  Hubungi terlebih dahulu sebelum ke lokasi "/>
    <s v="FCC"/>
    <d v="2026-03-08T13:40:15"/>
    <d v="2026-08-04T15:00:00"/>
    <s v="Kendala Pelanggan"/>
    <s v="CANCEL"/>
    <s v="SIDOARJO"/>
    <s v="NO ADDON"/>
    <m/>
    <s v="Cancel Completed"/>
    <s v="HSI Bisnis Promo HUT Telkom PSB 70% - 50 Mbps"/>
    <s v="INDIBIZ"/>
    <m/>
    <m/>
    <d v="2026-08-04T15:00:00"/>
    <s v="2026-08-04 15:00:00 | Nama PIC : bapak Rudi No HP : 085196679377 No Alternatif : 081230813688 M Janji : 04/08/2026 Jam Pasang : Pagi NoteÃ‚Â :  Hubungi terlebih dahulu sebelum ke lokasi "/>
    <m/>
    <m/>
    <m/>
    <e v="#NUM!"/>
    <e v="#NUM!"/>
    <x v="1"/>
  </r>
  <r>
    <n v="1320"/>
    <n v="1002516502"/>
    <n v="3"/>
    <x v="0"/>
    <n v="5"/>
    <s v="MALANG"/>
    <s v="KEPANJEN"/>
    <s v="SWJ"/>
    <s v="REG"/>
    <s v="AO"/>
    <x v="0"/>
    <s v="1P INET"/>
    <s v="Completed (PS)"/>
    <s v="RBS-Regional 3"/>
    <d v="2026-08-09T13:37:56"/>
    <d v="2026-08-11T07:09:37"/>
    <n v="69361871"/>
    <m/>
    <n v="152705285007"/>
    <s v="mocca mart"/>
    <s v="ODP-SWJ-FK/16 FK/D03/16.01"/>
    <s v="WO061322152"/>
    <m/>
    <m/>
    <m/>
    <n v="112.65282120555599"/>
    <n v="-7.9883844734599601"/>
    <s v="MD|MYDB-20260809264817|DN00001/MN01844|mocca mart|087796640526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. terima kasih"/>
    <s v="FCC"/>
    <d v="2026-09-08T13:39:46"/>
    <d v="2026-08-10T13:00:00"/>
    <m/>
    <s v="PS"/>
    <s v="SAWOJAJAR"/>
    <s v="NO ADDON"/>
    <n v="20260811"/>
    <s v="Completed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. terima kasih"/>
    <n v="2026"/>
    <n v="8"/>
    <n v="11"/>
    <d v="2026-08-11T00:00:00"/>
    <n v="0.45833333333575865"/>
    <x v="0"/>
  </r>
  <r>
    <n v="1321"/>
    <n v="1002516160"/>
    <n v="3"/>
    <x v="0"/>
    <n v="5"/>
    <s v="KEDIRI"/>
    <s v="BLITAR"/>
    <s v="BLR"/>
    <s v="REG"/>
    <s v="AO"/>
    <x v="0"/>
    <s v="1P INET"/>
    <s v="Completed (PS)"/>
    <s v="RBS-Regional 3"/>
    <d v="2026-08-08T16:37:56"/>
    <d v="2026-08-09T18:19:59"/>
    <n v="69361607"/>
    <m/>
    <n v="152730235357"/>
    <s v="SPBU 54.661.03 BLITAR"/>
    <s v="ODP-BLR-FX/10 FX/D01/10.01"/>
    <s v="WO061280862"/>
    <m/>
    <m/>
    <m/>
    <n v="112.14531671779"/>
    <n v="-8.0985713227094198"/>
    <s v="|MN00418|MYIA-017586883113/POI/YUDA ROCHMANSYAH/085161151181/spbupakunden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PS"/>
    <s v="X"/>
    <s v="NO ADDON"/>
    <n v="20260809"/>
    <s v="Completed"/>
    <s v="HSI Bisnis Promo HUT Telkom PSB 70% - 50 Mbps"/>
    <s v="INDIBIZ"/>
    <m/>
    <m/>
    <d v="2026-08-09T13:00:00"/>
    <s v="2026-08-09 13:00:00 | Nama Pic : bp YUDA  No Hp Pic : 085161151181 No alt : - Jam Pemasangan : pagi  Tanggal Pemasangan : 9 Agustus 2026"/>
    <n v="2026"/>
    <n v="8"/>
    <n v="9"/>
    <d v="2026-08-09T00:00:00"/>
    <n v="-0.54166666666424135"/>
    <x v="0"/>
  </r>
  <r>
    <n v="1322"/>
    <n v="1002518603"/>
    <n v="3"/>
    <x v="6"/>
    <n v="5"/>
    <s v="JEMBER"/>
    <s v="SITUBONDO"/>
    <s v="ASB"/>
    <s v="REG"/>
    <s v="AO"/>
    <x v="0"/>
    <s v="1P INET"/>
    <s v="OSS - FALLOUT"/>
    <s v="RBS-Regional 3"/>
    <d v="2026-08-10T17:16:57"/>
    <d v="2026-08-11T02:18:25"/>
    <n v="69362749"/>
    <m/>
    <n v="152527209096"/>
    <s v="TOKO BAROKAH CENTER"/>
    <s v="ODP-ASB-FF/36 FF/D05/36.01"/>
    <s v="WO061436662"/>
    <m/>
    <m/>
    <m/>
    <n v="114.1632571"/>
    <n v="-7.7767279999999896"/>
    <s v="|MC30281|MYIA-040451663651/POI/ADIYANTO /081252736323/stbintan@gmail.com"/>
    <s v="MYIB_ASSISTANT"/>
    <m/>
    <m/>
    <m/>
    <m/>
    <m/>
    <m/>
    <m/>
    <m/>
    <s v="Management Janji"/>
    <s v="2026-08-11 15:00:00 | Jam pemasangan : 12.00 Info Tambahan : Hubungi pelanggan dulu sebelum ke lokasi terimakasih"/>
    <s v="FCC"/>
    <d v="2026-10-08T17:39:53"/>
    <d v="2026-08-11T15:00:00"/>
    <m/>
    <s v="FO_ASAP"/>
    <s v="SITUBONDO"/>
    <s v="NO ADDON"/>
    <m/>
    <s v="Provisioning Failed|ACTIVATION|INF009016308|U31_PROV_EXCEPTION:Provisioning Exception"/>
    <s v="HSI Bisnis Promo HUT Telkom PSB 70% - 100 Mbps"/>
    <s v="INDIBIZ"/>
    <m/>
    <m/>
    <d v="2026-08-11T15:00:00"/>
    <s v="2026-08-11 15:00:00 | Jam pemasangan : 12.00 Info Tambahan : Hubungi pelanggan dulu sebelum ke lokasi terimakasih"/>
    <m/>
    <m/>
    <m/>
    <e v="#NUM!"/>
    <e v="#NUM!"/>
    <x v="1"/>
  </r>
  <r>
    <n v="1323"/>
    <n v="1002511700"/>
    <n v="3"/>
    <x v="7"/>
    <n v="4"/>
    <s v="KUDUS"/>
    <s v="REMBANG"/>
    <s v="RBN"/>
    <s v="REG"/>
    <s v="AO"/>
    <x v="0"/>
    <s v="1P INET"/>
    <s v="Completed (PS)"/>
    <s v="RBS-Regional 3"/>
    <d v="2026-08-06T10:01:57"/>
    <d v="2026-08-07T19:39:30"/>
    <n v="69359697"/>
    <m/>
    <n v="142570111966"/>
    <s v="SPBU 4459203"/>
    <s v="ODP-RBN-FF/077 FF/D01/077.01"/>
    <s v="WO061048911"/>
    <m/>
    <m/>
    <m/>
    <n v="111.3131825"/>
    <n v="-6.6995836999999998"/>
    <s v="|MC60142|MYIA-045327340075/POI/DERA BAHTIAR WIDIYANTO /08562685148/spbu_modern@yahoo.com"/>
    <s v="MYIB_ASSISTANT"/>
    <m/>
    <m/>
    <m/>
    <m/>
    <m/>
    <m/>
    <m/>
    <m/>
    <s v="Management Janji"/>
    <s v="2026-08-07 08:00:00 | telp :08562685148 alt : manja : pagi : siang 07/08/2026 hub sebelum ke lokasi "/>
    <s v="FCC"/>
    <d v="2026-06-08T10:10:02"/>
    <d v="2026-08-07T08:00:00"/>
    <m/>
    <s v="PS"/>
    <s v="REMBANG"/>
    <s v="NO ADDON"/>
    <n v="20260807"/>
    <s v="Completed"/>
    <s v="HSI Bisnis Basic Promo HUT Telkom PSB 70% - 150 Mbps"/>
    <s v="INDIBIZ"/>
    <m/>
    <m/>
    <d v="2026-08-07T08:00:00"/>
    <s v="2026-08-07 08:00:00 | telp :08562685148 alt : manja : pagi : siang 07/08/2026 hub sebelum ke lokasi "/>
    <n v="2026"/>
    <n v="8"/>
    <n v="7"/>
    <d v="2026-08-07T00:00:00"/>
    <n v="-0.33333333333575865"/>
    <x v="0"/>
  </r>
  <r>
    <n v="1324"/>
    <n v="1002518271"/>
    <n v="3"/>
    <x v="4"/>
    <n v="5"/>
    <s v="MATARAM"/>
    <s v="LOMBOK TIMUR UTARA"/>
    <s v="SEL"/>
    <s v="REG"/>
    <s v="AO"/>
    <x v="0"/>
    <m/>
    <s v="CC - HD1A - INPROGRESS UNCONTACTED"/>
    <s v="RBS-Regional 3"/>
    <d v="2026-08-10T15:24:42"/>
    <d v="2026-08-10T18:50:09"/>
    <n v="69362639"/>
    <m/>
    <n v="172619203256"/>
    <s v="PT. GLOBAL JET EXPRESS"/>
    <s v="ODP-SEL-FAD/19"/>
    <m/>
    <m/>
    <m/>
    <m/>
    <n v="116.555699"/>
    <n v="-8.6600616000000006"/>
    <s v="|MN02545|/PIC MERI INDAH KHARIANI/085739042532-085932233964/divisibrpjntexpress@gmail.com"/>
    <s v="Sales Force DBS"/>
    <m/>
    <m/>
    <m/>
    <m/>
    <m/>
    <m/>
    <m/>
    <m/>
    <m/>
    <m/>
    <m/>
    <d v="2026-10-08T15:25:39"/>
    <m/>
    <m/>
    <s v="FCC"/>
    <s v="LOMBOK TIMUR"/>
    <s v="NO ADDON"/>
    <m/>
    <s v="UNCONTACTED : Telepon Tidak Diangkat - RNA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325"/>
    <n v="1002513434"/>
    <n v="3"/>
    <x v="0"/>
    <n v="5"/>
    <s v="KEDIRI"/>
    <s v="TULUNGAGUNG"/>
    <s v="CAT"/>
    <s v="REG"/>
    <s v="AO"/>
    <x v="0"/>
    <s v="1P INET"/>
    <s v="Completed (PS)"/>
    <s v="RBS-Regional 3"/>
    <d v="2026-08-06T18:22:56"/>
    <d v="2026-08-08T06:15:36"/>
    <n v="69360330"/>
    <m/>
    <n v="152622208690"/>
    <s v="UD. SRI WAHYU WIDOWATI (SPBU 54.662.19)"/>
    <s v="ODP-CAT-FD/64 FD/D02/64.01"/>
    <s v="WO061113762"/>
    <m/>
    <m/>
    <m/>
    <n v="111.788876958114"/>
    <n v="-8.1512564511125802"/>
    <s v="|MN00418|MYIA-054659160784/POI/ ENDRI SUSANTO, S.H/081335070008/spbu.bsgroup19@gmail.com"/>
    <s v="MYIB_ASSISTANT"/>
    <m/>
    <m/>
    <m/>
    <m/>
    <m/>
    <m/>
    <m/>
    <m/>
    <s v="Management Janji"/>
    <s v="2026-08-07 15:00:00 | M Janji :  08  Agustus 2026 Jam Pasang : Pagi Note : hubungi pelanggan jika ingin ke lokasi, terima kasih."/>
    <s v="FCC"/>
    <d v="2026-06-08T18:39:57"/>
    <d v="2026-08-07T15:00:00"/>
    <m/>
    <s v="PS"/>
    <s v="TULUNGAGUNG"/>
    <s v="NO ADDON"/>
    <n v="20260808"/>
    <s v="Completed"/>
    <s v="HSI Bisnis Promo HUT Telkom PSB 70% - 50 Mbps"/>
    <s v="INDIBIZ"/>
    <m/>
    <m/>
    <d v="2026-08-07T15:00:00"/>
    <s v="2026-08-07 15:00:00 | M Janji :  08  Agustus 2026 Jam Pasang : Pagi Note : hubungi pelanggan jika ingin ke lokasi, terima kasih."/>
    <n v="2026"/>
    <n v="8"/>
    <n v="8"/>
    <d v="2026-08-08T00:00:00"/>
    <n v="0.375"/>
    <x v="0"/>
  </r>
  <r>
    <n v="1326"/>
    <n v="1002515920"/>
    <n v="3"/>
    <x v="1"/>
    <n v="4"/>
    <s v="PEKALONGAN"/>
    <s v="SLAWI"/>
    <s v="ADW"/>
    <s v="REG"/>
    <s v="AO"/>
    <x v="0"/>
    <m/>
    <s v="CANCEL COMPLETED"/>
    <s v="RBS-Regional 3"/>
    <d v="2026-08-08T13:11:59"/>
    <d v="2026-08-08T15:30:44"/>
    <n v="69361443"/>
    <m/>
    <n v="146282105531"/>
    <s v="KANTOR BAPAS TEGAL"/>
    <s v="ODP-ADW-FA/008"/>
    <m/>
    <m/>
    <m/>
    <m/>
    <n v="109.1386134"/>
    <n v="-6.9529582999999997"/>
    <s v="| MN00347 | 085860762926 | posbapastegal@gmail.com"/>
    <s v="Sales Profesional"/>
    <m/>
    <m/>
    <m/>
    <m/>
    <m/>
    <m/>
    <m/>
    <m/>
    <m/>
    <m/>
    <m/>
    <d v="2026-08-08T13:25:30"/>
    <m/>
    <m/>
    <s v="REJECT_FCC"/>
    <s v="ADIWERNA"/>
    <s v="NO ADDON"/>
    <m/>
    <s v="DECLINE : Decline - Pindah Segmentasi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Pindah Segmentasi Yusnani Manalu 40951378|MYDITA"/>
    <m/>
    <m/>
    <m/>
    <m/>
    <m/>
    <e v="#NUM!"/>
    <e v="#NUM!"/>
    <x v="1"/>
  </r>
  <r>
    <n v="1327"/>
    <n v="1002515061"/>
    <n v="3"/>
    <x v="1"/>
    <n v="4"/>
    <s v="SEMARANG"/>
    <s v="INNER - SEMARANG JATENG UTARA"/>
    <s v="JHR"/>
    <s v="REG"/>
    <s v="AO"/>
    <x v="0"/>
    <s v="1P INET"/>
    <s v="Completed (PS)"/>
    <s v="RBS-Regional 3"/>
    <d v="2026-08-07T15:23:57"/>
    <d v="2026-08-08T18:40:29"/>
    <n v="69360985"/>
    <m/>
    <n v="142406122516"/>
    <s v="KANTIN HMC 04"/>
    <s v="ODP-JHR-FCV/077 FCV/D06/077.01"/>
    <s v="WO061181571"/>
    <m/>
    <m/>
    <m/>
    <n v="110.4182481"/>
    <n v="-6.9489029999999996"/>
    <s v="MD|MYDB-20260807264634|DN00001/MN00966|KANTIN HMC 04|081266943620"/>
    <s v="MYDIGIBIZPARTNER"/>
    <m/>
    <m/>
    <m/>
    <m/>
    <m/>
    <m/>
    <m/>
    <m/>
    <s v="Management Janji"/>
    <s v="2026-08-08 13:00:00 | M Janji : 8 agustus 2026 jam Pasang : siang Note : hubungi pelanggan jika ingin kelokasi "/>
    <s v="FCC"/>
    <d v="2026-07-08T15:25:38"/>
    <d v="2026-08-08T13:00:00"/>
    <m/>
    <s v="PS"/>
    <s v="JOHAR"/>
    <s v="NO ADDON"/>
    <n v="20260808"/>
    <s v="Completed"/>
    <s v="HSI Bisnis Promo HUT Telkom PSB 70% - 150 Mbps"/>
    <s v="INDIBIZ"/>
    <m/>
    <m/>
    <d v="2026-08-08T13:00:00"/>
    <s v="2026-08-08 13:00:00 | M Janji : 8 agustus 2026 jam Pasang : siang Note : hubungi pelanggan jika ingin kelokasi "/>
    <n v="2026"/>
    <n v="8"/>
    <n v="8"/>
    <d v="2026-08-08T00:00:00"/>
    <n v="-0.54166666666424135"/>
    <x v="0"/>
  </r>
  <r>
    <n v="1328"/>
    <n v="1002516016"/>
    <n v="3"/>
    <x v="1"/>
    <n v="4"/>
    <s v="PEKALONGAN"/>
    <s v="SLAWI"/>
    <s v="BLU"/>
    <s v="REG"/>
    <s v="AO"/>
    <x v="0"/>
    <s v="1P INET"/>
    <s v="Completed (PS)"/>
    <s v="RBS-Regional 3"/>
    <d v="2026-08-08T14:13:57"/>
    <d v="2026-08-10T15:04:51"/>
    <n v="69361496"/>
    <m/>
    <n v="142206131181"/>
    <s v="PT JINZAI SUPPORT"/>
    <s v="ODP-BLU-FC/117 FC/D02/117.01"/>
    <s v="WO061267651"/>
    <m/>
    <m/>
    <m/>
    <n v="109.11459624767301"/>
    <n v="-7.0477343946396402"/>
    <s v="MD|MYDB-20260803264260|DN00001/MN00347|PT JINZAI SUPPORT|085792368222"/>
    <s v="MYDIGIBIZPARTNER"/>
    <m/>
    <m/>
    <m/>
    <m/>
    <m/>
    <m/>
    <m/>
    <m/>
    <s v="Management Janji"/>
    <s v="2026-08-09 13:00:00 | Nama Pic : IBU EKA No Hp Pic : 085792368222 Jam Pemasangan : 08:00 - 12.00 Tanggal Pemasangan : MINGGU 09 AGUSTUS 2026 Info Tambahan : Hubungi pelanggan sebelum datang ke lokasi, terima kasih."/>
    <s v="FCC"/>
    <d v="2026-08-08T14:25:43"/>
    <d v="2026-08-09T13:00:00"/>
    <m/>
    <s v="PS"/>
    <s v="X"/>
    <s v="NO ADDON"/>
    <n v="20260810"/>
    <s v="Completed"/>
    <s v="HSI Bisnis Promo HUT Telkom PSB 70% - 200 Mbps"/>
    <s v="INDIBIZ"/>
    <m/>
    <m/>
    <d v="2026-08-09T13:00:00"/>
    <s v="2026-08-09 13:00:00 | Nama Pic : IBU EKA No Hp Pic : 085792368222 Jam Pemasangan : 08:00 - 12.00 Tanggal Pemasangan : MINGGU 09 AGUSTUS 2026 Info Tambahan : Hubungi pelanggan sebelum datang ke lokasi, terima kasih."/>
    <n v="2026"/>
    <n v="8"/>
    <n v="10"/>
    <d v="2026-08-10T00:00:00"/>
    <n v="0.45833333333575865"/>
    <x v="0"/>
  </r>
  <r>
    <n v="1329"/>
    <n v="1002517943"/>
    <n v="3"/>
    <x v="1"/>
    <n v="4"/>
    <s v="PEKALONGAN"/>
    <s v="TEGAL"/>
    <s v="TEG"/>
    <s v="REG"/>
    <s v="AO"/>
    <x v="0"/>
    <m/>
    <s v="Completed (PS)"/>
    <s v="RBS-Regional 3"/>
    <d v="2026-08-10T14:09:07"/>
    <d v="2026-08-10T14:45:08"/>
    <n v="69361457"/>
    <n v="2838428733"/>
    <n v="142212126691"/>
    <s v="PT VIVO MOBILE INDONESIA"/>
    <s v="ODP-TEG-FN/020"/>
    <s v="WO061407671"/>
    <m/>
    <m/>
    <m/>
    <n v="109.139302"/>
    <n v="-6.872503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 No Hp : 082135851212  No Alt :   Tgl Pemasangan : 10 Agustus 2026  Interval : SIANG  Note : Hubungi pelanggan terlebih dahulu"/>
    <s v="FCC"/>
    <d v="2026-10-08T14:09:59"/>
    <m/>
    <m/>
    <s v="PS"/>
    <s v="X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10 13:00:00 | Nama : BU IIS SUMARNI   No Hp : 082135851212  No Alt :   Tgl Pemasangan : 10 Agustus 2026  Interval : SIANG  Note : Hubungi pelanggan terlebih dahulu"/>
    <n v="2026"/>
    <n v="8"/>
    <n v="10"/>
    <d v="2026-08-10T00:00:00"/>
    <n v="-0.29166666666424135"/>
    <x v="0"/>
  </r>
  <r>
    <n v="1330"/>
    <n v="1002504437"/>
    <n v="3"/>
    <x v="7"/>
    <n v="4"/>
    <s v="SOLO"/>
    <s v="BOYOLALI"/>
    <s v="BYL"/>
    <s v="REG"/>
    <s v="AO"/>
    <x v="0"/>
    <s v="1P INET"/>
    <s v="98 | OSS - CANCEL COMPLETE"/>
    <s v="RBS-Regional 3"/>
    <d v="2026-08-01T11:31:57"/>
    <d v="2026-08-05T09:51:29"/>
    <n v="69356667"/>
    <m/>
    <n v="143553212725"/>
    <s v="PT. MITRA SARANA PLASTINDO"/>
    <s v="ODP-BYL-FAH/064 FAH/D05/064.01"/>
    <s v="WO060634767"/>
    <m/>
    <m/>
    <m/>
    <n v="110.60347299999999"/>
    <n v="-7.4910819999999996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Teknik"/>
    <s v="CANCEL"/>
    <s v="BOYOLALI"/>
    <s v="NO ADDON"/>
    <m/>
    <s v="Cancel Completed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</r>
  <r>
    <n v="1331"/>
    <n v="1002511731"/>
    <n v="3"/>
    <x v="5"/>
    <n v="5"/>
    <s v="MADURA"/>
    <s v="BANGKALAN"/>
    <s v="TBU"/>
    <s v="REG"/>
    <s v="AO"/>
    <x v="0"/>
    <m/>
    <s v="Completed (PS)"/>
    <s v="RBS-Regional 3"/>
    <d v="2026-08-06T10:16:09"/>
    <d v="2026-08-06T14:55:19"/>
    <n v="69356710"/>
    <m/>
    <n v="152458900511"/>
    <s v="Raudhatul athfal Nurul Fatimah"/>
    <s v="ODP-TBU-FA/02"/>
    <s v="WO061051105"/>
    <m/>
    <m/>
    <m/>
    <n v="113.036381233252"/>
    <n v="-6.96453318153584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 No HP : 081555916848  Alt :   M Janji : 02/08/2026  NoteÃ‚Â :  hubungi terlebih dahulu sebelum kelokasi "/>
    <s v="FCC"/>
    <d v="2026-06-08T10:25:07"/>
    <m/>
    <m/>
    <s v="PS"/>
    <s v="X"/>
    <s v="NETMONK"/>
    <n v="202608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6T07:00:00"/>
    <s v="2026-08-02 13:00:00 | Nama PIC : Syaiful  No HP : 081555916848  Alt :   M Janji : 02/08/2026  NoteÃ‚Â :  hubungi terlebih dahulu sebelum kelokasi "/>
    <n v="2026"/>
    <n v="8"/>
    <n v="6"/>
    <d v="2026-08-06T00:00:00"/>
    <n v="-0.29166666666424135"/>
    <x v="0"/>
  </r>
  <r>
    <n v="1332"/>
    <n v="1002514894"/>
    <n v="3"/>
    <x v="0"/>
    <n v="5"/>
    <s v="KEDIRI"/>
    <s v="NGANJUK"/>
    <s v="GON"/>
    <s v="REG"/>
    <s v="AO"/>
    <x v="0"/>
    <s v="1P INET"/>
    <s v="Completed (PS)"/>
    <s v="RBS-Regional 3"/>
    <d v="2026-08-07T14:43:56"/>
    <d v="2026-08-07T16:29:41"/>
    <n v="69360925"/>
    <m/>
    <n v="152628206860"/>
    <s v="BENGKEL WAHYU"/>
    <s v="ODP-GDN-FC/19 FC/D02/19.01"/>
    <s v="WO061174608"/>
    <m/>
    <m/>
    <m/>
    <n v="111.91616999999999"/>
    <n v="-7.5354369999999999"/>
    <s v="|MN02822|MYIA-062005891778/POI/M WAHYUDA PRATAMA/082143164810/ysg69970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4:56:06"/>
    <d v="2026-08-08T13:00:00"/>
    <m/>
    <s v="PS"/>
    <s v="KERTOSONO"/>
    <s v="NO ADDON"/>
    <n v="20260807"/>
    <s v="Completed"/>
    <s v="HSI Bisnis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7"/>
    <d v="2026-08-07T00:00:00"/>
    <n v="-1.5416666666642413"/>
    <x v="0"/>
  </r>
  <r>
    <n v="1333"/>
    <n v="1002508916"/>
    <n v="3"/>
    <x v="7"/>
    <n v="4"/>
    <s v="KUDUS"/>
    <s v="PURWODADI"/>
    <s v="WRO"/>
    <s v="REG"/>
    <s v="AO"/>
    <x v="0"/>
    <s v="1P INET"/>
    <s v="102 | FOLLOW UP COMPLETED"/>
    <s v="RBS-Regional 3"/>
    <d v="2026-08-04T15:29:56"/>
    <d v="2026-08-06T13:00:06"/>
    <n v="69358471"/>
    <m/>
    <n v="142509107211"/>
    <s v="SPBU 4458117"/>
    <s v="ODP-WRO-FK/024 FK/D05/024.01"/>
    <s v="WO060912545"/>
    <m/>
    <m/>
    <m/>
    <n v="111.209749"/>
    <n v="-7.1747110000000003"/>
    <s v="|MN01996|MYIA-038676306805/POI/Yusuf Agus Mulyono/087833124062/spbu4458117tlogotirto@gmail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5:40:01"/>
    <d v="2026-08-05T13:00:00"/>
    <m/>
    <s v="REVOKE"/>
    <s v="WIROSARI"/>
    <s v="NO ADDON"/>
    <m/>
    <s v="Follow Up Revoke Completed, New Order ID : SC1002512304"/>
    <s v="HSI Bisnis Promo HUT Telkom PSB 70% - 100 Mbps"/>
    <s v="INDIBIZ"/>
    <m/>
    <m/>
    <d v="2026-08-05T13:00:00"/>
    <s v="2026-08-05 13:00:00 | M Janji : (05/08/2026) jam Pasang pagi / siang  Note : hubungi pelanggan jika ingin kelokasi"/>
    <m/>
    <m/>
    <m/>
    <e v="#NUM!"/>
    <e v="#NUM!"/>
    <x v="1"/>
  </r>
  <r>
    <n v="1334"/>
    <n v="1002514933"/>
    <n v="3"/>
    <x v="4"/>
    <n v="5"/>
    <s v="KUPANG"/>
    <s v="KUPANG"/>
    <s v="KPN"/>
    <s v="REG"/>
    <s v="AO"/>
    <x v="0"/>
    <s v="1P INET"/>
    <s v="OSS - FALLOUT"/>
    <s v="RBS-Regional 3"/>
    <d v="2026-08-07T14:55:56"/>
    <d v="2026-08-10T17:42:02"/>
    <n v="69360915"/>
    <m/>
    <n v="172502311393"/>
    <s v="CAFE KOPI &amp; TEH"/>
    <s v="ODP-KPN-FGC/47 FGC/D03/47.01"/>
    <s v="WO061176129"/>
    <m/>
    <m/>
    <m/>
    <n v="123.6068441"/>
    <n v="-10.164740699999999"/>
    <s v="|MN01740|MYIA-088289623326/POI/Dr.ARLEY SADRA TELUSSA/081216010785/saver_edybria@yahoo.co.id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25:38"/>
    <d v="2026-08-08T13:00:00"/>
    <s v="Kendala Lainnya"/>
    <s v="FO_WFM"/>
    <s v="KUPANG"/>
    <s v="NO ADDON"/>
    <m/>
    <s v="Provisioning Failed|WFM|INF009014459|DOUBLE INPUT"/>
    <s v="HSI Bisnis Basic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m/>
    <m/>
    <m/>
    <e v="#NUM!"/>
    <e v="#NUM!"/>
    <x v="1"/>
  </r>
  <r>
    <n v="1335"/>
    <n v="1002516430"/>
    <n v="3"/>
    <x v="5"/>
    <n v="5"/>
    <s v="SBY UTARA"/>
    <s v="TANDES"/>
    <s v="KLN"/>
    <s v="REG"/>
    <s v="AO"/>
    <x v="0"/>
    <s v="1P INET"/>
    <s v="OSS - FALLOUT"/>
    <s v="RBS-Regional 3"/>
    <d v="2026-08-09T11:47:57"/>
    <d v="2026-08-10T14:11:35"/>
    <n v="69361827"/>
    <m/>
    <n v="152418251061"/>
    <s v="PT Laxo Global Akses margo H24"/>
    <s v="ODP-TDS-FDN/76 FDN/D06/76.01"/>
    <s v="WO061311718"/>
    <m/>
    <m/>
    <m/>
    <n v="112.688232064247"/>
    <n v="-7.2474870523347796"/>
    <s v="MD|MYDB-20260809264807|DN00001/MN02280|PT Laxo Global Akses margo H24|082245003307"/>
    <s v="MYDIGIBIZPARTNER"/>
    <m/>
    <m/>
    <m/>
    <m/>
    <m/>
    <m/>
    <m/>
    <m/>
    <s v="Management Janji"/>
    <s v="2026-08-10 13:00:00 | Nama PIC:  bp andi  No HP: 082245003307 Alt: Tanggal: 10/8/2026 Jam Pasang: Siang Note: Hubungi sebelum ke lokasi, terimakasih."/>
    <s v="FCC"/>
    <d v="2026-09-08T11:54:51"/>
    <d v="2026-08-10T13:00:00"/>
    <s v="Kendala Pelanggan"/>
    <s v="FO_WFM"/>
    <s v="KEBALEN"/>
    <s v="NO ADDON"/>
    <m/>
    <s v="Provisioning Failed|WFM|INF009011820|pelanggan menyatakan batal ingin melanjutkan layanan Indihome"/>
    <s v="HSI Bisnis Basic Promo HUT Telkom PSB 70% - 50 Mbps"/>
    <s v="INDIBIZ"/>
    <m/>
    <m/>
    <d v="2026-08-10T13:00:00"/>
    <s v="2026-08-10 13:00:00 | Nama PIC:  bp andi  No HP: 082245003307 Alt: Tanggal: 10/8/2026 Jam Pasang: Siang Note: Hubungi sebelum ke lokasi, terimakasih."/>
    <m/>
    <m/>
    <m/>
    <e v="#NUM!"/>
    <e v="#NUM!"/>
    <x v="1"/>
  </r>
  <r>
    <n v="1336"/>
    <n v="1002514334"/>
    <n v="3"/>
    <x v="3"/>
    <n v="4"/>
    <s v="PURWOKERTO"/>
    <s v="PURWOKERTO"/>
    <s v="PWT"/>
    <s v="REG"/>
    <s v="AO"/>
    <x v="0"/>
    <m/>
    <s v="Completed (PS)"/>
    <s v="RBS-Regional 3"/>
    <d v="2026-08-07T11:26:40"/>
    <d v="2026-08-07T13:37:34"/>
    <n v="69357877"/>
    <m/>
    <n v="146303609727"/>
    <s v="PT MODULAR KULINER INDONESIA"/>
    <s v="ODP-PWT-FBE/141"/>
    <s v="WO061151117"/>
    <m/>
    <m/>
    <m/>
    <n v="109.2415692"/>
    <n v="-7.4302891000000004"/>
    <s v="|MN02587|MYIA-089124800085/POI/JULIO PRATAMA PUTRA/081291522934/it.support@ishangry.com"/>
    <s v="Sales Profesional"/>
    <m/>
    <m/>
    <m/>
    <m/>
    <m/>
    <m/>
    <m/>
    <m/>
    <s v="Management Janji"/>
    <s v="2026-08-05 08:00:00 | Nama PIC: BP JULIO  Notel: 081291522934  Alt: -   Tanggal: 5/8/2026  Jam Pasang: Pagi  Note: Hubungi sebelum ke lokasi, terimakasih.  "/>
    <s v="FCC"/>
    <d v="2026-07-08T11:40:14"/>
    <m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7T07:00:00"/>
    <s v="2026-08-05 08:00:00 | Nama PIC: BP JULIO  Notel: 081291522934  Alt: -   Tanggal: 5/8/2026  Jam Pasang: Pagi  Note: Hubungi sebelum ke lokasi, terimakasih.  "/>
    <n v="2026"/>
    <n v="8"/>
    <n v="7"/>
    <d v="2026-08-07T00:00:00"/>
    <n v="-0.29166666666424135"/>
    <x v="0"/>
  </r>
  <r>
    <n v="1337"/>
    <n v="1002511074"/>
    <n v="3"/>
    <x v="6"/>
    <n v="5"/>
    <s v="SIDOARJO"/>
    <s v="MOJOKERTO"/>
    <s v="DLA"/>
    <s v="REG"/>
    <s v="AO"/>
    <x v="0"/>
    <m/>
    <s v="Completed (PS)"/>
    <s v="RBS-Regional 3"/>
    <d v="2026-08-05T15:46:40"/>
    <d v="2026-08-05T21:46:08"/>
    <n v="69359371"/>
    <m/>
    <n v="152329216766"/>
    <s v="SO CAFFE"/>
    <s v="ODP-DLA-FB/24"/>
    <s v="WO061024049"/>
    <m/>
    <m/>
    <m/>
    <n v="112.491979"/>
    <n v="-7.6178065999999998"/>
    <s v="|MN02271|/SO CAFFE/WINBACK HSI B2B + NETMONK (1:1) 200MBPS 946,1RB PSB DISC 70%//sukmadwi933@gmail.com/SUKMA DWI ROIZA/85785393012"/>
    <s v="Sales Force DBS"/>
    <m/>
    <m/>
    <m/>
    <m/>
    <m/>
    <m/>
    <m/>
    <m/>
    <s v="Management Janji"/>
    <s v="2026-08-06 15:00:00|Nama PIC : Ibu Sukma No Hp : 085785393012 No Alt : - Tgl Pemasangan : 06 Agustus 2026 Interval : PAGI SIANG Note : Hubungi pelanggan terlebih dahulu|40951378|MYDITA"/>
    <s v="FCC"/>
    <d v="2026-05-08T15:55:29"/>
    <d v="2026-08-06T15:00:00"/>
    <m/>
    <s v="PS"/>
    <s v="MOJOKERT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06T15:00:00"/>
    <s v="2026-08-06 15:00:00|Nama PIC : Ibu Sukma No Hp : 085785393012 No Alt : - Tgl Pemasangan : 06 Agustus 2026 Interval : PAGI SIANG Note : Hubungi pelanggan terlebih dahulu|40951378|MYDITA"/>
    <n v="2026"/>
    <n v="8"/>
    <n v="5"/>
    <d v="2026-08-05T00:00:00"/>
    <n v="-1.625"/>
    <x v="0"/>
  </r>
  <r>
    <n v="1338"/>
    <n v="1002515557"/>
    <n v="3"/>
    <x v="6"/>
    <n v="5"/>
    <s v="SIDOARJO"/>
    <s v="MOJOKERTO"/>
    <s v="MIP"/>
    <s v="REG"/>
    <s v="AO"/>
    <x v="0"/>
    <m/>
    <s v="IHLD - UNSC PT2"/>
    <s v="RBS-Regional 3"/>
    <d v="2026-08-08T07:53:47"/>
    <d v="2026-08-08T15:47:10"/>
    <n v="69359412"/>
    <m/>
    <m/>
    <s v="MTS UNGGULAN DARUL FALAH"/>
    <m/>
    <s v="WO061204291"/>
    <m/>
    <m/>
    <m/>
    <n v="112.4006"/>
    <n v="-7.4249000000000001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8-08T07:55:20"/>
    <m/>
    <m/>
    <m/>
    <s v="MOJOKERTO"/>
    <s v="OCA"/>
    <m/>
    <s v="IHLD - UNSC PT2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1"/>
  </r>
  <r>
    <n v="1339"/>
    <n v="1002505456"/>
    <n v="3"/>
    <x v="4"/>
    <n v="5"/>
    <s v="KUPANG"/>
    <s v="MAUMERE"/>
    <s v="LRT"/>
    <s v="REG"/>
    <s v="AO"/>
    <x v="0"/>
    <m/>
    <s v="7 | OSS - PROVISIONING ISSUED"/>
    <s v="RBS-Regional 3"/>
    <d v="2026-08-03T08:04:05"/>
    <d v="2026-08-04T13:16:24"/>
    <n v="69357139"/>
    <m/>
    <n v="172509796563"/>
    <s v="CV NUBA DAI for DINAS LINGKUNGAN HIDUP FLOTIM"/>
    <s v="ODP-LRT-FB/18"/>
    <s v="WO060769383"/>
    <m/>
    <m/>
    <m/>
    <n v="123.0187663"/>
    <n v="-8.3132269000000001"/>
    <s v="IBCARE-PI|CV NUBA DAI for DINAS LINGKUNGAN HIDUP FLOTIM|MC40287|082236911649|ddlhflotim@gmail.com|INDIBIZ 100 Mbps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961370|MYDITA"/>
    <s v="FCC"/>
    <d v="2026-03-08T08:10:26"/>
    <d v="2026-08-04T08:00:00"/>
    <m/>
    <s v="PI"/>
    <s v="X"/>
    <s v="NETMONK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Tanggal pemasangan: 04/08/2026 Jam pemasangan : pagi / siang Info Tambahan : Hubungi pelanggan dulu sebelum ke lokasi. terima kasih |40961370|MYDITA"/>
    <m/>
    <m/>
    <m/>
    <e v="#NUM!"/>
    <e v="#NUM!"/>
    <x v="1"/>
  </r>
  <r>
    <n v="1340"/>
    <n v="1002516508"/>
    <n v="3"/>
    <x v="2"/>
    <n v="5"/>
    <s v="DENPASAR"/>
    <s v="JIMBARAN"/>
    <s v="BNO"/>
    <s v="REG"/>
    <s v="AO"/>
    <x v="0"/>
    <m/>
    <s v="Completed (PS)"/>
    <s v="RBS-Regional 3"/>
    <d v="2026-08-09T13:53:18"/>
    <d v="2026-08-10T04:44:58"/>
    <n v="69360566"/>
    <m/>
    <n v="172402802776"/>
    <s v="PT. MITRA BALI SUKSES"/>
    <s v="ODP-BNO-FG/32"/>
    <s v="WO061323773"/>
    <m/>
    <m/>
    <m/>
    <n v="115.22080870000001"/>
    <n v="-8.7086562999999995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 Cp : 08995847815  2026-08-08 13:00  Sebelum kelokasi hub terlebih dahulu |40931150|MYDITA"/>
    <s v="FCC"/>
    <d v="2026-09-08T13:54:59"/>
    <m/>
    <m/>
    <s v="PS"/>
    <s v="BENOA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: PT. MITRA BALI SUKSES  Cp : 08995847815  2026-08-08 13:00  Sebelum kelokasi hub terlebih dahulu |40931150|MYDITA"/>
    <n v="2026"/>
    <n v="8"/>
    <n v="10"/>
    <d v="2026-08-10T00:00:00"/>
    <n v="0.70833333333575865"/>
    <x v="0"/>
  </r>
  <r>
    <n v="1341"/>
    <n v="1002517597"/>
    <n v="3"/>
    <x v="6"/>
    <n v="5"/>
    <s v="SIDOARJO"/>
    <s v="INNER - JATIM TIMUR"/>
    <s v="KRN"/>
    <s v="REG"/>
    <s v="AO"/>
    <x v="0"/>
    <s v="1P INET"/>
    <s v="MIE - SEND SURVEY"/>
    <s v="RBS-Regional 3"/>
    <d v="2026-08-10T12:10:57"/>
    <d v="2026-08-10T12:12:01"/>
    <n v="69362385"/>
    <m/>
    <n v="152331251002"/>
    <s v="SPBU 55.612.72"/>
    <s v="ODP-KRN-FH/73 FH/D08/73.01"/>
    <s v="WO061385525"/>
    <m/>
    <m/>
    <m/>
    <n v="112.588529326021"/>
    <n v="-7.4021370804800402"/>
    <s v="MD|MYDB-20260807264621|DN00001/MN01211|SPBU 55.612.72|08983463624"/>
    <s v="MYDIGIBIZPARTNER"/>
    <m/>
    <m/>
    <m/>
    <m/>
    <m/>
    <m/>
    <m/>
    <m/>
    <s v="Management Janji"/>
    <s v="2026-08-11 13:00:00 | Nama PIC : Bapak Mashuri No HP : 08983463624 Alt : - M Janji : 11/08/2026 Jam Pasang : 08.00 - 13:00  NoteÃ‚Â :  hubungi terlebih dahulu sebelum kelokasi"/>
    <s v="FCC"/>
    <d v="2026-10-08T12:39:53"/>
    <d v="2026-08-11T13:00:00"/>
    <m/>
    <s v="SURVEY_NEW_MANJA"/>
    <s v="KRIAN"/>
    <s v="NO ADDON"/>
    <m/>
    <s v="MIE - SEND SURVEY"/>
    <s v="HSI Bisnis Promo HUT Telkom PSB 70% - 100 Mbps"/>
    <s v="INDIBIZ"/>
    <m/>
    <m/>
    <d v="2026-08-11T13:00:00"/>
    <s v="2026-08-11 13:00:00 | Nama PIC : Bapak Mashuri No HP : 08983463624 Alt : - M Janji : 11/08/2026 Jam Pasang : 08.00 - 13:00  NoteÃ‚Â :  hubungi terlebih dahulu sebelum kelokasi"/>
    <m/>
    <m/>
    <m/>
    <e v="#NUM!"/>
    <e v="#NUM!"/>
    <x v="1"/>
  </r>
  <r>
    <n v="1342"/>
    <n v="1002514309"/>
    <n v="3"/>
    <x v="3"/>
    <n v="4"/>
    <s v="PURWOKERTO"/>
    <s v="BANJARNEGARA"/>
    <s v="BJR"/>
    <s v="REG"/>
    <s v="AO"/>
    <x v="0"/>
    <s v="1P INET"/>
    <s v="Completed (PS)"/>
    <s v="RBS-Regional 3"/>
    <d v="2026-08-07T11:19:58"/>
    <d v="2026-08-08T15:15:28"/>
    <n v="69360628"/>
    <m/>
    <n v="146372101964"/>
    <s v="BERKAH SEMBAKO MULYADI"/>
    <s v="ODP-BJR-FAC/053 FAC/D04/053.01"/>
    <s v="WO061149643"/>
    <m/>
    <m/>
    <m/>
    <n v="109.818455"/>
    <n v="-7.2014399999999998"/>
    <s v="|MN00909|MYIA-009476230769/POI/mulyadi/085643064718/registrasipenda.ftaraninter.net1@gmail.com"/>
    <s v="MYIB_ASSISTANT"/>
    <m/>
    <m/>
    <m/>
    <m/>
    <m/>
    <m/>
    <m/>
    <m/>
    <s v="Management Janji"/>
    <s v="2026-08-09 15:00:00 | Nama Pic : BP MULYADI No Hp Pic : 085643064718 Jam Pemasangan : 08:00 - 12.00 Tanggal Pemasangan : SABTU 08 AGUSTUS 2026 Info Tambahan : Hubungi pelanggan sebelum datang ke lokasi, terima kasih."/>
    <s v="FCC"/>
    <d v="2026-07-08T11:25:46"/>
    <d v="2026-08-09T15:00:00"/>
    <m/>
    <s v="PS"/>
    <s v="X"/>
    <s v="NO ADDON"/>
    <n v="20260808"/>
    <s v="Completed"/>
    <s v="HSI Bisnis Promo HUT Telkom PSB 70% - 150 Mbps"/>
    <s v="INDIBIZ"/>
    <m/>
    <m/>
    <d v="2026-08-09T15:00:00"/>
    <s v="2026-08-09 15:00:00 | Nama Pic : BP MULYADI No Hp Pic : 085643064718 Jam Pemasangan : 08:00 - 12.00 Tanggal Pemasangan : SABTU 08 AGUSTUS 2026 Info Tambahan : Hubungi pelanggan sebelum datang ke lokasi, terima kasih."/>
    <n v="2026"/>
    <n v="8"/>
    <n v="8"/>
    <d v="2026-08-08T00:00:00"/>
    <n v="-1.625"/>
    <x v="0"/>
  </r>
  <r>
    <n v="1343"/>
    <n v="1002504745"/>
    <n v="3"/>
    <x v="0"/>
    <n v="5"/>
    <s v="KEDIRI"/>
    <s v="TRENGGALEK"/>
    <s v="TRE"/>
    <s v="REG"/>
    <s v="AO"/>
    <x v="0"/>
    <s v="1P INET"/>
    <s v="Completed (PS)"/>
    <s v="RBS-Regional 3"/>
    <d v="2026-08-01T15:34:56"/>
    <d v="2026-08-02T11:41:19"/>
    <n v="69356817"/>
    <m/>
    <n v="152608208820"/>
    <s v="TOKO SUMBER REZEKI"/>
    <s v="ODP-TRE-FW/65 FW/D04/65.01"/>
    <s v="WO060665379"/>
    <m/>
    <m/>
    <m/>
    <n v="111.60017888993001"/>
    <n v="-8.3098921592855906"/>
    <s v="MD|MYDB-20260801264127|DC20010/MC20002|TOKO SUMBER REZEKI|081231093439"/>
    <s v="MYDIGIBIZPARTNER"/>
    <m/>
    <m/>
    <m/>
    <m/>
    <m/>
    <m/>
    <m/>
    <m/>
    <s v="Management Janji"/>
    <s v="2026-08-02 13:00:00 | Nama PIC : Bp Sumano No Hp : 081231093439 No Alt : - Tgl Pemasangan : 02 Agustus 2026 Interval : PAGI SIANG Note : Hubungi pelanggan terlebih dahulu"/>
    <s v="FCC"/>
    <d v="2026-01-08T15:39:52"/>
    <d v="2026-08-02T13:00:00"/>
    <m/>
    <s v="PS"/>
    <s v="TRENGGALEK"/>
    <s v="NO ADDON"/>
    <n v="20260802"/>
    <s v="Completed"/>
    <s v="HSI Bisnis Promo HUT Telkom PSB 70% - 150 Mbps"/>
    <s v="INDIBIZ"/>
    <m/>
    <m/>
    <d v="2026-08-02T13:00:00"/>
    <s v="2026-08-02 13:00:00 | Nama PIC : Bp Sumano No Hp : 081231093439 No Alt : - Tgl Pemasangan : 02 Agustus 2026 Interval : PAGI SIANG Note : Hubungi pelanggan terlebih dahulu"/>
    <n v="2026"/>
    <n v="8"/>
    <n v="2"/>
    <d v="2026-08-02T00:00:00"/>
    <n v="-0.54166666666424135"/>
    <x v="0"/>
  </r>
  <r>
    <n v="1344"/>
    <n v="1002512723"/>
    <n v="3"/>
    <x v="5"/>
    <n v="5"/>
    <s v="MADURA"/>
    <s v="BANGKALAN"/>
    <s v="SPG"/>
    <s v="REG"/>
    <s v="AO"/>
    <x v="0"/>
    <m/>
    <s v="Completed (PS)"/>
    <s v="RBS-Regional 3"/>
    <d v="2026-08-06T14:41:46"/>
    <d v="2026-08-06T16:24:31"/>
    <n v="69298559"/>
    <m/>
    <n v="152434913491"/>
    <s v="TOKO AL BAROKAH 5"/>
    <s v="ODP-SPG-FS/62"/>
    <s v="WO061087614"/>
    <m/>
    <m/>
    <m/>
    <n v="113.209640110584"/>
    <n v="-7.06344143783154"/>
    <s v="|MN02600|TOKO AL BAROKAH 5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4:55:39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0"/>
  </r>
  <r>
    <n v="1345"/>
    <n v="1002509461"/>
    <n v="3"/>
    <x v="5"/>
    <n v="5"/>
    <s v="SBY UTARA"/>
    <s v="GRESIK"/>
    <s v="GSK"/>
    <s v="REG"/>
    <s v="AO"/>
    <x v="0"/>
    <s v="1P INET"/>
    <s v="Completed (PS)"/>
    <s v="RBS-Regional 3"/>
    <d v="2026-08-04T19:13:56"/>
    <d v="2026-08-06T20:12:38"/>
    <n v="69358706"/>
    <m/>
    <n v="152421262123"/>
    <s v="STATION CAFE"/>
    <s v="ODP-GSK-FR/116 FR/D11/116.01"/>
    <s v="WO060933190"/>
    <m/>
    <m/>
    <m/>
    <n v="112.61888321489"/>
    <n v="-7.1527763423517303"/>
    <s v="MD|MYDB-20260804264322|DN00001/MN00018|STATION CAFE|088991685063"/>
    <s v="MYDIGIBIZPARTNER"/>
    <m/>
    <m/>
    <m/>
    <m/>
    <m/>
    <m/>
    <m/>
    <m/>
    <s v="Management Janji"/>
    <s v="2026-08-06 15:00:00 | Nama : BU INDAH  No Hp : 088991685063  No Alt : 085842893927 Tgl Pemasangan : 05 Agustus 2026 Interval : SIANG Note : Hubungi pelanggan terlebih dahulu"/>
    <s v="FCC"/>
    <d v="2026-04-08T19:25:12"/>
    <d v="2026-08-06T15:00:00"/>
    <m/>
    <s v="PS"/>
    <s v="GRESIK"/>
    <s v="NO ADDON"/>
    <n v="20260806"/>
    <s v="Completed"/>
    <s v="HSI Bisnis Basic Promo HUT Telkom PSB 70% - 50 Mbps"/>
    <s v="INDIBIZ"/>
    <m/>
    <m/>
    <d v="2026-08-06T15:00:00"/>
    <s v="2026-08-06 15:00:00 | Nama : BU INDAH  No Hp : 088991685063  No Alt : 085842893927 Tgl Pemasangan : 05 Agustus 2026 Interval : SIANG Note : Hubungi pelanggan terlebih dahulu"/>
    <n v="2026"/>
    <n v="8"/>
    <n v="6"/>
    <d v="2026-08-06T00:00:00"/>
    <n v="-0.625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510859"/>
    <n v="3"/>
    <x v="0"/>
    <n v="5"/>
    <s v="MALANG"/>
    <s v="BATU"/>
    <s v="TMP"/>
    <s v="REG"/>
    <s v="AO"/>
    <s v="NEW SALES"/>
    <s v="1P INET"/>
    <s v="Completed (PS)"/>
    <s v="RBS-Regional 3"/>
    <d v="2026-08-05T14:40:57"/>
    <d v="2026-08-07T14:42:14"/>
    <n v="69359311"/>
    <m/>
    <n v="152717206255"/>
    <s v="SMK DARUSAADAH PONCOKUSUMO"/>
    <s v="ODP-TMP-FP/18 FP/D03/18.01"/>
    <s v="WO060996025"/>
    <m/>
    <m/>
    <m/>
    <n v="112.829096652567"/>
    <n v="-8.0252897816179605"/>
    <s v="MD|MYDB-20260805264402|SC20017/MC20200|SMK DARUSAADAH PONCOKUSUMO|087757955526"/>
    <s v="MYDIGIBIZPARTNER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4:54:47"/>
    <d v="2026-08-07T08:00:00"/>
    <m/>
    <s v="PS"/>
    <s v="SINGOSARI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0"/>
    <x v="0"/>
  </r>
  <r>
    <n v="2"/>
    <n v="1002515373"/>
    <n v="3"/>
    <x v="1"/>
    <n v="4"/>
    <s v="SEMARANG"/>
    <s v="INNER - SEMARANG JATENG UTARA"/>
    <s v="GNK"/>
    <s v="REG"/>
    <s v="AO"/>
    <s v="NEW SALES"/>
    <m/>
    <s v="Completed (PS)"/>
    <s v="RBS-Regional 3"/>
    <d v="2026-08-07T16:58:57"/>
    <d v="2026-08-07T20:37:00"/>
    <n v="69356866"/>
    <m/>
    <n v="143424113537"/>
    <s v="SPBU 44.595.21 DEMAK"/>
    <s v="ODP-GNK-FE/024"/>
    <s v="WO061193491"/>
    <m/>
    <m/>
    <m/>
    <n v="110.54570895273601"/>
    <n v="-6.9293956982594596"/>
    <s v="|MN02184|MYIA-014095114720/POI/ACHMAD MUJIB/085325058548/spbu4459521@gmail.com"/>
    <s v="MYDIGIBIZPARTNER"/>
    <m/>
    <m/>
    <m/>
    <m/>
    <m/>
    <m/>
    <m/>
    <m/>
    <s v="Management Janji"/>
    <s v="2026-08-02 13:00:00 | telp :085325058548  Tanggal pemasangan :02/08/2026  Jam pemasangan : pagi/siang  Info Tambahan : Hubungi pelanggan dulu sebelum ke lokasi  terima kasih"/>
    <s v="FCC"/>
    <d v="2026-07-08T17:10:45"/>
    <m/>
    <m/>
    <s v="PS"/>
    <s v="JOHA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2 13:00:00 | telp :085325058548  Tanggal pemasangan :02/08/2026  Jam pemasangan : pagi/siang  Info Tambahan : Hubungi pelanggan dulu sebelum ke lokasi  terima kasih"/>
    <n v="2026"/>
    <n v="8"/>
    <n v="7"/>
    <d v="2026-08-07T00:00:00"/>
    <n v="-0.29166666666424135"/>
    <x v="0"/>
    <x v="1"/>
  </r>
  <r>
    <n v="3"/>
    <n v="1002517677"/>
    <n v="3"/>
    <x v="2"/>
    <n v="5"/>
    <s v="DENPASAR"/>
    <s v="SANUR"/>
    <s v="SWI"/>
    <s v="REG"/>
    <s v="AO"/>
    <s v="NEW SALES"/>
    <m/>
    <s v="MIE - SEND SURVEY"/>
    <s v="RBS-Regional 3"/>
    <d v="2026-08-10T13:02:12"/>
    <d v="2026-08-10T17:46:02"/>
    <n v="69362407"/>
    <m/>
    <n v="172423220311"/>
    <s v="OMNI SPACE"/>
    <s v="ODP-SWI-FE/85"/>
    <s v="WO061439995"/>
    <m/>
    <m/>
    <m/>
    <n v="115.27735319999999"/>
    <n v="-8.5787233000000001"/>
    <s v="|MN02365|/PIC I WAYAN GDE EKA PRATAMA/081905575737-08135906565/omnispaceoffice@gmail.com"/>
    <s v="Sales Force DBS"/>
    <m/>
    <m/>
    <m/>
    <m/>
    <m/>
    <m/>
    <m/>
    <m/>
    <s v="Management Janji"/>
    <s v="2026-08-11 15:00:00|Nama PIC:  bp i wayan gde eka No HP: 081905575737 Alt: Tanggal: 11/8/2026 Jam Pasang: Sore Note: Hubungi sebelum ke lokasi, terimakasih.|40010577|MYDITA"/>
    <s v="FCC"/>
    <d v="2026-10-08T13:09:48"/>
    <d v="2026-08-11T15:00:00"/>
    <m/>
    <s v="SURVEY_NEW_MANJA"/>
    <s v="TOHPATI SUKAWATI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Nama PIC:  bp i wayan gde eka No HP: 081905575737 Alt: Tanggal: 11/8/2026 Jam Pasang: Sore Note: Hubungi sebelum ke lokasi, terimakasih.|40010577|MYDITA"/>
    <m/>
    <m/>
    <m/>
    <e v="#NUM!"/>
    <e v="#NUM!"/>
    <x v="1"/>
    <x v="2"/>
  </r>
  <r>
    <n v="4"/>
    <n v="1002511325"/>
    <n v="3"/>
    <x v="0"/>
    <n v="5"/>
    <s v="KEDIRI"/>
    <s v="TRENGGALEK"/>
    <s v="DRN"/>
    <s v="REG"/>
    <s v="AO"/>
    <s v="NEW SALES"/>
    <s v="1P INET"/>
    <s v="Completed (PS)"/>
    <s v="RBS-Regional 3"/>
    <d v="2026-08-05T18:46:56"/>
    <d v="2026-08-06T15:45:06"/>
    <n v="69359485"/>
    <m/>
    <n v="152638204277"/>
    <s v="SPBU KRANDING POGALAN"/>
    <s v="ODP-DRN-FD/05 FD/D01/05.01"/>
    <s v="WO061023499"/>
    <m/>
    <m/>
    <m/>
    <n v="111.763418474533"/>
    <n v="-8.1063936560634104"/>
    <s v="|MN00418|MYIA-076787280421/POI/ARI SUNYOTO/085335590000/arisunyoto1@gmail.com"/>
    <s v="MYIB_ASSISTANT"/>
    <m/>
    <m/>
    <m/>
    <m/>
    <m/>
    <m/>
    <m/>
    <m/>
    <s v="Management Janji"/>
    <s v="2026-08-06 15:00:00 | M Janji : (06/08/2026) jam Pasang pagi / siang 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pagi / siang  Note : hubungi pelanggan jika ingin kelokasi"/>
    <n v="2026"/>
    <n v="8"/>
    <n v="6"/>
    <d v="2026-08-06T00:00:00"/>
    <n v="-0.625"/>
    <x v="0"/>
    <x v="3"/>
  </r>
  <r>
    <n v="5"/>
    <n v="1002506693"/>
    <n v="3"/>
    <x v="3"/>
    <n v="4"/>
    <s v="PURWOKERTO"/>
    <s v="CILACAP"/>
    <s v="KRY"/>
    <s v="REG"/>
    <s v="AO"/>
    <s v="NEW SALES"/>
    <s v="1P INET"/>
    <s v="Completed (PS)"/>
    <s v="RBS-Regional 3"/>
    <d v="2026-08-04T07:32:56"/>
    <d v="2026-08-04T13:06:52"/>
    <n v="69357861"/>
    <m/>
    <n v="143385101104"/>
    <s v="SD NEGERI 1 PAGUBUGAN"/>
    <s v="ODP-KRY-FF/058 FF/D04/058.01"/>
    <s v="WO060846976"/>
    <m/>
    <m/>
    <m/>
    <n v="109.313632"/>
    <n v="-7.6915800000000001"/>
    <s v="|MC00213|MYIA-005342094390/POI/ROMIYATUN/085328416182/buromiyatun@gmail.com"/>
    <s v="MYIB_ASSISTANT"/>
    <m/>
    <m/>
    <m/>
    <m/>
    <m/>
    <m/>
    <m/>
    <m/>
    <s v="Management Janji"/>
    <s v="2026-08-05 08:00:00 | Nama PIC: bu romiyatun Notel: 085328416182 Alt: -  Tanggal: 5/8/2026 Jam Pasang: Pagi Note: Hubungi sebelum ke lokasi, terimakasih. "/>
    <s v="FCC"/>
    <d v="2026-04-08T07:40:08"/>
    <d v="2026-08-05T08:00:00"/>
    <m/>
    <s v="PS"/>
    <s v="KROYA"/>
    <s v="NO ADDON"/>
    <n v="20260804"/>
    <s v="Completed"/>
    <s v="HSI Bisnis Promo HUT Telkom PSB 70% - 50 Mbps"/>
    <s v="INDIBIZ"/>
    <m/>
    <m/>
    <d v="2026-08-05T08:00:00"/>
    <s v="2026-08-05 08:00:00 | Nama PIC: bu romiyatun Notel: 085328416182 Alt: -  Tanggal: 5/8/2026 Jam Pasang: Pagi Note: Hubungi sebelum ke lokasi, terimakasih. "/>
    <n v="2026"/>
    <n v="8"/>
    <n v="4"/>
    <d v="2026-08-04T00:00:00"/>
    <n v="-1.3333333333357587"/>
    <x v="0"/>
    <x v="1"/>
  </r>
  <r>
    <n v="6"/>
    <n v="1002512289"/>
    <n v="3"/>
    <x v="1"/>
    <n v="4"/>
    <s v="PEKALONGAN"/>
    <s v="BREBES"/>
    <s v="BRB"/>
    <s v="REG"/>
    <s v="AO"/>
    <s v="NEW SALES"/>
    <m/>
    <s v="Completed (PS)"/>
    <s v="RBS-Regional 3"/>
    <d v="2026-08-06T12:55:33"/>
    <d v="2026-08-06T14:10:11"/>
    <n v="69357257"/>
    <m/>
    <n v="146284106910"/>
    <s v="Yayasan Harapan Umat"/>
    <s v="ODP-BRB-FJ/055"/>
    <s v="WO061070500"/>
    <m/>
    <m/>
    <m/>
    <n v="109.04882600000001"/>
    <n v="-6.857437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 jam Pasang pagi / siang   Note : hubungi pelanggan jika ingin kelokasi|40981182|MYDITA"/>
    <s v="FCC"/>
    <d v="2026-06-08T13:10:52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6 08:00:00|M Janji : (06/08/2026)  jam Pasang pagi / siang   Note : hubungi pelanggan jika ingin kelokasi|40981182|MYDITA"/>
    <n v="2026"/>
    <n v="8"/>
    <n v="6"/>
    <d v="2026-08-06T00:00:00"/>
    <n v="-0.29166666666424135"/>
    <x v="0"/>
    <x v="1"/>
  </r>
  <r>
    <n v="7"/>
    <n v="1002504852"/>
    <n v="3"/>
    <x v="4"/>
    <n v="5"/>
    <s v="MATARAM"/>
    <s v="SUMBAWA"/>
    <s v="SBW"/>
    <s v="REG"/>
    <s v="AO"/>
    <s v="NEW SALES"/>
    <s v="1P INET"/>
    <s v="102 | FOLLOW UP COMPLETED"/>
    <s v="RBS-Regional 3"/>
    <d v="2026-08-01T17:04:56"/>
    <d v="2026-08-03T15:59:28"/>
    <n v="69356869"/>
    <m/>
    <n v="172606791709"/>
    <s v="SMP IT ABU HURAIRAH SUMBAWA"/>
    <s v="ODP-SBW-FBK/12 FBK/D01/12.01"/>
    <s v="WO060673343"/>
    <m/>
    <m/>
    <m/>
    <n v="117.4378584"/>
    <n v="-8.6448596000000002"/>
    <s v="|MN01595|MYIA-082660016797/POI/FIRMAN/087860187055/smpitputra.abhursumbawa@gmail.com"/>
    <s v="MYIB_ASSISTANT"/>
    <m/>
    <m/>
    <m/>
    <m/>
    <m/>
    <m/>
    <m/>
    <m/>
    <s v="Management Janji"/>
    <s v="2026-08-02 15:00:00 | Nama Pic : bp FIRMAN No Hp Pic : 087860187055 No alt : - Jam Pemasangan : siang  Tanggal Pemasangan : 2 Agustus 2026"/>
    <s v="FCC"/>
    <d v="2026-01-08T17:09:58"/>
    <d v="2026-08-02T15:00:00"/>
    <s v="Kendala Lainnya"/>
    <s v="REVOKE"/>
    <s v="X"/>
    <s v="NO ADDON"/>
    <m/>
    <s v="Follow Up Revoke Completed, New Order ID : SC1002506451"/>
    <s v="HSI Bisnis Promo HUT Telkom PSB 70% - 50 Mbps"/>
    <s v="INDIBIZ"/>
    <m/>
    <m/>
    <d v="2026-08-02T15:00:00"/>
    <s v="2026-08-02 15:00:00 | Nama Pic : bp FIRMAN No Hp Pic : 087860187055 No alt : - Jam Pemasangan : siang  Tanggal Pemasangan : 2 Agustus 2026"/>
    <m/>
    <m/>
    <m/>
    <e v="#NUM!"/>
    <e v="#NUM!"/>
    <x v="1"/>
    <x v="4"/>
  </r>
  <r>
    <n v="8"/>
    <n v="1002507635"/>
    <n v="3"/>
    <x v="3"/>
    <n v="4"/>
    <s v="MAGELANG"/>
    <s v="WONOSOBO"/>
    <s v="WOS"/>
    <s v="REG"/>
    <s v="AO"/>
    <s v="NEW SALES"/>
    <m/>
    <s v="FCC - HD1A - PROGRESS"/>
    <s v="RBS-Regional 3"/>
    <d v="2026-08-04T11:07:07"/>
    <d v="2026-08-04T11:08:15"/>
    <n v="69358103"/>
    <m/>
    <n v="141373127381"/>
    <s v="The Lakebox"/>
    <m/>
    <m/>
    <m/>
    <m/>
    <m/>
    <n v="109.93055092246"/>
    <n v="-7.26728667952493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1:10:54"/>
    <m/>
    <m/>
    <s v="FCC"/>
    <s v="X"/>
    <s v="NO ADDON"/>
    <m/>
    <s v="MYDITA RBS - HD1A - PROGRESS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1"/>
    <x v="1"/>
  </r>
  <r>
    <n v="9"/>
    <n v="1002506410"/>
    <n v="3"/>
    <x v="2"/>
    <n v="5"/>
    <s v="SINGARJA"/>
    <s v="GIANYAR"/>
    <s v="GIN"/>
    <s v="REG"/>
    <s v="AO"/>
    <s v="NEW SALES"/>
    <m/>
    <s v="Completed (PS)"/>
    <s v="RBS-Regional 3"/>
    <d v="2026-08-03T15:37:53"/>
    <d v="2026-08-06T08:21:40"/>
    <n v="69357681"/>
    <m/>
    <n v="172407213022"/>
    <s v="SD NEGERI 6 BLAHBATUH"/>
    <s v="ODP-GIN-FP/103"/>
    <s v="WO060877644"/>
    <m/>
    <m/>
    <m/>
    <n v="115.2996067"/>
    <n v="-8.5700833999999997"/>
    <s v="|MN02658|/PIC NI MADE RENDRA WISMAYANTI/0895603966097/blahbatuhsdn6@gmail.com"/>
    <s v="Sales Force DBS"/>
    <m/>
    <m/>
    <m/>
    <m/>
    <m/>
    <m/>
    <m/>
    <m/>
    <s v="Management Janji"/>
    <s v="2026-08-05 08:00:00|Jam pemasangan : 12.00 Info Tambahan : Hubungi pelanggan dulu sebelum ke lokasi terimakasih |40961370|MYDITA"/>
    <s v="FCC"/>
    <d v="2026-03-08T15:39:47"/>
    <d v="2026-08-05T08:00:00"/>
    <m/>
    <s v="PS"/>
    <s v="GIANYAR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Jam pemasangan : 12.00 Info Tambahan : Hubungi pelanggan dulu sebelum ke lokasi terimakasih |40961370|MYDITA"/>
    <n v="2026"/>
    <n v="8"/>
    <n v="6"/>
    <d v="2026-08-06T00:00:00"/>
    <n v="0.66666666666424135"/>
    <x v="0"/>
    <x v="5"/>
  </r>
  <r>
    <n v="10"/>
    <n v="1002505980"/>
    <n v="3"/>
    <x v="3"/>
    <n v="4"/>
    <s v="PURWOKERTO"/>
    <s v="CILACAP"/>
    <s v="MAN"/>
    <s v="REG"/>
    <s v="AO"/>
    <s v="NEW SALES"/>
    <s v="1P INET"/>
    <s v="Completed (PS)"/>
    <s v="RBS-Regional 3"/>
    <d v="2026-08-03T12:19:56"/>
    <d v="2026-08-04T14:11:41"/>
    <n v="69357450"/>
    <m/>
    <n v="146391108637"/>
    <s v="ERABLUE TAMAN PORISGADA"/>
    <s v="ODP-MAN-FC/050"/>
    <s v="WO060781113"/>
    <m/>
    <m/>
    <m/>
    <n v="108.77165973186401"/>
    <n v="-7.2986093593107597"/>
    <s v="|MN02587|MYIA-002191551740/POI/HASBIBINTARO SHIDDIQ/081249549394/nextperdanaone@gmail.com"/>
    <s v="MYIB_ASSISTANT"/>
    <m/>
    <m/>
    <m/>
    <m/>
    <m/>
    <m/>
    <m/>
    <m/>
    <s v="Management Janji"/>
    <s v="2026-08-05 08:00:00 | No Hp Pic : 081249549394 No alt : - Jam Pemasangan :  Tanggal Pemasangan : 04/08/2026 hub sebelum ke lokasi"/>
    <s v="FCC"/>
    <d v="2026-03-08T12:25:25"/>
    <d v="2026-08-05T08:00:00"/>
    <m/>
    <s v="PS"/>
    <s v="MAJENANG"/>
    <s v="NO ADDON"/>
    <n v="20260804"/>
    <s v="Completed"/>
    <s v="HSI Bisnis PSB 70% - 50 Mbps"/>
    <s v="INDIBIZ"/>
    <m/>
    <m/>
    <d v="2026-08-05T08:00:00"/>
    <s v="2026-08-05 08:00:00 | No Hp Pic : 081249549394 No alt : - Jam Pemasangan :  Tanggal Pemasangan : 04/08/2026 hub sebelum ke lokasi"/>
    <n v="2026"/>
    <n v="8"/>
    <n v="4"/>
    <d v="2026-08-04T00:00:00"/>
    <n v="-1.3333333333357587"/>
    <x v="0"/>
    <x v="1"/>
  </r>
  <r>
    <n v="11"/>
    <n v="1002510663"/>
    <n v="3"/>
    <x v="2"/>
    <n v="5"/>
    <s v="DENPASAR"/>
    <s v="UBUNG"/>
    <s v="UBN"/>
    <s v="REG"/>
    <s v="AO"/>
    <s v="NEW SALES"/>
    <m/>
    <s v="Completed (PS)"/>
    <s v="RBS-Regional 3"/>
    <d v="2026-08-05T13:58:42"/>
    <d v="2026-08-05T17:34:54"/>
    <n v="69357156"/>
    <m/>
    <n v="172418758200"/>
    <s v="Pusat Gadai MGW009"/>
    <s v="ODP-UBN-FL/19"/>
    <s v="WO060990961"/>
    <m/>
    <m/>
    <m/>
    <n v="115.153324"/>
    <n v="-8.6430764999999994"/>
    <s v="|MN02515|MYIA-028505707724/POI/AULIYA PRADITA NUR/081119917743/pusatgadaisintyadewi@gmail.com"/>
    <s v="MYDIGIBIZPARTNER"/>
    <m/>
    <m/>
    <m/>
    <m/>
    <m/>
    <m/>
    <m/>
    <m/>
    <s v="Management Janji"/>
    <s v="2026-08-04 08:00:00 | JAM : 08:00  TGL : 4 AGUSTUS  2026  CATATAN : HUBUNGI PELANGGAN SEBELUM BERKUNJUNG UNTUK PEMASANGAN "/>
    <s v="FCC"/>
    <d v="2026-05-08T14:10:37"/>
    <m/>
    <m/>
    <s v="PS"/>
    <s v="UBU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JAM : 08:00  TGL : 4 AGUSTUS  2026  CATATAN : HUBUNGI PELANGGAN SEBELUM BERKUNJUNG UNTUK PEMASANGAN "/>
    <n v="2026"/>
    <n v="8"/>
    <n v="5"/>
    <d v="2026-08-05T00:00:00"/>
    <n v="-0.29166666666424135"/>
    <x v="0"/>
    <x v="6"/>
  </r>
  <r>
    <n v="12"/>
    <n v="1002505392"/>
    <n v="3"/>
    <x v="5"/>
    <n v="5"/>
    <s v="MADURA"/>
    <s v="BANGKALAN"/>
    <s v="OMB"/>
    <s v="REG"/>
    <s v="AO"/>
    <s v="NEW SALES"/>
    <s v="1P INET"/>
    <s v="Completed (PS)"/>
    <s v="RBS-Regional 3"/>
    <d v="2026-08-02T17:23:56"/>
    <d v="2026-08-03T17:20:53"/>
    <n v="69357105"/>
    <m/>
    <n v="152438901261"/>
    <s v="SMA Taman Bakti Sampang"/>
    <s v="ODP-OMB-FAA/66 FAA/D07/66.01"/>
    <s v="WO060734292"/>
    <m/>
    <m/>
    <m/>
    <n v="113.339274935424"/>
    <n v="-7.1195809693231"/>
    <s v="MD|MYDB-20260801264144|DN00001/MN00572|SMA Taman Bakti Sampang|087750255595"/>
    <s v="MYDIGIBIZPARTNER"/>
    <m/>
    <m/>
    <m/>
    <m/>
    <m/>
    <m/>
    <m/>
    <m/>
    <s v="Management Janji"/>
    <s v="2026-08-03 15:00:00 | Nama Pic : BP BAHARUDDIN No Hp Pic : 087750255595 Jam Pemasangan : 08:00 - 12.00 Tanggal Pemasangan : SENIN 03 AGUSTUS 2026 Info Tambahan : Hubungi pelanggan sebelum datang ke lokasi, terima kasih."/>
    <s v="FCC"/>
    <d v="2026-02-08T17:25:11"/>
    <d v="2026-08-03T15:00:00"/>
    <m/>
    <s v="PS"/>
    <s v="X"/>
    <s v="NETMONK"/>
    <n v="20260803"/>
    <s v="Completed"/>
    <s v="HSI Bisnis Bundling Netmonk Promo 2026 PSB 70% - 300 Mbps"/>
    <s v="INDIBIZ"/>
    <m/>
    <m/>
    <d v="2026-08-03T15:00:00"/>
    <s v="2026-08-03 15:00:00 | Nama Pic : BP BAHARUDDIN No Hp Pic : 087750255595 Jam Pemasangan : 08:00 - 12.00 Tanggal Pemasangan : SENIN 03 AGUSTUS 2026 Info Tambahan : Hubungi pelanggan sebelum datang ke lokasi, terima kasih."/>
    <n v="2026"/>
    <n v="8"/>
    <n v="3"/>
    <d v="2026-08-03T00:00:00"/>
    <n v="-0.625"/>
    <x v="0"/>
    <x v="7"/>
  </r>
  <r>
    <n v="13"/>
    <n v="1002510478"/>
    <n v="3"/>
    <x v="3"/>
    <n v="4"/>
    <s v="YOGYAKARTA"/>
    <s v="GUNUNG KIDUL"/>
    <s v="WNS"/>
    <s v="REG"/>
    <s v="AO"/>
    <s v="NEW SALES"/>
    <s v="1P INET"/>
    <s v="CC - HD1A - INPROGRESS UNCONTACTED"/>
    <s v="RBS-Regional 3"/>
    <d v="2026-08-05T13:12:49"/>
    <d v="2026-08-10T20:07:20"/>
    <n v="69354224"/>
    <m/>
    <m/>
    <s v="PT MITRA ASTON (LOGISTIK)"/>
    <m/>
    <s v="WO060357522"/>
    <m/>
    <m/>
    <m/>
    <n v="110.475126"/>
    <n v="-7.9772210000000001"/>
    <s v="|MC80054|MYIA-062088024129/POI/YULIANTO S.T /085726445921/lamingaya204@gmail.com"/>
    <s v="MYIB_ASSISTANT"/>
    <m/>
    <m/>
    <m/>
    <m/>
    <m/>
    <m/>
    <m/>
    <m/>
    <s v="Management Janji"/>
    <s v="2026-07-30 13:00:00 | Jam Pemasangan : 16.00 Tanggal Pemasangan : 30 Juli 2026 Note : mohon hubungi pelanggan dulu sebelum ke lokasi, terima kasih."/>
    <s v="FCC"/>
    <d v="2026-05-08T13:25:39"/>
    <d v="2026-07-30T00:00:00"/>
    <m/>
    <s v="FCC"/>
    <s v="WONOSARI"/>
    <s v="NO ADDON"/>
    <m/>
    <s v="UNCONTACTED : Mail Box - Memo Ivan Sutiawan 40010577|MYDITA"/>
    <s v="HSI Bisnis PSB 70% - 100 Mbps"/>
    <s v="INDIBIZ"/>
    <m/>
    <m/>
    <d v="2026-07-30T13:00:00"/>
    <s v="2026-07-30 13:00:00 | Jam Pemasangan : 16.00 Tanggal Pemasangan : 30 Juli 2026 Note : mohon hubungi pelanggan dulu sebelum ke lokasi, terima kasih."/>
    <m/>
    <m/>
    <m/>
    <e v="#NUM!"/>
    <e v="#NUM!"/>
    <x v="1"/>
    <x v="1"/>
  </r>
  <r>
    <n v="14"/>
    <n v="1002512830"/>
    <n v="3"/>
    <x v="2"/>
    <n v="5"/>
    <s v="DENPASAR"/>
    <s v="SANUR"/>
    <s v="TOP"/>
    <s v="REG"/>
    <s v="AO"/>
    <s v="NEW SALES"/>
    <s v="1P INET"/>
    <s v="102 | FOLLOW UP COMPLETED"/>
    <s v="RBS-Regional 3"/>
    <d v="2026-08-06T15:08:56"/>
    <d v="2026-08-09T16:17:30"/>
    <n v="69360114"/>
    <m/>
    <n v="172422212689"/>
    <s v="SPBU5480103"/>
    <s v="ODP-TOP-FD/56 FD/D05/56.01"/>
    <s v="WO061090425"/>
    <m/>
    <m/>
    <m/>
    <n v="115.25310570000001"/>
    <n v="-8.6396125000000001"/>
    <s v="|MN02665|MYIA-048118956985/POI/pak agung/085738735929/spbu.bali.5480103@gmail.com"/>
    <s v="MYIB_ASSISTANT"/>
    <m/>
    <m/>
    <m/>
    <m/>
    <m/>
    <m/>
    <m/>
    <m/>
    <s v="Management Janji"/>
    <s v="2026-08-07 13:00:00 | Nama PIC : Dwija  No HP : 085738735929 Alt :  M Janji : 07/08/2026 Jam Pasang : 08.00 - 13:00  NoteÃ‚Â :  hubungi terlebih dahulu sebelum kelokasi"/>
    <s v="FCC"/>
    <d v="2026-06-08T15:25:44"/>
    <d v="2026-08-07T13:00:00"/>
    <s v="Kendala Pelanggan"/>
    <s v="REVOKE"/>
    <s v="TOHPATI SUKAWATI"/>
    <s v="NO ADDON"/>
    <m/>
    <s v="Follow Up Revoke Completed, New Order ID : SC1002516587"/>
    <s v="HSI Bisnis Promo HUT Telkom PSB 70% - 100 Mbps"/>
    <s v="INDIBIZ"/>
    <m/>
    <m/>
    <d v="2026-08-07T13:00:00"/>
    <s v="2026-08-07 13:00:00 | Nama PIC : Dwija  No HP : 085738735929 Alt :  M Janji : 07/08/2026 Jam Pasang : 08.00 - 13:00  NoteÃ‚Â :  hubungi terlebih dahulu sebelum kelokasi"/>
    <m/>
    <m/>
    <m/>
    <e v="#NUM!"/>
    <e v="#NUM!"/>
    <x v="1"/>
    <x v="2"/>
  </r>
  <r>
    <n v="15"/>
    <n v="1002506284"/>
    <n v="3"/>
    <x v="2"/>
    <n v="5"/>
    <s v="DENPASAR"/>
    <s v="UBUNG"/>
    <s v="SMY"/>
    <s v="REG"/>
    <s v="AO"/>
    <s v="NEW SALES"/>
    <m/>
    <s v="102 | FOLLOW UP COMPLETED"/>
    <s v="RBS-Regional 1"/>
    <d v="2026-08-03T14:40:56"/>
    <d v="2026-08-05T10:41:12"/>
    <n v="69357651"/>
    <m/>
    <n v="172416797776"/>
    <s v="PT Cyberindo Aditama (KT&amp;G Indonesia)"/>
    <s v="ODP-SMY-FD/19"/>
    <s v="WO060821940"/>
    <m/>
    <m/>
    <m/>
    <n v="115.1821587"/>
    <n v="-8.6756408999999994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No Hp Pic : 081264646699 No alt : - Jam Pemasangan : pagi  Tanggal Pemasangan : 4 Agustus 2026|40981182|MYDITA"/>
    <s v="FCC"/>
    <d v="2026-03-08T14:55:18"/>
    <d v="2026-08-04T13:00:00"/>
    <s v="Kendala Pelanggan"/>
    <s v="REVOKE"/>
    <s v="SEMINYAK"/>
    <s v="NO ADDON"/>
    <m/>
    <s v="Follow Up Revoke Completed, New Order ID : SC1002510037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13:00:00"/>
    <s v="2026-08-04 13:00:00|Nama Pic : bp riswan  No Hp Pic : 081264646699 No alt : - Jam Pemasangan : pagi  Tanggal Pemasangan : 4 Agustus 2026|40981182|MYDITA"/>
    <m/>
    <m/>
    <m/>
    <e v="#NUM!"/>
    <e v="#NUM!"/>
    <x v="1"/>
    <x v="6"/>
  </r>
  <r>
    <n v="16"/>
    <n v="1002512981"/>
    <n v="3"/>
    <x v="4"/>
    <n v="5"/>
    <s v="MATARAM"/>
    <s v="BIMA"/>
    <s v="BIM"/>
    <s v="REG"/>
    <s v="AO"/>
    <s v="NEW SALES"/>
    <m/>
    <s v="OSS - FALLOUT"/>
    <s v="RBS-Regional 3"/>
    <d v="2026-08-06T15:48:32"/>
    <d v="2026-08-10T09:07:16"/>
    <n v="69356981"/>
    <m/>
    <n v="172616801799"/>
    <s v="PT BRAMASTRA BAKTI SOLUSINDO UR APOTEK PRO BIMA"/>
    <s v="ODP-BIM-FAL/88"/>
    <s v="WO061097945"/>
    <m/>
    <m/>
    <m/>
    <n v="118.723395497406"/>
    <n v="-8.4621556420658806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06-08T16:10:32"/>
    <m/>
    <s v="Kendala Lainnya"/>
    <s v="FO_WFM"/>
    <s v="X"/>
    <s v="NO ADDON"/>
    <m/>
    <s v="Provisioning Failed|WFM|INF009008577|pelurus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telp :089672423536  alt :  manja : pagi / siang 03/08/2026  hub sebelum ke lokasi "/>
    <m/>
    <m/>
    <m/>
    <e v="#NUM!"/>
    <e v="#NUM!"/>
    <x v="1"/>
    <x v="8"/>
  </r>
  <r>
    <n v="17"/>
    <n v="1002511329"/>
    <n v="3"/>
    <x v="4"/>
    <n v="5"/>
    <s v="MATARAM"/>
    <s v="LOMBOK TIMUR UTARA"/>
    <s v="SEL"/>
    <s v="REG"/>
    <s v="AO"/>
    <s v="NEW SALES"/>
    <s v="1P INET"/>
    <s v="Completed (PS)"/>
    <s v="RBS-Regional 3"/>
    <d v="2026-08-05T18:52:57"/>
    <d v="2026-08-06T18:55:30"/>
    <n v="69359506"/>
    <m/>
    <n v="172619203320"/>
    <s v="CITRA BARU PRINTING"/>
    <s v="ODP-SEL-FAE/21 FAE/D.07/21.01"/>
    <s v="WO061023874"/>
    <m/>
    <m/>
    <m/>
    <n v="116.628341116011"/>
    <n v="-8.5629882572697795"/>
    <s v="MD|MYDB-20260805264469|EC40001/MC40003|CITRA BARU PRINTING|08175753861"/>
    <s v="MYDIGIBIZPARTNER"/>
    <m/>
    <m/>
    <m/>
    <m/>
    <m/>
    <m/>
    <m/>
    <m/>
    <s v="Management Janji"/>
    <s v="2026-08-08 15:00:00 | Nama PIC : Bp Muksin No Hp : 08175753861 No Alt : - Tgl Pemasangan : 08 Agustus 2026 Interval : PAGI SIANG Note : Hubungi pelanggan terlebih dahulu"/>
    <s v="FCC"/>
    <d v="2026-05-08T18:54:57"/>
    <d v="2026-08-08T15:00:00"/>
    <m/>
    <s v="PS"/>
    <s v="LOMBOK TIMUR"/>
    <s v="NO ADDON"/>
    <n v="20260806"/>
    <s v="Completed"/>
    <s v="HSI Bisnis Promo HUT Telkom PSB 70% - 50 Mbps"/>
    <s v="INDIBIZ"/>
    <m/>
    <m/>
    <d v="2026-08-08T15:00:00"/>
    <s v="2026-08-08 15:00:00 | Nama PIC : Bp Muksin No Hp : 08175753861 No Alt : - Tgl Pemasangan : 08 Agustus 2026 Interval : PAGI SIANG Note : Hubungi pelanggan terlebih dahulu"/>
    <n v="2026"/>
    <n v="8"/>
    <n v="6"/>
    <d v="2026-08-06T00:00:00"/>
    <n v="-2.625"/>
    <x v="0"/>
    <x v="9"/>
  </r>
  <r>
    <n v="18"/>
    <n v="1002504878"/>
    <n v="3"/>
    <x v="1"/>
    <n v="4"/>
    <s v="PEKALONGAN"/>
    <s v="PEMALANG"/>
    <s v="PML"/>
    <s v="REG"/>
    <s v="AO"/>
    <s v="NEW SALES"/>
    <m/>
    <s v="Completed (PS)"/>
    <s v="RBS-Regional 3"/>
    <d v="2026-08-01T17:29:39"/>
    <d v="2026-08-01T19:18:17"/>
    <n v="69356286"/>
    <m/>
    <n v="142278112604"/>
    <s v="PT. Bangkit Lakuliner Indonesia Pemalang Jateng"/>
    <s v="ODP-PML-FA/013"/>
    <s v="WO060675673"/>
    <m/>
    <m/>
    <m/>
    <n v="109.379239373018"/>
    <n v="-6.8895426887887901"/>
    <s v="|MN02235|MYIA-022383961209/POI/Muhamad Arif Nurdin/085283300362/arif.nurdin@seindonesia.co.id"/>
    <s v="MYDIGIBIZPARTNER"/>
    <m/>
    <m/>
    <m/>
    <m/>
    <m/>
    <m/>
    <m/>
    <m/>
    <s v="Management Janji"/>
    <s v="2026-08-01 13:00:00 | Tanggal pemasangan : 01 AGUSTUS 2026  Jam pemasangan : pagi/siang  Info Tambahan : Hubungi pelanggan dulu sebelum ke lokasi  terima kasih"/>
    <s v="FCC"/>
    <d v="2026-01-08T17:39:50"/>
    <m/>
    <m/>
    <s v="PS"/>
    <s v="X"/>
    <s v="NO ADDON"/>
    <n v="20260801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1T07:00:00"/>
    <s v="2026-08-01 13:00:00 | Tanggal pemasangan : 01 AGUSTUS 2026  Jam pemasangan : pagi/siang  Info Tambahan : Hubungi pelanggan dulu sebelum ke lokasi  terima kasih"/>
    <n v="2026"/>
    <n v="8"/>
    <n v="1"/>
    <d v="2026-08-01T00:00:00"/>
    <n v="-0.29166666666424135"/>
    <x v="0"/>
    <x v="1"/>
  </r>
  <r>
    <n v="19"/>
    <n v="1002513395"/>
    <n v="3"/>
    <x v="6"/>
    <n v="5"/>
    <s v="JEMBER"/>
    <s v="BANYUWANGI"/>
    <s v="WSO"/>
    <s v="REG"/>
    <s v="AO"/>
    <s v="NEW SALES"/>
    <s v="1P INET"/>
    <s v="Completed (PS)"/>
    <s v="RBS-Regional 3"/>
    <d v="2026-08-06T17:55:56"/>
    <d v="2026-08-07T10:56:58"/>
    <n v="69360314"/>
    <m/>
    <n v="152518202023"/>
    <s v="TOKO SUMBER REZEKI"/>
    <s v="ODP-WSO-F02/03 GCL/F02/03.01"/>
    <s v="WO061111545"/>
    <m/>
    <m/>
    <m/>
    <n v="114.400153644382"/>
    <n v="-7.98969230876253"/>
    <s v="MD|MYDB-20260802264209|DN00001/MN00580|TOKO SUMBER REZEKI|08233552056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BANYUWANGI"/>
    <s v="NO ADDON"/>
    <n v="20260807"/>
    <s v="Completed"/>
    <s v="HSI Bisnis Promo HUT Telkom PSB 70% - 75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0"/>
    <x v="10"/>
  </r>
  <r>
    <n v="20"/>
    <n v="1002514787"/>
    <n v="3"/>
    <x v="6"/>
    <n v="5"/>
    <s v="SIDOARJO"/>
    <s v="INNER - JATIM TIMUR"/>
    <s v="GDA"/>
    <s v="REG"/>
    <s v="AO"/>
    <s v="NEW SALES"/>
    <m/>
    <s v="Completed (PS)"/>
    <s v="RBS-Regional 3"/>
    <d v="2026-08-07T14:15:11"/>
    <d v="2026-08-08T20:10:32"/>
    <n v="69360865"/>
    <m/>
    <n v="152317261516"/>
    <s v="PONDOK PESANTREN AL-FATTAH"/>
    <s v="ODP-GDA-FA/24"/>
    <s v="WO061255055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25:34"/>
    <d v="2026-08-09T13:00:00"/>
    <m/>
    <s v="PS"/>
    <s v="GEDANGAN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0"/>
    <x v="11"/>
  </r>
  <r>
    <n v="21"/>
    <n v="1002504231"/>
    <n v="3"/>
    <x v="5"/>
    <n v="5"/>
    <s v="SBY SELATAN"/>
    <s v="KETINTANG"/>
    <s v="RKT"/>
    <s v="REG"/>
    <s v="AO"/>
    <s v="NEW SALES"/>
    <s v="1P INET"/>
    <s v="Completed (PS)"/>
    <s v="RBS-Regional 3"/>
    <d v="2026-08-01T08:04:57"/>
    <d v="2026-08-02T16:36:12"/>
    <n v="69356536"/>
    <m/>
    <n v="152308242622"/>
    <s v="CV CAHAYA CEMERLANG"/>
    <s v="ODP-RKT-FBS/63 FBS/D05/01.63"/>
    <s v="WO060613346"/>
    <m/>
    <m/>
    <m/>
    <n v="112.7662302"/>
    <n v="-7.3157215000000004"/>
    <s v="MD|MYDB-20260731264081|DN00001/MN00443|CV CAHAYA CEMERLANG|085608563401"/>
    <s v="MYDIGIBIZPARTNER"/>
    <m/>
    <m/>
    <m/>
    <m/>
    <m/>
    <m/>
    <m/>
    <m/>
    <s v="Management Janji"/>
    <s v="2026-08-02 08:00:00 | M Janji : 2 agustus 2026 jam Pasang : pagi  Note : hubungi pelanggan jika ingin kelokasi"/>
    <s v="FCC"/>
    <d v="2026-01-08T08:10:00"/>
    <d v="2026-08-02T08:00:00"/>
    <m/>
    <s v="PS"/>
    <s v="RUNGKUT"/>
    <s v="NO ADDON"/>
    <n v="20260802"/>
    <s v="Completed"/>
    <s v="HSI Bisnis Basic Promo HUT Telkom PSB 70% - 100 Mbps"/>
    <s v="INDIBIZ"/>
    <m/>
    <m/>
    <d v="2026-08-02T08:00:00"/>
    <s v="2026-08-02 08:00:00 | M Janji : 2 agustus 2026 jam Pasang : pagi  Note : hubungi pelanggan jika ingin kelokasi"/>
    <n v="2026"/>
    <n v="8"/>
    <n v="2"/>
    <d v="2026-08-02T00:00:00"/>
    <n v="-0.33333333333575865"/>
    <x v="0"/>
    <x v="12"/>
  </r>
  <r>
    <n v="22"/>
    <n v="1002515807"/>
    <n v="3"/>
    <x v="1"/>
    <n v="4"/>
    <s v="SEMARANG"/>
    <s v="SALATIGA"/>
    <s v="SLI"/>
    <s v="REG"/>
    <s v="AO"/>
    <s v="NEW SALES"/>
    <s v="1P INET"/>
    <s v="7 | OSS - PROVISIONING ISSUED"/>
    <s v="RBS-Regional 3"/>
    <d v="2026-08-08T11:22:56"/>
    <d v="2026-08-10T08:05:44"/>
    <n v="69361369"/>
    <m/>
    <n v="142434111351"/>
    <s v="PT AERONUSA INTI RAYA"/>
    <s v="ODP-SLI-FAN/024 FAN/D02/024.01"/>
    <s v="WO061247905"/>
    <m/>
    <m/>
    <m/>
    <n v="110.532135"/>
    <n v="-7.3621210000000001"/>
    <s v="|MN02587|MYIA-060484169050/POI/AMIN/087789912308/helpdesk@sentralcargo.co.id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25:30"/>
    <d v="2026-08-10T08:00:00"/>
    <m/>
    <s v="PI"/>
    <s v="X"/>
    <s v="NO ADDON"/>
    <m/>
    <s v="Provisioning Issued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1"/>
    <x v="1"/>
  </r>
  <r>
    <n v="23"/>
    <n v="1002505042"/>
    <n v="3"/>
    <x v="6"/>
    <n v="5"/>
    <s v="SIDOARJO"/>
    <s v="JOMBANG"/>
    <s v="JOM"/>
    <s v="REG"/>
    <s v="AO"/>
    <s v="NEW SALES"/>
    <m/>
    <s v="Completed (PS)"/>
    <s v="RBS-Regional 3"/>
    <d v="2026-08-02T08:58:11"/>
    <d v="2026-08-02T14:55:13"/>
    <n v="69356948"/>
    <m/>
    <n v="152318241021"/>
    <s v="SPPG TAMBAKREJO 05"/>
    <s v="ODP-JOM-FE/13"/>
    <s v="WO060699923"/>
    <m/>
    <m/>
    <m/>
    <n v="112.23798840000001"/>
    <n v="-7.5384528"/>
    <s v="|MN01614|/SPPG TAMBAKREJO 05/WINBACK 2.0 HSI B2B (1:1) 50MBPS 355RB PSB DISC 70%//sulthanali150@gmail.com/ACHMAD SULTAN ALI WIJAYA/85733258831"/>
    <s v="Sales Force DBS"/>
    <m/>
    <m/>
    <m/>
    <m/>
    <m/>
    <m/>
    <m/>
    <m/>
    <s v="Management Janji"/>
    <s v="2026-08-03 08:00:00|Nama Pic : BP ALI No Hp Pic : 085733258831 Jam Pemasangan : 08:00 - 12.00 Tanggal Pemasangan : SENIN 03 AGUSTUS 2026 Info Tambahan : Hubungi pelanggan sebelum datang ke lokasi, terima kasih.|YU5156|MYDITA"/>
    <s v="FCC"/>
    <d v="2026-02-08T09:09:51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Nama Pic : BP ALI No Hp Pic : 085733258831 Jam Pemasangan : 08:00 - 12.00 Tanggal Pemasangan : SENIN 03 AGUSTUS 2026 Info Tambahan : Hubungi pelanggan sebelum datang ke lokasi, terima kasih.|YU5156|MYDITA"/>
    <n v="2026"/>
    <n v="8"/>
    <n v="2"/>
    <d v="2026-08-02T00:00:00"/>
    <n v="-1.3333333333357587"/>
    <x v="0"/>
    <x v="13"/>
  </r>
  <r>
    <n v="24"/>
    <n v="1002504677"/>
    <n v="3"/>
    <x v="4"/>
    <n v="5"/>
    <s v="MATARAM"/>
    <s v="LOMBOK BARAT TENGAH"/>
    <s v="PRY"/>
    <s v="REG"/>
    <s v="AO"/>
    <s v="NEW SALES"/>
    <m/>
    <s v="Completed (PS)"/>
    <s v="RBS-Regional 3"/>
    <d v="2026-08-01T15:01:24"/>
    <d v="2026-08-01T16:23:00"/>
    <n v="69355477"/>
    <m/>
    <n v="172603791292"/>
    <s v="KOPERASI NUSA"/>
    <s v="ODP-PYA-FAC/14"/>
    <s v="WO060661009"/>
    <m/>
    <m/>
    <m/>
    <n v="116.352376279308"/>
    <n v="-8.7610257703329495"/>
    <s v="MD|MYDB-20260730263961|SC00001/MC00069|KOPERASI NUSA|087793080830"/>
    <s v="MYDIGIBIZPARTNER"/>
    <m/>
    <m/>
    <m/>
    <m/>
    <m/>
    <m/>
    <m/>
    <m/>
    <s v="Management Janji"/>
    <s v="2026-07-31 15:00:00 | Nama : BP WIGUNA (SEKRETARIS)  No Hp : 087793080830  No Alt :   Tgl Pemasangan : 31 Juli 2026  Interval : PAGI SIANG  Note : Hubungi pelanggan terlebih dahulu"/>
    <s v="FCC"/>
    <d v="2026-01-08T15:09:59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5:00:00 | Nama : BP WIGUNA (SEKRETARIS)  No Hp : 087793080830  No Alt :   Tgl Pemasangan : 31 Juli 2026  Interval : PAGI SIANG  Note : Hubungi pelanggan terlebih dahulu"/>
    <n v="2026"/>
    <n v="8"/>
    <n v="1"/>
    <d v="2026-08-01T00:00:00"/>
    <n v="-0.29166666666424135"/>
    <x v="0"/>
    <x v="9"/>
  </r>
  <r>
    <n v="25"/>
    <n v="1002518131"/>
    <n v="3"/>
    <x v="7"/>
    <n v="4"/>
    <s v="KUDUS"/>
    <s v="KUDUS"/>
    <s v="KUD"/>
    <s v="REG"/>
    <s v="AO"/>
    <s v="NEW SALES"/>
    <m/>
    <s v="MIE - SEND SURVEY"/>
    <s v="RBS-Regional 3"/>
    <d v="2026-08-10T14:53:08"/>
    <d v="2026-08-10T16:16:02"/>
    <n v="69362593"/>
    <m/>
    <n v="142401145757"/>
    <s v="SPBU 4459312"/>
    <s v="ODP-KUD-FV/042"/>
    <s v="WO061428215"/>
    <m/>
    <m/>
    <m/>
    <n v="110.78982259999999"/>
    <n v="-6.9303517000000001"/>
    <s v="AMRBS;406740/MUHIBBUDDIN AL MARUF/TREG3/KUDUS/AM/085848866488/DESIE IRMA KUSUMA/spbu4459312@gmail.com /Permintaan PSB HSI WB1 BISNIS 1S INET 100MBPS/SPBU 4459312"/>
    <s v="Account Manager"/>
    <m/>
    <m/>
    <m/>
    <m/>
    <m/>
    <m/>
    <m/>
    <m/>
    <s v="Management Janji"/>
    <s v="2026-08-11 13:00:00|telp : 085848866488  alt :  M Janji : (11/08/2026) jam Pasang :pagi / siang  Note : hubungi pelanggan jika ingin kelokasi|40000802|MYDITA"/>
    <s v="FCC"/>
    <d v="2026-10-08T14:55:31"/>
    <d v="2026-08-11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1T13:00:00"/>
    <s v="2026-08-11 13:00:00|telp : 085848866488  alt :  M Janji : (11/08/2026) jam Pasang :pagi / siang  Note : hubungi pelanggan jika ingin kelokasi|40000802|MYDITA"/>
    <m/>
    <m/>
    <m/>
    <e v="#NUM!"/>
    <e v="#NUM!"/>
    <x v="1"/>
    <x v="1"/>
  </r>
  <r>
    <n v="26"/>
    <n v="1002505426"/>
    <n v="3"/>
    <x v="5"/>
    <n v="5"/>
    <s v="SBY UTARA"/>
    <s v="GRESIK"/>
    <s v="BWN"/>
    <s v="REG"/>
    <s v="AO"/>
    <s v="NEW SALES"/>
    <s v="1P INET"/>
    <s v="OSS - FALLOUT"/>
    <s v="RBS-Regional 3"/>
    <d v="2026-08-02T19:50:56"/>
    <d v="2026-08-06T19:41:02"/>
    <n v="69357121"/>
    <m/>
    <n v="152453209225"/>
    <s v="TOkO ANA"/>
    <s v="ODP-BWN-FAC/12 FAC/D03/12.01"/>
    <s v="WO060742029"/>
    <m/>
    <m/>
    <m/>
    <n v="112.727671936154"/>
    <n v="-5.8104920897655497"/>
    <s v="MD|MYDB-20260802264202|DN00001/MN00018|TOkO ANA|081259523748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9:54:46"/>
    <d v="2026-08-04T08:00:00"/>
    <s v="Kendala Lainnya"/>
    <s v="FO_WFM"/>
    <s v="GRESIK"/>
    <s v="NO ADDON"/>
    <m/>
    <s v="Provisioning Failed|WFM|INF008988464|SMN tunggu kedatangan material kiriman dari Gresik, est tiba 09 Agustus 2026, cuaca buru"/>
    <s v="HSI Bisnis Promo HUT Telkom PSB 70% - 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1"/>
    <x v="14"/>
  </r>
  <r>
    <n v="27"/>
    <n v="1002509984"/>
    <n v="3"/>
    <x v="0"/>
    <n v="5"/>
    <s v="MADIUN"/>
    <s v="BOJONEGORO"/>
    <s v="BJN"/>
    <s v="REG"/>
    <s v="AO"/>
    <s v="NEW SALES"/>
    <s v="1P INET"/>
    <s v="Completed (PS)"/>
    <s v="RBS-Regional 3"/>
    <d v="2026-08-05T10:28:56"/>
    <d v="2026-08-05T16:10:45"/>
    <n v="69358910"/>
    <m/>
    <n v="152609258518"/>
    <s v="MTs ABU DARRIN"/>
    <s v="ODP-BJN-FU/50 FU/D05/50.01"/>
    <s v="WO060960318"/>
    <m/>
    <m/>
    <m/>
    <n v="111.865348"/>
    <n v="-7.1845509999999999"/>
    <s v="|MN00799|MYIA-085512615277/POI/MUHTAROM/085736336929/bang.tar90@gmail.com"/>
    <s v="MYIB_ASSISTANT"/>
    <m/>
    <m/>
    <m/>
    <m/>
    <m/>
    <m/>
    <m/>
    <m/>
    <s v="Management Janji"/>
    <s v="2026-08-06 15:00:00 | Tanggal: 06/8/2026 Jam Pasang: Siang Note: Hubungi pelanggan sebelum ke lokasi, terima kasih."/>
    <s v="FCC"/>
    <d v="2026-05-08T10:39:45"/>
    <d v="2026-08-06T15:00:00"/>
    <m/>
    <s v="PS"/>
    <s v="X"/>
    <s v="NO ADDON"/>
    <n v="20260805"/>
    <s v="Completed"/>
    <s v="HSI Bisnis Promo HUT Telkom PSB 70% - 100 Mbps Dual Band"/>
    <s v="INDIBIZ"/>
    <m/>
    <m/>
    <d v="2026-08-06T15:00:00"/>
    <s v="2026-08-06 15:00:00 | Tanggal: 06/8/2026 Jam Pasang: Siang Note: Hubungi pelanggan sebelum ke lokasi, terima kasih."/>
    <n v="2026"/>
    <n v="8"/>
    <n v="5"/>
    <d v="2026-08-05T00:00:00"/>
    <n v="-1.625"/>
    <x v="0"/>
    <x v="15"/>
  </r>
  <r>
    <n v="28"/>
    <n v="1002506762"/>
    <n v="3"/>
    <x v="3"/>
    <n v="4"/>
    <s v="YOGYAKARTA"/>
    <s v="SLEMAN"/>
    <s v="PKM"/>
    <s v="REG"/>
    <s v="AO"/>
    <s v="NEW SALES"/>
    <s v="1P INET"/>
    <s v="Completed (PS)"/>
    <s v="RBS-Regional 3"/>
    <d v="2026-08-04T08:23:57"/>
    <d v="2026-08-04T16:18:33"/>
    <n v="69357913"/>
    <m/>
    <n v="146144119809"/>
    <s v="CV. MUDA DIGITAL"/>
    <s v="ODP-PKM-FAY/003 FAY/D01/003.01"/>
    <s v="WO060852330"/>
    <m/>
    <m/>
    <m/>
    <n v="110.423714"/>
    <n v="-7.7133269999999996"/>
    <s v="|MC60040|MYIA-084928946309/POI/Sutomo/081995040462/mudadigital57@gmail.com"/>
    <s v="MYIB_ASSISTANT"/>
    <m/>
    <m/>
    <m/>
    <m/>
    <m/>
    <m/>
    <m/>
    <m/>
    <s v="Management Janji"/>
    <s v="2026-08-05 10:00:00 | M Janji : (05/08/2026) jam Pasang : 09:00 Note : hubungi pelanggan jika ingin kelokasi"/>
    <s v="FCC"/>
    <d v="2026-04-08T08:25:42"/>
    <d v="2026-08-05T10:00:00"/>
    <m/>
    <s v="PS"/>
    <s v="X"/>
    <s v="NO ADDON"/>
    <n v="20260804"/>
    <s v="Completed"/>
    <s v="HSI Bisnis Promo HUT Telkom PSB 70% - 200 Mbps"/>
    <s v="INDIBIZ"/>
    <m/>
    <m/>
    <d v="2026-08-05T10:00:00"/>
    <s v="2026-08-05 10:00:00 | M Janji : (05/08/2026) jam Pasang : 09:00 Note : hubungi pelanggan jika ingin kelokasi"/>
    <n v="2026"/>
    <n v="8"/>
    <n v="4"/>
    <d v="2026-08-04T00:00:00"/>
    <n v="-1.4166666666642413"/>
    <x v="0"/>
    <x v="1"/>
  </r>
  <r>
    <n v="29"/>
    <n v="1002512185"/>
    <n v="3"/>
    <x v="1"/>
    <n v="4"/>
    <s v="PEKALONGAN"/>
    <s v="TEGAL"/>
    <s v="TEG"/>
    <s v="REG"/>
    <s v="AO"/>
    <s v="NEW SALES"/>
    <s v="1P INET"/>
    <s v="102 | FOLLOW UP COMPLETED"/>
    <s v="RBS-Regional 3"/>
    <d v="2026-08-06T11:59:56"/>
    <d v="2026-08-08T10:47:15"/>
    <n v="69359906"/>
    <m/>
    <n v="142212126662"/>
    <s v="PT. Patra Logistik"/>
    <s v="ODP-TEG-FAF/012 FAF/D02/012.01"/>
    <s v="WO061064015"/>
    <m/>
    <m/>
    <m/>
    <n v="109.187613"/>
    <n v="-6.8713160000000002"/>
    <s v="|MB00449|MYIA-045276889499/POI/ibu/081298132948/zaenal.arifin3@gmail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2:10:32"/>
    <d v="2026-08-07T08:00:00"/>
    <s v="Kendala Teknik"/>
    <s v="REVOKE"/>
    <s v="X"/>
    <s v="NO ADDON"/>
    <m/>
    <s v="Follow Up Revoke Completed, New Order ID : SC1002515754"/>
    <s v="HSI Bisnis Promo HUT Telkom PSB 70% - 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1"/>
    <x v="1"/>
  </r>
  <r>
    <n v="30"/>
    <n v="1002515951"/>
    <n v="3"/>
    <x v="4"/>
    <n v="5"/>
    <s v="KUPANG"/>
    <s v="LABOAN BAJO"/>
    <s v="RTE"/>
    <s v="REG"/>
    <s v="AO"/>
    <s v="NEW SALES"/>
    <s v="1P INET"/>
    <s v="Completed (PS)"/>
    <s v="RBS-Regional 3"/>
    <d v="2026-08-08T13:26:58"/>
    <d v="2026-08-09T21:00:39"/>
    <n v="69361471"/>
    <m/>
    <n v="172514216906"/>
    <s v="MECEN SHOP"/>
    <s v="ODP-RTE-FG/32 FG/D01/32.01"/>
    <s v="WO061263965"/>
    <m/>
    <m/>
    <m/>
    <n v="120.450884138596"/>
    <n v="-8.5999956407606799"/>
    <s v="|MN02681|MYIA-069104438117/POI/YOVITA JUN/081239194929/mecenshop086@gmail.com"/>
    <s v="MYIB_ASSISTANT"/>
    <m/>
    <m/>
    <m/>
    <m/>
    <m/>
    <m/>
    <m/>
    <m/>
    <s v="Management Janji"/>
    <s v="2026-08-09 13:00:00 | Nama PIC: bu yovita Notel: 081239194929 Alt: -  Tanggal: 9/8/2026 Jam Pasang: Siang Note: Hubungi pelanggan sebelum ke lokasi, terima kasih. "/>
    <s v="FCC"/>
    <d v="2026-08-08T13:39:52"/>
    <d v="2026-08-09T13:00:00"/>
    <m/>
    <s v="PS"/>
    <s v="X"/>
    <s v="NO ADDON"/>
    <n v="20260809"/>
    <s v="Completed"/>
    <s v="HSI Bisnis Basic PSB 70% - 50 Mbps"/>
    <s v="INDIBIZ"/>
    <m/>
    <m/>
    <d v="2026-08-09T13:00:00"/>
    <s v="2026-08-09 13:00:00 | Nama PIC: bu yovita Notel: 081239194929 Alt: -  Tanggal: 9/8/2026 Jam Pasang: Siang Note: Hubungi pelanggan sebelum ke lokasi, terima kasih. "/>
    <n v="2026"/>
    <n v="8"/>
    <n v="9"/>
    <d v="2026-08-09T00:00:00"/>
    <n v="-0.54166666666424135"/>
    <x v="0"/>
    <x v="16"/>
  </r>
  <r>
    <n v="31"/>
    <n v="1002506172"/>
    <n v="3"/>
    <x v="3"/>
    <n v="4"/>
    <s v="YOGYAKARTA"/>
    <s v="SLEMAN"/>
    <s v="SMN"/>
    <s v="REG"/>
    <s v="AO"/>
    <s v="NEW SALES"/>
    <m/>
    <s v="Completed (PS)"/>
    <s v="RBS-Regional 3"/>
    <d v="2026-08-03T13:56:52"/>
    <d v="2026-08-04T17:36:05"/>
    <n v="69357584"/>
    <m/>
    <n v="146133132985"/>
    <s v="SMP N 3 MLATI"/>
    <s v="ODP-SMN-FDG/034"/>
    <s v="WO060806035"/>
    <m/>
    <m/>
    <m/>
    <n v="110.3374091"/>
    <n v="-7.7449422999999999"/>
    <s v="|MC80228|/SMP N 3 MLATI/Paket HSI Bisnis Promo HUT Telkom 1:1 300Mbps/AHMAD NUGROHO/085743385751/ahmadnugroho7@gmail.com"/>
    <s v="Sales Profesional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4:10:30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0"/>
    <x v="1"/>
  </r>
  <r>
    <n v="32"/>
    <n v="1002506241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4:22:48"/>
    <d v="2026-08-05T10:35:13"/>
    <n v="69357601"/>
    <m/>
    <m/>
    <s v="GEDUNG ANSENA AUDIT GLOBAL 2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1"/>
    <x v="1"/>
  </r>
  <r>
    <n v="33"/>
    <n v="1002515441"/>
    <n v="3"/>
    <x v="3"/>
    <n v="4"/>
    <s v="PURWOKERTO"/>
    <s v="PURWOKERTO"/>
    <s v="PWT"/>
    <s v="REG"/>
    <s v="AO"/>
    <s v="NEW SALES"/>
    <s v="1P INET"/>
    <s v="Completed (PS)"/>
    <s v="RBS-Regional 3"/>
    <d v="2026-08-07T18:04:56"/>
    <d v="2026-08-08T15:26:50"/>
    <n v="69361128"/>
    <m/>
    <n v="146303609753"/>
    <s v="PEMDES GANDATAPA"/>
    <s v="ODP-PWT-FBN/040"/>
    <s v="WO061198901"/>
    <m/>
    <m/>
    <m/>
    <n v="109.267619"/>
    <n v="-7.3416550000000003"/>
    <s v="|MC80042|MYIA-012666269560/POI/Slamet Mujianto /08156563929/desagandatapa646@gmail.com"/>
    <s v="MYIB_ASSISTANT"/>
    <m/>
    <m/>
    <m/>
    <m/>
    <m/>
    <m/>
    <m/>
    <m/>
    <s v="Management Janji"/>
    <s v="2026-08-08 15:00:00 | Nama PIC : bapak mujianto No HP : 08156563929 Alt :  M Janji : (SABTU/8/AGUSTUS/2026) jam Pasang : 09:00 Note : hubungi pelanggan jika ingin kelokasi"/>
    <s v="FCC"/>
    <d v="2026-07-08T18:10:10"/>
    <d v="2026-08-08T15:00:00"/>
    <m/>
    <s v="PS"/>
    <s v="X"/>
    <s v="NO ADDON"/>
    <n v="20260808"/>
    <s v="Completed"/>
    <s v="HSI Bisnis Promo HUT Telkom PSB 70% - 50 Mbps"/>
    <s v="INDIBIZ"/>
    <m/>
    <m/>
    <d v="2026-08-08T15:00:00"/>
    <s v="2026-08-08 15:00:00 | Nama PIC : bapak mujianto No HP : 08156563929 Alt :  M Janji : (SABTU/8/AGUSTUS/2026) jam Pasang : 09:00 Note : hubungi pelanggan jika ingin kelokasi"/>
    <n v="2026"/>
    <n v="8"/>
    <n v="8"/>
    <d v="2026-08-08T00:00:00"/>
    <n v="-0.625"/>
    <x v="0"/>
    <x v="1"/>
  </r>
  <r>
    <n v="34"/>
    <n v="1002516023"/>
    <n v="3"/>
    <x v="5"/>
    <n v="5"/>
    <s v="MADURA"/>
    <s v="BANGKALAN"/>
    <s v="OMB"/>
    <s v="REG"/>
    <s v="AO"/>
    <s v="NEW SALES"/>
    <m/>
    <s v="Completed (PS)"/>
    <s v="RBS-Regional 3"/>
    <d v="2026-08-08T14:19:09"/>
    <d v="2026-08-10T08:17:17"/>
    <n v="69361498"/>
    <m/>
    <n v="152438901422"/>
    <s v="KEDAI BAK HALIYEH"/>
    <s v="ODP-OMB-FF/22"/>
    <s v="WO061276251"/>
    <m/>
    <m/>
    <m/>
    <n v="113.3445475"/>
    <n v="-7.0099692999999998"/>
    <s v="|MC70132|/KEDAI BAK HALIYEH/SAIFUL JAMIL/082227615747/haliyehhdka@gmail.com/HSI Bisnis + Netmonk Promo 2026 300 Mbps (Rp 1.186.100) PSB 150.000"/>
    <s v="Sales Force DBS"/>
    <m/>
    <m/>
    <m/>
    <m/>
    <m/>
    <m/>
    <m/>
    <m/>
    <s v="Management Janji"/>
    <s v="2026-08-09 13:00:00|Nama PIC : Bp Saiful No Hp : 082227615747 No Alt : - Tgl Pemasangan : 09 Agustus 2026 Interval : PAGI SIANG Note : Hubungi pelanggan terlebih dahulu|40951378|MYDITA"/>
    <s v="FCC"/>
    <d v="2026-08-08T14:25:43"/>
    <d v="2026-08-09T13:00:00"/>
    <m/>
    <s v="PS"/>
    <s v="X"/>
    <s v="NETMONK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9T13:00:00"/>
    <s v="2026-08-09 13:00:00|Nama PIC : Bp Saiful No Hp : 082227615747 No Alt : - Tgl Pemasangan : 09 Agustus 2026 Interval : PAGI SIANG Note : Hubungi pelanggan terlebih dahulu|40951378|MYDITA"/>
    <n v="2026"/>
    <n v="8"/>
    <n v="10"/>
    <d v="2026-08-10T00:00:00"/>
    <n v="0.45833333333575865"/>
    <x v="0"/>
    <x v="7"/>
  </r>
  <r>
    <n v="35"/>
    <n v="1002506082"/>
    <n v="3"/>
    <x v="6"/>
    <n v="5"/>
    <s v="SIDOARJO"/>
    <s v="PASURUAN"/>
    <s v="GEM"/>
    <s v="REG"/>
    <s v="AO"/>
    <s v="NEW SALES"/>
    <m/>
    <s v="Completed (PS)"/>
    <s v="RBS-Regional 3"/>
    <d v="2026-08-03T13:23:38"/>
    <d v="2026-08-04T19:50:27"/>
    <n v="69357529"/>
    <m/>
    <n v="152743206244"/>
    <s v="SUMBER REJEKI"/>
    <s v="ODP-GEM-FAE/08"/>
    <s v="WO060800947"/>
    <m/>
    <m/>
    <m/>
    <n v="112.6950853"/>
    <n v="-7.5210730000000003"/>
    <s v="|MC30223|/VANIA HARTONO/82229629998/vaniahartono1@gmail.com"/>
    <s v="Sales Force DBS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3:25:40"/>
    <d v="2026-08-04T13:00:00"/>
    <m/>
    <s v="PS"/>
    <s v="PANDAAN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M Janji : 4 agustus 2026 jam Pasang : siang Note : hubungi pelanggan jika ingin kelokasi|40981182|MYDITA"/>
    <n v="2026"/>
    <n v="8"/>
    <n v="4"/>
    <d v="2026-08-04T00:00:00"/>
    <n v="-0.54166666666424135"/>
    <x v="0"/>
    <x v="17"/>
  </r>
  <r>
    <n v="36"/>
    <n v="1002515875"/>
    <n v="3"/>
    <x v="0"/>
    <n v="5"/>
    <s v="MALANG"/>
    <s v="BATU"/>
    <s v="SGS"/>
    <s v="REG"/>
    <s v="AO"/>
    <s v="NEW SALES"/>
    <s v="1P INET"/>
    <s v="Completed (PS)"/>
    <s v="RBS-Regional 3"/>
    <d v="2026-08-08T12:25:57"/>
    <d v="2026-08-10T14:19:15"/>
    <n v="69361412"/>
    <m/>
    <n v="152721299708"/>
    <s v="SDN 1 DENGKOL"/>
    <s v="ODP-SGS-FF/132 FF/D11/132.01"/>
    <s v="WO061254557"/>
    <m/>
    <m/>
    <m/>
    <n v="112.72318660000001"/>
    <n v="-7.9057347"/>
    <s v="|MN01864|MYIA-026914743278/POI/AHMAD AL HIKAM/087762944248/idengkolsdn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2:39:51"/>
    <d v="2026-08-10T08:00:00"/>
    <m/>
    <s v="PS"/>
    <s v="SINGOSARI"/>
    <s v="NO ADDON"/>
    <n v="20260810"/>
    <s v="Completed"/>
    <s v="HSI Bisnis Basic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0"/>
    <x v="0"/>
  </r>
  <r>
    <n v="37"/>
    <n v="1002517372"/>
    <n v="3"/>
    <x v="0"/>
    <n v="5"/>
    <s v="KEDIRI"/>
    <s v="TULUNGAGUNG"/>
    <s v="TUL"/>
    <s v="REG"/>
    <s v="AO"/>
    <s v="NEW SALES"/>
    <m/>
    <s v="Completed (PS)"/>
    <s v="RBS-Regional 3"/>
    <d v="2026-08-10T11:12:24"/>
    <d v="2026-08-10T13:03:25"/>
    <n v="69361598"/>
    <m/>
    <n v="152606246416"/>
    <s v="SPBU 54.662.22 TULUNGAGUNG"/>
    <s v="ODP-TUL-FS/06"/>
    <s v="WO061377543"/>
    <m/>
    <m/>
    <m/>
    <n v="111.8703546"/>
    <n v="-8.0448619000000008"/>
    <s v="|MN00418|MYIA-036256364083/POI/YUDA ROCHMANSYAH /085161151181/spbu5466222tulungagung@gmail.com"/>
    <s v="Sales Profesional"/>
    <m/>
    <m/>
    <m/>
    <m/>
    <m/>
    <m/>
    <m/>
    <m/>
    <s v="Management Janji"/>
    <s v="2026-08-09 13:00:00 | Nama Pic : bp YUDA   No Hp Pic : 085161151181  No alt : -  Jam Pemasangan : pagi   Tanggal Pemasangan : 9 Agustus 2026"/>
    <s v="FCC"/>
    <d v="2026-10-08T11:40:04"/>
    <m/>
    <m/>
    <s v="PS"/>
    <s v="TULUNGAGUNG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 No Hp Pic : 085161151181  No alt : -  Jam Pemasangan : pagi   Tanggal Pemasangan : 9 Agustus 2026"/>
    <n v="2026"/>
    <n v="8"/>
    <n v="10"/>
    <d v="2026-08-10T00:00:00"/>
    <n v="-0.29166666666424135"/>
    <x v="0"/>
    <x v="18"/>
  </r>
  <r>
    <n v="38"/>
    <n v="1002516004"/>
    <n v="3"/>
    <x v="4"/>
    <n v="5"/>
    <s v="MATARAM"/>
    <s v="SUMBAWA"/>
    <s v="MLK"/>
    <s v="REG"/>
    <s v="AO"/>
    <s v="NEW SALES"/>
    <s v="1P INET"/>
    <s v="102 | FOLLOW UP COMPLETED"/>
    <s v="RBS-Regional 3"/>
    <d v="2026-08-08T14:04:57"/>
    <d v="2026-08-10T18:11:34"/>
    <n v="69361494"/>
    <m/>
    <n v="172608206120"/>
    <s v="CENTRAL KOPI"/>
    <s v="ODP-MLK-FAD/55 FAD/D05/55.01"/>
    <s v="WO061266808"/>
    <m/>
    <m/>
    <m/>
    <n v="116.74897325615299"/>
    <n v="-8.9158176995566993"/>
    <s v="|MN02367|MYIA-015083076541/POI/REZA RAMDHANI PUTRA/085942520002/rezaecha286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REVOKE"/>
    <s v="SUMBAWA BARAT"/>
    <s v="NO ADDON"/>
    <m/>
    <s v="Follow Up Revoke Completed, New Order ID : SC1002518667"/>
    <s v="HSI Bisnis Basic Promo HUT Telkom PSB 70% - 5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1"/>
    <x v="4"/>
  </r>
  <r>
    <n v="39"/>
    <n v="1002510579"/>
    <n v="3"/>
    <x v="4"/>
    <n v="5"/>
    <s v="KUPANG"/>
    <s v="KUPANG"/>
    <s v="KPN"/>
    <s v="REG"/>
    <s v="AO"/>
    <s v="NEW SALES"/>
    <s v="1P INET"/>
    <s v="Completed (PS)"/>
    <s v="RBS-Regional 3"/>
    <d v="2026-08-05T13:34:57"/>
    <d v="2026-08-06T18:07:25"/>
    <n v="69359197"/>
    <m/>
    <n v="172502311370"/>
    <s v="Rumah Makan BROTUS lantai 2"/>
    <s v="ODP-KPN-FQD/09 FQD/D01/09.01"/>
    <s v="WO060987312"/>
    <m/>
    <m/>
    <m/>
    <n v="123.616439066827"/>
    <n v="-10.1583318093216"/>
    <s v="MD|MYDB-20260805264434|DC40005/MC40070|Rumah Makan BROTUS lantai 2|08223525804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UPANG"/>
    <s v="NO ADDON"/>
    <n v="20260806"/>
    <s v="Completed"/>
    <s v="HSI Bisnis Promo HUT Telkom PSB 70% - 75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19"/>
  </r>
  <r>
    <n v="40"/>
    <n v="1002505964"/>
    <n v="3"/>
    <x v="0"/>
    <n v="5"/>
    <s v="KEDIRI"/>
    <s v="NGANJUK"/>
    <s v="KTS"/>
    <s v="REG"/>
    <s v="AO"/>
    <s v="NEW SALES"/>
    <s v="1P INET"/>
    <s v="Completed (PS)"/>
    <s v="RBS-Regional 3"/>
    <d v="2026-08-03T12:05:56"/>
    <d v="2026-08-03T20:33:19"/>
    <n v="69357434"/>
    <m/>
    <n v="152615203022"/>
    <s v="intan express laundry"/>
    <s v="ODP-KTS-FG/15"/>
    <s v="WO060779104"/>
    <m/>
    <m/>
    <m/>
    <n v="112.098257057368"/>
    <n v="-7.5993458772087896"/>
    <s v="MD|MYDB-20260803264246|DC20002/MC20039|intan express laundry|083199745414"/>
    <s v="MYDIGIBIZPARTNER"/>
    <m/>
    <m/>
    <m/>
    <m/>
    <m/>
    <m/>
    <m/>
    <m/>
    <s v="Management Janji"/>
    <s v="2026-08-04 13:00:00 | M Janji : 4 agustus 2026 jam Pasang : siang Note : hubungi pelanggan jika ingin kelokasi"/>
    <s v="FCC"/>
    <d v="2026-03-08T12:10:27"/>
    <d v="2026-08-04T13:00:00"/>
    <m/>
    <s v="PS"/>
    <s v="KERTOSONO"/>
    <s v="NO ADDON"/>
    <n v="20260803"/>
    <s v="Completed"/>
    <s v="HSI Bisnis Promo HUT Telkom PSB 70% - 100 Mbps Dual Band"/>
    <s v="INDIBIZ"/>
    <m/>
    <m/>
    <d v="2026-08-04T13:00:00"/>
    <s v="2026-08-04 13:00:00 | M Janji : 4 agustus 2026 jam Pasang : siang Note : hubungi pelanggan jika ingin kelokasi"/>
    <n v="2026"/>
    <n v="8"/>
    <n v="3"/>
    <d v="2026-08-03T00:00:00"/>
    <n v="-1.5416666666642413"/>
    <x v="0"/>
    <x v="20"/>
  </r>
  <r>
    <n v="41"/>
    <n v="1002510808"/>
    <n v="3"/>
    <x v="0"/>
    <n v="5"/>
    <s v="MADIUN"/>
    <s v="MADIUN"/>
    <s v="MNZ"/>
    <s v="REG"/>
    <s v="AO"/>
    <s v="NEW SALES"/>
    <s v="1P INET"/>
    <s v="Completed (PS)"/>
    <s v="RBS-Regional 3"/>
    <d v="2026-08-05T14:29:57"/>
    <d v="2026-08-06T16:42:54"/>
    <n v="69359295"/>
    <m/>
    <n v="152601214975"/>
    <s v="MOVEN FITNESS"/>
    <s v="ODP-MNZ-FU/99"/>
    <s v="WO060994467"/>
    <m/>
    <m/>
    <m/>
    <n v="111.525505943307"/>
    <n v="-7.6229470195620799"/>
    <s v="|MN00285|MYIA-062364956774/POI/ARNOLD TRIANTONY CHANDRA/082226292859/arnoldtriantonychandra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39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21"/>
  </r>
  <r>
    <n v="42"/>
    <n v="1002515611"/>
    <n v="3"/>
    <x v="3"/>
    <n v="4"/>
    <s v="PURWOKERTO"/>
    <s v="PURWOKERTO"/>
    <s v="PWT"/>
    <s v="REG"/>
    <s v="AO"/>
    <s v="NEW SALES"/>
    <m/>
    <s v="Completed (PS)"/>
    <s v="RBS-Regional 3"/>
    <d v="2026-08-08T08:59:56"/>
    <d v="2026-08-08T10:32:29"/>
    <n v="69360049"/>
    <n v="2812959935"/>
    <n v="146303609747"/>
    <s v="mi ma&amp; 39;arif nu teluk"/>
    <s v="ODP-PWT-FP/085"/>
    <s v="WO061235887"/>
    <m/>
    <m/>
    <m/>
    <n v="109.25261260000001"/>
    <n v="-7.4512397999999997"/>
    <s v="|MN02742|MYIA-086458900272/POI/arif hidayat/+6285546640881/arifhidayat.mijen@gmail.com"/>
    <s v="Sales Profesional"/>
    <m/>
    <m/>
    <m/>
    <m/>
    <m/>
    <m/>
    <m/>
    <m/>
    <s v="Management Janji"/>
    <s v="2026-08-07 13:00:00 | Nama Pic : bp arif  No Hp Pic : 085546640881  No alt : -  Jam Pemasangan : siang   Tanggal Pemasangan : 7 Agustus 2026"/>
    <s v="FCC"/>
    <d v="2026-08-08T09:10:12"/>
    <m/>
    <m/>
    <s v="PS"/>
    <s v="X"/>
    <s v="NO ADDON"/>
    <n v="2026080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8T07:00:00"/>
    <s v="2026-08-07 13:00:00 | Nama Pic : bp arif  No Hp Pic : 085546640881  No alt : -  Jam Pemasangan : siang   Tanggal Pemasangan : 7 Agustus 2026"/>
    <n v="2026"/>
    <n v="8"/>
    <n v="8"/>
    <d v="2026-08-08T00:00:00"/>
    <n v="-0.29166666666424135"/>
    <x v="0"/>
    <x v="1"/>
  </r>
  <r>
    <n v="43"/>
    <n v="1002509420"/>
    <n v="3"/>
    <x v="7"/>
    <n v="4"/>
    <s v="KUDUS"/>
    <s v="JEPARA"/>
    <s v="PEC"/>
    <s v="REG"/>
    <s v="AO"/>
    <s v="NEW SALES"/>
    <s v="1P INET"/>
    <s v="Completed (PS)"/>
    <s v="RBS-Regional 3"/>
    <d v="2026-08-04T18:22:56"/>
    <d v="2026-08-05T17:18:30"/>
    <n v="69358672"/>
    <m/>
    <n v="146593115480"/>
    <s v="SPBU 4459413"/>
    <s v="ODP-PEC-FA/111 FA/D05/111.01"/>
    <s v="WO060930225"/>
    <m/>
    <m/>
    <m/>
    <n v="110.7116123"/>
    <n v="-6.6703828999999999"/>
    <s v="|MC60142|MYIA-060744012260/POI/DERA BAHTIAR WIDIYANTO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24:52"/>
    <d v="2026-08-05T15:00:00"/>
    <m/>
    <s v="PS"/>
    <s v="PECANGAAN"/>
    <s v="NO ADDON"/>
    <n v="20260805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5"/>
    <d v="2026-08-05T00:00:00"/>
    <n v="-0.625"/>
    <x v="0"/>
    <x v="1"/>
  </r>
  <r>
    <n v="44"/>
    <n v="1002511398"/>
    <n v="3"/>
    <x v="4"/>
    <n v="5"/>
    <s v="KUPANG"/>
    <s v="ENDE"/>
    <s v="END"/>
    <s v="REG"/>
    <s v="AO"/>
    <s v="NEW SALES"/>
    <s v="1P INET"/>
    <s v="7 | OSS - PROVISIONING ISSUED"/>
    <s v="RBS-Regional 3"/>
    <d v="2026-08-06T07:25:57"/>
    <d v="2026-08-07T08:09:54"/>
    <n v="69359519"/>
    <m/>
    <n v="172506788769"/>
    <s v="TOKO MEGA DARMA"/>
    <s v="ODP-END-FM/06 FM/D01/06.01"/>
    <s v="WO061034385"/>
    <m/>
    <m/>
    <m/>
    <n v="121.6514122"/>
    <n v="-8.8423689999999997"/>
    <s v="|MC40144|MYIA-077388511005/POI/GIOSCANI BRIAN G F/085231217979/brian0512fanggidae@gmail.com"/>
    <s v="MYIB_ASSISTANT"/>
    <m/>
    <m/>
    <m/>
    <m/>
    <m/>
    <m/>
    <m/>
    <m/>
    <s v="Management Janji"/>
    <s v="2026-08-07 08:00:00 | telp :085231217979 alt : manja : pagi : siang 07/08/2026 hub sebelum ke lokasi "/>
    <s v="FCC"/>
    <d v="2026-06-08T07:40:01"/>
    <d v="2026-08-07T08:00:00"/>
    <m/>
    <s v="PI"/>
    <s v="ENDE"/>
    <s v="NO ADDON"/>
    <m/>
    <s v="Provisioning Issued"/>
    <s v="HSI Bisnis Promo HUT Telkom PSB 70% - 50 Mbps"/>
    <s v="INDIBIZ"/>
    <m/>
    <m/>
    <d v="2026-08-07T08:00:00"/>
    <s v="2026-08-07 08:00:00 | telp :085231217979 alt : manja : pagi : siang 07/08/2026 hub sebelum ke lokasi "/>
    <m/>
    <m/>
    <m/>
    <e v="#NUM!"/>
    <e v="#NUM!"/>
    <x v="1"/>
    <x v="22"/>
  </r>
  <r>
    <n v="45"/>
    <n v="1002506699"/>
    <n v="3"/>
    <x v="3"/>
    <n v="4"/>
    <s v="PURWOKERTO"/>
    <s v="PURWOKERTO"/>
    <s v="PWT"/>
    <s v="REG"/>
    <s v="AO"/>
    <s v="NEW SALES"/>
    <s v="1P INET"/>
    <s v="102 | FOLLOW UP COMPLETED"/>
    <s v="RBS-Regional 3"/>
    <d v="2026-08-04T07:43:56"/>
    <d v="2026-08-07T11:26:39"/>
    <n v="69357877"/>
    <m/>
    <n v="146303609114"/>
    <s v="PT MODULAR KULINER INDONESIA"/>
    <s v="ODP-PWT-FBE/053 FBE/D04/053.01"/>
    <s v="WO060847164"/>
    <m/>
    <m/>
    <m/>
    <n v="109.242199"/>
    <n v="-7.4297899999999997"/>
    <s v="|MN02587|MYIA-089124800085/POI/JULIO PRATAMA PUTRA/081291522934/it.support@ishangry.com"/>
    <s v="MYIB_ASSISTANT"/>
    <m/>
    <m/>
    <m/>
    <m/>
    <m/>
    <m/>
    <m/>
    <m/>
    <s v="Management Janji"/>
    <s v="2026-08-05 08:00:00 | Nama PIC: BP JULIO Notel: 081291522934 Alt: -  Tanggal: 5/8/2026 Jam Pasang: Pagi Note: Hubungi sebelum ke lokasi, terimakasih. "/>
    <s v="FCC"/>
    <d v="2026-04-08T07:55:19"/>
    <d v="2026-08-05T08:00:00"/>
    <m/>
    <s v="REVOKE"/>
    <s v="X"/>
    <s v="NO ADDON"/>
    <m/>
    <s v="Follow Up Revoke Completed, New Order ID : SC1002514334"/>
    <s v="HSI Bisnis PSB 70% - 50 Mbps"/>
    <s v="INDIBIZ"/>
    <m/>
    <m/>
    <d v="2026-08-05T08:00:00"/>
    <s v="2026-08-05 08:00:00 | Nama PIC: BP JULIO Notel: 081291522934 Alt: -  Tanggal: 5/8/2026 Jam Pasang: Pagi Note: Hubungi sebelum ke lokasi, terimakasih. "/>
    <m/>
    <m/>
    <m/>
    <e v="#NUM!"/>
    <e v="#NUM!"/>
    <x v="1"/>
    <x v="1"/>
  </r>
  <r>
    <n v="46"/>
    <n v="1002517665"/>
    <n v="3"/>
    <x v="1"/>
    <n v="4"/>
    <s v="SEMARANG"/>
    <s v="INNER - SEMARANG JATENG UTARA"/>
    <s v="JHR"/>
    <s v="REG"/>
    <s v="AO"/>
    <s v="NEW SALES"/>
    <s v="1P INET"/>
    <s v="MIE - SEND SURVEY"/>
    <s v="RBS-Regional 3"/>
    <d v="2026-08-10T12:55:57"/>
    <d v="2026-08-10T12:58:01"/>
    <n v="69362403"/>
    <m/>
    <n v="142406122707"/>
    <s v="Sobat Cuan Abadi"/>
    <s v="ODP-JHR-FBD/020 FBD/D02/020.01"/>
    <s v="WO061392000"/>
    <m/>
    <m/>
    <m/>
    <n v="110.42993109673201"/>
    <n v="-6.9711133723907999"/>
    <s v="MD|MYDB-20260810264862|DN00001/MN00299|Sobat Cuan Abadi|08992662022"/>
    <s v="MYDIGIBIZPARTNER"/>
    <m/>
    <m/>
    <m/>
    <m/>
    <m/>
    <m/>
    <m/>
    <m/>
    <s v="Management Janji"/>
    <s v="2026-08-11 13:00:00 | Nama : BU LIA (OWNER) No Hp : 08992662022 No Alt :  Tgl Pemasangan : 11 Agustus 2026 Interval : PAGI  Note : Hubungi pelanggan terlebih dahulu"/>
    <s v="FCC"/>
    <d v="2026-10-08T13:09:48"/>
    <d v="2026-08-11T13:00:00"/>
    <m/>
    <s v="SURVEY_NEW_MANJA"/>
    <s v="JOHAR"/>
    <s v="NO ADDON"/>
    <m/>
    <s v="MIE - SEND SURVEY"/>
    <s v="HSI Bisnis Promo HUT Telkom PSB 70% - 50 Mbps"/>
    <s v="INDIBIZ"/>
    <m/>
    <m/>
    <d v="2026-08-11T13:00:00"/>
    <s v="2026-08-11 13:00:00 | Nama : BU LIA (OWNER) No Hp : 08992662022 No Alt :  Tgl Pemasangan : 11 Agustus 2026 Interval : PAGI  Note : Hubungi pelanggan terlebih dahulu"/>
    <m/>
    <m/>
    <m/>
    <e v="#NUM!"/>
    <e v="#NUM!"/>
    <x v="1"/>
    <x v="1"/>
  </r>
  <r>
    <n v="47"/>
    <n v="1002509545"/>
    <n v="3"/>
    <x v="3"/>
    <n v="4"/>
    <s v="YOGYAKARTA"/>
    <s v="SLEMAN"/>
    <s v="PKM"/>
    <s v="REG"/>
    <s v="AO"/>
    <s v="NEW SALES"/>
    <s v="1P INET"/>
    <s v="MIA - INVALID SURVEY"/>
    <s v="RBS-Regional 3"/>
    <d v="2026-08-05T08:19:56"/>
    <d v="2026-08-07T12:47:38"/>
    <n v="69358736"/>
    <m/>
    <n v="146144119829"/>
    <s v="di TURGO village ( PT DWI NUSA PERSADA INDONESIA)"/>
    <s v="ODP-PKM-FAF/087 FAF/D05/087.01"/>
    <s v="WO060948502"/>
    <m/>
    <m/>
    <m/>
    <n v="110.4142365"/>
    <n v="-7.6876500999999999"/>
    <s v="|MC80054|MYIA-044811527159/POI/ DWI ANDI RIO/088901902661/dwinusapersadaindonesia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5-08T08:25:38"/>
    <d v="2026-08-07T13:00:00"/>
    <m/>
    <s v="SURVEY_NEW_MANJA"/>
    <s v="X"/>
    <s v="NO ADDON"/>
    <m/>
    <s v="MIE - INVALID SURVEY - ODP Jauh"/>
    <s v="HSI Bisnis Promo HUT Telkom PSB 70% - 30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1"/>
    <x v="1"/>
  </r>
  <r>
    <n v="48"/>
    <n v="1002512142"/>
    <n v="3"/>
    <x v="1"/>
    <n v="4"/>
    <s v="SEMARANG"/>
    <s v="SALATIGA"/>
    <s v="SLI"/>
    <s v="REG"/>
    <s v="AO"/>
    <s v="NEW SALES"/>
    <s v="1P INET"/>
    <s v="Completed (PS)"/>
    <s v="RBS-Regional 3"/>
    <d v="2026-08-06T11:47:57"/>
    <d v="2026-08-08T13:29:10"/>
    <n v="69359884"/>
    <m/>
    <n v="142434111346"/>
    <s v="Toko Najib"/>
    <s v="ODP-SLI-FAE/062 FAE/D02/062.01"/>
    <s v="WO061062452"/>
    <m/>
    <m/>
    <m/>
    <n v="110.42077101767001"/>
    <n v="-7.4028708677662003"/>
    <s v="MD|MYDB-20260805264412|DN00001/MN00663|Toko Najib|089635810679"/>
    <s v="MYDIGIBIZPARTNER"/>
    <m/>
    <m/>
    <m/>
    <m/>
    <m/>
    <m/>
    <m/>
    <m/>
    <s v="Management Janji"/>
    <s v="2026-08-07 08:00:00 | Nama Pic : bp Najib No Hp Pic : 089635810679 No alt : - Jam Pemasangan : pagi  Tanggal Pemasangan : 7 Agustus 2026"/>
    <s v="FCC"/>
    <d v="2026-06-08T11:54:59"/>
    <d v="2026-08-07T08:00:00"/>
    <m/>
    <s v="PS"/>
    <s v="X"/>
    <s v="NO ADDON"/>
    <n v="20260808"/>
    <s v="Completed"/>
    <s v="HSI Bisnis Promo HUT Telkom PSB 70% - 100 Mbps"/>
    <s v="INDIBIZ"/>
    <m/>
    <m/>
    <d v="2026-08-07T08:00:00"/>
    <s v="2026-08-07 08:00:00 | Nama Pic : bp Najib No Hp Pic : 089635810679 No alt : - Jam Pemasangan : pagi  Tanggal Pemasangan : 7 Agustus 2026"/>
    <n v="2026"/>
    <n v="8"/>
    <n v="8"/>
    <d v="2026-08-08T00:00:00"/>
    <n v="0.66666666666424135"/>
    <x v="0"/>
    <x v="1"/>
  </r>
  <r>
    <n v="49"/>
    <n v="1002505606"/>
    <n v="3"/>
    <x v="6"/>
    <n v="5"/>
    <s v="SIDOARJO"/>
    <s v="JOMBANG"/>
    <s v="POS"/>
    <s v="REG"/>
    <s v="AO"/>
    <s v="NEW SALES"/>
    <m/>
    <s v="Completed (PS)"/>
    <s v="RBS-Regional 3"/>
    <d v="2026-08-03T09:25:49"/>
    <d v="2026-08-04T15:26:35"/>
    <n v="69357248"/>
    <m/>
    <n v="152333218440"/>
    <s v="SEGO TEMPONG MBAK WIWIN"/>
    <s v="ODP-POS-FE/69"/>
    <s v="WO060863995"/>
    <m/>
    <m/>
    <m/>
    <n v="112.2292388"/>
    <n v="-7.4674636000000003"/>
    <s v="|MN01463|/SEGO TEMPONG MBAK WIWIN /WINBACK 2.0 HSI B2B (1:1) 50MBPS 355RB PSB DISC 70%/1:1 WINBACK 50MBPS INET ONLY TARIF 355000 BELUM PPN /yulipuji1107@gmail.com/YULI PUJI ASTUTIK/85894165726"/>
    <s v="Sales Force DBS"/>
    <m/>
    <m/>
    <m/>
    <m/>
    <m/>
    <m/>
    <m/>
    <m/>
    <s v="Management Janji"/>
    <s v="2026-08-05 08:00:00|NoteÃ‚Â :  Internet Sudah Terpasang Tinggal Aktivasi |40961370|MYDITA"/>
    <s v="FCC"/>
    <d v="2026-03-08T09:40:13"/>
    <d v="2026-08-05T08:00:00"/>
    <m/>
    <s v="PS"/>
    <s v="JOMBANG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5T08:00:00"/>
    <s v="2026-08-05 08:00:00|NoteÃ‚Â :  Internet Sudah Terpasang Tinggal Aktivasi |40961370|MYDITA"/>
    <n v="2026"/>
    <n v="8"/>
    <n v="4"/>
    <d v="2026-08-04T00:00:00"/>
    <n v="-1.3333333333357587"/>
    <x v="0"/>
    <x v="13"/>
  </r>
  <r>
    <n v="50"/>
    <n v="1002512621"/>
    <n v="3"/>
    <x v="3"/>
    <n v="4"/>
    <s v="PURWOKERTO"/>
    <s v="PURWOKERTO"/>
    <s v="PWT"/>
    <s v="REG"/>
    <s v="AO"/>
    <s v="NEW SALES"/>
    <s v="2P INET + VOICE"/>
    <s v="102 | FOLLOW UP COMPLETED"/>
    <s v="RBS-Regional 3"/>
    <d v="2026-08-06T14:13:56"/>
    <d v="2026-08-08T08:59:55"/>
    <n v="69360049"/>
    <n v="2812958014"/>
    <n v="146303609155"/>
    <s v="mi ma&amp; 39;arif nu teluk"/>
    <s v="ODP-PWT-FP/085 FP/D04/085.01"/>
    <s v="WO061082988"/>
    <m/>
    <m/>
    <m/>
    <n v="109.2525802"/>
    <n v="-7.4514927000000002"/>
    <s v="|MN02742|MYIA-086458900272/POI/arif hidayat/+6285546640881/arifhidayat.mijen@gmail.com"/>
    <s v="MYIB_ASSISTANT"/>
    <m/>
    <m/>
    <m/>
    <m/>
    <m/>
    <m/>
    <m/>
    <m/>
    <s v="Management Janji"/>
    <s v="2026-08-07 13:00:00 | Nama Pic : bp arif No Hp Pic : 085546640881 No alt : - Jam Pemasangan : siang  Tanggal Pemasangan : 7 Agustus 2026"/>
    <s v="FCC"/>
    <d v="2026-06-08T14:26:03"/>
    <d v="2026-08-07T13:00:00"/>
    <m/>
    <s v="REVOKE"/>
    <s v="X"/>
    <s v="NO ADDON"/>
    <m/>
    <s v="Follow Up Revoke Completed, New Order ID : SC1002515611"/>
    <s v="HSI Bisnis Bundling Phone PSB 70% - Free 800 Menit - 75 Mbps"/>
    <s v="INDIBIZ"/>
    <m/>
    <m/>
    <d v="2026-08-07T13:00:00"/>
    <s v="2026-08-07 13:00:00 | Nama Pic : bp arif No Hp Pic : 085546640881 No alt : - Jam Pemasangan : siang  Tanggal Pemasangan : 7 Agustus 2026"/>
    <m/>
    <m/>
    <m/>
    <e v="#NUM!"/>
    <e v="#NUM!"/>
    <x v="1"/>
    <x v="1"/>
  </r>
  <r>
    <n v="51"/>
    <n v="1002506479"/>
    <n v="3"/>
    <x v="3"/>
    <n v="4"/>
    <s v="PURWOKERTO"/>
    <s v="PURWOKERTO"/>
    <s v="PWT"/>
    <s v="REG"/>
    <s v="AO"/>
    <s v="NEW SALES"/>
    <m/>
    <s v="Completed (PS)"/>
    <s v="RBS-Regional 3"/>
    <d v="2026-08-03T16:10:58"/>
    <d v="2026-08-03T21:09:34"/>
    <n v="69356855"/>
    <m/>
    <n v="146303609646"/>
    <s v="TOKO ROHMAH"/>
    <s v="ODP-PWT-FAH/043"/>
    <s v="WO060820308"/>
    <m/>
    <m/>
    <m/>
    <n v="109.2279032"/>
    <n v="-7.4381497999999997"/>
    <s v="|MC00213|MYIA-064172393120/POI/FADHILATUR ROHMAH/089670120643/fadilaturrohmah96@gmail.com"/>
    <s v="Sales Profesional"/>
    <m/>
    <m/>
    <m/>
    <m/>
    <m/>
    <m/>
    <m/>
    <m/>
    <s v="Management Janji"/>
    <s v="2026-08-02 13:00:00 | telp :089670120643  Tanggal pemasangan :03/08/2026  Jam pemasangan : pagi/siang  Info Tambahan : Hubungi pelanggan dulu sebelum ke lokasi  terima kasih"/>
    <s v="FCC"/>
    <d v="2026-03-08T16:39:49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2 13:00:00 | telp :089670120643  Tanggal pemasangan :03/08/2026  Jam pemasangan : pagi/siang  Info Tambahan : Hubungi pelanggan dulu sebelum ke lokasi  terima kasih"/>
    <n v="2026"/>
    <n v="8"/>
    <n v="3"/>
    <d v="2026-08-03T00:00:00"/>
    <n v="-0.29166666666424135"/>
    <x v="0"/>
    <x v="1"/>
  </r>
  <r>
    <n v="52"/>
    <n v="1002514392"/>
    <n v="3"/>
    <x v="0"/>
    <n v="5"/>
    <s v="MALANG"/>
    <s v="KEPANJEN"/>
    <s v="GDI"/>
    <s v="REG"/>
    <s v="AO"/>
    <s v="NEW SALES"/>
    <s v="1P INET"/>
    <s v="Completed (PS)"/>
    <s v="RBS-Regional 3"/>
    <d v="2026-08-07T11:41:56"/>
    <d v="2026-08-08T10:13:47"/>
    <n v="69360672"/>
    <m/>
    <n v="152715213806"/>
    <s v="SPBU 54.651.45"/>
    <s v="ODP-GDI-FA/23 GDI/D03/03.23"/>
    <s v="WO061152409"/>
    <m/>
    <m/>
    <m/>
    <n v="112.625091651121"/>
    <n v="-8.1716528285669998"/>
    <s v="|MN02703|MYIA-015809786993/POI/Yusanto Setyo Prihatono/082230577985/spbu5465145gdlg@gmail.com"/>
    <s v="MYIB_ASSISTANT"/>
    <m/>
    <m/>
    <m/>
    <m/>
    <m/>
    <m/>
    <m/>
    <m/>
    <s v="Management Janji"/>
    <s v="2026-08-08 08:00:00 | Tanggal pemasangan: 08/08/2026 Jam pemasangan : pagi / siang Info Tambahan : Hubungi pelanggan dulu sebelum ke lokasi. terima kasih"/>
    <s v="FCC"/>
    <d v="2026-07-08T11:55:04"/>
    <d v="2026-08-08T08:00:00"/>
    <m/>
    <s v="PS"/>
    <s v="TUREN"/>
    <s v="NO ADDON"/>
    <n v="20260808"/>
    <s v="Completed"/>
    <s v="HSI Bisnis Promo HUT Telkom PSB 70% - 100 Mbps"/>
    <s v="INDIBIZ"/>
    <m/>
    <m/>
    <d v="2026-08-08T08:00:00"/>
    <s v="2026-08-08 08:00:00 | Tanggal pemasangan: 08/08/2026 Jam pemasangan : pagi / siang Info Tambahan : Hubungi pelanggan dulu sebelum ke lokasi. terima kasih"/>
    <n v="2026"/>
    <n v="8"/>
    <n v="8"/>
    <d v="2026-08-08T00:00:00"/>
    <n v="-0.33333333333575865"/>
    <x v="0"/>
    <x v="23"/>
  </r>
  <r>
    <n v="53"/>
    <n v="1002518435"/>
    <n v="3"/>
    <x v="2"/>
    <n v="5"/>
    <s v="SINGARJA"/>
    <s v="GIANYAR"/>
    <s v="GIN"/>
    <s v="REG"/>
    <s v="AO"/>
    <s v="NEW SALES"/>
    <m/>
    <s v="MIE - SEND SURVEY"/>
    <s v="RBS-Regional 3"/>
    <d v="2026-08-10T16:11:29"/>
    <d v="2026-08-10T18:44:01"/>
    <n v="69362712"/>
    <m/>
    <n v="172407213930"/>
    <s v="SD NEGERI 3 BURUAN"/>
    <s v="ODP-GIN-FAN/21"/>
    <s v="WO061444908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25:38"/>
    <d v="2026-08-11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m/>
    <m/>
    <m/>
    <e v="#NUM!"/>
    <e v="#NUM!"/>
    <x v="1"/>
    <x v="5"/>
  </r>
  <r>
    <n v="54"/>
    <n v="1002506609"/>
    <n v="3"/>
    <x v="4"/>
    <n v="5"/>
    <s v="MATARAM"/>
    <s v="BIMA"/>
    <s v="SIL"/>
    <s v="REG"/>
    <s v="AO"/>
    <s v="NEW SALES"/>
    <s v="1P INET"/>
    <s v="102 | FOLLOW UP COMPLETED"/>
    <s v="RBS-Regional 3"/>
    <d v="2026-08-03T18:31:56"/>
    <d v="2026-08-08T09:10:56"/>
    <n v="69357823"/>
    <m/>
    <n v="172617203040"/>
    <s v="Toko Aiman"/>
    <s v="ODP-SIL-FAC/46 FAC/D05/46.01"/>
    <s v="WO060833730"/>
    <m/>
    <m/>
    <m/>
    <n v="118.633106"/>
    <n v="-8.5087240000000008"/>
    <s v="|MN02085|MYIA-043402253593/POI/Syam firdaus/082359216713/gugarimabi985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40:14"/>
    <d v="2026-08-04T15:00:00"/>
    <s v="Kendala Lainnya"/>
    <s v="REVOKE"/>
    <s v="BIMA BARAT"/>
    <s v="NETMONK"/>
    <m/>
    <s v="Follow Up Revoke Completed, New Order ID : SC1002515622"/>
    <s v="HSI Bisnis Bundling Netmonk PSB 70% - 2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1"/>
    <x v="8"/>
  </r>
  <r>
    <n v="55"/>
    <n v="1002512123"/>
    <n v="3"/>
    <x v="0"/>
    <n v="5"/>
    <s v="KEDIRI"/>
    <s v="KEDIRI"/>
    <s v="PAE"/>
    <s v="REG"/>
    <s v="AO"/>
    <s v="NEW SALES"/>
    <s v="1P INET"/>
    <s v="Completed (PS)"/>
    <s v="RBS-Regional 3"/>
    <d v="2026-08-06T11:43:56"/>
    <d v="2026-08-06T21:18:48"/>
    <n v="69359874"/>
    <m/>
    <n v="152639219479"/>
    <s v="TOKO NADILA"/>
    <s v="ODP-PAE-FA/39 FA/D07/39.01"/>
    <s v="WO061061888"/>
    <m/>
    <m/>
    <m/>
    <n v="112.188255"/>
    <n v="-7.7536740000000002"/>
    <s v="|MC20002|MYIA-033852787383/POI/MOH IQBAL ARIZAL/085334493999/hafidzcadang@tmails.net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S"/>
    <s v="PARE"/>
    <s v="NO ADDON"/>
    <n v="20260806"/>
    <s v="Completed"/>
    <s v="HSI Bisnis Promo HUT Telkom PSB 70% - 100 Mbps"/>
    <s v="INDIBIZ"/>
    <m/>
    <m/>
    <d v="2026-08-07T08:00:00"/>
    <s v="2026-08-07 08:00:00 | M Janji : (07/08/026) jam Pasang : 09:00 Note : hubungi pelanggan jika ingin kelokasi "/>
    <n v="2026"/>
    <n v="8"/>
    <n v="6"/>
    <d v="2026-08-06T00:00:00"/>
    <n v="-1.3333333333357587"/>
    <x v="0"/>
    <x v="24"/>
  </r>
  <r>
    <n v="56"/>
    <n v="1002512300"/>
    <n v="3"/>
    <x v="5"/>
    <n v="5"/>
    <s v="MADURA"/>
    <s v="BANGKALAN"/>
    <s v="SPG"/>
    <s v="REG"/>
    <s v="AO"/>
    <s v="NEW SALES"/>
    <m/>
    <s v="Completed (PS)"/>
    <s v="RBS-Regional 3"/>
    <d v="2026-08-06T12:58:21"/>
    <d v="2026-08-06T15:45:57"/>
    <n v="69352598"/>
    <m/>
    <n v="152434913487"/>
    <s v="TOKO RIDOI"/>
    <s v="ODP-SPG-FS/61"/>
    <s v="WO061070684"/>
    <m/>
    <m/>
    <m/>
    <n v="113.20769919999999"/>
    <n v="-7.0520544000000003"/>
    <s v="|MN02600|/TOKO RIDOI/087750023016/087778000795/rifaproduction383@gmail.com/HSI Bisnis Promo HUT Telkom (1:1) 50 Mbps (Rp 355.000) PSB Rp 150.000/RIDOI/Desa Ombul, Kedundung, Sampang"/>
    <s v="Sales Force DBS"/>
    <m/>
    <m/>
    <m/>
    <m/>
    <m/>
    <m/>
    <m/>
    <m/>
    <s v="Management Janji"/>
    <s v="2026-07-31 15:00:00|Nama PIC:  bp ridoi   No HP: 087750023016  Alt:  Tanggal: 31/7/2026  Jam Pasang: Sore  Note: Hubungi sebelum ke lokasi, terimakasih.  Diusahakan siang |RI2334|MYDITA"/>
    <s v="FCC"/>
    <d v="2026-06-08T13:10:52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7-31 15:00:00|Nama PIC:  bp ridoi   No HP: 087750023016  Alt:  Tanggal: 31/7/2026  Jam Pasang: Sore  Note: Hubungi sebelum ke lokasi, terimakasih.  Diusahakan siang |RI2334|MYDITA"/>
    <n v="2026"/>
    <n v="8"/>
    <n v="6"/>
    <d v="2026-08-06T00:00:00"/>
    <n v="-0.29166666666424135"/>
    <x v="0"/>
    <x v="7"/>
  </r>
  <r>
    <n v="57"/>
    <n v="1002515955"/>
    <n v="3"/>
    <x v="0"/>
    <n v="5"/>
    <s v="MADIUN"/>
    <s v="MADIUN"/>
    <s v="MNZ"/>
    <s v="REG"/>
    <s v="AO"/>
    <s v="NEW SALES"/>
    <s v="1P INET"/>
    <s v="Completed (PS)"/>
    <s v="RBS-Regional 3"/>
    <d v="2026-08-08T13:28:58"/>
    <d v="2026-08-09T21:56:24"/>
    <n v="69361458"/>
    <m/>
    <n v="152601214983"/>
    <s v="SPBU 54.631.24 (OFFICE)"/>
    <s v="ODP-MNZ-FD/198 FD/D19/198.01"/>
    <s v="WO061264067"/>
    <m/>
    <m/>
    <m/>
    <n v="111.512415"/>
    <n v="-7.6384629999999998"/>
    <s v="|MN00286|MYIA-074686908705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39:52"/>
    <d v="2026-08-09T13:00:00"/>
    <m/>
    <s v="PS"/>
    <s v="X"/>
    <s v="NO ADDON"/>
    <n v="20260809"/>
    <s v="Completed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n v="2026"/>
    <n v="8"/>
    <n v="9"/>
    <d v="2026-08-09T00:00:00"/>
    <n v="-0.54166666666424135"/>
    <x v="0"/>
    <x v="21"/>
  </r>
  <r>
    <n v="58"/>
    <n v="1002512410"/>
    <n v="3"/>
    <x v="3"/>
    <n v="4"/>
    <s v="YOGYAKARTA"/>
    <s v="GUNUNG KIDUL"/>
    <s v="WNS"/>
    <s v="REG"/>
    <s v="AO"/>
    <s v="NEW SALES"/>
    <s v="1P INET"/>
    <s v="Completed (PS)"/>
    <s v="RBS-Regional 3"/>
    <d v="2026-08-06T13:29:56"/>
    <d v="2026-08-07T12:32:18"/>
    <n v="69359986"/>
    <m/>
    <n v="143135115031"/>
    <s v="SMK MARDHOTULLAH PLAYEN"/>
    <s v="ODP-WNS-FEA/022 FEA/D02/022.01"/>
    <s v="WO061076997"/>
    <m/>
    <m/>
    <m/>
    <n v="110.5860709"/>
    <n v="-7.9555423999999997"/>
    <s v="|MN00277|MYIA-075807223071/POI/Rohmat Widiyanto/08122997243/smkmardhotullahplayen@gmail.com"/>
    <s v="MYIB_ASSISTANT"/>
    <m/>
    <m/>
    <m/>
    <m/>
    <m/>
    <m/>
    <m/>
    <m/>
    <s v="Management Janji"/>
    <s v="2026-08-07 13:00:00 | Nama : BP ROHMAT WIDIYANTO No Hp : 08122997243 No Alt :  Tgl Pemasangan : 07 Agustus 2026 Interval : PAGI  Note : Hubungi pelanggan terlebih dahulu"/>
    <s v="FCC"/>
    <d v="2026-06-08T13:40:05"/>
    <d v="2026-08-07T13:00:00"/>
    <m/>
    <s v="PS"/>
    <s v="WONOSARI"/>
    <s v="NO ADDON"/>
    <n v="20260807"/>
    <s v="Completed"/>
    <s v="HSI Bisnis Basic Promo HUT Telkom PSB 70% - 50 Mbps"/>
    <s v="INDIBIZ"/>
    <m/>
    <m/>
    <d v="2026-08-07T13:00:00"/>
    <s v="2026-08-07 13:00:00 | Nama : BP ROHMAT WIDIYANTO No Hp : 08122997243 No Alt :  Tgl Pemasangan : 07 Agustus 2026 Interval : PAGI  Note : Hubungi pelanggan terlebih dahulu"/>
    <n v="2026"/>
    <n v="8"/>
    <n v="7"/>
    <d v="2026-08-07T00:00:00"/>
    <n v="-0.54166666666424135"/>
    <x v="0"/>
    <x v="1"/>
  </r>
  <r>
    <n v="59"/>
    <n v="1002504770"/>
    <n v="3"/>
    <x v="0"/>
    <n v="5"/>
    <s v="MADIUN"/>
    <s v="TUBAN"/>
    <s v="JTR"/>
    <s v="REG"/>
    <s v="AO"/>
    <s v="NEW SALES"/>
    <s v="1P INET"/>
    <s v="Completed (PS)"/>
    <s v="RBS-Regional 3"/>
    <d v="2026-08-01T15:47:56"/>
    <d v="2026-08-02T15:08:36"/>
    <n v="69356827"/>
    <m/>
    <n v="152645203491"/>
    <s v="TOKO KAIN MURAH"/>
    <s v="ODP-JTR-FB/15 FB/D03/15.01"/>
    <s v="WO060666682"/>
    <m/>
    <m/>
    <m/>
    <n v="111.72435209155"/>
    <n v="-7.0172890869492202"/>
    <s v="MD|MYDB-20260801264151|DN00001/MN01285|TOKO KAIN MURAH|0895384255955"/>
    <s v="MYDIGIBIZPARTNER"/>
    <m/>
    <m/>
    <m/>
    <m/>
    <m/>
    <m/>
    <m/>
    <m/>
    <s v="Management Janji"/>
    <s v="2026-08-02 13:00:00 | Nama Pic : bp ahmad  No Hp Pic : 0895384255955 No alt : - Jam Pemasangan : pagi  Tanggal Pemasangan : 2 Agustus 2026"/>
    <s v="FCC"/>
    <d v="2026-01-08T15:55:09"/>
    <d v="2026-08-02T13:00:00"/>
    <m/>
    <s v="PS"/>
    <s v="JATIROGO BANCAR"/>
    <s v="NO ADDON"/>
    <n v="20260802"/>
    <s v="Completed"/>
    <s v="HSI Bisnis Promo HUT Telkom PSB 70% - 150 Mbps"/>
    <s v="INDIBIZ"/>
    <m/>
    <m/>
    <d v="2026-08-02T13:00:00"/>
    <s v="2026-08-02 13:00:00 | Nama Pic : bp ahmad  No Hp Pic : 0895384255955 No alt : - Jam Pemasangan : pagi  Tanggal Pemasangan : 2 Agustus 2026"/>
    <n v="2026"/>
    <n v="8"/>
    <n v="2"/>
    <d v="2026-08-02T00:00:00"/>
    <n v="-0.54166666666424135"/>
    <x v="0"/>
    <x v="15"/>
  </r>
  <r>
    <n v="60"/>
    <n v="1002511598"/>
    <n v="3"/>
    <x v="6"/>
    <n v="5"/>
    <s v="SIDOARJO"/>
    <s v="INNER - JATIM TIMUR"/>
    <s v="KRN"/>
    <s v="REG"/>
    <s v="AO"/>
    <s v="NEW SALES"/>
    <m/>
    <s v="Completed (PS)"/>
    <s v="RBS-Regional 3"/>
    <d v="2026-08-06T09:31:36"/>
    <d v="2026-08-07T17:32:28"/>
    <n v="69359639"/>
    <m/>
    <n v="152331250926"/>
    <s v="TOKO JAYA MAKMUR SENTOSA"/>
    <s v="ODP-KRN-FAD/50"/>
    <s v="WO061059041"/>
    <m/>
    <m/>
    <m/>
    <n v="112.5469586"/>
    <n v="-7.4551435000000001"/>
    <s v="|MC30111|/WINARTI/085188645162 / 82144141183/zulaikahwinarti38@gmail.com"/>
    <s v="Sales Force DBS"/>
    <m/>
    <m/>
    <m/>
    <m/>
    <m/>
    <m/>
    <m/>
    <m/>
    <s v="Management Janji"/>
    <s v="2026-08-07 08:00:00|Nama PIC : Winarti No HP : 085188645162 Alt :  M Janji : 07/08/2026 Jam Pasang : 08.00 - 13:00  NoteÃ‚Â :  hubungi terlebih dahulu sebelum kelokasi |40981182|MYDITA"/>
    <s v="FCC"/>
    <d v="2026-06-08T09:39:52"/>
    <d v="2026-08-07T08:00:00"/>
    <m/>
    <s v="PS"/>
    <s v="KRIAN"/>
    <s v="NETMONK - OCA"/>
    <n v="20260807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07T08:00:00"/>
    <s v="2026-08-07 08:00:00|Nama PIC : Winarti No HP : 085188645162 Alt :  M Janji : 07/08/2026 Jam Pasang : 08.00 - 13:00  NoteÃ‚Â :  hubungi terlebih dahulu sebelum kelokasi |40981182|MYDITA"/>
    <n v="2026"/>
    <n v="8"/>
    <n v="7"/>
    <d v="2026-08-07T00:00:00"/>
    <n v="-0.33333333333575865"/>
    <x v="0"/>
    <x v="11"/>
  </r>
  <r>
    <n v="61"/>
    <n v="1002505593"/>
    <n v="3"/>
    <x v="5"/>
    <n v="5"/>
    <s v="SBY UTARA"/>
    <s v="LAMONGAN"/>
    <s v="LMG"/>
    <s v="REG"/>
    <s v="AO"/>
    <s v="NEW SALES"/>
    <s v="1P INET"/>
    <s v="Completed (PS)"/>
    <s v="RBS-Regional 3"/>
    <d v="2026-08-03T09:19:56"/>
    <d v="2026-08-04T09:51:24"/>
    <n v="69357227"/>
    <m/>
    <n v="152433909900"/>
    <s v="SPBU 54.622.24"/>
    <s v="ODP-LMG-FJ/83 FJ/D04/83.01"/>
    <s v="WO060757712"/>
    <m/>
    <m/>
    <m/>
    <n v="112.405857145786"/>
    <n v="-7.1195071119091997"/>
    <s v="MD|MYDB-20260803264215|DN00001/MN00216|SPBU 54.622.24|0895341690022"/>
    <s v="MYDIGIBIZPARTNER"/>
    <m/>
    <m/>
    <m/>
    <m/>
    <m/>
    <m/>
    <m/>
    <m/>
    <s v="Management Janji"/>
    <s v="2026-08-04 10:00:00 | Tanggal Pemasangan : 04 Agustus 2026 Jam Pemasangan : 08:00 13:00 Info Tambahan : Hubungi pelanggan dulu sebelum ke lokasi terimakasih"/>
    <s v="FCC"/>
    <d v="2026-03-08T09:25:39"/>
    <d v="2026-08-04T10:00:00"/>
    <m/>
    <s v="PS"/>
    <s v="LAMONGAN"/>
    <s v="NO ADDON"/>
    <n v="20260804"/>
    <s v="Completed"/>
    <s v="HSI Bisnis Promo HUT Telkom PSB 70% - 50 Mbps"/>
    <s v="INDIBIZ"/>
    <m/>
    <m/>
    <d v="2026-08-04T10:00:00"/>
    <s v="2026-08-04 10:00:00 | Tanggal Pemasangan : 04 Agustus 2026 Jam Pemasangan : 08:00 13:00 Info Tambahan : Hubungi pelanggan dulu sebelum ke lokasi terimakasih"/>
    <n v="2026"/>
    <n v="8"/>
    <n v="4"/>
    <d v="2026-08-04T00:00:00"/>
    <n v="-0.41666666666424135"/>
    <x v="0"/>
    <x v="14"/>
  </r>
  <r>
    <n v="62"/>
    <n v="1002509974"/>
    <n v="3"/>
    <x v="6"/>
    <n v="5"/>
    <s v="PASURUAN"/>
    <s v="PASURUAN"/>
    <s v="PSN"/>
    <s v="REG"/>
    <s v="AO"/>
    <s v="NEW SALES"/>
    <m/>
    <s v="CANCEL COMPLETED"/>
    <s v="RBS-Regional 3"/>
    <d v="2026-08-05T10:27:06"/>
    <d v="2026-08-05T11:24:27"/>
    <n v="69358909"/>
    <m/>
    <n v="152729256692"/>
    <s v="WARUNG DYNASTY"/>
    <s v="ODP-PSN-FBF/79"/>
    <m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m/>
    <m/>
    <m/>
    <d v="2026-05-08T10:39:45"/>
    <m/>
    <m/>
    <s v="REJECT_FCC"/>
    <s v="PASURUAN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7"/>
  </r>
  <r>
    <n v="63"/>
    <n v="1002514594"/>
    <n v="3"/>
    <x v="4"/>
    <n v="5"/>
    <s v="MATARAM"/>
    <s v="SUMBAWA"/>
    <s v="SBW"/>
    <s v="REG"/>
    <s v="AO"/>
    <s v="NEW SALES"/>
    <s v="1P INET"/>
    <s v="102 | FOLLOW UP COMPLETED"/>
    <s v="RBS-Regional 3"/>
    <d v="2026-08-07T13:23:56"/>
    <d v="2026-08-10T13:10:37"/>
    <n v="69360771"/>
    <m/>
    <n v="172606792116"/>
    <s v="LAUNDRY EL"/>
    <s v="ODP-SBW-FBG/06 FBG/D02/06.01"/>
    <s v="WO061164954"/>
    <m/>
    <m/>
    <m/>
    <n v="117.7059984"/>
    <n v="-8.6711797999999902"/>
    <s v="|MN01595|MYIA-086815516183/POI/fajriansyah/085927313163/fajriansyah030597@gmail.com"/>
    <s v="MYIB_ASSISTANT"/>
    <m/>
    <m/>
    <m/>
    <m/>
    <m/>
    <m/>
    <m/>
    <m/>
    <s v="Management Janji"/>
    <s v="2026-08-08 13:00:00 | Nama Pic : bp fajriansyah No Hp Pic : 088292061272 No alt : - Jam Pemasangan : pagi  Tanggal Pemasangan : 8 Agustus 2026"/>
    <s v="FCC"/>
    <d v="2026-07-08T13:25:39"/>
    <d v="2026-08-08T13:00:00"/>
    <s v="Kendala Lainnya"/>
    <s v="REVOKE"/>
    <s v="X"/>
    <s v="NO ADDON"/>
    <m/>
    <s v="Follow Up Revoke Completed, New Order ID : SC1002517689"/>
    <s v="HSI Bisnis Promo HUT Telkom PSB 70% - 50 Mbps"/>
    <s v="INDIBIZ"/>
    <m/>
    <m/>
    <d v="2026-08-08T13:00:00"/>
    <s v="2026-08-08 13:00:00 | Nama Pic : bp fajriansyah No Hp Pic : 088292061272 No alt : - Jam Pemasangan : pagi  Tanggal Pemasangan : 8 Agustus 2026"/>
    <m/>
    <m/>
    <m/>
    <e v="#NUM!"/>
    <e v="#NUM!"/>
    <x v="1"/>
    <x v="4"/>
  </r>
  <r>
    <n v="64"/>
    <n v="1002510759"/>
    <n v="3"/>
    <x v="4"/>
    <n v="5"/>
    <s v="KUPANG"/>
    <s v="ENDE"/>
    <s v="END"/>
    <s v="REG"/>
    <s v="AO"/>
    <s v="NEW SALES"/>
    <s v="1P INET"/>
    <s v="Completed (PS)"/>
    <s v="RBS-Regional 3"/>
    <d v="2026-08-05T14:19:56"/>
    <d v="2026-08-05T21:17:22"/>
    <n v="69359260"/>
    <m/>
    <n v="172506788955"/>
    <s v="KIOS KRISNA"/>
    <s v="ODP-END-FM/05 FM/D01/05.01"/>
    <s v="WO060993154"/>
    <m/>
    <m/>
    <m/>
    <n v="121.6504387"/>
    <n v="-8.8422325999999902"/>
    <s v="|MC40142|MYIA-067375161025/POI/GIOSCANI BRIAN/+6285231217979/brian0512fanggidae@gmail.com"/>
    <s v="MYIB_ASSISTANT"/>
    <m/>
    <m/>
    <m/>
    <m/>
    <m/>
    <m/>
    <m/>
    <m/>
    <s v="Management Janji"/>
    <s v="2026-08-07 08:00:00 | Nama PIC : BAPAK BRIAN No HP : 085231217979 Alt :  M Janji : (JUMAT/7/AGUSTUS/2026) jam Pasang : 09:00 Note : hubungi pelanggan jika ingin kelokasi"/>
    <s v="FCC"/>
    <d v="2026-05-08T14:25:36"/>
    <d v="2026-08-07T08:00:00"/>
    <m/>
    <s v="PS"/>
    <s v="ENDE"/>
    <s v="NO ADDON"/>
    <n v="20260805"/>
    <s v="Completed"/>
    <s v="HSI Bisnis Promo HUT Telkom PSB 70% - 50 Mbps"/>
    <s v="INDIBIZ"/>
    <m/>
    <m/>
    <d v="2026-08-07T08:00:00"/>
    <s v="2026-08-07 08:00:00 | Nama PIC : BAPAK BRIAN No HP : 085231217979 Alt :  M Janji : (JUMAT/7/AGUSTUS/2026) jam Pasang : 09:00 Note : hubungi pelanggan jika ingin kelokasi"/>
    <n v="2026"/>
    <n v="8"/>
    <n v="5"/>
    <d v="2026-08-05T00:00:00"/>
    <n v="-2.3333333333357587"/>
    <x v="0"/>
    <x v="22"/>
  </r>
  <r>
    <n v="65"/>
    <n v="1002510436"/>
    <n v="3"/>
    <x v="4"/>
    <n v="5"/>
    <s v="KUPANG"/>
    <s v="ENDE"/>
    <s v="END"/>
    <s v="REG"/>
    <s v="AO"/>
    <s v="NEW SALES"/>
    <s v="1P INET"/>
    <s v="Completed (PS)"/>
    <s v="RBS-Regional 3"/>
    <d v="2026-08-05T12:55:56"/>
    <d v="2026-08-07T13:30:16"/>
    <n v="69359116"/>
    <m/>
    <n v="172506788953"/>
    <s v="SDK DETUMBAWA"/>
    <s v="ODP-END-FDA/52 FDA/D03/52.01"/>
    <s v="WO060978813"/>
    <m/>
    <m/>
    <m/>
    <n v="121.6719839"/>
    <n v="-8.7859672999999994"/>
    <s v="|MC40144|MYIA-078361669405/POI/ADRIANUS LAWI SAMBI/085238366910/adrianussambi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10:17"/>
    <d v="2026-08-06T13:00:00"/>
    <m/>
    <s v="PS"/>
    <s v="ENDE"/>
    <s v="NO ADDON"/>
    <n v="20260807"/>
    <s v="Completed"/>
    <s v="HSI Bisnis Promo HUT Telkom PSB 70% - 10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7"/>
    <d v="2026-08-07T00:00:00"/>
    <n v="0.45833333333575865"/>
    <x v="0"/>
    <x v="22"/>
  </r>
  <r>
    <n v="66"/>
    <n v="1002508243"/>
    <n v="3"/>
    <x v="6"/>
    <n v="5"/>
    <s v="PASURUAN"/>
    <s v="PROBOLINGGO"/>
    <s v="TGS"/>
    <s v="REG"/>
    <s v="AO"/>
    <s v="NEW SALES"/>
    <m/>
    <s v="Completed (PS)"/>
    <s v="RBS-Regional 3"/>
    <d v="2026-08-04T13:32:33"/>
    <d v="2026-08-05T21:18:56"/>
    <n v="69358296"/>
    <m/>
    <n v="152530201994"/>
    <s v="TOKO HLP"/>
    <s v="ODP-TGS-FA/54"/>
    <s v="WO060959527"/>
    <m/>
    <m/>
    <m/>
    <n v="113.1076104"/>
    <n v="-7.7498443999999997"/>
    <s v="|MN01068|/TOKO HLP/WINBACK HSI B2B + OCA BREACH CHECKER  (1:1) 300MBPS 1,250,5JT PSB DISC 70%//Mhidayatullah620@gmail.com/HOLIPA/89527814408"/>
    <s v="Sales Force DBS"/>
    <m/>
    <m/>
    <m/>
    <m/>
    <m/>
    <m/>
    <m/>
    <m/>
    <s v="Management Janji"/>
    <s v="2026-08-06 08:00:00|Tanggal: 06/8/2026 Jam Pasang: Pagi Note: Hubungi pelanggan sebelum ke lokasi, terima kasih.|40981182|MYDITA"/>
    <s v="FCC"/>
    <d v="2026-04-08T13:39:51"/>
    <d v="2026-08-06T08:00:00"/>
    <m/>
    <s v="PS"/>
    <s v="X"/>
    <s v="OCA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: 06/8/2026 Jam Pasang: Pagi Note: Hubungi pelanggan sebelum ke lokasi, terima kasih.|40981182|MYDITA"/>
    <n v="2026"/>
    <n v="8"/>
    <n v="5"/>
    <d v="2026-08-05T00:00:00"/>
    <n v="-1.3333333333357587"/>
    <x v="0"/>
    <x v="25"/>
  </r>
  <r>
    <n v="67"/>
    <n v="1002513883"/>
    <n v="3"/>
    <x v="3"/>
    <n v="4"/>
    <s v="YOGYAKARTA"/>
    <s v="INNER - YOGYA JATENG SELATAN"/>
    <s v="KBU"/>
    <s v="REG"/>
    <s v="AO"/>
    <s v="NEW SALES"/>
    <s v="1P INET"/>
    <s v="Completed (PS)"/>
    <s v="RBS-Regional 3"/>
    <d v="2026-08-07T09:37:57"/>
    <d v="2026-08-08T12:47:06"/>
    <n v="69360476"/>
    <m/>
    <n v="146113146452"/>
    <s v="PUNOKAWAN PAJEKSAN"/>
    <s v="ODP-KBU-FCP/019 FCP/D02/019.01"/>
    <s v="WO061137848"/>
    <m/>
    <m/>
    <m/>
    <n v="110.36300900000001"/>
    <n v="-7.7960019999999997"/>
    <s v="|MC80046|MYIA-077951973868/POI/TRIONO/081515001500/punokawanpajeksan@gmail.com"/>
    <s v="MYIB_ASSISTANT"/>
    <m/>
    <m/>
    <m/>
    <m/>
    <m/>
    <m/>
    <m/>
    <m/>
    <s v="Management Janji"/>
    <s v="2026-08-09 13:00:00 | M Janji : 8 agustus 2026 jam Pasang : pagi siang Note : hubungi pelanggan jika ingin kelokasi"/>
    <s v="FCC"/>
    <d v="2026-07-08T09:40:07"/>
    <d v="2026-08-09T13:00:00"/>
    <m/>
    <s v="PS"/>
    <s v="X"/>
    <s v="NO ADDON"/>
    <n v="20260808"/>
    <s v="Completed"/>
    <s v="HSI Bisnis Promo HUT Telkom PSB 70% - 100 Mbps"/>
    <s v="INDIBIZ"/>
    <m/>
    <m/>
    <d v="2026-08-09T13:00:00"/>
    <s v="2026-08-09 13:00:00 | M Janji : 8 agustus 2026 jam Pasang : pagi siang Note : hubungi pelanggan jika ingin kelokasi"/>
    <n v="2026"/>
    <n v="8"/>
    <n v="8"/>
    <d v="2026-08-08T00:00:00"/>
    <n v="-1.5416666666642413"/>
    <x v="0"/>
    <x v="1"/>
  </r>
  <r>
    <n v="68"/>
    <n v="1002504718"/>
    <n v="3"/>
    <x v="5"/>
    <n v="5"/>
    <s v="SBY UTARA"/>
    <s v="GRESIK"/>
    <s v="GSK"/>
    <s v="REG"/>
    <s v="AO"/>
    <s v="NEW SALES"/>
    <s v="1P INET"/>
    <s v="Completed (PS)"/>
    <s v="RBS-Regional 3"/>
    <d v="2026-08-01T15:19:57"/>
    <d v="2026-08-02T22:45:44"/>
    <n v="69356811"/>
    <m/>
    <n v="152421262082"/>
    <s v="SPBUN 5861102"/>
    <s v="ODP-GSK-FAQ/61 FAQ/D04/61.01"/>
    <s v="WO060663811"/>
    <m/>
    <m/>
    <m/>
    <n v="112.659298740327"/>
    <n v="-7.1539250396975804"/>
    <s v="MD|MYDB-20260731264027|DN00001/MN02100|SPBUN 5861102|085707551304"/>
    <s v="MYDIGIBIZPARTNER"/>
    <m/>
    <m/>
    <m/>
    <m/>
    <m/>
    <m/>
    <m/>
    <m/>
    <s v="Management Janji"/>
    <s v="2026-08-03 08:00:00 | Nama PIC : Bp Achmad No Hp : 085707551304 No Alt : - Tgl Pemasangan : 03 Agustus 2026 Interval : PAGI SIANG Note : Hubungi pelanggan terlebih dahulu"/>
    <s v="FCC"/>
    <d v="2026-01-08T15:25:05"/>
    <d v="2026-08-03T08:00:00"/>
    <m/>
    <s v="PS"/>
    <s v="GRESIK"/>
    <s v="NO ADDON"/>
    <n v="20260802"/>
    <s v="Completed"/>
    <s v="HSI Bisnis Promo HUT Telkom PSB 70% - 50 Mbps"/>
    <s v="INDIBIZ"/>
    <m/>
    <m/>
    <d v="2026-08-03T08:00:00"/>
    <s v="2026-08-03 08:00:00 | Nama PIC : Bp Achmad No Hp : 085707551304 No Alt : - Tgl Pemasangan : 03 Agustus 2026 Interval : PAGI SIANG Note : Hubungi pelanggan terlebih dahulu"/>
    <n v="2026"/>
    <n v="8"/>
    <n v="2"/>
    <d v="2026-08-02T00:00:00"/>
    <n v="-1.3333333333357587"/>
    <x v="0"/>
    <x v="14"/>
  </r>
  <r>
    <n v="69"/>
    <n v="1002516144"/>
    <n v="3"/>
    <x v="5"/>
    <n v="5"/>
    <s v="SBY SELATAN"/>
    <s v="TANDES"/>
    <s v="DMO"/>
    <s v="REG"/>
    <s v="AO"/>
    <s v="NEW SALES"/>
    <s v="1P INET"/>
    <s v="102 | FOLLOW UP COMPLETED"/>
    <s v="RBS-Regional 3"/>
    <d v="2026-08-08T16:10:56"/>
    <d v="2026-08-10T13:45:04"/>
    <n v="69361588"/>
    <m/>
    <n v="152301273010"/>
    <s v="SMK Kawung 2 (Ruang Waka)"/>
    <s v="ODP-DMO-FNQ/69 FNQ/D04/69.01"/>
    <s v="WO061278990"/>
    <m/>
    <m/>
    <m/>
    <n v="112.71169759999999"/>
    <n v="-7.2704519999999899"/>
    <s v="|MN02813|MYIA-092531568209/POI/Ana/085333142872/smkkawungduasby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s v="Kendala Pelanggan"/>
    <s v="REVOKE"/>
    <s v="DARMO GUBENG"/>
    <s v="OCA"/>
    <m/>
    <s v="Follow Up Revoke Completed, New Order ID : SC1002517822"/>
    <s v="HSI Bisnis Basic Bundling OCA Breach Checker Promo 2026 PSB 70% - 50 Mbps"/>
    <s v="INDIBIZ"/>
    <m/>
    <m/>
    <d v="2026-08-09T13:00:00"/>
    <s v="2026-08-09 13:00:00 | Tanggal pemasangan: 09/08/2026 Jam pemasangan : pagi / siang Info Tambahan : Hubungi pelanggan dulu sebelum ke lokasi. terima kasih"/>
    <m/>
    <m/>
    <m/>
    <e v="#NUM!"/>
    <e v="#NUM!"/>
    <x v="1"/>
    <x v="26"/>
  </r>
  <r>
    <n v="70"/>
    <n v="1002514108"/>
    <n v="3"/>
    <x v="5"/>
    <n v="5"/>
    <s v="SBY UTARA"/>
    <s v="TANDES"/>
    <s v="KNN"/>
    <s v="REG"/>
    <s v="AO"/>
    <s v="NEW SALES"/>
    <s v="1P INET"/>
    <s v="Completed (PS)"/>
    <s v="RBS-Regional 3"/>
    <d v="2026-08-07T10:31:56"/>
    <d v="2026-08-10T08:54:53"/>
    <n v="69360561"/>
    <m/>
    <n v="152412248754"/>
    <s v="PT AIDEN ENERGI INDONESIA"/>
    <s v="ODP-TDS-FQA/03 FQA/D01/03.01"/>
    <s v="WO061143783"/>
    <m/>
    <m/>
    <m/>
    <n v="112.6557693"/>
    <n v="-7.2535153000000001"/>
    <s v="|MN01063|MYIA-085668635260/POI/anam /085859950494/admin@skynetindonesia.id"/>
    <s v="MYIB_ASSISTANT"/>
    <m/>
    <m/>
    <m/>
    <m/>
    <m/>
    <m/>
    <m/>
    <m/>
    <s v="Management Janji"/>
    <s v="2026-08-08 08:00:00 | Nama PIC : bapak anam No HP : 085859950494 No Alternatif : - M Janji : 08/08/2026 Jam Pasang : Pagi NoteÃ‚Â :  Hubungi terlebih dahulu sebelum ke lokasi  "/>
    <s v="FCC"/>
    <d v="2026-07-08T10:39:56"/>
    <d v="2026-08-08T08:00:00"/>
    <m/>
    <s v="PS"/>
    <s v="KANDANGAN"/>
    <s v="NO ADDON"/>
    <n v="20260810"/>
    <s v="Completed"/>
    <s v="HSI Bisnis Basic Promo HUT Telkom PSB 70% - 75 Mbps"/>
    <s v="INDIBIZ"/>
    <m/>
    <m/>
    <d v="2026-08-08T08:00:00"/>
    <s v="2026-08-08 08:00:00 | Nama PIC : bapak anam No HP : 085859950494 No Alternatif : - M Janji : 08/08/2026 Jam Pasang : Pagi NoteÃ‚Â :  Hubungi terlebih dahulu sebelum ke lokasi  "/>
    <n v="2026"/>
    <n v="8"/>
    <n v="10"/>
    <d v="2026-08-10T00:00:00"/>
    <n v="1.6666666666642413"/>
    <x v="2"/>
    <x v="26"/>
  </r>
  <r>
    <n v="71"/>
    <n v="1002505758"/>
    <n v="3"/>
    <x v="6"/>
    <n v="5"/>
    <s v="JEMBER"/>
    <s v="BONDOWOSO"/>
    <s v="PRJ"/>
    <s v="REG"/>
    <s v="AO"/>
    <s v="NEW SALES"/>
    <s v="2P INET + VOICE"/>
    <s v="Completed (PS)"/>
    <s v="RBS-Regional 3"/>
    <d v="2026-08-03T10:25:56"/>
    <d v="2026-08-03T21:09:34"/>
    <n v="69357314"/>
    <n v="3322011034"/>
    <n v="152526201925"/>
    <s v="RUMAH KOST DWI ADITAMA"/>
    <s v="ODP-PRJ-FB/38 FB/D03/38.01"/>
    <s v="WO060764860"/>
    <m/>
    <m/>
    <m/>
    <n v="113.98102450942"/>
    <n v="-7.7945371523285001"/>
    <s v="|MC30175|MYIA-010148255900/POI/RAFLY DWI ADITAMA/083842084874/dwiaditama00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BONDOWOSO"/>
    <s v="NO ADDON"/>
    <n v="20260803"/>
    <s v="Completed"/>
    <s v="HSI Bisnis Bundling Phone PSB 70% - Free 800 Menit Promo - 30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0"/>
    <x v="27"/>
  </r>
  <r>
    <n v="72"/>
    <n v="1002516222"/>
    <n v="3"/>
    <x v="4"/>
    <n v="5"/>
    <s v="MATARAM"/>
    <s v="BIMA"/>
    <s v="SIL"/>
    <s v="REG"/>
    <s v="AO"/>
    <s v="NEW SALES"/>
    <m/>
    <s v="8 | OSS - PONR"/>
    <s v="RBS-Regional 3"/>
    <d v="2026-08-08T19:01:04"/>
    <d v="2026-08-08T19:43:54"/>
    <n v="69360511"/>
    <m/>
    <n v="172617203052"/>
    <s v="Toko hermansyah"/>
    <s v="ODP-SIL-FAC/18"/>
    <s v="WO061290399"/>
    <m/>
    <m/>
    <m/>
    <n v="118.625393863173"/>
    <n v="-8.4993011417142394"/>
    <s v="|MN02085|MYIA-013097393547/POI/Hermansyah/087890123319/bimasyamsudin015@gmail.com"/>
    <s v="MYDIGIBIZPARTNER"/>
    <m/>
    <m/>
    <m/>
    <m/>
    <m/>
    <m/>
    <m/>
    <m/>
    <s v="Management Janji"/>
    <s v="2026-08-08 13:00:00 | Nama Pic : BP HERMANSYAH  No Hp Pic : 087890123319  Jam Pemasangan : 08:00 - 12.00  Tanggal Pemasangan : SABTU 08 AGUSTUS 2026  Info Tambahan : Hubungi pelanggan sebelum datang ke lokasi, terima kasih."/>
    <s v="FCC"/>
    <d v="2026-08-08T19:09:53"/>
    <m/>
    <m/>
    <s v="ACT_COM"/>
    <s v="BIMA BARAT"/>
    <s v="NETMONK"/>
    <m/>
    <s v="PONR"/>
    <s v="- E23015;E23015 ~ ES23 - Perangkat ONT[0]  - E23015~null~44292;E23015||11||Abodemen 0[0]  - E23015~null~E23015_SWONTDUALB;SWONTDUALB ~ Biaya Sewa ONT Dual Band ~ E23015[50000]  - E23046;E23046 ~ ES23 - Paket HSI Bisnis[0]  - E23046~null~E23046_UNL;UNL ~ I"/>
    <s v="INDIBIZ"/>
    <m/>
    <m/>
    <d v="2026-08-08T07:00:00"/>
    <s v="2026-08-08 13:00:00 | Nama Pic : BP HERMANSYAH  No Hp Pic : 087890123319  Jam Pemasangan : 08:00 - 12.00  Tanggal Pemasangan : SABTU 08 AGUSTUS 2026  Info Tambahan : Hubungi pelanggan sebelum datang ke lokasi, terima kasih."/>
    <m/>
    <m/>
    <m/>
    <e v="#NUM!"/>
    <e v="#NUM!"/>
    <x v="1"/>
    <x v="8"/>
  </r>
  <r>
    <n v="73"/>
    <n v="1002515887"/>
    <n v="3"/>
    <x v="3"/>
    <n v="4"/>
    <s v="PURWOKERTO"/>
    <s v="CILACAP"/>
    <s v="MAO"/>
    <s v="REG"/>
    <s v="AO"/>
    <s v="NEW SALES"/>
    <s v="1P INET"/>
    <s v="Completed (PS)"/>
    <s v="RBS-Regional 3"/>
    <d v="2026-08-08T12:35:57"/>
    <d v="2026-08-09T19:52:54"/>
    <n v="69361429"/>
    <m/>
    <n v="146389104315"/>
    <s v="SMP PGRI 09 MAOS"/>
    <s v="ODP-MAO-FA/012"/>
    <s v="WO061255778"/>
    <m/>
    <m/>
    <m/>
    <n v="109.149761"/>
    <n v="-7.6236335999999998"/>
    <s v="|MN00648|MYIA-023831554777/POI/Dwi Martiwi/085201472166/tiwi.dwi.martiwi@gmail.com"/>
    <s v="MYIB_ASSISTANT"/>
    <m/>
    <m/>
    <m/>
    <m/>
    <m/>
    <m/>
    <m/>
    <m/>
    <s v="Management Janji"/>
    <s v="2026-08-13 08:00:00 | Nama Pic : bu Dwi Martiwi No Hp Pic : 085201472166 No alt : - Jam Pemasangan : pagi  Tanggal Pemasangan : 13 Agustus 2026"/>
    <s v="FCC"/>
    <d v="2026-08-08T12:39:51"/>
    <d v="2026-08-13T08:00:00"/>
    <m/>
    <s v="PS"/>
    <s v="KROYA"/>
    <s v="NO ADDON"/>
    <n v="20260809"/>
    <s v="Completed"/>
    <s v="HSI Bisnis Promo HUT Telkom PSB 70% - 100 Mbps Dual Band"/>
    <s v="INDIBIZ"/>
    <m/>
    <m/>
    <d v="2026-08-13T08:00:00"/>
    <s v="2026-08-13 08:00:00 | Nama Pic : bu Dwi Martiwi No Hp Pic : 085201472166 No alt : - Jam Pemasangan : pagi  Tanggal Pemasangan : 13 Agustus 2026"/>
    <n v="2026"/>
    <n v="8"/>
    <n v="9"/>
    <d v="2026-08-09T00:00:00"/>
    <n v="-4.3333333333357587"/>
    <x v="0"/>
    <x v="1"/>
  </r>
  <r>
    <n v="74"/>
    <n v="1002506472"/>
    <n v="3"/>
    <x v="4"/>
    <n v="5"/>
    <s v="MATARAM"/>
    <s v="SUMBAWA"/>
    <s v="MLK"/>
    <s v="REG"/>
    <s v="AO"/>
    <s v="NEW SALES"/>
    <m/>
    <s v="Completed (PS)"/>
    <s v="RBS-Regional 3"/>
    <d v="2026-08-03T16:06:41"/>
    <d v="2026-08-06T13:36:17"/>
    <n v="69356929"/>
    <m/>
    <n v="172608206211"/>
    <s v="KOS KOSAN FAHIM"/>
    <s v="ODP-MLK-FAD/44"/>
    <s v="WO060819772"/>
    <m/>
    <m/>
    <m/>
    <n v="116.7539867"/>
    <n v="-8.9201683000000003"/>
    <s v="|MN02367|MYIA-006819264242/POI/M FAHIM DWI HARDIKA/081215816089/fahimhardika@gmail.com"/>
    <s v="Sales Profesional"/>
    <m/>
    <m/>
    <m/>
    <m/>
    <m/>
    <m/>
    <m/>
    <m/>
    <s v="Management Janji"/>
    <s v="2026-08-03 08:00:00 | Tanggal pemasangan :01 agustus 2026  Jam pemasangan : 08.00 - 12.00  Info Tambahan : Hubungi pelanggan dulu sebelum ke lokasi  terimakasih"/>
    <s v="FCC"/>
    <d v="2026-03-08T16:10:38"/>
    <m/>
    <m/>
    <s v="PS"/>
    <s v="SUMBAWA BARAT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3 08:00:00 | Tanggal pemasangan :01 agustus 2026  Jam pemasangan : 08.00 - 12.00  Info Tambahan : Hubungi pelanggan dulu sebelum ke lokasi  terimakasih"/>
    <n v="2026"/>
    <n v="8"/>
    <n v="6"/>
    <d v="2026-08-06T00:00:00"/>
    <n v="2.7083333333357587"/>
    <x v="2"/>
    <x v="4"/>
  </r>
  <r>
    <n v="75"/>
    <n v="1002514653"/>
    <n v="3"/>
    <x v="6"/>
    <n v="5"/>
    <s v="PASURUAN"/>
    <s v="PASURUAN"/>
    <s v="NJA"/>
    <s v="REG"/>
    <s v="AO"/>
    <s v="NEW SALES"/>
    <m/>
    <s v="Completed (PS)"/>
    <s v="RBS-Regional 3"/>
    <d v="2026-08-07T13:43:51"/>
    <d v="2026-08-08T15:16:45"/>
    <n v="69360795"/>
    <m/>
    <n v="152745210044"/>
    <s v="SDN TLOGOBODOSARI 1 TUTUR"/>
    <s v="ODP-NJA-FG/05"/>
    <s v="WO061248183"/>
    <m/>
    <m/>
    <m/>
    <n v="112.79071829999999"/>
    <n v="-7.8880851999999999"/>
    <s v="|MN02680|/SDN TLOGOBODOSARI 1 TUTUR/WINBACK 2.0 HSI B2B (1:2) 50MBPS 320RB PSB DISC 70%//sdntlogobodosari01@gmail.com/OLIVIA NUR SYAFA'AH/81336694034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3:54:50"/>
    <d v="2026-08-09T08:00:00"/>
    <m/>
    <s v="PS"/>
    <s v="X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8"/>
    <d v="2026-08-08T00:00:00"/>
    <n v="-1.3333333333357587"/>
    <x v="0"/>
    <x v="17"/>
  </r>
  <r>
    <n v="76"/>
    <n v="1002515554"/>
    <n v="3"/>
    <x v="4"/>
    <n v="5"/>
    <s v="MATARAM"/>
    <s v="BIMA"/>
    <s v="SAP"/>
    <s v="REG"/>
    <s v="AO"/>
    <s v="NEW SALES"/>
    <s v="1P INET"/>
    <s v="7 | OSS - PROVISIONING ISSUED"/>
    <s v="RBS-Regional 3"/>
    <d v="2026-08-08T07:46:56"/>
    <d v="2026-08-09T08:07:40"/>
    <n v="69361211"/>
    <m/>
    <n v="172610305713"/>
    <s v="Kios Aiman"/>
    <s v="ODP-SAP-FAB/14 FAB/D02/14.01"/>
    <s v="WO061228600"/>
    <m/>
    <m/>
    <m/>
    <n v="119.012339"/>
    <n v="-8.5867240000000002"/>
    <s v="|MN02085|MYIA-040467897273/POI/rifdan/085338475722/rifdanwildan07@gmail.com"/>
    <s v="MYIB_ASSISTANT"/>
    <m/>
    <m/>
    <m/>
    <m/>
    <m/>
    <m/>
    <m/>
    <m/>
    <s v="Management Janji"/>
    <s v="2026-08-09 08:00:00 | Nama PIC : Bp Rifdan No Hp : 085338475722 No Alt : - Tgl Pemasangan : 09 Agustus 2026 Interval : PAGI SIANG Note : Hubungi pelanggan terlebih dahulu"/>
    <s v="FCC"/>
    <d v="2026-08-08T07:55:20"/>
    <d v="2026-08-09T08:00:00"/>
    <m/>
    <s v="PI"/>
    <s v="BIMA BARAT"/>
    <s v="ANTAREZ"/>
    <m/>
    <s v="Provisioning Issued"/>
    <s v="HSI Bisnis Bundling Antares Eazy PSB 70% - 150 Mbps"/>
    <s v="INDIBIZ"/>
    <m/>
    <m/>
    <d v="2026-08-09T08:00:00"/>
    <s v="2026-08-09 08:00:00 | Nama PIC : Bp Rifdan No Hp : 085338475722 No Alt : - Tgl Pemasangan : 09 Agustus 2026 Interval : PAGI SIANG Note : Hubungi pelanggan terlebih dahulu"/>
    <m/>
    <m/>
    <m/>
    <e v="#NUM!"/>
    <e v="#NUM!"/>
    <x v="1"/>
    <x v="8"/>
  </r>
  <r>
    <n v="77"/>
    <n v="1002517663"/>
    <n v="3"/>
    <x v="3"/>
    <n v="4"/>
    <s v="PURWOKERTO"/>
    <s v="PURBALINGGA"/>
    <s v="BBT"/>
    <s v="REG"/>
    <s v="AO"/>
    <s v="NEW SALES"/>
    <m/>
    <s v="Completed (PS)"/>
    <s v="RBS-Regional 3"/>
    <d v="2026-08-10T12:56:22"/>
    <d v="2026-08-10T14:28:56"/>
    <n v="69361219"/>
    <m/>
    <n v="146394104895"/>
    <s v="SD N 1 Serayukaranganyar"/>
    <s v="ODP-BBT-FE/023"/>
    <s v="WO061392468"/>
    <m/>
    <m/>
    <m/>
    <n v="109.33593616931699"/>
    <n v="-7.2954366789835303"/>
    <s v="|MN02834|MYIA-009639503687/POI/Muhamad Iqbal/0895380071743/sdnegeri1serayukaranganyar@gmail.com"/>
    <s v="Sales Profesional"/>
    <m/>
    <m/>
    <m/>
    <m/>
    <m/>
    <m/>
    <m/>
    <m/>
    <s v="Management Janji"/>
    <s v="2026-08-09 15:00:00 | Nama PIC : Bp Iqbal  No Hp : 0895380071743  No Alt : -  Tgl Pemasangan : 09 Agustus 2026  Interval : PAGI SIANG  Note : Hubungi pelanggan terlebih dahulu"/>
    <s v="FCC"/>
    <d v="2026-10-08T13:09:48"/>
    <m/>
    <m/>
    <s v="PS"/>
    <s v="BOBOTSARI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9 15:00:00 | Nama PIC : Bp Iqbal  No Hp : 0895380071743  No Alt : -  Tgl Pemasangan : 09 Agustus 2026  Interval : PAGI SIANG  Note : Hubungi pelanggan terlebih dahulu"/>
    <n v="2026"/>
    <n v="8"/>
    <n v="10"/>
    <d v="2026-08-10T00:00:00"/>
    <n v="-0.29166666666424135"/>
    <x v="0"/>
    <x v="1"/>
  </r>
  <r>
    <n v="78"/>
    <n v="1002516573"/>
    <n v="3"/>
    <x v="0"/>
    <n v="5"/>
    <s v="MADIUN"/>
    <s v="NGAWI"/>
    <s v="MGT"/>
    <s v="REG"/>
    <s v="AO"/>
    <s v="NEW SALES"/>
    <s v="1P INET"/>
    <s v="8 | OSS - PONR"/>
    <s v="RBS-Regional 3"/>
    <d v="2026-08-09T15:49:56"/>
    <d v="2026-08-10T17:16:04"/>
    <n v="69361922"/>
    <m/>
    <n v="152603215870"/>
    <s v="SPBU 54.633.02"/>
    <s v="ODP-MGT-FU/45 FU/D03/45.01"/>
    <s v="WO061331697"/>
    <m/>
    <m/>
    <m/>
    <n v="111.3276128"/>
    <n v="-7.6481788999999996"/>
    <s v="|MN00285|MYIA-025397263711/POI/JUMALI/085785922229/spbu63302@gmail.com"/>
    <s v="MYIB_ASSISTANT"/>
    <m/>
    <m/>
    <m/>
    <m/>
    <m/>
    <m/>
    <m/>
    <m/>
    <s v="Management Janji"/>
    <s v="2026-08-10 13:00:00 | Tanggal pemasangan: 10/08/2026 Jam pemasangan : 10.00 Info Tambahan : Hubungi pelanggan dulu sebelum ke lokasi. terima kasih"/>
    <s v="FCC"/>
    <d v="2026-09-08T15:55:13"/>
    <d v="2026-08-10T13:00:00"/>
    <m/>
    <s v="ACT_COM"/>
    <s v="MAGETAN"/>
    <s v="NO ADDON"/>
    <m/>
    <s v="PONR"/>
    <s v="HSI Bisnis Promo HUT Telkom PSB 70% - 50 Mbps"/>
    <s v="INDIBIZ"/>
    <m/>
    <m/>
    <d v="2026-08-10T13:00:00"/>
    <s v="2026-08-10 13:00:00 | Tanggal pemasangan: 10/08/2026 Jam pemasangan : 10.00 Info Tambahan : Hubungi pelanggan dulu sebelum ke lokasi. terima kasih"/>
    <m/>
    <m/>
    <m/>
    <e v="#NUM!"/>
    <e v="#NUM!"/>
    <x v="1"/>
    <x v="21"/>
  </r>
  <r>
    <n v="79"/>
    <n v="1002513892"/>
    <n v="3"/>
    <x v="5"/>
    <n v="5"/>
    <s v="SBY UTARA"/>
    <s v="TANDES"/>
    <s v="BBE"/>
    <s v="REG"/>
    <s v="AO"/>
    <s v="NEW SALES"/>
    <s v="1P INET"/>
    <s v="MIA - INVALID SURVEY"/>
    <s v="RBS-Regional 3"/>
    <d v="2026-08-07T09:40:56"/>
    <d v="2026-08-07T13:26:18"/>
    <n v="69360480"/>
    <m/>
    <n v="152417233897"/>
    <s v="TOKO PIREKI"/>
    <s v="ODP-BBE-FAX/37 FAX/D04/37.01"/>
    <s v="WO061138195"/>
    <m/>
    <m/>
    <m/>
    <n v="112.6424025"/>
    <n v="-7.3462629000000002"/>
    <s v="|MN00086|MYIA-047291489395/POI/RIFKY ARIYANTO /081235377718/ariyantorifky@gmail.com"/>
    <s v="MYIB_ASSISTANT"/>
    <m/>
    <m/>
    <m/>
    <m/>
    <m/>
    <m/>
    <m/>
    <m/>
    <s v="Management Janji"/>
    <s v="2026-08-08 08:00:00 | Nama PIC : Bapak Rifky No HP : 081235377718 No Alternatif : 085739617324 M Janji : 08/08/2026 Jam Pasang : Pagi NoteÃ‚Â :  Hubungi terlebih dahulu sebelum ke lokasi  "/>
    <s v="FCC"/>
    <d v="2026-07-08T09:55:18"/>
    <d v="2026-08-08T08:00:00"/>
    <m/>
    <s v="SURVEY_NEW_MANJA"/>
    <s v="BAMBE"/>
    <s v="NO ADDON"/>
    <m/>
    <s v="MIE - INVALID SURVEY - Tidak Ada ODP"/>
    <s v="HSI Bisnis Promo HUT Telkom PSB 70% - 50 Mbps"/>
    <s v="INDIBIZ"/>
    <m/>
    <m/>
    <d v="2026-08-08T08:00:00"/>
    <s v="2026-08-08 08:00:00 | Nama PIC : Bapak Rifky No HP : 081235377718 No Alternatif : 085739617324 M Janji : 08/08/2026 Jam Pasang : Pagi NoteÃ‚Â :  Hubungi terlebih dahulu sebelum ke lokasi  "/>
    <m/>
    <m/>
    <m/>
    <e v="#NUM!"/>
    <e v="#NUM!"/>
    <x v="1"/>
    <x v="26"/>
  </r>
  <r>
    <n v="80"/>
    <n v="1002514066"/>
    <n v="3"/>
    <x v="3"/>
    <n v="4"/>
    <s v="PURWOKERTO"/>
    <s v="CILACAP"/>
    <s v="GML"/>
    <s v="REG"/>
    <s v="AO"/>
    <s v="NEW SALES"/>
    <s v="1P INET"/>
    <s v="MIE - SEND SURVEY"/>
    <s v="RBS-Regional 3"/>
    <d v="2026-08-07T10:19:57"/>
    <d v="2026-08-07T10:22:01"/>
    <n v="69360545"/>
    <m/>
    <n v="141362105336"/>
    <s v="SPBU 44 532 19 Cantelan Slarang"/>
    <s v="ODP-GML-FAF/111 FAF/D06/111.01"/>
    <s v="WO061142453"/>
    <m/>
    <m/>
    <m/>
    <n v="109.11779"/>
    <n v="-7.6533009999999999"/>
    <s v="|MC00213|MYIA-056977305785/POI/DIAN NURMAYA SARI/085869518006/spbu4453219cantelan@yahoo.com"/>
    <s v="MYIB_ASSISTANT"/>
    <m/>
    <m/>
    <m/>
    <m/>
    <m/>
    <m/>
    <m/>
    <m/>
    <s v="Management Janji"/>
    <s v="2026-08-11 14:00:00 | Nama Pic : IBU DIAN No Hp Pic : 085869518006 Jam Pemasangan : 08:00 - 12.00 Tanggal Pemasangan : SABTU 08 AGUSTUS 2026 Info Tambahan : Hubungi pelanggan sebelum datang ke lokasi, terima kasih."/>
    <s v="FCC"/>
    <d v="2026-07-08T10:25:16"/>
    <d v="2026-08-11T14:00:00"/>
    <m/>
    <s v="SURVEY_NEW_MANJA"/>
    <s v="X"/>
    <s v="NO ADDON"/>
    <m/>
    <s v="MIE - SEND SURVEY"/>
    <s v="HSI Bisnis Promo HUT Telkom PSB 70% - 75 Mbps"/>
    <s v="INDIBIZ"/>
    <m/>
    <m/>
    <d v="2026-08-11T14:00:00"/>
    <s v="2026-08-11 14:00:00 | Nama Pic : IBU DIAN No Hp Pic : 085869518006 Jam Pemasangan : 08:00 - 12.00 Tanggal Pemasangan : SABTU 08 AGUSTUS 2026 Info Tambahan : Hubungi pelanggan sebelum datang ke lokasi, terima kasih."/>
    <m/>
    <m/>
    <m/>
    <e v="#NUM!"/>
    <e v="#NUM!"/>
    <x v="1"/>
    <x v="1"/>
  </r>
  <r>
    <n v="81"/>
    <n v="1002517397"/>
    <n v="3"/>
    <x v="0"/>
    <n v="5"/>
    <s v="MALANG"/>
    <s v="KEPANJEN"/>
    <s v="KLJ"/>
    <s v="REG"/>
    <s v="AO"/>
    <s v="NEW SALES"/>
    <m/>
    <s v="Completed (PS)"/>
    <s v="RBS-Regional 3"/>
    <d v="2026-08-10T11:19:20"/>
    <d v="2026-08-10T16:20:10"/>
    <n v="69360390"/>
    <m/>
    <n v="152703903045"/>
    <s v="SMPN 4 MALANG"/>
    <s v="ODP-KLJ-FH/05"/>
    <s v="WO061378593"/>
    <m/>
    <m/>
    <m/>
    <n v="112.6165115"/>
    <n v="-7.9572265"/>
    <s v="|MN01864|MYIA-059563670705/POI/NGATEMAN/087796646626/smpn4malang@yahoo.co.id"/>
    <s v="Sales Profesional"/>
    <m/>
    <m/>
    <m/>
    <m/>
    <m/>
    <m/>
    <m/>
    <m/>
    <s v="Management Janji"/>
    <s v="2026-08-08 08:00:00 | telp :087796646626   alt : pagi / siang 10/08/2026  hub sebelum ke lokasi "/>
    <s v="FCC"/>
    <d v="2026-10-08T11:40:04"/>
    <m/>
    <m/>
    <s v="PS"/>
    <s v="KLOJE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08:00:00 | telp :087796646626   alt : pagi / siang 10/08/2026  hub sebelum ke lokasi "/>
    <n v="2026"/>
    <n v="8"/>
    <n v="10"/>
    <d v="2026-08-10T00:00:00"/>
    <n v="-0.29166666666424135"/>
    <x v="0"/>
    <x v="23"/>
  </r>
  <r>
    <n v="82"/>
    <n v="1002516881"/>
    <n v="3"/>
    <x v="0"/>
    <n v="5"/>
    <s v="KEDIRI"/>
    <s v="TULUNGAGUNG"/>
    <s v="CAT"/>
    <s v="REG"/>
    <s v="AO"/>
    <s v="NEW SALES"/>
    <s v="1P INET"/>
    <s v="MIE - SEND SURVEY"/>
    <s v="RBS-Regional 3"/>
    <d v="2026-08-10T08:49:56"/>
    <d v="2026-08-10T08:52:01"/>
    <n v="69362084"/>
    <m/>
    <n v="152622209043"/>
    <s v="WARUNG KOPI SEMAR MESEM"/>
    <s v="ODP-CAT-FC/29 FC/D05/29.01"/>
    <s v="WO061358376"/>
    <m/>
    <m/>
    <m/>
    <n v="111.714094989001"/>
    <n v="-8.1947221578291405"/>
    <s v="MD|MYDB-20260810264844|DC20015/MC20183|WARUNG KOPI SEMAR MESEM|085842094066"/>
    <s v="MYDIGIBIZPARTNER"/>
    <m/>
    <m/>
    <m/>
    <m/>
    <m/>
    <m/>
    <m/>
    <m/>
    <s v="Management Janji"/>
    <s v="2026-08-11 15:00:00 | Tanggal pemasangan :11/08/2026 Jam pemasangan : pagi Info Tambahan : Hubungi pelanggan dulu sebelum ke lokasi terima kasih."/>
    <s v="FCC"/>
    <d v="2026-10-08T08:54:46"/>
    <d v="2026-08-11T15:00:00"/>
    <m/>
    <s v="SURVEY_NEW_MANJA"/>
    <s v="TULUNGAGUNG"/>
    <s v="NO ADDON"/>
    <m/>
    <s v="MIE - SEND SURVEY"/>
    <s v="HSI Bisnis Promo HUT Telkom PSB 70% - 300 Mbps"/>
    <s v="INDIBIZ"/>
    <m/>
    <m/>
    <d v="2026-08-11T15:00:00"/>
    <s v="2026-08-11 15:00:00 | Tanggal pemasangan :11/08/2026 Jam pemasangan : pagi Info Tambahan : Hubungi pelanggan dulu sebelum ke lokasi terima kasih."/>
    <m/>
    <m/>
    <m/>
    <e v="#NUM!"/>
    <e v="#NUM!"/>
    <x v="1"/>
    <x v="18"/>
  </r>
  <r>
    <n v="83"/>
    <n v="1002513009"/>
    <n v="3"/>
    <x v="2"/>
    <n v="5"/>
    <s v="DENPASAR"/>
    <s v="UBUNG"/>
    <s v="MMN"/>
    <s v="REG"/>
    <s v="AO"/>
    <s v="NEW SALES"/>
    <s v="1P INET"/>
    <s v="100 | REVOKE COMPLETED"/>
    <s v="RBS-Regional 3"/>
    <d v="2026-08-06T15:52:56"/>
    <d v="2026-08-10T09:42:27"/>
    <n v="69360194"/>
    <m/>
    <n v="172419207103"/>
    <s v="PT Bangun Abadi Teknologi Indonesia"/>
    <s v="ODP-MMN-FB/50 FB/D04/50.01"/>
    <s v="WO061097942"/>
    <m/>
    <m/>
    <m/>
    <n v="115.18986099999999"/>
    <n v="-8.6802499999999991"/>
    <s v="|MB00449|MYIA-031642755437/POI/bapak/08111632312/billing@mybati.co.id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10:32"/>
    <d v="2026-08-07T13:00:00"/>
    <s v="Kendala Pelanggan"/>
    <s v="REVOKE"/>
    <s v="MONANG MANING"/>
    <s v="NO ADDON"/>
    <m/>
    <s v="Revoke Completed"/>
    <s v="HSI Bisnis Promo HUT Telkom PSB 70% - 100 Mbps Dual Band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1"/>
    <x v="6"/>
  </r>
  <r>
    <n v="84"/>
    <n v="1002515718"/>
    <n v="3"/>
    <x v="6"/>
    <n v="5"/>
    <s v="SIDOARJO"/>
    <s v="MOJOKERTO"/>
    <s v="DLA"/>
    <s v="REG"/>
    <s v="AO"/>
    <s v="NEW SALES"/>
    <m/>
    <s v="CANCEL COMPLETED"/>
    <s v="RBS-Regional 3"/>
    <d v="2026-08-08T10:26:09"/>
    <d v="2026-08-10T11:20:41"/>
    <n v="69361308"/>
    <m/>
    <n v="152329216771"/>
    <s v="TOKO ANDALAN "/>
    <s v="ODP-DLA-FM/14"/>
    <m/>
    <m/>
    <m/>
    <m/>
    <n v="112.4416389"/>
    <n v="-7.6191402000000004"/>
    <s v="|MN02084|/TOKO ANDALAN /WINBACK 2.0 HSI B2B (1:2) 75MBPS 365RB PSB DISC 70%/085850777835/choirunnisak9099@gmail.com/CHOIRUN NISAK/-7.6191231, 112.4415999"/>
    <s v="Sales Force DBS"/>
    <m/>
    <m/>
    <m/>
    <m/>
    <m/>
    <m/>
    <m/>
    <m/>
    <m/>
    <m/>
    <m/>
    <d v="2026-08-08T10:40:08"/>
    <m/>
    <m/>
    <s v="REJECT_FCC"/>
    <s v="MOJOKERTO"/>
    <s v="NO ADDON"/>
    <m/>
    <s v="DECLINE : Decline - Batal Order Muhammad Fauzan Fidhianta 40961370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s v="DECLINE : Decline - Batal Order Muhammad Fauzan Fidhianta 40961370|MYDITA"/>
    <m/>
    <m/>
    <m/>
    <m/>
    <m/>
    <e v="#NUM!"/>
    <e v="#NUM!"/>
    <x v="1"/>
    <x v="13"/>
  </r>
  <r>
    <n v="85"/>
    <n v="1002507501"/>
    <n v="3"/>
    <x v="6"/>
    <n v="5"/>
    <s v="SIDOARJO"/>
    <s v="MOJOKERTO"/>
    <s v="DLA"/>
    <s v="REG"/>
    <s v="AO"/>
    <s v="NEW SALES"/>
    <m/>
    <s v="Completed (PS)"/>
    <s v="RBS-Regional 3"/>
    <d v="2026-08-04T10:46:13"/>
    <d v="2026-08-05T13:18:31"/>
    <n v="69358090"/>
    <m/>
    <n v="152329215038"/>
    <s v="KOPI DEL REY"/>
    <s v="ODP-DLA-FM/31"/>
    <s v="WO060894964"/>
    <m/>
    <m/>
    <m/>
    <n v="112.4772844"/>
    <n v="-7.6128821000000002"/>
    <s v="|MN00518|/KOPI DEL REY/WINBACK 2.0 HSI B2B (1:1) 50MBPS 355RB PSB DISC 70%//siswianielka@gmail.com/SISWIANI ELKA PRAWESTI/81296699886"/>
    <s v="Sales Force DBS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4-08T10:55:08"/>
    <d v="2026-08-05T13:00:00"/>
    <m/>
    <s v="PS"/>
    <s v="MOJOKERT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n v="2026"/>
    <n v="8"/>
    <n v="5"/>
    <d v="2026-08-05T00:00:00"/>
    <n v="-0.54166666666424135"/>
    <x v="0"/>
    <x v="13"/>
  </r>
  <r>
    <n v="86"/>
    <n v="1002511885"/>
    <n v="3"/>
    <x v="2"/>
    <n v="5"/>
    <s v="DENPASAR"/>
    <s v="JIMBARAN"/>
    <s v="JBR"/>
    <s v="REG"/>
    <s v="AO"/>
    <s v="NEW SALES"/>
    <m/>
    <s v="102 | FOLLOW UP COMPLETED"/>
    <s v="RBS-Regional 3"/>
    <d v="2026-08-06T10:52:47"/>
    <d v="2026-08-10T09:37:47"/>
    <n v="69359763"/>
    <m/>
    <n v="172415798688"/>
    <s v="KOS 88"/>
    <s v="ODP-JBR-FA/51"/>
    <s v="WO061174861"/>
    <m/>
    <m/>
    <m/>
    <n v="115.1826537"/>
    <n v="-8.8199097000000002"/>
    <s v="|MN02677|/CP I MADE ADI HERMAWAN/085792583858/kadekadiadihermawan@gmail.com"/>
    <s v="Sales Force DBS"/>
    <m/>
    <m/>
    <m/>
    <m/>
    <m/>
    <m/>
    <m/>
    <m/>
    <s v="Management Janji"/>
    <s v="2026-08-08 13:00:00|Nama PIC : Adi No HP : 085792583858 Alt : 081805469119 M Janji : 08/08/2026 Jam Pasang : 08.00 - 13:00  NoteÃ‚Â :  hubungi terlebih dahulu sebelum kelokasi|40981182|MYDITA"/>
    <s v="FCC"/>
    <d v="2026-06-08T10:55:32"/>
    <d v="2026-08-08T13:00:00"/>
    <s v="Kendala Teknik"/>
    <s v="REVOKE"/>
    <s v="JIMBARAN NUSA DUA"/>
    <s v="NO ADDON"/>
    <m/>
    <s v="Follow Up Revoke Completed, New Order ID : SC100251706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 : Adi No HP : 085792583858 Alt : 081805469119 M Janji : 08/08/2026 Jam Pasang : 08.00 - 13:00  NoteÃ‚Â :  hubungi terlebih dahulu sebelum kelokasi|40981182|MYDITA"/>
    <m/>
    <m/>
    <m/>
    <e v="#NUM!"/>
    <e v="#NUM!"/>
    <x v="1"/>
    <x v="28"/>
  </r>
  <r>
    <n v="87"/>
    <n v="1002517140"/>
    <n v="3"/>
    <x v="2"/>
    <n v="5"/>
    <s v="DENPASAR"/>
    <s v="SANUR"/>
    <s v="SWI"/>
    <s v="REG"/>
    <s v="AO"/>
    <s v="NEW SALES"/>
    <m/>
    <s v="SIBEL - CREATE ORDER FAIL"/>
    <s v="RBS-Regional 3"/>
    <d v="2026-08-10T10:06:02"/>
    <d v="2026-08-11T08:04:21"/>
    <n v="69362176"/>
    <m/>
    <n v="172423220307"/>
    <s v="KOMANG KOMPYANG VILLA"/>
    <s v="ODP-SWI-FP/49"/>
    <s v="WO061376239"/>
    <m/>
    <m/>
    <m/>
    <n v="115.283664"/>
    <n v="-8.6131817000000002"/>
    <s v="|MN02642|/PIC BAPAK KOMANG KOMPYANG/085339614638/komangkompyang@yahoo.co.id"/>
    <s v="Sales Force DBS"/>
    <m/>
    <m/>
    <m/>
    <m/>
    <m/>
    <m/>
    <m/>
    <m/>
    <s v="Management Janji"/>
    <s v="2026-08-11 08:00:00|Nama PIC : bapak komang No HP : 085339614638 Alt :  M Janji : (SELASA/11/AGUSTUS/2026) jam Pasang : 09:00 Note : hubungi pelanggan jika ingin kelokasi|40961371|MYDITA"/>
    <s v="FCC"/>
    <d v="2026-10-08T10:10:08"/>
    <d v="2026-08-11T08:00:00"/>
    <m/>
    <s v="INPROGRESS_SC"/>
    <s v="TOHPATI SUKAWATI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08:00:00"/>
    <s v="2026-08-11 08:00:00|Nama PIC : bapak komang No HP : 085339614638 Alt :  M Janji : (SELASA/11/AGUSTUS/2026) jam Pasang : 09:00 Note : hubungi pelanggan jika ingin kelokasi|40961371|MYDITA"/>
    <m/>
    <m/>
    <m/>
    <e v="#NUM!"/>
    <e v="#NUM!"/>
    <x v="1"/>
    <x v="2"/>
  </r>
  <r>
    <n v="88"/>
    <n v="1002518192"/>
    <n v="3"/>
    <x v="2"/>
    <n v="5"/>
    <s v="DENPASAR"/>
    <s v="SANUR"/>
    <s v="SWI"/>
    <s v="REG"/>
    <s v="AO"/>
    <s v="NEW SALES"/>
    <m/>
    <s v="7 | OSS - PROVISIONING ISSUED"/>
    <s v="RBS-Regional 3"/>
    <d v="2026-08-10T15:05:14"/>
    <d v="2026-08-10T16:05:40"/>
    <n v="69360182"/>
    <m/>
    <n v="172423220860"/>
    <s v="Koperasi Simpan Pinjam Sari Sedana Bali"/>
    <s v="ODP-SWI-FE/88"/>
    <s v="WO061417644"/>
    <m/>
    <m/>
    <m/>
    <n v="115.278186368645"/>
    <n v="-8.5812914696436593"/>
    <s v="|MN02644|/PIC NI LUH ERA WIANTARI/085847477624/era.wd24@gmail.com"/>
    <s v="Sales Force DBS"/>
    <m/>
    <m/>
    <m/>
    <m/>
    <m/>
    <m/>
    <m/>
    <m/>
    <s v="Management Janji"/>
    <s v="2026-08-08 08:00:00|Nama PIC:  bu era  No HP: 085847477624  Alt:  Tanggal: 8/8/2026  Jam Pasang: pagi  Note: Hubungi sebelum ke lokasi, terimakasih|40010577|MYDITA"/>
    <s v="FCC"/>
    <d v="2026-10-08T15:09:52"/>
    <m/>
    <m/>
    <s v="PI"/>
    <s v="TOHPATI SUKAWATI"/>
    <s v="NO ADDON"/>
    <m/>
    <s v="Provisioning Issu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8 08:00:00|Nama PIC:  bu era  No HP: 085847477624  Alt:  Tanggal: 8/8/2026  Jam Pasang: pagi  Note: Hubungi sebelum ke lokasi, terimakasih|40010577|MYDITA"/>
    <m/>
    <m/>
    <m/>
    <e v="#NUM!"/>
    <e v="#NUM!"/>
    <x v="1"/>
    <x v="2"/>
  </r>
  <r>
    <n v="89"/>
    <n v="1002509520"/>
    <n v="3"/>
    <x v="4"/>
    <n v="5"/>
    <s v="MATARAM"/>
    <s v="SUMBAWA"/>
    <s v="SBW"/>
    <s v="REG"/>
    <s v="AO"/>
    <s v="NEW SALES"/>
    <s v="1P INET"/>
    <s v="Completed (PS)"/>
    <s v="RBS-Regional 3"/>
    <d v="2026-08-05T08:05:56"/>
    <d v="2026-08-05T21:24:57"/>
    <n v="69358730"/>
    <m/>
    <n v="172606792090"/>
    <s v="UD AVATAR"/>
    <s v="ODP-SBW-FAB/46 FAB/D05/46.01"/>
    <s v="WO060944160"/>
    <m/>
    <m/>
    <m/>
    <n v="117.41827245801601"/>
    <n v="-8.4913055043574506"/>
    <s v="MD|MYDB-20260804264357|DN00001/MN01576|UD AVATAR|085338992945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X"/>
    <s v="NETMONK"/>
    <n v="20260805"/>
    <s v="Completed"/>
    <s v="HSI Bisnis Bundling Netmonk Promo 2026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  <x v="4"/>
  </r>
  <r>
    <n v="90"/>
    <n v="1002509099"/>
    <n v="3"/>
    <x v="7"/>
    <n v="4"/>
    <s v="KUDUS"/>
    <s v="KUDUS"/>
    <s v="KUD"/>
    <s v="REG"/>
    <s v="AO"/>
    <s v="NEW SALES"/>
    <s v="1P INET"/>
    <s v="102 | FOLLOW UP COMPLETED"/>
    <s v="RBS-Regional 3"/>
    <d v="2026-08-04T16:10:56"/>
    <d v="2026-08-06T15:45:13"/>
    <n v="69358545"/>
    <m/>
    <n v="142401145965"/>
    <s v="SPBU 4459303"/>
    <s v="ODP-KUD-FAX/026 FAX/D03/026.01"/>
    <s v="WO060917668"/>
    <m/>
    <m/>
    <m/>
    <n v="110.93001219999999"/>
    <n v="-6.8025639"/>
    <s v="|MC60142|MYIA-071087231335/POI/DERA BAHTIAR WIDIYANTO /08562685148/spbu_modern@yahoo.com"/>
    <s v="MYIB_ASSISTANT"/>
    <m/>
    <m/>
    <m/>
    <m/>
    <m/>
    <m/>
    <m/>
    <m/>
    <s v="Management Janji"/>
    <s v="2026-08-05 13:00:00 |  M Janji : (5 AGUSTUS 2026) jam Pasang : siang Note : hubungi pelanggan jika ingin kelokasi"/>
    <s v="FCC"/>
    <d v="2026-04-08T16:25:34"/>
    <d v="2026-08-05T13:00:00"/>
    <m/>
    <s v="REVOKE"/>
    <s v="X"/>
    <s v="NO ADDON"/>
    <m/>
    <s v="Follow Up Revoke Completed, New Order ID : SC1002512969"/>
    <s v="HSI Bisnis Basic Promo HUT Telkom PSB 70% - 100 Mbps Dual Band"/>
    <s v="INDIBIZ"/>
    <m/>
    <m/>
    <d v="2026-08-05T13:00:00"/>
    <s v="2026-08-05 13:00:00 |  M Janji : (5 AGUSTUS 2026) jam Pasang : siang Note : hubungi pelanggan jika ingin kelokasi"/>
    <m/>
    <m/>
    <m/>
    <e v="#NUM!"/>
    <e v="#NUM!"/>
    <x v="1"/>
    <x v="1"/>
  </r>
  <r>
    <n v="91"/>
    <n v="1002505231"/>
    <n v="3"/>
    <x v="4"/>
    <n v="5"/>
    <s v="MATARAM"/>
    <s v="BIMA"/>
    <s v="SIL"/>
    <s v="REG"/>
    <s v="AO"/>
    <s v="NEW SALES"/>
    <s v="1P INET"/>
    <s v="102 | FOLLOW UP COMPLETED"/>
    <s v="RBS-Regional 3"/>
    <d v="2026-08-02T12:55:57"/>
    <d v="2026-08-07T13:10:16"/>
    <n v="69356983"/>
    <m/>
    <n v="172617203038"/>
    <s v="CV. JOHAN TEKNIK"/>
    <s v="ODP-SIL-FAA/47 FAA/D03/47.01"/>
    <s v="WO060711242"/>
    <m/>
    <m/>
    <m/>
    <n v="118.627527952194"/>
    <n v="-8.5060150392965497"/>
    <s v="MD|MYDB-20260731264061|DB10005/MB10152|CV. JOHAN TEKNIK|085135771403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3:09:53"/>
    <d v="2026-08-04T08:00:00"/>
    <s v="Kendala Lainnya"/>
    <s v="REVOKE"/>
    <s v="BIMA BARAT"/>
    <s v="NO ADDON"/>
    <m/>
    <s v="Follow Up Revoke Completed, New Order ID : SC1002514539"/>
    <s v="HSI Bisnis Khusus Winback PSB 70% - 1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1"/>
    <x v="8"/>
  </r>
  <r>
    <n v="92"/>
    <n v="1002507113"/>
    <n v="3"/>
    <x v="6"/>
    <n v="5"/>
    <s v="JEMBER"/>
    <s v="JEMBER"/>
    <s v="JER"/>
    <s v="REG"/>
    <s v="AO"/>
    <s v="NEW SALES"/>
    <s v="1P INET"/>
    <s v="Completed (PS)"/>
    <s v="RBS-Regional 3"/>
    <d v="2026-08-04T09:47:56"/>
    <d v="2026-08-04T16:14:17"/>
    <n v="69358016"/>
    <m/>
    <n v="152501280840"/>
    <s v="Darul Arifin 2"/>
    <s v="ODP-JER-FAD/39 FAD/D03/39.01"/>
    <s v="WO060859369"/>
    <m/>
    <m/>
    <m/>
    <n v="113.6572671"/>
    <n v="-8.1929903999999993"/>
    <s v="|MN00086|MYIA-037477881507/POI/Himmatur Rofi&amp; 39;ah/083111484364/himmaturrofiah27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JEMBER"/>
    <s v="NO ADDON"/>
    <n v="20260804"/>
    <s v="Completed"/>
    <s v="HSI Bisnis Promo HUT Telkom PSB 70% - 10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0"/>
    <x v="27"/>
  </r>
  <r>
    <n v="93"/>
    <n v="1002515460"/>
    <n v="3"/>
    <x v="2"/>
    <n v="5"/>
    <s v="SINGARJA"/>
    <s v="JEMBRANA"/>
    <s v="NGR"/>
    <s v="REG"/>
    <s v="AO"/>
    <s v="NEW SALES"/>
    <s v="1P INET"/>
    <s v="Completed (PS)"/>
    <s v="RBS-Regional 3"/>
    <d v="2026-08-07T18:28:56"/>
    <d v="2026-08-10T09:12:26"/>
    <n v="69361138"/>
    <m/>
    <n v="172411226083"/>
    <s v="SD NEGERI 1 LOLOAN TIMUR"/>
    <s v="ODP-NGR-FH/28 FH/D03/28.01"/>
    <s v="WO061200441"/>
    <m/>
    <m/>
    <m/>
    <n v="114.625195047033"/>
    <n v="-8.3693071464069906"/>
    <s v="|MN02718|MYIA-038679946236/POI/WAYAN MAHARDIKA /085748355804/mahar982@gmail.com"/>
    <s v="MYIB_ASSISTANT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PS"/>
    <s v="NEGARA"/>
    <s v="NO ADDON"/>
    <n v="20260810"/>
    <s v="Completed"/>
    <s v="HSI Bisnis Promo HUT Telkom PSB 70% - 50 Mbps"/>
    <s v="INDIBIZ"/>
    <m/>
    <m/>
    <d v="2026-08-08T15:00:00"/>
    <s v="2026-08-08 15:00:00 | M Janji : (08/08/026) jam Pasang : 09:00 Note : hubungi pelanggan jika ingin kelokasi"/>
    <n v="2026"/>
    <n v="8"/>
    <n v="10"/>
    <d v="2026-08-10T00:00:00"/>
    <n v="1.375"/>
    <x v="2"/>
    <x v="29"/>
  </r>
  <r>
    <n v="94"/>
    <n v="1002512111"/>
    <n v="3"/>
    <x v="3"/>
    <n v="4"/>
    <s v="PURWOKERTO"/>
    <s v="CILACAP"/>
    <s v="MAN"/>
    <s v="REG"/>
    <s v="AO"/>
    <s v="NEW SALES"/>
    <s v="1P INET"/>
    <s v="Completed (PS)"/>
    <s v="RBS-Regional 3"/>
    <d v="2026-08-06T11:40:56"/>
    <d v="2026-08-07T13:17:37"/>
    <n v="69359851"/>
    <m/>
    <n v="146391107024"/>
    <s v="ERABLUE DIPONEGORO"/>
    <s v="ODP-MAN-FC/021"/>
    <s v="WO061061528"/>
    <m/>
    <m/>
    <m/>
    <n v="108.77170599999999"/>
    <n v="-7.2989259999999998"/>
    <s v="|MN02587|MYIA-005767090070/POI/HASBIBINTARO SHIDDIQ/081249549394/nextperdanaone@gmail.com"/>
    <s v="MYIB_ASSISTANT"/>
    <m/>
    <m/>
    <m/>
    <m/>
    <m/>
    <m/>
    <m/>
    <m/>
    <s v="Management Janji"/>
    <s v="2026-08-09 08:00:00 | Nama : BP HASBIBINTARO SHIDDIQ No Hp : 081249549394 No Alt :  Tgl Pemasangan : 07 Agustus 2026 Interval : PAGI  Note : Hubungi pelanggan terlebih dahulu"/>
    <s v="FCC"/>
    <d v="2026-06-08T11:54:59"/>
    <d v="2026-08-09T08:00:00"/>
    <m/>
    <s v="PS"/>
    <s v="MAJENANG"/>
    <s v="NO ADDON"/>
    <n v="20260807"/>
    <s v="Completed"/>
    <s v="HSI Bisnis PSB 70% Dual Band - 100 Mbps"/>
    <s v="INDIBIZ"/>
    <m/>
    <m/>
    <d v="2026-08-09T08:00:00"/>
    <s v="2026-08-09 08:00:00 | Nama : BP HASBIBINTARO SHIDDIQ No Hp : 081249549394 No Alt :  Tgl Pemasangan : 07 Agustus 2026 Interval : PAGI  Note : Hubungi pelanggan terlebih dahulu"/>
    <n v="2026"/>
    <n v="8"/>
    <n v="7"/>
    <d v="2026-08-07T00:00:00"/>
    <n v="-2.3333333333357587"/>
    <x v="0"/>
    <x v="1"/>
  </r>
  <r>
    <n v="95"/>
    <n v="1002510138"/>
    <n v="3"/>
    <x v="0"/>
    <n v="5"/>
    <s v="KEDIRI"/>
    <s v="KEDIRI"/>
    <s v="PAE"/>
    <s v="REG"/>
    <s v="AO"/>
    <s v="NEW SALES"/>
    <s v="1P INET"/>
    <s v="Completed (PS)"/>
    <s v="RBS-Regional 3"/>
    <d v="2026-08-05T11:10:56"/>
    <d v="2026-08-06T14:31:56"/>
    <n v="69358959"/>
    <m/>
    <n v="152639219473"/>
    <s v="GPR 10 SAMBIREJO"/>
    <s v="ODP-PAE-FAD/04 FAD/D01/04.01"/>
    <s v="WO060965594"/>
    <m/>
    <m/>
    <m/>
    <n v="112.139983847737"/>
    <n v="-7.7702668682857201"/>
    <s v="MD|MYDB-20260805264401|SC20016/MC20202|GPR 10 SAMBIREJO|08132831080"/>
    <s v="MYDIGIBIZPARTNER"/>
    <m/>
    <m/>
    <m/>
    <m/>
    <m/>
    <m/>
    <m/>
    <m/>
    <s v="Management Janji"/>
    <s v="2026-08-06 08:00:00 | Nama Pic : BP CUCUK No Hp Pic : 08132831080 Jam Pemasangan : 08:00 - 12.00 Tanggal Pemasangan : KAMIS 06 AGUSTUS 2026 Info Tambahan : Hubungi pelanggan sebelum datang ke lokasi, terima kasih."/>
    <s v="FCC"/>
    <d v="2026-05-08T11:24:55"/>
    <d v="2026-08-06T08:00:00"/>
    <m/>
    <s v="PS"/>
    <s v="PARE"/>
    <s v="NO ADDON"/>
    <n v="20260806"/>
    <s v="Completed"/>
    <s v="HSI Bisnis Promo HUT Telkom PSB 70% - 50 Mbps"/>
    <s v="INDIBIZ"/>
    <m/>
    <m/>
    <d v="2026-08-06T08:00:00"/>
    <s v="2026-08-06 08:00:00 | Nama Pic : BP CUCUK No Hp Pic : 08132831080 Jam Pemasangan : 08:00 - 12.00 Tanggal Pemasangan : KAMIS 06 AGUSTUS 2026 Info Tambahan : Hubungi pelanggan sebelum datang ke lokasi, terima kasih."/>
    <n v="2026"/>
    <n v="8"/>
    <n v="6"/>
    <d v="2026-08-06T00:00:00"/>
    <n v="-0.33333333333575865"/>
    <x v="0"/>
    <x v="24"/>
  </r>
  <r>
    <n v="96"/>
    <n v="1002504578"/>
    <n v="3"/>
    <x v="6"/>
    <n v="5"/>
    <s v="SIDOARJO"/>
    <s v="INNER - JATIM TIMUR"/>
    <s v="KRN"/>
    <s v="REG"/>
    <s v="AO"/>
    <s v="NEW SALES"/>
    <s v="1P INET"/>
    <s v="102 | FOLLOW UP COMPLETED"/>
    <s v="RBS-Regional 3"/>
    <d v="2026-08-01T13:28:56"/>
    <d v="2026-08-03T15:57:13"/>
    <n v="69356728"/>
    <m/>
    <n v="152331250855"/>
    <s v="SMP Negeri 1 Prambon"/>
    <s v="ODP-KRN-FR/15"/>
    <s v="WO060651167"/>
    <m/>
    <m/>
    <m/>
    <n v="112.5810862"/>
    <n v="-7.4783685999999996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3:39:46"/>
    <d v="2026-08-02T13:00:00"/>
    <s v="Kendala Pelanggan"/>
    <s v="REVOKE"/>
    <s v="KRIAN"/>
    <s v="NO ADDON"/>
    <m/>
    <s v="Follow Up Revoke Completed, New Order ID : SC1002506450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1"/>
    <x v="11"/>
  </r>
  <r>
    <n v="97"/>
    <n v="1002517036"/>
    <n v="3"/>
    <x v="0"/>
    <n v="5"/>
    <s v="MADIUN"/>
    <s v="MADIUN"/>
    <s v="MNZ"/>
    <s v="REG"/>
    <s v="AO"/>
    <s v="NEW SALES"/>
    <s v="1P INET"/>
    <s v="MIE - SEND SURVEY"/>
    <s v="RBS-Regional 3"/>
    <d v="2026-08-10T09:28:57"/>
    <d v="2026-08-10T09:30:01"/>
    <n v="69362148"/>
    <m/>
    <n v="152601214920"/>
    <s v="SPBU 54.631.23"/>
    <s v="ODP-MNZ-FAF/30 FAF/D04/30.01"/>
    <s v="WO061361480"/>
    <m/>
    <m/>
    <m/>
    <n v="111.48321079999999"/>
    <n v="-7.6186217000000003"/>
    <s v="|MN00285|MYIA-047275191972/POI/LUKMAN ISMAIL/081359305557/loekmanismail@gmail.com"/>
    <s v="MYIB_ASSISTANT"/>
    <m/>
    <m/>
    <m/>
    <m/>
    <m/>
    <m/>
    <m/>
    <m/>
    <s v="Management Janji"/>
    <s v="2026-08-11 15:00:00 | Tanggal pemasangan :11/08/2026 Jam pemasangan : 15.00 Info Tambahan : Hubungi pelanggan dulu sebelum ke lokasi terima kasih."/>
    <s v="FCC"/>
    <d v="2026-10-08T09:40:02"/>
    <d v="2026-08-11T15:00:00"/>
    <m/>
    <s v="SURVEY_NEW_MANJA"/>
    <s v="X"/>
    <s v="NO ADDON"/>
    <m/>
    <s v="MIE - SEND SURVEY"/>
    <s v="HSI Bisnis Promo HUT Telkom PSB 70% - 50 Mbps"/>
    <s v="INDIBIZ"/>
    <m/>
    <m/>
    <d v="2026-08-11T15:00:00"/>
    <s v="2026-08-11 15:00:00 | Tanggal pemasangan :11/08/2026 Jam pemasangan : 15.00 Info Tambahan : Hubungi pelanggan dulu sebelum ke lokasi terima kasih."/>
    <m/>
    <m/>
    <m/>
    <e v="#NUM!"/>
    <e v="#NUM!"/>
    <x v="1"/>
    <x v="21"/>
  </r>
  <r>
    <n v="98"/>
    <n v="1002509561"/>
    <n v="3"/>
    <x v="2"/>
    <n v="5"/>
    <s v="DENPASAR"/>
    <s v="SANUR"/>
    <s v="KLM"/>
    <s v="REG"/>
    <s v="AO"/>
    <s v="NEW SALES"/>
    <m/>
    <s v="Completed (PS)"/>
    <s v="RBS-Regional 3"/>
    <d v="2026-08-05T08:27:58"/>
    <d v="2026-08-10T15:52:26"/>
    <n v="69358752"/>
    <m/>
    <n v="172401792879"/>
    <s v="KIKI SKINCARE"/>
    <s v="ODP-KLM-FAP/26"/>
    <s v="WO060968682"/>
    <m/>
    <m/>
    <m/>
    <n v="115.22172500000001"/>
    <n v="-8.6459171999999995"/>
    <s v="|MN02364|/PIC PHANG ADRYAN FIANTA/081390091888-081916333866/adryanfianta@gmail.com"/>
    <s v="Sales Force DBS"/>
    <m/>
    <m/>
    <m/>
    <m/>
    <m/>
    <m/>
    <m/>
    <m/>
    <s v="Management Janji"/>
    <s v="2026-08-08 13:00:00|M Janji : (06/08/2026) jam Pasang pagi / siang  Note : hubungi pelanggan jika ingin kelokasi|40981182|MYDITA"/>
    <s v="FCC"/>
    <d v="2026-05-08T08:39:46"/>
    <d v="2026-08-08T13:00:00"/>
    <m/>
    <s v="PS"/>
    <s v="KALIASEM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13:00:00"/>
    <s v="2026-08-08 13:00:00|M Janji : (06/08/2026) jam Pasang pagi / siang  Note : hubungi pelanggan jika ingin kelokasi|40981182|MYDITA"/>
    <n v="2026"/>
    <n v="8"/>
    <n v="10"/>
    <d v="2026-08-10T00:00:00"/>
    <n v="1.4583333333357587"/>
    <x v="2"/>
    <x v="2"/>
  </r>
  <r>
    <n v="99"/>
    <n v="1002513806"/>
    <n v="3"/>
    <x v="6"/>
    <n v="5"/>
    <s v="JEMBER"/>
    <s v="BANYUWANGI"/>
    <s v="MCR"/>
    <s v="REG"/>
    <s v="AO"/>
    <s v="NEW SALES"/>
    <s v="1P INET"/>
    <s v="Completed (PS)"/>
    <s v="RBS-Regional 3"/>
    <d v="2026-08-07T09:16:57"/>
    <d v="2026-08-07T22:55:07"/>
    <n v="69360446"/>
    <m/>
    <n v="152522206590"/>
    <s v="BAHAGIA PLASTIK"/>
    <s v="ODP-MCR-FA/24 FA/D04/24.01"/>
    <s v="WO061136142"/>
    <m/>
    <m/>
    <m/>
    <n v="114.339919947087"/>
    <n v="-8.4316767157732002"/>
    <s v="MD|MYDB-20260807264610|DC30004/MC30042|BAHAGIA PLASTIK|081232525957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25:58"/>
    <d v="2026-08-08T08:00:00"/>
    <m/>
    <s v="PS"/>
    <s v="BANYUWANGI"/>
    <s v="NO ADDON"/>
    <n v="20260807"/>
    <s v="Completed"/>
    <s v="HSI Bisnis Khusus Winback PSB 70% - 300 Mbps"/>
    <s v="INDIBIZ"/>
    <m/>
    <m/>
    <d v="2026-08-08T08:00:00"/>
    <s v="2026-08-08 08:00:00 | M Janji : 8 agustus 2026 jam Pasang : pagi  Note : hubungi pelanggan jika ingin kelokasi"/>
    <n v="2026"/>
    <n v="8"/>
    <n v="7"/>
    <d v="2026-08-07T00:00:00"/>
    <n v="-1.3333333333357587"/>
    <x v="0"/>
    <x v="10"/>
  </r>
  <r>
    <n v="100"/>
    <n v="1002506392"/>
    <n v="3"/>
    <x v="2"/>
    <n v="5"/>
    <s v="SINGARJA"/>
    <s v="GIANYAR"/>
    <s v="GIN"/>
    <s v="REG"/>
    <s v="AO"/>
    <s v="NEW SALES"/>
    <m/>
    <s v="Completed (PS)"/>
    <s v="RBS-Regional 3"/>
    <d v="2026-08-03T15:28:50"/>
    <d v="2026-08-04T20:50:12"/>
    <n v="69357702"/>
    <m/>
    <n v="172407213018"/>
    <s v="SD NEGERI 3 BLAHBATUH"/>
    <s v="ODP-GIN-FP/121"/>
    <s v="WO060857119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13:00:00|M Janji : 05/08/2026 Jam Pasang : 08.00 NoteÃ‚Â :  hubungi terlebih dahulu sebelum ke lokasi, terima kasih.|40951378|MYDITA"/>
    <s v="FCC"/>
    <d v="2026-03-08T15:39:47"/>
    <d v="2026-08-05T13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05/08/2026 Jam Pasang : 08.00 NoteÃ‚Â :  hubungi terlebih dahulu sebelum ke lokasi, terima kasih.|40951378|MYDITA"/>
    <n v="2026"/>
    <n v="8"/>
    <n v="4"/>
    <d v="2026-08-04T00:00:00"/>
    <n v="-1.5416666666642413"/>
    <x v="0"/>
    <x v="5"/>
  </r>
  <r>
    <n v="101"/>
    <n v="1002512885"/>
    <n v="3"/>
    <x v="3"/>
    <n v="4"/>
    <s v="YOGYAKARTA"/>
    <s v="SLEMAN"/>
    <s v="SMN"/>
    <s v="REG"/>
    <s v="AO"/>
    <s v="NEW SALES"/>
    <m/>
    <s v="MYDITA - GAGAL SEND CARING UNSC"/>
    <s v="RBS-Regional 3"/>
    <d v="2026-08-06T15:25:36"/>
    <d v="2026-08-07T10:10:10"/>
    <n v="69360148"/>
    <m/>
    <n v="146133131946"/>
    <s v="Jaringan Multimedia Indonesia"/>
    <s v="ODP-SMN-FAS/070"/>
    <s v="WO061109997"/>
    <m/>
    <m/>
    <m/>
    <n v="110.317965311724"/>
    <n v="-7.67030355430603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s v="Management Janji"/>
    <s v="2026-08-08 08:00:00|Nama PIC : IBU USMA No HP : 081229749275 Alt :  M Janji : (SABTU/8/AGUSTUS/2026) jam Pasang : 09:00 Note : hubungi pelanggan jika ingin kelokasi|40961370|MYDITA"/>
    <s v="FCC"/>
    <d v="2026-06-08T15:40:04"/>
    <d v="2026-08-08T00:00:00"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IBU USMA No HP : 081229749275 Alt :  M Janji : (SABTU/8/AGUSTUS/2026) jam Pasang : 09:00 Note : hubungi pelanggan jika ingin kelokasi|40961370|MYDITA"/>
    <m/>
    <m/>
    <m/>
    <e v="#NUM!"/>
    <e v="#NUM!"/>
    <x v="1"/>
    <x v="1"/>
  </r>
  <r>
    <n v="102"/>
    <n v="1002516340"/>
    <n v="3"/>
    <x v="5"/>
    <n v="5"/>
    <s v="SBY UTARA"/>
    <s v="LAMONGAN"/>
    <s v="BDG"/>
    <s v="REG"/>
    <s v="AO"/>
    <s v="NEW SALES"/>
    <m/>
    <s v="Completed (PS)"/>
    <s v="RBS-Regional 3"/>
    <d v="2026-08-09T09:58:11"/>
    <d v="2026-08-10T19:06:20"/>
    <n v="69361730"/>
    <m/>
    <n v="152448204412"/>
    <s v="Warkop DPR"/>
    <s v="ODP-BDG-FC/76"/>
    <s v="WO061313801"/>
    <m/>
    <m/>
    <m/>
    <n v="112.2799067"/>
    <n v="-6.8722193999999996"/>
    <s v="|MN00882|/Warkop DPR/0881026225828/hasanback21@gmail.com/HSI Bisnis Promo HUT Telkom (1:1) 50 Mbps (Rp 355.000) PSB Rp 150.000/Hasan/-6.872349,112.279971"/>
    <s v="Sales Force DBS"/>
    <m/>
    <m/>
    <m/>
    <m/>
    <m/>
    <m/>
    <m/>
    <m/>
    <s v="Management Janji"/>
    <s v="2026-08-10 13:00:00|M Janji : (10/08/2026) jam Pasang : 13:00 Note : hubungi pelanggan jika ingin kelokasi |40981182|MYDITA"/>
    <s v="FCC"/>
    <d v="2026-09-08T10:09:51"/>
    <d v="2026-08-10T13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13:00 Note : hubungi pelanggan jika ingin kelokasi |40981182|MYDITA"/>
    <n v="2026"/>
    <n v="8"/>
    <n v="10"/>
    <d v="2026-08-10T00:00:00"/>
    <n v="-0.54166666666424135"/>
    <x v="0"/>
    <x v="14"/>
  </r>
  <r>
    <n v="103"/>
    <n v="1002518669"/>
    <n v="3"/>
    <x v="4"/>
    <n v="5"/>
    <s v="MATARAM"/>
    <s v="SUMBAWA"/>
    <s v="ALA"/>
    <s v="REG"/>
    <s v="AO"/>
    <s v="NEW SALES"/>
    <s v="1P INET"/>
    <s v="MIE - SEND SURVEY"/>
    <s v="RBS-Regional 3"/>
    <d v="2026-08-10T18:11:56"/>
    <d v="2026-08-10T18:14:01"/>
    <n v="69362785"/>
    <m/>
    <n v="172607203818"/>
    <s v="LEVIUS CLUB"/>
    <s v="ODP-ALA-FAC/53 FAC/D04/53.01"/>
    <s v="WO061442495"/>
    <m/>
    <m/>
    <m/>
    <n v="116.92054552424101"/>
    <n v="-8.5259622878868502"/>
    <s v="|MN02367|MYIA-030800009794/POI/BAHTIARIADI/082340845961/leviusclub@gmail.com"/>
    <s v="MYIB_ASSISTANT"/>
    <m/>
    <m/>
    <m/>
    <m/>
    <m/>
    <m/>
    <m/>
    <m/>
    <s v="Management Janji"/>
    <s v="2026-08-11 15:00:00 | Jam pemasangan : 12.00 Info Tambahan : Hubungi pelanggan dulu sebelum ke lokasi terimakasih "/>
    <s v="FCC"/>
    <d v="2026-10-08T18:39:50"/>
    <d v="2026-08-11T15:00:00"/>
    <m/>
    <s v="SURVEY_NEW_MANJA"/>
    <s v="SUMBAWA TIMUR"/>
    <s v="NO ADDON"/>
    <m/>
    <s v="MIE - SEND SURVEY"/>
    <s v="HSI Bisnis Promo HUT Telkom PSB 70% - 75 Mbps"/>
    <s v="INDIBIZ"/>
    <m/>
    <m/>
    <d v="2026-08-11T15:00:00"/>
    <s v="2026-08-11 15:00:00 | Jam pemasangan : 12.00 Info Tambahan : Hubungi pelanggan dulu sebelum ke lokasi terimakasih "/>
    <m/>
    <m/>
    <m/>
    <e v="#NUM!"/>
    <e v="#NUM!"/>
    <x v="1"/>
    <x v="4"/>
  </r>
  <r>
    <n v="104"/>
    <n v="1002509460"/>
    <n v="3"/>
    <x v="1"/>
    <n v="4"/>
    <s v="SEMARANG"/>
    <s v="UNGARAN"/>
    <s v="UNR"/>
    <s v="REG"/>
    <s v="AO"/>
    <s v="NEW SALES"/>
    <s v="1P INET"/>
    <s v="Completed (PS)"/>
    <s v="RBS-Regional 3"/>
    <d v="2026-08-04T19:10:56"/>
    <d v="2026-08-05T21:45:16"/>
    <n v="69358690"/>
    <m/>
    <n v="146425112622"/>
    <s v="MI Al Islam Mangunsari 02"/>
    <s v="ODP-UNR-FAN/019 FAN/D03/019.01"/>
    <s v="WO060932980"/>
    <m/>
    <m/>
    <m/>
    <n v="110.3876276"/>
    <n v="-7.0790470999999897"/>
    <s v="|MN00426|MYIA-056774899841/POI/Kristiadi Setiawan/08973437175/mimuntal02@gmail.com"/>
    <s v="MYIB_ASSISTANT"/>
    <m/>
    <m/>
    <m/>
    <m/>
    <m/>
    <m/>
    <m/>
    <m/>
    <s v="Management Janji"/>
    <s v="2026-08-06 08:00:00 | Nama Pic : bp wawan  No Hp Pic : 08973437175 No alt : - Jam Pemasangan : pagi  Tanggal Pemasangan : 6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p wawan  No Hp Pic : 08973437175 No alt : - Jam Pemasangan : pagi  Tanggal Pemasangan : 6 Agustus 2026"/>
    <n v="2026"/>
    <n v="8"/>
    <n v="5"/>
    <d v="2026-08-05T00:00:00"/>
    <n v="-1.3333333333357587"/>
    <x v="0"/>
    <x v="1"/>
  </r>
  <r>
    <n v="105"/>
    <n v="1002509424"/>
    <n v="3"/>
    <x v="7"/>
    <n v="4"/>
    <s v="KUDUS"/>
    <s v="JEPARA"/>
    <s v="PEC"/>
    <s v="REG"/>
    <s v="AO"/>
    <s v="NEW SALES"/>
    <s v="1P INET"/>
    <s v="Completed (PS)"/>
    <s v="RBS-Regional 3"/>
    <d v="2026-08-04T18:25:57"/>
    <d v="2026-08-06T12:16:30"/>
    <n v="69358660"/>
    <m/>
    <n v="146593115481"/>
    <s v="SPBU 4459414"/>
    <s v="ODP-PEC-FC/19 FC/D02/01.19"/>
    <s v="WO060930437"/>
    <m/>
    <m/>
    <m/>
    <n v="110.703463"/>
    <n v="-6.6896870000000002"/>
    <s v="|MC60142|MYIA-019865629024/POI/DERA BAHTIAR WIDIYANTO 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39:51"/>
    <d v="2026-08-05T15:00:00"/>
    <m/>
    <s v="PS"/>
    <s v="PECANGAAN"/>
    <s v="NO ADDON"/>
    <n v="20260806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6"/>
    <d v="2026-08-06T00:00:00"/>
    <n v="0.375"/>
    <x v="0"/>
    <x v="1"/>
  </r>
  <r>
    <n v="106"/>
    <n v="1002510860"/>
    <n v="3"/>
    <x v="7"/>
    <n v="4"/>
    <s v="SOLO"/>
    <s v="INNER - SOLO JATENG TIMUR"/>
    <s v="SLO"/>
    <s v="REG"/>
    <s v="AO"/>
    <s v="NEW SALES"/>
    <s v="2P INET + VOICE"/>
    <s v="Completed (PS)"/>
    <s v="RBS-Regional 3"/>
    <d v="2026-08-05T14:40:57"/>
    <d v="2026-08-06T13:27:48"/>
    <n v="69359284"/>
    <n v="2716007656"/>
    <n v="146527605614"/>
    <s v="PT CITRA WARNA ABADI"/>
    <s v="ODP-SLO-FA/077 FA/D08/077.01"/>
    <s v="WO060995758"/>
    <m/>
    <m/>
    <m/>
    <n v="110.81706620862001"/>
    <n v="-7.6264647892558601"/>
    <s v="|MN01857|MYIA-051309612257/POI/Nurul Hidayah/085725616916/maintenance@weldon.co.id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54:47"/>
    <d v="2026-08-06T13:00:00"/>
    <m/>
    <s v="PS"/>
    <s v="X"/>
    <s v="NO ADDON"/>
    <n v="20260806"/>
    <s v="Completed"/>
    <s v="HSI Bisnis Basic Bundling Phone PSB 70% - Free 800 Menit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1"/>
  </r>
  <r>
    <n v="107"/>
    <n v="1002512688"/>
    <n v="3"/>
    <x v="0"/>
    <n v="5"/>
    <s v="KEDIRI"/>
    <s v="TULUNGAGUNG"/>
    <s v="TUL"/>
    <s v="REG"/>
    <s v="AO"/>
    <s v="NEW SALES"/>
    <s v="1P INET"/>
    <s v="Completed (PS)"/>
    <s v="RBS-Regional 3"/>
    <d v="2026-08-06T14:31:56"/>
    <d v="2026-08-07T13:06:32"/>
    <n v="69360066"/>
    <m/>
    <n v="152606246389"/>
    <s v="PT. MUGI GANGSAR LESTARI ( SPBU PLOSOKANDANG )"/>
    <s v="ODP-TUL-FF/21 FF/D02/21.01"/>
    <s v="WO061085738"/>
    <m/>
    <m/>
    <m/>
    <n v="111.931556452644"/>
    <n v="-8.0796325447702806"/>
    <s v="|MN00418|MYIA-055829676440/POI/EKO SUTRIONO/081252302634/mugigangsarlestari@gmail.com"/>
    <s v="MYIB_ASSISTANT"/>
    <m/>
    <m/>
    <m/>
    <m/>
    <m/>
    <m/>
    <m/>
    <m/>
    <s v="Management Janji"/>
    <s v="2026-08-07 13:00:00 | Nama PIC : bapak eko No HP : 085648989216 Alt :  M Janji : (JUMAT/7/AGUSTUS/2026) jam Pasang : 09:00 Note : hubungi pelanggan jika ingin kelokasi"/>
    <s v="FCC"/>
    <d v="2026-06-08T14:40:01"/>
    <d v="2026-08-07T13:00:00"/>
    <m/>
    <s v="PS"/>
    <s v="TULUNGAGUNG"/>
    <s v="NO ADDON"/>
    <n v="20260807"/>
    <s v="Completed"/>
    <s v="HSI Bisnis Promo HUT Telkom PSB 70% - 50 Mbps"/>
    <s v="INDIBIZ"/>
    <m/>
    <m/>
    <d v="2026-08-07T13:00:00"/>
    <s v="2026-08-07 13:00:00 | Nama PIC : bapak eko No HP : 085648989216 Alt :  M Janji : (JUMAT/7/AGUSTUS/2026) jam Pasang : 09:00 Note : hubungi pelanggan jika ingin kelokasi"/>
    <n v="2026"/>
    <n v="8"/>
    <n v="7"/>
    <d v="2026-08-07T00:00:00"/>
    <n v="-0.54166666666424135"/>
    <x v="0"/>
    <x v="18"/>
  </r>
  <r>
    <n v="108"/>
    <n v="1002507648"/>
    <n v="3"/>
    <x v="6"/>
    <n v="5"/>
    <s v="SIDOARJO"/>
    <s v="JOMBANG"/>
    <s v="JOM"/>
    <s v="REG"/>
    <s v="AO"/>
    <s v="NEW SALES"/>
    <m/>
    <s v="Completed (PS)"/>
    <s v="RBS-Regional 3"/>
    <d v="2026-08-04T11:10:34"/>
    <d v="2026-08-04T17:48:06"/>
    <n v="69358116"/>
    <m/>
    <n v="152318240369"/>
    <s v="UNWAHA U/KANTOR"/>
    <s v="ODP-JOM-FE/28"/>
    <s v="WO060877530"/>
    <m/>
    <m/>
    <m/>
    <n v="112.2322135"/>
    <n v="-7.5205311000000004"/>
    <s v="|MN01463|/UNWAHA U/KANTOR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Tanggal Pemasangan : 05 Agustus 2026 Jam Pemasangan : 08:00 13:00 Info Tambahan : Hubungi pelanggan dulu sebelum ke lokasi terimakasih|40010577|MYDITA"/>
    <s v="FCC"/>
    <d v="2026-04-08T11:25:40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08:00 13:00 Info Tambahan : Hubungi pelanggan dulu sebelum ke lokasi terimakasih|40010577|MYDITA"/>
    <n v="2026"/>
    <n v="8"/>
    <n v="4"/>
    <d v="2026-08-04T00:00:00"/>
    <n v="-1.3333333333357587"/>
    <x v="0"/>
    <x v="13"/>
  </r>
  <r>
    <n v="109"/>
    <n v="1002516187"/>
    <n v="3"/>
    <x v="0"/>
    <n v="5"/>
    <s v="MADIUN"/>
    <s v="NGAWI"/>
    <s v="MGT"/>
    <s v="REG"/>
    <s v="AO"/>
    <s v="NEW SALES"/>
    <s v="1P INET"/>
    <s v="Completed (PS)"/>
    <s v="RBS-Regional 3"/>
    <d v="2026-08-08T17:10:56"/>
    <d v="2026-08-09T20:00:59"/>
    <n v="69361616"/>
    <m/>
    <n v="152603215869"/>
    <s v="SPBU 54.633.11"/>
    <s v="ODP-MGT-FQ/27 FQ/D02/27.01"/>
    <s v="WO061283558"/>
    <m/>
    <m/>
    <m/>
    <n v="111.37651820000001"/>
    <n v="-7.6261605000000001"/>
    <s v="|MN00285|MYIA-038049613810/POI/H SOETOMO/085335609009/spbu05.5463311mgt@gmail.com"/>
    <s v="MYIB_ASSISTANT"/>
    <m/>
    <m/>
    <m/>
    <m/>
    <m/>
    <m/>
    <m/>
    <m/>
    <s v="Management Janji"/>
    <s v="2026-08-09 15:00:00 | Nama PIC: bp slamet Notel: 085335609009 Alt: -  Tanggal: 9/8/2026 Jam Pasang: Sore Note: Hubungi pelanggan sebelum ke lokasi, terima kasih. "/>
    <s v="FCC"/>
    <d v="2026-08-08T17:24:45"/>
    <d v="2026-08-09T15:00:00"/>
    <m/>
    <s v="PS"/>
    <s v="MAGETAN"/>
    <s v="NO ADDON"/>
    <n v="20260809"/>
    <s v="Completed"/>
    <s v="HSI Bisnis Promo HUT Telkom PSB 70% - 50 Mbps"/>
    <s v="INDIBIZ"/>
    <m/>
    <m/>
    <d v="2026-08-09T15:00:00"/>
    <s v="2026-08-09 15:00:00 | Nama PIC: bp slamet Notel: 085335609009 Alt: -  Tanggal: 9/8/2026 Jam Pasang: Sore Note: Hubungi pelanggan sebelum ke lokasi, terima kasih. "/>
    <n v="2026"/>
    <n v="8"/>
    <n v="9"/>
    <d v="2026-08-09T00:00:00"/>
    <n v="-0.625"/>
    <x v="0"/>
    <x v="21"/>
  </r>
  <r>
    <n v="110"/>
    <n v="1002513294"/>
    <n v="3"/>
    <x v="1"/>
    <n v="4"/>
    <s v="PEKALONGAN"/>
    <s v="SLAWI"/>
    <s v="SLW"/>
    <s v="REG"/>
    <s v="AO"/>
    <s v="NEW SALES"/>
    <s v="1P INET"/>
    <s v="7 | OSS - PROVISIONING ISSUED"/>
    <s v="RBS-Regional 3"/>
    <d v="2026-08-06T17:04:56"/>
    <d v="2026-08-07T15:21:38"/>
    <n v="69360291"/>
    <m/>
    <n v="142283119916"/>
    <s v="TK ABA 01 Slawi Kulon"/>
    <s v="ODP-SLW-FN/048 FN/D02/048.01"/>
    <s v="WO061106294"/>
    <m/>
    <m/>
    <m/>
    <n v="109.137838"/>
    <n v="-6.9882210000000002"/>
    <s v="|MN00324|MYIA-022144082534/POI/SOPIATUN/081548082314/aisyiyahslawikulon1@gmail.com"/>
    <s v="MYIB_ASSISTANT"/>
    <m/>
    <m/>
    <m/>
    <m/>
    <m/>
    <m/>
    <m/>
    <m/>
    <s v="Management Janji"/>
    <s v="2026-08-07 15:00:00 | Tanggal pemasangan : 07 AGUSTUS 2026 Jam pemasangan : pagi/siang Info Tambahan : Hubungi pelanggan dulu sebelum ke lokasi terima kasih"/>
    <s v="FCC"/>
    <d v="2026-06-08T17:26:01"/>
    <d v="2026-08-07T15:00:00"/>
    <m/>
    <s v="PI"/>
    <s v="X"/>
    <s v="NO ADDON"/>
    <m/>
    <s v="Provisioning Issued"/>
    <s v="HSI Bisnis Basic Promo HUT Telkom PSB 70% - 50 Mbps"/>
    <s v="INDIBIZ"/>
    <m/>
    <m/>
    <d v="2026-08-07T15:00:00"/>
    <s v="2026-08-07 15:00:00 | Tanggal pemasangan : 07 AGUSTUS 2026 Jam pemasangan : pagi/siang Info Tambahan : Hubungi pelanggan dulu sebelum ke lokasi terima kasih"/>
    <m/>
    <m/>
    <m/>
    <e v="#NUM!"/>
    <e v="#NUM!"/>
    <x v="1"/>
    <x v="1"/>
  </r>
  <r>
    <n v="111"/>
    <n v="1002515795"/>
    <n v="3"/>
    <x v="1"/>
    <n v="4"/>
    <s v="PEKALONGAN"/>
    <s v="TEGAL"/>
    <s v="TEG"/>
    <s v="REG"/>
    <s v="AO"/>
    <s v="NEW SALES"/>
    <s v="1P INET"/>
    <s v="Completed (PS)"/>
    <s v="RBS-Regional 3"/>
    <d v="2026-08-08T11:16:56"/>
    <d v="2026-08-10T21:12:07"/>
    <n v="69361342"/>
    <m/>
    <n v="142212126685"/>
    <s v="SMK SUPM YAMIPURA SURADADI"/>
    <s v="ODP-TEG-FBJ/109 FBJ/D08/109.01"/>
    <s v="WO061247400"/>
    <m/>
    <m/>
    <m/>
    <n v="109.27170099999999"/>
    <n v="-6.8795760000000001"/>
    <s v="|MN00292|MYIA-074963561232/POI/Mufti Farij/081225426866/mufti95farij@gmail.com"/>
    <s v="MYIB_ASSISTANT"/>
    <m/>
    <m/>
    <m/>
    <m/>
    <m/>
    <m/>
    <m/>
    <m/>
    <s v="Management Janji"/>
    <s v="2026-08-09 08:00:00 | Nama PIC : bapak mufti No HP : 081225426866 Alt :  M Janji : (RABU/6/AGUSTUS/2026) jam Pasang : 09:00 Note : hubungi pelanggan jika ingin kelokasi"/>
    <s v="FCC"/>
    <d v="2026-08-08T11:25:30"/>
    <d v="2026-08-09T08:00:00"/>
    <m/>
    <s v="PS"/>
    <s v="X"/>
    <s v="NO ADDON"/>
    <n v="20260810"/>
    <s v="Completed"/>
    <s v="HSI Bisnis Basic Promo HUT Telkom PSB 70% - 50 Mbps"/>
    <s v="INDIBIZ"/>
    <m/>
    <m/>
    <d v="2026-08-09T08:00:00"/>
    <s v="2026-08-09 08:00:00 | Nama PIC : bapak mufti No HP : 081225426866 Alt :  M Janji : (RABU/6/AGUSTUS/2026) jam Pasang : 09:00 Note : hubungi pelanggan jika ingin kelokasi"/>
    <n v="2026"/>
    <n v="8"/>
    <n v="10"/>
    <d v="2026-08-10T00:00:00"/>
    <n v="0.66666666666424135"/>
    <x v="0"/>
    <x v="1"/>
  </r>
  <r>
    <n v="112"/>
    <n v="1002512181"/>
    <n v="3"/>
    <x v="6"/>
    <n v="5"/>
    <s v="JEMBER"/>
    <s v="BONDOWOSO"/>
    <s v="BOW"/>
    <s v="REG"/>
    <s v="AO"/>
    <s v="NEW SALES"/>
    <s v="1P INET"/>
    <s v="Completed (PS)"/>
    <s v="RBS-Regional 3"/>
    <d v="2026-08-06T11:56:56"/>
    <d v="2026-08-08T17:44:19"/>
    <n v="69359861"/>
    <m/>
    <n v="152507225601"/>
    <s v="MTS MIFTAHUL ULUM"/>
    <s v="ODP-BOW-FAK/01 FAK/D01/01.01"/>
    <s v="WO061063591"/>
    <m/>
    <m/>
    <m/>
    <n v="113.93269100000001"/>
    <n v="-7.939152"/>
    <s v="|MN00239|MYIA-067086169779/POI/TAUFIK ABDURAHMAN/+6285232669699/mts.miftahululumkerang.id@gmail.com"/>
    <s v="MYIB_ASSISTANT"/>
    <m/>
    <m/>
    <m/>
    <m/>
    <m/>
    <m/>
    <m/>
    <m/>
    <s v="Management Janji"/>
    <s v="2026-08-08 08:00:00 | Tanggal pemasangan : 08 AGUSTUS 2026 Jam pemasangan : pagi/siang Info Tambahan : Hubungi pelanggan dulu sebelum ke lokasi terima kasih"/>
    <s v="FCC"/>
    <d v="2026-06-08T12:10:32"/>
    <d v="2026-08-08T08:00:00"/>
    <m/>
    <s v="PS"/>
    <s v="BONDOWOSO"/>
    <s v="NO ADDON"/>
    <n v="20260808"/>
    <s v="Completed"/>
    <s v="HSI Bisnis Promo HUT Telkom PSB 70% - 100 Mbps Dual Band"/>
    <s v="INDIBIZ"/>
    <m/>
    <m/>
    <d v="2026-08-08T08:00:00"/>
    <s v="2026-08-08 08:00:00 | Tanggal pemasangan : 08 AGUSTUS 2026 Jam pemasangan : pagi/siang Info Tambahan : Hubungi pelanggan dulu sebelum ke lokasi terima kasih"/>
    <n v="2026"/>
    <n v="8"/>
    <n v="8"/>
    <d v="2026-08-08T00:00:00"/>
    <n v="-0.33333333333575865"/>
    <x v="0"/>
    <x v="27"/>
  </r>
  <r>
    <n v="113"/>
    <n v="1002511481"/>
    <n v="3"/>
    <x v="4"/>
    <n v="5"/>
    <s v="KUPANG"/>
    <s v="KUPANG"/>
    <s v="KPN"/>
    <s v="REG"/>
    <s v="AO"/>
    <s v="NEW SALES"/>
    <s v="1P INET"/>
    <s v="Completed (PS)"/>
    <s v="RBS-Regional 3"/>
    <d v="2026-08-06T08:43:56"/>
    <d v="2026-08-09T17:49:22"/>
    <n v="69359589"/>
    <m/>
    <n v="172502311085"/>
    <s v="CAFE KOPI &amp; TEH"/>
    <s v="ODP-KPN-FGC/47 FGC/D03/47.01"/>
    <s v="WO061041081"/>
    <m/>
    <m/>
    <m/>
    <n v="123.6068441"/>
    <n v="-10.164740699999999"/>
    <s v="|MN01740|MYIA-003885753529/POI/Dr.ARLEY SADRA TELUSSA /085336541987/saver_edybria@yahoo.co.id"/>
    <s v="MYIB_ASSISTANT"/>
    <m/>
    <m/>
    <m/>
    <m/>
    <m/>
    <m/>
    <m/>
    <m/>
    <s v="Management Janji"/>
    <s v="2026-08-07 08:00:00 | telp :085336541987 alt : manja : pagi : siang 07/08/2026 hub sebelum ke lokasi "/>
    <s v="FCC"/>
    <d v="2026-06-08T08:55:04"/>
    <d v="2026-08-07T08:00:00"/>
    <m/>
    <s v="PS"/>
    <s v="KUPANG"/>
    <s v="NO ADDON"/>
    <n v="20260809"/>
    <s v="Completed"/>
    <s v="HSI Bisnis Basic Promo HUT Telkom PSB 70% - 75 Mbps"/>
    <s v="INDIBIZ"/>
    <m/>
    <m/>
    <d v="2026-08-07T08:00:00"/>
    <s v="2026-08-07 08:00:00 | telp :085336541987 alt : manja : pagi : siang 07/08/2026 hub sebelum ke lokasi "/>
    <n v="2026"/>
    <n v="8"/>
    <n v="9"/>
    <d v="2026-08-09T00:00:00"/>
    <n v="1.6666666666642413"/>
    <x v="2"/>
    <x v="19"/>
  </r>
  <r>
    <n v="114"/>
    <n v="1002511358"/>
    <n v="3"/>
    <x v="0"/>
    <n v="5"/>
    <s v="KEDIRI"/>
    <s v="KEDIRI"/>
    <s v="NDL"/>
    <s v="REG"/>
    <s v="AO"/>
    <s v="NEW SALES"/>
    <s v="1P INET"/>
    <s v="Completed (PS)"/>
    <s v="RBS-Regional 3"/>
    <d v="2026-08-05T19:34:56"/>
    <d v="2026-08-06T15:30:04"/>
    <n v="69359494"/>
    <m/>
    <n v="152651206912"/>
    <s v="Jrp JAYA"/>
    <s v="ODP-NDL-FP/05 FP/D01/05.01"/>
    <s v="WO061026248"/>
    <m/>
    <m/>
    <m/>
    <n v="111.9534045"/>
    <n v="-7.9291676999999998"/>
    <s v="|MC20057|MYIA-010679510151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M Janji : (06/08/2026) jam Pasang pagi / siang  Note : hubungi pelanggan jika ingin kelokasi"/>
    <n v="2026"/>
    <n v="8"/>
    <n v="6"/>
    <d v="2026-08-06T00:00:00"/>
    <n v="-1.3333333333357587"/>
    <x v="0"/>
    <x v="24"/>
  </r>
  <r>
    <n v="115"/>
    <n v="1002512235"/>
    <n v="3"/>
    <x v="3"/>
    <n v="4"/>
    <s v="PURWOKERTO"/>
    <s v="CILACAP"/>
    <s v="GML"/>
    <s v="REG"/>
    <s v="AO"/>
    <s v="NEW SALES"/>
    <m/>
    <s v="Completed (PS)"/>
    <s v="RBS-Regional 3"/>
    <d v="2026-08-06T12:30:08"/>
    <d v="2026-08-07T15:26:11"/>
    <n v="69359898"/>
    <m/>
    <n v="141362105180"/>
    <s v="SPBU Candi mas"/>
    <s v="ODP-GML-FE/028"/>
    <s v="WO061118929"/>
    <m/>
    <m/>
    <m/>
    <n v="109.044604336372"/>
    <n v="-7.6649099393786297"/>
    <s v="AMRBS ; 404510 ; AM ; DANIERA ; TREG3 ; PURWOKERTO ;PSB 1S HSI BISNIS PROMO 100 MB;  Ari Triyarso/081392911191/spbucm5@gmail.com"/>
    <s v="Amex"/>
    <m/>
    <m/>
    <m/>
    <m/>
    <m/>
    <m/>
    <m/>
    <m/>
    <s v="Management Janji"/>
    <s v="2026-08-08 16:00:00| M Janji : (07/08/026) jam Pasang : 09:00 Note : hubungi pelanggan jika ingin kelokasi|40951378|MYDITA"/>
    <s v="FCC"/>
    <d v="2026-06-08T12:40:10"/>
    <d v="2026-08-08T16:00:00"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6:00:00"/>
    <s v="2026-08-08 16:00:00| M Janji : (07/08/026) jam Pasang : 09:00 Note : hubungi pelanggan jika ingin kelokasi|40951378|MYDITA"/>
    <n v="2026"/>
    <n v="8"/>
    <n v="7"/>
    <d v="2026-08-07T00:00:00"/>
    <n v="-1.6666666666642413"/>
    <x v="0"/>
    <x v="1"/>
  </r>
  <r>
    <n v="116"/>
    <n v="1002508603"/>
    <n v="3"/>
    <x v="4"/>
    <n v="5"/>
    <s v="MATARAM"/>
    <s v="INNER - NUSA TENGGARA"/>
    <s v="MTR"/>
    <s v="REG"/>
    <s v="AO"/>
    <s v="NEW SALES"/>
    <s v="1P INET"/>
    <s v="Completed (PS)"/>
    <s v="RBS-Regional 3"/>
    <d v="2026-08-04T14:34:56"/>
    <d v="2026-08-06T18:36:58"/>
    <n v="69358383"/>
    <m/>
    <n v="172601796799"/>
    <s v="Toko Depirtn Karangsukun"/>
    <s v="ODP-MTR-FDE/79 FDE/D07/79.01"/>
    <s v="WO060903407"/>
    <m/>
    <m/>
    <m/>
    <n v="116.11249789999999"/>
    <n v="-8.5882553000000001"/>
    <s v="MD|MYDB-20260804264341|SC00001/MC00046|Toko Depirtn Karangsukun|082339474323"/>
    <s v="MYDIGIBIZPARTNER"/>
    <m/>
    <m/>
    <m/>
    <m/>
    <m/>
    <m/>
    <m/>
    <m/>
    <s v="Management Janji"/>
    <s v="2026-08-06 15:00:00 | Nama Pic :  No Hp Pic :  Jam Pemasangan : 08:00 - 12.00 Tanggal Pemasangan : RABU 05 AGUSTUS 2026 Info Tambahan : Hubungi pelanggan sebelum datang ke lokasi, terima kasih."/>
    <s v="FCC"/>
    <d v="2026-04-08T14:40:14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Nama Pic :  No Hp Pic :  Jam Pemasangan : 08:00 - 12.00 Tanggal Pemasangan : RABU 05 AGUSTUS 2026 Info Tambahan : Hubungi pelanggan sebelum datang ke lokasi, terima kasih."/>
    <n v="2026"/>
    <n v="8"/>
    <n v="6"/>
    <d v="2026-08-06T00:00:00"/>
    <n v="-0.625"/>
    <x v="0"/>
    <x v="30"/>
  </r>
  <r>
    <n v="117"/>
    <n v="1002510033"/>
    <n v="3"/>
    <x v="2"/>
    <n v="5"/>
    <s v="SINGARJA"/>
    <s v="KLUNGKUNG"/>
    <s v="SMA"/>
    <s v="REG"/>
    <s v="AO"/>
    <s v="NEW SALES"/>
    <m/>
    <s v="CANCEL COMPLETED"/>
    <s v="RBS-Regional 3"/>
    <d v="2026-08-05T10:41:27"/>
    <d v="2026-08-07T11:38:19"/>
    <n v="69358913"/>
    <m/>
    <n v="172428815935"/>
    <s v="Lumbung umaluah villa"/>
    <s v="ODP-SMA-FAK/06"/>
    <m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m/>
    <m/>
    <m/>
    <d v="2026-05-08T10:54:57"/>
    <m/>
    <m/>
    <s v="REJECT_FCC"/>
    <s v="SEMARAPURA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snani Manalu 40951378|MYDITA"/>
    <m/>
    <m/>
    <m/>
    <m/>
    <m/>
    <e v="#NUM!"/>
    <e v="#NUM!"/>
    <x v="1"/>
    <x v="31"/>
  </r>
  <r>
    <n v="118"/>
    <n v="1002504908"/>
    <n v="3"/>
    <x v="1"/>
    <n v="4"/>
    <s v="PEKALONGAN"/>
    <s v="PEKALONGAN"/>
    <s v="KDW"/>
    <s v="REG"/>
    <s v="AO"/>
    <s v="NEW SALES"/>
    <s v="1P INET"/>
    <s v="Completed (PS)"/>
    <s v="RBS-Regional 3"/>
    <d v="2026-08-01T18:17:57"/>
    <d v="2026-08-02T15:02:06"/>
    <n v="69356882"/>
    <m/>
    <n v="146285103738"/>
    <s v="Kawisari Pekalongan"/>
    <s v="ODP-KDW-FA/031 FA/D01/031.01"/>
    <s v="WO060678504"/>
    <m/>
    <m/>
    <m/>
    <n v="109.657574030394"/>
    <n v="-6.9703843751397603"/>
    <s v="|MN02342|MYIA-005227789858/POI/Ilham Dwi Cahyo/082133378944/ilham8dc@gmail.com"/>
    <s v="MYIB_ASSISTANT"/>
    <m/>
    <m/>
    <m/>
    <m/>
    <m/>
    <m/>
    <m/>
    <m/>
    <s v="Management Janji"/>
    <s v="2026-08-02 15:00:00 | telp :082133378944 Tanggal pemasangan :02/08/2026 Jam pemasangan : pagi/siang Info Tambahan : Hubungi pelanggan dulu sebelum ke lokasi terima kasih"/>
    <s v="FCC"/>
    <d v="2026-01-08T18:25:26"/>
    <d v="2026-08-02T15:00:00"/>
    <m/>
    <s v="PS"/>
    <s v="KAJEN"/>
    <s v="NO ADDON"/>
    <n v="20260802"/>
    <s v="Completed"/>
    <s v="HSI Bisnis Promo HUT Telkom PSB 70% - 200 Mbps"/>
    <s v="INDIBIZ"/>
    <m/>
    <m/>
    <d v="2026-08-02T15:00:00"/>
    <s v="2026-08-02 15:00:00 | telp :082133378944 Tanggal pemasangan :02/08/2026 Jam pemasangan : pagi/siang Info Tambahan : Hubungi pelanggan dulu sebelum ke lokasi terima kasih"/>
    <n v="2026"/>
    <n v="8"/>
    <n v="2"/>
    <d v="2026-08-02T00:00:00"/>
    <n v="-0.625"/>
    <x v="0"/>
    <x v="1"/>
  </r>
  <r>
    <n v="119"/>
    <n v="1002512276"/>
    <n v="3"/>
    <x v="7"/>
    <n v="4"/>
    <s v="KUDUS"/>
    <s v="PURWODADI"/>
    <s v="WRO"/>
    <s v="REG"/>
    <s v="AO"/>
    <s v="NEW SALES"/>
    <s v="1P INET"/>
    <s v="Completed (PS)"/>
    <s v="RBS-Regional 3"/>
    <d v="2026-08-06T12:49:57"/>
    <d v="2026-08-07T17:04:35"/>
    <n v="69359924"/>
    <m/>
    <n v="142509107217"/>
    <s v="SPBU 4458116"/>
    <s v="ODP-WRO-FC/105 FC/D03/105.01"/>
    <s v="WO061069386"/>
    <m/>
    <m/>
    <m/>
    <n v="111.11573"/>
    <n v="-7.1114290000000002"/>
    <s v="|MN01996|MYIA-065390110769/POI/Aris Budi Wintolo /082137255959/bakullengo7@gmail.com"/>
    <s v="MYIB_ASSISTANT"/>
    <m/>
    <m/>
    <m/>
    <m/>
    <m/>
    <m/>
    <m/>
    <m/>
    <s v="Management Janji"/>
    <s v="2026-08-07 13:00:00 | M Janji : (07/08/026) jam Pasang : 09:00 Note : hubungi pelanggan jika ingin kelokasi "/>
    <s v="FCC"/>
    <d v="2026-06-08T12:55:41"/>
    <d v="2026-08-07T13:00:00"/>
    <m/>
    <s v="PS"/>
    <s v="WIROSARI"/>
    <s v="NO ADDON"/>
    <n v="20260807"/>
    <s v="Completed"/>
    <s v="HSI Bisnis Promo HUT Telkom PSB 70% - 50 Mbps"/>
    <s v="INDIBIZ"/>
    <m/>
    <m/>
    <d v="2026-08-07T13:00:00"/>
    <s v="2026-08-07 13:00:00 | M Janji : (07/08/026) jam Pasang : 09:00 Note : hubungi pelanggan jika ingin kelokasi "/>
    <n v="2026"/>
    <n v="8"/>
    <n v="7"/>
    <d v="2026-08-07T00:00:00"/>
    <n v="-0.54166666666424135"/>
    <x v="0"/>
    <x v="1"/>
  </r>
  <r>
    <n v="120"/>
    <n v="1002516635"/>
    <n v="3"/>
    <x v="5"/>
    <n v="5"/>
    <s v="MADURA"/>
    <s v="BANGKALAN"/>
    <s v="OMB"/>
    <s v="REG"/>
    <s v="AO"/>
    <s v="NEW SALES"/>
    <s v="1P INET"/>
    <s v="7 | OSS - PROVISIONING ISSUED"/>
    <s v="RBS-Regional 3"/>
    <d v="2026-08-09T18:16:56"/>
    <d v="2026-08-10T21:32:17"/>
    <n v="69361988"/>
    <m/>
    <n v="152438901626"/>
    <s v="SMA Al Hikmah"/>
    <s v="ODP-OMB-FAA/65 FAA/D07/65.01"/>
    <s v="WO061339818"/>
    <m/>
    <m/>
    <m/>
    <n v="113.339825123548"/>
    <n v="-7.1196288768284601"/>
    <s v="MD|MYDB-20260806264569|DN00001/MN00572|SMA Al Hikmah|085230900285"/>
    <s v="MYDIGIBIZPARTNER"/>
    <m/>
    <m/>
    <m/>
    <m/>
    <m/>
    <m/>
    <m/>
    <m/>
    <s v="Management Janji"/>
    <s v="2026-08-10 15:00:00 | M Janji : (10/08/2026) jam Pasang : 09:00 Note : hubungi pelanggan jika ingin kelokasi "/>
    <s v="FCC"/>
    <d v="2026-09-08T18:25:18"/>
    <d v="2026-08-10T15:00:00"/>
    <m/>
    <s v="PI"/>
    <s v="X"/>
    <s v="NETMONK"/>
    <m/>
    <s v="Provisioning Issued"/>
    <s v="HSI Bisnis Bundling Netmonk Promo 2026 PSB 70% - 300 Mbps"/>
    <s v="INDIBIZ"/>
    <m/>
    <m/>
    <d v="2026-08-10T15:00:00"/>
    <s v="2026-08-10 15:00:00 | M Janji : (10/08/2026) jam Pasang : 09:00 Note : hubungi pelanggan jika ingin kelokasi "/>
    <m/>
    <m/>
    <m/>
    <e v="#NUM!"/>
    <e v="#NUM!"/>
    <x v="1"/>
    <x v="7"/>
  </r>
  <r>
    <n v="121"/>
    <n v="1002509474"/>
    <n v="3"/>
    <x v="7"/>
    <n v="4"/>
    <s v="SOLO"/>
    <s v="WONOGIRI"/>
    <s v="BRN"/>
    <s v="REG"/>
    <s v="AO"/>
    <s v="NEW SALES"/>
    <s v="1P INET"/>
    <s v="Completed (PS)"/>
    <s v="RBS-Regional 3"/>
    <d v="2026-08-04T19:55:56"/>
    <d v="2026-08-05T19:36:05"/>
    <n v="69358700"/>
    <m/>
    <n v="146517100676"/>
    <s v="PT MANUNGGAL TATA NUGRAHA SPBU BATUWARNO"/>
    <s v="ODP-BRN-FA/044 FA/D07/044.01"/>
    <s v="WO060935192"/>
    <m/>
    <m/>
    <m/>
    <n v="110.99956090000001"/>
    <n v="-7.9862694999999997"/>
    <s v="|MN02255|MYIA-037231173894/POI/IRVAN FATONI/082224101316/spbubatuwarno@gmail.com"/>
    <s v="MYIB_ASSISTANT"/>
    <m/>
    <m/>
    <m/>
    <m/>
    <m/>
    <m/>
    <m/>
    <m/>
    <s v="Management Janji"/>
    <s v="2026-08-06 08:00:00 | Nama Pic : bp IRVAN FATONI No Hp Pic : 082224101316 No alt : - Jam Pemasangan : pagi  Tanggal Pemasangan : 6 Agustus 2026"/>
    <s v="FCC"/>
    <d v="2026-04-08T20:10:24"/>
    <d v="2026-08-06T08:00:00"/>
    <m/>
    <s v="PS"/>
    <s v="X"/>
    <s v="NO ADDON"/>
    <n v="20260805"/>
    <s v="Completed"/>
    <s v="HSI Bisnis Basic Promo HUT Telkom PSB 70% - 75 Mbps"/>
    <s v="INDIBIZ"/>
    <m/>
    <m/>
    <d v="2026-08-06T08:00:00"/>
    <s v="2026-08-06 08:00:00 | Nama Pic : bp IRVAN FATONI No Hp Pic : 082224101316 No alt : - Jam Pemasangan : pagi  Tanggal Pemasangan : 6 Agustus 2026"/>
    <n v="2026"/>
    <n v="8"/>
    <n v="5"/>
    <d v="2026-08-05T00:00:00"/>
    <n v="-1.3333333333357587"/>
    <x v="0"/>
    <x v="1"/>
  </r>
  <r>
    <n v="122"/>
    <n v="1002515681"/>
    <n v="3"/>
    <x v="7"/>
    <n v="4"/>
    <s v="KUDUS"/>
    <s v="PURWODADI"/>
    <s v="WRO"/>
    <s v="REG"/>
    <s v="AO"/>
    <s v="NEW SALES"/>
    <s v="1P INET"/>
    <s v="Completed (PS)"/>
    <s v="RBS-Regional 3"/>
    <d v="2026-08-08T09:55:56"/>
    <d v="2026-08-10T15:52:46"/>
    <n v="69361292"/>
    <m/>
    <n v="142509107225"/>
    <s v="BMT BUS"/>
    <s v="ODP-WRO-FD/023 FD/D03/023.01"/>
    <s v="WO061239714"/>
    <m/>
    <m/>
    <m/>
    <n v="111.09495800000001"/>
    <n v="-7.0892749999999998"/>
    <s v="|MN01047|MYIA-000893644610/POI/Dyah Nur Khaeni /082299345140/bmtbuswirosari02@gmail.com"/>
    <s v="MYIB_ASSISTANT"/>
    <m/>
    <m/>
    <m/>
    <m/>
    <m/>
    <m/>
    <m/>
    <m/>
    <s v="Management Janji"/>
    <s v="2026-08-10 08:00:00 | Nama PIC : Ibu Dyah No Hp : 082299345140 No Alt : - Tgl Pemasangan : 10 Agustus 2026 Interval : PAGI SIANG Note : Hubungi pelanggan terlebih dahulu"/>
    <s v="FCC"/>
    <d v="2026-08-08T10:10:05"/>
    <d v="2026-08-10T08:00:00"/>
    <m/>
    <s v="PS"/>
    <s v="WIROSARI"/>
    <s v="NO ADDON"/>
    <n v="20260810"/>
    <s v="Completed"/>
    <s v="HSI Bisnis Promo HUT Telkom PSB 70% - 75 Mbps"/>
    <s v="INDIBIZ"/>
    <m/>
    <m/>
    <d v="2026-08-10T08:00:00"/>
    <s v="2026-08-10 08:00:00 | Nama PIC : Ibu Dyah No Hp : 082299345140 No Alt : - Tgl Pemasangan : 10 Agustus 2026 Interval : PAGI SIANG Note : Hubungi pelanggan terlebih dahulu"/>
    <n v="2026"/>
    <n v="8"/>
    <n v="10"/>
    <d v="2026-08-10T00:00:00"/>
    <n v="-0.33333333333575865"/>
    <x v="0"/>
    <x v="1"/>
  </r>
  <r>
    <n v="123"/>
    <n v="1002509573"/>
    <n v="3"/>
    <x v="2"/>
    <n v="5"/>
    <s v="DENPASAR"/>
    <s v="JIMBARAN"/>
    <s v="KUT"/>
    <s v="REG"/>
    <s v="AO"/>
    <s v="NEW SALES"/>
    <m/>
    <s v="Completed (PS)"/>
    <s v="RBS-Regional 3"/>
    <d v="2026-08-05T08:35:13"/>
    <d v="2026-08-07T18:17:32"/>
    <n v="69358754"/>
    <m/>
    <n v="172416429239"/>
    <s v="DEPO AIR MINUM HOLLY"/>
    <s v="ODP-KUT-FK/42"/>
    <s v="WO061066914"/>
    <m/>
    <m/>
    <m/>
    <n v="115.17978410000001"/>
    <n v="-8.7114194000000005"/>
    <s v="|MC10003|/PIC FILLIA CHRISTINA SURYADI/088103726089-083197993733/fsfillia@gmail.com"/>
    <s v="Sales Force DBS"/>
    <m/>
    <m/>
    <m/>
    <m/>
    <m/>
    <m/>
    <m/>
    <m/>
    <s v="Management Janji"/>
    <s v="2026-08-07 13:00:00|Nama : BU FILLIA CHRISTINA SURYADI No Hp : 083197993733 No Alt : 0881037260897 Tgl Pemasangan : 07 Agustus 2026 Interval : PAGI  Note : Hubungi pelanggan terlebih dahulu|40981182|MYDITA"/>
    <s v="FCC"/>
    <d v="2026-05-08T08:39:46"/>
    <d v="2026-08-07T13:00:00"/>
    <m/>
    <s v="PS"/>
    <s v="KUTA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Nama : BU FILLIA CHRISTINA SURYADI No Hp : 083197993733 No Alt : 0881037260897 Tgl Pemasangan : 07 Agustus 2026 Interval : PAGI  Note : Hubungi pelanggan terlebih dahulu|40981182|MYDITA"/>
    <n v="2026"/>
    <n v="8"/>
    <n v="7"/>
    <d v="2026-08-07T00:00:00"/>
    <n v="-0.54166666666424135"/>
    <x v="0"/>
    <x v="28"/>
  </r>
  <r>
    <n v="124"/>
    <n v="1002508039"/>
    <n v="3"/>
    <x v="6"/>
    <n v="5"/>
    <s v="SIDOARJO"/>
    <s v="INNER - JATIM TIMUR"/>
    <s v="SDA"/>
    <s v="REG"/>
    <s v="AO"/>
    <s v="NEW SALES"/>
    <s v="2P INET + VOICE"/>
    <s v="Completed (PS)"/>
    <s v="RBS-Regional 3"/>
    <d v="2026-08-04T12:37:56"/>
    <d v="2026-08-05T22:57:34"/>
    <n v="69358250"/>
    <n v="3135917245"/>
    <n v="152316231889"/>
    <s v="WORKSHOP DWI PUTRA"/>
    <s v="ODP-SDA-FDH/11 FDH/D01/11.01"/>
    <s v="WO060883348"/>
    <m/>
    <m/>
    <m/>
    <n v="112.699966900099"/>
    <n v="-7.4489907985515096"/>
    <s v="MD|MYDB-20260804264307|DN00001/MN01572|WORKSHOP DWI PUTRA|085792720781"/>
    <s v="MYDIGIBIZPARTNER"/>
    <m/>
    <m/>
    <m/>
    <m/>
    <m/>
    <m/>
    <m/>
    <m/>
    <s v="Management Janji"/>
    <s v="2026-08-05 15:00:00 | Nama : BP DWI LOHDRA MANGGALA No Hp : 085792720781 No Alt :  Tgl Pemasangan : 05 Agustus 2026 Interval : SIANG Note : Hubungi pelanggan terlebih dahulu"/>
    <s v="FCC"/>
    <d v="2026-04-08T12:39:55"/>
    <d v="2026-08-05T15:00:00"/>
    <m/>
    <s v="PS"/>
    <s v="SIDOARJO"/>
    <s v="NO ADDON"/>
    <n v="20260805"/>
    <s v="Completed"/>
    <s v="HSI Bisnis Bundling Phone PSB 70% - Free 800 Menit Promo - 200 Mbps"/>
    <s v="INDIBIZ"/>
    <m/>
    <m/>
    <d v="2026-08-05T15:00:00"/>
    <s v="2026-08-05 15:00:00 | Nama : BP DWI LOHDRA MANGGALA No Hp : 085792720781 No Alt :  Tgl Pemasangan : 05 Agustus 2026 Interval : SIANG Note : Hubungi pelanggan terlebih dahulu"/>
    <n v="2026"/>
    <n v="8"/>
    <n v="5"/>
    <d v="2026-08-05T00:00:00"/>
    <n v="-0.625"/>
    <x v="0"/>
    <x v="11"/>
  </r>
  <r>
    <n v="125"/>
    <n v="1002516364"/>
    <n v="3"/>
    <x v="2"/>
    <n v="5"/>
    <s v="SINGARJA"/>
    <s v="SINGARAJA"/>
    <s v="SGR"/>
    <s v="REG"/>
    <s v="AO"/>
    <s v="NEW SALES"/>
    <m/>
    <s v="Completed (PS)"/>
    <s v="RBS-Regional 3"/>
    <d v="2026-08-09T10:20:42"/>
    <d v="2026-08-10T07:31:05"/>
    <n v="69361755"/>
    <m/>
    <n v="172424836840"/>
    <s v="TOKO SEMBAKO WISNU"/>
    <s v="ODP-SGR-FC/27"/>
    <s v="WO061323705"/>
    <m/>
    <m/>
    <m/>
    <n v="115.0637388"/>
    <n v="-8.1278047999999998"/>
    <s v="MN00087/TOKO SEMBAKO WISNU/PIC Kadek Kertana/081959428867/kadektana994@gmail.com"/>
    <s v="Sales Force DBS"/>
    <m/>
    <m/>
    <m/>
    <m/>
    <m/>
    <m/>
    <m/>
    <m/>
    <s v="Management Janji"/>
    <s v="2026-08-10 13:00:00|M Janji : (10/08/2026) jam Pasang : 09:00 Note : hubungi pelanggan jika ingin kelokasi |40981182|MYDITA"/>
    <s v="FCC"/>
    <d v="2026-09-08T10:25:41"/>
    <d v="2026-08-10T13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09:00 Note : hubungi pelanggan jika ingin kelokasi |40981182|MYDITA"/>
    <n v="2026"/>
    <n v="8"/>
    <n v="10"/>
    <d v="2026-08-10T00:00:00"/>
    <n v="-0.54166666666424135"/>
    <x v="0"/>
    <x v="32"/>
  </r>
  <r>
    <n v="126"/>
    <n v="1002516462"/>
    <n v="3"/>
    <x v="3"/>
    <n v="4"/>
    <s v="PURWOKERTO"/>
    <s v="BANJARNEGARA"/>
    <s v="KLP"/>
    <s v="REG"/>
    <s v="AO"/>
    <s v="NEW SALES"/>
    <s v="1P INET"/>
    <s v="Completed (PS)"/>
    <s v="RBS-Regional 3"/>
    <d v="2026-08-09T12:25:58"/>
    <d v="2026-08-10T17:30:49"/>
    <n v="69361851"/>
    <m/>
    <n v="143395108273"/>
    <s v="WARNET SPEED NET"/>
    <s v="ODP-KLP-FQ/025"/>
    <s v="WO061314251"/>
    <m/>
    <m/>
    <m/>
    <n v="109.559673614204"/>
    <n v="-7.43927841419689"/>
    <s v="|MN00909|MYIA-090924779580/POI/sugeng riyadi/087878880605/yadhie9997@gmail.com"/>
    <s v="MYIB_ASSISTANT"/>
    <m/>
    <m/>
    <m/>
    <m/>
    <m/>
    <m/>
    <m/>
    <m/>
    <s v="Management Janji"/>
    <s v="2026-08-13 15:00:00 | Nama PIC:  bp sugeng No HP: 087878880605 Alt: Tanggal: 13/8/2026 Jam Pasang: Sore Note: Hubungi sebelum ke lokasi, terimakasih. Diusahakan secepatnya."/>
    <s v="FCC"/>
    <d v="2026-09-08T12:39:53"/>
    <d v="2026-08-13T15:00:00"/>
    <m/>
    <s v="PS"/>
    <s v="KLAMPOK"/>
    <s v="NO ADDON"/>
    <n v="20260810"/>
    <s v="Completed"/>
    <s v="HSI Bisnis Promo HUT Telkom PSB 70% - 150 Mbps"/>
    <s v="INDIBIZ"/>
    <m/>
    <m/>
    <d v="2026-08-13T15:00:00"/>
    <s v="2026-08-13 15:00:00 | Nama PIC:  bp sugeng No HP: 087878880605 Alt: Tanggal: 13/8/2026 Jam Pasang: Sore Note: Hubungi sebelum ke lokasi, terimakasih. Diusahakan secepatnya."/>
    <n v="2026"/>
    <n v="8"/>
    <n v="10"/>
    <d v="2026-08-10T00:00:00"/>
    <n v="-3.625"/>
    <x v="0"/>
    <x v="1"/>
  </r>
  <r>
    <n v="127"/>
    <n v="1002515751"/>
    <n v="3"/>
    <x v="5"/>
    <n v="5"/>
    <s v="SBY SELATAN"/>
    <s v="KETINTANG"/>
    <s v="WRU"/>
    <s v="REG"/>
    <s v="AO"/>
    <s v="NEW SALES"/>
    <s v="1P INET"/>
    <s v="Completed (PS)"/>
    <s v="RBS-Regional 3"/>
    <d v="2026-08-08T10:43:57"/>
    <d v="2026-08-09T20:03:04"/>
    <n v="69361333"/>
    <m/>
    <n v="152302236102"/>
    <s v="Fotocopy AZKA"/>
    <s v="ODP-WR1-FLC/99 FLC/D01/99.01"/>
    <s v="WO061244049"/>
    <m/>
    <m/>
    <m/>
    <n v="112.722636368194"/>
    <n v="-7.3488283326413599"/>
    <s v="|MN00458|MYIA-024097076361/POI/Ita Fitriyah/081231939422/ita.fitriyah5@gmail.com"/>
    <s v="MYIB_ASSISTANT"/>
    <m/>
    <m/>
    <m/>
    <m/>
    <m/>
    <m/>
    <m/>
    <m/>
    <s v="Management Janji"/>
    <s v="2026-08-09 08:00:00 | Tgl Pemasangan : 09 Agustus 2026 Interval : PAGI SIANG Note : Hubungi pelanggan terlebih dahulu"/>
    <s v="FCC"/>
    <d v="2026-08-08T10:54:57"/>
    <d v="2026-08-09T08:00:00"/>
    <m/>
    <s v="PS"/>
    <s v="WARU INJOKO"/>
    <s v="NO ADDON"/>
    <n v="20260809"/>
    <s v="Completed"/>
    <s v="HSI Bisnis Basic Promo HUT Telkom PSB 70% - 50 Mbps"/>
    <s v="INDIBIZ"/>
    <m/>
    <m/>
    <d v="2026-08-09T08:00:00"/>
    <s v="2026-08-09 08:00:00 | Tgl Pemasangan : 09 Agustus 2026 Interval : PAGI SIANG Note : Hubungi pelanggan terlebih dahulu"/>
    <n v="2026"/>
    <n v="8"/>
    <n v="9"/>
    <d v="2026-08-09T00:00:00"/>
    <n v="-0.33333333333575865"/>
    <x v="0"/>
    <x v="12"/>
  </r>
  <r>
    <n v="128"/>
    <n v="1002513435"/>
    <n v="3"/>
    <x v="0"/>
    <n v="5"/>
    <s v="KEDIRI"/>
    <s v="TRENGGALEK"/>
    <s v="TRE"/>
    <s v="REG"/>
    <s v="AO"/>
    <s v="NEW SALES"/>
    <s v="1P INET"/>
    <s v="Completed (PS)"/>
    <s v="RBS-Regional 3"/>
    <d v="2026-08-06T18:22:56"/>
    <d v="2026-08-07T13:21:14"/>
    <n v="69360322"/>
    <m/>
    <n v="152608207569"/>
    <s v="SPBU 54.663.10 TRENGGALEK"/>
    <s v="ODP-TRE-FM/35 FM/D06/35.01"/>
    <s v="WO061113828"/>
    <m/>
    <m/>
    <m/>
    <n v="111.71340571503301"/>
    <n v="-8.0887429214024902"/>
    <s v="|MN00418|MYIA-067867252317/POI/SUYADI/082244213266/spbukarangsoko@yahoo.co.id"/>
    <s v="MYIB_ASSISTANT"/>
    <m/>
    <m/>
    <m/>
    <m/>
    <m/>
    <m/>
    <m/>
    <m/>
    <s v="Management Janji"/>
    <s v="2026-08-07 15:00:00 | Tanggal pemasangan: 07/08/2026 Jam pemasangan : pagi/siang Info Tambahan : Hubungi pelanggan dulu sebelum ke lokasi. terima kasih"/>
    <s v="FCC"/>
    <d v="2026-06-08T18:39:57"/>
    <d v="2026-08-07T15:00:00"/>
    <m/>
    <s v="PS"/>
    <s v="TRENGGALEK"/>
    <s v="NO ADDON"/>
    <n v="20260807"/>
    <s v="Completed"/>
    <s v="HSI Bisnis Promo HUT Telkom PSB 70% - 50 Mbps"/>
    <s v="INDIBIZ"/>
    <m/>
    <m/>
    <d v="2026-08-07T15:00:00"/>
    <s v="2026-08-07 15:00:00 | Tanggal pemasangan: 07/08/2026 Jam pemasangan : pagi/siang Info Tambahan : Hubungi pelanggan dulu sebelum ke lokasi. terima kasih"/>
    <n v="2026"/>
    <n v="8"/>
    <n v="7"/>
    <d v="2026-08-07T00:00:00"/>
    <n v="-0.625"/>
    <x v="0"/>
    <x v="3"/>
  </r>
  <r>
    <n v="129"/>
    <n v="1002517195"/>
    <n v="3"/>
    <x v="0"/>
    <n v="5"/>
    <s v="KEDIRI"/>
    <s v="NGANJUK"/>
    <s v="NJK"/>
    <s v="REG"/>
    <s v="AO"/>
    <s v="NEW SALES"/>
    <s v="1P INET"/>
    <s v="7 | OSS - PROVISIONING ISSUED"/>
    <s v="RBS-Regional 3"/>
    <d v="2026-08-10T10:16:57"/>
    <d v="2026-08-11T08:06:01"/>
    <n v="69362201"/>
    <m/>
    <n v="152611229868"/>
    <s v="SPBU 54.644.11"/>
    <s v="ODP-NJK-FAE/10 FAE/D01/10.01"/>
    <s v="WO061368426"/>
    <m/>
    <m/>
    <m/>
    <n v="111.938289577475"/>
    <n v="-7.6020775298222603"/>
    <s v="|MN00418|MYIA-019304988784/POI/H. IMAM BASUKI, IR. M. ENG, MM/085330371188/spbu5464411sukomoro@gmail.com"/>
    <s v="MYIB_ASSISTANT"/>
    <m/>
    <m/>
    <m/>
    <m/>
    <m/>
    <m/>
    <m/>
    <m/>
    <s v="Management Janji"/>
    <s v="2026-08-11 08:00:00 | Nama PIC : Sukidi No HP : 081330313300 Alt : 085330371188 M Janji : 11/08/2026 Jam Pasang : 08.00 - 13:00  NoteÃ‚Â :  hubungi terlebih dahulu sebelum kelokasi"/>
    <s v="FCC"/>
    <d v="2026-10-08T10:24:54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Nama PIC : Sukidi No HP : 081330313300 Alt : 085330371188 M Janji : 11/08/2026 Jam Pasang : 08.00 - 13:00  NoteÃ‚Â :  hubungi terlebih dahulu sebelum kelokasi"/>
    <m/>
    <m/>
    <m/>
    <e v="#NUM!"/>
    <e v="#NUM!"/>
    <x v="1"/>
    <x v="20"/>
  </r>
  <r>
    <n v="130"/>
    <n v="1002505021"/>
    <n v="3"/>
    <x v="5"/>
    <n v="5"/>
    <s v="SBY UTARA"/>
    <s v="MANYAR"/>
    <s v="MGO"/>
    <s v="REG"/>
    <s v="AO"/>
    <s v="NEW SALES"/>
    <s v="1P INET"/>
    <s v="Completed (PS)"/>
    <s v="RBS-Regional 3"/>
    <d v="2026-08-02T08:17:57"/>
    <d v="2026-08-03T17:20:23"/>
    <n v="69356921"/>
    <m/>
    <n v="152413165505"/>
    <s v="SMK KATOLIK ST. LOUIS (YAYASAN LAZARIS)"/>
    <s v="ODP-DMO-FMF/48 FMF/D04/48.01"/>
    <s v="WO060694495"/>
    <m/>
    <m/>
    <m/>
    <n v="112.72101704031201"/>
    <n v="-7.2576461263273604"/>
    <s v="MD|MYDB-20260801264163|DN00001/MN02280|SMK KATOLIK ST. LOUIS (YAYASAN LAZARIS)|085648384402"/>
    <s v="MYDIGIBIZPARTNER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8:24:55"/>
    <d v="2026-08-03T08:00:00"/>
    <m/>
    <s v="PS"/>
    <s v="MERGOYOSO"/>
    <s v="NO ADDON"/>
    <n v="20260803"/>
    <s v="Completed"/>
    <s v="HSI Bisnis Promo HUT Telkom PSB 70% - 150 Mbps"/>
    <s v="INDIBIZ"/>
    <m/>
    <m/>
    <d v="2026-08-03T08:00:00"/>
    <s v="2026-08-03 08:00:00 | Tanggal pemasangan :01 agustus 2026 Jam pemasangan : 08.00 - 12.00 Info Tambahan : Hubungi pelanggan dulu sebelum ke lokasi terimakasih"/>
    <n v="2026"/>
    <n v="8"/>
    <n v="3"/>
    <d v="2026-08-03T00:00:00"/>
    <n v="-0.33333333333575865"/>
    <x v="0"/>
    <x v="12"/>
  </r>
  <r>
    <n v="131"/>
    <n v="1002508319"/>
    <n v="3"/>
    <x v="5"/>
    <n v="5"/>
    <s v="SBY SELATAN"/>
    <s v="KETINTANG"/>
    <s v="IJK"/>
    <s v="REG"/>
    <s v="AO"/>
    <s v="NEW SALES"/>
    <m/>
    <s v="Completed (PS)"/>
    <s v="RBS-Regional 2"/>
    <d v="2026-08-04T13:47:04"/>
    <d v="2026-08-07T19:09:08"/>
    <n v="66525052"/>
    <m/>
    <n v="152306253171"/>
    <s v="PT. BANGUN INFORMASI TEKNOLOGI"/>
    <s v="ODP-IJK-FHT/04"/>
    <s v="WO060934766"/>
    <m/>
    <m/>
    <m/>
    <n v="112.727100369114"/>
    <n v="-7.3123265180214903"/>
    <s v="AMRBS;950223;ALDHIAZ;JKT OUTER;HSI Bisnis PSB 70% - 100 Mbps - (669000);CP  RIZIQ 0877-1577-1000 ALT SANDY 087778113956;billing@bnteknologi.com  "/>
    <s v="Account Manager"/>
    <m/>
    <m/>
    <m/>
    <m/>
    <m/>
    <m/>
    <m/>
    <m/>
    <s v="Management Janji"/>
    <s v="2026-08-09 15:00:00|PT Bangun Informasi Teknologi 087778113956|40981182|MYDITA"/>
    <s v="FCC"/>
    <d v="2026-04-08T13:54:57"/>
    <d v="2026-08-09T15:00:00"/>
    <m/>
    <s v="PS"/>
    <s v="WARU INJOKO"/>
    <s v="NO ADDON"/>
    <n v="2026080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9T15:00:00"/>
    <s v="2026-08-09 15:00:00|PT Bangun Informasi Teknologi 087778113956|40981182|MYDITA"/>
    <n v="2026"/>
    <n v="8"/>
    <n v="7"/>
    <d v="2026-08-07T00:00:00"/>
    <n v="-2.625"/>
    <x v="0"/>
    <x v="12"/>
  </r>
  <r>
    <n v="132"/>
    <n v="1002513632"/>
    <n v="3"/>
    <x v="0"/>
    <n v="5"/>
    <s v="MALANG"/>
    <s v="KEPANJEN"/>
    <s v="KLJ"/>
    <s v="REG"/>
    <s v="AO"/>
    <s v="NEW SALES"/>
    <s v="1P INET"/>
    <s v="Completed (PS)"/>
    <s v="RBS-Regional 3"/>
    <d v="2026-08-07T07:43:56"/>
    <d v="2026-08-10T16:06:48"/>
    <n v="69360391"/>
    <m/>
    <n v="152703903456"/>
    <s v="SMPN 4 MALANG"/>
    <s v="ODP-KLJ-FAK/09 KLJ/D01/01.09"/>
    <s v="WO061126843"/>
    <m/>
    <m/>
    <m/>
    <n v="112.6161731"/>
    <n v="-7.9575198"/>
    <s v="|MN01864|MYIA-030203574489/POI/NGATEMAN/087796646626/smpn4malang@yahoo.co.id"/>
    <s v="MYIB_ASSISTANT"/>
    <m/>
    <m/>
    <m/>
    <m/>
    <m/>
    <m/>
    <m/>
    <m/>
    <s v="Management Janji"/>
    <s v="2026-08-10 08:00:00 | telp :087796646626  alt : pagi / siang 10/08/2026 hub sebelum ke lokasi "/>
    <s v="FCC"/>
    <d v="2026-07-08T07:55:14"/>
    <d v="2026-08-10T08:00:00"/>
    <m/>
    <s v="PS"/>
    <s v="KLOJEN"/>
    <s v="NO ADDON"/>
    <n v="20260810"/>
    <s v="Completed"/>
    <s v="HSI Bisnis Basic Promo HUT Telkom PSB 70% - 50 Mbps"/>
    <s v="INDIBIZ"/>
    <m/>
    <m/>
    <d v="2026-08-10T08:00:00"/>
    <s v="2026-08-10 08:00:00 | telp :087796646626  alt : pagi / siang 10/08/2026 hub sebelum ke lokasi "/>
    <n v="2026"/>
    <n v="8"/>
    <n v="10"/>
    <d v="2026-08-10T00:00:00"/>
    <n v="-0.33333333333575865"/>
    <x v="0"/>
    <x v="23"/>
  </r>
  <r>
    <n v="133"/>
    <n v="1002517580"/>
    <n v="3"/>
    <x v="2"/>
    <n v="5"/>
    <s v="SINGARJA"/>
    <s v="SINGARAJA"/>
    <s v="SGR"/>
    <s v="REG"/>
    <s v="AO"/>
    <s v="NEW SALES"/>
    <m/>
    <s v="Completed (PS)"/>
    <s v="RBS-Regional 3"/>
    <d v="2026-08-10T12:04:55"/>
    <d v="2026-08-10T14:42:57"/>
    <n v="69360310"/>
    <m/>
    <n v="172424836878"/>
    <s v="RANGGA MART"/>
    <s v="ODP-SGR-FDS/31"/>
    <s v="WO061385475"/>
    <m/>
    <m/>
    <m/>
    <n v="115.3245606"/>
    <n v="-8.1200947299999999"/>
    <s v="|MN02665|MYIA-071215966227/POI/KETUT SIGARTA/085238068995/sugiartha83.bali@gmail.com"/>
    <s v="MYDIGIBIZPARTNER"/>
    <m/>
    <m/>
    <m/>
    <m/>
    <m/>
    <m/>
    <m/>
    <m/>
    <s v="Management Janji"/>
    <s v="2026-08-07 15:00:00 | Nama PIC : Bapak Ketut Sugiarta  No HP : 085238068995  No Alternatif : 081338326051  M Janji : 07/08/2026  Jam Pasang : Pagi  NoteÃ‚Â :  Hubungi terlebih dahulu sebelum ke lokasi "/>
    <s v="FCC"/>
    <d v="2026-10-08T12:09:56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5:00:00 | Nama PIC : Bapak Ketut Sugiarta  No HP : 085238068995  No Alternatif : 081338326051  M Janji : 07/08/2026  Jam Pasang : Pagi  NoteÃ‚Â :  Hubungi terlebih dahulu sebelum ke lokasi "/>
    <n v="2026"/>
    <n v="8"/>
    <n v="10"/>
    <d v="2026-08-10T00:00:00"/>
    <n v="-0.29166666666424135"/>
    <x v="0"/>
    <x v="32"/>
  </r>
  <r>
    <n v="134"/>
    <n v="1002512295"/>
    <n v="3"/>
    <x v="1"/>
    <n v="4"/>
    <s v="SEMARANG"/>
    <s v="INNER - SEMARANG JATENG UTARA"/>
    <s v="SMT"/>
    <s v="REG"/>
    <s v="AO"/>
    <s v="NEW SALES"/>
    <s v="2P INET + VOICE"/>
    <s v="Completed (PS)"/>
    <s v="RBS-Regional 3"/>
    <d v="2026-08-06T12:55:57"/>
    <d v="2026-08-07T13:39:17"/>
    <n v="69359936"/>
    <n v="2435320572"/>
    <n v="141420144943"/>
    <s v="PT. Hande Trade Indonesia"/>
    <s v="ODP-SMT-FBS/108 FBS/D01/108.01"/>
    <s v="WO061069954"/>
    <m/>
    <m/>
    <m/>
    <n v="110.36413449794"/>
    <n v="-6.9877037037879397"/>
    <s v="MD|MYDB-20260806264524|DN00001/MN00300|PT. Hande Trade Indonesia|082149362887"/>
    <s v="MYDIGIBIZPARTNER"/>
    <m/>
    <m/>
    <m/>
    <m/>
    <m/>
    <m/>
    <m/>
    <m/>
    <s v="Management Janji"/>
    <s v="2026-08-07 13:00:00 | telp :082149362887 alt : manja : pagi : siang 07/08/2026 hub sebelum ke lokasi "/>
    <s v="FCC"/>
    <d v="2026-06-08T13:10:52"/>
    <d v="2026-08-07T13:00:00"/>
    <m/>
    <s v="PS"/>
    <s v="SEMARANG TUGU"/>
    <s v="NO ADDON"/>
    <n v="20260807"/>
    <s v="Completed"/>
    <s v="HSI Bisnis Bundling Phone Promo 2026 PSB 70% - Free 800 Menit Promo - 50 Mbps"/>
    <s v="INDIBIZ"/>
    <m/>
    <m/>
    <d v="2026-08-07T13:00:00"/>
    <s v="2026-08-07 13:00:00 | telp :082149362887 alt : manja : pagi : siang 07/08/2026 hub sebelum ke lokasi "/>
    <n v="2026"/>
    <n v="8"/>
    <n v="7"/>
    <d v="2026-08-07T00:00:00"/>
    <n v="-0.54166666666424135"/>
    <x v="0"/>
    <x v="1"/>
  </r>
  <r>
    <n v="135"/>
    <n v="1002507154"/>
    <n v="3"/>
    <x v="3"/>
    <n v="4"/>
    <s v="PURWOKERTO"/>
    <s v="PURWOKERTO"/>
    <s v="AJB"/>
    <s v="REG"/>
    <s v="AO"/>
    <s v="NEW SALES"/>
    <s v="1P INET"/>
    <s v="Completed (PS)"/>
    <s v="RBS-Regional 3"/>
    <d v="2026-08-04T09:52:57"/>
    <d v="2026-08-05T17:32:51"/>
    <n v="69358018"/>
    <m/>
    <n v="143387115757"/>
    <s v="PEMDES CIHONJE"/>
    <s v="ODP-AJB-FZ/001 FZ/D01/001.01"/>
    <s v="WO060859840"/>
    <m/>
    <m/>
    <m/>
    <n v="108.9847327"/>
    <n v="-7.3947370000000001"/>
    <s v="|MC80052|MYIA-081669636774/POI/SRI MULYANI/085732364077/mulyanies06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AJIBARANG"/>
    <s v="NO ADDON"/>
    <n v="20260805"/>
    <s v="Completed"/>
    <s v="HSI Bisnis Promo HUT Telkom PSB 70% - 150 Mbps"/>
    <s v="INDIBIZ"/>
    <m/>
    <m/>
    <d v="2026-08-05T08:00:00"/>
    <s v="2026-08-05 08:00:00 | M Janji : (05/08/2026) jam Pasang : 09:00 Note : hubungi pelanggan jika ingin kelokasi"/>
    <n v="2026"/>
    <n v="8"/>
    <n v="5"/>
    <d v="2026-08-05T00:00:00"/>
    <n v="-0.33333333333575865"/>
    <x v="0"/>
    <x v="1"/>
  </r>
  <r>
    <n v="136"/>
    <n v="1002505594"/>
    <n v="3"/>
    <x v="2"/>
    <n v="5"/>
    <s v="SINGARJA"/>
    <s v="SINGARAJA"/>
    <s v="KNT"/>
    <s v="REG"/>
    <s v="AO"/>
    <s v="NEW SALES"/>
    <s v="1P INET"/>
    <s v="OSS - FALLOUT"/>
    <s v="RBS-Regional 3"/>
    <d v="2026-08-03T09:19:56"/>
    <d v="2026-08-04T20:38:13"/>
    <n v="69357245"/>
    <m/>
    <n v="172406214840"/>
    <s v="PT SARI ARTHA BUANA"/>
    <s v="ODP-KNT-FD/18 FD/D04/18.01"/>
    <s v="WO060757891"/>
    <m/>
    <m/>
    <m/>
    <n v="115.25451700000001"/>
    <n v="-8.2236510000000003"/>
    <s v="|MN02745|MYIA-053889203327/POI/NI MADE SEKARUNI/087861604643/a.n.isa.ria.id@gmail.com"/>
    <s v="MYIB_ASSISTANT"/>
    <m/>
    <m/>
    <m/>
    <m/>
    <m/>
    <m/>
    <m/>
    <m/>
    <s v="Management Janji"/>
    <s v="2026-08-04 08:00:00 | Nama Pic : bu NI MADE SEKARUNI No Hp Pic : 087861604643 No alt : - Jam Pemasangan : pagi  Tanggal Pemasangan : 4 Agustus 2026"/>
    <s v="FCC"/>
    <d v="2026-03-08T09:25:39"/>
    <d v="2026-08-04T08:00:00"/>
    <s v="Kendala Teknik"/>
    <s v="FO_WFM"/>
    <s v="X"/>
    <s v="NO ADDON"/>
    <m/>
    <s v="Provisioning Failed|WFM|INF008951101|TKJ_-8.2233644,115.2587092_ODP FULL DONE VALINS ID VALINS  35434624"/>
    <s v="HSI Bisnis Promo HUT Telkom PSB 70% - 50 Mbps"/>
    <s v="INDIBIZ"/>
    <m/>
    <m/>
    <d v="2026-08-04T08:00:00"/>
    <s v="2026-08-04 08:00:00 | Nama Pic : bu NI MADE SEKARUNI No Hp Pic : 087861604643 No alt : - Jam Pemasangan : pagi  Tanggal Pemasangan : 4 Agustus 2026"/>
    <m/>
    <m/>
    <m/>
    <e v="#NUM!"/>
    <e v="#NUM!"/>
    <x v="1"/>
    <x v="32"/>
  </r>
  <r>
    <n v="137"/>
    <n v="1002517492"/>
    <n v="3"/>
    <x v="0"/>
    <n v="5"/>
    <s v="KEDIRI"/>
    <s v="TULUNGAGUNG"/>
    <s v="CAT"/>
    <s v="REG"/>
    <s v="AO"/>
    <s v="NEW SALES"/>
    <m/>
    <s v="Completed (PS)"/>
    <s v="RBS-Regional 3"/>
    <d v="2026-08-10T11:43:41"/>
    <d v="2026-08-10T17:03:56"/>
    <n v="69361530"/>
    <m/>
    <n v="152622209045"/>
    <s v="SPBU 54.662.31 Tulungagung"/>
    <s v="ODP-CAT-FJ/09"/>
    <s v="WO061382338"/>
    <m/>
    <m/>
    <m/>
    <n v="111.823453"/>
    <n v="-8.2103059999999992"/>
    <s v="|MN00418|MYIA-051295835269/POI/YUDA ROCHMANSYAH/0851611511818/batumulyajaya@gmail.com"/>
    <s v="Sales Profesional"/>
    <m/>
    <m/>
    <m/>
    <m/>
    <m/>
    <m/>
    <m/>
    <m/>
    <s v="Management Janji"/>
    <s v="2026-08-09 13:00:00 | Nama PIC : Bp Yuda  No Hp : 0851611511818  No Alt : -  Tgl Pemasangan : 09 Agustus 2026  Interval : PAGI SIANG  Note : Hubungi pelanggan terlebih dahulu"/>
    <s v="FCC"/>
    <d v="2026-10-08T11:54:41"/>
    <m/>
    <m/>
    <s v="PS"/>
    <s v="TULUNGAGUNG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No Hp : 0851611511818  No Alt : -  Tgl Pemasangan : 09 Agustus 2026  Interval : PAGI SIANG  Note : Hubungi pelanggan terlebih dahulu"/>
    <n v="2026"/>
    <n v="8"/>
    <n v="10"/>
    <d v="2026-08-10T00:00:00"/>
    <n v="-0.29166666666424135"/>
    <x v="0"/>
    <x v="18"/>
  </r>
  <r>
    <n v="138"/>
    <n v="1002504703"/>
    <n v="3"/>
    <x v="4"/>
    <n v="5"/>
    <s v="MATARAM"/>
    <s v="LOMBOK BARAT TENGAH"/>
    <s v="PRY"/>
    <s v="REG"/>
    <s v="AO"/>
    <s v="NEW SALES"/>
    <m/>
    <s v="Completed (PS)"/>
    <s v="RBS-Regional 3"/>
    <d v="2026-08-01T15:14:53"/>
    <d v="2026-08-01T18:36:33"/>
    <n v="69355267"/>
    <m/>
    <n v="172603791294"/>
    <s v="FOTOCOPY &amp; FREYA STERE"/>
    <s v="ODP-PYA-FAC/14"/>
    <s v="WO060663754"/>
    <m/>
    <m/>
    <m/>
    <n v="116.35271"/>
    <n v="-8.7611399839999997"/>
    <s v="MD|MYDB-20260730263940|SC00001/MC00069|FOTOCOPY &amp; FREYA STERE|081929345162"/>
    <s v="MYDIGIBIZPARTNER"/>
    <m/>
    <m/>
    <m/>
    <m/>
    <m/>
    <m/>
    <m/>
    <m/>
    <s v="Management Janji"/>
    <s v="2026-07-31 15:00:00 | Nama PIC : Bp Andre  No HP : 081929345162  No Alt : -  M Janji :  31 Juli  2026  Jam Pasang : Pagi / Siang  Note : hubungi pelanggan jika ingin kelokasi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31 15:00:00 | Nama PIC : Bp Andre  No HP : 081929345162  No Alt : -  M Janji :  31 Juli  2026  Jam Pasang : Pagi / Siang  Note : hubungi pelanggan jika ingin kelokasi"/>
    <n v="2026"/>
    <n v="8"/>
    <n v="1"/>
    <d v="2026-08-01T00:00:00"/>
    <n v="-0.29166666666424135"/>
    <x v="0"/>
    <x v="9"/>
  </r>
  <r>
    <n v="139"/>
    <n v="1002515351"/>
    <n v="3"/>
    <x v="3"/>
    <n v="4"/>
    <s v="YOGYAKARTA"/>
    <s v="GUNUNG KIDUL"/>
    <s v="WNS"/>
    <s v="REG"/>
    <s v="AO"/>
    <s v="NEW SALES"/>
    <s v="1P INET"/>
    <s v="OSS - FALLOUT"/>
    <s v="RBS-Regional 3"/>
    <d v="2026-08-07T16:47:01"/>
    <d v="2026-08-10T14:10:59"/>
    <n v="69361080"/>
    <m/>
    <n v="143135115050"/>
    <s v="PT MITRA ASTON LOGISTIK"/>
    <s v="ODP-WNS-FAE/06 FAE/D03/02.06"/>
    <s v="WO061191606"/>
    <m/>
    <m/>
    <m/>
    <n v="110.6029597"/>
    <n v="-7.9672131999999998"/>
    <s v="|MC80054|MYIA-042335457606/POI/YULIANTO /083178474657/officemitraaston@gmail.com"/>
    <s v="MYIB_ASSISTANT"/>
    <m/>
    <m/>
    <m/>
    <m/>
    <m/>
    <m/>
    <m/>
    <m/>
    <s v="Management Janji"/>
    <s v="2026-08-09 08:00:00 | Nama PIC : Bapak Cahyo No HP : 083178474657 No Alternatif :  M Janji : 08/08/2026 Jam Pasang : Pagi NoteÃ‚Â :  Hubungi terlebih dahulu sebelum ke lokasi  "/>
    <s v="FCC"/>
    <d v="2026-07-08T16:55:31"/>
    <d v="2026-08-09T08:00:00"/>
    <s v="Kendala Teknik"/>
    <s v="FO_WFM"/>
    <s v="WONOSARI"/>
    <s v="NO ADDON"/>
    <m/>
    <s v="Provisioning Failed|WFM|INF009011814|TOF_-7.8143874,110.3605482_full"/>
    <s v="HSI Bisnis PSB 70% - 75 Mbps"/>
    <s v="INDIBIZ"/>
    <m/>
    <m/>
    <d v="2026-08-09T08:00:00"/>
    <s v="2026-08-09 08:00:00 | Nama PIC : Bapak Cahyo No HP : 083178474657 No Alternatif :  M Janji : 08/08/2026 Jam Pasang : Pagi NoteÃ‚Â :  Hubungi terlebih dahulu sebelum ke lokasi  "/>
    <m/>
    <m/>
    <m/>
    <e v="#NUM!"/>
    <e v="#NUM!"/>
    <x v="1"/>
    <x v="1"/>
  </r>
  <r>
    <n v="140"/>
    <n v="1002504739"/>
    <n v="3"/>
    <x v="7"/>
    <n v="4"/>
    <s v="KUDUS"/>
    <s v="KUDUS"/>
    <s v="DMA"/>
    <s v="REG"/>
    <s v="AO"/>
    <s v="NEW SALES"/>
    <s v="1P INET"/>
    <s v="102 | FOLLOW UP COMPLETED"/>
    <s v="RBS-Regional 3"/>
    <d v="2026-08-01T15:31:56"/>
    <d v="2026-08-04T14:32:25"/>
    <n v="69356800"/>
    <m/>
    <n v="141456115282"/>
    <s v="PT Bintang Sayap Utama"/>
    <s v="ODP-DMA-FF/05 FF/D01/07.05"/>
    <s v="WO060665032"/>
    <m/>
    <m/>
    <m/>
    <n v="110.65232899999999"/>
    <n v="-6.9066809999999998"/>
    <s v="|MN02256|MYIA-038846615886/POI/IRA MARYATI/082383669498/ira.maryati@bintangsayaputama.com"/>
    <s v="MYIB_ASSISTANT"/>
    <m/>
    <m/>
    <m/>
    <m/>
    <m/>
    <m/>
    <m/>
    <m/>
    <s v="Management Janji"/>
    <s v="2026-08-02 13:00:00 | Nama Pic : IBU IRA No Hp Pic : 082383669498 Jam Pemasangan : 08:00 - 12.00 Tanggal Pemasangan : MINGGU 02 AGUSTUS 2026 Info Tambahan : Hubungi pelanggan sebelum datang ke lokasi, terima kasih."/>
    <s v="FCC"/>
    <d v="2026-01-08T15:39:52"/>
    <d v="2026-08-02T13:00:00"/>
    <m/>
    <s v="REVOKE"/>
    <s v="DEMAK"/>
    <s v="NO ADDON"/>
    <m/>
    <s v="Follow Up Revoke Completed, New Order ID : SC1002508584"/>
    <s v="HSI Bisnis Promo HUT Telkom PSB 70% - 100 Mbps"/>
    <s v="INDIBIZ"/>
    <m/>
    <m/>
    <d v="2026-08-02T13:00:00"/>
    <s v="2026-08-02 13:00:00 | Nama Pic : IBU IRA No Hp Pic : 082383669498 Jam Pemasangan : 08:00 - 12.00 Tanggal Pemasangan : MINGGU 02 AGUSTUS 2026 Info Tambahan : Hubungi pelanggan sebelum datang ke lokasi, terima kasih."/>
    <m/>
    <m/>
    <m/>
    <e v="#NUM!"/>
    <e v="#NUM!"/>
    <x v="1"/>
    <x v="1"/>
  </r>
  <r>
    <n v="141"/>
    <n v="1002511685"/>
    <n v="3"/>
    <x v="0"/>
    <n v="5"/>
    <s v="KEDIRI"/>
    <s v="KEDIRI"/>
    <s v="GUR"/>
    <s v="REG"/>
    <s v="AO"/>
    <s v="NEW SALES"/>
    <s v="1P INET"/>
    <s v="98 | OSS - CANCEL COMPLETE"/>
    <s v="RBS-Regional 3"/>
    <d v="2026-08-06T09:55:56"/>
    <d v="2026-08-06T16:43:03"/>
    <n v="69359690"/>
    <m/>
    <n v="152625207181"/>
    <s v="KLINIK BEANDVEL MEDIKA"/>
    <s v="ODP-GUR-FM/02 FM/D01/02.01"/>
    <s v="WO061048317"/>
    <m/>
    <m/>
    <m/>
    <n v="112.07078788429401"/>
    <n v="-7.7949401242860903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0:10:02"/>
    <d v="2026-08-07T08:00:00"/>
    <s v="Kendala Teknik"/>
    <s v="CANCEL"/>
    <s v="NGADILUWIH"/>
    <s v="NO ADDON"/>
    <m/>
    <s v="Cancel Completed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1"/>
    <x v="24"/>
  </r>
  <r>
    <n v="142"/>
    <n v="1002518667"/>
    <n v="3"/>
    <x v="4"/>
    <n v="5"/>
    <s v="MATARAM"/>
    <s v="SUMBAWA"/>
    <s v="MLK"/>
    <s v="REG"/>
    <s v="AO"/>
    <s v="NEW SALES"/>
    <m/>
    <s v="7 | OSS - PROVISIONING ISSUED"/>
    <s v="RBS-Regional 3"/>
    <d v="2026-08-10T18:11:35"/>
    <d v="2026-08-10T18:20:02"/>
    <n v="69361494"/>
    <m/>
    <n v="172608206138"/>
    <s v="CENTRAL KOPI"/>
    <s v="ODP-MLK-FAD/04"/>
    <s v="WO061442860"/>
    <m/>
    <m/>
    <m/>
    <n v="116.7442223"/>
    <n v="-8.9133095999999998"/>
    <s v="|MN02367|MYIA-015083076541/POI/REZA RAMDHANI PUTRA/085942520002/rezaecha286@gmail.com"/>
    <s v="Sales Profesional"/>
    <m/>
    <m/>
    <m/>
    <m/>
    <m/>
    <m/>
    <m/>
    <m/>
    <s v="Management Janji"/>
    <s v="2026-08-09 13:00:00 | M Janji : 9 agustus 2026  jam Pasang : siang  Note : hubungi pelanggan jika ingin kelokasi  "/>
    <s v="FCC"/>
    <d v="2026-10-08T18:39:50"/>
    <m/>
    <m/>
    <s v="PI"/>
    <s v="SUMBAWA BARAT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M Janji : 9 agustus 2026  jam Pasang : siang  Note : hubungi pelanggan jika ingin kelokasi  "/>
    <m/>
    <m/>
    <m/>
    <e v="#NUM!"/>
    <e v="#NUM!"/>
    <x v="1"/>
    <x v="4"/>
  </r>
  <r>
    <n v="143"/>
    <n v="1002504396"/>
    <n v="3"/>
    <x v="0"/>
    <n v="5"/>
    <s v="MADIUN"/>
    <s v="NGAWI"/>
    <s v="NWI"/>
    <s v="REG"/>
    <s v="AO"/>
    <s v="NEW SALES"/>
    <s v="1P INET"/>
    <s v="Completed (PS)"/>
    <s v="RBS-Regional 3"/>
    <d v="2026-08-01T11:07:56"/>
    <d v="2026-08-02T12:48:44"/>
    <n v="69356633"/>
    <m/>
    <n v="152605224535"/>
    <s v="SPBU 54.632.16 SUMBER TANI 01"/>
    <s v="ODP-NWI-FL/09 FL/D01/09.01"/>
    <s v="WO060631712"/>
    <m/>
    <m/>
    <m/>
    <n v="111.469151368875"/>
    <n v="-7.3852604382568403"/>
    <s v="|MN00265|MYIA-069020721592/POI/FIRMANSYAH/08563283460/fmansyah923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10:09"/>
    <d v="2026-08-02T08:00:00"/>
    <m/>
    <s v="PS"/>
    <s v="X"/>
    <s v="NO ADDON"/>
    <n v="20260802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0"/>
    <x v="21"/>
  </r>
  <r>
    <n v="144"/>
    <n v="1002516170"/>
    <n v="3"/>
    <x v="5"/>
    <n v="5"/>
    <s v="SBY SELATAN"/>
    <s v="TANDES"/>
    <s v="DMO"/>
    <s v="REG"/>
    <s v="AO"/>
    <s v="NEW SALES"/>
    <s v="1P INET"/>
    <s v="Completed (PS)"/>
    <s v="RBS-Regional 3"/>
    <d v="2026-08-08T16:43:57"/>
    <d v="2026-08-09T19:48:52"/>
    <n v="69361604"/>
    <m/>
    <n v="152301273014"/>
    <s v="Warkop Basecamp"/>
    <s v="ODP-DMO-FPP/43"/>
    <s v="WO061281452"/>
    <m/>
    <m/>
    <m/>
    <n v="112.7148838"/>
    <n v="-7.2816912999999897"/>
    <s v="|MN02435|MYIA-026913344064/POI/Dedi Triyanto /081333986880/dehajayamakmur@gmail.com"/>
    <s v="MYIB_ASSISTANT"/>
    <m/>
    <m/>
    <m/>
    <m/>
    <m/>
    <m/>
    <m/>
    <m/>
    <s v="Management Janji"/>
    <s v="2026-08-09 13:00:00 | Nama Pic : BP DEDI No Hp Pic : 081333986880 Jam Pemasangan : 08:00 - 12.00 Tanggal Pemasangan : MINGGU 09 AGUSTUS 2026 Info Tambahan : Hubungi pelanggan sebelum datang ke lokasi, terima kasih."/>
    <s v="FCC"/>
    <d v="2026-08-08T16:55:05"/>
    <d v="2026-08-09T13:00:00"/>
    <m/>
    <s v="PS"/>
    <s v="DARMO GUBENG"/>
    <s v="NO ADDON"/>
    <n v="20260809"/>
    <s v="Completed"/>
    <s v="HSI Bisnis Promo HUT Telkom PSB 70% - 50 Mbps"/>
    <s v="INDIBIZ"/>
    <m/>
    <m/>
    <d v="2026-08-09T13:00:00"/>
    <s v="2026-08-09 13:00:00 | Nama Pic : BP DEDI No Hp Pic : 081333986880 Jam Pemasangan : 08:00 - 12.00 Tanggal Pemasangan : MINGGU 09 AGUSTUS 2026 Info Tambahan : Hubungi pelanggan sebelum datang ke lokasi, terima kasih."/>
    <n v="2026"/>
    <n v="8"/>
    <n v="9"/>
    <d v="2026-08-09T00:00:00"/>
    <n v="-0.54166666666424135"/>
    <x v="0"/>
    <x v="26"/>
  </r>
  <r>
    <n v="145"/>
    <n v="1002513682"/>
    <n v="3"/>
    <x v="2"/>
    <n v="5"/>
    <s v="SINGARJA"/>
    <s v="GIANYAR"/>
    <s v="GIN"/>
    <s v="REG"/>
    <s v="AO"/>
    <s v="NEW SALES"/>
    <m/>
    <s v="Completed (PS)"/>
    <s v="RBS-Regional 3"/>
    <d v="2026-08-07T08:24:33"/>
    <d v="2026-08-08T08:13:56"/>
    <n v="69357302"/>
    <m/>
    <n v="172407212650"/>
    <s v="SD NEGERI 5 PERING"/>
    <s v="ODP-GIN-FP/90"/>
    <s v="WO061132813"/>
    <m/>
    <m/>
    <m/>
    <n v="115.30133781042299"/>
    <n v="-8.5810374742345097"/>
    <s v="|MN02658|/PIC I PUTU DHARMENDRA/085333862495/sdn5pering@gmail.com"/>
    <s v="Sales Force DBS"/>
    <m/>
    <m/>
    <m/>
    <m/>
    <m/>
    <m/>
    <m/>
    <m/>
    <s v="Management Janji"/>
    <s v="2026-08-05 13:00:00|Nama Pic : IBU DAYU  No Hp Pic : 087744632973  Jam Pemasangan : 08:00 - 12.00  Tanggal Pemasangan : RABU 05 AGUSTUS 2026  Info Tambahan : Hubungi pelanggan sebelum datang ke lokasi, terima kasih.|40961370|MYDITA"/>
    <s v="FCC"/>
    <d v="2026-07-08T08:25:28"/>
    <m/>
    <m/>
    <s v="PS"/>
    <s v="GIANYAR"/>
    <s v="NO ADDON"/>
    <n v="20260808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7:00:00"/>
    <s v="2026-08-05 13:00:00|Nama Pic : IBU DAYU  No Hp Pic : 087744632973  Jam Pemasangan : 08:00 - 12.00  Tanggal Pemasangan : RABU 05 AGUSTUS 2026  Info Tambahan : Hubungi pelanggan sebelum datang ke lokasi, terima kasih.|40961370|MYDITA"/>
    <n v="2026"/>
    <n v="8"/>
    <n v="8"/>
    <d v="2026-08-08T00:00:00"/>
    <n v="0.70833333333575865"/>
    <x v="0"/>
    <x v="5"/>
  </r>
  <r>
    <n v="146"/>
    <n v="1002506382"/>
    <n v="3"/>
    <x v="7"/>
    <n v="4"/>
    <s v="KUDUS"/>
    <s v="BLORA"/>
    <s v="BLO"/>
    <s v="REG"/>
    <s v="AO"/>
    <s v="NEW SALES"/>
    <s v="1P INET"/>
    <s v="Completed (PS)"/>
    <s v="RBS-Regional 3"/>
    <d v="2026-08-03T15:20:57"/>
    <d v="2026-08-04T15:01:58"/>
    <n v="69357699"/>
    <m/>
    <n v="141569115680"/>
    <s v="LASKAR BUAH MLANGSEN BLORA"/>
    <s v="ODP-BLO-FFE/117 FFE/D07/117.01"/>
    <s v="WO060812562"/>
    <m/>
    <m/>
    <m/>
    <n v="111.410686"/>
    <n v="-6.9905850000000003"/>
    <s v="|MN00799|MYIA-045418772834/POI/LAELATUL AFIATUN NISAK/085733668576/kantorhrdlaskarbuah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n v="2026"/>
    <n v="8"/>
    <n v="4"/>
    <d v="2026-08-04T00:00:00"/>
    <n v="-0.54166666666424135"/>
    <x v="0"/>
    <x v="1"/>
  </r>
  <r>
    <n v="147"/>
    <n v="1002514582"/>
    <n v="3"/>
    <x v="3"/>
    <n v="4"/>
    <s v="YOGYAKARTA"/>
    <s v="SLEMAN"/>
    <s v="GOD"/>
    <s v="REG"/>
    <s v="AO"/>
    <s v="NEW SALES"/>
    <m/>
    <s v="Completed (PS)"/>
    <s v="RBS-Regional 2"/>
    <d v="2026-08-07T13:22:04"/>
    <d v="2026-08-08T16:02:30"/>
    <n v="69360742"/>
    <m/>
    <n v="146136130088"/>
    <s v="PomPom Sports Hub / PT Ekspresi Langkah Inovasi"/>
    <s v="ODP-GOD-FAY/028"/>
    <s v="WO061180712"/>
    <m/>
    <m/>
    <m/>
    <n v="110.3382618"/>
    <n v="-7.7550401000000004"/>
    <s v="|MN00915|/Emi Sutanta/0815-7811-9933/pompom.sportshub@gmail.com"/>
    <s v="B2B Partner Management (PM)"/>
    <m/>
    <m/>
    <m/>
    <m/>
    <m/>
    <m/>
    <m/>
    <m/>
    <s v="Management Janji"/>
    <s v="2026-08-09 08:00:00|Nama PIC : Emi No HP : 081578119933 Alt :  M Janji : 08/08/2026 Jam Pasang : 08.00 - 13:00  NoteÃ‚Â :  hubungi terlebih dahulu sebelum kelokasi|40981182|MYDITA"/>
    <s v="FCC"/>
    <d v="2026-07-08T13:25:39"/>
    <d v="2026-08-09T08:00:00"/>
    <m/>
    <s v="PS"/>
    <s v="X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Nama PIC : Emi No HP : 081578119933 Alt :  M Janji : 08/08/2026 Jam Pasang : 08.00 - 13:00  NoteÃ‚Â :  hubungi terlebih dahulu sebelum kelokasi|40981182|MYDITA"/>
    <n v="2026"/>
    <n v="8"/>
    <n v="8"/>
    <d v="2026-08-08T00:00:00"/>
    <n v="-1.3333333333357587"/>
    <x v="0"/>
    <x v="1"/>
  </r>
  <r>
    <n v="148"/>
    <n v="1002517637"/>
    <n v="3"/>
    <x v="4"/>
    <n v="5"/>
    <s v="MATARAM"/>
    <s v="BIMA"/>
    <s v="TET"/>
    <s v="REG"/>
    <s v="AO"/>
    <s v="NEW SALES"/>
    <m/>
    <s v="8 | OSS - PONR"/>
    <s v="RBS-Regional 3"/>
    <d v="2026-08-10T12:41:26"/>
    <d v="2026-08-10T13:40:41"/>
    <n v="69359853"/>
    <m/>
    <n v="172616220058"/>
    <s v="SPPG SUCI DESA TANGGA YAYASAN MUTIARA CIPTA BIMA"/>
    <s v="ODP-TET-FAF/17"/>
    <s v="WO061390853"/>
    <m/>
    <m/>
    <m/>
    <n v="118.69305780000001"/>
    <n v="-8.6500274000000008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 No HP :  082339162590  Alt :   M Janji : (JUMAT/7/AGUSTUS/2026)  jam Pasang : 09:00  Note : hubungi pelanggan jika ingin kelokasi"/>
    <s v="FCC"/>
    <d v="2026-10-08T12:54:40"/>
    <m/>
    <m/>
    <s v="ACT_COM"/>
    <s v="BIMA BARAT"/>
    <s v="NETMONK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PIC : BAPAK FATURAHMAN  No HP :  082339162590  Alt :   M Janji : (JUMAT/7/AGUSTUS/2026)  jam Pasang : 09:00  Note : hubungi pelanggan jika ingin kelokasi"/>
    <m/>
    <m/>
    <m/>
    <e v="#NUM!"/>
    <e v="#NUM!"/>
    <x v="1"/>
    <x v="8"/>
  </r>
  <r>
    <n v="149"/>
    <n v="1002515737"/>
    <n v="3"/>
    <x v="3"/>
    <n v="4"/>
    <s v="YOGYAKARTA"/>
    <s v="INNER - YOGYA JATENG SELATAN"/>
    <s v="PGR"/>
    <s v="REG"/>
    <s v="AO"/>
    <s v="NEW SALES"/>
    <s v="1P INET"/>
    <s v="Completed (PS)"/>
    <s v="RBS-Regional 3"/>
    <d v="2026-08-08T10:35:56"/>
    <d v="2026-08-10T07:19:08"/>
    <n v="69361316"/>
    <m/>
    <n v="141114227847"/>
    <s v="SHESA KOST"/>
    <s v="ODP-PGR-FDG/057 FDG/D06/057.01"/>
    <s v="WO061243261"/>
    <m/>
    <m/>
    <m/>
    <n v="110.3352979"/>
    <n v="-7.8193406000000003"/>
    <s v="|MC80063|MYIA-005418646956/POI/SUGIYANTO/081328431700/g14nsamsung@gmail.com"/>
    <s v="MYIB_ASSISTANT"/>
    <m/>
    <m/>
    <m/>
    <m/>
    <m/>
    <m/>
    <m/>
    <m/>
    <s v="Management Janji"/>
    <s v="2026-08-09 08:00:00 | Jam pemasangan : 12.00 Info Tambahan : Hubungi pelanggan dulu sebelum ke lokasi terimakasih  "/>
    <s v="FCC"/>
    <d v="2026-08-08T10:40:08"/>
    <d v="2026-08-09T08:00:00"/>
    <m/>
    <s v="PS"/>
    <s v="X"/>
    <s v="NO ADDON"/>
    <n v="20260810"/>
    <s v="Completed"/>
    <s v="HSI Bisnis Basic Promo HUT Telkom PSB 70% - 50 Mbps"/>
    <s v="INDIBIZ"/>
    <m/>
    <m/>
    <d v="2026-08-09T08:00:00"/>
    <s v="2026-08-09 08:00:00 | Jam pemasangan : 12.00 Info Tambahan : Hubungi pelanggan dulu sebelum ke lokasi terimakasih  "/>
    <n v="2026"/>
    <n v="8"/>
    <n v="10"/>
    <d v="2026-08-10T00:00:00"/>
    <n v="0.66666666666424135"/>
    <x v="0"/>
    <x v="1"/>
  </r>
  <r>
    <n v="150"/>
    <n v="1002508551"/>
    <n v="3"/>
    <x v="5"/>
    <n v="5"/>
    <s v="MADURA"/>
    <s v="BANGKALAN"/>
    <s v="ARB"/>
    <s v="REG"/>
    <s v="AO"/>
    <s v="NEW SALES"/>
    <m/>
    <s v="Completed (PS)"/>
    <s v="RBS-Regional 3"/>
    <d v="2026-08-04T14:28:32"/>
    <d v="2026-08-04T14:59:38"/>
    <n v="69355813"/>
    <m/>
    <n v="152439205247"/>
    <s v="RA Tarbiyatus Shibyan"/>
    <s v="ODP-ARB-FD/09"/>
    <s v="WO060903122"/>
    <m/>
    <m/>
    <m/>
    <n v="112.941172120055"/>
    <n v="-6.9937110643435796"/>
    <s v="MD|MYDB-20260730263919|DN00001/MN00572|RA Tarbiyatus Shibyan|087836573970"/>
    <s v="MYDIGIBIZPARTNER"/>
    <m/>
    <m/>
    <m/>
    <m/>
    <m/>
    <m/>
    <m/>
    <m/>
    <s v="Management Janji"/>
    <s v="2026-08-01 13:00:00 | telp :082230329871  alt :  pagi / siang 01/08/2026  hub sebelum ke lokasi "/>
    <s v="FCC"/>
    <d v="2026-04-08T14:40:14"/>
    <m/>
    <m/>
    <s v="PS"/>
    <s v="X"/>
    <s v="NETMONK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telp :082230329871  alt :  pagi / siang 01/08/2026  hub sebelum ke lokasi "/>
    <n v="2026"/>
    <n v="8"/>
    <n v="4"/>
    <d v="2026-08-04T00:00:00"/>
    <n v="-0.29166666666424135"/>
    <x v="0"/>
    <x v="7"/>
  </r>
  <r>
    <n v="151"/>
    <n v="1002505598"/>
    <n v="3"/>
    <x v="1"/>
    <n v="4"/>
    <s v="PEKALONGAN"/>
    <s v="BREBES"/>
    <s v="BRB"/>
    <s v="REG"/>
    <s v="AO"/>
    <s v="NEW SALES"/>
    <m/>
    <s v="100 | REVOKE COMPLETED"/>
    <s v="RBS-Regional 3"/>
    <d v="2026-08-03T09:20:46"/>
    <d v="2026-08-04T13:41:37"/>
    <n v="69355882"/>
    <m/>
    <n v="146284108495"/>
    <s v="CV. SUBEKTI SETIABUDI"/>
    <s v="ODP-BRB-FF/080"/>
    <s v="WO060545576"/>
    <m/>
    <m/>
    <m/>
    <n v="109.05099"/>
    <n v="-6.96577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3-08T09:25:39"/>
    <d v="2026-08-04T00:00:00"/>
    <m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SPBU 4452210 Kemiriamba Jatibarang |SYSTEM|MYDITA"/>
    <m/>
    <m/>
    <m/>
    <e v="#NUM!"/>
    <e v="#NUM!"/>
    <x v="1"/>
    <x v="1"/>
  </r>
  <r>
    <n v="152"/>
    <n v="1002515837"/>
    <n v="3"/>
    <x v="1"/>
    <n v="4"/>
    <s v="PEKALONGAN"/>
    <s v="TEGAL"/>
    <s v="TEG"/>
    <s v="REG"/>
    <s v="AO"/>
    <s v="NEW SALES"/>
    <s v="1P INET"/>
    <s v="102 | FOLLOW UP COMPLETED"/>
    <s v="RBS-Regional 3"/>
    <d v="2026-08-08T11:53:56"/>
    <d v="2026-08-10T14:27:26"/>
    <n v="69361380"/>
    <m/>
    <n v="142212126686"/>
    <s v="PT. ERA BAROKAH SANTOSA"/>
    <s v="ODP-TEG-FP/019 FP/D08/019.01"/>
    <s v="WO061251257"/>
    <m/>
    <m/>
    <m/>
    <n v="109.14579310000001"/>
    <n v="-6.8704896"/>
    <s v="|MN00292|MYIA-082674871932/POI/Gilang Permana/087822733582/spbuerabarokahsantosa@gmail.com"/>
    <s v="MYIB_ASSISTANT"/>
    <m/>
    <m/>
    <m/>
    <m/>
    <m/>
    <m/>
    <m/>
    <m/>
    <s v="Management Janji"/>
    <s v="2026-08-09 08:00:00 | Nama Pic : bp Gilang  No Hp Pic : 087822733582 No alt : - Jam Pemasangan : pagi  Tanggal Pemasangan : 9 Agustus 2026"/>
    <s v="FCC"/>
    <d v="2026-08-08T11:54:59"/>
    <d v="2026-08-09T08:00:00"/>
    <m/>
    <s v="REVOKE"/>
    <s v="X"/>
    <s v="NO ADDON"/>
    <m/>
    <s v="Follow Up Revoke Completed, New Order ID : SC1002518018"/>
    <s v="HSI Bisnis Promo HUT Telkom PSB 70% - 50 Mbps"/>
    <s v="INDIBIZ"/>
    <m/>
    <m/>
    <d v="2026-08-09T08:00:00"/>
    <s v="2026-08-09 08:00:00 | Nama Pic : bp Gilang  No Hp Pic : 087822733582 No alt : - Jam Pemasangan : pagi  Tanggal Pemasangan : 9 Agustus 2026"/>
    <m/>
    <m/>
    <m/>
    <e v="#NUM!"/>
    <e v="#NUM!"/>
    <x v="1"/>
    <x v="1"/>
  </r>
  <r>
    <n v="153"/>
    <n v="1002506659"/>
    <n v="3"/>
    <x v="5"/>
    <n v="5"/>
    <s v="MADURA"/>
    <s v="BANGKALAN"/>
    <s v="KML"/>
    <s v="REG"/>
    <s v="AO"/>
    <s v="NEW SALES"/>
    <m/>
    <s v="CANCEL COMPLETED"/>
    <s v="RBS-Regional 3"/>
    <d v="2026-08-03T21:26:19"/>
    <d v="2026-08-04T14:17:06"/>
    <n v="69357868"/>
    <m/>
    <n v="152436204005"/>
    <s v="Toko Santriawan UTM"/>
    <s v="ODP-KML-FF/46"/>
    <m/>
    <m/>
    <m/>
    <m/>
    <n v="112.7226233"/>
    <n v="-7.1128659000000001"/>
    <s v="|MN02600|/Toko Santriawan UTM/HSI Bisnis Promo HUT Telkom (1:1) 50 Mbps (Rp 355.000) PSB Rp 150.000/087892187243 - 082139042266/oohppp858@gmail.com/Salman Al Farisi/Jln. Raya Telang GG 2 ,Kama Bangkalan"/>
    <s v="Sales Force DBS"/>
    <m/>
    <m/>
    <m/>
    <m/>
    <m/>
    <m/>
    <m/>
    <m/>
    <m/>
    <m/>
    <m/>
    <d v="2026-03-08T21:40:17"/>
    <m/>
    <m/>
    <s v="REJECT_FCC"/>
    <s v="X"/>
    <s v="NO ADDON"/>
    <m/>
    <s v="DECLINE : Decline - Batal Order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HANIF NUROHMAN 40981182|MYDITA"/>
    <m/>
    <m/>
    <m/>
    <m/>
    <m/>
    <e v="#NUM!"/>
    <e v="#NUM!"/>
    <x v="1"/>
    <x v="7"/>
  </r>
  <r>
    <n v="154"/>
    <n v="1002514537"/>
    <n v="3"/>
    <x v="6"/>
    <n v="5"/>
    <s v="JEMBER"/>
    <s v="JEMBER"/>
    <s v="TGU"/>
    <s v="REG"/>
    <s v="AO"/>
    <s v="NEW SALES"/>
    <s v="1P INET"/>
    <s v="102 | FOLLOW UP COMPLETED"/>
    <s v="RBS-Regional 3"/>
    <d v="2026-08-07T13:07:56"/>
    <d v="2026-08-10T11:08:57"/>
    <n v="69360737"/>
    <m/>
    <n v="152513202839"/>
    <s v="SMAN UMBULSARI"/>
    <s v="ODP-TGU-FA/04 FA/D02/04.01"/>
    <s v="WO061159472"/>
    <m/>
    <m/>
    <m/>
    <n v="113.42640012502601"/>
    <n v="-8.2555069521620403"/>
    <s v="MD|MYDB-20260806264570|DN00001/MN00906|SMAN UMBULSARI|088230129397"/>
    <s v="MYDIGIBIZPARTNER"/>
    <m/>
    <m/>
    <m/>
    <m/>
    <m/>
    <m/>
    <m/>
    <m/>
    <s v="Management Janji"/>
    <s v="2026-08-08 13:00:00 | Nama PIC : Bapak Imron No HP : 088230129397 No Alternatif : 085230549169 M Janji : 08/08/2026 Jam Pasang : Pagi NoteÃ‚Â :  Hubungi terlebih dahulu sebelum ke lokasi "/>
    <s v="FCC"/>
    <d v="2026-07-08T13:10:14"/>
    <d v="2026-08-08T13:00:00"/>
    <s v="Kendala Pelanggan"/>
    <s v="REVOKE"/>
    <s v="TANGGUL"/>
    <s v="NO ADDON"/>
    <m/>
    <s v="Follow Up Revoke Completed, New Order ID : SC1002517354"/>
    <s v="HSI Bisnis Basic Promo HUT Telkom PSB 70% - 100 Mbps"/>
    <s v="INDIBIZ"/>
    <m/>
    <m/>
    <d v="2026-08-08T13:00:00"/>
    <s v="2026-08-08 13:00:00 | Nama PIC : Bapak Imron No HP : 088230129397 No Alternatif : 085230549169 M Janji : 08/08/2026 Jam Pasang : Pagi NoteÃ‚Â :  Hubungi terlebih dahulu sebelum ke lokasi "/>
    <m/>
    <m/>
    <m/>
    <e v="#NUM!"/>
    <e v="#NUM!"/>
    <x v="1"/>
    <x v="27"/>
  </r>
  <r>
    <n v="155"/>
    <n v="1002517644"/>
    <n v="3"/>
    <x v="0"/>
    <n v="5"/>
    <s v="MADIUN"/>
    <s v="NGAWI"/>
    <s v="GGR"/>
    <s v="REG"/>
    <s v="AO"/>
    <s v="NEW SALES"/>
    <s v="1P INET"/>
    <s v="MIE - SEND SURVEY"/>
    <s v="RBS-Regional 3"/>
    <d v="2026-08-10T12:43:56"/>
    <d v="2026-08-10T12:46:01"/>
    <n v="69362392"/>
    <m/>
    <n v="152613205367"/>
    <s v="SPBU 54.633.09"/>
    <s v="ODP-GGR-FC/55 FC/D08/55.01"/>
    <s v="WO061390549"/>
    <m/>
    <m/>
    <m/>
    <n v="111.4888954"/>
    <n v="-7.6745903999999996"/>
    <s v="|MN00286|MYIA-050902195740/POI/MUHAMAD MAULANA YUSUF ANSORI/082210228183/spbu5463309@gmail.com"/>
    <s v="MYIB_ASSISTANT"/>
    <m/>
    <m/>
    <m/>
    <m/>
    <m/>
    <m/>
    <m/>
    <m/>
    <s v="Management Janji"/>
    <s v="2026-08-11 13:00:00 | Nama PIC : bapak dedi No HP : 082210228183 Alt :  M Janji : (SELASA/11/AGUSTUS/2026) jam Pasang : 09:00 Note : hubungi pelanggan jika ingin kelokasi"/>
    <s v="FCC"/>
    <d v="2026-10-08T12:54:40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Nama PIC : bapak dedi No HP : 082210228183 Alt :  M Janji : (SELASA/11/AGUSTUS/2026) jam Pasang : 09:00 Note : hubungi pelanggan jika ingin kelokasi"/>
    <m/>
    <m/>
    <m/>
    <e v="#NUM!"/>
    <e v="#NUM!"/>
    <x v="1"/>
    <x v="21"/>
  </r>
  <r>
    <n v="156"/>
    <n v="1002505873"/>
    <n v="3"/>
    <x v="1"/>
    <n v="4"/>
    <s v="PEKALONGAN"/>
    <s v="PEKALONGAN"/>
    <s v="PKL"/>
    <s v="REG"/>
    <s v="AO"/>
    <s v="NEW SALES"/>
    <s v="1P INET"/>
    <s v="Completed (PS)"/>
    <s v="RBS-Regional 3"/>
    <d v="2026-08-03T11:17:56"/>
    <d v="2026-08-04T14:49:19"/>
    <n v="69357385"/>
    <m/>
    <n v="142202154670"/>
    <s v="Koperasi harian  armey jaya mandiri"/>
    <s v="ODP-PKL-FAK/138 FAK/D07/138.01"/>
    <s v="WO060772110"/>
    <m/>
    <m/>
    <m/>
    <n v="109.654250458501"/>
    <n v="-6.9263082745137696"/>
    <s v="|MN02342|MYIA-098463484908/POI/Agus Trisnoyanto Kudadiri/082233349754/bismanaebahoo@gmail.com"/>
    <s v="MYIB_ASSISTANT"/>
    <m/>
    <m/>
    <m/>
    <m/>
    <m/>
    <m/>
    <m/>
    <m/>
    <s v="Management Janji"/>
    <s v="2026-08-04 08:00:00 | Tanggal pemasangan : 04 agustus 2026 Jam pemasangan : 09.00 Info Tambahan : Hubungi pelanggan dulu sebelum ke lokasi terimakasih"/>
    <s v="FCC"/>
    <d v="2026-03-08T11:39:48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09.00 Info Tambahan : Hubungi pelanggan dulu sebelum ke lokasi terimakasih"/>
    <n v="2026"/>
    <n v="8"/>
    <n v="4"/>
    <d v="2026-08-04T00:00:00"/>
    <n v="-0.33333333333575865"/>
    <x v="0"/>
    <x v="1"/>
  </r>
  <r>
    <n v="157"/>
    <n v="1002513785"/>
    <n v="3"/>
    <x v="7"/>
    <n v="4"/>
    <s v="KUDUS"/>
    <s v="PURWODADI"/>
    <s v="WRO"/>
    <s v="REG"/>
    <s v="AO"/>
    <s v="NEW SALES"/>
    <s v="1P INET"/>
    <s v="Completed (PS)"/>
    <s v="RBS-Regional 3"/>
    <d v="2026-08-07T09:10:57"/>
    <d v="2026-08-09T17:07:53"/>
    <n v="69360421"/>
    <m/>
    <n v="142509107221"/>
    <s v="ENHA KOMPUTER"/>
    <s v="ODP-WRO-FA/018 FA/F01/018.01"/>
    <s v="WO061135601"/>
    <m/>
    <m/>
    <m/>
    <n v="111.0093541"/>
    <n v="-7.0867570999999998"/>
    <s v="|MN01314|MYIA-090895004894/POI/MOH JASMANI /082136975764/mohjasmani48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09:25:58"/>
    <d v="2026-08-08T13:00:00"/>
    <m/>
    <s v="PS"/>
    <s v="WIROSARI"/>
    <s v="NO ADDON"/>
    <n v="20260809"/>
    <s v="Completed"/>
    <s v="HSI Bisnis Promo HUT Telkom PSB 70% - 50 Mbps"/>
    <s v="INDIBIZ"/>
    <m/>
    <m/>
    <d v="2026-08-08T13:00:00"/>
    <s v="2026-08-08 13:00:00 | M Janji : 8 agustus 2026 jam Pasang : siang Note : hubungi pelanggan jika ingin kelokasi"/>
    <n v="2026"/>
    <n v="8"/>
    <n v="9"/>
    <d v="2026-08-09T00:00:00"/>
    <n v="0.45833333333575865"/>
    <x v="0"/>
    <x v="1"/>
  </r>
  <r>
    <n v="158"/>
    <n v="1002506078"/>
    <n v="3"/>
    <x v="2"/>
    <n v="5"/>
    <s v="SINGARJA"/>
    <s v="SINGARAJA"/>
    <s v="SGR"/>
    <s v="REG"/>
    <s v="AO"/>
    <s v="NEW SALES"/>
    <m/>
    <s v="102 | FOLLOW UP COMPLETED"/>
    <s v="RBS-Regional 3"/>
    <d v="2026-08-03T13:23:10"/>
    <d v="2026-08-07T10:48:55"/>
    <n v="69357509"/>
    <m/>
    <n v="172424836788"/>
    <s v="TK NEGERI LILIGUNDI"/>
    <s v="ODP-SGR-FCU/14"/>
    <s v="WO060809314"/>
    <m/>
    <m/>
    <m/>
    <n v="115.0979859"/>
    <n v="-8.127427100000000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Notel: 082221571674 Alt: -  Tanggal: 4/8/2026 Jam Pasang: Siang Note: Hubungi sebelum ke lokasi, terimakasih. |40961370|MYDITA"/>
    <s v="FCC"/>
    <d v="2026-03-08T13:25:40"/>
    <d v="2026-08-04T13:00:00"/>
    <s v="Kendala Pelanggan"/>
    <s v="REVOKE"/>
    <s v="X"/>
    <s v="NETMONK"/>
    <m/>
    <s v="Follow Up Revoke Completed, New Order ID : SC1002514199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Nama PIC: bu ida ayu Notel: 082221571674 Alt: -  Tanggal: 4/8/2026 Jam Pasang: Siang Note: Hubungi sebelum ke lokasi, terimakasih. |40961370|MYDITA"/>
    <m/>
    <m/>
    <m/>
    <e v="#NUM!"/>
    <e v="#NUM!"/>
    <x v="1"/>
    <x v="32"/>
  </r>
  <r>
    <n v="159"/>
    <n v="1002510583"/>
    <n v="3"/>
    <x v="6"/>
    <n v="5"/>
    <s v="PASURUAN"/>
    <s v="PASURUAN"/>
    <s v="BNL"/>
    <s v="REG"/>
    <s v="AO"/>
    <s v="NEW SALES"/>
    <m/>
    <s v="Completed (PS)"/>
    <s v="RBS-Regional 3"/>
    <d v="2026-08-05T13:36:25"/>
    <d v="2026-08-06T18:19:16"/>
    <n v="69359161"/>
    <n v="3436000064"/>
    <n v="152744222119"/>
    <s v="PUSKESMAS REMBANG KABUPATEN PASURUAN"/>
    <s v="ODP-BNL-FAA/33"/>
    <s v="WO060991312"/>
    <m/>
    <m/>
    <m/>
    <n v="112.81394179999999"/>
    <n v="-7.6427918999999997"/>
    <s v="|MN02680|/PUSKESMAS REMBANG KABUPATEN PASURUAN/HSI B2B (1:1) + PHONE (800 MENIT) 200MBPS 930RB PSB DISC 70%//uptdkes.rembang@gmail com/I WAYAN SUARKA/85655077680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BANGIL"/>
    <s v="NO ADDON"/>
    <n v="2026080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6"/>
    <d v="2026-08-06T00:00:00"/>
    <n v="-0.54166666666424135"/>
    <x v="0"/>
    <x v="17"/>
  </r>
  <r>
    <n v="160"/>
    <n v="1002512092"/>
    <n v="3"/>
    <x v="5"/>
    <n v="5"/>
    <s v="SBY UTARA"/>
    <s v="TANDES"/>
    <s v="BBE"/>
    <s v="REG"/>
    <s v="AO"/>
    <s v="NEW SALES"/>
    <m/>
    <s v="Completed (PS)"/>
    <s v="RBS-Regional 3"/>
    <d v="2026-08-06T11:49:12"/>
    <d v="2026-08-08T12:33:06"/>
    <n v="69359822"/>
    <m/>
    <n v="152417233888"/>
    <s v="UPT SD NEGERI 168"/>
    <s v="ODP-BBE-FAY/07"/>
    <s v="WO061158868"/>
    <m/>
    <m/>
    <m/>
    <n v="112.6134753"/>
    <n v="-7.3644718999999998"/>
    <s v="|MC70135|/RAHMAT LATIF-UPT SD NEGERI 168/088036042467/sdntenaru168@gmail.com/HSI Bisnis Promo HUT Telkom (1:1) 100 Mbps (Rp 535.000) PSB Rp 150.000/-7.350045,112.629677/raya tenaru rt 08 rw 03 kec driyorejo"/>
    <s v="Sales Force DBS"/>
    <m/>
    <m/>
    <m/>
    <m/>
    <m/>
    <m/>
    <m/>
    <m/>
    <s v="Management Janji"/>
    <s v="2026-08-08 13:00:00|Tanggal pemasangan: 08/08/2026 Jam pemasangan : pagi / siang Info Tambahan : Hubungi pelanggan dulu sebelum ke lokasi. terima kasih|40010577|MYDITA"/>
    <s v="FCC"/>
    <d v="2026-06-08T11:54:59"/>
    <d v="2026-08-08T13:00:00"/>
    <m/>
    <s v="PS"/>
    <s v="BAMBE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3:00:00"/>
    <s v="2026-08-08 13:00:00|Tanggal pemasangan: 08/08/2026 Jam pemasangan : pagi / siang Info Tambahan : Hubungi pelanggan dulu sebelum ke lokasi. terima kasih|40010577|MYDITA"/>
    <n v="2026"/>
    <n v="8"/>
    <n v="8"/>
    <d v="2026-08-08T00:00:00"/>
    <n v="-0.54166666666424135"/>
    <x v="0"/>
    <x v="26"/>
  </r>
  <r>
    <n v="161"/>
    <n v="1002518219"/>
    <n v="3"/>
    <x v="5"/>
    <n v="5"/>
    <s v="SBY UTARA"/>
    <s v="TANDES"/>
    <s v="BBE"/>
    <s v="REG"/>
    <s v="AO"/>
    <s v="NEW SALES"/>
    <s v="1P INET"/>
    <s v="MIE - SEND SURVEY"/>
    <s v="RBS-Regional 3"/>
    <d v="2026-08-10T15:10:56"/>
    <d v="2026-08-10T15:12:02"/>
    <n v="69362629"/>
    <m/>
    <n v="152417233932"/>
    <s v="TOKO RIZKY JAYA"/>
    <s v="ODP-BBE-FFB/42 FFB/D07/42.01"/>
    <s v="WO061417340"/>
    <m/>
    <m/>
    <m/>
    <n v="112.6295365"/>
    <n v="-7.3673234000000001"/>
    <s v="MD|MYDB-20260810264875|DN00001/MN00443|TOKO RIZKY JAYA|085335499901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5:25:39"/>
    <d v="2026-08-11T13:00:00"/>
    <m/>
    <s v="SURVEY_NEW_MANJA"/>
    <s v="BAMBE"/>
    <s v="NO ADDON"/>
    <m/>
    <s v="MIE - SEND SURVEY"/>
    <s v="HSI Bisnis Basic Promo HUT Telkom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  <x v="26"/>
  </r>
  <r>
    <n v="162"/>
    <n v="1002517592"/>
    <n v="3"/>
    <x v="3"/>
    <n v="4"/>
    <s v="MAGELANG"/>
    <s v="MUNTILAN"/>
    <s v="MUN"/>
    <s v="REG"/>
    <s v="AO"/>
    <s v="NEW SALES"/>
    <s v="1P INET"/>
    <s v="MIE - SEND SURVEY"/>
    <s v="RBS-Regional 3"/>
    <d v="2026-08-10T12:07:56"/>
    <d v="2026-08-10T12:10:02"/>
    <n v="69362367"/>
    <m/>
    <n v="141146114811"/>
    <s v="SPBU 44 564 01 SUCEN"/>
    <s v="ODP-MUN-FAD/072 FAD/D05/072.01"/>
    <s v="WO061385076"/>
    <m/>
    <m/>
    <m/>
    <n v="110.312033661928"/>
    <n v="-7.6216592984421601"/>
    <s v="|MN02395|MYIA-054720966135/POI/GOEI ING TOENALIAS YONG TJONG/083899125835/padimakmur01@gmail.com"/>
    <s v="MYIB_ASSISTANT"/>
    <m/>
    <m/>
    <m/>
    <m/>
    <m/>
    <m/>
    <m/>
    <m/>
    <s v="Management Janji"/>
    <s v="2026-08-11 15:00:00 | telp : 083899125835 alt :  M Janji : (11/08/2026) jam Pasang :pagi / siang  Note : hubungi pelanggan jika ingin kelokasi "/>
    <s v="FCC"/>
    <d v="2026-10-08T12:09:56"/>
    <d v="2026-08-11T15:00:00"/>
    <m/>
    <s v="SURVEY_NEW_MANJA"/>
    <s v="MUNTILAN"/>
    <s v="NO ADDON"/>
    <m/>
    <s v="MIE - SEND SURVEY"/>
    <s v="HSI Bisnis Basic Promo HUT Telkom PSB 70% - 100 Mbps"/>
    <s v="INDIBIZ"/>
    <m/>
    <m/>
    <d v="2026-08-11T15:00:00"/>
    <s v="2026-08-11 15:00:00 | telp : 083899125835 alt :  M Janji : (11/08/2026) jam Pasang :pagi / siang  Note : hubungi pelanggan jika ingin kelokasi "/>
    <m/>
    <m/>
    <m/>
    <e v="#NUM!"/>
    <e v="#NUM!"/>
    <x v="1"/>
    <x v="1"/>
  </r>
  <r>
    <n v="163"/>
    <n v="1002518622"/>
    <n v="3"/>
    <x v="5"/>
    <n v="5"/>
    <s v="SBY UTARA"/>
    <s v="TANDES"/>
    <s v="KLN"/>
    <s v="REG"/>
    <s v="AO"/>
    <s v="NEW SALES"/>
    <s v="1P INET"/>
    <s v="MIE - SEND SURVEY"/>
    <s v="RBS-Regional 3"/>
    <d v="2026-08-10T17:31:57"/>
    <d v="2026-08-10T17:34:01"/>
    <n v="69362753"/>
    <m/>
    <n v="152418251413"/>
    <s v="PT AGRO CROPS INDONESIA"/>
    <s v="ODP-TDS-FDP/45 FDP/D04/45.01"/>
    <s v="WO061438533"/>
    <m/>
    <m/>
    <m/>
    <n v="112.670742049813"/>
    <n v="-7.2464629836754497"/>
    <s v="MD|MYDB-20260810264894|DN00001/MN02280|PT AGRO CROPS INDONESIA|087888978889"/>
    <s v="MYDIGIBIZPARTNER"/>
    <m/>
    <m/>
    <m/>
    <m/>
    <m/>
    <m/>
    <m/>
    <m/>
    <s v="Management Janji"/>
    <s v="2026-08-14 13:00:00 | telp : 087888978889 alt :  M Janji : (11/08/2026) jam Pasang :pagi / siang  Note : hubungi pelanggan jika ingin kelokasi"/>
    <s v="FCC"/>
    <d v="2026-10-08T17:39:53"/>
    <d v="2026-08-14T13:00:00"/>
    <m/>
    <s v="SURVEY_NEW_MANJA"/>
    <s v="KEBALEN"/>
    <s v="NO ADDON"/>
    <m/>
    <s v="MIE - SEND SURVEY"/>
    <s v="HSI Bisnis Promo HUT Telkom PSB 70% - 50 Mbps"/>
    <s v="INDIBIZ"/>
    <m/>
    <m/>
    <d v="2026-08-14T13:00:00"/>
    <s v="2026-08-14 13:00:00 | telp : 087888978889 alt :  M Janji : (11/08/2026) jam Pasang :pagi / siang  Note : hubungi pelanggan jika ingin kelokasi"/>
    <m/>
    <m/>
    <m/>
    <e v="#NUM!"/>
    <e v="#NUM!"/>
    <x v="1"/>
    <x v="26"/>
  </r>
  <r>
    <n v="164"/>
    <n v="1002515883"/>
    <n v="3"/>
    <x v="0"/>
    <n v="5"/>
    <s v="MALANG"/>
    <s v="BATU"/>
    <s v="BLB"/>
    <s v="REG"/>
    <s v="AO"/>
    <s v="NEW SALES"/>
    <s v="1P INET"/>
    <s v="102 | FOLLOW UP COMPLETED"/>
    <s v="RBS-Regional 3"/>
    <d v="2026-08-08T12:32:57"/>
    <d v="2026-08-10T12:57:06"/>
    <n v="69361415"/>
    <m/>
    <n v="152702231724"/>
    <s v="CV Smart Artha Muda"/>
    <s v="ODP-BLB-FBD/14 FBD/D02/14.01"/>
    <s v="WO061255404"/>
    <m/>
    <m/>
    <m/>
    <n v="112.65626880000001"/>
    <n v="-7.9255599999999999"/>
    <s v="|MC20057|MYIA-030570485283/POI/Nurul Fatimah/085804286006/smartarthamuda@gmail.com"/>
    <s v="MYIB_ASSISTANT"/>
    <m/>
    <m/>
    <m/>
    <m/>
    <m/>
    <m/>
    <m/>
    <m/>
    <s v="Management Janji"/>
    <s v="2026-08-09 13:00:00 | Nama PIC: bu nurul  Notel: 085804286006 Alt: -  Tanggal: 9/8/2026 Jam Pasang: Siang Note: Hubungi pelanggan sebelum ke lokasi, terima kasih. "/>
    <s v="FCC"/>
    <d v="2026-08-08T12:39:51"/>
    <d v="2026-08-09T13:00:00"/>
    <m/>
    <s v="REVOKE"/>
    <s v="BLIMBING"/>
    <s v="NO ADDON"/>
    <m/>
    <s v="Follow Up Revoke Completed, New Order ID : SC1002517668"/>
    <s v="HSI Bisnis PSB 70% - 100 Mbps"/>
    <s v="INDIBIZ"/>
    <m/>
    <m/>
    <d v="2026-08-09T13:00:00"/>
    <s v="2026-08-09 13:00:00 | Nama PIC: bu nurul  Notel: 085804286006 Alt: -  Tanggal: 9/8/2026 Jam Pasang: Siang Note: Hubungi pelanggan sebelum ke lokasi, terima kasih. "/>
    <m/>
    <m/>
    <m/>
    <e v="#NUM!"/>
    <e v="#NUM!"/>
    <x v="1"/>
    <x v="0"/>
  </r>
  <r>
    <n v="165"/>
    <n v="1002506572"/>
    <n v="3"/>
    <x v="0"/>
    <n v="5"/>
    <s v="KEDIRI"/>
    <s v="NGANJUK"/>
    <s v="PRB"/>
    <s v="REG"/>
    <s v="AO"/>
    <s v="NEW SALES"/>
    <s v="1P INET"/>
    <s v="Completed (PS)"/>
    <s v="RBS-Regional 3"/>
    <d v="2026-08-03T17:14:56"/>
    <d v="2026-08-04T16:28:28"/>
    <n v="69357810"/>
    <m/>
    <n v="152627203800"/>
    <s v="Line cook &amp; cookies"/>
    <s v="ODP-PRB-FB/02 FB/D01/02.01"/>
    <s v="WO060827645"/>
    <m/>
    <m/>
    <m/>
    <n v="112.020458243787"/>
    <n v="-7.6745714546624297"/>
    <s v="MD|MYDB-20260803264280|DN00001/MN00451|Line cook &amp; cookies|085649111879"/>
    <s v="MYDIGIBIZPARTNER"/>
    <m/>
    <m/>
    <m/>
    <m/>
    <m/>
    <m/>
    <m/>
    <m/>
    <s v="Management Janji"/>
    <s v="2026-08-04 15:00:00 | Nama Pic : bp TRI SULASTYO PRAMONO No Hp Pic : 085649111879 No alt : - Jam Pemasangan : siang  Tanggal Pemasangan : 4 Agustus 2026"/>
    <s v="FCC"/>
    <d v="2026-03-08T17:24:53"/>
    <d v="2026-08-04T15:00:00"/>
    <m/>
    <s v="PS"/>
    <s v="KERTOSONO"/>
    <s v="NO ADDON"/>
    <n v="20260804"/>
    <s v="Completed"/>
    <s v="HSI Bisnis Promo HUT Telkom PSB 70% - 50 Mbps"/>
    <s v="INDIBIZ"/>
    <m/>
    <m/>
    <d v="2026-08-04T15:00:00"/>
    <s v="2026-08-04 15:00:00 | Nama Pic : bp TRI SULASTYO PRAMONO No Hp Pic : 085649111879 No alt : - Jam Pemasangan : siang  Tanggal Pemasangan : 4 Agustus 2026"/>
    <n v="2026"/>
    <n v="8"/>
    <n v="4"/>
    <d v="2026-08-04T00:00:00"/>
    <n v="-0.625"/>
    <x v="0"/>
    <x v="20"/>
  </r>
  <r>
    <n v="166"/>
    <n v="1002516080"/>
    <n v="3"/>
    <x v="0"/>
    <n v="5"/>
    <s v="MALANG"/>
    <s v="BATU"/>
    <s v="BTU"/>
    <s v="REG"/>
    <s v="AO"/>
    <s v="NEW SALES"/>
    <m/>
    <s v="MIA - INVALID SURVEY"/>
    <s v="RBS-Regional 2"/>
    <d v="2026-08-08T15:12:30"/>
    <d v="2026-08-09T20:58:48"/>
    <n v="69361537"/>
    <m/>
    <n v="152707239216"/>
    <s v="PT Multirasa Nusantara"/>
    <s v="ODP-BTU-FY/59"/>
    <s v="WO061301601"/>
    <m/>
    <m/>
    <m/>
    <n v="112.55397929999999"/>
    <n v="-7.8981211"/>
    <s v="|MN00483|/ PT Multirasa Nusantara  / Pic Akhmad Sugiarto/ Cp 085174000139 / akhmad.sugiarto@multirasa.co.id"/>
    <s v="Sales Profesional"/>
    <m/>
    <m/>
    <m/>
    <m/>
    <m/>
    <m/>
    <m/>
    <m/>
    <s v="Management Janji"/>
    <s v="2026-08-10 08:00:00|Tanggal pemasangan: 10/08/2026 Jam pemasangan : pagi / siang Info Tambahan : Hubungi pelanggan dulu sebelum ke lokasi terima kasih.|40951378|MYDITA"/>
    <s v="FCC"/>
    <d v="2026-08-08T15:25:37"/>
    <d v="2026-08-10T08:00:00"/>
    <m/>
    <s v="SURVEY_NEW_MANJA"/>
    <s v="BATU"/>
    <s v="NO ADDON"/>
    <m/>
    <s v="MIE - INVALID SURVEY - Kendala Perizinan/IKR-IKG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: 10/08/2026 Jam pemasangan : pagi / siang Info Tambahan : Hubungi pelanggan dulu sebelum ke lokasi terima kasih.|40951378|MYDITA"/>
    <m/>
    <m/>
    <m/>
    <e v="#NUM!"/>
    <e v="#NUM!"/>
    <x v="1"/>
    <x v="0"/>
  </r>
  <r>
    <n v="167"/>
    <n v="1002506599"/>
    <n v="3"/>
    <x v="3"/>
    <n v="4"/>
    <s v="MAGELANG"/>
    <s v="MUNTILAN"/>
    <s v="MUN"/>
    <s v="REG"/>
    <s v="AO"/>
    <s v="NEW SALES"/>
    <s v="1P INET"/>
    <s v="Completed (PS)"/>
    <s v="RBS-Regional 3"/>
    <d v="2026-08-03T17:58:56"/>
    <d v="2026-08-04T14:14:52"/>
    <n v="69357820"/>
    <m/>
    <n v="141146114793"/>
    <s v="RATU CELL"/>
    <s v="ODP-MUN-FAT/024 FAT/D02/024.01"/>
    <s v="WO060831279"/>
    <m/>
    <m/>
    <m/>
    <n v="110.34173199999999"/>
    <n v="-7.608924"/>
    <s v="|MN00935|MYIA-024368912449/POI/RIFQI KURNIAWAN/081226920510/rifqikurniawan001@gmail.com"/>
    <s v="MYIB_ASSISTANT"/>
    <m/>
    <m/>
    <m/>
    <m/>
    <m/>
    <m/>
    <m/>
    <m/>
    <s v="Management Janji"/>
    <s v="2026-08-05 09:00:00 | Nama PIC : rifqi kurniawan No HP : 081226920510 Tanggal Pemasangan : 05 Agustus 2026 Jam Pemasangan : 08:00 15:00 Info Tambahan : Hubungi pelanggan dulu sebelum ke lokasi terimakasih"/>
    <s v="FCC"/>
    <d v="2026-03-08T18:10:15"/>
    <d v="2026-08-05T09:00:00"/>
    <m/>
    <s v="PS"/>
    <s v="MUNTILAN"/>
    <s v="NO ADDON"/>
    <n v="20260804"/>
    <s v="Completed"/>
    <s v="HSI Bisnis Promo HUT Telkom PSB 70% - 75 Mbps"/>
    <s v="INDIBIZ"/>
    <m/>
    <m/>
    <d v="2026-08-05T09:00:00"/>
    <s v="2026-08-05 09:00:00 | Nama PIC : rifqi kurniawan No HP : 081226920510 Tanggal Pemasangan : 05 Agustus 2026 Jam Pemasangan : 08:00 15:00 Info Tambahan : Hubungi pelanggan dulu sebelum ke lokasi terimakasih"/>
    <n v="2026"/>
    <n v="8"/>
    <n v="4"/>
    <d v="2026-08-04T00:00:00"/>
    <n v="-1.375"/>
    <x v="0"/>
    <x v="1"/>
  </r>
  <r>
    <n v="168"/>
    <n v="1002518343"/>
    <n v="3"/>
    <x v="1"/>
    <n v="4"/>
    <s v="PEKALONGAN"/>
    <s v="PEMALANG"/>
    <s v="PML"/>
    <s v="REG"/>
    <s v="AO"/>
    <s v="NEW SALES"/>
    <s v="1P INET"/>
    <s v="MIE - SEND SURVEY"/>
    <s v="RBS-Regional 3"/>
    <d v="2026-08-10T15:44:57"/>
    <d v="2026-08-10T15:46:01"/>
    <n v="69362673"/>
    <m/>
    <n v="142278112660"/>
    <s v="EURO CELL"/>
    <s v="ODP-PML-FAV/008 FAV/D02/008.01"/>
    <s v="WO061423439"/>
    <m/>
    <m/>
    <m/>
    <n v="109.33093700000001"/>
    <n v="-6.9063480000000004"/>
    <s v="|MN02086|MYIA-089889720764/POI/khamim/085880209090/kamtaipa63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"/>
    <s v="FCC"/>
    <d v="2026-10-08T15:55:05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Tanggal pemasangan :11/08/2026 Jam pemasangan : siang Info Tambahan : Hubungi pelanggan dulu sebelum ke lokasi terima kasih"/>
    <m/>
    <m/>
    <m/>
    <e v="#NUM!"/>
    <e v="#NUM!"/>
    <x v="1"/>
    <x v="1"/>
  </r>
  <r>
    <n v="169"/>
    <n v="1002509965"/>
    <n v="3"/>
    <x v="5"/>
    <n v="5"/>
    <s v="SBY UTARA"/>
    <s v="TANDES"/>
    <s v="BBE"/>
    <s v="REG"/>
    <s v="AO"/>
    <s v="NEW SALES"/>
    <s v="1P INET"/>
    <s v="OSS - FALLOUT"/>
    <s v="RBS-Regional 3"/>
    <d v="2026-08-05T10:23:56"/>
    <d v="2026-08-06T09:35:48"/>
    <n v="69358906"/>
    <m/>
    <n v="152417233879"/>
    <s v="PT WSI Site RS Petrokimia"/>
    <s v="ODP-BBE-FBC/06 FBC/D01/06.01"/>
    <s v="WO060959809"/>
    <m/>
    <m/>
    <m/>
    <n v="112.57454130000001"/>
    <n v="-7.3782619"/>
    <s v="MD|MYDB-20260804264366|SB00003/MB00385|PT WSI Site RS Petrokimia|0851057791550"/>
    <s v="MYDIGIBIZPARTNER"/>
    <m/>
    <m/>
    <m/>
    <m/>
    <m/>
    <m/>
    <m/>
    <m/>
    <s v="Management Janji"/>
    <s v="2026-08-06 08:00:00 | Tanggal: 06/8/2026 Jam Pasang: Pagi Note: Hubungi pelanggan sebelum ke lokasi, terima kasih."/>
    <s v="FCC"/>
    <d v="2026-05-08T10:39:45"/>
    <d v="2026-08-06T08:00:00"/>
    <s v="Kendala Pelanggan"/>
    <s v="FO_WFM"/>
    <s v="BAMBE"/>
    <s v="NO ADDON"/>
    <m/>
    <s v="Provisioning Failed|WFM|INF008979781|-7.378328,112.574655; TIDAK ADA JARINGAN, TERDEKAT ODP-KRN-FQ/01, ALPRO BBE TERDEKAT DAL"/>
    <s v="HSI Bisnis Promo HUT Telkom PSB 70% - 50 Mbps"/>
    <s v="INDIBIZ"/>
    <m/>
    <m/>
    <d v="2026-08-06T08:00:00"/>
    <s v="2026-08-06 08:00:00 | Tanggal: 06/8/2026 Jam Pasang: Pagi Note: Hubungi pelanggan sebelum ke lokasi, terima kasih."/>
    <m/>
    <m/>
    <m/>
    <e v="#NUM!"/>
    <e v="#NUM!"/>
    <x v="1"/>
    <x v="26"/>
  </r>
  <r>
    <n v="170"/>
    <n v="1002504764"/>
    <n v="3"/>
    <x v="5"/>
    <n v="5"/>
    <s v="MADURA"/>
    <s v="BANGKALAN"/>
    <s v="OMB"/>
    <s v="REG"/>
    <s v="AO"/>
    <s v="NEW SALES"/>
    <m/>
    <s v="CANCEL COMPLETED"/>
    <s v="RBS-Regional 3"/>
    <d v="2026-08-01T15:47:37"/>
    <d v="2026-08-04T09:03:39"/>
    <n v="69356825"/>
    <m/>
    <n v="152438901086"/>
    <s v="SMA AT-Taubah"/>
    <s v="ODP-OMB-FAA/66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55:09"/>
    <m/>
    <m/>
    <s v="REJECT_FCC"/>
    <s v="X"/>
    <s v="NETMONK"/>
    <m/>
    <s v="DECLINE : Decline - Batal Order Yusnani Manalu 4095137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Yusnani Manalu 40951378|MYDITA"/>
    <m/>
    <m/>
    <m/>
    <m/>
    <m/>
    <e v="#NUM!"/>
    <e v="#NUM!"/>
    <x v="1"/>
    <x v="7"/>
  </r>
  <r>
    <n v="171"/>
    <n v="1002516296"/>
    <n v="3"/>
    <x v="5"/>
    <n v="5"/>
    <s v="SBY UTARA"/>
    <s v="GRESIK"/>
    <s v="SDY"/>
    <s v="REG"/>
    <s v="AO"/>
    <s v="NEW SALES"/>
    <m/>
    <s v="Completed (PS)"/>
    <s v="RBS-Regional 3"/>
    <d v="2026-08-09T09:00:58"/>
    <d v="2026-08-10T12:39:50"/>
    <n v="69361710"/>
    <m/>
    <n v="152451212132"/>
    <s v="Yayasan Ponpes Sunanul Muhtadin"/>
    <s v="ODP-SDY-FB/85"/>
    <s v="WO061306085"/>
    <m/>
    <m/>
    <m/>
    <n v="112.5211195"/>
    <n v="-6.9821574999999996"/>
    <s v="|MN02280|/Yayasan Ponpes Sunanul Muhtadin/085645019135/ysq.sunanulmuhtadin@gmail.com/HSI Bisnis Winback + Antares Eazy (1:1) 300 Mbps (Rp 1.255.000) PSB Rp 150.000/MAHBUB AUFAR/-6.982285,112.521220"/>
    <s v="Sales Force DBS"/>
    <m/>
    <m/>
    <m/>
    <m/>
    <m/>
    <m/>
    <m/>
    <m/>
    <s v="Management Janji"/>
    <s v="2026-08-10 08:00:00|M Janji : (10/08/2026) jam Pasang : 09:00 Note : hubungi pelanggan jika ingin kelokasi|40981182|MYDITA"/>
    <s v="FCC"/>
    <d v="2026-09-08T09:10:18"/>
    <d v="2026-08-10T08:00:00"/>
    <m/>
    <s v="PS"/>
    <s v="GRESIK"/>
    <s v="ANTAREZ"/>
    <n v="20260810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0T08:00:00"/>
    <s v="2026-08-10 08:00:00|M Janji : (10/08/2026) jam Pasang : 09:00 Note : hubungi pelanggan jika ingin kelokasi|40981182|MYDITA"/>
    <n v="2026"/>
    <n v="8"/>
    <n v="10"/>
    <d v="2026-08-10T00:00:00"/>
    <n v="-0.33333333333575865"/>
    <x v="0"/>
    <x v="14"/>
  </r>
  <r>
    <n v="172"/>
    <n v="1002508451"/>
    <n v="3"/>
    <x v="0"/>
    <n v="5"/>
    <s v="MALANG"/>
    <s v="KEPANJEN"/>
    <s v="KEP"/>
    <s v="REG"/>
    <s v="AO"/>
    <s v="NEW SALES"/>
    <m/>
    <s v="Completed (PS)"/>
    <s v="RBS-Regional 2"/>
    <d v="2026-08-04T14:09:21"/>
    <d v="2026-08-05T20:37:21"/>
    <n v="69358339"/>
    <m/>
    <n v="152718219090"/>
    <s v="SMA Taruna Nusantara Kampus Malang"/>
    <s v="ODP-KEP-FY/37"/>
    <s v="WO060917929"/>
    <m/>
    <m/>
    <m/>
    <n v="112.5413346"/>
    <n v="-8.1912453000000003"/>
    <s v="AMRBS;407072;AM LEDIT;62Ã‚Â 822Ã¢â‚¬â€˜3081Ã¢â‚¬â€˜8836 (Roni), Diaz +62 812-3302-1045 PSB INDIBIZ 300 MBPS BISNIS "/>
    <s v="Amex"/>
    <m/>
    <m/>
    <m/>
    <m/>
    <m/>
    <m/>
    <m/>
    <m/>
    <s v="Management Janji"/>
    <s v="2026-08-05 13:00:00|Nama PIC : Bp Rony No HP : 082230818836 No Alt : - M Janji : 05 Agustus 2026 Jam Pasang : Pagi / Siang Note : hubungi pelanggan jika ingin ke lokasi, terima kasih|40951378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Nama PIC : Bp Rony No HP : 082230818836 No Alt : - M Janji : 05 Agustus 2026 Jam Pasang : Pagi / Siang Note : hubungi pelanggan jika ingin ke lokasi, terima kasih|40951378|MYDITA"/>
    <n v="2026"/>
    <n v="8"/>
    <n v="5"/>
    <d v="2026-08-05T00:00:00"/>
    <n v="-0.54166666666424135"/>
    <x v="0"/>
    <x v="23"/>
  </r>
  <r>
    <n v="173"/>
    <n v="1002506094"/>
    <n v="3"/>
    <x v="1"/>
    <n v="4"/>
    <s v="PEKALONGAN"/>
    <s v="BREBES"/>
    <s v="BKA"/>
    <s v="REG"/>
    <s v="AO"/>
    <s v="NEW SALES"/>
    <s v="1P INET"/>
    <s v="Completed (PS)"/>
    <s v="RBS-Regional 3"/>
    <d v="2026-08-03T13:26:56"/>
    <d v="2026-08-04T13:41:49"/>
    <n v="69357532"/>
    <m/>
    <n v="142205105783"/>
    <s v="Toko Sembako Sumber Barokah"/>
    <s v="ODP-BKA-FG/005 FG/D01/005.01"/>
    <s v="WO060794114"/>
    <m/>
    <m/>
    <m/>
    <n v="108.981479890644"/>
    <n v="-6.8663859701590901"/>
    <s v="MD|MYDB-20260802264192|EC50002/MC50042|Toko Sembako Sumber Barokah|082221122183"/>
    <s v="MYDIGIBIZPARTNER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3:40:15"/>
    <d v="2026-08-04T13:00:00"/>
    <m/>
    <s v="PS"/>
    <s v="X"/>
    <s v="NO ADDON"/>
    <n v="20260804"/>
    <s v="Completed"/>
    <s v="HSI Bisnis PSB 70% - 30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0"/>
    <x v="1"/>
  </r>
  <r>
    <n v="174"/>
    <n v="1002514589"/>
    <n v="3"/>
    <x v="7"/>
    <n v="4"/>
    <s v="KUDUS"/>
    <s v="BLORA"/>
    <s v="NGA"/>
    <s v="REG"/>
    <s v="AO"/>
    <s v="NEW SALES"/>
    <s v="1P INET"/>
    <s v="Completed (PS)"/>
    <s v="RBS-Regional 3"/>
    <d v="2026-08-07T13:22:56"/>
    <d v="2026-08-08T15:12:04"/>
    <n v="69360769"/>
    <m/>
    <n v="142519105194"/>
    <s v="FATMA GRAFIKA"/>
    <s v="ODP-NGA-FB/040 FB/D04/040.01"/>
    <s v="WO061164749"/>
    <m/>
    <m/>
    <m/>
    <n v="111.26236470000001"/>
    <n v="-7.0468659000000002"/>
    <s v="|MC60133|MYIA-069868867672/POI/SITI MUNAWAROH/08213334960/muna27462@gmail.com"/>
    <s v="MYIB_ASSISTANT"/>
    <m/>
    <m/>
    <m/>
    <m/>
    <m/>
    <m/>
    <m/>
    <m/>
    <s v="Management Janji"/>
    <s v="2026-08-08 13:00:00 | telp :08213334960  alt : pagi / siang 08/08/2026 hub sebelum ke lokasi  "/>
    <s v="FCC"/>
    <d v="2026-07-08T13:25:39"/>
    <d v="2026-08-08T13:00:00"/>
    <m/>
    <s v="PS"/>
    <s v="X"/>
    <s v="NO ADDON"/>
    <n v="20260808"/>
    <s v="Completed"/>
    <s v="HSI Bisnis PSB 70% - 300 Mbps"/>
    <s v="INDIBIZ"/>
    <m/>
    <m/>
    <d v="2026-08-08T13:00:00"/>
    <s v="2026-08-08 13:00:00 | telp :08213334960  alt : pagi / siang 08/08/2026 hub sebelum ke lokasi  "/>
    <n v="2026"/>
    <n v="8"/>
    <n v="8"/>
    <d v="2026-08-08T00:00:00"/>
    <n v="-0.54166666666424135"/>
    <x v="0"/>
    <x v="1"/>
  </r>
  <r>
    <n v="175"/>
    <n v="1002505412"/>
    <n v="3"/>
    <x v="1"/>
    <n v="4"/>
    <s v="PEKALONGAN"/>
    <s v="BREBES"/>
    <s v="BMU"/>
    <s v="REG"/>
    <s v="AO"/>
    <s v="NEW SALES"/>
    <s v="1P INET"/>
    <s v="Completed (PS)"/>
    <s v="RBS-Regional 3"/>
    <d v="2026-08-02T18:41:58"/>
    <d v="2026-08-04T16:59:26"/>
    <n v="69357128"/>
    <m/>
    <n v="146281108770"/>
    <s v="CV. DUTA NIRMALA"/>
    <s v="ODP-BMU-FK/039 FK/D04/039.01"/>
    <s v="WO060738927"/>
    <m/>
    <m/>
    <m/>
    <n v="109.020976"/>
    <n v="-7.2506899999999996"/>
    <s v="|MC60040|MYIA-077693543272/POI/Lysia Lidia/087712031893/nirmaladuta3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8:54:42"/>
    <d v="2026-08-03T15:00:00"/>
    <m/>
    <s v="PS"/>
    <s v="BUMIAYU"/>
    <s v="NO ADDON"/>
    <n v="20260804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4"/>
    <d v="2026-08-04T00:00:00"/>
    <n v="0.375"/>
    <x v="0"/>
    <x v="1"/>
  </r>
  <r>
    <n v="176"/>
    <n v="1002517555"/>
    <n v="3"/>
    <x v="2"/>
    <n v="5"/>
    <s v="DENPASAR"/>
    <s v="UBUNG"/>
    <s v="UBN"/>
    <s v="REG"/>
    <s v="AO"/>
    <s v="NEW SALES"/>
    <s v="1P INET"/>
    <s v="7 | OSS - PROVISIONING ISSUED"/>
    <s v="RBS-Regional 3"/>
    <d v="2026-08-10T11:56:56"/>
    <d v="2026-08-11T08:05:37"/>
    <n v="69362351"/>
    <m/>
    <n v="172418758330"/>
    <s v="PT VARNION TECHNOLOGY SEMESTA"/>
    <s v="ODP-UBN-FL/12"/>
    <s v="WO061383704"/>
    <m/>
    <m/>
    <m/>
    <n v="115.14786770000001"/>
    <n v="-8.6442370000000004"/>
    <s v="|MC50133|MYIA-083794649499/POI/Anita Octavia/081325889709/anita.octavia@varnion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2:09:56"/>
    <d v="2026-08-11T08:00:00"/>
    <m/>
    <s v="PI"/>
    <s v="UBUNG"/>
    <s v="NO ADDON"/>
    <m/>
    <s v="Provisioning Issued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1"/>
    <x v="6"/>
  </r>
  <r>
    <n v="177"/>
    <n v="1002508229"/>
    <n v="3"/>
    <x v="3"/>
    <n v="4"/>
    <s v="YOGYAKARTA"/>
    <s v="INNER - YOGYA JATENG SELATAN"/>
    <s v="KEN"/>
    <s v="REG"/>
    <s v="AO"/>
    <s v="NEW SALES"/>
    <m/>
    <s v="Completed (PS)"/>
    <s v="RBS-Regional 3"/>
    <d v="2026-08-04T13:28:56"/>
    <d v="2026-08-04T14:07:31"/>
    <n v="69349609"/>
    <m/>
    <n v="146130138381"/>
    <s v="PT JOGJA CANTIK SELALU"/>
    <s v="ODP-KEN-FBT/053"/>
    <s v="WO060894459"/>
    <m/>
    <m/>
    <m/>
    <n v="110.42647700000001"/>
    <n v="-7.7588429999999997"/>
    <s v="|MC80225|MYIA-017276362044/POI/SHOLIKHAH MULYA EFFENDI /082386999999/lovinabeauty.official@gmail.com"/>
    <s v="Sales Profesional"/>
    <m/>
    <m/>
    <m/>
    <m/>
    <m/>
    <m/>
    <m/>
    <m/>
    <s v="Management Janji"/>
    <s v="2026-07-24 14:00:00 | Nama Pic : PT JOGJA CANTIK SELALU  No Hp Pic : 082386999999  Jam Pemasangan : 08:00 - 12.00  Tanggal Pemasangan : KAMIS 23 JULI 2026  Info Tambahan : Hubungi pelanggan sebelum datang ke lokasi"/>
    <s v="FCC"/>
    <d v="2026-04-08T13:39:51"/>
    <m/>
    <m/>
    <s v="PS"/>
    <s v="KENTUNG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4 14:00:00 | Nama Pic : PT JOGJA CANTIK SELALU  No Hp Pic : 082386999999  Jam Pemasangan : 08:00 - 12.00  Tanggal Pemasangan : KAMIS 23 JULI 2026  Info Tambahan : Hubungi pelanggan sebelum datang ke lokasi"/>
    <n v="2026"/>
    <n v="8"/>
    <n v="4"/>
    <d v="2026-08-04T00:00:00"/>
    <n v="-0.29166666666424135"/>
    <x v="0"/>
    <x v="1"/>
  </r>
  <r>
    <n v="178"/>
    <n v="1002516043"/>
    <n v="3"/>
    <x v="7"/>
    <n v="4"/>
    <s v="KUDUS"/>
    <s v="JEPARA"/>
    <s v="BAN"/>
    <s v="REG"/>
    <s v="AO"/>
    <s v="NEW SALES"/>
    <s v="1P INET"/>
    <s v="7 | OSS - PROVISIONING ISSUED"/>
    <s v="RBS-Regional 3"/>
    <d v="2026-08-08T14:37:56"/>
    <d v="2026-08-10T08:07:23"/>
    <n v="69361517"/>
    <m/>
    <n v="142507105333"/>
    <s v="PT WASA MITRA ENGINEERING"/>
    <s v="ODP-BAN-FA/045 FA/D04/045.01"/>
    <s v="WO061269769"/>
    <m/>
    <m/>
    <m/>
    <n v="110.79662"/>
    <n v="-6.507333"/>
    <s v="|MC60052|MYIA-031466492350/POI/Andika Janu Pradana /085325614409/andika.point@gmail.com"/>
    <s v="MYIB_ASSISTANT"/>
    <m/>
    <m/>
    <m/>
    <m/>
    <m/>
    <m/>
    <m/>
    <m/>
    <s v="Management Janji"/>
    <s v="2026-08-10 08:00:00 | Nama : BP ANDIKA JANU PRADANA No Hp : 085325614409 No Alt :  Tgl Pemasangan : 10 Agustus 2026 Interval : PAGI  Note : Hubungi pelanggan terlebih dahulu"/>
    <s v="FCC"/>
    <d v="2026-08-08T14:40:05"/>
    <d v="2026-08-10T08:00:00"/>
    <m/>
    <s v="PI"/>
    <s v="X"/>
    <s v="NO ADDON"/>
    <m/>
    <s v="Provisioning Issued"/>
    <s v="HSI Bisnis Promo HUT Telkom PSB 70% - 50 Mbps"/>
    <s v="INDIBIZ"/>
    <m/>
    <m/>
    <d v="2026-08-10T08:00:00"/>
    <s v="2026-08-10 08:00:00 | Nama : BP ANDIKA JANU PRADANA No Hp : 085325614409 No Alt :  Tgl Pemasangan : 10 Agustus 2026 Interval : PAGI  Note : Hubungi pelanggan terlebih dahulu"/>
    <m/>
    <m/>
    <m/>
    <e v="#NUM!"/>
    <e v="#NUM!"/>
    <x v="1"/>
    <x v="1"/>
  </r>
  <r>
    <n v="179"/>
    <n v="1002504571"/>
    <n v="3"/>
    <x v="6"/>
    <n v="5"/>
    <s v="SIDOARJO"/>
    <s v="INNER - JATIM TIMUR"/>
    <s v="SDA"/>
    <s v="REG"/>
    <s v="AO"/>
    <s v="NEW SALES"/>
    <m/>
    <s v="102 | FOLLOW UP COMPLETED"/>
    <s v="RBS-Regional 3"/>
    <d v="2026-08-01T13:22:56"/>
    <d v="2026-08-03T11:37:04"/>
    <n v="69356756"/>
    <n v="3135917276"/>
    <n v="152316231786"/>
    <s v="PT. OLAH KULINER NUSANTARA"/>
    <s v="ODP-SDA-FAG/13"/>
    <s v="WO060657461"/>
    <m/>
    <m/>
    <m/>
    <n v="112.6992666"/>
    <n v="-7.4508666000000003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No HP : 085179647414 Alt : 082198650011 / 087870261013 M Janji : 02/08/2026 NoteÃ‚Â :  hubungi terlebih dahulu sebelum kelokasi|NE2261|MYDITA"/>
    <s v="FCC"/>
    <d v="2026-01-08T13:25:26"/>
    <d v="2026-08-02T13:00:00"/>
    <m/>
    <s v="REVOKE"/>
    <s v="SIDOARJO"/>
    <s v="NO ADDON"/>
    <m/>
    <s v="Follow Up Revoke Completed, New Order ID : SC1002505905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2T13:00:00"/>
    <s v="2026-08-02 13:00:00|Nama PIC : Rovik No HP : 085179647414 Alt : 082198650011 / 087870261013 M Janji : 02/08/2026 NoteÃ‚Â :  hubungi terlebih dahulu sebelum kelokasi|NE2261|MYDITA"/>
    <m/>
    <m/>
    <m/>
    <e v="#NUM!"/>
    <e v="#NUM!"/>
    <x v="1"/>
    <x v="11"/>
  </r>
  <r>
    <n v="180"/>
    <n v="1002508859"/>
    <n v="3"/>
    <x v="0"/>
    <n v="5"/>
    <s v="MALANG"/>
    <s v="BATU"/>
    <s v="BLB"/>
    <s v="REG"/>
    <s v="AO"/>
    <s v="NEW SALES"/>
    <s v="1P INET"/>
    <s v="Completed (PS)"/>
    <s v="RBS-Regional 3"/>
    <d v="2026-08-04T15:20:12"/>
    <d v="2026-08-05T16:46:57"/>
    <n v="69358454"/>
    <m/>
    <n v="152702232100"/>
    <s v="Desa Creator Indonesia"/>
    <s v="ODP-BLB-FDZ/47 FDZ/D03/47.01"/>
    <s v="WO060911185"/>
    <m/>
    <m/>
    <m/>
    <n v="112.658198916646"/>
    <n v="-7.9384202994198798"/>
    <s v="|MC20236|MYIA-085103460842/POI/sisca/082143705851/personalassist@sastro.id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BLIMBING"/>
    <s v="NO ADDON"/>
    <n v="20260805"/>
    <s v="Completed"/>
    <s v="HSI Bisnis Promo HUT Telkom PSB 70% - 1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0"/>
    <x v="0"/>
  </r>
  <r>
    <n v="181"/>
    <n v="1002517328"/>
    <n v="3"/>
    <x v="0"/>
    <n v="5"/>
    <s v="MALANG"/>
    <s v="KEPANJEN"/>
    <s v="GDG"/>
    <s v="REG"/>
    <s v="AO"/>
    <s v="NEW SALES"/>
    <s v="1P INET"/>
    <s v="Completed (PS)"/>
    <s v="RBS-Regional 3"/>
    <d v="2026-08-10T10:58:56"/>
    <d v="2026-08-11T06:40:40"/>
    <n v="69362253"/>
    <m/>
    <n v="152704231215"/>
    <s v="Spbu 54-65101"/>
    <s v="ODP-GDG-FE/60 FE/D07/60.01"/>
    <s v="WO061374610"/>
    <m/>
    <m/>
    <m/>
    <n v="112.608304"/>
    <n v="-8.0448660000000007"/>
    <s v="|MN02540|MYIA-028367288063/POI/Arya putra sabilillah/083165607902/aryaputra260604@gmail.com"/>
    <s v="MYIB_ASSISTANT"/>
    <m/>
    <m/>
    <m/>
    <m/>
    <m/>
    <m/>
    <m/>
    <m/>
    <s v="Management Janji"/>
    <s v="2026-08-13 08:00:00 | Tanggal pemasangan :11/08/2026 Jam pemasangan : pagi Info Tambahan : Hubungi pelanggan dulu sebelum ke lokasi terima kasih."/>
    <s v="FCC"/>
    <d v="2026-10-08T11:10:24"/>
    <d v="2026-08-13T08:00:00"/>
    <m/>
    <s v="PS"/>
    <s v="KLOJEN"/>
    <s v="NO ADDON"/>
    <n v="20260811"/>
    <s v="Completed"/>
    <s v="HSI Bisnis Promo HUT Telkom PSB 70% - 50 Mbps"/>
    <s v="INDIBIZ"/>
    <m/>
    <m/>
    <d v="2026-08-13T08:00:00"/>
    <s v="2026-08-13 08:00:00 | Tanggal pemasangan :11/08/2026 Jam pemasangan : pagi Info Tambahan : Hubungi pelanggan dulu sebelum ke lokasi terima kasih."/>
    <n v="2026"/>
    <n v="8"/>
    <n v="11"/>
    <d v="2026-08-11T00:00:00"/>
    <n v="-2.3333333333357587"/>
    <x v="0"/>
    <x v="23"/>
  </r>
  <r>
    <n v="182"/>
    <n v="1002508813"/>
    <n v="3"/>
    <x v="3"/>
    <n v="4"/>
    <s v="MAGELANG"/>
    <s v="MUNTILAN"/>
    <s v="SWT"/>
    <s v="REG"/>
    <s v="AO"/>
    <s v="NEW SALES"/>
    <m/>
    <s v="FCC - HD1A - PROGRESS"/>
    <s v="RBS-Regional 3"/>
    <d v="2026-08-04T15:12:20"/>
    <d v="2026-08-04T15:14:14"/>
    <n v="69358433"/>
    <m/>
    <n v="142164113613"/>
    <s v="Asep farm"/>
    <m/>
    <m/>
    <m/>
    <m/>
    <m/>
    <n v="110.3612528"/>
    <n v="-7.5318306000000002"/>
    <s v="|MN00935|/Asep farm/085641893768/asepkms26@gmail.com/ 1S HSI BISNIS BASIC PROMO HUT 50 Mbps / AGUS SADEWO"/>
    <s v="Sales Profesional"/>
    <m/>
    <m/>
    <m/>
    <m/>
    <m/>
    <m/>
    <m/>
    <m/>
    <m/>
    <m/>
    <m/>
    <d v="2026-04-08T15:25:5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183"/>
    <n v="1002512090"/>
    <n v="3"/>
    <x v="5"/>
    <n v="5"/>
    <s v="SBY UTARA"/>
    <s v="TANDES"/>
    <s v="KNN"/>
    <s v="REG"/>
    <s v="AO"/>
    <s v="NEW SALES"/>
    <m/>
    <s v="Completed (PS)"/>
    <s v="RBS-Regional 3"/>
    <d v="2026-08-06T11:38:12"/>
    <d v="2026-08-06T18:38:28"/>
    <n v="69355019"/>
    <n v="3135922804"/>
    <n v="152412248739"/>
    <s v="SUSHI TEI SURABAYA"/>
    <s v="ODP-KND-FAV/01"/>
    <s v="WO061061996"/>
    <m/>
    <m/>
    <m/>
    <n v="112.66041319999999"/>
    <n v="-7.2507102440000004"/>
    <s v="MD|MYDB-20260730263918|DN00001/MN00443|SUSHI TEI SURABAYA|08569801350"/>
    <s v="MYDIGIBIZPARTNER"/>
    <m/>
    <m/>
    <m/>
    <m/>
    <m/>
    <m/>
    <m/>
    <m/>
    <s v="Management Janji"/>
    <s v="2026-08-06 08:00:00 | Nama PIC : Noorman   No HP : 08569801350  Alt :   M Janji : 06/08/2026  Jam Pasang : 08.00 - 13:00   NoteÃ‚Â :  hubungi terlebih dahulu sebelum kelokasi"/>
    <s v="FCC"/>
    <d v="2026-06-08T11:39:52"/>
    <m/>
    <m/>
    <s v="PS"/>
    <s v="KANDANGAN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06T07:00:00"/>
    <s v="2026-08-06 08:00:00 | Nama PIC : Noorman   No HP : 08569801350  Alt :   M Janji : 06/08/2026  Jam Pasang : 08.00 - 13:00   NoteÃ‚Â :  hubungi terlebih dahulu sebelum kelokasi"/>
    <n v="2026"/>
    <n v="8"/>
    <n v="6"/>
    <d v="2026-08-06T00:00:00"/>
    <n v="-0.29166666666424135"/>
    <x v="0"/>
    <x v="26"/>
  </r>
  <r>
    <n v="184"/>
    <n v="1002514764"/>
    <n v="3"/>
    <x v="0"/>
    <n v="5"/>
    <s v="MADIUN"/>
    <s v="MADIUN"/>
    <s v="MSP"/>
    <s v="REG"/>
    <s v="AO"/>
    <s v="NEW SALES"/>
    <s v="1P INET"/>
    <s v="102 | FOLLOW UP COMPLETED"/>
    <s v="RBS-Regional 3"/>
    <d v="2026-08-07T14:07:56"/>
    <d v="2026-08-10T10:13:27"/>
    <n v="69360846"/>
    <m/>
    <n v="152631206946"/>
    <s v="SPBU 54.633.05"/>
    <s v="ODP-MSP-FE/37 FE/D08/37.01"/>
    <s v="WO061170015"/>
    <m/>
    <m/>
    <m/>
    <n v="111.427063"/>
    <n v="-7.5954069999999998"/>
    <s v="|MN02429|MYIA-065421906566/POI/H. IMAM BASUKI, Ir, M.ENG, M.M./082132730909/spbu5463305maospati@gmail.com"/>
    <s v="MYIB_ASSISTANT"/>
    <m/>
    <m/>
    <m/>
    <m/>
    <m/>
    <m/>
    <m/>
    <m/>
    <s v="Management Janji"/>
    <s v="2026-08-08 13:00:00 | Nama PIC : Bapak Faisal No HP : 082132730909 No Alternatif : - M Janji : 08/08/2026 Jam Pasang : Pagi NoteÃ‚Â :  Hubungi terlebih dahulu sebelum ke lokasi "/>
    <s v="FCC"/>
    <d v="2026-07-08T14:10:02"/>
    <d v="2026-08-08T13:00:00"/>
    <s v="Kendala Lainnya"/>
    <s v="REVOKE"/>
    <s v="CARUBAN"/>
    <s v="NO ADDON"/>
    <m/>
    <s v="Follow Up Revoke Completed, New Order ID : SC1002517175"/>
    <s v="HSI Bisnis Promo HUT Telkom PSB 70% - 50 Mbps"/>
    <s v="INDIBIZ"/>
    <m/>
    <m/>
    <d v="2026-08-08T13:00:00"/>
    <s v="2026-08-08 13:00:00 | Nama PIC : Bapak Faisal No HP : 082132730909 No Alternatif : - M Janji : 08/08/2026 Jam Pasang : Pagi NoteÃ‚Â :  Hubungi terlebih dahulu sebelum ke lokasi "/>
    <m/>
    <m/>
    <m/>
    <e v="#NUM!"/>
    <e v="#NUM!"/>
    <x v="1"/>
    <x v="21"/>
  </r>
  <r>
    <n v="185"/>
    <n v="1002518632"/>
    <n v="3"/>
    <x v="5"/>
    <n v="5"/>
    <s v="SBY UTARA"/>
    <s v="TANDES"/>
    <s v="KNN"/>
    <s v="REG"/>
    <s v="AO"/>
    <s v="NEW SALES"/>
    <s v="1P INET"/>
    <s v="MIE - SEND SURVEY"/>
    <s v="RBS-Regional 3"/>
    <d v="2026-08-10T17:37:57"/>
    <d v="2026-08-10T17:40:01"/>
    <n v="69362757"/>
    <m/>
    <n v="152412248782"/>
    <s v="SPBU Pakal Benowo 5460173"/>
    <s v="ODP-TDS-FHE/40 FHE/D04/40.01"/>
    <s v="WO061439032"/>
    <m/>
    <m/>
    <m/>
    <n v="112.61867719999999"/>
    <n v="-7.2369163999999904"/>
    <s v="|MN02813|MYIA-028485523215/POI/Muhammad Yunus/081231013880/spbu60173@yahoo.co.id"/>
    <s v="MYIB_ASSISTANT"/>
    <m/>
    <m/>
    <m/>
    <m/>
    <m/>
    <m/>
    <m/>
    <m/>
    <s v="Management Janji"/>
    <s v="2026-08-11 15:00:00 | Nama PIC : BAPAK YUNUS No HP : 081231013880 Alt :  M Janji : (SELASA/11/AGUSTUS/2026) jam Pasang : 09:00 Note : hubungi pelanggan jika ingin kelokasi"/>
    <s v="FCC"/>
    <d v="2026-10-08T17:39:53"/>
    <d v="2026-08-11T15:00:00"/>
    <m/>
    <s v="SURVEY_NEW_MANJA"/>
    <s v="KANDANGAN"/>
    <s v="NO ADDON"/>
    <m/>
    <s v="MIE - SEND SURVEY"/>
    <s v="HSI Bisnis Promo HUT Telkom PSB 70% - 50 Mbps"/>
    <s v="INDIBIZ"/>
    <m/>
    <m/>
    <d v="2026-08-11T15:00:00"/>
    <s v="2026-08-11 15:00:00 | Nama PIC : BAPAK YUNUS No HP : 081231013880 Alt :  M Janji : (SELASA/11/AGUSTUS/2026) jam Pasang : 09:00 Note : hubungi pelanggan jika ingin kelokasi"/>
    <m/>
    <m/>
    <m/>
    <e v="#NUM!"/>
    <e v="#NUM!"/>
    <x v="1"/>
    <x v="26"/>
  </r>
  <r>
    <n v="186"/>
    <n v="1002505365"/>
    <n v="3"/>
    <x v="3"/>
    <n v="4"/>
    <s v="YOGYAKARTA"/>
    <s v="INNER - YOGYA JATENG SELATAN"/>
    <s v="KBU"/>
    <s v="REG"/>
    <s v="AO"/>
    <s v="NEW SALES"/>
    <s v="1P INET"/>
    <s v="Completed (PS)"/>
    <s v="RBS-Regional 3"/>
    <d v="2026-08-02T16:13:56"/>
    <d v="2026-08-03T16:41:13"/>
    <n v="69357094"/>
    <m/>
    <n v="146113146882"/>
    <s v="BANYU MILI RESTO"/>
    <s v="ODP-KBU-FDK/09"/>
    <s v="WO060729870"/>
    <m/>
    <m/>
    <m/>
    <n v="110.34544219999999"/>
    <n v="-7.7755234"/>
    <s v="|MN00277|MYIA-035107784095/POI/BR Suyadi/087834446557/sostridanaingg@gmail.com"/>
    <s v="MYIB_ASSISTANT"/>
    <m/>
    <m/>
    <m/>
    <m/>
    <m/>
    <m/>
    <m/>
    <m/>
    <s v="Management Janji"/>
    <s v="2026-08-04 13:00:00 | Tanggal pemasangan :03/08/2026 Jam pemasangan : siang Info Tambahan : Hubungi pelanggan dulu sebelum ke lokasi terima kasih."/>
    <s v="FCC"/>
    <d v="2026-02-08T16:25:05"/>
    <d v="2026-08-04T13:00:00"/>
    <m/>
    <s v="PS"/>
    <s v="X"/>
    <s v="NO ADDON"/>
    <n v="20260803"/>
    <s v="Completed"/>
    <s v="HSI Bisnis Basic Promo HUT Telkom PSB 70% - 100 Mbps"/>
    <s v="INDIBIZ"/>
    <m/>
    <m/>
    <d v="2026-08-04T13:00:00"/>
    <s v="2026-08-04 13:00:00 | Tanggal pemasangan :03/08/2026 Jam pemasangan : siang Info Tambahan : Hubungi pelanggan dulu sebelum ke lokasi terima kasih."/>
    <n v="2026"/>
    <n v="8"/>
    <n v="3"/>
    <d v="2026-08-03T00:00:00"/>
    <n v="-1.5416666666642413"/>
    <x v="0"/>
    <x v="1"/>
  </r>
  <r>
    <n v="187"/>
    <n v="1002517909"/>
    <n v="3"/>
    <x v="4"/>
    <n v="5"/>
    <s v="MATARAM"/>
    <s v="LOMBOK BARAT TENGAH"/>
    <s v="PRY"/>
    <s v="REG"/>
    <s v="AO"/>
    <s v="NEW SALES"/>
    <m/>
    <s v="MIE - SEND SURVEY"/>
    <s v="RBS-Regional 2"/>
    <d v="2026-08-10T14:06:27"/>
    <d v="2026-08-10T16:22:01"/>
    <n v="69362498"/>
    <m/>
    <n v="172603791366"/>
    <s v="PT RaColand Mutiara Khatulistiwa ( RaCottage Mandalika )"/>
    <s v="ODP-PYA-FAS/63"/>
    <s v="WO061428846"/>
    <m/>
    <m/>
    <m/>
    <n v="116.2758211"/>
    <n v="-8.870241"/>
    <s v="MB00449; Julia Aznawati 081914833672 081239733736; racottage23@gmail.com; HSI BISNIS INET ONLY 200 MBPS 790k; FADLI; Dusun Emate Jl. Raya Kuta, Kuta, Kec. Pujut, Kabupaten Lombok Tengah, Nusa Tenggara Bar. 83573 -8.87005793774224, 116.2758656404744"/>
    <s v="Sales Force DBS"/>
    <m/>
    <m/>
    <m/>
    <m/>
    <m/>
    <m/>
    <m/>
    <m/>
    <s v="Management Janji"/>
    <s v="2026-08-11 13:00:00|telp : 081239733736 alt :  M Janji : (11/08/2026) jam Pasang :pagi / siang  Note : hubungi pelanggan jika ingin kelokasi|40000802|MYDITA"/>
    <s v="FCC"/>
    <d v="2026-10-08T14:09:59"/>
    <d v="2026-08-11T13:00:00"/>
    <m/>
    <s v="SURVEY_NEW_MANJA"/>
    <s v="LOMBOK TENGAH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3:00:00"/>
    <s v="2026-08-11 13:00:00|telp : 081239733736 alt :  M Janji : (11/08/2026) jam Pasang :pagi / siang  Note : hubungi pelanggan jika ingin kelokasi|40000802|MYDITA"/>
    <m/>
    <m/>
    <m/>
    <e v="#NUM!"/>
    <e v="#NUM!"/>
    <x v="1"/>
    <x v="9"/>
  </r>
  <r>
    <n v="188"/>
    <n v="1002512007"/>
    <n v="3"/>
    <x v="0"/>
    <n v="5"/>
    <s v="KEDIRI"/>
    <s v="KEDIRI"/>
    <s v="MJT"/>
    <s v="REG"/>
    <s v="AO"/>
    <s v="NEW SALES"/>
    <s v="1P INET"/>
    <s v="CANCEL COMPLETED"/>
    <s v="RBS-Regional 3"/>
    <d v="2026-08-06T11:17:57"/>
    <d v="2026-08-07T08:30:44"/>
    <n v="69359827"/>
    <m/>
    <n v="152640225869"/>
    <s v="intan express laundry"/>
    <s v="ODP-MJT-FK/24 FK/D06/24.01"/>
    <s v="WO061058727"/>
    <m/>
    <m/>
    <m/>
    <n v="111.985553987324"/>
    <n v="-7.7998360688922199"/>
    <s v="MD|MYDB-20260806264512|DC20002/MC20039|intan express laundry|085704696766"/>
    <s v="MYDIGIBIZPARTNER"/>
    <m/>
    <m/>
    <m/>
    <m/>
    <m/>
    <m/>
    <m/>
    <m/>
    <s v="Management Janji"/>
    <s v="2026-08-07 13:00:00 | M Janji :  18 Juli 2026 Jam Pasang : 11.00 Note : hubungi pelanggan jika ingin ke lokasi, terima kasih."/>
    <s v="FCC"/>
    <d v="2026-06-08T11:25:46"/>
    <d v="2026-08-07T13:00:00"/>
    <m/>
    <s v="REJECT_FCC"/>
    <s v="NGADILUWIH"/>
    <s v="NO ADDON"/>
    <m/>
    <s v="DECLINE : Pelanggan tidak ingin menunggu HANIF NUROHMAN 40981182|MYDITA"/>
    <s v="HSI Bisnis Promo HUT Telkom PSB 70% - 50 Mbps"/>
    <s v="INDIBIZ"/>
    <m/>
    <s v="DECLINE : Pelanggan tidak ingin menunggu HANIF NUROHMAN 40981182|MYDITA"/>
    <d v="2026-08-07T13:00:00"/>
    <s v="2026-08-07 13:00:00 | M Janji :  18 Juli 2026 Jam Pasang : 11.00 Note : hubungi pelanggan jika ingin ke lokasi, terima kasih."/>
    <m/>
    <m/>
    <m/>
    <e v="#NUM!"/>
    <e v="#NUM!"/>
    <x v="1"/>
    <x v="24"/>
  </r>
  <r>
    <n v="189"/>
    <n v="1002506394"/>
    <n v="3"/>
    <x v="7"/>
    <n v="4"/>
    <s v="KUDUS"/>
    <s v="BLORA"/>
    <s v="BLO"/>
    <s v="REG"/>
    <s v="AO"/>
    <s v="NEW SALES"/>
    <s v="1P INET"/>
    <s v="Completed (PS)"/>
    <s v="RBS-Regional 3"/>
    <d v="2026-08-03T15:28:56"/>
    <d v="2026-08-04T13:49:30"/>
    <n v="69357701"/>
    <m/>
    <n v="141569115683"/>
    <s v="LASKAR BUAH MEDANG"/>
    <s v="ODP-BLO-FDD/035"/>
    <s v="WO060813628"/>
    <m/>
    <m/>
    <m/>
    <n v="111.43859999999999"/>
    <n v="-6.9163550000000003"/>
    <s v="|MN00799|MYIA-022440600479/POI/LAELATUL AFIATUN NISAK/085733668576/kantorhrdlaskarbuah@gmail.com"/>
    <s v="MYIB_ASSISTANT"/>
    <m/>
    <m/>
    <m/>
    <m/>
    <m/>
    <m/>
    <m/>
    <m/>
    <s v="Management Janji"/>
    <s v="2026-08-04 13:00:00 | Nama Pic : LAELATUL  No Hp Pic : 085733668576 No alt : - Jam Pemasangan : siang  Tanggal Pemasangan : 4 Agustus 2026"/>
    <s v="FCC"/>
    <d v="2026-03-08T15:39:47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 : LAELATUL  No Hp Pic : 085733668576 No alt : - Jam Pemasangan : siang  Tanggal Pemasangan : 4 Agustus 2026"/>
    <n v="2026"/>
    <n v="8"/>
    <n v="4"/>
    <d v="2026-08-04T00:00:00"/>
    <n v="-0.54166666666424135"/>
    <x v="0"/>
    <x v="1"/>
  </r>
  <r>
    <n v="190"/>
    <n v="1002515995"/>
    <n v="3"/>
    <x v="7"/>
    <n v="4"/>
    <s v="KUDUS"/>
    <s v="PURWODADI"/>
    <s v="PWB"/>
    <s v="REG"/>
    <s v="AO"/>
    <s v="NEW SALES"/>
    <s v="1P INET"/>
    <s v="Completed (PS)"/>
    <s v="RBS-Regional 3"/>
    <d v="2026-08-08T13:55:56"/>
    <d v="2026-08-09T19:22:40"/>
    <n v="69361505"/>
    <m/>
    <n v="141568113901"/>
    <s v="NANA PERCETAKAN"/>
    <s v="ODP-PWB-FN/092 FN/D05/092.01"/>
    <s v="WO061266088"/>
    <m/>
    <m/>
    <m/>
    <n v="110.9268"/>
    <n v="-7.0957600000000003"/>
    <s v="|MN00410|MYIA-074304507528/POI/JOKO MURYANTO/0895333430400/apriliagritiani12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PS"/>
    <s v="X"/>
    <s v="NO ADDON"/>
    <n v="20260809"/>
    <s v="Completed"/>
    <s v="HSI Bisnis Promo HUT Telkom PSB 70% - 100 Mbps"/>
    <s v="INDIBIZ"/>
    <m/>
    <m/>
    <d v="2026-08-09T13:00:00"/>
    <s v="2026-08-09 13:00:00 | M Janji : 9 agustus 2026 jam Pasang : siang Note : hubungi pelanggan jika ingin kelokasi "/>
    <n v="2026"/>
    <n v="8"/>
    <n v="9"/>
    <d v="2026-08-09T00:00:00"/>
    <n v="-0.54166666666424135"/>
    <x v="0"/>
    <x v="1"/>
  </r>
  <r>
    <n v="191"/>
    <n v="1002517521"/>
    <n v="3"/>
    <x v="6"/>
    <n v="5"/>
    <s v="JEMBER"/>
    <s v="BANYUWANGI"/>
    <s v="WSO"/>
    <s v="REG"/>
    <s v="AO"/>
    <s v="NEW SALES"/>
    <s v="1P INET"/>
    <s v="Completed (PS)"/>
    <s v="RBS-Regional 3"/>
    <d v="2026-08-10T11:49:57"/>
    <d v="2026-08-10T15:25:23"/>
    <n v="69362337"/>
    <m/>
    <n v="152518202029"/>
    <s v="SPBU 5468405 WONGSOREJO"/>
    <s v="ODP-WSO-FC/12 FC/D04/12.01"/>
    <s v="WO061382595"/>
    <m/>
    <m/>
    <m/>
    <n v="114.39774300000001"/>
    <n v="-7.9825980000000003"/>
    <s v="|MN00099|MYIA-015187968640/POI/DODIK KURNIAWAN/083147895700/pomwongsorejo5@gmail.com"/>
    <s v="MYIB_ASSISTANT"/>
    <m/>
    <m/>
    <m/>
    <m/>
    <m/>
    <m/>
    <m/>
    <m/>
    <s v="Management Janji"/>
    <s v="2026-08-11 08:00:00 | Tanggal pemasangan : 11 AGUSTUS 2026 Jam pemasangan : pagi/siang Info Tambahan : Hubungi pelanggan dulu sebelum ke lokasi terima kasih"/>
    <s v="FCC"/>
    <d v="2026-10-08T11:54:41"/>
    <d v="2026-08-11T08:00:00"/>
    <m/>
    <s v="PS"/>
    <s v="BANYUWANGI"/>
    <s v="NO ADDON"/>
    <n v="20260810"/>
    <s v="Completed"/>
    <s v="HSI Bisnis Promo HUT Telkom PSB 70% - 50 Mbps"/>
    <s v="INDIBIZ"/>
    <m/>
    <m/>
    <d v="2026-08-11T08:00:00"/>
    <s v="2026-08-11 08:00:00 | Tanggal pemasangan : 11 AGUSTUS 2026 Jam pemasangan : pagi/siang Info Tambahan : Hubungi pelanggan dulu sebelum ke lokasi terima kasih"/>
    <n v="2026"/>
    <n v="8"/>
    <n v="10"/>
    <d v="2026-08-10T00:00:00"/>
    <n v="-1.3333333333357587"/>
    <x v="0"/>
    <x v="10"/>
  </r>
  <r>
    <n v="192"/>
    <n v="1002512214"/>
    <n v="3"/>
    <x v="5"/>
    <n v="5"/>
    <s v="MADURA"/>
    <s v="BANGKALAN"/>
    <s v="ARB"/>
    <s v="REG"/>
    <s v="AO"/>
    <s v="NEW SALES"/>
    <m/>
    <s v="7 | OSS - PROVISIONING ISSUED"/>
    <s v="RBS-Regional 3"/>
    <d v="2026-08-06T12:14:57"/>
    <d v="2026-08-08T15:33:11"/>
    <n v="69359912"/>
    <m/>
    <n v="152439201469"/>
    <s v="SPBU KLAMPIS (PT.KLAMPIS PETRO SETIA JAYA)"/>
    <s v="ODP-ARB-FA/40"/>
    <s v="WO061200236"/>
    <m/>
    <m/>
    <m/>
    <n v="112.72248449999999"/>
    <n v="-7.1712109000000002"/>
    <s v="|MN02600|/SPBU KLAMPIS (PT.KLAMPIS PETRO SETIA JAYA)/MUZAYYANAH/081333484599/spbu5469118@gmail.com/HSI Bisnis Promo HUT Telkom (1:1) 50 Mbps (Rp 355.000) PSB Rp 150.000/"/>
    <s v="Sales Force DBS"/>
    <m/>
    <m/>
    <m/>
    <m/>
    <m/>
    <m/>
    <m/>
    <m/>
    <s v="Management Janji"/>
    <s v="2026-08-08 15:00:00|Nama PIC : ibu MUZAYYANAH No HP : 081333484599 Alt :  M Janji : (SABTU/8/AGUSTUS/2026) jam Pasang : 09:00 Note : hubungi pelanggan jika ingin kelokasi|40951378|MYDITA"/>
    <s v="FCC"/>
    <d v="2026-06-08T12:25:42"/>
    <d v="2026-08-08T15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Nama PIC : ibu MUZAYYANAH No HP : 081333484599 Alt :  M Janji : (SABTU/8/AGUSTUS/2026) jam Pasang : 09:00 Note : hubungi pelanggan jika ingin kelokasi|40951378|MYDITA"/>
    <m/>
    <m/>
    <m/>
    <e v="#NUM!"/>
    <e v="#NUM!"/>
    <x v="1"/>
    <x v="7"/>
  </r>
  <r>
    <n v="193"/>
    <n v="1002510858"/>
    <n v="3"/>
    <x v="7"/>
    <n v="4"/>
    <s v="KUDUS"/>
    <s v="PATI"/>
    <s v="JWN"/>
    <s v="REG"/>
    <s v="AO"/>
    <s v="NEW SALES"/>
    <s v="1P INET"/>
    <s v="102 | FOLLOW UP COMPLETED"/>
    <s v="RBS-Regional 3"/>
    <d v="2026-08-05T14:40:57"/>
    <d v="2026-08-06T16:04:29"/>
    <n v="69359310"/>
    <m/>
    <n v="141571105596"/>
    <s v="SMPN 2 BATANGAN"/>
    <s v="ODP-JWN-FH/147 FH/D02/147.01"/>
    <s v="WO060995813"/>
    <m/>
    <m/>
    <m/>
    <n v="111.201481"/>
    <n v="-6.7131249999999998"/>
    <s v="|MC60052|MYIA-042546297745/POI/Mukhlisin/082335357398/smpn2batangan@gmail.com"/>
    <s v="MYIB_ASSISTANT"/>
    <m/>
    <m/>
    <m/>
    <m/>
    <m/>
    <m/>
    <m/>
    <m/>
    <s v="Management Janji"/>
    <s v="2026-08-06 13:00:00 | Nama PIC : BAPAK MUHLISIN No HP : 082335357398 Alt :  M Janji : (kamis/6/AGUSTUS/2026) jam Pasang : 09:00 Note : hubungi pelanggan jika ingin kelokasi"/>
    <s v="FCC"/>
    <d v="2026-05-08T14:54:47"/>
    <d v="2026-08-06T13:00:00"/>
    <m/>
    <s v="REVOKE"/>
    <s v="X"/>
    <s v="NO ADDON"/>
    <m/>
    <s v="Follow Up Revoke Completed, New Order ID : SC1002513051"/>
    <s v="HSI Bisnis Promo HUT Telkom PSB 70% - 200 Mbps"/>
    <s v="INDIBIZ"/>
    <m/>
    <m/>
    <d v="2026-08-06T13:00:00"/>
    <s v="2026-08-06 13:00:00 | Nama PIC : BAPAK MUHLISIN No HP : 082335357398 Alt :  M Janji : (kamis/6/AGUSTUS/2026) jam Pasang : 09:00 Note : hubungi pelanggan jika ingin kelokasi"/>
    <m/>
    <m/>
    <m/>
    <e v="#NUM!"/>
    <e v="#NUM!"/>
    <x v="1"/>
    <x v="1"/>
  </r>
  <r>
    <n v="194"/>
    <n v="1002505400"/>
    <n v="3"/>
    <x v="1"/>
    <n v="4"/>
    <s v="SEMARANG"/>
    <s v="SALATIGA"/>
    <s v="SLI"/>
    <s v="REG"/>
    <s v="AO"/>
    <s v="NEW SALES"/>
    <s v="1P INET"/>
    <s v="Completed (PS)"/>
    <s v="RBS-Regional 3"/>
    <d v="2026-08-02T17:37:57"/>
    <d v="2026-08-03T14:33:35"/>
    <n v="69357107"/>
    <m/>
    <n v="142434111000"/>
    <s v="Toko Rasyid Yusuf"/>
    <s v="ODP-SLI-FX/028 FX/D03/028.01"/>
    <s v="WO060734943"/>
    <m/>
    <m/>
    <m/>
    <n v="110.62872230000001"/>
    <n v="-7.3949693999999999"/>
    <s v="|MN02374|MYIA-021680197113/POI/Rendy bergas/08135879252/visimk78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PS"/>
    <s v="X"/>
    <s v="NO ADDON"/>
    <n v="20260803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3"/>
    <d v="2026-08-03T00:00:00"/>
    <n v="-0.625"/>
    <x v="0"/>
    <x v="1"/>
  </r>
  <r>
    <n v="195"/>
    <n v="1002504435"/>
    <n v="3"/>
    <x v="4"/>
    <n v="5"/>
    <s v="MATARAM"/>
    <s v="SUMBAWA"/>
    <s v="ALA"/>
    <s v="REG"/>
    <s v="AO"/>
    <s v="NEW SALES"/>
    <s v="1P INET"/>
    <s v="102 | FOLLOW UP COMPLETED"/>
    <s v="RBS-Regional 3"/>
    <d v="2026-08-01T11:28:56"/>
    <d v="2026-08-04T16:33:31"/>
    <n v="69356663"/>
    <m/>
    <n v="172607203848"/>
    <s v="SANTO KOST"/>
    <s v="ODP-ALA-FAA/46 FAA/D05/46.01"/>
    <s v="WO060634344"/>
    <m/>
    <m/>
    <m/>
    <n v="116.99516328701201"/>
    <n v="-8.5227201625672606"/>
    <s v="|MN02367|MYIA-083320557942/POI/ERWAN SUSANTO/081934027685/erwansusanto678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Lainnya"/>
    <s v="REVOKE"/>
    <s v="SUMBAWA TIMUR"/>
    <s v="NO ADDON"/>
    <m/>
    <s v="Follow Up Revoke Completed, New Order ID : SC1002509194"/>
    <s v="HSI Bisnis Promo HUT Telkom PSB 70% - 75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  <x v="4"/>
  </r>
  <r>
    <n v="196"/>
    <n v="1002518631"/>
    <n v="3"/>
    <x v="4"/>
    <n v="5"/>
    <s v="KUPANG"/>
    <s v="ENDE"/>
    <s v="BJW"/>
    <s v="REG"/>
    <s v="AO"/>
    <s v="NEW SALES"/>
    <s v="1P INET"/>
    <s v="MIE - SEND SURVEY"/>
    <s v="RBS-Regional 3"/>
    <d v="2026-08-10T17:37:56"/>
    <d v="2026-08-10T17:40:01"/>
    <n v="69362756"/>
    <m/>
    <n v="172511797112"/>
    <s v="SMAN 7 KOTA KOMBA"/>
    <s v="ODP-BJW-FT/08 FT/D02/08.01"/>
    <s v="WO061438984"/>
    <m/>
    <m/>
    <m/>
    <n v="120.7174851"/>
    <n v="-8.7837134999999993"/>
    <s v="|MN00118|MYIA-017159568467/POI/Pak Febrimans/081246321602/ansdyndejeng1@gmail.com"/>
    <s v="MYIB_ASSISTANT"/>
    <m/>
    <m/>
    <m/>
    <m/>
    <m/>
    <m/>
    <m/>
    <m/>
    <s v="Management Janji"/>
    <s v="2026-08-13 15:00:00 | Waktu pemasnagan : 11 Agustus 2026 Jam pemasangan : 08.00 - 12.00 Mohon hubungi pelanggan sebelum ke lokasi  Terima kasih"/>
    <s v="FCC"/>
    <d v="2026-10-08T17:39:53"/>
    <d v="2026-08-13T15:00:00"/>
    <m/>
    <s v="SURVEY_NEW_MANJA"/>
    <s v="BAJAWA"/>
    <s v="NO ADDON"/>
    <m/>
    <s v="MIE - SEND SURVEY"/>
    <s v="HSI Bisnis Promo HUT Telkom PSB 70% - 50 Mbps"/>
    <s v="INDIBIZ"/>
    <m/>
    <m/>
    <d v="2026-08-13T15:00:00"/>
    <s v="2026-08-13 15:00:00 | Waktu pemasnagan : 11 Agustus 2026 Jam pemasangan : 08.00 - 12.00 Mohon hubungi pelanggan sebelum ke lokasi  Terima kasih"/>
    <m/>
    <m/>
    <m/>
    <e v="#NUM!"/>
    <e v="#NUM!"/>
    <x v="1"/>
    <x v="22"/>
  </r>
  <r>
    <n v="197"/>
    <n v="1002516212"/>
    <n v="3"/>
    <x v="3"/>
    <n v="4"/>
    <s v="YOGYAKARTA"/>
    <s v="INNER - YOGYA JATENG SELATAN"/>
    <s v="KBU"/>
    <s v="REG"/>
    <s v="AO"/>
    <s v="NEW SALES"/>
    <s v="1P INET"/>
    <s v="102 | FOLLOW UP COMPLETED"/>
    <s v="RBS-Regional 3"/>
    <d v="2026-08-08T18:28:56"/>
    <d v="2026-08-10T13:54:37"/>
    <n v="69361641"/>
    <m/>
    <n v="146113146986"/>
    <s v="PT Warisan Abadi Visi Edukasi, NWAVE Corp"/>
    <s v="ODP-KBU-FDL/093"/>
    <s v="WO061288531"/>
    <m/>
    <m/>
    <m/>
    <n v="110.3428201"/>
    <n v="-7.7463141000000002"/>
    <s v="|MC80006|MYIA-080458309018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 "/>
    <s v="FCC"/>
    <d v="2026-08-08T18:39:48"/>
    <d v="2026-08-10T13:00:00"/>
    <m/>
    <s v="REVOKE"/>
    <s v="X"/>
    <s v="NO ADDON"/>
    <m/>
    <s v="Follow Up Revoke Completed, New Order ID : SC1002517872"/>
    <s v="HSI Bisnis Promo HUT Telkom PSB 70% - 300 Mbps"/>
    <s v="INDIBIZ"/>
    <m/>
    <m/>
    <d v="2026-08-10T13:00:00"/>
    <s v="2026-08-10 13:00:00 | M Janji : 10 agustus 2026 jam Pasang : siang Note : hubungi pelanggan jika ingin kelokasi "/>
    <m/>
    <m/>
    <m/>
    <e v="#NUM!"/>
    <e v="#NUM!"/>
    <x v="1"/>
    <x v="1"/>
  </r>
  <r>
    <n v="198"/>
    <n v="1002506723"/>
    <n v="3"/>
    <x v="5"/>
    <n v="5"/>
    <s v="SBY UTARA"/>
    <s v="LAMONGAN"/>
    <s v="BDG"/>
    <s v="REG"/>
    <s v="AO"/>
    <s v="NEW SALES"/>
    <s v="1P INET"/>
    <s v="Completed (PS)"/>
    <s v="RBS-Regional 3"/>
    <d v="2026-08-04T08:07:56"/>
    <d v="2026-08-04T15:12:13"/>
    <n v="69357893"/>
    <m/>
    <n v="152448204262"/>
    <s v="BEST COMPUTER"/>
    <s v="ODP-BDG-FC/23"/>
    <s v="WO060847809"/>
    <m/>
    <m/>
    <m/>
    <n v="112.33412800000001"/>
    <n v="-6.8681450000000002"/>
    <s v="|MN00216|MYIA-049510320634/POI/fashfahish shofhal jamil/087869525149/shofhaljamilfashfahish@gmail.com"/>
    <s v="MYIB_ASSISTANT"/>
    <m/>
    <m/>
    <m/>
    <m/>
    <m/>
    <m/>
    <m/>
    <m/>
    <s v="Management Janji"/>
    <s v="2026-08-05 13:00:00 | Nama PIC: bp shofal Notel: 087869525149 Alt: -  Tanggal: 5/8/2026 Jam Pasang: Siang Note: Hubungi sebelum ke lokasi, terimakasih. "/>
    <s v="FCC"/>
    <d v="2026-04-08T08:10:01"/>
    <d v="2026-08-05T13:00:00"/>
    <m/>
    <s v="PS"/>
    <s v="X"/>
    <s v="NO ADDON"/>
    <n v="20260804"/>
    <s v="Completed"/>
    <s v="HSI Bisnis Promo HUT Telkom PSB 70% - 50 Mbps"/>
    <s v="INDIBIZ"/>
    <m/>
    <m/>
    <d v="2026-08-05T13:00:00"/>
    <s v="2026-08-05 13:00:00 | Nama PIC: bp shofal Notel: 087869525149 Alt: -  Tanggal: 5/8/2026 Jam Pasang: Siang Note: Hubungi sebelum ke lokasi, terimakasih. "/>
    <n v="2026"/>
    <n v="8"/>
    <n v="4"/>
    <d v="2026-08-04T00:00:00"/>
    <n v="-1.5416666666642413"/>
    <x v="0"/>
    <x v="14"/>
  </r>
  <r>
    <n v="199"/>
    <n v="1002510139"/>
    <n v="3"/>
    <x v="0"/>
    <n v="5"/>
    <s v="MALANG"/>
    <s v="BATU"/>
    <s v="BTU"/>
    <s v="REG"/>
    <s v="AO"/>
    <s v="NEW SALES"/>
    <s v="1P INET"/>
    <s v="MIA - INVALID SURVEY"/>
    <s v="RBS-Regional 3"/>
    <d v="2026-08-05T11:10:57"/>
    <d v="2026-08-06T06:31:20"/>
    <n v="69358957"/>
    <m/>
    <n v="152707239187"/>
    <s v="GUEST HOUSE OF Riyadi"/>
    <s v="ODP-BTU-FW/39 FW/D04/39.01"/>
    <s v="WO060965573"/>
    <m/>
    <m/>
    <m/>
    <n v="112.521755062043"/>
    <n v="-7.8830795856101297"/>
    <s v="MD|MYDB-20260805264405|DN00001/MN01844|GUEST HOUSE OF Riyadi|08787068625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SURVEY_NEW_MANJA"/>
    <s v="BATU"/>
    <s v="NO ADDON"/>
    <m/>
    <s v="MIE - INVALID SURVEY - Kendala Jalur/Rute Tarikan"/>
    <s v="HSI Bisnis Basic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1"/>
    <x v="0"/>
  </r>
  <r>
    <n v="200"/>
    <n v="1002505290"/>
    <n v="3"/>
    <x v="7"/>
    <n v="4"/>
    <s v="KUDUS"/>
    <s v="BLORA"/>
    <s v="CEP"/>
    <s v="REG"/>
    <s v="AO"/>
    <s v="NEW SALES"/>
    <s v="1P INET"/>
    <s v="CANCEL COMPLETED"/>
    <s v="RBS-Regional 3"/>
    <d v="2026-08-02T14:11:57"/>
    <d v="2026-08-03T08:43:08"/>
    <n v="69357056"/>
    <m/>
    <n v="142552107736"/>
    <s v="PT TRANS HYBRID COMMUNICATION UR APOTEK PRO CEPU"/>
    <s v="ODP-CEP-FE/045 FE/D06/045.01"/>
    <s v="WO060720200"/>
    <m/>
    <m/>
    <m/>
    <n v="111.59343730000001"/>
    <n v="-7.1407641000000002"/>
    <s v="|MN00542|MYIA-095183574683/POI/SYUKUR/089672423542/pttcjakarta2@gmail.com"/>
    <s v="MYIB_ASSISTANT"/>
    <m/>
    <m/>
    <m/>
    <m/>
    <m/>
    <m/>
    <m/>
    <m/>
    <s v="Management Janji"/>
    <s v="2026-08-03 15:00:00 | Nama PIC : Sykur No HP : 089672423542 Alt :  M Janji : 03/08/2026 Jam Pasang : 08.00 - 13:00  NoteÃ‚Â :  hubungi terlebih dahulu sebelum kelokasi "/>
    <s v="FCC"/>
    <d v="2026-02-08T14:25:15"/>
    <d v="2026-08-03T15:00:00"/>
    <m/>
    <s v="CANCEL"/>
    <s v="CEPU"/>
    <s v="NO ADDON"/>
    <m/>
    <s v="CANCEL ORDER INVALID SURVEY remark : Moban cancel order diatas sesuai NDE untuk tidak melakukan penarikan IndiBiz ke Prodia m"/>
    <s v="HSI Bisnis Promo HUT Telkom PSB 70% - 50 Mbps"/>
    <s v="INDIBIZ"/>
    <m/>
    <m/>
    <d v="2026-08-03T15:00:00"/>
    <s v="2026-08-03 15:00:00 | Nama PIC : Sykur No HP : 089672423542 Alt :  M Janji : 03/08/2026 Jam Pasang : 08.00 - 13:00  NoteÃ‚Â :  hubungi terlebih dahulu sebelum kelokasi "/>
    <m/>
    <m/>
    <m/>
    <e v="#NUM!"/>
    <e v="#NUM!"/>
    <x v="1"/>
    <x v="1"/>
  </r>
  <r>
    <n v="201"/>
    <n v="1002505975"/>
    <n v="3"/>
    <x v="2"/>
    <n v="5"/>
    <s v="SINGARJA"/>
    <s v="GIANYAR"/>
    <s v="GIN"/>
    <s v="REG"/>
    <s v="AO"/>
    <s v="NEW SALES"/>
    <m/>
    <s v="Completed (PS)"/>
    <s v="RBS-Regional 3"/>
    <d v="2026-08-03T12:15:01"/>
    <d v="2026-08-04T12:36:31"/>
    <n v="69355472"/>
    <m/>
    <n v="172407213016"/>
    <s v="SD NEGERI 3 PERING"/>
    <s v="ODP-GIN-FAM/57"/>
    <s v="WO060781343"/>
    <m/>
    <m/>
    <m/>
    <n v="115.321342277201"/>
    <n v="-8.5850037778181694"/>
    <s v="|MN02658|/PIC KARIANA MAURINA BETLIANI/081933113251/Sdn3pering@gmail.com"/>
    <s v="Sales Force DBS"/>
    <m/>
    <m/>
    <m/>
    <m/>
    <m/>
    <m/>
    <m/>
    <m/>
    <s v="Management Janji"/>
    <s v="2026-08-01 08:00:00|Tanggal pemasangan :01 agustus 2026  Jam pemasangan : 08.00 - 12.00  Info Tambahan : Hubungi pelanggan dulu sebelum ke lokasi  terimakasih|BE1295|MYDITA"/>
    <s v="FCC"/>
    <d v="2026-03-08T12:25:25"/>
    <m/>
    <m/>
    <s v="PS"/>
    <s v="GIANYAR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8-01 08:00:00|Tanggal pemasangan :01 agustus 2026  Jam pemasangan : 08.00 - 12.00  Info Tambahan : Hubungi pelanggan dulu sebelum ke lokasi  terimakasih|BE1295|MYDITA"/>
    <n v="2026"/>
    <n v="8"/>
    <n v="4"/>
    <d v="2026-08-04T00:00:00"/>
    <n v="0.70833333333575865"/>
    <x v="0"/>
    <x v="5"/>
  </r>
  <r>
    <n v="202"/>
    <n v="1002512533"/>
    <n v="3"/>
    <x v="1"/>
    <n v="4"/>
    <s v="PEKALONGAN"/>
    <s v="SLAWI"/>
    <s v="SLW"/>
    <s v="REG"/>
    <s v="AO"/>
    <s v="NEW SALES"/>
    <s v="1P INET"/>
    <s v="Completed (PS)"/>
    <s v="RBS-Regional 3"/>
    <d v="2026-08-06T13:53:56"/>
    <d v="2026-08-07T11:29:02"/>
    <n v="69360009"/>
    <m/>
    <n v="142283119731"/>
    <s v="MI Ma&amp; 39;arif NU 1 Bogares Kidul"/>
    <s v="ODP-SLW-FU/059"/>
    <s v="WO061079987"/>
    <m/>
    <m/>
    <m/>
    <n v="109.167353957891"/>
    <n v="-6.99497102337698"/>
    <s v="MD|MYDB-20260806264529|DN00001/MN00377|MI Ma&amp; 39;arif NU 1 Bogares Kidul|082264899833"/>
    <s v="MYDIGIBIZPARTNER"/>
    <m/>
    <m/>
    <m/>
    <m/>
    <m/>
    <m/>
    <m/>
    <m/>
    <s v="Management Janji"/>
    <s v="2026-08-07 13:00:00 | telp :082264899833 alt : manja : pagi : siang 07/08/2026 hub sebelum ke lokasi "/>
    <s v="FCC"/>
    <d v="2026-06-08T13:54:55"/>
    <d v="2026-08-07T13:00:00"/>
    <m/>
    <s v="PS"/>
    <s v="X"/>
    <s v="NO ADDON"/>
    <n v="20260807"/>
    <s v="Completed"/>
    <s v="HSI Bisnis Basic Promo HUT Telkom PSB 70% - 50 Mbps"/>
    <s v="INDIBIZ"/>
    <m/>
    <m/>
    <d v="2026-08-07T13:00:00"/>
    <s v="2026-08-07 13:00:00 | telp :082264899833 alt : manja : pagi : siang 07/08/2026 hub sebelum ke lokasi "/>
    <n v="2026"/>
    <n v="8"/>
    <n v="7"/>
    <d v="2026-08-07T00:00:00"/>
    <n v="-0.54166666666424135"/>
    <x v="0"/>
    <x v="1"/>
  </r>
  <r>
    <n v="203"/>
    <n v="1002515521"/>
    <n v="3"/>
    <x v="0"/>
    <n v="5"/>
    <s v="MALANG"/>
    <s v="BATU"/>
    <s v="KPO"/>
    <s v="REG"/>
    <s v="AO"/>
    <s v="NEW SALES"/>
    <s v="1P INET"/>
    <s v="MIA - INVALID SURVEY"/>
    <s v="RBS-Regional 3"/>
    <d v="2026-08-07T20:04:57"/>
    <d v="2026-08-09T07:42:31"/>
    <n v="69361188"/>
    <m/>
    <n v="152711247326"/>
    <s v="Spbu 54.651.38"/>
    <s v="ODP-KPO-FL/48 FL/D05/48.01"/>
    <s v="WO061211131"/>
    <m/>
    <m/>
    <m/>
    <n v="112.601358"/>
    <n v="-7.8986140000000002"/>
    <s v="|MN02540|MYIA-037148780711/POI/zidan putra maulan/0881027667558/spbungijo65138@gmail.com"/>
    <s v="MYIB_ASSISTANT"/>
    <m/>
    <m/>
    <m/>
    <m/>
    <m/>
    <m/>
    <m/>
    <m/>
    <s v="Management Janji"/>
    <s v="2026-08-09 08:00:00 | M Janji : (08/08/026) jam Pasang : 09:00 Note : hubungi pelanggan jika ingin kelokasi"/>
    <s v="FCC"/>
    <d v="2026-07-08T20:10:53"/>
    <d v="2026-08-09T08:00:00"/>
    <m/>
    <s v="SURVEY_NEW_MANJA"/>
    <s v="KARANGPLOSO"/>
    <s v="NO ADDON"/>
    <m/>
    <s v="MIE - INVALID SURVEY - Kendala Perizinan/IKR-IKG"/>
    <s v="HSI Bisnis Promo HUT Telkom PSB 70% - 50 Mbps"/>
    <s v="INDIBIZ"/>
    <m/>
    <m/>
    <d v="2026-08-09T08:00:00"/>
    <s v="2026-08-09 08:00:00 | M Janji : (08/08/026) jam Pasang : 09:00 Note : hubungi pelanggan jika ingin kelokasi"/>
    <m/>
    <m/>
    <m/>
    <e v="#NUM!"/>
    <e v="#NUM!"/>
    <x v="1"/>
    <x v="0"/>
  </r>
  <r>
    <n v="204"/>
    <n v="1002509877"/>
    <n v="3"/>
    <x v="6"/>
    <n v="5"/>
    <s v="SIDOARJO"/>
    <s v="INNER - JATIM TIMUR"/>
    <s v="KRN"/>
    <s v="REG"/>
    <s v="AO"/>
    <s v="NEW SALES"/>
    <s v="1P INET"/>
    <s v="Completed (PS)"/>
    <s v="RBS-Regional 3"/>
    <d v="2026-08-05T10:01:58"/>
    <d v="2026-08-05T15:51:13"/>
    <n v="69358856"/>
    <m/>
    <n v="152331250914"/>
    <s v="SENINE COFFEE"/>
    <s v="ODP-KRN-FAC/54 FAC/D05/54.01"/>
    <s v="WO060957410"/>
    <m/>
    <m/>
    <m/>
    <n v="112.586137709384"/>
    <n v="-7.3800250790588997"/>
    <s v="MD|MYDB-20260802264203|DN00001/MN00501|SENINE COFFEE|08574965706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0:09:5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  <x v="11"/>
  </r>
  <r>
    <n v="205"/>
    <n v="1002509859"/>
    <n v="3"/>
    <x v="2"/>
    <n v="5"/>
    <s v="SINGARJA"/>
    <s v="KLUNGKUNG"/>
    <s v="APR"/>
    <s v="REG"/>
    <s v="AO"/>
    <s v="NEW SALES"/>
    <m/>
    <s v="OSS - FALLOUT"/>
    <s v="RBS-Regional 3"/>
    <d v="2026-08-05T09:57:48"/>
    <d v="2026-08-08T10:20:00"/>
    <n v="69358874"/>
    <m/>
    <n v="172404209305"/>
    <s v="PT Noble Bali 3"/>
    <s v="ODP-APR-FF/42"/>
    <s v="WO060964315"/>
    <m/>
    <m/>
    <m/>
    <n v="115.5941828"/>
    <n v="-8.2799444999999992"/>
    <s v="|MN02677|/CP I NENGAH SUTA/0817562315-081237301115/sutanoble@gmail.com"/>
    <s v="Sales Force DBS"/>
    <m/>
    <m/>
    <m/>
    <m/>
    <m/>
    <m/>
    <m/>
    <m/>
    <s v="Management Janji"/>
    <s v="2026-08-07 13:00:00|Nama Pic :  No Hp Pic :  Jam Pemasangan : 08:00 - 12.00 Tanggal Pemasangan : KAMIS 06 AGUSTUS 2026 Info Tambahan : Hubungi pelanggan sebelum datang ke lokasi, terima kasih.|40961370|MYDITA"/>
    <s v="FCC"/>
    <d v="2026-05-08T10:09:56"/>
    <d v="2026-08-07T13:00:00"/>
    <s v="Kendala Pelanggan"/>
    <s v="FO_WFM"/>
    <s v="KARANGASEM"/>
    <s v="NO ADDON"/>
    <m/>
    <s v="Provisioning Failed|WFM|INF008998382|PP_-8.1206866,115.0769558_manja besok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Nama Pic :  No Hp Pic :  Jam Pemasangan : 08:00 - 12.00 Tanggal Pemasangan : KAMIS 06 AGUSTUS 2026 Info Tambahan : Hubungi pelanggan sebelum datang ke lokasi, terima kasih.|40961370|MYDITA"/>
    <m/>
    <m/>
    <m/>
    <e v="#NUM!"/>
    <e v="#NUM!"/>
    <x v="1"/>
    <x v="31"/>
  </r>
  <r>
    <n v="206"/>
    <n v="1002511060"/>
    <n v="3"/>
    <x v="1"/>
    <n v="4"/>
    <s v="SEMARANG"/>
    <s v="INNER - SEMARANG JATENG UTARA"/>
    <s v="SMC"/>
    <s v="REG"/>
    <s v="AO"/>
    <s v="NEW SALES"/>
    <m/>
    <s v="Completed (PS)"/>
    <s v="RBS-Regional 3"/>
    <d v="2026-08-05T15:40:57"/>
    <d v="2026-08-05T17:44:55"/>
    <n v="69357715"/>
    <m/>
    <n v="146422108926"/>
    <s v="KOST PUTRI SWARGA KANTAKU"/>
    <s v="ODP-SMC-FAP/038"/>
    <s v="WO061005876"/>
    <m/>
    <m/>
    <m/>
    <n v="110.390987440112"/>
    <n v="-7.05375131275754"/>
    <s v="|MC50018|MYIA-037888593114/POI/Chris Setianingsih/081277154180/christsetia123@gmail.com"/>
    <s v="MYDIGIBIZPARTNER"/>
    <m/>
    <m/>
    <m/>
    <m/>
    <m/>
    <m/>
    <m/>
    <m/>
    <s v="Management Janji"/>
    <s v="2026-08-04 13:00:00 | Tanggal pemasangan : 04 agustus 2026  Jam pemasangan : pagi/siang  Info Tambahan : Hubungi pelanggan dulu sebelum ke lokasi  terima kasih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5T07:00:00"/>
    <s v="2026-08-04 13:00:00 | Tanggal pemasangan : 04 agustus 2026  Jam pemasangan : pagi/siang  Info Tambahan : Hubungi pelanggan dulu sebelum ke lokasi  terima kasih"/>
    <n v="2026"/>
    <n v="8"/>
    <n v="5"/>
    <d v="2026-08-05T00:00:00"/>
    <n v="-0.29166666666424135"/>
    <x v="0"/>
    <x v="1"/>
  </r>
  <r>
    <n v="207"/>
    <n v="1002511645"/>
    <n v="3"/>
    <x v="2"/>
    <n v="5"/>
    <s v="SINGARJA"/>
    <s v="TABANAN"/>
    <s v="TBN"/>
    <s v="REG"/>
    <s v="AO"/>
    <s v="NEW SALES"/>
    <m/>
    <s v="OSS - FALLOUT"/>
    <s v="RBS-Regional 3"/>
    <d v="2026-08-06T09:50:45"/>
    <d v="2026-08-10T09:37:05"/>
    <n v="69359656"/>
    <m/>
    <n v="172413244326"/>
    <s v="SMPN 1 Abiansemal"/>
    <s v="ODP-TBN-FCS/36"/>
    <s v="WO061135412"/>
    <m/>
    <m/>
    <m/>
    <n v="115.2101701"/>
    <n v="-8.5104325000000003"/>
    <s v="MN00087/SMPN 1 Abiansemal/PIC Ida Bagus Mas Suryawan/083114712733/smpn1abiansemal@yahoo.co.id"/>
    <s v="Sales Force DBS"/>
    <m/>
    <m/>
    <m/>
    <m/>
    <m/>
    <m/>
    <m/>
    <m/>
    <s v="Management Janji"/>
    <s v="2026-08-10 08:00:00|Nama PIC : Ibu I Made No HP : 083114712733 No Alternatif :  M Janji : 10/08/2026 Jam Pasang : Pagi NoteÃ‚Â :  Hubungi terlebih dahulu sebelum ke lokasi |40961370|MYDITA"/>
    <s v="FCC"/>
    <d v="2026-06-08T09:55:05"/>
    <d v="2026-08-10T08:00:00"/>
    <s v="Kendala Pelanggan"/>
    <s v="FO_WFM"/>
    <s v="TABANAN"/>
    <s v="PIJAR"/>
    <m/>
    <s v="Provisioning Failed|WFM|INF009008853|PP_-8.1123759,115.09220169999999_besok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8:00:00"/>
    <s v="2026-08-10 08:00:00|Nama PIC : Ibu I Made No HP : 083114712733 No Alternatif :  M Janji : 10/08/2026 Jam Pasang : Pagi NoteÃ‚Â :  Hubungi terlebih dahulu sebelum ke lokasi |40961370|MYDITA"/>
    <m/>
    <m/>
    <m/>
    <e v="#NUM!"/>
    <e v="#NUM!"/>
    <x v="1"/>
    <x v="29"/>
  </r>
  <r>
    <n v="208"/>
    <n v="1002518402"/>
    <n v="3"/>
    <x v="5"/>
    <n v="5"/>
    <s v="SBY UTARA"/>
    <s v="MANYAR"/>
    <s v="MGO"/>
    <s v="REG"/>
    <s v="AO"/>
    <s v="NEW SALES"/>
    <m/>
    <s v="7 | OSS - PROVISIONING ISSUED"/>
    <s v="RBS-Regional 3"/>
    <d v="2026-08-10T16:06:54"/>
    <d v="2026-08-10T16:25:31"/>
    <n v="69359701"/>
    <m/>
    <n v="152413167606"/>
    <s v="LEMBAGA PENDIDIKAN BAHASA CHINA"/>
    <s v="ODP-DMO-FQD/06"/>
    <s v="WO061427531"/>
    <m/>
    <m/>
    <m/>
    <n v="112.7513218"/>
    <n v="-7.2599382439999998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 No HP : 085113162223  Alt :   M Janji : 07/08/2026  Jam Pasang : 08.00 - 13:00   NoteÃ‚Â :  hubungi terlebih dahulu sebelum kelokasi "/>
    <s v="FCC"/>
    <d v="2026-10-08T16:10:07"/>
    <m/>
    <m/>
    <s v="PI"/>
    <s v="MERGOYOSO"/>
    <s v="NO ADDON"/>
    <m/>
    <s v="Provisioning Issu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7:00:00"/>
    <s v="2026-08-07 08:00:00 | Nama PIC : Risky  No HP : 085113162223  Alt :   M Janji : 07/08/2026  Jam Pasang : 08.00 - 13:00   NoteÃ‚Â :  hubungi terlebih dahulu sebelum kelokasi "/>
    <m/>
    <m/>
    <m/>
    <e v="#NUM!"/>
    <e v="#NUM!"/>
    <x v="1"/>
    <x v="12"/>
  </r>
  <r>
    <n v="209"/>
    <n v="1002504905"/>
    <n v="3"/>
    <x v="0"/>
    <n v="5"/>
    <s v="MADIUN"/>
    <s v="MADIUN"/>
    <s v="MSP"/>
    <s v="REG"/>
    <s v="AO"/>
    <s v="NEW SALES"/>
    <s v="1P INET"/>
    <s v="Completed (PS)"/>
    <s v="RBS-Regional 3"/>
    <d v="2026-08-01T18:13:56"/>
    <d v="2026-08-03T13:27:57"/>
    <n v="69356900"/>
    <m/>
    <n v="152631207303"/>
    <s v="BUSINESS CENTER HNI MAGETAN 1"/>
    <s v="ODP-MSP-FC/32 FC/D06/32.01"/>
    <s v="WO060678240"/>
    <m/>
    <m/>
    <m/>
    <n v="111.43723300000001"/>
    <n v="-7.5921969999999996"/>
    <s v="|MN00286|MYIA-042716226809/POI/SUJITO/081336597477/agenkopisevelmagetan@gmail.com"/>
    <s v="MYIB_ASSISTANT"/>
    <m/>
    <m/>
    <m/>
    <m/>
    <m/>
    <m/>
    <m/>
    <m/>
    <s v="Management Janji"/>
    <s v="2026-08-02 15:00:00 | Nama PIC : bapak SUJITO No HP : 081336597477 Alt :  M Janji : (MINGGU/2/AGUSTUS/2026) jam Pasang : 09:00 Note : hubungi pelanggan jika ingin kelokasi"/>
    <s v="FCC"/>
    <d v="2026-01-08T18:25:26"/>
    <d v="2026-08-02T15:00:00"/>
    <m/>
    <s v="PS"/>
    <s v="CARUBAN"/>
    <s v="NO ADDON"/>
    <n v="20260803"/>
    <s v="Completed"/>
    <s v="HSI Bisnis Promo HUT Telkom PSB 70% - 50 Mbps"/>
    <s v="INDIBIZ"/>
    <m/>
    <m/>
    <d v="2026-08-02T15:00:00"/>
    <s v="2026-08-02 15:00:00 | Nama PIC : bapak SUJITO No HP : 081336597477 Alt :  M Janji : (MINGGU/2/AGUSTUS/2026) jam Pasang : 09:00 Note : hubungi pelanggan jika ingin kelokasi"/>
    <n v="2026"/>
    <n v="8"/>
    <n v="3"/>
    <d v="2026-08-03T00:00:00"/>
    <n v="0.375"/>
    <x v="0"/>
    <x v="21"/>
  </r>
  <r>
    <n v="210"/>
    <n v="1002517320"/>
    <n v="3"/>
    <x v="5"/>
    <n v="5"/>
    <s v="SBY UTARA"/>
    <s v="TANDES"/>
    <s v="KRP"/>
    <s v="REG"/>
    <s v="AO"/>
    <s v="NEW SALES"/>
    <m/>
    <s v="Completed (PS)"/>
    <s v="RBS-Regional 3"/>
    <d v="2026-08-10T11:02:24"/>
    <d v="2026-08-10T16:07:38"/>
    <n v="69360705"/>
    <m/>
    <n v="152415234847"/>
    <s v="SD MA&amp; 39;ARIF AL-FATTAH SURABAYA"/>
    <s v="ODP-KRP-FBG/02"/>
    <s v="WO061376049"/>
    <m/>
    <m/>
    <m/>
    <n v="112.6965369"/>
    <n v="-7.340522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 Info Tambahan : Hubungi pelanggan dulu sebelum ke lokasi  terimakasih |40951378|MYDITA"/>
    <s v="FCC"/>
    <d v="2026-10-08T11:10:24"/>
    <m/>
    <m/>
    <s v="PS"/>
    <s v="BAMBE"/>
    <s v="ANTAREZ"/>
    <n v="20260810"/>
    <s v="Completed"/>
    <s v="- E23015;E23015 ~ ES23 - Perangkat ONT[0]  - E23015~null~44292;E23015||11||Abodemen 0[0]  - E23015~null~E23015_SWONTDUALB;SWONTDUALB ~ Biaya Sewa ONT Dual Band ~ E23015[30000]  - E24058;E24058 ~ ES24 - Paket HSI Bisnis (HSIEF) Khusus Winback[0]  - E24058~"/>
    <s v="INDIBIZ"/>
    <m/>
    <m/>
    <d v="2026-08-10T07:00:00"/>
    <s v="2026-08-08 15:00:00|Jam pemasangan : 12.00  Info Tambahan : Hubungi pelanggan dulu sebelum ke lokasi  terimakasih |40951378|MYDITA"/>
    <n v="2026"/>
    <n v="8"/>
    <n v="10"/>
    <d v="2026-08-10T00:00:00"/>
    <n v="-0.29166666666424135"/>
    <x v="0"/>
    <x v="26"/>
  </r>
  <r>
    <n v="211"/>
    <n v="1002515671"/>
    <n v="3"/>
    <x v="2"/>
    <n v="5"/>
    <s v="SINGARJA"/>
    <s v="GIANYAR"/>
    <s v="GIN"/>
    <s v="REG"/>
    <s v="AO"/>
    <s v="NEW SALES"/>
    <m/>
    <s v="Completed (PS)"/>
    <s v="RBS-Regional 3"/>
    <d v="2026-08-08T09:53:05"/>
    <d v="2026-08-10T07:31:35"/>
    <n v="69359555"/>
    <m/>
    <n v="172407213569"/>
    <s v="SD NEGERI 1 SABA"/>
    <s v="ODP-GIN-FP/81"/>
    <s v="WO061239942"/>
    <m/>
    <m/>
    <m/>
    <n v="115.29658154569699"/>
    <n v="-8.5913484751015101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 No Hp : 081353267465  No Alt :   Tgl Pemasangan : 07 Agustus 2026  Interval : PAGI   Note : Hubungi pelanggan terlebih dahulu|40981182|MYDITA"/>
    <s v="FCC"/>
    <d v="2026-08-08T09:55:05"/>
    <m/>
    <m/>
    <s v="PS"/>
    <s v="GIANYAR"/>
    <s v="NO ADDON"/>
    <n v="20260810"/>
    <s v="Completed"/>
    <s v="- E23015;E23015 ~ ES23 - Perangkat ONT[0]  - E23015~null~44292;E23015||11||Abodemen 0[0]  - E23015~null~E23015_SWONTPREM;SWONTPREM ~ Biaya Sewa ONT Premium ~ E23015[50000]  - E25061;E25061 ~ ES25 - Paket HSI Basic (HSIEF) Khusus Winback 2.0[0]  - E25061~n"/>
    <s v="INDIBIZ"/>
    <m/>
    <m/>
    <d v="2026-08-08T07:00:00"/>
    <s v="2026-08-07 08:00:00|Nama : BU NI PUTU ENI KOMIARTI  No Hp : 081353267465  No Alt :   Tgl Pemasangan : 07 Agustus 2026  Interval : PAGI   Note : Hubungi pelanggan terlebih dahulu|40981182|MYDITA"/>
    <n v="2026"/>
    <n v="8"/>
    <n v="10"/>
    <d v="2026-08-10T00:00:00"/>
    <n v="1.7083333333357587"/>
    <x v="2"/>
    <x v="5"/>
  </r>
  <r>
    <n v="212"/>
    <n v="1002514122"/>
    <n v="3"/>
    <x v="2"/>
    <n v="5"/>
    <s v="DENPASAR"/>
    <s v="JIMBARAN"/>
    <s v="BNO"/>
    <s v="REG"/>
    <s v="AO"/>
    <s v="NEW SALES"/>
    <m/>
    <s v="102 | FOLLOW UP COMPLETED"/>
    <s v="RBS-Regional 3"/>
    <d v="2026-08-07T10:34:50"/>
    <d v="2026-08-09T13:53:18"/>
    <n v="69360566"/>
    <m/>
    <n v="172402803015"/>
    <s v="PT. MITRA BALI SUKSES"/>
    <s v="ODP-BNO-FV/28"/>
    <s v="WO061170112"/>
    <m/>
    <m/>
    <m/>
    <n v="115.2153156"/>
    <n v="-8.6857918999999999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Cp : 08995847815 2026-08-08 13:00 Sebelum kelokasi hub terlebih dahulu |40931150|MYDITA"/>
    <s v="FCC"/>
    <d v="2026-07-08T10:39:56"/>
    <d v="2026-08-08T13:00:00"/>
    <m/>
    <s v="REVOKE"/>
    <s v="BENOA"/>
    <s v="NO ADDON"/>
    <m/>
    <s v="Follow Up Revoke Completed, New Order ID : SC100251650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: PT. MITRA BALI SUKSES Cp : 08995847815 2026-08-08 13:00 Sebelum kelokasi hub terlebih dahulu |40931150|MYDITA"/>
    <m/>
    <m/>
    <m/>
    <e v="#NUM!"/>
    <e v="#NUM!"/>
    <x v="1"/>
    <x v="28"/>
  </r>
  <r>
    <n v="213"/>
    <n v="1002510893"/>
    <n v="3"/>
    <x v="6"/>
    <n v="5"/>
    <s v="PASURUAN"/>
    <s v="PASURUAN"/>
    <s v="PSN"/>
    <s v="REG"/>
    <s v="AO"/>
    <s v="NEW SALES"/>
    <m/>
    <s v="98 | OSS - CANCEL COMPLETE"/>
    <s v="RBS-Regional 3"/>
    <d v="2026-08-05T14:50:50"/>
    <d v="2026-08-07T09:48:08"/>
    <n v="69359320"/>
    <m/>
    <n v="152729256695"/>
    <s v="TOKO SYAUQY CELL &amp; DIGITAL PRINT"/>
    <s v="ODP-PSN-FCC/04"/>
    <s v="WO061062391"/>
    <m/>
    <m/>
    <m/>
    <n v="112.9388917"/>
    <n v="-7.6921958000000004"/>
    <s v="|MN01982|/TOKO SYAUQY CELL &amp; DIGITAL PRINT/WINBACK 2.0 HSI B2B (1:1) 50MBPS 355RB PSB DISC 70%/PSN/syauqycell676@gmail.com/SYARIFUDDIN /085119398998082332171331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14:54:47"/>
    <d v="2026-08-07T08:00:00"/>
    <s v="Kendala Pelanggan"/>
    <s v="CANCEL"/>
    <s v="PASURUAN"/>
    <s v="NO ADDON"/>
    <m/>
    <s v="Cancel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  <x v="17"/>
  </r>
  <r>
    <n v="214"/>
    <n v="1002515020"/>
    <n v="3"/>
    <x v="2"/>
    <n v="5"/>
    <s v="SINGARJA"/>
    <s v="TABANAN"/>
    <s v="TBN"/>
    <s v="REG"/>
    <s v="AO"/>
    <s v="NEW SALES"/>
    <m/>
    <s v="7 | OSS - PROVISIONING ISSUED"/>
    <s v="RBS-Regional 3"/>
    <d v="2026-08-07T15:18:16"/>
    <d v="2026-08-10T08:07:20"/>
    <n v="69360940"/>
    <m/>
    <n v="172413244347"/>
    <s v="Sela waktu"/>
    <s v="ODP-TBN-FW/36"/>
    <s v="WO061297704"/>
    <m/>
    <m/>
    <m/>
    <n v="115.1996566"/>
    <n v="-8.5484174999999993"/>
    <s v="MN02658/Sela waktu/PIC I Putu Anom Arimbawa/085738534306/ayusintya11234@gmail.com"/>
    <s v="Sales Force DBS"/>
    <m/>
    <m/>
    <m/>
    <m/>
    <m/>
    <m/>
    <m/>
    <m/>
    <s v="Management Janji"/>
    <s v="2026-08-10 08:00:00|Nama PIC : Bp Putu No Hp : 085738534306 No Alt : - Tgl Pemasangan : 10 Agustus 2026 Interval : PAGI SIANG Note : Hubungi pelanggan terlebih dahulu|40951378|MYDITA"/>
    <s v="FCC"/>
    <d v="2026-07-08T15:25:38"/>
    <d v="2026-08-10T08:00:00"/>
    <m/>
    <s v="PI"/>
    <s v="TABAN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Nama PIC : Bp Putu No Hp : 085738534306 No Alt : - Tgl Pemasangan : 10 Agustus 2026 Interval : PAGI SIANG Note : Hubungi pelanggan terlebih dahulu|40951378|MYDITA"/>
    <m/>
    <m/>
    <m/>
    <e v="#NUM!"/>
    <e v="#NUM!"/>
    <x v="1"/>
    <x v="29"/>
  </r>
  <r>
    <n v="215"/>
    <n v="1002512136"/>
    <n v="3"/>
    <x v="6"/>
    <n v="5"/>
    <s v="SIDOARJO"/>
    <s v="MOJOKERTO"/>
    <s v="NGI"/>
    <s v="REG"/>
    <s v="AO"/>
    <s v="NEW SALES"/>
    <s v="1P INET"/>
    <s v="OSS - FALLOUT"/>
    <s v="RBS-Regional 3"/>
    <d v="2026-08-06T11:46:57"/>
    <d v="2026-08-07T14:21:37"/>
    <n v="69359881"/>
    <m/>
    <n v="152321202947"/>
    <s v="PT LINGGA SAKTI INDONESIA"/>
    <s v="ODP-NGI-FJ/17"/>
    <s v="WO061062319"/>
    <m/>
    <m/>
    <m/>
    <n v="112.616327"/>
    <n v="-7.5584470000000001"/>
    <s v="|MN01068|MYIA-086869770486/POI/JODY/081330706670/lsi@linggasakti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s v="Kendala Teknik"/>
    <s v="FO_WFM"/>
    <s v="MOJOKERTO"/>
    <s v="NO ADDON"/>
    <m/>
    <s v="Provisioning Failed|WFM|INF008992900|TOF_-7.5507332,112.6147786_ODP TERDEKAT FULL 1:8 masuk KU 2, knjungan bertemu pelanggan "/>
    <s v="HSI Bisnis Promo HUT Telkom PSB 70% - 1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1"/>
    <x v="13"/>
  </r>
  <r>
    <n v="216"/>
    <n v="1002510481"/>
    <n v="3"/>
    <x v="3"/>
    <n v="4"/>
    <s v="YOGYAKARTA"/>
    <s v="INNER - YOGYA JATENG SELATAN"/>
    <s v="BBS"/>
    <s v="REG"/>
    <s v="AO"/>
    <s v="NEW SALES"/>
    <s v="1P INET"/>
    <s v="Completed (PS)"/>
    <s v="RBS-Regional 3"/>
    <d v="2026-08-05T13:13:57"/>
    <d v="2026-08-06T16:35:53"/>
    <n v="69359123"/>
    <m/>
    <n v="146131120536"/>
    <s v="PUSKESMAS DEPOK I"/>
    <s v="ODP-BBS-FS/010 FS/D01/010.01"/>
    <s v="WO060983273"/>
    <m/>
    <m/>
    <m/>
    <n v="110.4315125"/>
    <n v="-7.7749699000000003"/>
    <s v="|MN00277|MYIA-014020344008/POI/Rr. Grin Jayanti/08994646845/puskesdepok1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3:25:39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Tanggal pemasangan: 6/08/2026 Jam pemasangan : pagi / siang Info Tambahan : Hubungi pelanggan dulu sebelum ke lokasi. terima kasih"/>
    <n v="2026"/>
    <n v="8"/>
    <n v="6"/>
    <d v="2026-08-06T00:00:00"/>
    <n v="-0.54166666666424135"/>
    <x v="0"/>
    <x v="1"/>
  </r>
  <r>
    <n v="217"/>
    <n v="1002516591"/>
    <n v="3"/>
    <x v="2"/>
    <n v="5"/>
    <s v="DENPASAR"/>
    <s v="SANUR"/>
    <s v="KLM"/>
    <s v="REG"/>
    <s v="AO"/>
    <s v="NEW SALES"/>
    <m/>
    <s v="Completed (PS)"/>
    <s v="RBS-Regional 3"/>
    <d v="2026-08-09T16:21:05"/>
    <d v="2026-08-10T08:11:09"/>
    <n v="69360741"/>
    <m/>
    <n v="172401793436"/>
    <s v="PT AGUNG ARYA HARDY"/>
    <s v="ODP-KLM-FL/20"/>
    <s v="WO061333992"/>
    <m/>
    <m/>
    <m/>
    <n v="115.2311"/>
    <n v="-8.6775000000000002"/>
    <s v="|MN02665|MYIA-079520489554/POI/Pak fandi/087857518641/spbu.bali.5480142@gmail.com"/>
    <s v="Sales Force DBS"/>
    <m/>
    <m/>
    <m/>
    <m/>
    <m/>
    <m/>
    <m/>
    <m/>
    <s v="Management Janji"/>
    <s v="2026-08-08 13:00:00 | Nama Pic : BP FANDI  No Hp Pic : 087866890803  Jam Pemasangan : 08:00 - 12.00  Tanggal Pemasangan : SABTU 08 AGUSTUS 2026  Info Tambahan : Hubungi pelanggan sebelum datang ke lokasi, terima kasih."/>
    <s v="FCC"/>
    <d v="2026-09-08T16:25:16"/>
    <m/>
    <m/>
    <s v="PS"/>
    <s v="KALIASEM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Nama Pic : BP FANDI  No Hp Pic : 087866890803  Jam Pemasangan : 08:00 - 12.00  Tanggal Pemasangan : SABTU 08 AGUSTUS 2026  Info Tambahan : Hubungi pelanggan sebelum datang ke lokasi, terima kasih."/>
    <n v="2026"/>
    <n v="8"/>
    <n v="10"/>
    <d v="2026-08-10T00:00:00"/>
    <n v="0.70833333333575865"/>
    <x v="0"/>
    <x v="2"/>
  </r>
  <r>
    <n v="218"/>
    <n v="1002515486"/>
    <n v="3"/>
    <x v="7"/>
    <n v="4"/>
    <s v="SOLO"/>
    <s v="WONOGIRI"/>
    <s v="JSO"/>
    <s v="REG"/>
    <s v="AO"/>
    <s v="NEW SALES"/>
    <s v="1P INET"/>
    <s v="102 | FOLLOW UP COMPLETED"/>
    <s v="RBS-Regional 3"/>
    <d v="2026-08-07T18:52:56"/>
    <d v="2026-08-09T14:31:24"/>
    <n v="69361152"/>
    <m/>
    <n v="142523108541"/>
    <s v="MM Group"/>
    <s v="ODP-JSO-FE/055 FE/D06/055.01"/>
    <s v="WO061201771"/>
    <m/>
    <m/>
    <m/>
    <n v="111.256274431943"/>
    <n v="-7.8441328060763498"/>
    <s v="MD|MYDB-20260807264658|DN00001/MN00969|MM Group|085291919696"/>
    <s v="MYDIGIBIZPARTNER"/>
    <m/>
    <m/>
    <m/>
    <m/>
    <m/>
    <m/>
    <m/>
    <m/>
    <s v="Management Janji"/>
    <s v="2026-08-08 15:00:00 | Tanggal pemasangan: 09/08/2026 Jam pemasangan : siang Info Tambahan : Hubungi pelanggan dulu sebelum ke lokasi terima kasih."/>
    <s v="FCC"/>
    <d v="2026-07-08T18:55:10"/>
    <d v="2026-08-08T15:00:00"/>
    <m/>
    <s v="REVOKE"/>
    <s v="X"/>
    <s v="NO ADDON"/>
    <m/>
    <s v="Follow Up Revoke Completed, New Order ID : SC1002516532"/>
    <s v="HSI Bisnis Promo HUT Telkom PSB 70% - 100 Mbps Dual Band"/>
    <s v="INDIBIZ"/>
    <m/>
    <m/>
    <d v="2026-08-08T15:00:00"/>
    <s v="2026-08-08 15:00:00 | Tanggal pemasangan: 09/08/2026 Jam pemasangan : siang Info Tambahan : Hubungi pelanggan dulu sebelum ke lokasi terima kasih."/>
    <m/>
    <m/>
    <m/>
    <e v="#NUM!"/>
    <e v="#NUM!"/>
    <x v="1"/>
    <x v="1"/>
  </r>
  <r>
    <n v="219"/>
    <n v="1002512280"/>
    <n v="3"/>
    <x v="7"/>
    <n v="4"/>
    <s v="KUDUS"/>
    <s v="PATI"/>
    <s v="PAT"/>
    <s v="REG"/>
    <s v="AO"/>
    <s v="NEW SALES"/>
    <s v="1P INET"/>
    <s v="Completed (PS)"/>
    <s v="RBS-Regional 3"/>
    <d v="2026-08-06T12:50:56"/>
    <d v="2026-08-07T11:40:19"/>
    <n v="69359947"/>
    <m/>
    <n v="142551119463"/>
    <s v="Kantor Desa Panjunan"/>
    <s v="ODP-PAT-FR/104 FR/D06/104.01"/>
    <s v="WO061069520"/>
    <m/>
    <m/>
    <m/>
    <n v="111.04212440000001"/>
    <n v="-6.7585606999999897"/>
    <s v="|MC60053|MYIA-004339573928/POI/Yuliana/081337309219/retno4221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6-08T12:55:41"/>
    <d v="2026-08-07T13:00:00"/>
    <m/>
    <s v="PS"/>
    <s v="X"/>
    <s v="NO ADDON"/>
    <n v="20260807"/>
    <s v="Completed"/>
    <s v="HSI Bisnis Promo HUT Telkom PSB 70% - 50 Mbps"/>
    <s v="INDIBIZ"/>
    <m/>
    <m/>
    <d v="2026-08-07T13:00:00"/>
    <s v="2026-08-07 13:00:00 | Tanggal pemasangan: 6/08/2026 Jam pemasangan : pagi / siang Info Tambahan : Hubungi pelanggan dulu sebelum ke lokasi. terima kasih"/>
    <n v="2026"/>
    <n v="8"/>
    <n v="7"/>
    <d v="2026-08-07T00:00:00"/>
    <n v="-0.54166666666424135"/>
    <x v="0"/>
    <x v="1"/>
  </r>
  <r>
    <n v="220"/>
    <n v="1002518657"/>
    <n v="3"/>
    <x v="6"/>
    <n v="5"/>
    <s v="JEMBER"/>
    <s v="SITUBONDO"/>
    <s v="SIT"/>
    <s v="REG"/>
    <s v="AO"/>
    <s v="NEW SALES"/>
    <s v="1P INET"/>
    <s v="MIE - SEND SURVEY"/>
    <s v="RBS-Regional 3"/>
    <d v="2026-08-10T18:01:57"/>
    <d v="2026-08-10T18:04:01"/>
    <n v="69362779"/>
    <m/>
    <n v="152506218974"/>
    <s v="TOKO POJOK"/>
    <s v="ODP-SIT-FZ/12 FZ/D02/12.01"/>
    <s v="WO061441453"/>
    <m/>
    <m/>
    <m/>
    <n v="113.969787"/>
    <n v="-7.7186789999999998"/>
    <s v="|MN02617|MYIA-041129209814/POI/ZAINUL FAIZIN/085156890468/znlfaizin@gmail.com"/>
    <s v="MYIB_ASSISTANT"/>
    <m/>
    <m/>
    <m/>
    <m/>
    <m/>
    <m/>
    <m/>
    <m/>
    <s v="Management Janji"/>
    <s v="2026-08-11 15:00:00 | Nama PIC : BAPAK ZAINUL No HP : 085156890468 Alt :  M Janji : (SELASA/11/AGUSTUS/2026) jam Pasang : 09:00 Note : hubungi pelanggan jika ingin kelokasi"/>
    <s v="FCC"/>
    <d v="2026-10-08T18:39:50"/>
    <d v="2026-08-11T15:00:00"/>
    <m/>
    <s v="SURVEY_NEW_MANJA"/>
    <s v="SITUBONDO"/>
    <s v="NO ADDON"/>
    <m/>
    <s v="MIE - SEND SURVEY"/>
    <s v="HSI Bisnis Promo HUT Telkom PSB 70% - 100 Mbps"/>
    <s v="INDIBIZ"/>
    <m/>
    <m/>
    <d v="2026-08-11T15:00:00"/>
    <s v="2026-08-11 15:00:00 | Nama PIC : BAPAK ZAINUL No HP : 085156890468 Alt :  M Janji : (SELASA/11/AGUSTUS/2026) jam Pasang : 09:00 Note : hubungi pelanggan jika ingin kelokasi"/>
    <m/>
    <m/>
    <m/>
    <e v="#NUM!"/>
    <e v="#NUM!"/>
    <x v="1"/>
    <x v="10"/>
  </r>
  <r>
    <n v="221"/>
    <n v="1002513509"/>
    <n v="3"/>
    <x v="0"/>
    <n v="5"/>
    <s v="KEDIRI"/>
    <s v="KEDIRI"/>
    <s v="MJT"/>
    <s v="REG"/>
    <s v="AO"/>
    <s v="NEW SALES"/>
    <s v="1P INET"/>
    <s v="Completed (PS)"/>
    <s v="RBS-Regional 3"/>
    <d v="2026-08-06T20:01:56"/>
    <d v="2026-08-07T11:11:10"/>
    <n v="69360369"/>
    <m/>
    <n v="152640225871"/>
    <s v="Toko Bismillah"/>
    <s v="ODP-MJT-FC/12 FC/D03/12.01"/>
    <s v="WO061119535"/>
    <m/>
    <m/>
    <m/>
    <n v="111.98936708271501"/>
    <n v="-7.7393680279514099"/>
    <s v="MD|MYDB-20260806264597|DC20002/MC20039|Toko Bismillah|087760386159"/>
    <s v="MYDIGIBIZPARTNER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20:39:55"/>
    <d v="2026-08-08T08:00:00"/>
    <m/>
    <s v="PS"/>
    <s v="NGADILUWIH"/>
    <s v="NO ADDON"/>
    <n v="20260807"/>
    <s v="Completed"/>
    <s v="HSI Bisnis Promo HUT Telkom PSB 70% - 2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7"/>
    <d v="2026-08-07T00:00:00"/>
    <n v="-1.3333333333357587"/>
    <x v="0"/>
    <x v="24"/>
  </r>
  <r>
    <n v="222"/>
    <n v="1002518162"/>
    <n v="3"/>
    <x v="6"/>
    <n v="5"/>
    <s v="SIDOARJO"/>
    <s v="INNER - JATIM TIMUR"/>
    <s v="SDA"/>
    <s v="REG"/>
    <s v="AO"/>
    <s v="NEW SALES"/>
    <m/>
    <s v="CC - HD1A - INPROGRESS UNCONTACTED"/>
    <s v="RBS-Regional 3"/>
    <d v="2026-08-10T14:59:32"/>
    <d v="2026-08-10T18:36:39"/>
    <n v="69362597"/>
    <m/>
    <n v="152316230486"/>
    <s v="MITRA GILANG PERKASA"/>
    <s v="ODP-SDA-FHH/15"/>
    <m/>
    <m/>
    <m/>
    <m/>
    <n v="112.7381491"/>
    <n v="-7.4524578999999997"/>
    <s v="|MN00500|/MITRA GILANG PERKASA/WINBACK 2.0 HSI B2B (1:1) 50MBPS 355RB PSB DISC 70%//i.kusuma1710@gmail.com/IRWAN KUSUMA/8179388321"/>
    <s v="Sales Force DBS"/>
    <m/>
    <m/>
    <m/>
    <m/>
    <m/>
    <m/>
    <m/>
    <m/>
    <m/>
    <m/>
    <m/>
    <d v="2026-10-08T15:09:52"/>
    <m/>
    <m/>
    <s v="FCC"/>
    <s v="SIDOARJO"/>
    <s v="NO ADDON"/>
    <m/>
    <s v="UNCONTACTED : Line Busy Ivan Sutiawan 4001057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  <x v="11"/>
  </r>
  <r>
    <n v="223"/>
    <n v="1002506451"/>
    <n v="3"/>
    <x v="4"/>
    <n v="5"/>
    <s v="MATARAM"/>
    <s v="SUMBAWA"/>
    <s v="SBW"/>
    <s v="REG"/>
    <s v="AO"/>
    <s v="NEW SALES"/>
    <m/>
    <s v="Completed (PS)"/>
    <s v="RBS-Regional 3"/>
    <d v="2026-08-03T15:59:29"/>
    <d v="2026-08-03T17:13:02"/>
    <n v="69356869"/>
    <m/>
    <n v="172606792076"/>
    <s v="SMP IT ABU HURAIRAH SUMBAWA"/>
    <s v="ODP-SBW-FBK/61"/>
    <s v="WO060818947"/>
    <m/>
    <m/>
    <m/>
    <n v="117.4524673"/>
    <n v="-8.5887779000000002"/>
    <s v="|MN01595|MYIA-082660016797/POI/FIRMAN/087860187055/smpitputra.abhursumbawa@gmail.com"/>
    <s v="Sales Profesional"/>
    <m/>
    <m/>
    <m/>
    <m/>
    <m/>
    <m/>
    <m/>
    <m/>
    <s v="Management Janji"/>
    <s v="2026-08-02 15:00:00 | Nama Pic : bp FIRMAN  No Hp Pic : 087860187055  No alt : -  Jam Pemasangan : siang   Tanggal Pemasangan : 2 Agustus 2026"/>
    <s v="FCC"/>
    <d v="2026-03-08T16:10:38"/>
    <m/>
    <m/>
    <s v="PS"/>
    <s v="X"/>
    <s v="NO ADDON"/>
    <n v="20260803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03T07:00:00"/>
    <s v="2026-08-02 15:00:00 | Nama Pic : bp FIRMAN  No Hp Pic : 087860187055  No alt : -  Jam Pemasangan : siang   Tanggal Pemasangan : 2 Agustus 2026"/>
    <n v="2026"/>
    <n v="8"/>
    <n v="3"/>
    <d v="2026-08-03T00:00:00"/>
    <n v="-0.29166666666424135"/>
    <x v="0"/>
    <x v="4"/>
  </r>
  <r>
    <n v="224"/>
    <n v="1002509397"/>
    <n v="3"/>
    <x v="6"/>
    <n v="5"/>
    <s v="JEMBER"/>
    <s v="JEMBER"/>
    <s v="JER"/>
    <s v="REG"/>
    <s v="AO"/>
    <s v="NEW SALES"/>
    <s v="1P INET"/>
    <s v="Completed (PS)"/>
    <s v="RBS-Regional 3"/>
    <d v="2026-08-04T17:56:57"/>
    <d v="2026-08-05T19:06:12"/>
    <n v="69358655"/>
    <m/>
    <n v="152501280845"/>
    <s v="CV GUDANG BAJU SUJARWO"/>
    <s v="ODP-JER-FA/49 FA/D06/49.01"/>
    <s v="WO060928340"/>
    <m/>
    <m/>
    <m/>
    <n v="113.6783075"/>
    <n v="-8.1775074999999902"/>
    <s v="|MN00086|MYIA-038325500528/POI/Arindia Merry Firdiana/082143445359/dandimadya4@gmail.com"/>
    <s v="MYIB_ASSISTANT"/>
    <m/>
    <m/>
    <m/>
    <m/>
    <m/>
    <m/>
    <m/>
    <m/>
    <s v="Management Janji"/>
    <s v="2026-08-05 15:00:00 | Nama : BP DANDI MADYA (MANAGER) No Hp : 089610405144 No Alt :  Tgl Pemasangan : 05 Agustus 2026 Interval : PAGI  Note : Hubungi pelanggan terlebih dahulu"/>
    <s v="FCC"/>
    <d v="2026-04-08T18:09:54"/>
    <d v="2026-08-05T15:00:00"/>
    <m/>
    <s v="PS"/>
    <s v="JEMBER"/>
    <s v="NO ADDON"/>
    <n v="20260805"/>
    <s v="Completed"/>
    <s v="HSI Bisnis Promo HUT Telkom PSB 70% - 75 Mbps"/>
    <s v="INDIBIZ"/>
    <m/>
    <m/>
    <d v="2026-08-05T15:00:00"/>
    <s v="2026-08-05 15:00:00 | Nama : BP DANDI MADYA (MANAGER) No Hp : 089610405144 No Alt :  Tgl Pemasangan : 05 Agustus 2026 Interval : PAGI  Note : Hubungi pelanggan terlebih dahulu"/>
    <n v="2026"/>
    <n v="8"/>
    <n v="5"/>
    <d v="2026-08-05T00:00:00"/>
    <n v="-0.625"/>
    <x v="0"/>
    <x v="27"/>
  </r>
  <r>
    <n v="225"/>
    <n v="1002516497"/>
    <n v="3"/>
    <x v="1"/>
    <n v="4"/>
    <s v="PEKALONGAN"/>
    <s v="SLAWI"/>
    <s v="ADW"/>
    <s v="REG"/>
    <s v="AO"/>
    <s v="NEW SALES"/>
    <s v="1P INET"/>
    <s v="7 | OSS - PROVISIONING ISSUED"/>
    <s v="RBS-Regional 3"/>
    <d v="2026-08-09T13:28:56"/>
    <d v="2026-08-10T13:06:28"/>
    <n v="69361868"/>
    <m/>
    <n v="146282105146"/>
    <s v="PT. DEDY JAYA LAMBANG PERKASA"/>
    <s v="ODP-ADW-FC/005 FC/D04/005.01"/>
    <s v="WO061321592"/>
    <m/>
    <m/>
    <m/>
    <n v="109.1667286"/>
    <n v="-6.9461591"/>
    <s v="|MN00292|MYIA-078266456102/POI/ANDI KRISTIONO/082324500458/andikristiono900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9-08T13:39:46"/>
    <d v="2026-08-10T13:00:00"/>
    <m/>
    <s v="PI"/>
    <s v="ADIWERNA"/>
    <s v="NO ADDON"/>
    <m/>
    <s v="Provisioning Issued"/>
    <s v="HSI Bisnis Promo HUT Telkom PSB 70% - 100 Mbps"/>
    <s v="INDIBIZ"/>
    <m/>
    <m/>
    <d v="2026-08-10T13:00:00"/>
    <s v="2026-08-10 13:00:00 | M Janji : 10 agustus 2026 jam Pasang : siang Note : hubungi pelanggan jika ingin kelokasi"/>
    <m/>
    <m/>
    <m/>
    <e v="#NUM!"/>
    <e v="#NUM!"/>
    <x v="1"/>
    <x v="1"/>
  </r>
  <r>
    <n v="226"/>
    <n v="1002510339"/>
    <n v="3"/>
    <x v="7"/>
    <n v="4"/>
    <s v="KUDUS"/>
    <s v="BLORA"/>
    <s v="BLO"/>
    <s v="REG"/>
    <s v="AO"/>
    <s v="NEW SALES"/>
    <s v="1P INET"/>
    <s v="Completed (PS)"/>
    <s v="RBS-Regional 3"/>
    <d v="2026-08-05T12:01:58"/>
    <d v="2026-08-06T16:03:09"/>
    <n v="69359068"/>
    <m/>
    <n v="141569115690"/>
    <s v="BANYU BIROE"/>
    <s v="ODP-BLO-FH/020 FH/D02/020.01"/>
    <s v="WO060972371"/>
    <m/>
    <m/>
    <m/>
    <n v="111.4842957"/>
    <n v="-6.9021403000000001"/>
    <s v="|MC60133|MYIA-001093782561/POI/INEKE WINDI ISNAWATI/081388885213/nawa01464@gmail.com"/>
    <s v="MYIB_ASSISTANT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2:09:50"/>
    <d v="2026-08-06T08:00:00"/>
    <m/>
    <s v="PS"/>
    <s v="X"/>
    <s v="NO ADDON"/>
    <n v="20260806"/>
    <s v="Completed"/>
    <s v="HSI Bisnis PSB 70% - 75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0"/>
    <x v="1"/>
  </r>
  <r>
    <n v="227"/>
    <n v="1002514519"/>
    <n v="3"/>
    <x v="1"/>
    <n v="4"/>
    <s v="PEKALONGAN"/>
    <s v="PEKALONGAN"/>
    <s v="KJE"/>
    <s v="REG"/>
    <s v="AO"/>
    <s v="NEW SALES"/>
    <s v="1P INET"/>
    <s v="102 | FOLLOW UP COMPLETED"/>
    <s v="RBS-Regional 3"/>
    <d v="2026-08-07T12:55:56"/>
    <d v="2026-08-09T12:49:02"/>
    <n v="69360724"/>
    <m/>
    <n v="146219104009"/>
    <s v="KONVEKSI BAIVAVI"/>
    <s v="ODP-KJE-FD/032"/>
    <s v="WO061158554"/>
    <m/>
    <m/>
    <m/>
    <n v="109.5762"/>
    <n v="-7.0229999999999997"/>
    <s v="|MC50009|MYIA-025628572701/POI/egah pandu septiawan/085865548343/baivaviofficial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"/>
    <s v="FCC"/>
    <d v="2026-07-08T13:10:14"/>
    <d v="2026-08-08T13:00:00"/>
    <s v="Kendala Teknik"/>
    <s v="REVOKE"/>
    <s v="KAJEN"/>
    <s v="NO ADDON"/>
    <m/>
    <s v="Follow Up Revoke Completed, New Order ID : SC1002516470"/>
    <s v="HSI Bisnis Promo HUT Telkom PSB 70% - 200 Mbps"/>
    <s v="INDIBIZ"/>
    <m/>
    <m/>
    <d v="2026-08-08T13:00:00"/>
    <s v="2026-08-08 13:00:00 | Tanggal pemasangan: 08/08/2026 Jam pemasangan : pagi / siang Info Tambahan : Hubungi pelanggan dulu sebelum ke lokasi. terima kasih"/>
    <m/>
    <m/>
    <m/>
    <e v="#NUM!"/>
    <e v="#NUM!"/>
    <x v="1"/>
    <x v="1"/>
  </r>
  <r>
    <n v="228"/>
    <n v="1002516121"/>
    <n v="3"/>
    <x v="0"/>
    <n v="5"/>
    <s v="MADIUN"/>
    <s v="PONOROGO"/>
    <s v="PON"/>
    <s v="REG"/>
    <s v="AO"/>
    <s v="NEW SALES"/>
    <s v="1P INET"/>
    <s v="Completed (PS)"/>
    <s v="RBS-Regional 3"/>
    <d v="2026-08-08T15:53:56"/>
    <d v="2026-08-10T18:54:09"/>
    <n v="69361560"/>
    <m/>
    <n v="152604231078"/>
    <s v="LB JENANGAN PONOROGO"/>
    <s v="ODP-PON-FAC/25 FAC/D04/25.01"/>
    <s v="WO061277583"/>
    <m/>
    <m/>
    <m/>
    <n v="111.496"/>
    <n v="-7.8552780000000002"/>
    <s v="|MN00799|MYIA-019141524358/POI/LAELATUL AFIATUN NISAK/085733668576/kantorhrdlaskarbuah@gmail.com"/>
    <s v="MYIB_ASSISTANT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PS"/>
    <s v="SAMBIT SUMOROTO"/>
    <s v="NO ADDON"/>
    <n v="20260810"/>
    <s v="Completed"/>
    <s v="HSI Bisnis Basic Promo HUT Telkom PSB 70% - 50 Mbps"/>
    <s v="INDIBIZ"/>
    <m/>
    <m/>
    <d v="2026-08-10T08:00:00"/>
    <s v="2026-08-10 08:00:00 | Tgl Pemasangan : 09 Agustus 2026 Interval : PAGI SIANG Note : Hubungi pelanggan terlebih dahulu"/>
    <n v="2026"/>
    <n v="8"/>
    <n v="10"/>
    <d v="2026-08-10T00:00:00"/>
    <n v="-0.33333333333575865"/>
    <x v="0"/>
    <x v="3"/>
  </r>
  <r>
    <n v="229"/>
    <n v="1002508718"/>
    <n v="3"/>
    <x v="1"/>
    <n v="4"/>
    <s v="SEMARANG"/>
    <s v="KENDAL"/>
    <s v="KDL"/>
    <s v="REG"/>
    <s v="AO"/>
    <s v="NEW SALES"/>
    <m/>
    <s v="Completed (PS)"/>
    <s v="RBS-Regional 3"/>
    <d v="2026-08-04T15:05:59"/>
    <d v="2026-08-06T08:45:02"/>
    <n v="69358418"/>
    <n v="2946100062"/>
    <n v="146457106321"/>
    <s v="PT GLOBAL JET EXPRESS"/>
    <s v="ODP-KDL-FB/050"/>
    <s v="WO060929350"/>
    <m/>
    <m/>
    <m/>
    <n v="110.24616"/>
    <n v="-6.9547477000000004"/>
    <s v="AMRBS;403099;TREG4;MUHAMMAD MASTUR;081226139781;CP ABDUL GHOFUR 089659361635;PAKET 2S INET VOICE 100 MBPS (709.000);PT GLOBAL JET EXPRESS//KEDU;input by novi"/>
    <s v="Account Manager"/>
    <m/>
    <m/>
    <m/>
    <m/>
    <m/>
    <m/>
    <m/>
    <m/>
    <s v="Management Janji"/>
    <s v="2026-08-05 15:00:00|M Janji : (05/08/2026) jam Pasang pagi / siang  Note : hubungi pelanggan jika ingin kelokasi|40981182|MYDITA"/>
    <s v="FCC"/>
    <d v="2026-04-08T15:10:39"/>
    <d v="2026-08-05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5:00:00"/>
    <s v="2026-08-05 15:00:00|M Janji : (05/08/2026) jam Pasang pagi / siang  Note : hubungi pelanggan jika ingin kelokasi|40981182|MYDITA"/>
    <n v="2026"/>
    <n v="8"/>
    <n v="6"/>
    <d v="2026-08-06T00:00:00"/>
    <n v="0.375"/>
    <x v="0"/>
    <x v="1"/>
  </r>
  <r>
    <n v="230"/>
    <n v="1002515972"/>
    <n v="3"/>
    <x v="0"/>
    <n v="5"/>
    <s v="MADIUN"/>
    <s v="NGAWI"/>
    <s v="SAR"/>
    <s v="REG"/>
    <s v="AO"/>
    <s v="NEW SALES"/>
    <s v="1P INET"/>
    <s v="Completed (PS)"/>
    <s v="RBS-Regional 3"/>
    <d v="2026-08-08T13:40:57"/>
    <d v="2026-08-09T19:54:33"/>
    <n v="69361486"/>
    <m/>
    <n v="152633207493"/>
    <s v="TOKO INDARTO"/>
    <s v="ODP-SAR-FB/08 FB/D02/08.01"/>
    <s v="WO061265037"/>
    <m/>
    <m/>
    <m/>
    <n v="111.24202486127599"/>
    <n v="-7.6868839813697099"/>
    <s v="MD|MYDB-20260808264730|DC20010/MC20002|TOKO INDARTO|089672086540"/>
    <s v="MYDIGIBIZPARTNER"/>
    <m/>
    <m/>
    <m/>
    <m/>
    <m/>
    <m/>
    <m/>
    <m/>
    <s v="Management Janji"/>
    <s v="2026-08-09 13:00:00 | M Janji : 9 agustus 2026 jam Pasang :  siang Note : hubungi pelanggan jika ingin kelokasi "/>
    <s v="FCC"/>
    <d v="2026-08-08T13:55:01"/>
    <d v="2026-08-09T13:00:00"/>
    <m/>
    <s v="PS"/>
    <s v="MAGETAN"/>
    <s v="NO ADDON"/>
    <n v="20260809"/>
    <s v="Completed"/>
    <s v="HSI Bisnis Promo HUT Telkom PSB 70% - 50 Mbps"/>
    <s v="INDIBIZ"/>
    <m/>
    <m/>
    <d v="2026-08-09T13:00:00"/>
    <s v="2026-08-09 13:00:00 | M Janji : 9 agustus 2026 jam Pasang :  siang Note : hubungi pelanggan jika ingin kelokasi "/>
    <n v="2026"/>
    <n v="8"/>
    <n v="9"/>
    <d v="2026-08-09T00:00:00"/>
    <n v="-0.54166666666424135"/>
    <x v="0"/>
    <x v="21"/>
  </r>
  <r>
    <n v="231"/>
    <n v="1002514918"/>
    <n v="3"/>
    <x v="5"/>
    <n v="5"/>
    <s v="MADURA"/>
    <s v="PAMEKASAN"/>
    <s v="PME"/>
    <s v="REG"/>
    <s v="AO"/>
    <s v="NEW SALES"/>
    <s v="1P INET"/>
    <s v="Completed (PS)"/>
    <s v="RBS-Regional 3"/>
    <d v="2026-08-07T14:52:57"/>
    <d v="2026-08-08T16:47:54"/>
    <n v="69360913"/>
    <m/>
    <n v="152426928035"/>
    <s v="KANTIN WARGA BINAAN"/>
    <s v="ODP-PME-FBE/18 FBE/D03/18.01"/>
    <s v="WO061175660"/>
    <m/>
    <m/>
    <m/>
    <n v="113.4739604"/>
    <n v="-7.1592028999999897"/>
    <s v="MD|MYDB-20260807264626|DN00001/MN00558|KANTIN WARGA BINAAN|0895635081323"/>
    <s v="MYDIGIBIZPARTNER"/>
    <m/>
    <m/>
    <m/>
    <m/>
    <m/>
    <m/>
    <m/>
    <m/>
    <s v="Management Janji"/>
    <s v="2026-08-08 13:00:00 | Nama Pic : bp wahdiyanto  No Hp Pic : 0895635081323 No alt : - Jam Pemasangan : pagi  Tanggal Pemasangan : 8 Agustus 2026"/>
    <s v="FCC"/>
    <d v="2026-07-08T14:56:06"/>
    <d v="2026-08-08T13:00:00"/>
    <m/>
    <s v="PS"/>
    <s v="PAMEKASAN"/>
    <s v="NO ADDON"/>
    <n v="20260808"/>
    <s v="Completed"/>
    <s v="HSI Bisnis Promo HUT Telkom PSB 70% - 100 Mbps Dual Band"/>
    <s v="INDIBIZ"/>
    <m/>
    <m/>
    <d v="2026-08-08T13:00:00"/>
    <s v="2026-08-08 13:00:00 | Nama Pic : bp wahdiyanto  No Hp Pic : 0895635081323 No alt : - Jam Pemasangan : pagi  Tanggal Pemasangan : 8 Agustus 2026"/>
    <n v="2026"/>
    <n v="8"/>
    <n v="8"/>
    <d v="2026-08-08T00:00:00"/>
    <n v="-0.54166666666424135"/>
    <x v="0"/>
    <x v="7"/>
  </r>
  <r>
    <n v="232"/>
    <n v="1002507876"/>
    <n v="3"/>
    <x v="0"/>
    <n v="5"/>
    <s v="KEDIRI"/>
    <s v="NGANJUK"/>
    <s v="NJK"/>
    <s v="REG"/>
    <s v="AO"/>
    <s v="NEW SALES"/>
    <s v="1P INET"/>
    <s v="Completed (PS)"/>
    <s v="RBS-Regional 3"/>
    <d v="2026-08-04T11:49:56"/>
    <d v="2026-08-04T16:24:44"/>
    <n v="69358181"/>
    <m/>
    <n v="152611229839"/>
    <s v="MOMOYO ICE CREAM"/>
    <s v="ODP-NJK-FK/41 FK/D05/41.01"/>
    <s v="WO060877248"/>
    <m/>
    <m/>
    <m/>
    <n v="111.8638883"/>
    <n v="-7.6605178999999897"/>
    <s v="MD|MYDB-20260730263956|EN00005/MC20190|MOMOYO ICE CREAM|088991507194"/>
    <s v="MYDIGIBIZPARTNER"/>
    <m/>
    <m/>
    <m/>
    <m/>
    <m/>
    <m/>
    <m/>
    <m/>
    <s v="Management Janji"/>
    <s v="2026-08-05 08:00:00 | Nama PIC : Bapak Yudhistiraa No HP : 088991507194 No Alternatif :  M Janji : 05/08/2026 Jam Pasang : Pagi NoteÃ‚Â :  Hubungi terlebih dahulu sebelum ke lokasi  "/>
    <s v="FCC"/>
    <d v="2026-04-08T11:55:14"/>
    <d v="2026-08-05T08:00:00"/>
    <m/>
    <s v="PS"/>
    <s v="X"/>
    <s v="NO ADDON"/>
    <n v="20260804"/>
    <s v="Completed"/>
    <s v="HSI Bisnis Basic Promo HUT Telkom PSB 70% - 50 Mbps"/>
    <s v="INDIBIZ"/>
    <m/>
    <m/>
    <d v="2026-08-05T08:00:00"/>
    <s v="2026-08-05 08:00:00 | Nama PIC : Bapak Yudhistiraa No HP : 088991507194 No Alternatif :  M Janji : 05/08/2026 Jam Pasang : Pagi NoteÃ‚Â :  Hubungi terlebih dahulu sebelum ke lokasi  "/>
    <n v="2026"/>
    <n v="8"/>
    <n v="4"/>
    <d v="2026-08-04T00:00:00"/>
    <n v="-1.3333333333357587"/>
    <x v="0"/>
    <x v="20"/>
  </r>
  <r>
    <n v="233"/>
    <n v="1002518726"/>
    <n v="3"/>
    <x v="0"/>
    <n v="5"/>
    <s v="KEDIRI"/>
    <s v="KEDIRI"/>
    <s v="PPR"/>
    <s v="REG"/>
    <s v="AO"/>
    <s v="NEW SALES"/>
    <s v="1P INET"/>
    <s v="MIE - SEND SURVEY"/>
    <s v="RBS-Regional 3"/>
    <d v="2026-08-10T19:29:56"/>
    <d v="2026-08-10T19:32:01"/>
    <n v="69362808"/>
    <m/>
    <n v="152652209188"/>
    <s v="SPBU Kunjang 54.641.50"/>
    <s v="ODP-PPR-FG/32 FG/D01/32.01"/>
    <s v="WO061447495"/>
    <m/>
    <m/>
    <m/>
    <n v="112.157878"/>
    <n v="-7.6543749999999999"/>
    <s v="|MC20231|MYIA-003293560610/POI/FATUR ROHMAN/085607866716/spbu5464150@gmail.com"/>
    <s v="MYIB_ASSISTANT"/>
    <m/>
    <m/>
    <m/>
    <m/>
    <m/>
    <m/>
    <m/>
    <m/>
    <s v="Management Janji"/>
    <s v="2026-08-12 08:00:00 | Nama PIC:  bp bayu No HP: 085607866716 Alt: 0858500088411 Tanggal: 12/8/2026 Jam Pasang: Pagi Note: Hubungi sebelum ke lokasi, terimakasih."/>
    <s v="FCC"/>
    <d v="2026-10-08T19:39:53"/>
    <d v="2026-08-12T08:00:00"/>
    <m/>
    <s v="SURVEY_NEW_MANJA"/>
    <s v="PARE"/>
    <s v="NO ADDON"/>
    <m/>
    <s v="MIE - SEND SURVEY"/>
    <s v="HSI Bisnis Promo HUT Telkom PSB 70% - 50 Mbps"/>
    <s v="INDIBIZ"/>
    <m/>
    <m/>
    <d v="2026-08-12T08:00:00"/>
    <s v="2026-08-12 08:00:00 | Nama PIC:  bp bayu No HP: 085607866716 Alt: 0858500088411 Tanggal: 12/8/2026 Jam Pasang: Pagi Note: Hubungi sebelum ke lokasi, terimakasih."/>
    <m/>
    <m/>
    <m/>
    <e v="#NUM!"/>
    <e v="#NUM!"/>
    <x v="1"/>
    <x v="24"/>
  </r>
  <r>
    <n v="234"/>
    <n v="1002510848"/>
    <n v="3"/>
    <x v="2"/>
    <n v="5"/>
    <s v="SINGARJA"/>
    <s v="KLUNGKUNG"/>
    <s v="SMA"/>
    <s v="REG"/>
    <s v="AO"/>
    <s v="NEW SALES"/>
    <s v="1P INET"/>
    <s v="Completed (PS)"/>
    <s v="RBS-Regional 3"/>
    <d v="2026-08-05T14:37:56"/>
    <d v="2026-08-07T09:11:16"/>
    <n v="69359309"/>
    <m/>
    <n v="172428815938"/>
    <s v="Villa 221 House Ceningan"/>
    <s v="ODP-SMA-FY/22 FY/D03/22.01"/>
    <s v="WO060995522"/>
    <m/>
    <m/>
    <m/>
    <n v="115.44473290000001"/>
    <n v="-8.7001319000000006"/>
    <s v="|MN02745|MYIA-072037416480/POI/Ni Nyoman Astini/082228753732/villahouseceningan221@gmail.com"/>
    <s v="MYIB_ASSISTANT"/>
    <m/>
    <m/>
    <m/>
    <m/>
    <m/>
    <m/>
    <m/>
    <m/>
    <s v="Management Janji"/>
    <s v="2026-08-06 13:00:00 | Nama PIC : Bapak Radika No HP : 082228753732 No Alternatif : 081338732503 M Janji : 06/08/2026 Jam Pasang : Pagi NoteÃ‚Â :  Hubungi terlebih dahulu sebelum ke lokasi "/>
    <s v="FCC"/>
    <d v="2026-05-08T14:39:46"/>
    <d v="2026-08-06T13:00:00"/>
    <m/>
    <s v="PS"/>
    <s v="SEMARAPURA"/>
    <s v="NO ADDON"/>
    <n v="20260807"/>
    <s v="Completed"/>
    <s v="HSI Bisnis Basic Promo HUT Telkom PSB 70% - 50 Mbps"/>
    <s v="INDIBIZ"/>
    <m/>
    <m/>
    <d v="2026-08-06T13:00:00"/>
    <s v="2026-08-06 13:00:00 | Nama PIC : Bapak Radika No HP : 082228753732 No Alternatif : 081338732503 M Janji : 06/08/2026 Jam Pasang : Pagi NoteÃ‚Â :  Hubungi terlebih dahulu sebelum ke lokasi "/>
    <n v="2026"/>
    <n v="8"/>
    <n v="7"/>
    <d v="2026-08-07T00:00:00"/>
    <n v="0.45833333333575865"/>
    <x v="0"/>
    <x v="31"/>
  </r>
  <r>
    <n v="235"/>
    <n v="1002510213"/>
    <n v="3"/>
    <x v="5"/>
    <n v="5"/>
    <s v="SBY UTARA"/>
    <s v="MANYAR"/>
    <s v="MGO"/>
    <s v="REG"/>
    <s v="AO"/>
    <s v="NEW SALES"/>
    <s v="1P INET"/>
    <s v="102 | FOLLOW UP COMPLETED"/>
    <s v="RBS-Regional 3"/>
    <d v="2026-08-05T11:25:57"/>
    <d v="2026-08-07T11:07:53"/>
    <n v="69359002"/>
    <m/>
    <n v="152413167537"/>
    <s v="JNT"/>
    <s v="ODP-DMO-FAC/34 FAC/D04/34.01"/>
    <s v="WO060967554"/>
    <m/>
    <m/>
    <m/>
    <n v="112.7520883"/>
    <n v="-7.2574718999999996"/>
    <s v="MD|MYID-4042608050002|RBIZTOP|PT PAKET KILAT RAHARJA|081232358866"/>
    <s v="SOBIZ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11:39:53"/>
    <d v="2026-08-06T08:00:00"/>
    <s v="Kendala Lainnya"/>
    <s v="REVOKE"/>
    <s v="MERGOYOSO"/>
    <s v="NO ADDON"/>
    <m/>
    <s v="Follow Up Revoke Completed, New Order ID : SC1002514264"/>
    <s v="HSI Basic Khusus Winback 3.0 PSB 70% - 50 Mbps"/>
    <s v="INDIBIZ"/>
    <m/>
    <m/>
    <d v="2026-08-06T08:00:00"/>
    <s v="2026-08-06 08:00:00 | Tanggal pemasangan: 6/08/2026 Jam pemasangan : pagi / siang Info Tambahan : Hubungi pelanggan dulu sebelum ke lokasi. terima kasih"/>
    <m/>
    <m/>
    <m/>
    <e v="#NUM!"/>
    <e v="#NUM!"/>
    <x v="1"/>
    <x v="12"/>
  </r>
  <r>
    <n v="236"/>
    <n v="1002511881"/>
    <n v="3"/>
    <x v="7"/>
    <n v="4"/>
    <s v="KUDUS"/>
    <s v="KUDUS"/>
    <s v="KUD"/>
    <s v="REG"/>
    <s v="AO"/>
    <s v="NEW SALES"/>
    <s v="1P INET"/>
    <s v="Completed (PS)"/>
    <s v="RBS-Regional 3"/>
    <d v="2026-08-06T10:50:56"/>
    <d v="2026-08-07T15:46:24"/>
    <n v="69359765"/>
    <m/>
    <n v="142401145984"/>
    <s v="SPBU 4459308"/>
    <s v="ODP-KUD-FAL/067 FAL/D05/067.01"/>
    <s v="WO061054911"/>
    <m/>
    <m/>
    <m/>
    <n v="110.8797488"/>
    <n v="-6.8147047000000001"/>
    <s v="|MC60142|MYIA-075805015623/POI/DERA BAHTIAR WIDIYANTO /08562685148/spbu_modern@yahoo.com"/>
    <s v="MYIB_ASSISTANT"/>
    <m/>
    <m/>
    <m/>
    <m/>
    <m/>
    <m/>
    <m/>
    <m/>
    <s v="Management Janji"/>
    <s v="2026-08-07 08:00:00 | Nama PIC : BAPAK DERA No HP : 08562685148 No Alternatif : - M Janji : 07/08/2026 Jam Pasang : Pagi NoteÃ‚Â :  Hubungi terlebih dahulu sebelum ke lokasi "/>
    <s v="FCC"/>
    <d v="2026-06-08T10:55:32"/>
    <d v="2026-08-07T08:00:00"/>
    <m/>
    <s v="PS"/>
    <s v="X"/>
    <s v="NO ADDON"/>
    <n v="20260807"/>
    <s v="Completed"/>
    <s v="HSI Bisnis Basic Promo HUT Telkom PSB 70% - 150 Mbps"/>
    <s v="INDIBIZ"/>
    <m/>
    <m/>
    <d v="2026-08-07T08:00:00"/>
    <s v="2026-08-07 08:00:00 | Nama PIC : BAPAK DERA No HP : 08562685148 No Alternatif : - M Janji : 07/08/2026 Jam Pasang : Pagi NoteÃ‚Â :  Hubungi terlebih dahulu sebelum ke lokasi "/>
    <n v="2026"/>
    <n v="8"/>
    <n v="7"/>
    <d v="2026-08-07T00:00:00"/>
    <n v="-0.33333333333575865"/>
    <x v="0"/>
    <x v="1"/>
  </r>
  <r>
    <n v="237"/>
    <n v="1002514156"/>
    <n v="3"/>
    <x v="5"/>
    <n v="5"/>
    <s v="SBY UTARA"/>
    <s v="LAMONGAN"/>
    <s v="LMG"/>
    <s v="REG"/>
    <s v="AO"/>
    <s v="NEW SALES"/>
    <m/>
    <s v="Completed (PS)"/>
    <s v="RBS-Regional 3"/>
    <d v="2026-08-07T10:41:30"/>
    <d v="2026-08-09T20:58:59"/>
    <n v="69360591"/>
    <m/>
    <n v="152433910086"/>
    <s v="KOS HJ VIA"/>
    <s v="ODP-LMG-FJ/60"/>
    <s v="WO061265935"/>
    <m/>
    <m/>
    <m/>
    <n v="112.40271540000001"/>
    <n v="-7.1229563000000002"/>
    <s v="|MN00882|/KOS HJ VIA/LATFIYAH/085731001111/satutama884@gmail.com/HSI Basic Promo HUT Telkom (1:2) 50 Mbps (Rp 320.000) PSB Rp 150.000/"/>
    <s v="Sales Force DBS"/>
    <m/>
    <m/>
    <m/>
    <m/>
    <m/>
    <m/>
    <m/>
    <m/>
    <s v="Management Janji"/>
    <s v="2026-08-09 10:00:00|Jam pemasangan : 12.00 Info Tambahan : Hubungi pelanggan dulu sebelum ke lokasi terimakasih |40951378|MYDITA"/>
    <s v="FCC"/>
    <d v="2026-07-08T10:55:20"/>
    <d v="2026-08-09T10:00:00"/>
    <m/>
    <s v="PS"/>
    <s v="LAMONGAN"/>
    <s v="NO ADDON"/>
    <n v="20260809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10:00:00"/>
    <s v="2026-08-09 10:00:00|Jam pemasangan : 12.00 Info Tambahan : Hubungi pelanggan dulu sebelum ke lokasi terimakasih |40951378|MYDITA"/>
    <n v="2026"/>
    <n v="8"/>
    <n v="9"/>
    <d v="2026-08-09T00:00:00"/>
    <n v="-0.41666666666424135"/>
    <x v="0"/>
    <x v="14"/>
  </r>
  <r>
    <n v="238"/>
    <n v="1002516658"/>
    <n v="3"/>
    <x v="1"/>
    <n v="4"/>
    <s v="PEKALONGAN"/>
    <s v="BATANG"/>
    <s v="SBA"/>
    <s v="REG"/>
    <s v="AO"/>
    <s v="NEW SALES"/>
    <s v="1P INET"/>
    <s v="Completed (PS)"/>
    <s v="RBS-Regional 3"/>
    <d v="2026-08-09T19:37:58"/>
    <d v="2026-08-10T16:48:04"/>
    <n v="69362010"/>
    <m/>
    <n v="142200200880"/>
    <s v="GUDANG KACAMATA B RIZKI"/>
    <s v="ODP-SBA-FE/023"/>
    <s v="WO061343083"/>
    <m/>
    <m/>
    <m/>
    <n v="109.90411400000001"/>
    <n v="-6.9839830000000003"/>
    <s v="|MN00925|MYIA-098634221247/POI/M agus trimulyo/081325445471/agustrimulyo314@gmail.com"/>
    <s v="MYIB_ASSISTANT"/>
    <m/>
    <m/>
    <m/>
    <m/>
    <m/>
    <m/>
    <m/>
    <m/>
    <s v="Management Janji"/>
    <s v="2026-08-11 08:00:00 | Nama Pic : BP AGUS No Hp Pic : 081325445471 Jam Pemasangan : 08:00 - 12.00 Tanggal Pemasangan : SENIN 10 AGUSTUS 2026 Info Tambahan : Hubungi pelanggan sebelum datang ke lokasi"/>
    <s v="FCC"/>
    <d v="2026-09-08T19:39:57"/>
    <d v="2026-08-11T08:00:00"/>
    <m/>
    <s v="PS"/>
    <s v="SUBAH"/>
    <s v="NO ADDON"/>
    <n v="20260810"/>
    <s v="Completed"/>
    <s v="HSI Bisnis Basic Promo HUT Telkom PSB 70% - 50 Mbps"/>
    <s v="INDIBIZ"/>
    <m/>
    <m/>
    <d v="2026-08-11T08:00:00"/>
    <s v="2026-08-11 08:00:00 | Nama Pic : BP AGUS No Hp Pic : 081325445471 Jam Pemasangan : 08:00 - 12.00 Tanggal Pemasangan : SENIN 10 AGUSTUS 2026 Info Tambahan : Hubungi pelanggan sebelum datang ke lokasi"/>
    <n v="2026"/>
    <n v="8"/>
    <n v="10"/>
    <d v="2026-08-10T00:00:00"/>
    <n v="-1.3333333333357587"/>
    <x v="0"/>
    <x v="1"/>
  </r>
  <r>
    <n v="239"/>
    <n v="1002509444"/>
    <n v="3"/>
    <x v="4"/>
    <n v="5"/>
    <s v="MATARAM"/>
    <s v="BIMA"/>
    <s v="DMP"/>
    <s v="REG"/>
    <s v="AO"/>
    <s v="NEW SALES"/>
    <s v="1P INET"/>
    <s v="102 | FOLLOW UP COMPLETED"/>
    <s v="RBS-Regional 3"/>
    <d v="2026-08-04T18:49:56"/>
    <d v="2026-08-07T09:05:02"/>
    <n v="69358680"/>
    <m/>
    <n v="172611786068"/>
    <s v="toko Sentral jaya"/>
    <s v="ODP-DMP-FAB/70 FAB/D06/70.01"/>
    <s v="WO060931946"/>
    <m/>
    <m/>
    <m/>
    <n v="118.460622817253"/>
    <n v="-8.5288489031855708"/>
    <s v="|MN02363|MYIA-085990006482/POI/alfian LEONARD tannaya /082145830000/oppohera97@gmail.com"/>
    <s v="MYIB_ASSISTANT"/>
    <m/>
    <m/>
    <m/>
    <m/>
    <m/>
    <m/>
    <m/>
    <m/>
    <s v="Management Janji"/>
    <s v="2026-08-05 15:00:00 | Nama Pic : bp alfian  No Hp Pic : 082145830000 No alt : - Jam Pemasangan : pagi  Tanggal Pemasangan : 5 Agustus 2026"/>
    <s v="FCC"/>
    <d v="2026-04-08T18:55:33"/>
    <d v="2026-08-05T15:00:00"/>
    <m/>
    <s v="REVOKE"/>
    <s v="DOMPU"/>
    <s v="NO ADDON"/>
    <m/>
    <s v="Follow Up Revoke Completed, New Order ID : SC1002513766"/>
    <s v="HSI Bisnis Promo HUT Telkom PSB 70% - 50 Mbps"/>
    <s v="INDIBIZ"/>
    <m/>
    <m/>
    <d v="2026-08-05T15:00:00"/>
    <s v="2026-08-05 15:00:00 | Nama Pic : bp alfian  No Hp Pic : 082145830000 No alt : - Jam Pemasangan : pagi  Tanggal Pemasangan : 5 Agustus 2026"/>
    <m/>
    <m/>
    <m/>
    <e v="#NUM!"/>
    <e v="#NUM!"/>
    <x v="1"/>
    <x v="8"/>
  </r>
  <r>
    <n v="240"/>
    <n v="1002506038"/>
    <n v="3"/>
    <x v="4"/>
    <n v="5"/>
    <s v="MATARAM"/>
    <s v="INNER - NUSA TENGGARA"/>
    <s v="SWE"/>
    <s v="REG"/>
    <s v="AO"/>
    <s v="NEW SALES"/>
    <m/>
    <s v="Completed (PS)"/>
    <s v="RBS-Regional 3"/>
    <d v="2026-08-03T13:05:21"/>
    <d v="2026-08-03T21:09:34"/>
    <n v="69356809"/>
    <m/>
    <n v="172605804076"/>
    <s v="Toko Akbal"/>
    <s v="ODP-SWE-FAD/98"/>
    <s v="WO060788404"/>
    <m/>
    <m/>
    <m/>
    <n v="116.1636649"/>
    <n v="-8.5731260999999996"/>
    <s v="|MC40234|MYIA-056913885278/POI/akbal binan/083866857254/devamotor305@gmail.com"/>
    <s v="Sales Profesional"/>
    <m/>
    <m/>
    <m/>
    <m/>
    <m/>
    <m/>
    <m/>
    <m/>
    <s v="Management Janji"/>
    <s v="2026-08-02 13:00:00 | Nama PIC : bapak Akbal  No HP :  083866857254  Alt :   M Janji : (MINGGU/2/AGUSTUS/2026)  jam Pasang : 09:00  Note : hubungi pelanggan jika ingin kelokasi"/>
    <s v="FCC"/>
    <d v="2026-03-08T13:10:38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2 13:00:00 | Nama PIC : bapak Akbal  No HP :  083866857254  Alt :   M Janji : (MINGGU/2/AGUSTUS/2026)  jam Pasang : 09:00  Note : hubungi pelanggan jika ingin kelokasi"/>
    <n v="2026"/>
    <n v="8"/>
    <n v="3"/>
    <d v="2026-08-03T00:00:00"/>
    <n v="-0.29166666666424135"/>
    <x v="0"/>
    <x v="30"/>
  </r>
  <r>
    <n v="241"/>
    <n v="1002504505"/>
    <n v="3"/>
    <x v="5"/>
    <n v="5"/>
    <s v="MADURA"/>
    <s v="BANGKALAN"/>
    <s v="KPP"/>
    <s v="REG"/>
    <s v="AO"/>
    <s v="NEW SALES"/>
    <s v="1P INET"/>
    <s v="102 | FOLLOW UP COMPLETED"/>
    <s v="RBS-Regional 3"/>
    <d v="2026-08-01T12:16:56"/>
    <d v="2026-08-06T10:16:08"/>
    <n v="69356710"/>
    <m/>
    <n v="152437905567"/>
    <s v="Raudhatul athfal Nurul Fatimah"/>
    <s v="ODP-KPP-FC/63 FC/D03/63.01"/>
    <s v="WO060640079"/>
    <m/>
    <m/>
    <m/>
    <n v="113.146657124161"/>
    <n v="-6.9156510451016402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No HP : 081555916848 Alt :  M Janji : 02/08/2026 NoteÃ‚Â :  hubungi terlebih dahulu sebelum kelokasi "/>
    <s v="FCC"/>
    <d v="2026-01-08T12:25:09"/>
    <d v="2026-08-02T13:00:00"/>
    <s v="Kendala Pelanggan"/>
    <s v="REVOKE"/>
    <s v="X"/>
    <s v="NETMONK"/>
    <m/>
    <s v="Follow Up Revoke Completed, New Order ID : SC1002511731"/>
    <s v="HSI Bisnis Bundling Netmonk Promo 2026 PSB 70% - 300 Mbps"/>
    <s v="INDIBIZ"/>
    <m/>
    <m/>
    <d v="2026-08-02T13:00:00"/>
    <s v="2026-08-02 13:00:00 | Nama PIC : Syaiful No HP : 081555916848 Alt :  M Janji : 02/08/2026 NoteÃ‚Â :  hubungi terlebih dahulu sebelum kelokasi "/>
    <m/>
    <m/>
    <m/>
    <e v="#NUM!"/>
    <e v="#NUM!"/>
    <x v="1"/>
    <x v="7"/>
  </r>
  <r>
    <n v="242"/>
    <n v="1002507307"/>
    <n v="3"/>
    <x v="3"/>
    <n v="4"/>
    <s v="MAGELANG"/>
    <s v="WONOSOBO"/>
    <s v="WOS"/>
    <s v="REG"/>
    <s v="AO"/>
    <s v="NEW SALES"/>
    <m/>
    <s v="CANCEL COMPLETED"/>
    <s v="RBS-Regional 3"/>
    <d v="2026-08-04T10:14:50"/>
    <d v="2026-08-08T02:01:02"/>
    <n v="69358049"/>
    <m/>
    <n v="141373127378"/>
    <s v="The Heaven Glamping &amp; Resto"/>
    <s v="ODP-WOS-FAP/025"/>
    <m/>
    <m/>
    <m/>
    <m/>
    <n v="109.926529968709"/>
    <n v="-7.27337160789338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0:25:32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1"/>
  </r>
  <r>
    <n v="243"/>
    <n v="1002514804"/>
    <n v="3"/>
    <x v="6"/>
    <n v="5"/>
    <s v="SIDOARJO"/>
    <s v="INNER - JATIM TIMUR"/>
    <s v="GDA"/>
    <s v="REG"/>
    <s v="AO"/>
    <s v="NEW SALES"/>
    <m/>
    <s v="Completed (PS)"/>
    <s v="RBS-Regional 3"/>
    <d v="2026-08-07T14:18:37"/>
    <d v="2026-08-08T20:08:12"/>
    <n v="69360870"/>
    <m/>
    <n v="152317261828"/>
    <s v="PONDOK PESANTREN AL-FATTAH"/>
    <s v="ODP-GDA-FA/24"/>
    <s v="WO061181521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25:34"/>
    <d v="2026-08-08T13:00:00"/>
    <m/>
    <s v="PS"/>
    <s v="GEDANGAN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0"/>
    <x v="11"/>
  </r>
  <r>
    <n v="244"/>
    <n v="1002507588"/>
    <n v="3"/>
    <x v="6"/>
    <n v="5"/>
    <s v="SIDOARJO"/>
    <s v="JOMBANG"/>
    <s v="JOM"/>
    <s v="REG"/>
    <s v="AO"/>
    <s v="NEW SALES"/>
    <m/>
    <s v="Completed (PS)"/>
    <s v="RBS-Regional 3"/>
    <d v="2026-08-04T10:59:19"/>
    <d v="2026-08-04T15:25:31"/>
    <n v="69358105"/>
    <m/>
    <n v="152318240368"/>
    <s v="UNIVERSITAS KH ABDUL WAHAB HASBULLAH"/>
    <s v="ODP-JOM-FE/28"/>
    <s v="WO060878092"/>
    <m/>
    <m/>
    <m/>
    <n v="112.2322135"/>
    <n v="-7.5205311000000004"/>
    <s v="|MN01463|/UNIVERSITAS KH ABDUL WAHAB HASBULLAH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Nama Pic : bp SYAIFUDDIN  No Hp Pic : 085784996850 No alt : - Jam Pemasangan : pagi  Tanggal Pemasangan : 5 Agustus 2026|40981182|MYDITA"/>
    <s v="FCC"/>
    <d v="2026-04-08T11:10:54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YAIFUDDIN  No Hp Pic : 085784996850 No alt : - Jam Pemasangan : pagi  Tanggal Pemasangan : 5 Agustus 2026|40981182|MYDITA"/>
    <n v="2026"/>
    <n v="8"/>
    <n v="4"/>
    <d v="2026-08-04T00:00:00"/>
    <n v="-1.3333333333357587"/>
    <x v="0"/>
    <x v="13"/>
  </r>
  <r>
    <n v="245"/>
    <n v="1002506541"/>
    <n v="3"/>
    <x v="0"/>
    <n v="5"/>
    <s v="MADIUN"/>
    <s v="TUBAN"/>
    <s v="JTR"/>
    <s v="REG"/>
    <s v="AO"/>
    <s v="NEW SALES"/>
    <s v="1P INET"/>
    <s v="98 | OSS - CANCEL COMPLETE"/>
    <s v="RBS-Regional 3"/>
    <d v="2026-08-03T16:43:57"/>
    <d v="2026-08-05T08:44:07"/>
    <n v="69357756"/>
    <m/>
    <n v="152645203669"/>
    <s v="toko barokah"/>
    <s v="ODP-JTR-FF/57 FF/D03/57.01"/>
    <s v="WO060824008"/>
    <m/>
    <m/>
    <m/>
    <n v="111.685762545891"/>
    <n v="-6.9184010071025304"/>
    <s v="|MN02366|MYIA-006453022541/POI/prisca Dwi Fitri handayani/0882009145791/priscaadwii5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6:54:53"/>
    <d v="2026-08-04T13:00:00"/>
    <s v="Kendala Pelanggan"/>
    <s v="CANCEL"/>
    <s v="JATIROGO BANCAR"/>
    <s v="NO ADDON"/>
    <m/>
    <s v="Cancel 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m/>
    <m/>
    <m/>
    <e v="#NUM!"/>
    <e v="#NUM!"/>
    <x v="1"/>
    <x v="15"/>
  </r>
  <r>
    <n v="246"/>
    <n v="1002505565"/>
    <n v="3"/>
    <x v="6"/>
    <n v="5"/>
    <s v="PASURUAN"/>
    <s v="LUMAJANG"/>
    <s v="PII"/>
    <s v="REG"/>
    <s v="AO"/>
    <s v="NEW SALES"/>
    <m/>
    <s v="Completed (PS)"/>
    <s v="RBS-Regional 3"/>
    <d v="2026-08-03T09:02:27"/>
    <d v="2026-08-05T00:17:45"/>
    <n v="69357196"/>
    <m/>
    <n v="152542208040"/>
    <s v="TOKO RANI JAYA"/>
    <s v="ODP-PII-FK/09"/>
    <s v="WO060767724"/>
    <m/>
    <m/>
    <m/>
    <n v="112.9506734"/>
    <n v="-8.2702948000000003"/>
    <s v="|MN00836|/TOKO RANI JAYA/WINBACK HSI B2B + NETMONK (1:1) 200MBPS 946,1RB PSB DISC 70%//ngatminiranijaya@gmail.com/NGATMINI/82264431233"/>
    <s v="Sales Force DBS"/>
    <m/>
    <m/>
    <m/>
    <m/>
    <m/>
    <m/>
    <m/>
    <m/>
    <s v="Management Janji"/>
    <s v="2026-08-04 08:00:00|Tanggal Pemasangan : 04 Agustus 2026 Jam Pemasangan : 08:00 13:00 Info Tambahan : Hubungi pelanggan dulu sebelum ke lokasi terimakasih|40961370|MYDITA"/>
    <s v="FCC"/>
    <d v="2026-03-08T09:25:39"/>
    <d v="2026-08-04T08:00:00"/>
    <m/>
    <s v="PS"/>
    <s v="X"/>
    <s v="NETMONK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 : 04 Agustus 2026 Jam Pemasangan : 08:00 13:00 Info Tambahan : Hubungi pelanggan dulu sebelum ke lokasi terimakasih|40961370|MYDITA"/>
    <n v="2026"/>
    <n v="8"/>
    <n v="5"/>
    <d v="2026-08-05T00:00:00"/>
    <n v="0.66666666666424135"/>
    <x v="0"/>
    <x v="25"/>
  </r>
  <r>
    <n v="247"/>
    <n v="1002507800"/>
    <n v="3"/>
    <x v="3"/>
    <n v="4"/>
    <s v="MAGELANG"/>
    <s v="MUNTILAN"/>
    <s v="SWT"/>
    <s v="REG"/>
    <s v="AO"/>
    <s v="NEW SALES"/>
    <m/>
    <s v="MYDITA RBS - HD1A - FAILED"/>
    <s v="RBS-Regional 3"/>
    <d v="2026-08-04T11:37:14"/>
    <d v="2026-08-04T11:40:04"/>
    <n v="69358162"/>
    <m/>
    <n v="142164113594"/>
    <s v="Surahman farm"/>
    <m/>
    <m/>
    <m/>
    <m/>
    <m/>
    <n v="110.36586389999999"/>
    <n v="-7.5306443999999999"/>
    <s v="|MN00935|/Surahman farm/088239679174/surahmante...@gmail.com/ 1S HSI BISNIS BASIC PROMO HUT 50 Mbps / AGUS SADEWO"/>
    <s v="Sales Profesional"/>
    <m/>
    <m/>
    <m/>
    <m/>
    <m/>
    <m/>
    <m/>
    <m/>
    <m/>
    <m/>
    <m/>
    <d v="2026-04-08T11:40:22"/>
    <m/>
    <m/>
    <m/>
    <s v="X"/>
    <s v="NO ADDON"/>
    <m/>
    <s v="MYDITA RBS - HD1A -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248"/>
    <n v="1002512148"/>
    <n v="3"/>
    <x v="6"/>
    <n v="5"/>
    <s v="SIDOARJO"/>
    <s v="MOJOKERTO"/>
    <s v="MIP"/>
    <s v="REG"/>
    <s v="AO"/>
    <s v="NEW SALES"/>
    <s v="1P INET"/>
    <s v="Completed (PS)"/>
    <s v="RBS-Regional 3"/>
    <d v="2026-08-06T11:49:58"/>
    <d v="2026-08-08T08:13:45"/>
    <n v="69359885"/>
    <m/>
    <n v="152313204401"/>
    <s v="WARKOP NGOPI JOSS TA"/>
    <s v="ODP-MIP-FB/118 FB/D10/118.01"/>
    <s v="WO061062740"/>
    <m/>
    <m/>
    <m/>
    <n v="112.43553199999999"/>
    <n v="-7.4510350000000001"/>
    <s v="|MC20217|MYIA-098770704914/POI/mocammad wachid/085113136062/ngopijossta@gmail.com"/>
    <s v="MYIB_ASSISTANT"/>
    <m/>
    <m/>
    <m/>
    <m/>
    <m/>
    <m/>
    <m/>
    <m/>
    <s v="Management Janji"/>
    <s v="2026-08-07 08:00:00 | telp :085113136062 alt : manja : pagi : siang 07/08/2026 hub sebelum ke lokasi "/>
    <s v="FCC"/>
    <d v="2026-06-08T11:54:59"/>
    <d v="2026-08-07T08:00:00"/>
    <m/>
    <s v="PS"/>
    <s v="MOJOKERTO"/>
    <s v="NO ADDON"/>
    <n v="20260808"/>
    <s v="Completed"/>
    <s v="HSI Bisnis Promo HUT Telkom PSB 70% - 150 Mbps"/>
    <s v="INDIBIZ"/>
    <m/>
    <m/>
    <d v="2026-08-07T08:00:00"/>
    <s v="2026-08-07 08:00:00 | telp :085113136062 alt : manja : pagi : siang 07/08/2026 hub sebelum ke lokasi "/>
    <n v="2026"/>
    <n v="8"/>
    <n v="8"/>
    <d v="2026-08-08T00:00:00"/>
    <n v="0.66666666666424135"/>
    <x v="0"/>
    <x v="13"/>
  </r>
  <r>
    <n v="249"/>
    <n v="1002507813"/>
    <n v="3"/>
    <x v="4"/>
    <n v="5"/>
    <s v="MATARAM"/>
    <s v="LOMBOK BARAT TENGAH"/>
    <s v="PRY"/>
    <s v="REG"/>
    <s v="AO"/>
    <s v="NEW SALES"/>
    <s v="1P INET"/>
    <s v="Completed (PS)"/>
    <s v="RBS-Regional 3"/>
    <d v="2026-08-04T11:37:56"/>
    <d v="2026-08-05T19:16:23"/>
    <n v="69358168"/>
    <m/>
    <n v="172603791531"/>
    <s v="TOKO MAINAN ANAK-ANAK"/>
    <s v="ODP-PYA-FAE/18 FAL/D05/18.01"/>
    <s v="WO060875430"/>
    <m/>
    <m/>
    <m/>
    <n v="116.241137087345"/>
    <n v="-8.7467539285934297"/>
    <s v="MD|MYDB-20260803264290|DN00001/MN01272|TOKO MAINAN ANAK-ANAK|083147689744"/>
    <s v="MYDIGIBIZPARTNER"/>
    <m/>
    <m/>
    <m/>
    <m/>
    <m/>
    <m/>
    <m/>
    <m/>
    <s v="Management Janji"/>
    <s v="2026-08-05 08:00:00 | Nama PIC : Ibu Nurmala No HP : 083147689744 No Alt : - M Janji : 05 Agustus 2026 Jam Pasang : Pagi / Siang Note : hubungi pelanggan jika ingin ke lokasi, terima kasih"/>
    <s v="FCC"/>
    <d v="2026-04-08T11:40:22"/>
    <d v="2026-08-05T08:00:00"/>
    <m/>
    <s v="PS"/>
    <s v="LOMBOK TENGAH"/>
    <s v="NO ADDON"/>
    <n v="20260805"/>
    <s v="Completed"/>
    <s v="HSI Bisnis Promo HUT Telkom PSB 70% - 50 Mbps"/>
    <s v="INDIBIZ"/>
    <m/>
    <m/>
    <d v="2026-08-05T08:00:00"/>
    <s v="2026-08-05 08:00:00 | Nama PIC : Ibu Nurmala No HP : 083147689744 No Alt : - M Janji : 05 Agustus 2026 Jam Pasang : Pagi / Siang Note : hubungi pelanggan jika ingin ke lokasi, terima kasih"/>
    <n v="2026"/>
    <n v="8"/>
    <n v="5"/>
    <d v="2026-08-05T00:00:00"/>
    <n v="-0.33333333333575865"/>
    <x v="0"/>
    <x v="9"/>
  </r>
  <r>
    <n v="250"/>
    <n v="1002516660"/>
    <n v="3"/>
    <x v="1"/>
    <n v="4"/>
    <s v="SEMARANG"/>
    <s v="INNER - SEMARANG JATENG UTARA"/>
    <s v="SMC"/>
    <s v="REG"/>
    <s v="AO"/>
    <s v="NEW SALES"/>
    <s v="1P INET"/>
    <s v="MIE - SEND SURVEY"/>
    <s v="RBS-Regional 3"/>
    <d v="2026-08-09T19:43:56"/>
    <d v="2026-08-09T19:46:01"/>
    <n v="69362012"/>
    <m/>
    <n v="146422108950"/>
    <s v="PT REVASS UTAMA MEDIKA - REP SEMARANG"/>
    <s v="ODP-SMC-FD/105 FD/D09/105.01"/>
    <s v="WO061343379"/>
    <m/>
    <m/>
    <m/>
    <n v="110.40173102170201"/>
    <n v="-7.0066714431188402"/>
    <s v="MD|MYDB-20260807264680|DN00001/MN00345|PT REVASS UTAMA MEDIKA - REP SEMARANG|085280141927"/>
    <s v="MYDIGIBIZPARTNER"/>
    <m/>
    <m/>
    <m/>
    <m/>
    <m/>
    <m/>
    <m/>
    <m/>
    <s v="Management Janji"/>
    <s v="2026-08-13 08:00:00 | M Janji : 13 agustus 2026 jam Pasang : pagi  Note : hubungi pelanggan jika ingin kelokasi"/>
    <s v="FCC"/>
    <d v="2026-09-08T19:54:40"/>
    <d v="2026-08-13T08:00:00"/>
    <m/>
    <s v="SURVEY_NEW_MANJA"/>
    <s v="X"/>
    <s v="NO ADDON"/>
    <m/>
    <s v="MIE - SEND SURVEY"/>
    <s v="HSI Bisnis Promo HUT Telkom PSB 70% - 100 Mbps Dual Band"/>
    <s v="INDIBIZ"/>
    <m/>
    <m/>
    <d v="2026-08-13T08:00:00"/>
    <s v="2026-08-13 08:00:00 | M Janji : 13 agustus 2026 jam Pasang : pagi  Note : hubungi pelanggan jika ingin kelokasi"/>
    <m/>
    <m/>
    <m/>
    <e v="#NUM!"/>
    <e v="#NUM!"/>
    <x v="1"/>
    <x v="1"/>
  </r>
  <r>
    <n v="251"/>
    <n v="1002513461"/>
    <n v="3"/>
    <x v="1"/>
    <n v="4"/>
    <s v="SEMARANG"/>
    <s v="UNGARAN"/>
    <s v="ABR"/>
    <s v="REG"/>
    <s v="AO"/>
    <s v="NEW SALES"/>
    <s v="1P INET"/>
    <s v="Completed (PS)"/>
    <s v="RBS-Regional 3"/>
    <d v="2026-08-06T18:58:57"/>
    <d v="2026-08-08T16:49:55"/>
    <n v="69360335"/>
    <m/>
    <n v="141459107434"/>
    <s v="SPBU 44 506 06 BEDONO"/>
    <s v="ODP-ABR-FF/042 FF/D04/042.01"/>
    <s v="WO061116023"/>
    <m/>
    <m/>
    <m/>
    <n v="110.34745150000001"/>
    <n v="-7.3084971999999997"/>
    <s v="|MN02495|MYIA-007803979152/POI/I MADE MUDITA/081328099275/spbu4450606@gmail.com"/>
    <s v="MYIB_ASSISTANT"/>
    <m/>
    <m/>
    <m/>
    <m/>
    <m/>
    <m/>
    <m/>
    <m/>
    <s v="Management Janji"/>
    <s v="2026-08-07 15:00:00 | Nama PIC : BAPAK MADE MUDITA No HP : 081328099275 Alt :  M Janji : (JUMAT/7/AGUSTUS/2026) jam Pasang : 09:00 Note : hubungi pelanggan jika ingin kelokasi"/>
    <s v="FCC"/>
    <d v="2026-06-08T19:10:22"/>
    <d v="2026-08-07T15:00:00"/>
    <m/>
    <s v="PS"/>
    <s v="AMBARAWA"/>
    <s v="NO ADDON"/>
    <n v="20260808"/>
    <s v="Completed"/>
    <s v="HSI Bisnis Basic Promo HUT Telkom PSB 70% - 50 Mbps"/>
    <s v="INDIBIZ"/>
    <m/>
    <m/>
    <d v="2026-08-07T15:00:00"/>
    <s v="2026-08-07 15:00:00 | Nama PIC : BAPAK MADE MUDITA No HP : 081328099275 Alt :  M Janji : (JUMAT/7/AGUSTUS/2026) jam Pasang : 09:00 Note : hubungi pelanggan jika ingin kelokasi"/>
    <n v="2026"/>
    <n v="8"/>
    <n v="8"/>
    <d v="2026-08-08T00:00:00"/>
    <n v="0.375"/>
    <x v="0"/>
    <x v="1"/>
  </r>
  <r>
    <n v="252"/>
    <n v="1002514543"/>
    <n v="3"/>
    <x v="0"/>
    <n v="5"/>
    <s v="KEDIRI"/>
    <s v="BLITAR"/>
    <s v="LDY"/>
    <s v="REG"/>
    <s v="AO"/>
    <s v="NEW SALES"/>
    <s v="1P INET"/>
    <s v="Completed (PS)"/>
    <s v="RBS-Regional 3"/>
    <d v="2026-08-07T13:11:58"/>
    <d v="2026-08-10T17:04:46"/>
    <n v="69360757"/>
    <m/>
    <n v="152734208665"/>
    <s v="UPT SMP Negeri 1 Wonotirto"/>
    <s v="ODP-LDY-FE/21 FE/D05/21.01"/>
    <s v="WO061160756"/>
    <m/>
    <m/>
    <m/>
    <n v="112.15512200000001"/>
    <n v="-8.2201109999999993"/>
    <s v="|MN00385|MYIA-055211737537/POI/Bambang Saifudin/08563298916/smpnsatuwonotirto@gmail.com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3:25:39"/>
    <d v="2026-08-10T08:00:00"/>
    <m/>
    <s v="PS"/>
    <s v="WLINGI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Info Tambahan : Hubungi pelanggan dulu sebelum ke lokasi terima kasih."/>
    <n v="2026"/>
    <n v="8"/>
    <n v="10"/>
    <d v="2026-08-10T00:00:00"/>
    <n v="-0.33333333333575865"/>
    <x v="0"/>
    <x v="18"/>
  </r>
  <r>
    <n v="253"/>
    <n v="1002509300"/>
    <n v="3"/>
    <x v="7"/>
    <n v="4"/>
    <s v="KUDUS"/>
    <s v="PURWODADI"/>
    <s v="WRO"/>
    <s v="REG"/>
    <s v="AO"/>
    <s v="NEW SALES"/>
    <s v="1P INET"/>
    <s v="Completed (PS)"/>
    <s v="RBS-Regional 3"/>
    <d v="2026-08-04T16:58:56"/>
    <d v="2026-08-06T14:34:45"/>
    <n v="69358570"/>
    <m/>
    <n v="142509107212"/>
    <s v="SPBU 4458118"/>
    <s v="ODP-WRO-FL/035 FL/D05/035.01"/>
    <s v="WO060923300"/>
    <m/>
    <m/>
    <m/>
    <n v="111.205994"/>
    <n v="-7.0491840000000003"/>
    <s v="|MN01996|MYIA-016318136315/POI/Heri Susilo/085325311653/sandiblora36@gmail.com"/>
    <s v="MYIB_ASSISTANT"/>
    <m/>
    <m/>
    <m/>
    <m/>
    <m/>
    <m/>
    <m/>
    <m/>
    <s v="Management Janji"/>
    <s v="2026-08-05 15:00:00 | Tanggal pemasangan : 05 agustus 2026 Jam pemasangan : 08.00 - 12.00 Info Tambahan : Hubungi pelanggan dulu sebelum ke lokasi terimakasih"/>
    <s v="FCC"/>
    <d v="2026-04-08T17:10:10"/>
    <d v="2026-08-05T15:00:00"/>
    <m/>
    <s v="PS"/>
    <s v="WIROSARI"/>
    <s v="NO ADDON"/>
    <n v="20260806"/>
    <s v="Completed"/>
    <s v="HSI Bisnis Promo HUT Telkom PSB 70% - 50 Mbps"/>
    <s v="INDIBIZ"/>
    <m/>
    <m/>
    <d v="2026-08-05T15:00:00"/>
    <s v="2026-08-05 15:00:00 | Tanggal pemasangan : 05 agustus 2026 Jam pemasangan : 08.00 - 12.00 Info Tambahan : Hubungi pelanggan dulu sebelum ke lokasi terimakasih"/>
    <n v="2026"/>
    <n v="8"/>
    <n v="6"/>
    <d v="2026-08-06T00:00:00"/>
    <n v="0.375"/>
    <x v="0"/>
    <x v="1"/>
  </r>
  <r>
    <n v="254"/>
    <n v="1002506124"/>
    <n v="3"/>
    <x v="3"/>
    <n v="4"/>
    <s v="YOGYAKARTA"/>
    <s v="GUNUNG KIDUL"/>
    <s v="WNS"/>
    <s v="REG"/>
    <s v="AO"/>
    <s v="NEW SALES"/>
    <m/>
    <s v="CC - HD1A - INPROGRESS UNCONTACTED"/>
    <s v="RBS-Regional 3"/>
    <d v="2026-08-03T13:37:50"/>
    <d v="2026-08-08T17:19:53"/>
    <n v="69357543"/>
    <m/>
    <n v="143135115015"/>
    <s v="DP CAFE"/>
    <m/>
    <m/>
    <m/>
    <m/>
    <m/>
    <n v="110.556403455207"/>
    <n v="-8.1306640952167992"/>
    <s v="AMRBS/405613/FARISTA APRILLIA/R3/YOGYAKARTA/HSI BISNIS 1S 75 MBPS PROMO HUT TELKOM 1:1/IMAM HANAFI/082241020724 087839358174/work.hanafi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HANIF NUROHMAN 40981182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  <x v="1"/>
  </r>
  <r>
    <n v="255"/>
    <n v="1002516381"/>
    <n v="3"/>
    <x v="1"/>
    <n v="4"/>
    <s v="PEKALONGAN"/>
    <s v="BREBES"/>
    <s v="TTL"/>
    <s v="REG"/>
    <s v="AO"/>
    <s v="NEW SALES"/>
    <s v="1P INET"/>
    <s v="CC - HD1A - INPROGRESS UNCONTACTED"/>
    <s v="RBS-Regional 3"/>
    <d v="2026-08-09T10:43:57"/>
    <d v="2026-08-11T07:22:22"/>
    <n v="69361764"/>
    <m/>
    <n v="142204107625"/>
    <s v="CV. SUBEKTI SETIABUDI"/>
    <s v="ODP-TTL-FF/035 FF/D02/035.01"/>
    <s v="WO061307666"/>
    <m/>
    <m/>
    <m/>
    <n v="108.87956"/>
    <n v="-6.8732230000000003"/>
    <s v="|MN00292|MYIA-026126076198/POI/SUDIARTO/081804621352/prabowo2121new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0:54:43"/>
    <d v="2026-08-10T08:00:00"/>
    <m/>
    <s v="FCC"/>
    <s v="KETANGGUNGAN"/>
    <s v="NO ADDON"/>
    <m/>
    <s v="UNCONTACTED : Telepon Tidak Diangkat - RNA Muhammad Fauzan Fidhianta 40961370|MYDITA"/>
    <s v="HSI Bisnis Promo HUT Telkom PSB 70%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1"/>
    <x v="1"/>
  </r>
  <r>
    <n v="256"/>
    <n v="1002510212"/>
    <n v="3"/>
    <x v="5"/>
    <n v="5"/>
    <s v="SBY UTARA"/>
    <s v="GRESIK"/>
    <s v="GSK"/>
    <s v="REG"/>
    <s v="AO"/>
    <s v="NEW SALES"/>
    <s v="1P INET"/>
    <s v="Completed (PS)"/>
    <s v="RBS-Regional 3"/>
    <d v="2026-08-05T11:25:57"/>
    <d v="2026-08-05T18:26:27"/>
    <n v="69358977"/>
    <m/>
    <n v="152421262136"/>
    <s v="Toko Oktavian"/>
    <s v="ODP-GSK-FBX/25 FBX/D02/25.01"/>
    <s v="WO060967779"/>
    <m/>
    <m/>
    <m/>
    <n v="112.60519549999999"/>
    <n v="-7.1770965000000002"/>
    <s v="|MN02435|MYIA-054309464545/POI/Oktavian Adisaputra /081321039250/oktavianadisaputra14@gmail.com"/>
    <s v="MYIB_ASSISTANT"/>
    <m/>
    <m/>
    <m/>
    <m/>
    <m/>
    <m/>
    <m/>
    <m/>
    <s v="Management Janji"/>
    <s v="2026-08-09 13:00:00 | Tanggal: 06/8/2026 Jam Pasang: Siang Note: Hubungi pelanggan sebelum ke lokasi, terima kasih."/>
    <s v="FCC"/>
    <d v="2026-05-08T11:39:53"/>
    <d v="2026-08-09T13:00:00"/>
    <m/>
    <s v="PS"/>
    <s v="GRESIK"/>
    <s v="NO ADDON"/>
    <n v="20260805"/>
    <s v="Completed"/>
    <s v="HSI Bisnis Basic Promo HUT Telkom PSB 70% - 75 Mbps"/>
    <s v="INDIBIZ"/>
    <m/>
    <m/>
    <d v="2026-08-09T13:00:00"/>
    <s v="2026-08-09 13:00:00 | Tanggal: 06/8/2026 Jam Pasang: Siang Note: Hubungi pelanggan sebelum ke lokasi, terima kasih."/>
    <n v="2026"/>
    <n v="8"/>
    <n v="5"/>
    <d v="2026-08-05T00:00:00"/>
    <n v="-4.5416666666642413"/>
    <x v="0"/>
    <x v="14"/>
  </r>
  <r>
    <n v="257"/>
    <n v="1002516338"/>
    <n v="3"/>
    <x v="7"/>
    <n v="4"/>
    <s v="KUDUS"/>
    <s v="JEPARA"/>
    <s v="JPR"/>
    <s v="REG"/>
    <s v="AO"/>
    <s v="NEW SALES"/>
    <s v="1P INET"/>
    <s v="7 | OSS - PROVISIONING ISSUED"/>
    <s v="RBS-Regional 3"/>
    <d v="2026-08-09T09:55:56"/>
    <d v="2026-08-10T21:34:51"/>
    <n v="69361729"/>
    <m/>
    <n v="142539117749"/>
    <s v="TOKO DHITO"/>
    <s v="ODP-JPR-FS/114"/>
    <s v="WO061304845"/>
    <m/>
    <m/>
    <m/>
    <n v="110.724441"/>
    <n v="-6.5686200000000001"/>
    <s v="|MC60040|MYIA-024365547546/POI/Evaldi Silva Ainil Aziz/085933833422/dhitotoko@gmail.com"/>
    <s v="MYIB_ASSISTANT"/>
    <m/>
    <m/>
    <m/>
    <m/>
    <m/>
    <m/>
    <m/>
    <m/>
    <s v="Management Janji"/>
    <s v="2026-08-10 15:00:00 | Tanggal pemasangan: 10/08/2026 Jam pemasangan : 15.00 Info Tambahan : Hubungi pelanggan dulu sebelum ke lokasi. terima kasih "/>
    <s v="FCC"/>
    <d v="2026-09-08T10:09:51"/>
    <d v="2026-08-10T15:00:00"/>
    <m/>
    <s v="PI"/>
    <s v="X"/>
    <s v="NO ADDON"/>
    <m/>
    <s v="Provisioning Issued"/>
    <s v="HSI Bisnis Promo HUT Telkom PSB 70% - 75 Mbps"/>
    <s v="INDIBIZ"/>
    <m/>
    <m/>
    <d v="2026-08-10T15:00:00"/>
    <s v="2026-08-10 15:00:00 | Tanggal pemasangan: 10/08/2026 Jam pemasangan : 15.00 Info Tambahan : Hubungi pelanggan dulu sebelum ke lokasi. terima kasih "/>
    <m/>
    <m/>
    <m/>
    <e v="#NUM!"/>
    <e v="#NUM!"/>
    <x v="1"/>
    <x v="1"/>
  </r>
  <r>
    <n v="258"/>
    <n v="1002506175"/>
    <n v="3"/>
    <x v="3"/>
    <n v="4"/>
    <s v="MAGELANG"/>
    <s v="MUNTILAN"/>
    <s v="MUN"/>
    <s v="REG"/>
    <s v="AO"/>
    <s v="NEW SALES"/>
    <m/>
    <s v="Completed (PS)"/>
    <s v="RBS-Regional 3"/>
    <d v="2026-08-03T13:59:37"/>
    <d v="2026-08-03T21:09:33"/>
    <n v="69353932"/>
    <m/>
    <n v="141146114787"/>
    <s v="CV BERKAH MITRA MERAPI FARM"/>
    <s v="ODP-MUN-FAH/019"/>
    <s v="WO060799412"/>
    <m/>
    <m/>
    <m/>
    <n v="110.275694"/>
    <n v="-7.5718529999999999"/>
    <s v="|MN02395|MYIA-022654920672/POI/SALMAN AL FARIDZI/08131000230/salmanalfiyah971@gmail.com"/>
    <s v="Sales Profesional"/>
    <m/>
    <m/>
    <m/>
    <m/>
    <m/>
    <m/>
    <m/>
    <m/>
    <s v="Management Janji"/>
    <s v="2026-07-30 08:00:00 | Nama PIC : Salman  No HP : 08131000230  Alt :   M Janji : 29 Juli 2026  Jam Pasang : 08.00 - 13:00   NoteÃ‚Â :  hubungi terlebih dahulu sebelum kelokasi"/>
    <s v="FCC"/>
    <d v="2026-03-08T14:10:30"/>
    <m/>
    <m/>
    <s v="PS"/>
    <s v="MUNTILA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08:00:00 | Nama PIC : Salman  No HP : 08131000230  Alt :   M Janji : 29 Juli 2026  Jam Pasang : 08.00 - 13:00   NoteÃ‚Â :  hubungi terlebih dahulu sebelum kelokasi"/>
    <n v="2026"/>
    <n v="8"/>
    <n v="3"/>
    <d v="2026-08-03T00:00:00"/>
    <n v="-0.29166666666424135"/>
    <x v="0"/>
    <x v="1"/>
  </r>
  <r>
    <n v="259"/>
    <n v="1002515915"/>
    <n v="3"/>
    <x v="0"/>
    <n v="5"/>
    <s v="MADIUN"/>
    <s v="MADIUN"/>
    <s v="CRB"/>
    <s v="REG"/>
    <s v="AO"/>
    <s v="NEW SALES"/>
    <s v="1P INET"/>
    <s v="7 | OSS - PROVISIONING ISSUED"/>
    <s v="RBS-Regional 3"/>
    <d v="2026-08-08T13:04:58"/>
    <d v="2026-08-09T13:09:34"/>
    <n v="69361421"/>
    <m/>
    <n v="152632208647"/>
    <s v="SPBU PILANGKENCENG"/>
    <s v="ODP-CRB-FF/01 FF/D01/01.01"/>
    <s v="WO061258269"/>
    <m/>
    <m/>
    <m/>
    <n v="111.663045"/>
    <n v="-7.5149819999999998"/>
    <s v="|MC20208|MYIA-037805015078/POI/RUDI RIANTO/081227456412/spbupilangkenceng5363127@gmail.com"/>
    <s v="MYIB_ASSISTANT"/>
    <m/>
    <m/>
    <m/>
    <m/>
    <m/>
    <m/>
    <m/>
    <m/>
    <s v="Management Janji"/>
    <s v="2026-08-09 13:00:00 | Nama PIC: bp rudi  Notel: 081227456412 Alt: -  Tanggal: 9/8/2026 Jam Pasang: Siang Note: Hubungi pelanggan sebelum ke lokasi, terima kasih. "/>
    <s v="FCC"/>
    <d v="2026-08-08T13:10:17"/>
    <d v="2026-08-09T13:00:00"/>
    <m/>
    <s v="PI"/>
    <s v="CARUBAN"/>
    <s v="NO ADDON"/>
    <m/>
    <s v="Provisioning Issued"/>
    <s v="HSI Bisnis Promo HUT Telkom PSB 70% - 50 Mbps"/>
    <s v="INDIBIZ"/>
    <m/>
    <m/>
    <d v="2026-08-09T13:00:00"/>
    <s v="2026-08-09 13:00:00 | Nama PIC: bp rudi  Notel: 081227456412 Alt: -  Tanggal: 9/8/2026 Jam Pasang: Siang Note: Hubungi pelanggan sebelum ke lokasi, terima kasih. "/>
    <m/>
    <m/>
    <m/>
    <e v="#NUM!"/>
    <e v="#NUM!"/>
    <x v="1"/>
    <x v="21"/>
  </r>
  <r>
    <n v="260"/>
    <n v="1002516393"/>
    <n v="3"/>
    <x v="5"/>
    <n v="5"/>
    <s v="SBY SELATAN"/>
    <s v="MANYAR"/>
    <s v="JGR"/>
    <s v="REG"/>
    <s v="AO"/>
    <s v="NEW SALES"/>
    <m/>
    <s v="Completed (PS)"/>
    <s v="RBS-Regional 3"/>
    <d v="2026-08-09T11:08:32"/>
    <d v="2026-08-10T18:31:45"/>
    <n v="69361788"/>
    <m/>
    <n v="152310255290"/>
    <s v="CV. Anugrah jaya sukses"/>
    <s v="ODP-RKT-FGH/63"/>
    <s v="WO061329814"/>
    <m/>
    <m/>
    <m/>
    <n v="112.7692893"/>
    <n v="-7.3160546000000002"/>
    <s v="|MN02446|/CV. Anugrah jaya sukses/08113112900/anggra2608@gmai.com/HSI Bisnis Promo HUT Telkom (1:1) 200 Mbps (Rp 790.000) PSB Rp 150.000/Anggra kurniawan/-7,316,046,112.77"/>
    <s v="Sales Force DBS"/>
    <m/>
    <m/>
    <m/>
    <m/>
    <m/>
    <m/>
    <m/>
    <m/>
    <s v="Management Janji"/>
    <s v="2026-08-10 13:00:00|Nama PIC:  bp anggra  No HP: 08113112900 Alt: Tanggal: 10/8/2026 Jam Pasang: Siang Note: Hubungi sebelum ke lokasi, terimakasih.|40010577|MYDITA"/>
    <s v="FCC"/>
    <d v="2026-09-08T11:10:11"/>
    <d v="2026-08-10T13:00:00"/>
    <m/>
    <s v="PS"/>
    <s v="JAGI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nggra  No HP: 08113112900 Alt: Tanggal: 10/8/2026 Jam Pasang: Siang Note: Hubungi sebelum ke lokasi, terimakasih.|40010577|MYDITA"/>
    <n v="2026"/>
    <n v="8"/>
    <n v="10"/>
    <d v="2026-08-10T00:00:00"/>
    <n v="-0.54166666666424135"/>
    <x v="0"/>
    <x v="12"/>
  </r>
  <r>
    <n v="261"/>
    <n v="1002510687"/>
    <n v="3"/>
    <x v="6"/>
    <n v="5"/>
    <s v="PASURUAN"/>
    <s v="PASURUAN"/>
    <s v="BNL"/>
    <s v="REG"/>
    <s v="AO"/>
    <s v="NEW SALES"/>
    <m/>
    <s v="Completed (PS)"/>
    <s v="RBS-Regional 3"/>
    <d v="2026-08-05T14:04:03"/>
    <d v="2026-08-07T13:18:04"/>
    <n v="69359252"/>
    <m/>
    <n v="152744222121"/>
    <s v="PUSTU KEDUNG BANTENG"/>
    <s v="ODP-BNL-FAA/85"/>
    <s v="WO061016672"/>
    <m/>
    <m/>
    <m/>
    <n v="112.78354950000001"/>
    <n v="-7.6446240000000003"/>
    <s v="|MN02680|/PUSTU KEDUNG BANTENG/WINBACK 2.0 HSI B2B (1:1) 50MBPS 355RB PSB DISC 70%//uptdkes.rembang@gmail 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10:37"/>
    <d v="2026-08-06T15:00:00"/>
    <m/>
    <s v="PS"/>
    <s v="BANGIL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0"/>
    <x v="17"/>
  </r>
  <r>
    <n v="262"/>
    <n v="1002515183"/>
    <n v="3"/>
    <x v="7"/>
    <n v="4"/>
    <s v="KUDUS"/>
    <s v="PURWODADI"/>
    <s v="WRO"/>
    <s v="REG"/>
    <s v="AO"/>
    <s v="NEW SALES"/>
    <s v="1P INET"/>
    <s v="102 | FOLLOW UP COMPLETED"/>
    <s v="RBS-Regional 3"/>
    <d v="2026-08-07T16:01:56"/>
    <d v="2026-08-10T10:26:09"/>
    <n v="69361025"/>
    <m/>
    <n v="142509107223"/>
    <s v="SPBU 4458112"/>
    <s v="ODP-WRO-FG/112 FG/D05/112.01"/>
    <s v="WO061186574"/>
    <m/>
    <m/>
    <m/>
    <n v="111.135701"/>
    <n v="-7.0903549999999997"/>
    <s v="|MN01996|MYIA-091289207121/POI/Siti Munfaizah/085325118582/spbutruwolu@gmail.com"/>
    <s v="MYIB_ASSISTANT"/>
    <m/>
    <m/>
    <m/>
    <m/>
    <m/>
    <m/>
    <m/>
    <m/>
    <s v="Management Janji"/>
    <s v="2026-08-08 13:00:00 | telp :085325118582  alt : pagi / siang 08/08/2026 hub sebelum ke lokasi  "/>
    <s v="FCC"/>
    <d v="2026-07-08T16:25:36"/>
    <d v="2026-08-08T13:00:00"/>
    <s v="Kendala Lainnya"/>
    <s v="REVOKE"/>
    <s v="WIROSARI"/>
    <s v="NO ADDON"/>
    <m/>
    <s v="Follow Up Revoke Completed, New Order ID : SC1002517230"/>
    <s v="HSI Bisnis Promo HUT Telkom PSB 70% - 100 Mbps"/>
    <s v="INDIBIZ"/>
    <m/>
    <m/>
    <d v="2026-08-08T13:00:00"/>
    <s v="2026-08-08 13:00:00 | telp :085325118582  alt : pagi / siang 08/08/2026 hub sebelum ke lokasi  "/>
    <m/>
    <m/>
    <m/>
    <e v="#NUM!"/>
    <e v="#NUM!"/>
    <x v="1"/>
    <x v="1"/>
  </r>
  <r>
    <n v="263"/>
    <n v="1002508268"/>
    <n v="3"/>
    <x v="3"/>
    <n v="4"/>
    <s v="MAGELANG"/>
    <s v="MUNTILAN"/>
    <s v="SWT"/>
    <s v="REG"/>
    <s v="AO"/>
    <s v="NEW SALES"/>
    <m/>
    <s v="FCC - HD1A - PROGRESS"/>
    <s v="RBS-Regional 3"/>
    <d v="2026-08-04T13:36:25"/>
    <d v="2026-08-04T13:38:14"/>
    <n v="69358298"/>
    <m/>
    <n v="142164113600"/>
    <s v="Priyanto farm"/>
    <m/>
    <m/>
    <m/>
    <m/>
    <m/>
    <n v="110.365425"/>
    <n v="-7.5303500000000003"/>
    <s v="|MN00935|/Priyanto farm/085801282125/priyantohadiprayitno@gmail.com/ 1S HSI BISNIS BASIC PROMO HUT 50 Mbps / AGUS SADEWO"/>
    <s v="Sales Profesional"/>
    <m/>
    <m/>
    <m/>
    <m/>
    <m/>
    <m/>
    <m/>
    <m/>
    <m/>
    <m/>
    <m/>
    <d v="2026-04-08T13:39:51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  <x v="1"/>
  </r>
  <r>
    <n v="264"/>
    <n v="1002515815"/>
    <n v="3"/>
    <x v="7"/>
    <n v="4"/>
    <s v="KUDUS"/>
    <s v="REMBANG"/>
    <s v="LSE"/>
    <s v="REG"/>
    <s v="AO"/>
    <s v="NEW SALES"/>
    <s v="1P INET"/>
    <s v="OSS - FALLOUT"/>
    <s v="RBS-Regional 3"/>
    <d v="2026-08-08T11:29:57"/>
    <d v="2026-08-10T16:47:57"/>
    <n v="69361361"/>
    <m/>
    <n v="142598105504"/>
    <s v="KSPPS BMT ASALAM ARTHADAYA.KK MARYUN"/>
    <s v="ODP-LSE-FC/012"/>
    <s v="WO061248581"/>
    <m/>
    <m/>
    <m/>
    <n v="111.58652135035599"/>
    <n v="-6.8762507145352698"/>
    <s v="|MN02366|MYIA-068064921863/POI/AMAR MARUF/081228813815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s v="Kendala Teknik"/>
    <s v="FO_WFM"/>
    <s v="REMBANG"/>
    <s v="NO ADDON"/>
    <m/>
    <s v="Provisioning Failed|WFM|INF009013822|TOJ_-6.7044997,111.4464518_-6.874206,111.586344 ODP jauh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1"/>
    <x v="1"/>
  </r>
  <r>
    <n v="265"/>
    <n v="1002510249"/>
    <n v="3"/>
    <x v="0"/>
    <n v="5"/>
    <s v="KEDIRI"/>
    <s v="TULUNGAGUNG"/>
    <s v="TUL"/>
    <s v="REG"/>
    <s v="AO"/>
    <s v="NEW SALES"/>
    <m/>
    <s v="Completed (PS)"/>
    <s v="RBS-Regional 3"/>
    <d v="2026-08-05T11:35:22"/>
    <d v="2026-08-06T08:17:34"/>
    <n v="69357251"/>
    <s v="-"/>
    <n v="-152606246379"/>
    <s v="PT. PUTRA SURYA MANDIRI SEJAHTERA"/>
    <s v="ODP-TUL-FAH/12"/>
    <s v="WO060969828"/>
    <m/>
    <m/>
    <m/>
    <n v="111.93582600000001"/>
    <n v="-8.0178799000000005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 Jam Pemasangan : 08:00 13:00  Info Tambahan : Hubungi pelanggan dulu sebelum ke lokasi terimakasih"/>
    <s v="FCC"/>
    <d v="2026-05-08T11:39:53"/>
    <m/>
    <m/>
    <s v="PS"/>
    <s v="TULUNGAGUNG"/>
    <s v="NO ADDON"/>
    <n v="202608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07:00:00"/>
    <s v="2026-08-04 08:00:00 | Tanggal Pemasangan : 04 Agustus 2026  Jam Pemasangan : 08:00 13:00  Info Tambahan : Hubungi pelanggan dulu sebelum ke lokasi terimakasih"/>
    <n v="2026"/>
    <n v="8"/>
    <n v="6"/>
    <d v="2026-08-06T00:00:00"/>
    <n v="0.70833333333575865"/>
    <x v="0"/>
    <x v="18"/>
  </r>
  <r>
    <n v="266"/>
    <n v="1002510924"/>
    <n v="3"/>
    <x v="4"/>
    <n v="5"/>
    <s v="MATARAM"/>
    <s v="INNER - NUSA TENGGARA"/>
    <s v="SWE"/>
    <s v="REG"/>
    <s v="AO"/>
    <s v="NEW SALES"/>
    <s v="1P INET"/>
    <s v="Completed (PS)"/>
    <s v="RBS-Regional 3"/>
    <d v="2026-08-05T14:58:56"/>
    <d v="2026-08-06T12:21:08"/>
    <n v="69359324"/>
    <m/>
    <n v="172605804101"/>
    <s v="K88 STATIONERY &amp; Agen BRILink"/>
    <s v="ODP-SWE-FAX/22"/>
    <s v="WO060998147"/>
    <m/>
    <m/>
    <m/>
    <n v="116.15454398095601"/>
    <n v="-8.6053575383132603"/>
    <s v="MD|MYDB-20260805264450|SC00001/MC00069|K88 STATIONERY &amp; Agen BRILink|087865511844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X"/>
    <s v="NO ADDON"/>
    <n v="20260806"/>
    <s v="Completed"/>
    <s v="HSI Bisnis Promo HUT Telkom PSB 70% - 1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30"/>
  </r>
  <r>
    <n v="267"/>
    <n v="1002511659"/>
    <n v="3"/>
    <x v="1"/>
    <n v="4"/>
    <s v="PEKALONGAN"/>
    <s v="PEMALANG"/>
    <s v="PML"/>
    <s v="REG"/>
    <s v="AO"/>
    <s v="NEW SALES"/>
    <s v="1P INET"/>
    <s v="102 | FOLLOW UP COMPLETED"/>
    <s v="RBS-Regional 3"/>
    <d v="2026-08-06T09:47:56"/>
    <d v="2026-08-07T11:32:12"/>
    <n v="69359666"/>
    <m/>
    <n v="142278112622"/>
    <s v="KUD MISOYO SARI"/>
    <s v="ODP-PML-FS/001 FS/D01/001.01"/>
    <s v="WO061047490"/>
    <m/>
    <m/>
    <m/>
    <n v="109.368638"/>
    <n v="-6.8634389999999996"/>
    <s v="|MN02086|MYIA-004026900870/POI/aris kusnandar /085225051702/kud.misoyo.sari@gmail.com"/>
    <s v="MYIB_ASSISTANT"/>
    <m/>
    <m/>
    <m/>
    <m/>
    <m/>
    <m/>
    <m/>
    <m/>
    <s v="Management Janji"/>
    <s v="2026-08-07 08:00:00 | Nama Pic : bp aris kusnandar  No Hp Pic : 085225051702 No alt : - Jam Pemasangan : pagi  Tanggal Pemasangan : 7 Agustus 2026"/>
    <s v="FCC"/>
    <d v="2026-06-08T09:55:05"/>
    <d v="2026-08-07T08:00:00"/>
    <m/>
    <s v="REVOKE"/>
    <s v="X"/>
    <s v="NO ADDON"/>
    <m/>
    <s v="Follow Up Revoke Completed, New Order ID : SC1002514362"/>
    <s v="HSI Bisnis Basic Promo HUT Telkom PSB 70% - 50 Mbps"/>
    <s v="INDIBIZ"/>
    <m/>
    <m/>
    <d v="2026-08-07T08:00:00"/>
    <s v="2026-08-07 08:00:00 | Nama Pic : bp aris kusnandar  No Hp Pic : 085225051702 No alt : - Jam Pemasangan : pagi  Tanggal Pemasangan : 7 Agustus 2026"/>
    <m/>
    <m/>
    <m/>
    <e v="#NUM!"/>
    <e v="#NUM!"/>
    <x v="1"/>
    <x v="1"/>
  </r>
  <r>
    <n v="268"/>
    <n v="1002511413"/>
    <n v="3"/>
    <x v="4"/>
    <n v="5"/>
    <s v="MATARAM"/>
    <s v="BIMA"/>
    <s v="DMP"/>
    <s v="REG"/>
    <s v="AO"/>
    <s v="NEW SALES"/>
    <s v="1P INET"/>
    <s v="Completed (PS)"/>
    <s v="RBS-Regional 3"/>
    <d v="2026-08-06T07:52:57"/>
    <d v="2026-08-07T17:12:06"/>
    <n v="69359523"/>
    <m/>
    <n v="172611785893"/>
    <s v="toko daud"/>
    <s v="ODP-DMP-FAH/34 FAH/D02/34.01"/>
    <s v="WO061034920"/>
    <m/>
    <m/>
    <m/>
    <n v="118.38266609999999"/>
    <n v="-8.7961479999999899"/>
    <s v="|MN02363|MYIA-059859121267/POI/daud tandi/082147591537/tiaradompu61@gmail.com"/>
    <s v="MYIB_ASSISTANT"/>
    <m/>
    <m/>
    <m/>
    <m/>
    <m/>
    <m/>
    <m/>
    <m/>
    <s v="Management Janji"/>
    <s v="2026-08-07 08:00:00 | telp :082147591537 alt : manja : pagi : siang 07/08/2026 hub sebelum ke lokasi "/>
    <s v="FCC"/>
    <d v="2026-06-08T07:55:38"/>
    <d v="2026-08-07T08:00:00"/>
    <m/>
    <s v="PS"/>
    <s v="DOMPU"/>
    <s v="NO ADDON"/>
    <n v="20260807"/>
    <s v="Completed"/>
    <s v="HSI Bisnis Promo HUT Telkom PSB 70% - 50 Mbps"/>
    <s v="INDIBIZ"/>
    <m/>
    <m/>
    <d v="2026-08-07T08:00:00"/>
    <s v="2026-08-07 08:00:00 | telp :082147591537 alt : manja : pagi : siang 07/08/2026 hub sebelum ke lokasi "/>
    <n v="2026"/>
    <n v="8"/>
    <n v="7"/>
    <d v="2026-08-07T00:00:00"/>
    <n v="-0.33333333333575865"/>
    <x v="0"/>
    <x v="8"/>
  </r>
  <r>
    <n v="269"/>
    <n v="1002510440"/>
    <n v="3"/>
    <x v="5"/>
    <n v="5"/>
    <s v="MADURA"/>
    <s v="BANGKALAN"/>
    <s v="OMB"/>
    <s v="REG"/>
    <s v="AO"/>
    <s v="NEW SALES"/>
    <s v="1P INET"/>
    <s v="Completed (PS)"/>
    <s v="RBS-Regional 3"/>
    <d v="2026-08-05T12:58:57"/>
    <d v="2026-08-06T09:17:30"/>
    <n v="69359136"/>
    <m/>
    <n v="152438901447"/>
    <s v="MADRASAH AL-RAHMAN"/>
    <s v="ODP-OMB-FE/10 FE/D01/10.01"/>
    <s v="WO060979128"/>
    <m/>
    <m/>
    <m/>
    <n v="113.36249615996999"/>
    <n v="-7.12767593593487"/>
    <s v="MD|MYDB-20260805264392|DN00001/MN02006|MADRASAH AL-RAHMAN|087899231342"/>
    <s v="MYDIGIBIZPARTNER"/>
    <m/>
    <m/>
    <m/>
    <m/>
    <m/>
    <m/>
    <m/>
    <m/>
    <s v="Management Janji"/>
    <s v="2026-08-06 15:00:00 | Jam pemasangan : 12.00 Info Tambahan : Hubungi pelanggan dulu sebelum ke lokasi terimakasih  "/>
    <s v="FCC"/>
    <d v="2026-05-08T13:10:17"/>
    <d v="2026-08-06T15:00:00"/>
    <m/>
    <s v="PS"/>
    <s v="X"/>
    <s v="NETMONK"/>
    <n v="20260806"/>
    <s v="Completed"/>
    <s v="HSI Bisnis Bundling Netmonk Promo 2026 PSB 70% - 300 Mbps"/>
    <s v="INDIBIZ"/>
    <m/>
    <m/>
    <d v="2026-08-06T15:00:00"/>
    <s v="2026-08-06 15:00:00 | Jam pemasangan : 12.00 Info Tambahan : Hubungi pelanggan dulu sebelum ke lokasi terimakasih  "/>
    <n v="2026"/>
    <n v="8"/>
    <n v="6"/>
    <d v="2026-08-06T00:00:00"/>
    <n v="-0.625"/>
    <x v="0"/>
    <x v="7"/>
  </r>
  <r>
    <n v="270"/>
    <n v="1002507579"/>
    <n v="3"/>
    <x v="3"/>
    <n v="4"/>
    <s v="MAGELANG"/>
    <s v="MUNTILAN"/>
    <s v="SWT"/>
    <s v="REG"/>
    <s v="AO"/>
    <s v="NEW SALES"/>
    <m/>
    <s v="CC - HD1A - INPROGRESS UNCONTACTED"/>
    <s v="RBS-Regional 3"/>
    <d v="2026-08-04T10:58:53"/>
    <d v="2026-08-05T11:54:40"/>
    <n v="69358084"/>
    <m/>
    <n v="142164113591"/>
    <s v="Hartati Farm"/>
    <m/>
    <m/>
    <m/>
    <m/>
    <m/>
    <n v="110.36689440000001"/>
    <n v="-7.5307750000000002"/>
    <s v="|MN00935|/Hartati Farm/085800302224/srihartatishtt662@gmali.com/ 1S HSI BISNIS BASIC PROMO HUT 50 Mbps / AGUS SADEWO"/>
    <s v="Sales Profesional"/>
    <m/>
    <m/>
    <m/>
    <m/>
    <m/>
    <m/>
    <m/>
    <m/>
    <m/>
    <m/>
    <m/>
    <d v="2026-04-08T11:10:54"/>
    <m/>
    <m/>
    <s v="FCC"/>
    <s v="X"/>
    <s v="NO ADDON"/>
    <m/>
    <s v="UNCONTACTED : Mail Box - Memo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  <x v="1"/>
  </r>
  <r>
    <n v="271"/>
    <n v="1002507881"/>
    <n v="3"/>
    <x v="0"/>
    <n v="5"/>
    <s v="MALANG"/>
    <s v="KEPANJEN"/>
    <s v="KLJ"/>
    <s v="REG"/>
    <s v="AO"/>
    <s v="NEW SALES"/>
    <s v="1P INET"/>
    <s v="102 | FOLLOW UP COMPLETED"/>
    <s v="RBS-Regional 3"/>
    <d v="2026-08-04T11:50:58"/>
    <d v="2026-08-06T11:22:38"/>
    <n v="69358189"/>
    <m/>
    <n v="152703903403"/>
    <s v="TOKO KUE DINOYO MALANG"/>
    <s v="ODP-KLJ-FAF/158 FAF/D04/158.01"/>
    <s v="WO060877303"/>
    <m/>
    <m/>
    <m/>
    <n v="112.6063291"/>
    <n v="-7.9375565999999997"/>
    <s v="|MN02214|MYIA-030609418801/POI/SOFANDI/081211377715/sofandioncom@gmail.com"/>
    <s v="MYIB_ASSISTANT"/>
    <m/>
    <m/>
    <m/>
    <m/>
    <m/>
    <m/>
    <m/>
    <m/>
    <s v="Management Janji"/>
    <s v="2026-08-05 08:00:00 | Nama Pic : bp SOFANDI No Hp Pic : 081211377715 No alt : - Jam Pemasangan : pagi  Tanggal Pemasangan : 5 Agustus 2026"/>
    <s v="FCC"/>
    <d v="2026-04-08T11:55:14"/>
    <d v="2026-08-05T08:00:00"/>
    <m/>
    <s v="REVOKE"/>
    <s v="KLOJEN"/>
    <s v="NO ADDON"/>
    <m/>
    <s v="Follow Up Revoke Completed, New Order ID : SC1002512021"/>
    <s v="HSI Bisnis Promo HUT Telkom PSB 70% - 50 Mbps"/>
    <s v="INDIBIZ"/>
    <m/>
    <m/>
    <d v="2026-08-05T08:00:00"/>
    <s v="2026-08-05 08:00:00 | Nama Pic : bp SOFANDI No Hp Pic : 081211377715 No alt : - Jam Pemasangan : pagi  Tanggal Pemasangan : 5 Agustus 2026"/>
    <m/>
    <m/>
    <m/>
    <e v="#NUM!"/>
    <e v="#NUM!"/>
    <x v="1"/>
    <x v="23"/>
  </r>
  <r>
    <n v="272"/>
    <n v="1002516378"/>
    <n v="3"/>
    <x v="5"/>
    <n v="5"/>
    <s v="MADURA"/>
    <s v="BANGKALAN"/>
    <s v="SPG"/>
    <s v="REG"/>
    <s v="AO"/>
    <s v="NEW SALES"/>
    <s v="1P INET"/>
    <s v="Completed (PS)"/>
    <s v="RBS-Regional 3"/>
    <d v="2026-08-09T10:40:56"/>
    <d v="2026-08-10T13:45:50"/>
    <n v="69361763"/>
    <m/>
    <n v="152434913563"/>
    <s v="SMA Nahdlatul ulama 1"/>
    <s v="ODP-SPG-FY/100 FY/D07/100.01"/>
    <s v="WO061307531"/>
    <m/>
    <m/>
    <m/>
    <n v="113.155218064785"/>
    <n v="-7.0075908919928098"/>
    <s v="MD|MYDB-20260809264808|DN00001/MN00572|SMA Nahdlatul ulama 1|08381054361"/>
    <s v="MYDIGIBIZPARTNER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SAMPANG"/>
    <s v="NETMONK"/>
    <n v="20260810"/>
    <s v="Completed"/>
    <s v="HSI Bisnis Bundling Netmonk Promo 2026 PSB 70% - 3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0"/>
    <x v="7"/>
  </r>
  <r>
    <n v="273"/>
    <n v="1002506598"/>
    <n v="3"/>
    <x v="6"/>
    <n v="5"/>
    <s v="JEMBER"/>
    <s v="JEMBER"/>
    <s v="JER"/>
    <s v="REG"/>
    <s v="AO"/>
    <s v="NEW SALES"/>
    <s v="1P INET"/>
    <s v="Completed (PS)"/>
    <s v="RBS-Regional 3"/>
    <d v="2026-08-03T17:53:56"/>
    <d v="2026-08-05T21:04:34"/>
    <n v="69357825"/>
    <m/>
    <n v="152501280827"/>
    <s v="EZZY HOMESTAY"/>
    <s v="ODP-JER-FA/26 FA/D01/26.01"/>
    <s v="WO060830926"/>
    <m/>
    <m/>
    <m/>
    <n v="113.677196"/>
    <n v="-8.1773179999999996"/>
    <s v="|MN02617|MYIA-057292805690/POI/PRABOWO/0881037504976/ezzy.homestay01@gmail.com"/>
    <s v="MYIB_ASSISTANT"/>
    <m/>
    <m/>
    <m/>
    <m/>
    <m/>
    <m/>
    <m/>
    <m/>
    <s v="Management Janji"/>
    <s v="2026-08-05 08:00:00 | Nama PIC : bu renita No HP : 0881037504976 Tanggal Pemasangan : 05 Agustus 2026 Jam Pemasangan : 08:00 15:00 Info Tambahan : Hubungi pelanggan dulu sebelum ke lokasi terimakasih"/>
    <s v="FCC"/>
    <d v="2026-03-08T17:54:48"/>
    <d v="2026-08-05T08:00:00"/>
    <m/>
    <s v="PS"/>
    <s v="JEMBER"/>
    <s v="NETMONK"/>
    <n v="20260805"/>
    <s v="Completed"/>
    <s v="HSI Bisnis Bundling Netmonk Promo 2026 PSB 70% - 200 Mbps"/>
    <s v="INDIBIZ"/>
    <m/>
    <m/>
    <d v="2026-08-05T08:00:00"/>
    <s v="2026-08-05 08:00:00 | Nama PIC : bu renita No HP : 0881037504976 Tanggal Pemasangan : 05 Agustus 2026 Jam Pemasangan : 08:00 15:00 Info Tambahan : Hubungi pelanggan dulu sebelum ke lokasi terimakasih"/>
    <n v="2026"/>
    <n v="8"/>
    <n v="5"/>
    <d v="2026-08-05T00:00:00"/>
    <n v="-0.33333333333575865"/>
    <x v="0"/>
    <x v="27"/>
  </r>
  <r>
    <n v="274"/>
    <n v="1002505992"/>
    <n v="3"/>
    <x v="7"/>
    <n v="4"/>
    <s v="KUDUS"/>
    <s v="BLORA"/>
    <s v="BLO"/>
    <s v="REG"/>
    <s v="AO"/>
    <s v="NEW SALES"/>
    <s v="1P INET"/>
    <s v="Completed (PS)"/>
    <s v="RBS-Regional 3"/>
    <d v="2026-08-03T12:34:56"/>
    <d v="2026-08-04T15:03:18"/>
    <n v="69357456"/>
    <m/>
    <n v="141569115674"/>
    <s v="KOPI PAHING"/>
    <s v="ODP-BLO-FJ/023 FJ/D03/023.01"/>
    <s v="WO060783211"/>
    <m/>
    <m/>
    <m/>
    <n v="111.4098855"/>
    <n v="-7.0323032000000003"/>
    <s v="|MC60133|MYIA-065472751284/POI/WIO ISTANZA/081227832961/wio398023@gmail.com"/>
    <s v="MYIB_ASSISTANT"/>
    <m/>
    <m/>
    <m/>
    <m/>
    <m/>
    <m/>
    <m/>
    <m/>
    <s v="Management Janji"/>
    <s v="2026-08-04 13:00:00 | M Janji : 4 agustus 2026 jam Pasang : pagi siang Note : hubungi pelanggan jika ingin kelokasi"/>
    <s v="FCC"/>
    <d v="2026-03-08T12:40:00"/>
    <d v="2026-08-04T13:00:00"/>
    <m/>
    <s v="PS"/>
    <s v="X"/>
    <s v="NO ADDON"/>
    <n v="20260804"/>
    <s v="Completed"/>
    <s v="HSI Bisnis PSB 70% - 75 Mbps"/>
    <s v="INDIBIZ"/>
    <m/>
    <m/>
    <d v="2026-08-04T13:00:00"/>
    <s v="2026-08-04 13:00:00 | M Janji : 4 agustus 2026 jam Pasang : pagi siang Note : hubungi pelanggan jika ingin kelokasi"/>
    <n v="2026"/>
    <n v="8"/>
    <n v="4"/>
    <d v="2026-08-04T00:00:00"/>
    <n v="-0.54166666666424135"/>
    <x v="0"/>
    <x v="1"/>
  </r>
  <r>
    <n v="275"/>
    <n v="1002512085"/>
    <n v="3"/>
    <x v="6"/>
    <n v="5"/>
    <s v="JEMBER"/>
    <s v="SITUBONDO"/>
    <s v="ASB"/>
    <s v="REG"/>
    <s v="AO"/>
    <s v="NEW SALES"/>
    <s v="1P INET"/>
    <s v="Completed (PS)"/>
    <s v="RBS-Regional 3"/>
    <d v="2026-08-06T11:34:56"/>
    <d v="2026-08-06T14:54:49"/>
    <n v="69359866"/>
    <m/>
    <n v="152527209089"/>
    <s v="EXCOM COPY CENTER"/>
    <s v="ODP-ASB-FB/28 FB/D05/28.01"/>
    <s v="WO061061037"/>
    <m/>
    <m/>
    <m/>
    <n v="114.293574782487"/>
    <n v="-7.7571493701770704"/>
    <s v="|MC30281|MYIA-071333616010/POI/SAMSUL HADI /083132974631/samsulhadi2022000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39:52"/>
    <d v="2026-08-07T08:00:00"/>
    <m/>
    <s v="PS"/>
    <s v="SITUBONDO"/>
    <s v="NO ADDON"/>
    <n v="20260806"/>
    <s v="Completed"/>
    <s v="HSI Bisnis Promo HUT Telkom PSB 70% - 30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0"/>
    <x v="10"/>
  </r>
  <r>
    <n v="276"/>
    <n v="1002512672"/>
    <n v="3"/>
    <x v="0"/>
    <n v="5"/>
    <s v="MALANG"/>
    <s v="KEPANJEN"/>
    <s v="GDG"/>
    <s v="REG"/>
    <s v="AO"/>
    <s v="NEW SALES"/>
    <s v="1P INET"/>
    <s v="Completed (PS)"/>
    <s v="RBS-Regional 3"/>
    <d v="2026-08-06T14:28:57"/>
    <d v="2026-08-07T13:42:07"/>
    <n v="69360040"/>
    <m/>
    <n v="152704231413"/>
    <s v="PT. ALINDO MEDIA DIGITAL"/>
    <s v="ODP-GDG-FAP/06 FAP/D01/06.01"/>
    <s v="WO061085352"/>
    <m/>
    <m/>
    <m/>
    <n v="112.58985903113999"/>
    <n v="-8.0713069912773108"/>
    <s v="MD|MYDB-20260806264504|SC20017/MC20200|PT. ALINDO MEDIA DIGITAL|085368888819"/>
    <s v="MYDIGIBIZPARTNER"/>
    <m/>
    <m/>
    <m/>
    <m/>
    <m/>
    <m/>
    <m/>
    <m/>
    <s v="Management Janji"/>
    <s v="2026-08-09 08:00:00 | Nama Pic : bp ali  No Hp Pic : 085368888819 No alt : - Jam Pemasangan : pagi  Tanggal Pemasangan : 7 Agustus 2026"/>
    <s v="FCC"/>
    <d v="2026-06-08T14:40:01"/>
    <d v="2026-08-09T08:00:00"/>
    <m/>
    <s v="PS"/>
    <s v="KLOJEN"/>
    <s v="NO ADDON"/>
    <n v="20260807"/>
    <s v="Completed"/>
    <s v="HSI Bisnis Promo HUT Telkom PSB 70% - 200 Mbps"/>
    <s v="INDIBIZ"/>
    <m/>
    <m/>
    <d v="2026-08-09T08:00:00"/>
    <s v="2026-08-09 08:00:00 | Nama Pic : bp ali  No Hp Pic : 085368888819 No alt : - Jam Pemasangan : pagi  Tanggal Pemasangan : 7 Agustus 2026"/>
    <n v="2026"/>
    <n v="8"/>
    <n v="7"/>
    <d v="2026-08-07T00:00:00"/>
    <n v="-2.3333333333357587"/>
    <x v="0"/>
    <x v="23"/>
  </r>
  <r>
    <n v="277"/>
    <n v="1002516452"/>
    <n v="3"/>
    <x v="5"/>
    <n v="5"/>
    <s v="SBY UTARA"/>
    <s v="KENJERAN"/>
    <s v="KBL"/>
    <s v="REG"/>
    <s v="AO"/>
    <s v="NEW SALES"/>
    <s v="1P INET"/>
    <s v="Completed (PS)"/>
    <s v="RBS-Regional 3"/>
    <d v="2026-08-09T12:11:56"/>
    <d v="2026-08-09T20:29:42"/>
    <n v="69361824"/>
    <m/>
    <n v="152401227017"/>
    <s v="spbu 54.601.76"/>
    <s v="ODP-KBL-FGK/34 FGK/D02/34.01"/>
    <s v="WO061313449"/>
    <m/>
    <m/>
    <m/>
    <n v="112.742069028317"/>
    <n v="-7.2251549100140702"/>
    <s v="MD|MYDB-20260808264768|DN00001/MN00018|spbu 54.601.76|082132599344"/>
    <s v="MYDIGIBIZPARTNER"/>
    <m/>
    <m/>
    <m/>
    <m/>
    <m/>
    <m/>
    <m/>
    <m/>
    <s v="Management Janji"/>
    <s v="2026-08-10 14:00:00 | M Janji : 10 agustus 2026 jam Pasang : pagi siang Note : hubungi pelanggan jika ingin kelokasi"/>
    <s v="FCC"/>
    <d v="2026-09-08T12:25:12"/>
    <d v="2026-08-10T14:00:00"/>
    <m/>
    <s v="PS"/>
    <s v="KEBALEN"/>
    <s v="NO ADDON"/>
    <n v="20260809"/>
    <s v="Completed"/>
    <s v="HSI Bisnis Promo HUT Telkom PSB 70% - 100 Mbps"/>
    <s v="INDIBIZ"/>
    <m/>
    <m/>
    <d v="2026-08-10T14:00:00"/>
    <s v="2026-08-10 14:00:00 | M Janji : 10 agustus 2026 jam Pasang : pagi siang Note : hubungi pelanggan jika ingin kelokasi"/>
    <n v="2026"/>
    <n v="8"/>
    <n v="9"/>
    <d v="2026-08-09T00:00:00"/>
    <n v="-1.5833333333357587"/>
    <x v="0"/>
    <x v="26"/>
  </r>
  <r>
    <n v="278"/>
    <n v="1002507731"/>
    <n v="3"/>
    <x v="0"/>
    <n v="5"/>
    <s v="MALANG"/>
    <s v="BATU"/>
    <s v="KPO"/>
    <s v="REG"/>
    <s v="AO"/>
    <s v="NEW SALES"/>
    <s v="1P INET"/>
    <s v="Completed (PS)"/>
    <s v="RBS-Regional 3"/>
    <d v="2026-08-04T11:22:56"/>
    <d v="2026-08-06T11:29:46"/>
    <n v="69358149"/>
    <m/>
    <n v="152711247289"/>
    <s v="PT ALINCO"/>
    <s v="ODP-KPO-FL/16 FL/D02/16.01"/>
    <s v="WO060873254"/>
    <m/>
    <m/>
    <m/>
    <n v="112.59694829999999"/>
    <n v="-7.9008349999999998"/>
    <s v="|MN02295|MYIA-051621827306/POI/ibu Sinta /081336929622/alinco.admn@gmail.com"/>
    <s v="MYIB_ASSISTANT"/>
    <m/>
    <m/>
    <m/>
    <m/>
    <m/>
    <m/>
    <m/>
    <m/>
    <s v="Management Janji"/>
    <s v="2026-08-05 08:00:00 | Nama PIC : Ibu Anita No HP : 081336929622 No Alt : - M Janji : 05 Agustus 2026 Jam Pasang : Pagi / Siang Note : hubungi pelanggan jika ingin ke lokasi, terima kasih"/>
    <s v="FCC"/>
    <d v="2026-04-08T11:25:40"/>
    <d v="2026-08-05T08:00:00"/>
    <m/>
    <s v="PS"/>
    <s v="KARANGPLOSO"/>
    <s v="NO ADDON"/>
    <n v="20260806"/>
    <s v="Completed"/>
    <s v="HSI Bisnis Basic Promo HUT Telkom PSB 70% - 50 Mbps"/>
    <s v="INDIBIZ"/>
    <m/>
    <m/>
    <d v="2026-08-05T08:00:00"/>
    <s v="2026-08-05 08:00:00 | Nama PIC : Ibu Anita No HP : 081336929622 No Alt : - M Janji : 05 Agustus 2026 Jam Pasang : Pagi / Siang Note : hubungi pelanggan jika ingin ke lokasi, terima kasih"/>
    <n v="2026"/>
    <n v="8"/>
    <n v="6"/>
    <d v="2026-08-06T00:00:00"/>
    <n v="0.66666666666424135"/>
    <x v="0"/>
    <x v="0"/>
  </r>
  <r>
    <n v="279"/>
    <n v="1002509568"/>
    <n v="3"/>
    <x v="0"/>
    <n v="5"/>
    <s v="KEDIRI"/>
    <s v="KEDIRI"/>
    <s v="WAT"/>
    <s v="REG"/>
    <s v="AO"/>
    <s v="NEW SALES"/>
    <m/>
    <s v="Completed (PS)"/>
    <s v="RBS-Regional 3"/>
    <d v="2026-08-05T08:31:30"/>
    <d v="2026-08-05T09:21:32"/>
    <n v="69342995"/>
    <m/>
    <n v="152650208477"/>
    <s v="SMK CANDA BHIRAWA PARE"/>
    <s v="ODP-WAT-FP/37"/>
    <s v="WO060949308"/>
    <m/>
    <m/>
    <m/>
    <n v="112.174926"/>
    <n v="-7.9410720000000001"/>
    <s v="AMRBS;404945;ASIH TRI HARTANTI;PSB PAKET 1P-75MB 415K PSB 150K;081556472540"/>
    <s v="Amex"/>
    <m/>
    <m/>
    <m/>
    <m/>
    <m/>
    <m/>
    <m/>
    <m/>
    <s v="Management Janji"/>
    <s v="2026-08-05 13:00:00|Tanggal Pemasangan : 05 Agustus 2026  Jam Pemasangan : 08:00 13:00  Info Tambahan : Hubungi pelanggan dulu sebelum ke lokasi terimakasih|40010577|MYDITA"/>
    <s v="FCC"/>
    <d v="2026-05-08T08:39:46"/>
    <m/>
    <m/>
    <s v="PS"/>
    <s v="PARE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Tanggal Pemasangan : 05 Agustus 2026  Jam Pemasangan : 08:00 13:00  Info Tambahan : Hubungi pelanggan dulu sebelum ke lokasi terimakasih|40010577|MYDITA"/>
    <n v="2026"/>
    <n v="8"/>
    <n v="5"/>
    <d v="2026-08-05T00:00:00"/>
    <n v="-0.29166666666424135"/>
    <x v="0"/>
    <x v="24"/>
  </r>
  <r>
    <n v="280"/>
    <n v="1002505607"/>
    <n v="3"/>
    <x v="5"/>
    <n v="5"/>
    <s v="SBY SELATAN"/>
    <s v="KETINTANG"/>
    <s v="IJK"/>
    <s v="REG"/>
    <s v="AO"/>
    <s v="NEW SALES"/>
    <s v="1P INET"/>
    <s v="Completed (PS)"/>
    <s v="RBS-Regional 3"/>
    <d v="2026-08-03T09:25:58"/>
    <d v="2026-08-08T18:05:55"/>
    <n v="69357247"/>
    <m/>
    <n v="152306253201"/>
    <s v="TOKO DIAN"/>
    <s v="ODP-IJK-FHD/06"/>
    <s v="WO060758272"/>
    <m/>
    <m/>
    <m/>
    <n v="112.711232006549"/>
    <n v="-7.3234731482247399"/>
    <s v="MD|MYDB-20260802264211|DN00001/MN02280|TOKO DIAN|082245010104"/>
    <s v="MYDIGIBIZPARTNER"/>
    <m/>
    <m/>
    <m/>
    <m/>
    <m/>
    <m/>
    <m/>
    <m/>
    <s v="Management Janji"/>
    <s v="2026-08-08 08:00:00 | Tanggal Pemasangan : 08 Agustus 2026 Jam Pemasangan : 08:00 13:00 Info Tambahan : Hubungi pelanggan dulu sebelum ke lokasi terimakasih"/>
    <s v="FCC"/>
    <d v="2026-03-08T09:40:13"/>
    <d v="2026-08-08T08:00:00"/>
    <m/>
    <s v="PS"/>
    <s v="WARU INJOKO"/>
    <s v="NO ADDON"/>
    <n v="20260808"/>
    <s v="Completed"/>
    <s v="HSI Bisnis Basic Promo HUT Telkom PSB 70% - 50 Mbps"/>
    <s v="INDIBIZ"/>
    <m/>
    <m/>
    <d v="2026-08-08T08:00:00"/>
    <s v="2026-08-08 08:00:00 | Tanggal Pemasangan : 08 Agustus 2026 Jam Pemasangan : 08:00 13:00 Info Tambahan : Hubungi pelanggan dulu sebelum ke lokasi terimakasih"/>
    <n v="2026"/>
    <n v="8"/>
    <n v="8"/>
    <d v="2026-08-08T00:00:00"/>
    <n v="-0.33333333333575865"/>
    <x v="0"/>
    <x v="12"/>
  </r>
  <r>
    <n v="281"/>
    <n v="1002506353"/>
    <n v="3"/>
    <x v="3"/>
    <n v="4"/>
    <s v="YOGYAKARTA"/>
    <s v="SLEMAN"/>
    <s v="SMN"/>
    <s v="REG"/>
    <s v="AO"/>
    <s v="NEW SALES"/>
    <m/>
    <s v="Completed (PS)"/>
    <s v="RBS-Regional 3"/>
    <d v="2026-08-03T15:06:57"/>
    <d v="2026-08-03T16:47:04"/>
    <n v="69356192"/>
    <m/>
    <n v="146133131905"/>
    <s v="SMP N 3 MLATI"/>
    <s v="ODP-SMN-FDG/034"/>
    <s v="WO060809582"/>
    <m/>
    <m/>
    <m/>
    <n v="110.337735983054"/>
    <n v="-7.7450891752234901"/>
    <s v="AMRBS/403104/KRISFIAN TRI SAPUTRA/R3/YOGYAKARTA/PSB HSI BISNIS 1S  300 MBPS PROMO HUT TELKOM 1:1/AHMAD NUGROHO/085743385751/ahmadnugroho7@gmail.com"/>
    <s v="Amex"/>
    <m/>
    <m/>
    <m/>
    <m/>
    <m/>
    <m/>
    <m/>
    <m/>
    <s v="Management Janji"/>
    <s v="2026-08-02 10:00:00|M Janji : (01/08/2026)  jam Pasang : 09:00  Note : hubungi pelanggan jika ingin kelokasi|PU5218|MYDITA"/>
    <s v="FCC"/>
    <d v="2026-03-08T15:10:29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0:00:00|M Janji : (01/08/2026)  jam Pasang : 09:00  Note : hubungi pelanggan jika ingin kelokasi|PU5218|MYDITA"/>
    <n v="2026"/>
    <n v="8"/>
    <n v="3"/>
    <d v="2026-08-03T00:00:00"/>
    <n v="-0.29166666666424135"/>
    <x v="0"/>
    <x v="1"/>
  </r>
  <r>
    <n v="282"/>
    <n v="1002505230"/>
    <n v="3"/>
    <x v="4"/>
    <n v="5"/>
    <s v="MATARAM"/>
    <s v="SUMBAWA"/>
    <s v="SBW"/>
    <s v="REG"/>
    <s v="AO"/>
    <s v="NEW SALES"/>
    <m/>
    <s v="Completed (PS)"/>
    <s v="RBS-Regional 3"/>
    <d v="2026-08-02T12:54:30"/>
    <d v="2026-08-02T18:14:00"/>
    <n v="69356142"/>
    <m/>
    <n v="172606792062"/>
    <s v="MIXUE PLAMPANG"/>
    <s v="ODP-SBW-FAV/89"/>
    <s v="WO060711515"/>
    <m/>
    <m/>
    <m/>
    <n v="117.7733044"/>
    <n v="-8.7926877999999995"/>
    <s v="|MN01595|MYIA-087470767723/POI/ARFI/085205255810/arfiadianna2@gmail.com"/>
    <s v="Sales Profesional"/>
    <m/>
    <m/>
    <m/>
    <m/>
    <m/>
    <m/>
    <m/>
    <m/>
    <s v="Management Janji"/>
    <s v="2026-08-01 13:00:00 | M Janji : (01/08/2026)  jam Pasang : 09:00  Note : hubungi pelanggan jika ingin kelokasi"/>
    <s v="FCC"/>
    <d v="2026-02-08T13:09:53"/>
    <m/>
    <m/>
    <s v="PS"/>
    <s v="X"/>
    <s v="NO ADDON"/>
    <n v="2026080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2T07:00:00"/>
    <s v="2026-08-01 13:00:00 | M Janji : (01/08/2026)  jam Pasang : 09:00  Note : hubungi pelanggan jika ingin kelokasi"/>
    <n v="2026"/>
    <n v="8"/>
    <n v="2"/>
    <d v="2026-08-02T00:00:00"/>
    <n v="-0.29166666666424135"/>
    <x v="0"/>
    <x v="4"/>
  </r>
  <r>
    <n v="283"/>
    <n v="1002517872"/>
    <n v="3"/>
    <x v="3"/>
    <n v="4"/>
    <s v="YOGYAKARTA"/>
    <s v="SLEMAN"/>
    <s v="GOD"/>
    <s v="REG"/>
    <s v="AO"/>
    <s v="NEW SALES"/>
    <m/>
    <s v="7 | OSS - PROVISIONING ISSUED"/>
    <s v="RBS-Regional 3"/>
    <d v="2026-08-10T13:54:37"/>
    <d v="2026-08-10T13:59:25"/>
    <n v="69361641"/>
    <m/>
    <n v="146136130124"/>
    <s v="PT Warisan Abadi Visi Edukasi, NWAVE Corp"/>
    <s v="ODP-GOD-VAY/060"/>
    <s v="WO061403730"/>
    <m/>
    <m/>
    <m/>
    <n v="110.342620791575"/>
    <n v="-7.7467784255493699"/>
    <s v="|MC80006|MYIA-080458309018/POI/Nisa Fadhilla/0895363272887/admnhr.office.dewave@gmail.com"/>
    <s v="Sales Profesional"/>
    <m/>
    <m/>
    <m/>
    <m/>
    <m/>
    <m/>
    <m/>
    <m/>
    <s v="Management Janji"/>
    <s v="2026-08-10 13:00:00 | M Janji : 10 agustus 2026  jam Pasang : siang  Note : hubungi pelanggan jika ingin kelokasi  "/>
    <s v="FCC"/>
    <d v="2026-10-08T14:09:59"/>
    <m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13:00:00 | M Janji : 10 agustus 2026  jam Pasang : siang  Note : hubungi pelanggan jika ingin kelokasi  "/>
    <m/>
    <m/>
    <m/>
    <e v="#NUM!"/>
    <e v="#NUM!"/>
    <x v="1"/>
    <x v="1"/>
  </r>
  <r>
    <n v="284"/>
    <n v="1002508485"/>
    <n v="3"/>
    <x v="3"/>
    <n v="4"/>
    <s v="PURWOKERTO"/>
    <s v="PURWOKERTO"/>
    <s v="PWT"/>
    <s v="REG"/>
    <s v="AO"/>
    <s v="NEW SALES"/>
    <s v="1P INET"/>
    <s v="102 | FOLLOW UP COMPLETED"/>
    <s v="RBS-Regional 3"/>
    <d v="2026-08-04T14:14:57"/>
    <d v="2026-08-07T11:31:57"/>
    <n v="69358365"/>
    <m/>
    <n v="146303609672"/>
    <s v="sd negri 1 karangklesem"/>
    <s v="ODP-PWT-FAL/004 FAL/D01/004.01"/>
    <s v="WO060900380"/>
    <m/>
    <m/>
    <m/>
    <n v="109.24334159999999"/>
    <n v="-7.4505498000000001"/>
    <s v="|MN02742|MYIA-037073417638/POI/arisa rahmawati romadlon/082227022522/risa.zaenudin30@gmail.com"/>
    <s v="MYIB_ASSISTANT"/>
    <m/>
    <m/>
    <m/>
    <m/>
    <m/>
    <m/>
    <m/>
    <m/>
    <s v="Management Janji"/>
    <s v="2026-08-05 13:00:00 | Tanggal pemasangan : 05 AGUSTUS 2026 Jam pemasangan : pagi/siang Info Tambahan : Hubungi pelanggan dulu sebelum ke lokasi terima kasih"/>
    <s v="FCC"/>
    <d v="2026-04-08T14:25:58"/>
    <d v="2026-08-05T13:00:00"/>
    <m/>
    <s v="REVOKE"/>
    <s v="X"/>
    <s v="NO ADDON"/>
    <m/>
    <s v="Follow Up Revoke Completed, New Order ID : SC1002514357"/>
    <s v="HSI Bisnis Promo HUT Telkom PSB 70% - 75 Mbps"/>
    <s v="INDIBIZ"/>
    <m/>
    <m/>
    <d v="2026-08-05T13:00:00"/>
    <s v="2026-08-05 13:00:00 | Tanggal pemasangan : 05 AGUSTUS 2026 Jam pemasangan : pagi/siang Info Tambahan : Hubungi pelanggan dulu sebelum ke lokasi terima kasih"/>
    <m/>
    <m/>
    <m/>
    <e v="#NUM!"/>
    <e v="#NUM!"/>
    <x v="1"/>
    <x v="1"/>
  </r>
  <r>
    <n v="285"/>
    <n v="1002505801"/>
    <n v="3"/>
    <x v="2"/>
    <n v="5"/>
    <s v="SINGARJA"/>
    <s v="KLUNGKUNG"/>
    <s v="SMA"/>
    <s v="REG"/>
    <s v="AO"/>
    <s v="NEW SALES"/>
    <m/>
    <s v="Completed (PS)"/>
    <s v="RBS-Regional 3"/>
    <d v="2026-08-03T10:47:45"/>
    <d v="2026-08-03T13:12:12"/>
    <n v="69356202"/>
    <m/>
    <n v="172428815923"/>
    <s v="DIRGAPURA PUTRA MANDIRI"/>
    <s v="ODP-SMA-FN/19"/>
    <s v="WO060768619"/>
    <m/>
    <m/>
    <m/>
    <n v="115.416381"/>
    <n v="-8.5651740000000007"/>
    <s v="|MN02745|MYIA-006844395185/POI/Ida Bagus Wahyu Wedanta/081238719387/iva.n.g.fa.h.mi.fauzi96@gmail.com"/>
    <s v="Sales Force DBS"/>
    <m/>
    <m/>
    <m/>
    <m/>
    <m/>
    <m/>
    <m/>
    <m/>
    <s v="Management Janji"/>
    <s v="2026-08-02 08:00:00 | Jam pemasangan : 12.00  Info Tambahan : Hubungi pelanggan dulu sebelum ke lokasi  terimakasih "/>
    <s v="FCC"/>
    <d v="2026-03-08T10:55:07"/>
    <m/>
    <m/>
    <s v="PS"/>
    <s v="SEMARAPU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Jam pemasangan : 12.00  Info Tambahan : Hubungi pelanggan dulu sebelum ke lokasi  terimakasih "/>
    <n v="2026"/>
    <n v="8"/>
    <n v="3"/>
    <d v="2026-08-03T00:00:00"/>
    <n v="-0.29166666666424135"/>
    <x v="0"/>
    <x v="31"/>
  </r>
  <r>
    <n v="286"/>
    <n v="1002504537"/>
    <n v="3"/>
    <x v="0"/>
    <n v="5"/>
    <s v="KEDIRI"/>
    <s v="NGANJUK"/>
    <s v="NJK"/>
    <s v="REG"/>
    <s v="AO"/>
    <s v="NEW SALES"/>
    <s v="1P INET"/>
    <s v="Completed (PS)"/>
    <s v="RBS-Regional 3"/>
    <d v="2026-08-01T12:49:56"/>
    <d v="2026-08-01T20:34:32"/>
    <n v="69356720"/>
    <m/>
    <n v="152611229834"/>
    <s v="KARDIKA KRESNA"/>
    <s v="ODP-NJK-FAC/24"/>
    <s v="WO060643408"/>
    <m/>
    <m/>
    <m/>
    <n v="111.849943"/>
    <n v="-7.6112830000000002"/>
    <s v="|MN02309|MYIA-097968776700/POI/ROBET KAUNANG/08139245757/groupkardikakresna@gmail.com"/>
    <s v="MYIB_ASSISTANT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2:54:47"/>
    <d v="2026-08-02T13:00:00"/>
    <m/>
    <s v="PS"/>
    <s v="X"/>
    <s v="NO ADDON"/>
    <n v="20260801"/>
    <s v="Completed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n v="2026"/>
    <n v="8"/>
    <n v="1"/>
    <d v="2026-08-01T00:00:00"/>
    <n v="-1.5416666666642413"/>
    <x v="0"/>
    <x v="20"/>
  </r>
  <r>
    <n v="287"/>
    <n v="1002517211"/>
    <n v="3"/>
    <x v="0"/>
    <n v="5"/>
    <s v="KEDIRI"/>
    <s v="TULUNGAGUNG"/>
    <s v="TUL"/>
    <s v="REG"/>
    <s v="AO"/>
    <s v="NEW SALES"/>
    <s v="1P INET"/>
    <s v="8 | OSS - PONR"/>
    <s v="RBS-Regional 3"/>
    <d v="2026-08-10T10:20:56"/>
    <d v="2026-08-10T18:00:26"/>
    <n v="69362225"/>
    <m/>
    <n v="152606246415"/>
    <s v="SPBU 54.662.25 JEPUN TULUNGAGUNG"/>
    <s v="ODP-TUL-FZ/91 FZ/D04/91.01"/>
    <s v="WO061368919"/>
    <m/>
    <m/>
    <m/>
    <n v="111.91009432724201"/>
    <n v="-8.0738687096259607"/>
    <s v="|MN00418|MYIA-019816580397/POI/YUDA ROCHMANSYAH/08516115118/officespbujepun@gmail.com"/>
    <s v="MYIB_ASSISTANT"/>
    <m/>
    <m/>
    <m/>
    <m/>
    <m/>
    <m/>
    <m/>
    <m/>
    <s v="Management Janji"/>
    <s v="2026-08-11 08:00:00 | Nama PIC : SPBU 54.662.25 JEPUN TULUNGAGUNG No HP : 085161151181 Alt : 08516115118 M Janji : 11/08/2026 Jam Pasang : 08.00 - 13:00  NoteÃ‚Â :  hubungi terlebih dahulu sebelum kelokasi"/>
    <s v="FCC"/>
    <d v="2026-10-08T10:24:54"/>
    <d v="2026-08-11T08:00:00"/>
    <m/>
    <s v="ACT_COM"/>
    <s v="TULUNGAGUNG"/>
    <s v="NO ADDON"/>
    <m/>
    <s v="PONR"/>
    <s v="HSI Bisnis Promo HUT Telkom PSB 70% - 50 Mbps"/>
    <s v="INDIBIZ"/>
    <m/>
    <m/>
    <d v="2026-08-11T08:00:00"/>
    <s v="2026-08-11 08:00:00 | Nama PIC : SPBU 54.662.25 JEPUN TULUNGAGUNG No HP : 085161151181 Alt : 08516115118 M Janji : 11/08/2026 Jam Pasang : 08.00 - 13:00  NoteÃ‚Â :  hubungi terlebih dahulu sebelum kelokasi"/>
    <m/>
    <m/>
    <m/>
    <e v="#NUM!"/>
    <e v="#NUM!"/>
    <x v="1"/>
    <x v="18"/>
  </r>
  <r>
    <n v="288"/>
    <n v="1002516007"/>
    <n v="3"/>
    <x v="5"/>
    <n v="5"/>
    <s v="MADURA"/>
    <s v="PAMEKASAN"/>
    <s v="WRP"/>
    <s v="REG"/>
    <s v="AO"/>
    <s v="NEW SALES"/>
    <m/>
    <s v="Completed (PS)"/>
    <s v="RBS-Regional 3"/>
    <d v="2026-08-08T14:08:43"/>
    <d v="2026-08-09T18:44:09"/>
    <n v="69361507"/>
    <m/>
    <n v="152427205344"/>
    <s v="TOKO KONGSI BAROKAH"/>
    <s v="ODP-WRP-FJ/01"/>
    <s v="WO061307001"/>
    <m/>
    <m/>
    <m/>
    <n v="113.4906132"/>
    <n v="-7.0316340999999998"/>
    <s v="|MC70132|/TOKO KONGSI BAROKAH/RASIDI/08213325989/radidikongsi@gmail.com/HSI Bisnis + Netmonk Promo 2026 200 Mbps (Rp 846.100) PSB 150.000"/>
    <s v="Sales Force DBS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8-08T14:10:30"/>
    <d v="2026-08-10T08:00:00"/>
    <m/>
    <s v="PS"/>
    <s v="X"/>
    <s v="NETMONK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9"/>
    <d v="2026-08-09T00:00:00"/>
    <n v="-1.3333333333357587"/>
    <x v="0"/>
    <x v="7"/>
  </r>
  <r>
    <n v="289"/>
    <n v="1002516514"/>
    <n v="3"/>
    <x v="7"/>
    <n v="4"/>
    <s v="KUDUS"/>
    <s v="PATI"/>
    <s v="PAT"/>
    <s v="REG"/>
    <s v="AO"/>
    <s v="NEW SALES"/>
    <s v="1P INET"/>
    <s v="Completed (PS)"/>
    <s v="RBS-Regional 3"/>
    <d v="2026-08-09T13:58:56"/>
    <d v="2026-08-09T19:36:01"/>
    <n v="69361877"/>
    <m/>
    <n v="142551119475"/>
    <s v="SPBU 4459116 PATI"/>
    <s v="ODP-PAT-FM/120"/>
    <s v="WO061323677"/>
    <m/>
    <m/>
    <m/>
    <n v="111.045948"/>
    <n v="-6.7583630000000001"/>
    <s v="|MC60040|MYIA-036388763394/POI/Karisna Fatkhan/082325241117/kharisnaef@gmail.com"/>
    <s v="MYIB_ASSISTANT"/>
    <m/>
    <m/>
    <m/>
    <m/>
    <m/>
    <m/>
    <m/>
    <m/>
    <s v="Management Janji"/>
    <s v="2026-08-10 13:00:00 | Nama PIC : Bp Kharisna No Hp : 082325241117 No Alt : - Tgl Pemasangan : 10 Agustus 2026 Interval : PAGI SIANG Note : Hubungi pelanggan terlebih dahulu"/>
    <s v="FCC"/>
    <d v="2026-09-08T14:10:26"/>
    <d v="2026-08-10T13:00:00"/>
    <m/>
    <s v="PS"/>
    <s v="X"/>
    <s v="NO ADDON"/>
    <n v="20260809"/>
    <s v="Completed"/>
    <s v="HSI Bisnis Promo HUT Telkom PSB 70% - 50 Mbps"/>
    <s v="INDIBIZ"/>
    <m/>
    <m/>
    <d v="2026-08-10T13:00:00"/>
    <s v="2026-08-10 13:00:00 | Nama PIC : Bp Kharisna No Hp : 082325241117 No Alt : - Tgl Pemasangan : 10 Agustus 2026 Interval : PAGI SIANG Note : Hubungi pelanggan terlebih dahulu"/>
    <n v="2026"/>
    <n v="8"/>
    <n v="9"/>
    <d v="2026-08-09T00:00:00"/>
    <n v="-1.5416666666642413"/>
    <x v="0"/>
    <x v="1"/>
  </r>
  <r>
    <n v="290"/>
    <n v="1002513147"/>
    <n v="3"/>
    <x v="0"/>
    <n v="5"/>
    <s v="MALANG"/>
    <s v="KEPANJEN"/>
    <s v="DPT"/>
    <s v="REG"/>
    <s v="AO"/>
    <s v="NEW SALES"/>
    <s v="1P INET"/>
    <s v="CANCEL COMPLETED"/>
    <s v="RBS-Regional 3"/>
    <d v="2026-08-06T16:28:56"/>
    <d v="2026-08-09T22:20:16"/>
    <n v="69360230"/>
    <m/>
    <n v="152712204371"/>
    <s v="WARUNG BU SARI"/>
    <s v="ODP-DPT-FG/07 FG/D01/07.01"/>
    <s v="WO061102013"/>
    <m/>
    <m/>
    <m/>
    <n v="112.7235148"/>
    <n v="-8.1976198999999994"/>
    <s v="|MN02703|MYIA-013624398936/POI/Astuti/085890510304/astutitokomlg2@gmail.com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41:23"/>
    <d v="2026-08-07T13:00:00"/>
    <m/>
    <s v="CANCEL"/>
    <s v="TUREN"/>
    <s v="NO ADDON"/>
    <m/>
    <s v="Cancel Completed"/>
    <s v="HSI Bisnis Promo HUT Telkom PSB 70% - 150 Mbps"/>
    <s v="INDIBIZ"/>
    <m/>
    <s v="Cancel Completed"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1"/>
    <x v="23"/>
  </r>
  <r>
    <n v="291"/>
    <n v="1002517936"/>
    <n v="3"/>
    <x v="3"/>
    <n v="4"/>
    <s v="PURWOKERTO"/>
    <s v="PURWOKERTO"/>
    <s v="PWT"/>
    <s v="REG"/>
    <s v="AO"/>
    <s v="NEW SALES"/>
    <s v="1P INET"/>
    <s v="MIE - SEND SURVEY"/>
    <s v="RBS-Regional 3"/>
    <d v="2026-08-10T14:04:57"/>
    <d v="2026-08-10T14:06:01"/>
    <n v="69362515"/>
    <m/>
    <n v="146303609784"/>
    <s v="Warung Duta Rokok99"/>
    <s v="ODP-PWT-FDG/005 FDG/D01/005.01"/>
    <s v="WO061405222"/>
    <m/>
    <m/>
    <m/>
    <n v="109.18186860340199"/>
    <n v="-7.4169153963199097"/>
    <s v="|MN00649|MYIA-041515113953/POI/Rizal Syahlani/085704045661/kiebae03@gmail.com"/>
    <s v="MYIB_ASSISTANT"/>
    <m/>
    <m/>
    <m/>
    <m/>
    <m/>
    <m/>
    <m/>
    <m/>
    <s v="Management Janji"/>
    <s v="2026-08-11 13:00:00 | Nama PIC : bapak andre No HP : 082122223262 Alt : - M Janji : 11/08/2026 Jam Pasang : 08.00 - 13:00  NoteÃ‚Â :  hubungi terlebih dahulu sebelum kelokasi"/>
    <s v="FCC"/>
    <d v="2026-10-08T14:09:59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Nama PIC : bapak andre No HP : 082122223262 Alt : - M Janji : 11/08/2026 Jam Pasang : 08.00 - 13:00  NoteÃ‚Â :  hubungi terlebih dahulu sebelum kelokasi"/>
    <m/>
    <m/>
    <m/>
    <e v="#NUM!"/>
    <e v="#NUM!"/>
    <x v="1"/>
    <x v="1"/>
  </r>
  <r>
    <n v="292"/>
    <n v="1002513204"/>
    <n v="3"/>
    <x v="0"/>
    <n v="5"/>
    <s v="KEDIRI"/>
    <s v="KEDIRI"/>
    <s v="GUR"/>
    <s v="REG"/>
    <s v="AO"/>
    <s v="NEW SALES"/>
    <s v="1P INET"/>
    <s v="WAITING AKTIFASI IHLD"/>
    <s v="RBS-Regional 3"/>
    <d v="2026-08-06T16:42:01"/>
    <d v="2026-08-07T08:35:53"/>
    <n v="69359690"/>
    <m/>
    <m/>
    <s v="KLINIK BEANDVEL MEDIKA"/>
    <m/>
    <s v="WO061048317"/>
    <m/>
    <m/>
    <m/>
    <n v="112.07078799999999"/>
    <n v="-7.7949400000000004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6:55:32"/>
    <m/>
    <m/>
    <s v="UNSC"/>
    <s v="NGADILUWIH"/>
    <s v="NO ADDON"/>
    <m/>
    <s v="WAITING : |MYDITA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1"/>
    <x v="24"/>
  </r>
  <r>
    <n v="293"/>
    <n v="1002509945"/>
    <n v="3"/>
    <x v="5"/>
    <n v="5"/>
    <s v="SBY SELATAN"/>
    <s v="KETINTANG"/>
    <s v="TPO"/>
    <s v="REG"/>
    <s v="AO"/>
    <s v="NEW SALES"/>
    <s v="1P INET"/>
    <s v="Completed (PS)"/>
    <s v="RBS-Regional 3"/>
    <d v="2026-08-05T10:19:56"/>
    <d v="2026-08-06T18:09:45"/>
    <n v="69358883"/>
    <m/>
    <n v="152305230198"/>
    <s v="R Lab SD Sedati gede 2"/>
    <s v="ODP-TPO-FDL/12 FDL/D02/12.01"/>
    <s v="WO060959442"/>
    <m/>
    <m/>
    <m/>
    <n v="112.7594053"/>
    <n v="-7.3780219000000002"/>
    <s v="|MN00442|MYIA-026707648616/POI/Heru/081252275235/sdnsedatigede2@gmail.com"/>
    <s v="MYIB_ASSISTANT"/>
    <m/>
    <m/>
    <m/>
    <m/>
    <m/>
    <m/>
    <m/>
    <m/>
    <s v="Management Janji"/>
    <s v="2026-08-06 08:00:00 | Jam pemasangan : 12.00 Info Tambahan : Hubungi pelanggan dulu sebelum ke lokasi terimakasih "/>
    <s v="FCC"/>
    <d v="2026-05-08T10:39:45"/>
    <d v="2026-08-06T08:00:00"/>
    <m/>
    <s v="PS"/>
    <s v="TROPODO"/>
    <s v="NO ADDON"/>
    <n v="20260806"/>
    <s v="Completed"/>
    <s v="HSI Bisnis Basic Promo HUT Telkom PSB 70% - 100 Mbps"/>
    <s v="INDIBIZ"/>
    <m/>
    <m/>
    <d v="2026-08-06T08:00:00"/>
    <s v="2026-08-06 08:00:00 | Jam pemasangan : 12.00 Info Tambahan : Hubungi pelanggan dulu sebelum ke lokasi terimakasih "/>
    <n v="2026"/>
    <n v="8"/>
    <n v="6"/>
    <d v="2026-08-06T00:00:00"/>
    <n v="-0.33333333333575865"/>
    <x v="0"/>
    <x v="12"/>
  </r>
  <r>
    <n v="294"/>
    <n v="1002516345"/>
    <n v="3"/>
    <x v="0"/>
    <n v="5"/>
    <s v="MALANG"/>
    <s v="BATU"/>
    <s v="PKS"/>
    <s v="REG"/>
    <s v="AO"/>
    <s v="NEW SALES"/>
    <m/>
    <s v="Completed (PS)"/>
    <s v="RBS-Regional 3"/>
    <d v="2026-08-09T10:05:18"/>
    <d v="2026-08-09T19:26:31"/>
    <n v="69359823"/>
    <m/>
    <n v="152710214158"/>
    <s v="Rumah Kost Bunga Sakura 2"/>
    <s v="ODP-PKS-FH/40"/>
    <s v="WO061305841"/>
    <m/>
    <m/>
    <m/>
    <n v="112.747158835893"/>
    <n v="-7.9457711819460703"/>
    <s v="|MN00814|MYIA-006730147993/POI/Moch. Ainur Rofin Anwar/089601828558/ainuranwar099@gmail.com"/>
    <s v="MYDIGIBIZPARTNER"/>
    <m/>
    <m/>
    <m/>
    <m/>
    <m/>
    <m/>
    <m/>
    <m/>
    <s v="Management Janji"/>
    <s v="2026-08-08 08:00:00 | Tanggal pemasangan: 6/08/2026  Jam pemasangan : pagi / siang  Info Tambahan : Hubungi pelanggan dulu sebelum ke lokasi.  terima kasih"/>
    <s v="FCC"/>
    <d v="2026-09-08T10:09:51"/>
    <m/>
    <m/>
    <s v="PS"/>
    <s v="SINGOSARI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08:00:00 | Tanggal pemasangan: 6/08/2026  Jam pemasangan : pagi / siang  Info Tambahan : Hubungi pelanggan dulu sebelum ke lokasi.  terima kasih"/>
    <n v="2026"/>
    <n v="8"/>
    <n v="9"/>
    <d v="2026-08-09T00:00:00"/>
    <n v="-0.29166666666424135"/>
    <x v="0"/>
    <x v="0"/>
  </r>
  <r>
    <n v="295"/>
    <n v="1002506170"/>
    <n v="3"/>
    <x v="3"/>
    <n v="4"/>
    <s v="PURWOKERTO"/>
    <s v="PURWOKERTO"/>
    <s v="PWT"/>
    <s v="REG"/>
    <s v="AO"/>
    <s v="NEW SALES"/>
    <s v="1P INET"/>
    <s v="Completed (PS)"/>
    <s v="RBS-Regional 3"/>
    <d v="2026-08-03T13:55:56"/>
    <d v="2026-08-04T13:31:06"/>
    <n v="69357582"/>
    <m/>
    <n v="146303609645"/>
    <s v="PEMERINTAH DESA DATAR"/>
    <s v="ODP-PWT-FBJ/050 FBJ/D01/050.01"/>
    <s v="WO060797962"/>
    <m/>
    <m/>
    <m/>
    <n v="109.2527712"/>
    <n v="-7.3718269999999997"/>
    <s v="|MC00213|MYIA-039525677243/POI/LILI PURWANI/081326586775/lilypurwani@g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4:10:30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0"/>
    <x v="1"/>
  </r>
  <r>
    <n v="296"/>
    <n v="1002514620"/>
    <n v="3"/>
    <x v="5"/>
    <n v="5"/>
    <s v="MADURA"/>
    <s v="PAMEKASAN"/>
    <s v="SMP"/>
    <s v="REG"/>
    <s v="AO"/>
    <s v="NEW SALES"/>
    <m/>
    <s v="Completed (PS)"/>
    <s v="RBS-Regional 3"/>
    <d v="2026-08-07T13:34:41"/>
    <d v="2026-08-07T19:07:17"/>
    <n v="69358552"/>
    <m/>
    <n v="152431232330"/>
    <s v="Yayasan Al khoiron"/>
    <s v="ODP-SMP-FBS/05"/>
    <s v="WO061166585"/>
    <m/>
    <m/>
    <m/>
    <n v="113.86953883"/>
    <n v="-7.0712554120000002"/>
    <s v="MD|MYDB-20260804264344|DN00001/MN00572|Yayasan Al khoiron|081957137909"/>
    <s v="MYDIGIBIZPARTNER"/>
    <m/>
    <m/>
    <m/>
    <m/>
    <m/>
    <m/>
    <m/>
    <m/>
    <s v="Management Janji"/>
    <s v="2026-08-05 13:00:00 | Nama PIC : Bp Baharuddin  No HP : 081957137909  No Alt : -  M Janji : 05 Agustus 2026  Jam Pasang : Pagi / Siang  Note : hubungi pelanggan jika ingin ke lokasi, terima kasih"/>
    <s v="FCC"/>
    <d v="2026-07-08T13:40:21"/>
    <m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5 13:00:00 | Nama PIC : Bp Baharuddin  No HP : 081957137909  No Alt : -  M Janji : 05 Agustus 2026  Jam Pasang : Pagi / Siang  Note : hubungi pelanggan jika ingin ke lokasi, terima kasih"/>
    <n v="2026"/>
    <n v="8"/>
    <n v="7"/>
    <d v="2026-08-07T00:00:00"/>
    <n v="-0.29166666666424135"/>
    <x v="0"/>
    <x v="7"/>
  </r>
  <r>
    <n v="297"/>
    <n v="1002515259"/>
    <n v="3"/>
    <x v="0"/>
    <n v="5"/>
    <s v="KEDIRI"/>
    <s v="BLITAR"/>
    <s v="BLR"/>
    <s v="REG"/>
    <s v="AO"/>
    <s v="NEW SALES"/>
    <s v="1P INET"/>
    <s v="Completed (PS)"/>
    <s v="RBS-Regional 3"/>
    <d v="2026-08-07T16:22:56"/>
    <d v="2026-08-08T12:09:26"/>
    <n v="69361043"/>
    <m/>
    <n v="152730235347"/>
    <s v="SPBU BENCE 54.661.26 AGUNG CATUR UTAMA GROUP"/>
    <s v="ODP-BLR-FBN/21 FBN/D02/21.01"/>
    <s v="WO061188904"/>
    <m/>
    <m/>
    <m/>
    <n v="112.229193"/>
    <n v="-8.0762350000000005"/>
    <s v="|MN02734|MYIA-098957173801/POI/AGUNG SUYONO/082143999778/spbuagungbence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6:25:36"/>
    <d v="2026-08-08T13:00:00"/>
    <m/>
    <s v="PS"/>
    <s v="X"/>
    <s v="NO ADDON"/>
    <n v="20260808"/>
    <s v="Completed"/>
    <s v="HSI Bisnis Basic Promo HUT Telkom PSB 70% - 5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8"/>
    <d v="2026-08-08T00:00:00"/>
    <n v="-0.54166666666424135"/>
    <x v="0"/>
    <x v="18"/>
  </r>
  <r>
    <n v="298"/>
    <n v="1002506729"/>
    <n v="3"/>
    <x v="2"/>
    <n v="5"/>
    <s v="SINGARJA"/>
    <s v="JEMBRANA"/>
    <s v="NGR"/>
    <s v="REG"/>
    <s v="AO"/>
    <s v="NEW SALES"/>
    <m/>
    <s v="Completed (PS)"/>
    <s v="RBS-Regional 3"/>
    <d v="2026-08-04T08:11:45"/>
    <d v="2026-08-04T12:37:19"/>
    <n v="69353227"/>
    <n v="3654571008"/>
    <n v="172411226065"/>
    <s v="PT. SUPRA PRIMATAMA NUSANTARA"/>
    <s v="ODP-NGR-FN/11"/>
    <s v="WO060851877"/>
    <m/>
    <m/>
    <m/>
    <n v="114.67391589018"/>
    <n v="-8.3698510161736692"/>
    <s v="|MN02677|/CP BACHARUDDIN YUSUF HABIBIE/081333336960/branch_bali_jembranamendoyo@biznetnetworks.com"/>
    <s v="Sales Force DBS"/>
    <m/>
    <m/>
    <m/>
    <m/>
    <m/>
    <m/>
    <m/>
    <m/>
    <s v="Management Janji"/>
    <s v="2026-07-29 13:00:00|Nama Pic : BP YUSUF  No Hp Pic : 081333336960  Jam Pemasangan : 08:00 - 12.00  Tanggal Pemasangan : RABU 29 JULI 2026  Info Tambahan : Hubungi pelanggan sebelum datang ke lokasi|YU5156|MYDITA"/>
    <s v="FCC"/>
    <d v="2026-04-08T08:25:42"/>
    <m/>
    <m/>
    <s v="PS"/>
    <s v="NEGARA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4T07:00:00"/>
    <s v="2026-07-29 13:00:00|Nama Pic : BP YUSUF  No Hp Pic : 081333336960  Jam Pemasangan : 08:00 - 12.00  Tanggal Pemasangan : RABU 29 JULI 2026  Info Tambahan : Hubungi pelanggan sebelum datang ke lokasi|YU5156|MYDITA"/>
    <n v="2026"/>
    <n v="8"/>
    <n v="4"/>
    <d v="2026-08-04T00:00:00"/>
    <n v="-0.29166666666424135"/>
    <x v="0"/>
    <x v="29"/>
  </r>
  <r>
    <n v="299"/>
    <n v="1002518220"/>
    <n v="3"/>
    <x v="3"/>
    <n v="4"/>
    <s v="YOGYAKARTA"/>
    <s v="SLEMAN"/>
    <s v="GOD"/>
    <s v="REG"/>
    <s v="AO"/>
    <s v="NEW SALES"/>
    <s v="1P INET"/>
    <s v="MIE - SEND SURVEY"/>
    <s v="RBS-Regional 3"/>
    <d v="2026-08-10T15:10:56"/>
    <d v="2026-08-10T15:12:01"/>
    <n v="69362619"/>
    <m/>
    <n v="146136130127"/>
    <s v="PT HASTA REKSA MANUNGGAL"/>
    <s v="ODP-GOD-FAF/028 FAF/D02/028.01"/>
    <s v="WO061417257"/>
    <m/>
    <m/>
    <m/>
    <n v="110.2268108"/>
    <n v="-7.7153622999999998"/>
    <s v="|MN02579|MYIA-017063864225/POI/MUHAMMAD FAIZIN/085643382853/mustidzien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15:25:39"/>
    <d v="2026-08-11T15:00:00"/>
    <m/>
    <s v="SURVEY_NEW_MANJA"/>
    <s v="X"/>
    <s v="NO ADDON"/>
    <m/>
    <s v="MIE - SEND SURVEY"/>
    <s v="HSI Bisnis Promo HUT Telkom PSB 70% - 50 Mbps"/>
    <s v="INDIBIZ"/>
    <m/>
    <m/>
    <d v="2026-08-11T15:00:00"/>
    <s v="2026-08-11 15:00:00 | M Janji : (09/08/2026) jam Pasang : 09:00 Note : hubungi pelanggan jika ingin kelokasi"/>
    <m/>
    <m/>
    <m/>
    <e v="#NUM!"/>
    <e v="#NUM!"/>
    <x v="1"/>
    <x v="1"/>
  </r>
  <r>
    <n v="300"/>
    <n v="1002505630"/>
    <n v="3"/>
    <x v="0"/>
    <n v="5"/>
    <s v="KEDIRI"/>
    <s v="TULUNGAGUNG"/>
    <s v="TUL"/>
    <s v="REG"/>
    <s v="AO"/>
    <s v="NEW SALES"/>
    <s v="1P INET"/>
    <s v="102 | FOLLOW UP COMPLETED"/>
    <s v="RBS-Regional 3"/>
    <d v="2026-08-03T09:34:56"/>
    <d v="2026-08-05T11:35:22"/>
    <n v="69357251"/>
    <m/>
    <n v="152606246366"/>
    <s v="PT. PUTRA SURYA MANDIRI SEJAHTERA"/>
    <s v="ODP-TUL-FAH/12 FAH/D02/12.01"/>
    <s v="WO060759125"/>
    <m/>
    <m/>
    <m/>
    <n v="111.93591501563699"/>
    <n v="-8.0175718760460093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Jam Pemasangan : 08:00 13:00 Info Tambahan : Hubungi pelanggan dulu sebelum ke lokasi terimakasih"/>
    <s v="FCC"/>
    <d v="2026-03-08T09:40:13"/>
    <d v="2026-08-04T08:00:00"/>
    <m/>
    <s v="REVOKE"/>
    <s v="TULUNGAGUNG"/>
    <s v="NO ADDON"/>
    <m/>
    <s v="Follow Up Revoke Completed, New Order ID : SC1002510249"/>
    <s v="HSI Bisnis PSB 70% - 75 Mbps"/>
    <s v="INDIBIZ"/>
    <m/>
    <m/>
    <d v="2026-08-04T08:00:00"/>
    <s v="2026-08-04 08:00:00 | Tanggal Pemasangan : 04 Agustus 2026 Jam Pemasangan : 08:00 13:00 Info Tambahan : Hubungi pelanggan dulu sebelum ke lokasi terimakasih"/>
    <m/>
    <m/>
    <m/>
    <e v="#NUM!"/>
    <e v="#NUM!"/>
    <x v="1"/>
    <x v="18"/>
  </r>
  <r>
    <n v="301"/>
    <n v="1002506824"/>
    <n v="3"/>
    <x v="0"/>
    <n v="5"/>
    <s v="MADIUN"/>
    <s v="TUBAN"/>
    <s v="RGL"/>
    <s v="REG"/>
    <s v="AO"/>
    <s v="NEW SALES"/>
    <s v="1P INET"/>
    <s v="Completed (PS)"/>
    <s v="RBS-Regional 3"/>
    <d v="2026-08-04T08:58:57"/>
    <d v="2026-08-05T21:06:34"/>
    <n v="69357943"/>
    <m/>
    <n v="152646208072"/>
    <s v="MTs Syiar Islam"/>
    <s v="ODP-RGL-FAE/34"/>
    <s v="WO060854399"/>
    <m/>
    <m/>
    <m/>
    <n v="111.97839483618699"/>
    <n v="-7.0723869903472796"/>
    <s v="MD|MYDB-20260804264304|DN00001/MN01285|MTs Syiar Islam|082302325282"/>
    <s v="MYDIGIBIZPARTNER"/>
    <m/>
    <m/>
    <m/>
    <m/>
    <m/>
    <m/>
    <m/>
    <m/>
    <s v="Management Janji"/>
    <s v="2026-08-06 08:00:00 | Nama Pic : BP KHOIRUL No Hp Pic : 082302325282 Jam Pemasangan : 08:00 - 12.00 Tanggal Pemasangan : RABU 05 AGUSTUS 2026 Info Tambahan : Hubungi pelanggan sebelum datang ke lokasi, terima kasih."/>
    <s v="FCC"/>
    <d v="2026-04-08T09:10:36"/>
    <d v="2026-08-06T08:00:00"/>
    <m/>
    <s v="PS"/>
    <s v="JATIROGO BANCAR"/>
    <s v="NO ADDON"/>
    <n v="20260805"/>
    <s v="Completed"/>
    <s v="HSI Bisnis Promo HUT Telkom PSB 70% - 75 Mbps"/>
    <s v="INDIBIZ"/>
    <m/>
    <m/>
    <d v="2026-08-06T08:00:00"/>
    <s v="2026-08-06 08:00:00 | Nama Pic : BP KHOIRUL No Hp Pic : 082302325282 Jam Pemasangan : 08:00 - 12.00 Tanggal Pemasangan : RABU 05 AGUSTUS 2026 Info Tambahan : Hubungi pelanggan sebelum datang ke lokasi, terima kasih."/>
    <n v="2026"/>
    <n v="8"/>
    <n v="5"/>
    <d v="2026-08-05T00:00:00"/>
    <n v="-1.3333333333357587"/>
    <x v="0"/>
    <x v="15"/>
  </r>
  <r>
    <n v="302"/>
    <n v="1002506604"/>
    <n v="3"/>
    <x v="3"/>
    <n v="4"/>
    <s v="MAGELANG"/>
    <s v="WONOSOBO"/>
    <s v="WOS"/>
    <s v="REG"/>
    <s v="AO"/>
    <s v="NEW SALES"/>
    <s v="1P INET"/>
    <s v="98 | OSS - CANCEL COMPLETE"/>
    <s v="RBS-Regional 3"/>
    <d v="2026-08-03T18:04:57"/>
    <d v="2026-08-05T10:09:17"/>
    <n v="69357826"/>
    <m/>
    <n v="141373127367"/>
    <s v="PT BRAMASTRA BAKTI SOLUSINDO UR APOTEK PRO WONOSOBO"/>
    <s v="ODP-WOS-FAE/123 FAE/D08/123.01"/>
    <s v="WO060831723"/>
    <m/>
    <m/>
    <m/>
    <n v="109.9021889"/>
    <n v="-7.3546953999999998"/>
    <s v="|MN00542|MYIA-048065138011/POI/HUSEIN/089672423536/bramastrajakarta1@gmail.com"/>
    <s v="MYIB_ASSISTANT"/>
    <m/>
    <m/>
    <m/>
    <m/>
    <m/>
    <m/>
    <m/>
    <m/>
    <s v="Management Janji"/>
    <s v="2026-08-04 15:00:00 | Nama PIC : PT BRAMASTRA BAKTI SOLUSINDO UR APOTEK PRO WONOSOBO No HP : 089672423536 Alt :  M Janji : 04/08/2026 Jam Pasang : 08.00 - 13:00  NoteÃ‚Â :  hubungi terlebih dahulu sebelum kelokasi"/>
    <s v="FCC"/>
    <d v="2026-03-08T18:10:15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Nama PIC : PT BRAMASTRA BAKTI SOLUSINDO UR APOTEK PRO WONOSOBO No HP : 089672423536 Alt :  M Janji : 04/08/2026 Jam Pasang : 08.00 - 13:00  NoteÃ‚Â :  hubungi terlebih dahulu sebelum kelokasi"/>
    <m/>
    <m/>
    <m/>
    <e v="#NUM!"/>
    <e v="#NUM!"/>
    <x v="1"/>
    <x v="1"/>
  </r>
  <r>
    <n v="303"/>
    <n v="1002505168"/>
    <n v="3"/>
    <x v="0"/>
    <n v="5"/>
    <s v="MADIUN"/>
    <s v="MADIUN"/>
    <s v="MNZ"/>
    <s v="REG"/>
    <s v="AO"/>
    <s v="NEW SALES"/>
    <s v="1P INET"/>
    <s v="Completed (PS)"/>
    <s v="RBS-Regional 3"/>
    <d v="2026-08-02T11:34:57"/>
    <d v="2026-08-03T21:09:24"/>
    <n v="69356992"/>
    <m/>
    <n v="152601214959"/>
    <s v="PT MITRA KONJAC INDONESIA"/>
    <s v="ODP-MNZ-FS/81 FS/D11/81.01"/>
    <s v="WO060704777"/>
    <m/>
    <m/>
    <m/>
    <n v="111.563308909535"/>
    <n v="-7.6420320540572897"/>
    <s v="MD|MYDB-20260801264139|DN00001/MN00285|PT MITRA KONJAC INDONESIA|082257936572"/>
    <s v="MYDIGIBIZPARTNER"/>
    <m/>
    <m/>
    <m/>
    <m/>
    <m/>
    <m/>
    <m/>
    <m/>
    <s v="Management Janji"/>
    <s v="2026-08-03 08:00:00 | M Janji : 3 agustus 2026 jam Pasang : pagi  Note : hubungi pelanggan jika ingin kelokasi"/>
    <s v="FCC"/>
    <d v="2026-02-08T11:39:49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M Janji : 3 agustus 2026 jam Pasang : pagi  Note : hubungi pelanggan jika ingin kelokasi"/>
    <n v="2026"/>
    <n v="8"/>
    <n v="3"/>
    <d v="2026-08-03T00:00:00"/>
    <n v="-0.33333333333575865"/>
    <x v="0"/>
    <x v="21"/>
  </r>
  <r>
    <n v="304"/>
    <n v="1002514362"/>
    <n v="3"/>
    <x v="1"/>
    <n v="4"/>
    <s v="PEKALONGAN"/>
    <s v="PEMALANG"/>
    <s v="PML"/>
    <s v="REG"/>
    <s v="AO"/>
    <s v="NEW SALES"/>
    <m/>
    <s v="Completed (PS)"/>
    <s v="RBS-Regional 3"/>
    <d v="2026-08-07T11:32:13"/>
    <d v="2026-08-07T13:11:23"/>
    <n v="69359666"/>
    <m/>
    <n v="142278112631"/>
    <s v="KUD MISOYO SARI"/>
    <s v="ODP-PML-FS/045"/>
    <s v="WO061151803"/>
    <m/>
    <m/>
    <m/>
    <n v="109.368588"/>
    <n v="-6.8635429999999999"/>
    <s v="|MN02086|MYIA-004026900870/POI/aris kusnandar /085225051702/kud.misoyo.sari@gmail.com"/>
    <s v="Account Manager"/>
    <m/>
    <m/>
    <m/>
    <m/>
    <m/>
    <m/>
    <m/>
    <m/>
    <s v="Management Janji"/>
    <s v="2026-08-07 08:00:00 | Nama Pic : bp aris kusnandar   No Hp Pic : 085225051702  No alt : -  Jam Pemasangan : pagi   Tanggal Pemasangan : 7 Agustus 2026"/>
    <s v="FCC"/>
    <d v="2026-07-08T11:40:14"/>
    <m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7 08:00:00 | Nama Pic : bp aris kusnandar   No Hp Pic : 085225051702  No alt : -  Jam Pemasangan : pagi   Tanggal Pemasangan : 7 Agustus 2026"/>
    <n v="2026"/>
    <n v="8"/>
    <n v="7"/>
    <d v="2026-08-07T00:00:00"/>
    <n v="-0.29166666666424135"/>
    <x v="0"/>
    <x v="1"/>
  </r>
  <r>
    <n v="305"/>
    <n v="1002514985"/>
    <n v="3"/>
    <x v="3"/>
    <n v="4"/>
    <s v="YOGYAKARTA"/>
    <s v="GUNUNG KIDUL"/>
    <s v="WNS"/>
    <s v="REG"/>
    <s v="AO"/>
    <s v="NEW SALES"/>
    <s v="1P INET"/>
    <s v="102 | FOLLOW UP COMPLETED"/>
    <s v="RBS-Regional 3"/>
    <d v="2026-08-07T15:07:57"/>
    <d v="2026-08-10T14:41:36"/>
    <n v="69360950"/>
    <m/>
    <n v="143135115048"/>
    <s v="UPT PUSKESMAS PALIYAN"/>
    <s v="ODP-WNS-FAY/038 FAY/D03/038.01"/>
    <s v="WO061177723"/>
    <m/>
    <m/>
    <m/>
    <n v="110.51406950000001"/>
    <n v="-7.9993638999999996"/>
    <s v="|MN00277|MYIA-069233367829/POI/Supriayanta/081326235702/pusk.paliyan@gmail.com"/>
    <s v="MYIB_ASSISTANT"/>
    <m/>
    <m/>
    <m/>
    <m/>
    <m/>
    <m/>
    <m/>
    <m/>
    <s v="Management Janji"/>
    <s v="2026-08-08 13:00:00 | telp :081326235702  alt : pagi / siang 08/08/2026 hub sebelum ke lokasi  "/>
    <s v="FCC"/>
    <d v="2026-07-08T15:25:38"/>
    <d v="2026-08-08T13:00:00"/>
    <s v="Kendala Pelanggan"/>
    <s v="REVOKE"/>
    <s v="WONOSARI"/>
    <s v="NO ADDON"/>
    <m/>
    <s v="Follow Up Revoke Completed, New Order ID : SC1002518080"/>
    <s v="HSI Bisnis Promo HUT Telkom PSB 70% - 75 Mbps"/>
    <s v="INDIBIZ"/>
    <m/>
    <m/>
    <d v="2026-08-08T13:00:00"/>
    <s v="2026-08-08 13:00:00 | telp :081326235702  alt : pagi / siang 08/08/2026 hub sebelum ke lokasi  "/>
    <m/>
    <m/>
    <m/>
    <e v="#NUM!"/>
    <e v="#NUM!"/>
    <x v="1"/>
    <x v="1"/>
  </r>
  <r>
    <n v="306"/>
    <n v="1002515094"/>
    <n v="3"/>
    <x v="7"/>
    <n v="4"/>
    <s v="SOLO"/>
    <s v="INNER - SOLO JATENG TIMUR"/>
    <s v="MSO"/>
    <s v="REG"/>
    <s v="AO"/>
    <s v="NEW SALES"/>
    <s v="1P INET"/>
    <s v="102 | FOLLOW UP COMPLETED"/>
    <s v="RBS-Regional 3"/>
    <d v="2026-08-07T15:34:56"/>
    <d v="2026-08-10T11:40:25"/>
    <n v="69360972"/>
    <m/>
    <n v="142566102461"/>
    <s v="Kantor Yuliani Collection"/>
    <s v="ODP-MSO-FA/020 FA/D02/020.01"/>
    <s v="WO061182877"/>
    <m/>
    <m/>
    <m/>
    <n v="110.83936594426601"/>
    <n v="-7.53542915099507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5:40:19"/>
    <d v="2026-08-08T15:00:00"/>
    <m/>
    <s v="REVOKE"/>
    <s v="SOLO PALUR"/>
    <s v="NO ADDON"/>
    <m/>
    <s v="Follow Up Revoke Completed, New Order ID : SC1002517486"/>
    <s v="HSI Bisnis Promo HUT Telkom PSB 70% - 50 Mbps"/>
    <s v="INDIBIZ"/>
    <m/>
    <m/>
    <d v="2026-08-08T15:00:00"/>
    <s v="2026-08-08 15:00:00 | Tanggal pemasangan: 08/08/2026 Jam pemasangan : siang Info Tambahan : Hubungi pelanggan dulu sebelum ke lokasi terima kasih."/>
    <m/>
    <m/>
    <m/>
    <e v="#NUM!"/>
    <e v="#NUM!"/>
    <x v="1"/>
    <x v="1"/>
  </r>
  <r>
    <n v="307"/>
    <n v="1002507365"/>
    <n v="3"/>
    <x v="3"/>
    <n v="4"/>
    <s v="MAGELANG"/>
    <s v="WONOSOBO"/>
    <s v="WOS"/>
    <s v="REG"/>
    <s v="AO"/>
    <s v="NEW SALES"/>
    <m/>
    <s v="CANCEL COMPLETED"/>
    <s v="RBS-Regional 3"/>
    <d v="2026-08-04T10:25:02"/>
    <d v="2026-08-08T02:01:03"/>
    <n v="69358052"/>
    <m/>
    <n v="141373127379"/>
    <s v="THE LAKEBOX"/>
    <s v="ODP-WOS-FAP/025"/>
    <m/>
    <m/>
    <m/>
    <m/>
    <n v="109.926546269868"/>
    <n v="-7.2733608278994701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0:40:00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Order dicancel oleh SYSTEM remark : CANCEL ORDER by System : pelanggan belum melakukan upload dokumen melebihi 3 hari"/>
    <m/>
    <m/>
    <m/>
    <m/>
    <m/>
    <e v="#NUM!"/>
    <e v="#NUM!"/>
    <x v="1"/>
    <x v="1"/>
  </r>
  <r>
    <n v="308"/>
    <n v="1002510652"/>
    <n v="3"/>
    <x v="5"/>
    <n v="5"/>
    <s v="SBY SELATAN"/>
    <s v="KETINTANG"/>
    <s v="RKT"/>
    <s v="REG"/>
    <s v="AO"/>
    <s v="NEW SALES"/>
    <m/>
    <s v="Completed (PS)"/>
    <s v="RBS-Regional 3"/>
    <d v="2026-08-05T13:57:21"/>
    <d v="2026-08-05T16:11:25"/>
    <n v="69348277"/>
    <m/>
    <n v="152308241650"/>
    <s v="SMPN 39 Surabaya"/>
    <s v="ODP-RKT-FBF/53"/>
    <s v="WO060990962"/>
    <m/>
    <m/>
    <m/>
    <n v="112.7643726"/>
    <n v="-7.3098223999999998"/>
    <s v="|MN02083|MYIA-090689692083/POI/Bu Lany/081217353508/smpn39sby@gmail.com"/>
    <s v="Sales Force DBS"/>
    <m/>
    <m/>
    <m/>
    <m/>
    <m/>
    <m/>
    <m/>
    <m/>
    <s v="Management Janji"/>
    <s v="2026-08-05 08:00:00|SMPN 39 surabaya|SYSTEM|MYDITA"/>
    <s v="FCC"/>
    <d v="2026-05-08T14:10:37"/>
    <m/>
    <m/>
    <s v="PS"/>
    <s v="RUNGKUT"/>
    <s v="NETMONK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8-05 08:00:00|SMPN 39 surabaya|SYSTEM|MYDITA"/>
    <n v="2026"/>
    <n v="8"/>
    <n v="5"/>
    <d v="2026-08-05T00:00:00"/>
    <n v="-0.29166666666424135"/>
    <x v="0"/>
    <x v="12"/>
  </r>
  <r>
    <n v="309"/>
    <n v="1002514746"/>
    <n v="3"/>
    <x v="6"/>
    <n v="5"/>
    <s v="PASURUAN"/>
    <s v="PASURUAN"/>
    <s v="PSN"/>
    <s v="REG"/>
    <s v="AO"/>
    <s v="NEW SALES"/>
    <m/>
    <s v="Completed (PS)"/>
    <s v="RBS-Regional 3"/>
    <d v="2026-08-07T14:04:40"/>
    <d v="2026-08-08T14:12:00"/>
    <n v="69360842"/>
    <m/>
    <n v="152729256395"/>
    <s v="KOST PUTRI GADING ASRI"/>
    <s v="ODP-PSN-FAS/02"/>
    <s v="WO061181042"/>
    <m/>
    <m/>
    <m/>
    <n v="112.8972947"/>
    <n v="-7.6365635000000003"/>
    <s v="|MN00025|/KOST PUTRI GADING ASRI/WINBACK 2.0 HSI B2B (1:1) 50MBPS 355RB PSB DISC 70%//gasri2029@gmail.com/MUHAMMAD IQBAL/87774145339"/>
    <s v="Sales Force DBS"/>
    <m/>
    <m/>
    <m/>
    <m/>
    <m/>
    <m/>
    <m/>
    <m/>
    <s v="Management Janji"/>
    <s v="2026-08-11 08:00:00|Nama PIC : bapak iqbal No HP : 087774145339 Alt :  M Janji : (selasa/11/AGUSTUS/2026) jam Pasang : 09:00 Note : hubungi pelanggan jika ingin kelokasi|40951378|MYDITA"/>
    <s v="FCC"/>
    <d v="2026-07-08T14:10:02"/>
    <d v="2026-08-11T08:00:00"/>
    <m/>
    <s v="PS"/>
    <s v="PASURUAN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08:00:00"/>
    <s v="2026-08-11 08:00:00|Nama PIC : bapak iqbal No HP : 087774145339 Alt :  M Janji : (selasa/11/AGUSTUS/2026) jam Pasang : 09:00 Note : hubungi pelanggan jika ingin kelokasi|40951378|MYDITA"/>
    <n v="2026"/>
    <n v="8"/>
    <n v="8"/>
    <d v="2026-08-08T00:00:00"/>
    <n v="-3.3333333333357587"/>
    <x v="0"/>
    <x v="17"/>
  </r>
  <r>
    <n v="310"/>
    <n v="1002510050"/>
    <n v="3"/>
    <x v="3"/>
    <n v="4"/>
    <s v="MAGELANG"/>
    <s v="WONOSOBO"/>
    <s v="WOS"/>
    <s v="REG"/>
    <s v="AO"/>
    <s v="NEW SALES"/>
    <s v="1P INET"/>
    <s v="Completed (PS)"/>
    <s v="RBS-Regional 3"/>
    <d v="2026-08-05T10:43:56"/>
    <d v="2026-08-06T10:14:07"/>
    <n v="69358937"/>
    <m/>
    <n v="141373127397"/>
    <s v="ERABLUE RAYA KERTEK"/>
    <s v="ODP-WOS-FAA/066 FAA/D05/066.01"/>
    <s v="WO060962108"/>
    <m/>
    <m/>
    <m/>
    <n v="109.96163"/>
    <n v="-7.3874529999999998"/>
    <s v="|MN00439|MYIA-060556744229/POI/CHAIDAR SYURYO SAMUDRO/081249549394/billlingnext1@hotmail.com"/>
    <s v="MYIB_ASSISTANT"/>
    <m/>
    <m/>
    <m/>
    <m/>
    <m/>
    <m/>
    <m/>
    <m/>
    <s v="Management Janji"/>
    <s v="2026-08-06 13:00:00 | Waktu pemasnagan : 06 Agustus 2026 Jam pemasangan : 08.00 - 12.00 Mohon hubungi pelanggan sebelum ke lokasi  Terima kasih"/>
    <s v="FCC"/>
    <d v="2026-05-08T10:54:57"/>
    <d v="2026-08-06T13:00:00"/>
    <m/>
    <s v="PS"/>
    <s v="X"/>
    <s v="NO ADDON"/>
    <n v="20260806"/>
    <s v="Completed"/>
    <s v="HSI Bisnis Promo HUT Telkom PSB 70% - 100 Mbps"/>
    <s v="INDIBIZ"/>
    <m/>
    <m/>
    <d v="2026-08-06T13:00:00"/>
    <s v="2026-08-06 13:00:00 | Waktu pemasnagan : 06 Agustus 2026 Jam pemasangan : 08.00 - 12.00 Mohon hubungi pelanggan sebelum ke lokasi  Terima kasih"/>
    <n v="2026"/>
    <n v="8"/>
    <n v="6"/>
    <d v="2026-08-06T00:00:00"/>
    <n v="-0.54166666666424135"/>
    <x v="0"/>
    <x v="1"/>
  </r>
  <r>
    <n v="311"/>
    <n v="1002509034"/>
    <n v="3"/>
    <x v="0"/>
    <n v="5"/>
    <s v="MADIUN"/>
    <s v="NGAWI"/>
    <s v="NWI"/>
    <s v="REG"/>
    <s v="AO"/>
    <s v="NEW SALES"/>
    <s v="1P INET"/>
    <s v="Completed (PS)"/>
    <s v="RBS-Regional 3"/>
    <d v="2026-08-04T15:53:57"/>
    <d v="2026-08-05T13:13:00"/>
    <n v="69358515"/>
    <m/>
    <n v="152605224371"/>
    <s v="SPBU 54.632.06"/>
    <s v="ODP-NWI-FH/22"/>
    <s v="WO060915653"/>
    <m/>
    <m/>
    <m/>
    <n v="111.413120568157"/>
    <n v="-7.4036355482587499"/>
    <s v="|MN00265|MYIA-095293950974/POI/ARIF PAMBUDI HARTA/085335047086/spbu5463206watualang@gmail.com"/>
    <s v="MYIB_ASSISTANT"/>
    <m/>
    <m/>
    <m/>
    <m/>
    <m/>
    <m/>
    <m/>
    <m/>
    <s v="Management Janji"/>
    <s v="2026-08-05 13:00:00 | Nama PIC : bapak Deni No HP : 085186656661 No Alternatif : - M Janji : 05/08/2026 Jam Pasang : Pagi NoteÃ‚Â :  Hubungi terlebih dahulu sebelum ke lokasi  "/>
    <s v="FCC"/>
    <d v="2026-04-08T15:55:14"/>
    <d v="2026-08-05T13:00:00"/>
    <m/>
    <s v="PS"/>
    <s v="X"/>
    <s v="NO ADDON"/>
    <n v="20260805"/>
    <s v="Completed"/>
    <s v="HSI Bisnis Promo HUT Telkom PSB 70% - 50 Mbps"/>
    <s v="INDIBIZ"/>
    <m/>
    <m/>
    <d v="2026-08-05T13:00:00"/>
    <s v="2026-08-05 13:00:00 | Nama PIC : bapak Deni No HP : 085186656661 No Alternatif : - M Janji : 05/08/2026 Jam Pasang : Pagi NoteÃ‚Â :  Hubungi terlebih dahulu sebelum ke lokasi  "/>
    <n v="2026"/>
    <n v="8"/>
    <n v="5"/>
    <d v="2026-08-05T00:00:00"/>
    <n v="-0.54166666666424135"/>
    <x v="0"/>
    <x v="21"/>
  </r>
  <r>
    <n v="312"/>
    <n v="1002515429"/>
    <n v="3"/>
    <x v="7"/>
    <n v="4"/>
    <s v="SOLO"/>
    <s v="KLATEN"/>
    <s v="PEN"/>
    <s v="REG"/>
    <s v="AO"/>
    <s v="NEW SALES"/>
    <s v="1P INET"/>
    <s v="Completed (PS)"/>
    <s v="RBS-Regional 3"/>
    <d v="2026-08-07T17:52:57"/>
    <d v="2026-08-08T12:58:50"/>
    <n v="69361124"/>
    <m/>
    <n v="142510106179"/>
    <s v="SD Muh Nurul Ilmi Karangdowo (R.Kantor)"/>
    <s v="ODP-PEN-F01/022"/>
    <s v="WO061198052"/>
    <m/>
    <m/>
    <m/>
    <n v="110.7351073"/>
    <n v="-7.7089489999999996"/>
    <s v="|MN00951|MYIA-011027171015/POI/ARIF HIDAYAT/085640187778/hidayataarief@gmail.com"/>
    <s v="MYIB_ASSISTANT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7:54:44"/>
    <d v="2026-08-08T15:00:00"/>
    <m/>
    <s v="PS"/>
    <s v="X"/>
    <s v="NO ADDON"/>
    <n v="20260808"/>
    <s v="Completed"/>
    <s v="HSI Bisnis Promo HUT Telkom PSB 70% - 100 Mbps"/>
    <s v="INDIBIZ"/>
    <m/>
    <m/>
    <d v="2026-08-08T15:00:00"/>
    <s v="2026-08-08 15:00:00 | Tanggal pemasangan: 08/08/2026 Jam pemasangan : siang Info Tambahan : Hubungi pelanggan dulu sebelum ke lokasi terima kasih."/>
    <n v="2026"/>
    <n v="8"/>
    <n v="8"/>
    <d v="2026-08-08T00:00:00"/>
    <n v="-0.625"/>
    <x v="0"/>
    <x v="1"/>
  </r>
  <r>
    <n v="313"/>
    <n v="1002514874"/>
    <n v="3"/>
    <x v="1"/>
    <n v="4"/>
    <s v="SEMARANG"/>
    <s v="INNER - SEMARANG JATENG UTARA"/>
    <s v="BMK"/>
    <s v="REG"/>
    <s v="AO"/>
    <s v="NEW SALES"/>
    <s v="1P INET"/>
    <s v="Completed (PS)"/>
    <s v="RBS-Regional 3"/>
    <d v="2026-08-07T14:37:57"/>
    <d v="2026-08-08T11:07:11"/>
    <n v="69360862"/>
    <m/>
    <n v="141423136621"/>
    <s v="Khaza House"/>
    <s v="ODP-BMK-FAA/010 FAA/D03/010.01"/>
    <s v="WO061173637"/>
    <m/>
    <m/>
    <m/>
    <n v="110.4470625"/>
    <n v="-7.0665624999999999"/>
    <s v="MD|MYID-4042608060006|RBIZindibiz|KHAZA HOUSE|081703393696"/>
    <s v="SOBIZ"/>
    <m/>
    <m/>
    <m/>
    <m/>
    <m/>
    <m/>
    <m/>
    <m/>
    <s v="Management Janji"/>
    <s v="2026-08-08 13:00:00 | Nama : BU NOVIGA WICAKSONO No Hp : 081703393696 No Alt :  Tgl Pemasangan : 08 Agustus 2026 Interval : PAGI  Note : Hubungi pelanggan terlebih dahulu"/>
    <s v="FCC"/>
    <d v="2026-07-08T14:40:02"/>
    <d v="2026-08-08T13:00:00"/>
    <m/>
    <s v="PS"/>
    <s v="X"/>
    <s v="NO ADDON"/>
    <n v="20260808"/>
    <s v="Completed"/>
    <s v="HSI Bisnis Khusus Winback 3.0 PSB 70% - 150 Mbps"/>
    <s v="INDIBIZ"/>
    <m/>
    <m/>
    <d v="2026-08-08T13:00:00"/>
    <s v="2026-08-08 13:00:00 | Nama : BU NOVIGA WICAKSONO No Hp : 081703393696 No Alt :  Tgl Pemasangan : 08 Agustus 2026 Interval : PAGI  Note : Hubungi pelanggan terlebih dahulu"/>
    <n v="2026"/>
    <n v="8"/>
    <n v="8"/>
    <d v="2026-08-08T00:00:00"/>
    <n v="-0.54166666666424135"/>
    <x v="0"/>
    <x v="1"/>
  </r>
  <r>
    <n v="314"/>
    <n v="1002516237"/>
    <n v="3"/>
    <x v="5"/>
    <n v="5"/>
    <s v="SBY UTARA"/>
    <s v="TANDES"/>
    <s v="KLN"/>
    <s v="REG"/>
    <s v="AO"/>
    <s v="NEW SALES"/>
    <s v="1P INET"/>
    <s v="OSS - FALLOUT"/>
    <s v="RBS-Regional 3"/>
    <d v="2026-08-08T19:52:57"/>
    <d v="2026-08-10T14:19:20"/>
    <n v="69361660"/>
    <m/>
    <n v="152418251733"/>
    <s v="PT laxo global Akses"/>
    <s v="ODP-TDS-FDL/14 FDL/D02/14.01"/>
    <s v="WO061292457"/>
    <m/>
    <m/>
    <m/>
    <n v="112.701127119362"/>
    <n v="-7.2403730696992001"/>
    <s v="MD|MYDB-20260808264781|DN00001/MN02280|PT laxo global Akses|082245003307"/>
    <s v="MYDIGIBIZPARTNER"/>
    <m/>
    <m/>
    <m/>
    <m/>
    <m/>
    <m/>
    <m/>
    <m/>
    <s v="Management Janji"/>
    <s v="2026-08-13 08:00:00 | Nama : BP ANDI HERMAWAN  No Hp : 082245003307 No Alt :  Tgl Pemasangan : 10 Agustus 2026 Interval : SIANG Note : Hubungi pelanggan terlebih dahulu"/>
    <s v="FCC"/>
    <d v="2026-08-08T19:54:39"/>
    <d v="2026-08-13T08:00:00"/>
    <s v="Kendala Pelanggan"/>
    <s v="FO_WFM"/>
    <s v="KEBALEN"/>
    <s v="NO ADDON"/>
    <m/>
    <s v="Provisioning Failed|WFM|INF009011941|pelanggan menyatakan batal ingin melanjutkan layanan Indihome"/>
    <s v="HSI Bisnis Basic Promo HUT Telkom PSB 70% - 50 Mbps"/>
    <s v="INDIBIZ"/>
    <m/>
    <m/>
    <d v="2026-08-13T08:00:00"/>
    <s v="2026-08-13 08:00:00 | Nama : BP ANDI HERMAWAN  No Hp : 082245003307 No Alt :  Tgl Pemasangan : 10 Agustus 2026 Interval : SIANG Note : Hubungi pelanggan terlebih dahulu"/>
    <m/>
    <m/>
    <m/>
    <e v="#NUM!"/>
    <e v="#NUM!"/>
    <x v="1"/>
    <x v="26"/>
  </r>
  <r>
    <n v="315"/>
    <n v="1002517932"/>
    <n v="3"/>
    <x v="5"/>
    <n v="5"/>
    <s v="MADURA"/>
    <s v="PAMEKASAN"/>
    <s v="WRP"/>
    <s v="REG"/>
    <s v="AO"/>
    <s v="NEW SALES"/>
    <m/>
    <s v="MIE - SEND SURVEY"/>
    <s v="RBS-Regional 3"/>
    <d v="2026-08-10T14:04:51"/>
    <d v="2026-08-10T14:54:01"/>
    <n v="69362518"/>
    <m/>
    <n v="152427205528"/>
    <s v="SPBU 5469306"/>
    <s v="ODP-WRP-FE/02"/>
    <s v="WO061414477"/>
    <m/>
    <m/>
    <m/>
    <n v="113.5471283"/>
    <n v="-7.0368554999999997"/>
    <s v="|MN00213|/UD. USAHA INDAH/082334605611/spbu5469306@gmail.com/HSI Bisnis Promo HUT Telkom (1:1) 75 Mbps (Rp 415.000) PSB Rp 150.000/JAUHARI WAHYUDI/-7.0368611, 113.5471389"/>
    <s v="Sales Force DBS"/>
    <m/>
    <m/>
    <m/>
    <m/>
    <m/>
    <m/>
    <m/>
    <m/>
    <s v="Management Janji"/>
    <s v="2026-08-11 13:00:00|telp : 082334605611 alt :  M Janji : (11/08/2026) jam Pasang :pagi / siang  Note : hubungi pelanggan jika ingin kelokasi|40000802|MYDITA"/>
    <s v="FCC"/>
    <d v="2026-10-08T14:09:59"/>
    <d v="2026-08-11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elp : 082334605611 alt :  M Janji : (11/08/2026) jam Pasang :pagi / siang  Note : hubungi pelanggan jika ingin kelokasi|40000802|MYDITA"/>
    <m/>
    <m/>
    <m/>
    <e v="#NUM!"/>
    <e v="#NUM!"/>
    <x v="1"/>
    <x v="7"/>
  </r>
  <r>
    <n v="316"/>
    <n v="1002509294"/>
    <n v="3"/>
    <x v="3"/>
    <n v="4"/>
    <s v="MAGELANG"/>
    <s v="KEBUMEN"/>
    <s v="KBM"/>
    <s v="REG"/>
    <s v="AO"/>
    <s v="NEW SALES"/>
    <s v="1P INET"/>
    <s v="Completed (PS)"/>
    <s v="RBS-Regional 3"/>
    <d v="2026-08-04T16:56:56"/>
    <d v="2026-08-05T12:51:42"/>
    <n v="69358607"/>
    <m/>
    <n v="142141120156"/>
    <s v="LABKOM SMP MUHAMMADIYAH 2 KEBUMEN"/>
    <s v="ODP-KBM-FAC/10 FAC/D01/02.10"/>
    <s v="WO060923084"/>
    <m/>
    <m/>
    <m/>
    <n v="109.66715600000001"/>
    <n v="-7.6780020000000002"/>
    <s v="|MC80224|MYIA-052922483486/POI/FACHTURHADI PRASANU/089619944349/fachturprasanu@gmail.com"/>
    <s v="MYIB_ASSISTANT"/>
    <m/>
    <m/>
    <m/>
    <m/>
    <m/>
    <m/>
    <m/>
    <m/>
    <s v="Management Janji"/>
    <s v="2026-08-06 08:00:00 | Tanggal pemasangan : 05 AGUSTUS 2026 Jam pemasangan : pagi/siang Info Tambahan : Hubungi pelanggan dulu sebelum ke lokasi terima kasih"/>
    <s v="FCC"/>
    <d v="2026-04-08T17:10:10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Tanggal pemasangan : 05 AGUSTUS 2026 Jam pemasangan : pagi/siang Info Tambahan : Hubungi pelanggan dulu sebelum ke lokasi terima kasih"/>
    <n v="2026"/>
    <n v="8"/>
    <n v="5"/>
    <d v="2026-08-05T00:00:00"/>
    <n v="-1.3333333333357587"/>
    <x v="0"/>
    <x v="1"/>
  </r>
  <r>
    <n v="317"/>
    <n v="1002513469"/>
    <n v="3"/>
    <x v="0"/>
    <n v="5"/>
    <s v="KEDIRI"/>
    <s v="KEDIRI"/>
    <s v="NDL"/>
    <s v="REG"/>
    <s v="AO"/>
    <s v="NEW SALES"/>
    <s v="1P INET"/>
    <s v="Completed (PS)"/>
    <s v="RBS-Regional 3"/>
    <d v="2026-08-06T19:08:57"/>
    <d v="2026-08-08T18:11:42"/>
    <n v="69360348"/>
    <m/>
    <n v="152651207083"/>
    <s v="RUMAH SUNAT PANDAWA"/>
    <s v="ODP-NDL-FG/19 FG/D03/19.01"/>
    <s v="WO061116683"/>
    <m/>
    <m/>
    <m/>
    <n v="112.0142689"/>
    <n v="-7.8946975000000004"/>
    <s v="|MC20057|MYIA-008667405560/POI/Heni Nurhayati/085353176385/rumahlukapandawa@gmail.com"/>
    <s v="MYIB_ASSISTANT"/>
    <m/>
    <m/>
    <m/>
    <m/>
    <m/>
    <m/>
    <m/>
    <m/>
    <s v="Management Janji"/>
    <s v="2026-08-08 08:00:00 | Jam pemasangan : 12.00 Info Tambahan : Hubungi pelanggan dulu sebelum ke lokasi terimakasih "/>
    <s v="FCC"/>
    <d v="2026-06-08T19:10:22"/>
    <d v="2026-08-08T08:00:00"/>
    <m/>
    <s v="PS"/>
    <s v="NGADILUWIH"/>
    <s v="NO ADDON"/>
    <n v="20260808"/>
    <s v="Completed"/>
    <s v="HSI Bisnis Promo HUT Telkom PSB 70% - 100 Mbps"/>
    <s v="INDIBIZ"/>
    <m/>
    <m/>
    <d v="2026-08-08T08:00:00"/>
    <s v="2026-08-08 08:00:00 | Jam pemasangan : 12.00 Info Tambahan : Hubungi pelanggan dulu sebelum ke lokasi terimakasih "/>
    <n v="2026"/>
    <n v="8"/>
    <n v="8"/>
    <d v="2026-08-08T00:00:00"/>
    <n v="-0.33333333333575865"/>
    <x v="0"/>
    <x v="24"/>
  </r>
  <r>
    <n v="318"/>
    <n v="1002517538"/>
    <n v="3"/>
    <x v="5"/>
    <n v="5"/>
    <s v="SBY UTARA"/>
    <s v="TANDES"/>
    <s v="BBE"/>
    <s v="REG"/>
    <s v="AO"/>
    <s v="NEW SALES"/>
    <s v="1P INET"/>
    <s v="MIE - SEND SURVEY"/>
    <s v="RBS-Regional 3"/>
    <d v="2026-08-10T11:52:57"/>
    <d v="2026-08-10T11:54:01"/>
    <n v="69362342"/>
    <m/>
    <n v="152417233931"/>
    <s v="GUDANG HO YEN YEN"/>
    <s v="ODP-BBE-FBJ/05 FBJ/D01/05.01"/>
    <s v="WO061383094"/>
    <m/>
    <m/>
    <m/>
    <n v="112.647691480815"/>
    <n v="-7.3520095760905999"/>
    <s v="MD|MYDB-20260810264855|DN00001/MN02280|GUDANG HO YEN YEN|082228888875"/>
    <s v="MYDIGIBIZPARTNER"/>
    <m/>
    <m/>
    <m/>
    <m/>
    <m/>
    <m/>
    <m/>
    <m/>
    <s v="Management Janji"/>
    <s v="2026-08-12 08:00:00 | Jam pemasangan : 12.00 Info Tambahan : Hubungi pelanggan dulu sebelum ke lokasi terimakasih  "/>
    <s v="FCC"/>
    <d v="2026-10-08T11:54:41"/>
    <d v="2026-08-12T08:00:00"/>
    <m/>
    <s v="SURVEY_NEW_MANJA"/>
    <s v="BAMBE"/>
    <s v="NO ADDON"/>
    <m/>
    <s v="MIE - SEND SURVEY"/>
    <s v="HSI Bisnis Promo HUT Telkom PSB 70% - 75 Mbps"/>
    <s v="INDIBIZ"/>
    <m/>
    <m/>
    <d v="2026-08-12T08:00:00"/>
    <s v="2026-08-12 08:00:00 | Jam pemasangan : 12.00 Info Tambahan : Hubungi pelanggan dulu sebelum ke lokasi terimakasih  "/>
    <m/>
    <m/>
    <m/>
    <e v="#NUM!"/>
    <e v="#NUM!"/>
    <x v="1"/>
    <x v="26"/>
  </r>
  <r>
    <n v="319"/>
    <n v="1002507674"/>
    <n v="3"/>
    <x v="3"/>
    <n v="4"/>
    <s v="MAGELANG"/>
    <s v="WONOSOBO"/>
    <s v="WOS"/>
    <s v="REG"/>
    <s v="AO"/>
    <s v="NEW SALES"/>
    <m/>
    <s v="FCC - HD1A - PROGRESS"/>
    <s v="RBS-Regional 3"/>
    <d v="2026-08-04T11:14:57"/>
    <d v="2026-08-04T11:16:39"/>
    <n v="69358120"/>
    <m/>
    <n v="141373127383"/>
    <s v="Sikembang Glamping"/>
    <m/>
    <m/>
    <m/>
    <m/>
    <m/>
    <n v="109.97017364830501"/>
    <n v="-7.33648717810531"/>
    <s v="AMRBS ; 402717 ; AMEX ; WIRA ; TREG3 ; MAGELANG ; 1S HSI BISNIS  300 Mbps ; Sony 082220777701; Sonicahyadi0806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1"/>
    <x v="1"/>
  </r>
  <r>
    <n v="320"/>
    <n v="1002514783"/>
    <n v="3"/>
    <x v="3"/>
    <n v="4"/>
    <s v="YOGYAKARTA"/>
    <s v="SLEMAN"/>
    <s v="PKM"/>
    <s v="REG"/>
    <s v="AO"/>
    <s v="NEW SALES"/>
    <m/>
    <s v="CANCEL COMPLETED"/>
    <s v="RBS-Regional 3"/>
    <d v="2026-08-07T14:14:17"/>
    <d v="2026-08-11T02:01:07"/>
    <n v="69360855"/>
    <m/>
    <n v="146144118547"/>
    <s v="Di TURGO Village (PT DWI NUSA PERSADA INDONESIA)"/>
    <s v="ODP-PKM-FAK/032"/>
    <s v="WO061189442"/>
    <m/>
    <m/>
    <m/>
    <n v="110.405559061744"/>
    <n v="-7.6861112753583702"/>
    <s v="|MC80054|/DWI ANDI RIO/088901902661 081227709858/dwinusapersadaindonesia@gmail.com"/>
    <s v="Sales Profesional"/>
    <m/>
    <m/>
    <m/>
    <m/>
    <m/>
    <m/>
    <m/>
    <m/>
    <s v="Management Janji"/>
    <s v="2026-08-11 08:00:00|Nama PIC : bapak DWI ANDI RIO No HP : 088901902661 Alt :  M Janji : (senin/10/AGUSTUS/2026) jam Pasang : 09:00 Note : hubungi pelanggan jika ingin kelokasi|40951378|MYDITA"/>
    <s v="FCC"/>
    <d v="2026-07-08T14:25:34"/>
    <d v="2026-08-11T00:00:00"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d v="2026-08-11T08:00:00"/>
    <s v="2026-08-11 08:00:00|Nama PIC : bapak DWI ANDI RIO No HP : 088901902661 Alt :  M Janji : (senin/10/AGUSTUS/2026) jam Pasang : 09:00 Note : hubungi pelanggan jika ingin kelokasi|40951378|MYDITA"/>
    <m/>
    <m/>
    <m/>
    <e v="#NUM!"/>
    <e v="#NUM!"/>
    <x v="1"/>
    <x v="1"/>
  </r>
  <r>
    <n v="321"/>
    <n v="1002512800"/>
    <n v="3"/>
    <x v="5"/>
    <n v="5"/>
    <s v="SBY UTARA"/>
    <s v="LAMONGAN"/>
    <s v="BDG"/>
    <s v="REG"/>
    <s v="AO"/>
    <s v="NEW SALES"/>
    <s v="1P INET"/>
    <s v="102 | FOLLOW UP COMPLETED"/>
    <s v="RBS-Regional 3"/>
    <d v="2026-08-06T15:01:56"/>
    <d v="2026-08-08T13:44:31"/>
    <n v="69360083"/>
    <m/>
    <n v="152448204407"/>
    <s v="Gyoza Kitchen"/>
    <s v="ODP-BDG-FB/29 FB/D04/29.01"/>
    <s v="WO061089190"/>
    <m/>
    <m/>
    <m/>
    <n v="112.248246392149"/>
    <n v="-6.8891544881861497"/>
    <s v="MD|MYIB-008476048485|SYSTEM|GYOZA KITCHEN|087822761246"/>
    <s v="LPC_EBIS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REVOKE"/>
    <s v="X"/>
    <s v="NO ADDON"/>
    <m/>
    <s v="Follow Up Revoke Completed, New Order ID : SC1002515979"/>
    <s v="HSI Basic Khusus Winback 3.0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  <x v="14"/>
  </r>
  <r>
    <n v="322"/>
    <n v="1002511984"/>
    <n v="3"/>
    <x v="0"/>
    <n v="5"/>
    <s v="MALANG"/>
    <s v="BATU"/>
    <s v="PKS"/>
    <s v="REG"/>
    <s v="AO"/>
    <s v="NEW SALES"/>
    <s v="1P INET"/>
    <s v="Completed (PS)"/>
    <s v="RBS-Regional 3"/>
    <d v="2026-08-06T11:13:56"/>
    <d v="2026-08-06T14:52:38"/>
    <n v="69359826"/>
    <m/>
    <n v="152710214207"/>
    <s v="Kopi Kampoeng"/>
    <s v="ODP-PKS-FQ/61 FQ/D06/61.01"/>
    <s v="WO061058232"/>
    <m/>
    <m/>
    <m/>
    <n v="112.684485"/>
    <n v="-7.9529158999999998"/>
    <s v="|MN00814|MYIA-037665130340/POI/Aditya Prayoga/0881026044796/adityapecesprayoga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25:46"/>
    <d v="2026-08-07T08:00:00"/>
    <m/>
    <s v="PS"/>
    <s v="SINGOSARI"/>
    <s v="NO ADDON"/>
    <n v="20260806"/>
    <s v="Completed"/>
    <s v="HSI Bisnis Promo HUT Telkom PSB 70% - 5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0"/>
    <x v="0"/>
  </r>
  <r>
    <n v="323"/>
    <n v="1002516937"/>
    <n v="3"/>
    <x v="6"/>
    <n v="5"/>
    <s v="SIDOARJO"/>
    <s v="INNER - JATIM TIMUR"/>
    <s v="GDA"/>
    <s v="REG"/>
    <s v="AO"/>
    <s v="NEW SALES"/>
    <m/>
    <s v="Completed (PS)"/>
    <s v="RBS-Regional 3"/>
    <d v="2026-08-10T09:05:19"/>
    <d v="2026-08-10T13:22:35"/>
    <n v="69362111"/>
    <m/>
    <n v="152317261857"/>
    <s v="CV DEWI VENEER INDONESIA"/>
    <s v="ODP-GDA-FC/05"/>
    <s v="WO061365216"/>
    <m/>
    <m/>
    <m/>
    <n v="112.7488762"/>
    <n v="-7.3882997000000001"/>
    <s v="|MN02774|/CV DEWI VENEER INDONESIA/WINBACK 2.0 HSI B2B (1:1) 100MBPS 535RB PSB DISC 70%//dewiveneer@gmail.com/DEWI MASITA/81229015587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09:25:41"/>
    <d v="2026-08-11T08:00:00"/>
    <m/>
    <s v="PS"/>
    <s v="GEDANGA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n v="2026"/>
    <n v="8"/>
    <n v="10"/>
    <d v="2026-08-10T00:00:00"/>
    <n v="-1.3333333333357587"/>
    <x v="0"/>
    <x v="11"/>
  </r>
  <r>
    <n v="324"/>
    <n v="1002505590"/>
    <n v="3"/>
    <x v="4"/>
    <n v="5"/>
    <s v="MATARAM"/>
    <s v="LOMBOK TIMUR UTARA"/>
    <s v="SGG"/>
    <s v="REG"/>
    <s v="AO"/>
    <s v="NEW SALES"/>
    <m/>
    <s v="QC MIA - INVALID QUALITY CONTROL MIA"/>
    <s v="RBS-Regional 3"/>
    <d v="2026-08-03T09:19:49"/>
    <d v="2026-08-08T18:08:40"/>
    <n v="69357200"/>
    <m/>
    <n v="172604214068"/>
    <s v="Ocean 2 (Athaya Resto)"/>
    <s v="ODP-SGG-FCLG/17"/>
    <m/>
    <m/>
    <m/>
    <m/>
    <n v="116.043339"/>
    <n v="-8.3537330000000001"/>
    <s v="RBS HSI |Rian Puja Atmawikarsa | 406910 | TREG 3 |Ocean 2 (Athaya Resto) | 82236305911|81803680445| HSI BISNIS 50 MBPS"/>
    <s v="Amex"/>
    <m/>
    <m/>
    <m/>
    <m/>
    <m/>
    <m/>
    <m/>
    <m/>
    <m/>
    <m/>
    <m/>
    <d v="2026-03-08T09:25:39"/>
    <m/>
    <m/>
    <s v="QC1"/>
    <s v="LOMBOK UTARA"/>
    <s v="NO ADDON"/>
    <m/>
    <s v="QC MIA - INVALID QUALITY CONTROL MIA - Foto Rumah &amp;gt; 1 Bangunan (Tidak Spesifik) - mohon upload 1 lokasi saja terdapat 2 lo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  <x v="9"/>
  </r>
  <r>
    <n v="325"/>
    <n v="1002505331"/>
    <n v="3"/>
    <x v="1"/>
    <n v="4"/>
    <s v="SEMARANG"/>
    <s v="KENDAL"/>
    <s v="KDL"/>
    <s v="REG"/>
    <s v="AO"/>
    <s v="NEW SALES"/>
    <s v="1P INET"/>
    <s v="Completed (PS)"/>
    <s v="RBS-Regional 3"/>
    <d v="2026-08-02T15:19:57"/>
    <d v="2026-08-03T12:51:09"/>
    <n v="69357086"/>
    <m/>
    <n v="146457106324"/>
    <s v="TOKO SEMBAKO MADURA"/>
    <s v="ODP-KDL-FS/009"/>
    <s v="WO060726511"/>
    <m/>
    <m/>
    <m/>
    <n v="110.19132500000001"/>
    <n v="-6.8987999999999996"/>
    <s v="|MN02184|MYIA-089361482128/POI/NUR HADI/085226240396/nurhadi270577@gmail.com"/>
    <s v="MYIB_ASSISTANT"/>
    <m/>
    <m/>
    <m/>
    <m/>
    <m/>
    <m/>
    <m/>
    <m/>
    <s v="Management Janji"/>
    <s v="2026-08-03 13:00:00 | Nama PIC : Nur Hadi No HP : 085226240396 Alt :  M Janji : 03/08/2026 Jam Pasang : 08.00 - 13:00  NoteÃ‚Â :  hubungi terlebih dahulu sebelum kelokasi "/>
    <s v="FCC"/>
    <d v="2026-02-08T15:25:02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Nur Hadi No HP : 085226240396 Alt :  M Janji : 03/08/2026 Jam Pasang : 08.00 - 13:00  NoteÃ‚Â :  hubungi terlebih dahulu sebelum kelokasi "/>
    <n v="2026"/>
    <n v="8"/>
    <n v="3"/>
    <d v="2026-08-03T00:00:00"/>
    <n v="-0.54166666666424135"/>
    <x v="0"/>
    <x v="1"/>
  </r>
  <r>
    <n v="326"/>
    <n v="1002513761"/>
    <n v="3"/>
    <x v="4"/>
    <n v="5"/>
    <s v="KUPANG"/>
    <s v="ENDE"/>
    <s v="END"/>
    <s v="REG"/>
    <s v="AO"/>
    <s v="NEW SALES"/>
    <s v="1P INET"/>
    <s v="7 | OSS - PROVISIONING ISSUED"/>
    <s v="RBS-Regional 3"/>
    <d v="2026-08-07T09:02:56"/>
    <d v="2026-08-08T13:07:45"/>
    <n v="69360433"/>
    <m/>
    <n v="172506788969"/>
    <s v="PT.GADAI MAS NUSANTARA"/>
    <s v="ODP-END-FP/26 FP/D01/26.01"/>
    <s v="WO061134989"/>
    <m/>
    <m/>
    <m/>
    <n v="121.64419220000001"/>
    <n v="-8.8475865999999996"/>
    <s v="|MN01740|MYIA-023577104856/POI/MARSEL FERDINAN KASEH /082236338952/marsel.ferdinan@gadaimas.com"/>
    <s v="MYIB_ASSISTANT"/>
    <m/>
    <m/>
    <m/>
    <m/>
    <m/>
    <m/>
    <m/>
    <m/>
    <s v="Management Janji"/>
    <s v="2026-08-08 13:00:00 | Nama PIC : Bapak bapak Marsel  No HP : 082236338952 No Alternatif :  M Janji : 08/08/2026 Jam Pasang : Pagi NoteÃ‚Â :  Hubungi terlebih dahulu sebelum ke lokasi  "/>
    <s v="FCC"/>
    <d v="2026-07-08T09:10:56"/>
    <d v="2026-08-08T13:00:00"/>
    <m/>
    <s v="PI"/>
    <s v="ENDE"/>
    <s v="NO ADDON"/>
    <m/>
    <s v="Provisioning Issued"/>
    <s v="HSI Bisnis Basic Promo HUT Telkom PSB 70% - 50 Mbps"/>
    <s v="INDIBIZ"/>
    <m/>
    <m/>
    <d v="2026-08-08T13:00:00"/>
    <s v="2026-08-08 13:00:00 | Nama PIC : Bapak bapak Marsel  No HP : 082236338952 No Alternatif :  M Janji : 08/08/2026 Jam Pasang : Pagi NoteÃ‚Â :  Hubungi terlebih dahulu sebelum ke lokasi  "/>
    <m/>
    <m/>
    <m/>
    <e v="#NUM!"/>
    <e v="#NUM!"/>
    <x v="1"/>
    <x v="22"/>
  </r>
  <r>
    <n v="327"/>
    <n v="1002504841"/>
    <n v="3"/>
    <x v="3"/>
    <n v="4"/>
    <s v="YOGYAKARTA"/>
    <s v="SLEMAN"/>
    <s v="GOD"/>
    <s v="REG"/>
    <s v="AO"/>
    <s v="NEW SALES"/>
    <s v="2P INET + VOICE"/>
    <s v="Completed (PS)"/>
    <s v="RBS-Regional 3"/>
    <d v="2026-08-01T16:52:56"/>
    <d v="2026-08-03T14:31:29"/>
    <n v="69356857"/>
    <n v="2745043041"/>
    <n v="146136130016"/>
    <s v="PT Neutron Baru Yogyakarta (DD Godean)"/>
    <s v="ODP-GOD-FAA/135 FAA/D06/135.01"/>
    <s v="WO060672336"/>
    <m/>
    <m/>
    <m/>
    <n v="110.301716"/>
    <n v="-7.7697409999999998"/>
    <s v="|MB00449|MYIA-008492384480/POI/bapak/08112865989/itheadofficegny@gmail.com"/>
    <s v="MYIB_ASSISTANT"/>
    <m/>
    <m/>
    <m/>
    <m/>
    <m/>
    <m/>
    <m/>
    <m/>
    <s v="Management Janji"/>
    <s v="2026-08-03 15:00:00 | Nama PIC : Niken  No HP : 08112865989 Alt :  M Janji : 02/08/2026 NoteÃ‚Â :  hubungi terlebih dahulu sebelum kelokasi"/>
    <s v="FCC"/>
    <d v="2026-01-08T16:54:55"/>
    <d v="2026-08-03T15:00:00"/>
    <m/>
    <s v="PS"/>
    <s v="X"/>
    <s v="NO ADDON"/>
    <n v="20260803"/>
    <s v="Completed"/>
    <s v="HSI Bisnis Bundling Phone Promo 2026 PSB 70% - Free 800 Menit Promo - 75 Mbps"/>
    <s v="INDIBIZ"/>
    <m/>
    <m/>
    <d v="2026-08-03T15:00:00"/>
    <s v="2026-08-03 15:00:00 | Nama PIC : Niken  No HP : 08112865989 Alt :  M Janji : 02/08/2026 NoteÃ‚Â :  hubungi terlebih dahulu sebelum kelokasi"/>
    <n v="2026"/>
    <n v="8"/>
    <n v="3"/>
    <d v="2026-08-03T00:00:00"/>
    <n v="-0.625"/>
    <x v="0"/>
    <x v="1"/>
  </r>
  <r>
    <n v="328"/>
    <n v="1002514530"/>
    <n v="3"/>
    <x v="5"/>
    <n v="5"/>
    <s v="SBY UTARA"/>
    <s v="GRESIK"/>
    <s v="GSK"/>
    <s v="REG"/>
    <s v="AO"/>
    <s v="NEW SALES"/>
    <m/>
    <s v="MIE - SEND SURVEY"/>
    <s v="RBS-Regional 3"/>
    <d v="2026-08-07T13:07:38"/>
    <d v="2026-08-10T18:34:01"/>
    <n v="69360746"/>
    <m/>
    <n v="152421262193"/>
    <s v="SERU ADVENTURE"/>
    <s v="ODP-GSK-FAQ/128"/>
    <s v="WO061444350"/>
    <m/>
    <m/>
    <m/>
    <n v="112.656127"/>
    <n v="-7.1484205999999997"/>
    <s v="|MN02318|/SERU ADVENTURE/MUHAMMAD DIAR QISTHI/081357552604/seruadventuregresik@gmail.com/HSI Bisnis Promo HUT Telkom (1:1) 50 Mbps (Rp 355.000) PSB Rp 150.000/"/>
    <s v="Sales Force DBS"/>
    <m/>
    <m/>
    <m/>
    <m/>
    <m/>
    <m/>
    <m/>
    <m/>
    <s v="Management Janji"/>
    <s v="2026-08-11 15:00:00|Nama PIC:  BP MUH DIAR  No HP: 082133074591 Alt: Tanggal: 11/8/2026 Jam Pasang: Sore Note: Hubungi sebelum ke lokasi, terimakasih.|40010577|MYDITA"/>
    <s v="FCC"/>
    <d v="2026-07-08T13:10:14"/>
    <d v="2026-08-11T15:00:00"/>
    <m/>
    <s v="SURVEY_NEW_MANJA"/>
    <s v="GRESIK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:  BP MUH DIAR  No HP: 082133074591 Alt: Tanggal: 11/8/2026 Jam Pasang: Sore Note: Hubungi sebelum ke lokasi, terimakasih.|40010577|MYDITA"/>
    <m/>
    <m/>
    <m/>
    <e v="#NUM!"/>
    <e v="#NUM!"/>
    <x v="1"/>
    <x v="14"/>
  </r>
  <r>
    <n v="329"/>
    <n v="1002511120"/>
    <n v="3"/>
    <x v="7"/>
    <n v="4"/>
    <s v="SOLO"/>
    <s v="INNER - SOLO JATENG TIMUR"/>
    <s v="KRT"/>
    <s v="REG"/>
    <s v="AO"/>
    <s v="NEW SALES"/>
    <m/>
    <s v="Completed (PS)"/>
    <s v="RBS-Regional 3"/>
    <d v="2026-08-05T16:07:19"/>
    <d v="2026-08-10T16:38:23"/>
    <n v="69359379"/>
    <m/>
    <n v="142505403706"/>
    <s v="PT CENTRAL MOTOR SANDY SAKTI"/>
    <s v="ODP-KRT-FW/041"/>
    <s v="WO061245665"/>
    <m/>
    <m/>
    <m/>
    <n v="113.17271289999999"/>
    <n v="-7.7956694000000004"/>
    <s v="AMRBS;960218/Candra Evita Tryariestya/TREG4SOLO/RISKI AGUNG SAPUTRO/085792955580/centralsakti.adm@gmail.com/PSB HSI BISNIS WINBACK 1.0 75MBPS ABODEMEN 472.500"/>
    <s v="Account Manager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5-08T16:10:18"/>
    <d v="2026-08-10T08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10"/>
    <d v="2026-08-10T00:00:00"/>
    <n v="-0.33333333333575865"/>
    <x v="0"/>
    <x v="1"/>
  </r>
  <r>
    <n v="330"/>
    <n v="1002515494"/>
    <n v="3"/>
    <x v="6"/>
    <n v="5"/>
    <s v="SIDOARJO"/>
    <s v="INNER - JATIM TIMUR"/>
    <s v="SDN"/>
    <s v="REG"/>
    <s v="AO"/>
    <s v="NEW SALES"/>
    <s v="1P INET"/>
    <s v="Completed (PS)"/>
    <s v="RBS-Regional 3"/>
    <d v="2026-08-07T19:07:56"/>
    <d v="2026-08-08T07:56:02"/>
    <n v="69361156"/>
    <m/>
    <n v="152328218222"/>
    <s v="TOKO PAK WAKIT"/>
    <s v="ODP-SDN-FX/035 FX/D02/035.01"/>
    <s v="WO061203689"/>
    <m/>
    <m/>
    <m/>
    <n v="112.65189669999999"/>
    <n v="-7.4235829999999998"/>
    <s v="MD|MYDB-20260806264600|DN00001/MN01572|TOKO PAK WAKIT|08559994191"/>
    <s v="MYDIGIBIZPARTNER"/>
    <m/>
    <m/>
    <m/>
    <m/>
    <m/>
    <m/>
    <m/>
    <m/>
    <s v="Management Janji"/>
    <s v="2026-08-09 08:00:00 | M Janji : (08/08/026) jam Pasang : 09:00 Note : hubungi pelanggan jika ingin kelokasi"/>
    <s v="FCC"/>
    <d v="2026-07-08T19:10:04"/>
    <d v="2026-08-09T08:00:00"/>
    <m/>
    <s v="PS"/>
    <s v="SIDOARJO"/>
    <s v="NO ADDON"/>
    <n v="20260808"/>
    <s v="Completed"/>
    <s v="HSI Bisnis Promo HUT Telkom PSB 70% - 100 Mbps"/>
    <s v="INDIBIZ"/>
    <m/>
    <m/>
    <d v="2026-08-09T08:00:00"/>
    <s v="2026-08-09 08:00:00 | M Janji : (08/08/026) jam Pasang : 09:00 Note : hubungi pelanggan jika ingin kelokasi"/>
    <n v="2026"/>
    <n v="8"/>
    <n v="8"/>
    <d v="2026-08-08T00:00:00"/>
    <n v="-1.3333333333357587"/>
    <x v="0"/>
    <x v="11"/>
  </r>
  <r>
    <n v="331"/>
    <n v="1002516565"/>
    <n v="3"/>
    <x v="3"/>
    <n v="4"/>
    <s v="YOGYAKARTA"/>
    <s v="BANTUL"/>
    <s v="BTL"/>
    <s v="REG"/>
    <s v="AO"/>
    <s v="NEW SALES"/>
    <s v="1P INET"/>
    <s v="Completed (PS)"/>
    <s v="RBS-Regional 3"/>
    <d v="2026-08-09T15:37:56"/>
    <d v="2026-08-10T18:12:15"/>
    <n v="69361915"/>
    <m/>
    <n v="146129128569"/>
    <s v="PT SUBUR MAKMUR MAJU SEJAHTERA SPBU 4455705 imogiri"/>
    <s v="ODP-BTL-FGD/058"/>
    <s v="WO061330815"/>
    <m/>
    <m/>
    <m/>
    <n v="110.381934"/>
    <n v="-7.9150277999999998"/>
    <s v="|MC80054|MYIA-039146833529/POI/SUTOMO/082138835758/spbu_sajogja4455705@yahoo.co.id"/>
    <s v="MYIB_ASSISTANT"/>
    <m/>
    <m/>
    <m/>
    <m/>
    <m/>
    <m/>
    <m/>
    <m/>
    <s v="Management Janji"/>
    <s v="2026-08-11 09:00:00 | Nama PIC : Bp Galih No Hp : 082138835758 No Alt : - Tgl Pemasangan : 11 Agustus 2026 Interval : PAGI SIANG Note : Hubungi pelanggan terlebih dahulu"/>
    <s v="FCC"/>
    <d v="2026-09-08T15:39:44"/>
    <d v="2026-08-11T09:00:00"/>
    <m/>
    <s v="PS"/>
    <s v="X"/>
    <s v="NO ADDON"/>
    <n v="20260810"/>
    <s v="Completed"/>
    <s v="HSI Bisnis Promo HUT Telkom PSB 70% - 100 Mbps"/>
    <s v="INDIBIZ"/>
    <m/>
    <m/>
    <d v="2026-08-11T09:00:00"/>
    <s v="2026-08-11 09:00:00 | Nama PIC : Bp Galih No Hp : 082138835758 No Alt : - Tgl Pemasangan : 11 Agustus 2026 Interval : PAGI SIANG Note : Hubungi pelanggan terlebih dahulu"/>
    <n v="2026"/>
    <n v="8"/>
    <n v="10"/>
    <d v="2026-08-10T00:00:00"/>
    <n v="-1.375"/>
    <x v="0"/>
    <x v="1"/>
  </r>
  <r>
    <n v="332"/>
    <n v="1002512633"/>
    <n v="3"/>
    <x v="3"/>
    <n v="4"/>
    <s v="YOGYAKARTA"/>
    <s v="BANTUL"/>
    <s v="BTL"/>
    <s v="REG"/>
    <s v="AO"/>
    <s v="NEW SALES"/>
    <s v="1P INET"/>
    <s v="Completed (PS)"/>
    <s v="RBS-Regional 3"/>
    <d v="2026-08-06T14:16:56"/>
    <d v="2026-08-07T15:45:04"/>
    <n v="69360033"/>
    <m/>
    <n v="146129128498"/>
    <s v="KOST MBAH PRAPTO"/>
    <s v="ODP-BTL-FBD/073 FBD/D01/073.01"/>
    <s v="WO061083399"/>
    <m/>
    <m/>
    <m/>
    <n v="110.354727"/>
    <n v="-7.8541939999999997"/>
    <s v="|MC80066|MYIA-001225822506/POI/SUMIRAH/089507899056/sumirah.xiaomi17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4:26:03"/>
    <d v="2026-08-07T15:00:00"/>
    <m/>
    <s v="PS"/>
    <s v="X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0"/>
    <x v="1"/>
  </r>
  <r>
    <n v="333"/>
    <n v="1002512526"/>
    <n v="3"/>
    <x v="1"/>
    <n v="4"/>
    <s v="SEMARANG"/>
    <s v="UNGARAN"/>
    <s v="UNR"/>
    <s v="REG"/>
    <s v="AO"/>
    <s v="NEW SALES"/>
    <s v="1P INET"/>
    <s v="Completed (PS)"/>
    <s v="RBS-Regional 3"/>
    <d v="2026-08-06T13:52:56"/>
    <d v="2026-08-06T20:14:10"/>
    <n v="69360008"/>
    <m/>
    <n v="146425112642"/>
    <s v="RSC widodo"/>
    <s v="ODP-UNR-FEB/001"/>
    <s v="WO061079852"/>
    <m/>
    <m/>
    <m/>
    <n v="110.409853166644"/>
    <n v="-7.1603173546852297"/>
    <s v="MD|MYDB-20260805264486|DN00001/MN00663|RSC widodo|0895637400193"/>
    <s v="MYDIGIBIZPARTNER"/>
    <m/>
    <m/>
    <m/>
    <m/>
    <m/>
    <m/>
    <m/>
    <m/>
    <s v="Management Janji"/>
    <s v="2026-08-08 08:00:00 | Nama PIC : Bapak ananda No HP : 0895637400193 No Alternatif : - M Janji : 08/08/2026 Jam Pasang : Pagi NoteÃ‚Â :  Hubungi terlebih dahulu sebelum ke lokasi "/>
    <s v="FCC"/>
    <d v="2026-06-08T13:54:55"/>
    <d v="2026-08-08T08:00:00"/>
    <m/>
    <s v="PS"/>
    <s v="X"/>
    <s v="NO ADDON"/>
    <n v="20260806"/>
    <s v="Completed"/>
    <s v="HSI Bisnis Promo HUT Telkom PSB 70% - 50 Mbps"/>
    <s v="INDIBIZ"/>
    <m/>
    <m/>
    <d v="2026-08-08T08:00:00"/>
    <s v="2026-08-08 08:00:00 | Nama PIC : Bapak ananda No HP : 0895637400193 No Alternatif : - M Janji : 08/08/2026 Jam Pasang : Pagi NoteÃ‚Â :  Hubungi terlebih dahulu sebelum ke lokasi "/>
    <n v="2026"/>
    <n v="8"/>
    <n v="6"/>
    <d v="2026-08-06T00:00:00"/>
    <n v="-2.3333333333357587"/>
    <x v="0"/>
    <x v="1"/>
  </r>
  <r>
    <n v="334"/>
    <n v="1002516310"/>
    <n v="3"/>
    <x v="6"/>
    <n v="5"/>
    <s v="PASURUAN"/>
    <s v="PROBOLINGGO"/>
    <s v="GND"/>
    <s v="REG"/>
    <s v="AO"/>
    <s v="NEW SALES"/>
    <m/>
    <s v="Completed (PS)"/>
    <s v="RBS-Regional 3"/>
    <d v="2026-08-09T09:13:19"/>
    <d v="2026-08-10T21:34:54"/>
    <n v="69361702"/>
    <m/>
    <n v="152510205862"/>
    <s v="SPPG YAYASAN LENTERA UTARA BERGIZI UTAMA"/>
    <s v="ODP-GND-FK/16"/>
    <s v="WO061305259"/>
    <m/>
    <m/>
    <m/>
    <n v="113.4892717"/>
    <n v="-7.9548569999999996"/>
    <s v="|MN00836|/SPPG YAYASAN LENTERA UTARA BERGIZI UTAMA/WINBACK 2.0 HSI B2B (1:1) 50MBPS 355RB PSB DISC 70%//achsinari19@gmail.com/ACH. SINARI/816644910"/>
    <s v="Sales Force DBS"/>
    <m/>
    <m/>
    <m/>
    <m/>
    <m/>
    <m/>
    <m/>
    <m/>
    <s v="Management Janji"/>
    <s v="2026-08-10 08:00:00|Nama PIC : Bp Sinari No Hp : 0816644910 No Alt : - Tgl Pemasangan : 10 Agustus 2026 Interval : PAGI SIANG Note : Hubungi pelanggan terlebih dahulu|40951378|MYDITA"/>
    <s v="FCC"/>
    <d v="2026-09-08T09:25:24"/>
    <d v="2026-08-10T08:00:00"/>
    <s v="Kendala Pelanggan"/>
    <s v="PS"/>
    <s v="X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Sinari No Hp : 0816644910 No Alt : - Tgl Pemasangan : 10 Agustus 2026 Interval : PAGI SIANG Note : Hubungi pelanggan terlebih dahulu|40951378|MYDITA"/>
    <n v="2026"/>
    <n v="8"/>
    <n v="10"/>
    <d v="2026-08-10T00:00:00"/>
    <n v="-0.33333333333575865"/>
    <x v="0"/>
    <x v="25"/>
  </r>
  <r>
    <n v="335"/>
    <n v="1002515957"/>
    <n v="3"/>
    <x v="1"/>
    <n v="4"/>
    <s v="PEKALONGAN"/>
    <s v="TEGAL"/>
    <s v="MGN"/>
    <s v="REG"/>
    <s v="AO"/>
    <s v="NEW SALES"/>
    <s v="1P INET"/>
    <s v="7 | OSS - PROVISIONING ISSUED"/>
    <s v="RBS-Regional 3"/>
    <d v="2026-08-08T13:31:56"/>
    <d v="2026-08-09T13:09:47"/>
    <n v="69361473"/>
    <m/>
    <n v="142203104979"/>
    <s v="PANGKALAN GAS LPG LUTFIAUDIN"/>
    <s v="ODP-MGN-FA/023 FA/D04/023.01"/>
    <s v="WO061264265"/>
    <m/>
    <m/>
    <m/>
    <n v="109.08526025712401"/>
    <n v="-6.8790345826377202"/>
    <s v="MD|MYDB-20260807264669|DB10005/MB10071|PANGKALAN GAS LPG LUTFIAUDIN|085700961173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39:52"/>
    <d v="2026-08-09T13:00:00"/>
    <m/>
    <s v="PI"/>
    <s v="X"/>
    <s v="NO ADDON"/>
    <m/>
    <s v="Provisioning Issued"/>
    <s v="HSI Bisnis Khusus Winback PSB 70% - 1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  <x v="1"/>
  </r>
  <r>
    <n v="336"/>
    <n v="1002510711"/>
    <n v="3"/>
    <x v="3"/>
    <n v="4"/>
    <s v="MAGELANG"/>
    <s v="KEBUMEN"/>
    <s v="KTW"/>
    <s v="REG"/>
    <s v="AO"/>
    <s v="NEW SALES"/>
    <s v="1P INET"/>
    <s v="Completed (PS)"/>
    <s v="RBS-Regional 3"/>
    <d v="2026-08-05T14:08:57"/>
    <d v="2026-08-06T15:18:03"/>
    <n v="69359244"/>
    <m/>
    <n v="141176104621"/>
    <s v="APOTEK LUK ULO 6 AMBAL"/>
    <s v="ODP-KTW-FAF/020"/>
    <s v="WO060991641"/>
    <m/>
    <m/>
    <m/>
    <n v="109.72766912057099"/>
    <n v="-7.7876271455769004"/>
    <s v="|MN00909|MYIA-087257607160/POI/anggun/085759142196/apoteklukuloambal@gmail.com"/>
    <s v="MYIB_ASSISTANT"/>
    <m/>
    <m/>
    <m/>
    <m/>
    <m/>
    <m/>
    <m/>
    <m/>
    <s v="Management Janji"/>
    <s v="2026-08-07 13:00:00 | Nama Pic : IBU ANGGUN No Hp Pic : 085759142196 Jam Pemasangan : 08:00 - 12.00 Tanggal Pemasangan : KAMIS 06 AGUSTUS 2026 Info Tambahan : Hubungi pelanggan sebelum datang ke lokasi, terima kasih."/>
    <s v="FCC"/>
    <d v="2026-05-08T14:10:37"/>
    <d v="2026-08-07T13:00:00"/>
    <m/>
    <s v="PS"/>
    <s v="X"/>
    <s v="NO ADDON"/>
    <n v="20260806"/>
    <s v="Completed"/>
    <s v="HSI Bisnis Basic Promo HUT Telkom PSB 70% - 50 Mbps"/>
    <s v="INDIBIZ"/>
    <m/>
    <m/>
    <d v="2026-08-07T13:00:00"/>
    <s v="2026-08-07 13:00:00 | Nama Pic : IBU ANGGUN No Hp Pic : 085759142196 Jam Pemasangan : 08:00 - 12.00 Tanggal Pemasangan : KAMIS 06 AGUSTUS 2026 Info Tambahan : Hubungi pelanggan sebelum datang ke lokasi, terima kasih."/>
    <n v="2026"/>
    <n v="8"/>
    <n v="6"/>
    <d v="2026-08-06T00:00:00"/>
    <n v="-1.5416666666642413"/>
    <x v="0"/>
    <x v="1"/>
  </r>
  <r>
    <n v="337"/>
    <n v="1002510943"/>
    <n v="3"/>
    <x v="0"/>
    <n v="5"/>
    <s v="MADIUN"/>
    <s v="PONOROGO"/>
    <s v="SMO"/>
    <s v="REG"/>
    <s v="AO"/>
    <s v="NEW SALES"/>
    <m/>
    <s v="Completed (PS)"/>
    <s v="RBS-Regional 3"/>
    <d v="2026-08-05T15:03:52"/>
    <d v="2026-08-06T14:57:00"/>
    <n v="69359349"/>
    <m/>
    <n v="152614209682"/>
    <s v="SPBU 54.634.20"/>
    <s v="ODP-SMO-FB/29"/>
    <s v="WO061046085"/>
    <m/>
    <m/>
    <m/>
    <n v="111.3932314"/>
    <n v="-7.8364368999999998"/>
    <s v="|MC20162|/HERI KISWANTO/085735256930/spbu5463420_bangunrejoponorogo@yahoo.co.id"/>
    <s v="Sales Force DBS"/>
    <m/>
    <m/>
    <m/>
    <m/>
    <m/>
    <m/>
    <m/>
    <m/>
    <s v="Management Janji"/>
    <s v="2026-08-07 08:00:00|Nama Pic : bp HERI KISWANTO No Hp Pic : 085735256930 No alt : - Jam Pemasangan : pagi  Tanggal Pemasangan : 7 Agustus 2026|40981182|MYDITA"/>
    <s v="FCC"/>
    <d v="2026-05-08T15:10:31"/>
    <d v="2026-08-07T08:00:00"/>
    <m/>
    <s v="PS"/>
    <s v="SAMBIT SUMOROT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Pic : bp HERI KISWANTO No Hp Pic : 085735256930 No alt : - Jam Pemasangan : pagi  Tanggal Pemasangan : 7 Agustus 2026|40981182|MYDITA"/>
    <n v="2026"/>
    <n v="8"/>
    <n v="6"/>
    <d v="2026-08-06T00:00:00"/>
    <n v="-1.3333333333357587"/>
    <x v="0"/>
    <x v="3"/>
  </r>
  <r>
    <n v="338"/>
    <n v="1002517340"/>
    <n v="3"/>
    <x v="7"/>
    <n v="4"/>
    <s v="SOLO"/>
    <s v="SRAGEN"/>
    <s v="SRG"/>
    <s v="REG"/>
    <s v="AO"/>
    <s v="NEW SALES"/>
    <s v="1P INET"/>
    <s v="MIE - SEND SURVEY"/>
    <s v="RBS-Regional 3"/>
    <d v="2026-08-10T11:01:58"/>
    <d v="2026-08-10T11:04:01"/>
    <n v="69362269"/>
    <m/>
    <n v="146565009930"/>
    <s v="SPPG Pungsari, Plupuh, Sragen  002"/>
    <s v="ODP-SRG-FAP/022 FAP/D02/022.01"/>
    <s v="WO061375269"/>
    <m/>
    <m/>
    <m/>
    <n v="110.8796437"/>
    <n v="-7.4663994000000002"/>
    <s v="|MN01811|MYIA-009228725521/POI/Tegar Angga Saputra/085806258001/pungsarisppg@gmail.com"/>
    <s v="MYIB_ASSISTANT"/>
    <m/>
    <m/>
    <m/>
    <m/>
    <m/>
    <m/>
    <m/>
    <m/>
    <s v="Management Janji"/>
    <s v="2026-08-13 08:00:00 | Nama PIC : bapak tegar No HP : 085806258001 Alt : - M Janji : 11/08/2026 Jam Pasang : 08.00 - 13:00  NoteÃ‚Â :  hubungi terlebih dahulu sebelum kelokasi"/>
    <s v="FCC"/>
    <d v="2026-10-08T11:10:24"/>
    <d v="2026-08-13T08:00:00"/>
    <m/>
    <s v="SURVEY_NEW_MANJA"/>
    <s v="X"/>
    <s v="NO ADDON"/>
    <m/>
    <s v="MIE - SEND SURVEY"/>
    <s v="HSI Bisnis Promo HUT Telkom PSB 70% - 50 Mbps"/>
    <s v="INDIBIZ"/>
    <m/>
    <m/>
    <d v="2026-08-13T08:00:00"/>
    <s v="2026-08-13 08:00:00 | Nama PIC : bapak tegar No HP : 085806258001 Alt : - M Janji : 11/08/2026 Jam Pasang : 08.00 - 13:00  NoteÃ‚Â :  hubungi terlebih dahulu sebelum kelokasi"/>
    <m/>
    <m/>
    <m/>
    <e v="#NUM!"/>
    <e v="#NUM!"/>
    <x v="1"/>
    <x v="1"/>
  </r>
  <r>
    <n v="339"/>
    <n v="1002506254"/>
    <n v="3"/>
    <x v="4"/>
    <n v="5"/>
    <s v="MATARAM"/>
    <s v="BIMA"/>
    <s v="DMP"/>
    <s v="REG"/>
    <s v="AO"/>
    <s v="NEW SALES"/>
    <m/>
    <s v="Completed (PS)"/>
    <s v="RBS-Regional 3"/>
    <d v="2026-08-03T14:32:32"/>
    <d v="2026-08-03T15:40:58"/>
    <n v="69355380"/>
    <m/>
    <n v="172611786173"/>
    <s v="Toko Jalil MS"/>
    <s v="ODP-DMP-FAD/62"/>
    <s v="WO060804141"/>
    <m/>
    <m/>
    <m/>
    <n v="118.29993690000001"/>
    <n v="-8.4804066000000002"/>
    <s v="RBS| HSI |TREG 3 |Bambang wahyudin MN02363|85190337411|Toko Jalil MS |Indibiz 150MB"/>
    <s v="Sales Profesional"/>
    <m/>
    <m/>
    <m/>
    <m/>
    <m/>
    <m/>
    <m/>
    <m/>
    <s v="Management Janji"/>
    <s v="2026-08-02 08:00:00|Nama PIC : Bp Jalil  No Hp : 085339099066  No Alt : -  Tgl Pemasangan : 02 Agustus 2026  Interval : PAGI SIANG  Note : Hubungi pelanggan terlebih dahulu|40951378|MYDITA"/>
    <s v="FCC"/>
    <d v="2026-03-08T14:40:09"/>
    <m/>
    <m/>
    <s v="PS"/>
    <s v="DOMPU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|Nama PIC : Bp Jalil  No Hp : 085339099066  No Alt : -  Tgl Pemasangan : 02 Agustus 2026  Interval : PAGI SIANG  Note : Hubungi pelanggan terlebih dahulu|40951378|MYDITA"/>
    <n v="2026"/>
    <n v="8"/>
    <n v="3"/>
    <d v="2026-08-03T00:00:00"/>
    <n v="-0.29166666666424135"/>
    <x v="0"/>
    <x v="8"/>
  </r>
  <r>
    <n v="340"/>
    <n v="1002512091"/>
    <n v="3"/>
    <x v="1"/>
    <n v="4"/>
    <s v="SEMARANG"/>
    <s v="UNGARAN"/>
    <s v="BWE"/>
    <s v="REG"/>
    <s v="AO"/>
    <s v="NEW SALES"/>
    <m/>
    <s v="Completed (PS)"/>
    <s v="RBS-Regional 3"/>
    <d v="2026-08-06T11:37:09"/>
    <d v="2026-08-06T14:17:14"/>
    <n v="69357852"/>
    <m/>
    <n v="141459108157"/>
    <s v="Kos Gareng"/>
    <s v="ODP-BWE-FD/015"/>
    <s v="WO061061982"/>
    <m/>
    <m/>
    <m/>
    <n v="110.44181645450701"/>
    <n v="-7.1782461236641497"/>
    <s v="MD|MYDB-20260803264287|DC50007/MC50033|Kos Gareng|0895366788883"/>
    <s v="MYDIGIBIZPARTNER"/>
    <m/>
    <m/>
    <m/>
    <m/>
    <m/>
    <m/>
    <m/>
    <m/>
    <s v="Management Janji"/>
    <s v="2026-08-05 08:00:00 | M Janji : 05/08/2026  Jam Pasang : 08.00  NoteÃ‚Â :  hubungi terlebih dahulu sebelum ke lokasi, terima kasih."/>
    <s v="FCC"/>
    <d v="2026-06-08T11:39:52"/>
    <m/>
    <m/>
    <s v="PS"/>
    <s v="AMBARAW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M Janji : 05/08/2026  Jam Pasang : 08.00  NoteÃ‚Â :  hubungi terlebih dahulu sebelum ke lokasi, terima kasih."/>
    <n v="2026"/>
    <n v="8"/>
    <n v="6"/>
    <d v="2026-08-06T00:00:00"/>
    <n v="-0.29166666666424135"/>
    <x v="0"/>
    <x v="1"/>
  </r>
  <r>
    <n v="341"/>
    <n v="1002507542"/>
    <n v="3"/>
    <x v="1"/>
    <n v="4"/>
    <s v="SEMARANG"/>
    <s v="INNER - SEMARANG JATENG UTARA"/>
    <s v="SMC"/>
    <s v="REG"/>
    <s v="AO"/>
    <s v="NEW SALES"/>
    <m/>
    <s v="Completed (PS)"/>
    <s v="RBS-Regional 3"/>
    <d v="2026-08-04T10:52:27"/>
    <d v="2026-08-04T13:18:25"/>
    <n v="69356840"/>
    <m/>
    <n v="146422108916"/>
    <s v="SPBU 44.502.22 SEMARANG"/>
    <s v="ODP-SMC-FF/085"/>
    <s v="WO060869691"/>
    <m/>
    <m/>
    <m/>
    <n v="110.42763394263299"/>
    <n v="-7.0173349492092996"/>
    <s v="|MN02184|MYIA-022512401970/POI/ABDUL BASIR /081901080037/spbu4450222@gmail.com"/>
    <s v="MYDIGIBIZPARTNER"/>
    <m/>
    <m/>
    <m/>
    <m/>
    <m/>
    <m/>
    <m/>
    <m/>
    <s v="Management Janji"/>
    <s v="2026-08-02 13:00:00 | Jam pemasangan : 12.00  Info Tambahan : Hubungi pelanggan dulu sebelum ke lokasi  terimakasih   "/>
    <s v="FCC"/>
    <d v="2026-04-08T10:55:08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2 13:00:00 | Jam pemasangan : 12.00  Info Tambahan : Hubungi pelanggan dulu sebelum ke lokasi  terimakasih   "/>
    <n v="2026"/>
    <n v="8"/>
    <n v="4"/>
    <d v="2026-08-04T00:00:00"/>
    <n v="-0.29166666666424135"/>
    <x v="0"/>
    <x v="1"/>
  </r>
  <r>
    <n v="342"/>
    <n v="1002516771"/>
    <n v="3"/>
    <x v="4"/>
    <n v="5"/>
    <s v="KUPANG"/>
    <s v="WAINGAPU"/>
    <s v="WGP"/>
    <s v="REG"/>
    <s v="AO"/>
    <s v="NEW SALES"/>
    <s v="1P INET"/>
    <s v="MIE - SEND SURVEY"/>
    <s v="RBS-Regional 3"/>
    <d v="2026-08-10T08:14:57"/>
    <d v="2026-08-10T08:16:01"/>
    <n v="69362029"/>
    <m/>
    <n v="172517222527"/>
    <s v="tunas disel"/>
    <s v="ODP-WGP-FR/22 FR/D03/22.01"/>
    <s v="WO061356227"/>
    <m/>
    <m/>
    <m/>
    <n v="120.26682599999999"/>
    <n v="-9.6540432000000003"/>
    <s v="|MN00122|MYIA-000378619602/POI/Erlin/085253273500/erlinlie02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08:40:06"/>
    <d v="2026-08-11T15:00:00"/>
    <m/>
    <s v="SURVEY_NEW_MANJA"/>
    <s v="X"/>
    <s v="NO ADDON"/>
    <m/>
    <s v="MIE - SEND SURVEY"/>
    <s v="HSI Bisnis Promo HUT Telkom PSB 70% - 150 Mbps"/>
    <s v="INDIBIZ"/>
    <m/>
    <m/>
    <d v="2026-08-11T15:00:00"/>
    <s v="2026-08-11 15:00:00 | M Janji : (09/08/2026) jam Pasang : 09:00 Note : hubungi pelanggan jika ingin kelokasi"/>
    <m/>
    <m/>
    <m/>
    <e v="#NUM!"/>
    <e v="#NUM!"/>
    <x v="1"/>
    <x v="33"/>
  </r>
  <r>
    <n v="343"/>
    <n v="1002516228"/>
    <n v="3"/>
    <x v="3"/>
    <n v="4"/>
    <s v="PURWOKERTO"/>
    <s v="CILACAP"/>
    <s v="CLC"/>
    <s v="REG"/>
    <s v="AO"/>
    <s v="NEW SALES"/>
    <s v="1P INET"/>
    <s v="8 | OSS - PONR"/>
    <s v="RBS-Regional 3"/>
    <d v="2026-08-08T19:22:56"/>
    <d v="2026-08-10T18:23:20"/>
    <n v="69361655"/>
    <m/>
    <n v="143361126909"/>
    <s v="TK Aisyiyah Bustanul Athfal 12"/>
    <s v="ODP-CLC-FC/042 FC/D02/042.01"/>
    <s v="WO061291079"/>
    <m/>
    <m/>
    <m/>
    <n v="109.00618059999999"/>
    <n v="-7.7296054999999999"/>
    <s v="|MN02740|MYIA-053838854373/POI/Eka Kadarwati/085975154131/eka539152@gmail.com"/>
    <s v="MYIB_ASSISTANT"/>
    <m/>
    <m/>
    <m/>
    <m/>
    <m/>
    <m/>
    <m/>
    <m/>
    <s v="Management Janji"/>
    <s v="2026-08-11 08:00:00 | M Janji : 11 agustus 2026 jam Pasang : pagi  Note : hubungi pelanggan jika ingin kelokasi "/>
    <s v="FCC"/>
    <d v="2026-08-08T19:25:21"/>
    <d v="2026-08-11T08:00:00"/>
    <m/>
    <s v="ACT_COM"/>
    <s v="X"/>
    <s v="NO ADDON"/>
    <m/>
    <s v="PONR"/>
    <s v="HSI Bisnis Basic Promo HUT Telkom PSB 70% - 50 Mbps"/>
    <s v="INDIBIZ"/>
    <m/>
    <m/>
    <d v="2026-08-11T08:00:00"/>
    <s v="2026-08-11 08:00:00 | M Janji : 11 agustus 2026 jam Pasang : pagi  Note : hubungi pelanggan jika ingin kelokasi "/>
    <m/>
    <m/>
    <m/>
    <e v="#NUM!"/>
    <e v="#NUM!"/>
    <x v="1"/>
    <x v="1"/>
  </r>
  <r>
    <n v="344"/>
    <n v="1002506535"/>
    <n v="3"/>
    <x v="7"/>
    <n v="4"/>
    <s v="SOLO"/>
    <s v="INNER - SOLO JATENG TIMUR"/>
    <s v="GLD"/>
    <s v="REG"/>
    <s v="AO"/>
    <s v="NEW SALES"/>
    <m/>
    <s v="Completed (PS)"/>
    <s v="RBS-Regional 3"/>
    <d v="2026-08-03T16:43:30"/>
    <d v="2026-08-03T21:08:55"/>
    <n v="69348919"/>
    <m/>
    <n v="146514602583"/>
    <s v="Blue Bake Houf Kitchen"/>
    <s v="ODP-GLD-FBC/059"/>
    <s v="WO060824630"/>
    <m/>
    <m/>
    <m/>
    <n v="110.821685781062"/>
    <n v="-7.5711869123187503"/>
    <s v="|MN01857|MYIA-065283729498/POI/Erry Bima Nugroho/085232027079/bbhkitchen5758@gmail.com"/>
    <s v="Amex"/>
    <m/>
    <m/>
    <m/>
    <m/>
    <m/>
    <m/>
    <m/>
    <m/>
    <s v="Management Janji"/>
    <s v="2026-07-22 15:00:00 | Jam pemasangan : 12.00  Info Tambahan : Hubungi pelanggan dulu sebelum ke lokasi  terimakasih   "/>
    <s v="FCC"/>
    <d v="2026-03-08T16:54:53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22 15:00:00 | Jam pemasangan : 12.00  Info Tambahan : Hubungi pelanggan dulu sebelum ke lokasi  terimakasih   "/>
    <n v="2026"/>
    <n v="8"/>
    <n v="3"/>
    <d v="2026-08-03T00:00:00"/>
    <n v="-0.29166666666424135"/>
    <x v="0"/>
    <x v="1"/>
  </r>
  <r>
    <n v="345"/>
    <n v="1002516401"/>
    <n v="3"/>
    <x v="3"/>
    <n v="4"/>
    <s v="PURWOKERTO"/>
    <s v="CILACAP"/>
    <s v="KRY"/>
    <s v="REG"/>
    <s v="AO"/>
    <s v="NEW SALES"/>
    <m/>
    <s v="Completed (PS)"/>
    <s v="RBS-Regional 3"/>
    <d v="2026-08-09T11:16:36"/>
    <d v="2026-08-09T20:12:21"/>
    <n v="69361512"/>
    <m/>
    <n v="143385101141"/>
    <s v="PONDOK PESANTREN MADRASAH TSANAWIYAH WATHONNIYAH ISLAMIYYAH"/>
    <s v="ODP-KRY-FK/019"/>
    <s v="WO061310107"/>
    <m/>
    <m/>
    <m/>
    <n v="109.28839031"/>
    <n v="-7.5962016290000003"/>
    <s v="|MC00213|MYIA-021445685851/POI/SUNARYO/088226611123/mtsmwi@yahoo.com"/>
    <s v="Sales Profesional"/>
    <m/>
    <m/>
    <m/>
    <m/>
    <m/>
    <m/>
    <m/>
    <m/>
    <s v="Management Janji"/>
    <s v="2026-08-12 13:00:00 | M Janji : 12 agustus 2026  jam Pasang : siang   Note : hubungi pelanggan jika ingin kelokasi  "/>
    <s v="FCC"/>
    <d v="2026-09-08T11:25:00"/>
    <m/>
    <m/>
    <s v="PS"/>
    <s v="KROYA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12 13:00:00 | M Janji : 12 agustus 2026  jam Pasang : siang   Note : hubungi pelanggan jika ingin kelokasi  "/>
    <n v="2026"/>
    <n v="8"/>
    <n v="9"/>
    <d v="2026-08-09T00:00:00"/>
    <n v="-0.29166666666424135"/>
    <x v="0"/>
    <x v="1"/>
  </r>
  <r>
    <n v="346"/>
    <n v="1002517822"/>
    <n v="3"/>
    <x v="5"/>
    <n v="5"/>
    <s v="SBY SELATAN"/>
    <s v="TANDES"/>
    <s v="DMO"/>
    <s v="REG"/>
    <s v="AO"/>
    <s v="NEW SALES"/>
    <m/>
    <s v="Completed (PS)"/>
    <s v="RBS-Regional 3"/>
    <d v="2026-08-10T13:45:05"/>
    <d v="2026-08-10T15:22:43"/>
    <n v="69361588"/>
    <m/>
    <n v="152301273583"/>
    <s v="SMK Kawung 2 (Ruang Waka)"/>
    <s v="ODP-DMO-FKQ/14"/>
    <s v="WO061402516"/>
    <m/>
    <m/>
    <m/>
    <n v="112.71193149"/>
    <n v="-7.2703453500000004"/>
    <s v="|MN02813|MYIA-092531568209/POI/Ana/085333142872/smkkawungduasby@gmail.com"/>
    <s v="Sales Force DBS"/>
    <m/>
    <m/>
    <m/>
    <m/>
    <m/>
    <m/>
    <m/>
    <m/>
    <s v="Management Janji"/>
    <s v="2026-08-09 13:00:00 | Tanggal pemasangan: 09/08/2026  Jam pemasangan : pagi / siang  Info Tambahan : Hubungi pelanggan dulu sebelum ke lokasi.  terima kasih"/>
    <s v="FCC"/>
    <d v="2026-10-08T13:54:44"/>
    <m/>
    <m/>
    <s v="PS"/>
    <s v="DARMO GUBENG"/>
    <s v="OCA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9 13:00:00 | Tanggal pemasangan: 09/08/2026  Jam pemasangan : pagi / siang  Info Tambahan : Hubungi pelanggan dulu sebelum ke lokasi.  terima kasih"/>
    <n v="2026"/>
    <n v="8"/>
    <n v="10"/>
    <d v="2026-08-10T00:00:00"/>
    <n v="-0.29166666666424135"/>
    <x v="0"/>
    <x v="26"/>
  </r>
  <r>
    <n v="347"/>
    <n v="1002504714"/>
    <n v="3"/>
    <x v="5"/>
    <n v="5"/>
    <s v="MADURA"/>
    <s v="BANGKALAN"/>
    <s v="OMB"/>
    <s v="REG"/>
    <s v="AO"/>
    <s v="NEW SALES"/>
    <m/>
    <s v="CANCEL COMPLETED"/>
    <s v="RBS-Regional 3"/>
    <d v="2026-08-01T15:22:08"/>
    <d v="2026-08-02T10:27:01"/>
    <n v="69356795"/>
    <m/>
    <n v="152438901084"/>
    <s v="SMA AT-Taubah"/>
    <s v="ODP-OMB-FAA/03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25:05"/>
    <m/>
    <m/>
    <s v="REJECT_FCC"/>
    <s v="X"/>
    <s v="NETMONK"/>
    <m/>
    <s v="DECLINE : Decline - Batal Order Neng Putri Meilinda Permatasari NE226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Neng Putri Meilinda Permatasari NE2261|MYDITA"/>
    <m/>
    <m/>
    <m/>
    <m/>
    <m/>
    <e v="#NUM!"/>
    <e v="#NUM!"/>
    <x v="1"/>
    <x v="7"/>
  </r>
  <r>
    <n v="348"/>
    <n v="1002506486"/>
    <n v="3"/>
    <x v="7"/>
    <n v="4"/>
    <s v="KUDUS"/>
    <s v="KUDUS"/>
    <s v="DMA"/>
    <s v="REG"/>
    <s v="AO"/>
    <s v="NEW SALES"/>
    <m/>
    <s v="Completed (PS)"/>
    <s v="RBS-Regional 3"/>
    <d v="2026-08-03T16:14:37"/>
    <d v="2026-08-06T15:24:03"/>
    <n v="69356680"/>
    <m/>
    <n v="141456115371"/>
    <s v="BMB CELL"/>
    <s v="ODP-DMA-FDA/019"/>
    <s v="WO060820759"/>
    <m/>
    <m/>
    <m/>
    <n v="110.60458648148099"/>
    <n v="-6.9161991648992203"/>
    <s v="|MC60105|MYIA-047028032765/POI/MOKHAMAD YASIN/082322669796/novitahima.nh@gmail.com"/>
    <s v="Sales Profesional"/>
    <m/>
    <m/>
    <m/>
    <m/>
    <m/>
    <m/>
    <m/>
    <m/>
    <s v="Management Janji"/>
    <s v="2026-08-02 08:00:00 | Nama PIC : bapak yasin  No HP :  082322669796  Alt :   M Janji : (MINGGU/2/AGUSTUS/2026)  jam Pasang : 09:00  Note : hubungi pelanggan jika ingin kelokasi"/>
    <s v="FCC"/>
    <d v="2026-03-08T16:39:49"/>
    <m/>
    <m/>
    <s v="PS"/>
    <s v="DEMAK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Nama PIC : bapak yasin  No HP :  082322669796  Alt :   M Janji : (MINGGU/2/AGUSTUS/2026)  jam Pasang : 09:00  Note : hubungi pelanggan jika ingin kelokasi"/>
    <n v="2026"/>
    <n v="8"/>
    <n v="6"/>
    <d v="2026-08-06T00:00:00"/>
    <n v="2.7083333333357587"/>
    <x v="2"/>
    <x v="1"/>
  </r>
  <r>
    <n v="349"/>
    <n v="1002512296"/>
    <n v="3"/>
    <x v="3"/>
    <n v="4"/>
    <s v="MAGELANG"/>
    <s v="MAGELANG"/>
    <s v="MGE"/>
    <s v="REG"/>
    <s v="AO"/>
    <s v="NEW SALES"/>
    <s v="1P INET"/>
    <s v="Completed (PS)"/>
    <s v="RBS-Regional 3"/>
    <d v="2026-08-06T12:55:57"/>
    <d v="2026-08-07T12:42:37"/>
    <n v="69359937"/>
    <m/>
    <n v="146137149679"/>
    <s v="Aeny Beauty Store"/>
    <s v="ODP-MGE-FBB/056"/>
    <s v="WO061069947"/>
    <m/>
    <m/>
    <m/>
    <n v="110.282373327768"/>
    <n v="-7.4283620736425"/>
    <s v="|MN02816|MYIA-080509119971/POI/Nur Aeny Rahmawati/085601427875/nuraenyrahmawati@gmail.com"/>
    <s v="MYIB_ASSISTANT"/>
    <m/>
    <m/>
    <m/>
    <m/>
    <m/>
    <m/>
    <m/>
    <m/>
    <s v="Management Janji"/>
    <s v="2026-08-13 08:00:00 | Nama PIC : bapak fadlan No HP : 085601427875 Alt :  M Janji : (JUMAT/7/AGUSTUS/2026) jam Pasang : 09:00 Note : hubungi pelanggan jika ingin kelokasi"/>
    <s v="FCC"/>
    <d v="2026-06-08T13:10:52"/>
    <d v="2026-08-13T08:00:00"/>
    <m/>
    <s v="PS"/>
    <s v="X"/>
    <s v="NO ADDON"/>
    <n v="20260807"/>
    <s v="Completed"/>
    <s v="HSI Bisnis Basic Promo HUT Telkom PSB 70% - 75 Mbps"/>
    <s v="INDIBIZ"/>
    <m/>
    <m/>
    <d v="2026-08-13T08:00:00"/>
    <s v="2026-08-13 08:00:00 | Nama PIC : bapak fadlan No HP : 085601427875 Alt :  M Janji : (JUMAT/7/AGUSTUS/2026) jam Pasang : 09:00 Note : hubungi pelanggan jika ingin kelokasi"/>
    <n v="2026"/>
    <n v="8"/>
    <n v="7"/>
    <d v="2026-08-07T00:00:00"/>
    <n v="-6.3333333333357587"/>
    <x v="0"/>
    <x v="1"/>
  </r>
  <r>
    <n v="350"/>
    <n v="1002516582"/>
    <n v="3"/>
    <x v="4"/>
    <n v="5"/>
    <s v="MATARAM"/>
    <s v="BIMA"/>
    <s v="TET"/>
    <s v="REG"/>
    <s v="AO"/>
    <s v="NEW SALES"/>
    <m/>
    <s v="Completed (PS)"/>
    <s v="RBS-Regional 3"/>
    <d v="2026-08-09T16:05:22"/>
    <d v="2026-08-10T07:54:16"/>
    <n v="69360666"/>
    <m/>
    <n v="172616220037"/>
    <s v="toko Nandang"/>
    <s v="ODP-TET-FAF/36"/>
    <s v="WO061332920"/>
    <m/>
    <m/>
    <m/>
    <n v="118.6704647"/>
    <n v="-8.6860423999999998"/>
    <s v="MD|MYDB-20260805264431|SC00001/MC00152|toko Nandang|081398945118"/>
    <s v="MYDIGIBIZPARTNER"/>
    <m/>
    <m/>
    <m/>
    <m/>
    <m/>
    <m/>
    <m/>
    <m/>
    <s v="Management Janji"/>
    <s v="2026-08-08 08:00:00 | Nama : BP NANDANG  No Hp : 081398945118  No Alt :   Tgl Pemasangan : 08 Agustus 2026  Interval : PAGI   Note : Hubungi pelanggan terlebih dahulu"/>
    <s v="FCC"/>
    <d v="2026-09-08T16:09:42"/>
    <m/>
    <m/>
    <s v="PS"/>
    <s v="BIMA BARAT"/>
    <s v="NETMONK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09T07:00:00"/>
    <s v="2026-08-08 08:00:00 | Nama : BP NANDANG  No Hp : 081398945118  No Alt :   Tgl Pemasangan : 08 Agustus 2026  Interval : PAGI   Note : Hubungi pelanggan terlebih dahulu"/>
    <n v="2026"/>
    <n v="8"/>
    <n v="10"/>
    <d v="2026-08-10T00:00:00"/>
    <n v="0.70833333333575865"/>
    <x v="0"/>
    <x v="8"/>
  </r>
  <r>
    <n v="351"/>
    <n v="1002511049"/>
    <n v="3"/>
    <x v="6"/>
    <n v="5"/>
    <s v="SIDOARJO"/>
    <s v="PASURUAN"/>
    <s v="PWS"/>
    <s v="REG"/>
    <s v="AO"/>
    <s v="NEW SALES"/>
    <m/>
    <s v="Completed (PS)"/>
    <s v="RBS-Regional 3"/>
    <d v="2026-08-05T15:35:53"/>
    <d v="2026-08-08T11:28:39"/>
    <n v="69359393"/>
    <m/>
    <n v="152740208085"/>
    <s v="PT. ALDTECH PRASIDA ASTAMA"/>
    <s v="ODP-PWS-FA/52"/>
    <s v="WO061191316"/>
    <m/>
    <m/>
    <m/>
    <n v="112.7861375"/>
    <n v="-7.7324888999999999"/>
    <s v="|MN02580|/PT. ALDTECH PRASIDA ASTAMA /WINBACK 2.0 HSI B2B (1:1) 100MBPS 535RB PSB DISC 70%//Hrdapa2019@gmail.com /CITRA TRI ANDARINI/85733300816"/>
    <s v="Sales Force DBS"/>
    <m/>
    <m/>
    <m/>
    <m/>
    <m/>
    <m/>
    <m/>
    <m/>
    <s v="Management Janji"/>
    <s v="2026-08-08 13:00:00|Nama PIC:  bp dimas No HP: 085733300816 Alt: Tanggal: 8/8/2026 Jam Pasang: Siang Note: Hubungi sebelum ke lokasi|40010577|MYDITA"/>
    <s v="FCC"/>
    <d v="2026-05-08T15:39:51"/>
    <d v="2026-08-08T13:00:00"/>
    <m/>
    <s v="PS"/>
    <s v="PANDAAN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dimas No HP: 085733300816 Alt: Tanggal: 8/8/2026 Jam Pasang: Siang Note: Hubungi sebelum ke lokasi|40010577|MYDITA"/>
    <n v="2026"/>
    <n v="8"/>
    <n v="8"/>
    <d v="2026-08-08T00:00:00"/>
    <n v="-0.54166666666424135"/>
    <x v="0"/>
    <x v="17"/>
  </r>
  <r>
    <n v="352"/>
    <n v="1002507910"/>
    <n v="3"/>
    <x v="3"/>
    <n v="4"/>
    <s v="PURWOKERTO"/>
    <s v="PURBALINGGA"/>
    <s v="PBG"/>
    <s v="REG"/>
    <s v="AO"/>
    <s v="NEW SALES"/>
    <s v="1P INET"/>
    <s v="Completed (PS)"/>
    <s v="RBS-Regional 3"/>
    <d v="2026-08-04T11:55:56"/>
    <d v="2026-08-06T12:35:49"/>
    <n v="69358195"/>
    <m/>
    <n v="143363111974"/>
    <s v="Aziz Olshop"/>
    <s v="ODP-PBG-FAF/044"/>
    <s v="WO060878048"/>
    <m/>
    <m/>
    <m/>
    <n v="109.3391233"/>
    <n v="-7.3517858"/>
    <s v="|MC20234|MYIA-094186859591/POI/Aziz Maulana/083872051658/azizmaul177@gmail.com"/>
    <s v="MYIB_ASSISTANT"/>
    <m/>
    <m/>
    <m/>
    <m/>
    <m/>
    <m/>
    <m/>
    <m/>
    <s v="Management Janji"/>
    <s v="2026-08-07 13:00:00 | Nama Pic : BP AZIZ No Hp Pic : 083872051658 Jam Pemasangan : 08:00 - 12.00 Tanggal Pemasangan : RABU 05 AGUSTUS 2026 Info Tambahan : Hubungi pelanggan sebelum datang ke lokasi, terima kasih."/>
    <s v="FCC"/>
    <d v="2026-04-08T12:09:53"/>
    <d v="2026-08-07T13:00:00"/>
    <m/>
    <s v="PS"/>
    <s v="X"/>
    <s v="NO ADDON"/>
    <n v="20260806"/>
    <s v="Completed"/>
    <s v="HSI Bisnis Promo HUT Telkom PSB 70% - 150 Mbps"/>
    <s v="INDIBIZ"/>
    <m/>
    <m/>
    <d v="2026-08-07T13:00:00"/>
    <s v="2026-08-07 13:00:00 | Nama Pic : BP AZIZ No Hp Pic : 083872051658 Jam Pemasangan : 08:00 - 12.00 Tanggal Pemasangan : RABU 05 AGUSTUS 2026 Info Tambahan : Hubungi pelanggan sebelum datang ke lokasi, terima kasih."/>
    <n v="2026"/>
    <n v="8"/>
    <n v="6"/>
    <d v="2026-08-06T00:00:00"/>
    <n v="-1.5416666666642413"/>
    <x v="0"/>
    <x v="1"/>
  </r>
  <r>
    <n v="353"/>
    <n v="1002505699"/>
    <n v="3"/>
    <x v="0"/>
    <n v="5"/>
    <s v="KEDIRI"/>
    <s v="KEDIRI"/>
    <s v="KDI"/>
    <s v="REG"/>
    <s v="AO"/>
    <s v="NEW SALES"/>
    <s v="1P INET"/>
    <s v="Completed (PS)"/>
    <s v="RBS-Regional 3"/>
    <d v="2026-08-03T10:02:57"/>
    <d v="2026-08-03T15:40:07"/>
    <n v="69357276"/>
    <m/>
    <n v="152610241444"/>
    <s v="KOST BU NURRA"/>
    <s v="ODP-KDI-FS/13 FS/D02/13.01"/>
    <s v="WO060762060"/>
    <m/>
    <m/>
    <m/>
    <n v="112.018585391342"/>
    <n v="-7.8150032011846697"/>
    <s v="MD|MYDB-20260801264152|DN00001/MN01011|KOST BU NURRA|081359041118"/>
    <s v="MYDIGIBIZPARTNER"/>
    <m/>
    <m/>
    <m/>
    <m/>
    <m/>
    <m/>
    <m/>
    <m/>
    <s v="Management Janji"/>
    <s v="2026-08-04 08:00:00 | Nama Pic : bu nurrawati No Hp Pic : 081359041118 No alt : - Jam Pemasangan : pagi  Tanggal Pemasangan : 4 Agustus 2026"/>
    <s v="FCC"/>
    <d v="2026-03-08T10:10:41"/>
    <d v="2026-08-04T08:00:00"/>
    <m/>
    <s v="PS"/>
    <s v="X"/>
    <s v="NO ADDON"/>
    <n v="20260803"/>
    <s v="Completed"/>
    <s v="HSI Bisnis Basic Promo HUT Telkom PSB 70% - 50 Mbps"/>
    <s v="INDIBIZ"/>
    <m/>
    <m/>
    <d v="2026-08-04T08:00:00"/>
    <s v="2026-08-04 08:00:00 | Nama Pic : bu nurrawati No Hp Pic : 081359041118 No alt : - Jam Pemasangan : pagi  Tanggal Pemasangan : 4 Agustus 2026"/>
    <n v="2026"/>
    <n v="8"/>
    <n v="3"/>
    <d v="2026-08-03T00:00:00"/>
    <n v="-1.3333333333357587"/>
    <x v="0"/>
    <x v="24"/>
  </r>
  <r>
    <n v="354"/>
    <n v="1002512021"/>
    <n v="3"/>
    <x v="0"/>
    <n v="5"/>
    <s v="MALANG"/>
    <s v="KEPANJEN"/>
    <s v="KLJ"/>
    <s v="REG"/>
    <s v="AO"/>
    <s v="NEW SALES"/>
    <m/>
    <s v="Completed (PS)"/>
    <s v="RBS-Regional 3"/>
    <d v="2026-08-06T11:22:38"/>
    <d v="2026-08-06T19:56:45"/>
    <n v="69358189"/>
    <m/>
    <n v="152703903444"/>
    <s v="TOKO KUE DINOYO MALANG"/>
    <s v="ODP-KLJ-FCA/14"/>
    <s v="WO061060052"/>
    <m/>
    <m/>
    <m/>
    <n v="112.60627479999999"/>
    <n v="-7.9373589999999998"/>
    <s v="|MN02214|MYIA-030609418801/POI/SOFANDI/081211377715/sofandioncom@gmail.com"/>
    <s v="Sales Profesional"/>
    <m/>
    <m/>
    <m/>
    <m/>
    <m/>
    <m/>
    <m/>
    <m/>
    <s v="Management Janji"/>
    <s v="2026-08-05 08:00:00 | Nama Pic : bp SOFANDI  No Hp Pic : 081211377715  No alt : -  Jam Pemasangan : pagi   Tanggal Pemasangan : 5 Agustus 2026"/>
    <s v="FCC"/>
    <d v="2026-06-08T11:25:46"/>
    <m/>
    <m/>
    <s v="PS"/>
    <s v="KLO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Nama Pic : bp SOFANDI  No Hp Pic : 081211377715  No alt : -  Jam Pemasangan : pagi   Tanggal Pemasangan : 5 Agustus 2026"/>
    <n v="2026"/>
    <n v="8"/>
    <n v="6"/>
    <d v="2026-08-06T00:00:00"/>
    <n v="-0.29166666666424135"/>
    <x v="0"/>
    <x v="23"/>
  </r>
  <r>
    <n v="355"/>
    <n v="1002516560"/>
    <n v="3"/>
    <x v="6"/>
    <n v="5"/>
    <s v="SIDOARJO"/>
    <s v="INNER - JATIM TIMUR"/>
    <s v="GDA"/>
    <s v="REG"/>
    <s v="AO"/>
    <s v="NEW SALES"/>
    <m/>
    <s v="MIE - SEND SURVEY"/>
    <s v="RBS-Regional 3"/>
    <d v="2026-08-09T15:24:23"/>
    <d v="2026-08-10T13:24:02"/>
    <n v="69361935"/>
    <m/>
    <n v="152317261855"/>
    <s v="Primkopal Juanda"/>
    <s v="ODP-GDA-FS/02"/>
    <s v="WO061398908"/>
    <m/>
    <m/>
    <m/>
    <n v="112.7670104"/>
    <n v="-7.3999744999999999"/>
    <s v="AMRBS;405989;AMEX;MUJI;RBS-3;SURAMADU;PSB;Primkopal Juanda;082142425176;spbujuanda16@gmail.com;HSI Bisnis (1:1) 100 Mbps (Rp 669.000) PSB Rp 150.000;Surakim;Jalan Raya Sedati no. 1 Juanda, Sedati, Sidoarjo"/>
    <s v="Amex"/>
    <m/>
    <m/>
    <m/>
    <m/>
    <m/>
    <m/>
    <m/>
    <m/>
    <s v="Management Janji"/>
    <s v="2026-08-11 13:00:00|Nama PIC:  bp surakim No HP: 082142425176 Alt: 082132733944 Tanggal: 11/8/2026 Jam Pasang: Siang Note: Hubungi sebelum ke lokasi, terimakasih.|40010577|MYDITA"/>
    <s v="FCC"/>
    <d v="2026-09-08T15:39:44"/>
    <d v="2026-08-11T13:00:00"/>
    <m/>
    <s v="SURVEY_NEW_MANJA"/>
    <s v="GEDANGAN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surakim No HP: 082142425176 Alt: 082132733944 Tanggal: 11/8/2026 Jam Pasang: Siang Note: Hubungi sebelum ke lokasi, terimakasih.|40010577|MYDITA"/>
    <m/>
    <m/>
    <m/>
    <e v="#NUM!"/>
    <e v="#NUM!"/>
    <x v="1"/>
    <x v="11"/>
  </r>
  <r>
    <n v="356"/>
    <n v="1002518634"/>
    <n v="3"/>
    <x v="0"/>
    <n v="5"/>
    <s v="MADIUN"/>
    <s v="PONOROGO"/>
    <s v="PON"/>
    <s v="REG"/>
    <s v="AO"/>
    <s v="NEW SALES"/>
    <s v="1P INET"/>
    <s v="MIE - SEND SURVEY"/>
    <s v="RBS-Regional 3"/>
    <d v="2026-08-10T17:40:57"/>
    <d v="2026-08-10T17:42:01"/>
    <n v="69362768"/>
    <m/>
    <n v="152604231087"/>
    <s v="SPBU 54.634.09"/>
    <s v="ODP-PON-FU/18 FU/D05/18.01"/>
    <s v="WO061439190"/>
    <m/>
    <m/>
    <m/>
    <n v="111.49917000000001"/>
    <n v="-7.8193979999999996"/>
    <s v="|MN00282|MYIA-069822458168/POI/Nova Eka Herawati/082331735920/spbu5.5463409@gmail.com"/>
    <s v="MYIB_ASSISTANT"/>
    <m/>
    <m/>
    <m/>
    <m/>
    <m/>
    <m/>
    <m/>
    <m/>
    <s v="Management Janji"/>
    <s v="2026-08-11 15:00:00 | telp : 082331735920 alt :  M Janji : (11/08/2026) jam Pasang :pagi / siang  Note : hubungi pelanggan jika ingin kelokasi"/>
    <s v="FCC"/>
    <d v="2026-10-08T17:54:57"/>
    <d v="2026-08-11T15:00:00"/>
    <m/>
    <s v="SURVEY_NEW_MANJA"/>
    <s v="SAMBIT SUMOROTO"/>
    <s v="NO ADDON"/>
    <m/>
    <s v="MIE - SEND SURVEY"/>
    <s v="HSI Bisnis Promo HUT Telkom PSB 70% - 50 Mbps"/>
    <s v="INDIBIZ"/>
    <m/>
    <m/>
    <d v="2026-08-11T15:00:00"/>
    <s v="2026-08-11 15:00:00 | telp : 082331735920 alt :  M Janji : (11/08/2026) jam Pasang :pagi / siang  Note : hubungi pelanggan jika ingin kelokasi"/>
    <m/>
    <m/>
    <m/>
    <e v="#NUM!"/>
    <e v="#NUM!"/>
    <x v="1"/>
    <x v="3"/>
  </r>
  <r>
    <n v="357"/>
    <n v="1002514207"/>
    <n v="3"/>
    <x v="3"/>
    <n v="4"/>
    <s v="PURWOKERTO"/>
    <s v="CILACAP"/>
    <s v="KRY"/>
    <s v="REG"/>
    <s v="AO"/>
    <s v="NEW SALES"/>
    <s v="1P INET"/>
    <s v="OSS - FALLOUT"/>
    <s v="RBS-Regional 3"/>
    <d v="2026-08-07T10:49:56"/>
    <d v="2026-08-10T15:09:38"/>
    <n v="69360609"/>
    <m/>
    <n v="143385101853"/>
    <s v="SMP NEGERI 2 SUMPIUH"/>
    <s v="ODP-KRY-FH/037 FH/D03/037.01"/>
    <s v="WO061145924"/>
    <m/>
    <m/>
    <m/>
    <n v="109.353478"/>
    <n v="-7.6089570000000002"/>
    <s v="|MC00213|MYIA-071140399755/POI/SMP NEGERI 2 SUMPIUH/089512063354/smpnduasumpiuh@gmail.com"/>
    <s v="MYIB_ASSISTANT"/>
    <m/>
    <m/>
    <m/>
    <m/>
    <m/>
    <m/>
    <m/>
    <m/>
    <s v="Management Janji"/>
    <s v="2026-08-10 13:00:00 | Nama : BP DIDIK FIRMANSYAH No Hp : 089512063354 No Alt : 082323397458 Tgl Pemasangan : 08 Agustus 2026 Interval : PAGI  Note : Hubungi pelanggan terlebih dahulu"/>
    <s v="FCC"/>
    <d v="2026-07-08T10:55:20"/>
    <d v="2026-08-10T13:00:00"/>
    <s v="Kendala Pelanggan"/>
    <s v="FO_WFM"/>
    <s v="KROYA"/>
    <s v="NO ADDON"/>
    <m/>
    <s v="Provisioning Failed|WFM|INF009012616|PDI_-7.631877200000001,109.2442624_dobel input"/>
    <s v="HSI Bisnis Promo HUT Telkom PSB 70% - 200 Mbps"/>
    <s v="INDIBIZ"/>
    <m/>
    <m/>
    <d v="2026-08-10T13:00:00"/>
    <s v="2026-08-10 13:00:00 | Nama : BP DIDIK FIRMANSYAH No Hp : 089512063354 No Alt : 082323397458 Tgl Pemasangan : 08 Agustus 2026 Interval : PAGI  Note : Hubungi pelanggan terlebih dahulu"/>
    <m/>
    <m/>
    <m/>
    <e v="#NUM!"/>
    <e v="#NUM!"/>
    <x v="1"/>
    <x v="1"/>
  </r>
  <r>
    <n v="358"/>
    <n v="1002510772"/>
    <n v="3"/>
    <x v="1"/>
    <n v="4"/>
    <s v="PEKALONGAN"/>
    <s v="SLAWI"/>
    <s v="BLU"/>
    <s v="REG"/>
    <s v="AO"/>
    <s v="NEW SALES"/>
    <s v="1P INET"/>
    <s v="Completed (PS)"/>
    <s v="RBS-Regional 3"/>
    <d v="2026-08-05T14:22:56"/>
    <d v="2026-08-06T17:12:38"/>
    <n v="69359264"/>
    <m/>
    <n v="142206131307"/>
    <s v="TOKO RODIYAH"/>
    <s v="ODP-BLU-FB/176 FB/D07/176.01"/>
    <s v="WO060993359"/>
    <m/>
    <m/>
    <m/>
    <n v="109.08673815429199"/>
    <n v="-7.08829097806563"/>
    <s v="MD|MYDB-20260805264410|DN00001/MN00377|TOKO RODIYAH|08233918321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4:25:36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  <x v="1"/>
  </r>
  <r>
    <n v="359"/>
    <n v="1002512110"/>
    <n v="3"/>
    <x v="3"/>
    <n v="4"/>
    <s v="YOGYAKARTA"/>
    <s v="INNER - YOGYA JATENG SELATAN"/>
    <s v="KEN"/>
    <s v="REG"/>
    <s v="AO"/>
    <s v="NEW SALES"/>
    <m/>
    <s v="Completed (PS)"/>
    <s v="RBS-Regional 3"/>
    <d v="2026-08-06T11:41:18"/>
    <d v="2026-08-06T12:22:08"/>
    <n v="69356387"/>
    <m/>
    <n v="146130138414"/>
    <s v="KOS ALPUKAT (CV RIDHO MAJU BAIMBAI)"/>
    <s v="ODP-KEN-FGJ/040"/>
    <s v="WO061062368"/>
    <m/>
    <m/>
    <m/>
    <n v="110.414720358895"/>
    <n v="-7.76147078141428"/>
    <s v="|MC80228|/CV RIDHO MAJU BAIMBAI/Paket HSI Bisnis Promo HUT Telkom 1:1 50Mbps/MUHAMMAD RIDHO/085175240567/ridhoaza00@gmail.com"/>
    <s v="Sales Profesional"/>
    <m/>
    <m/>
    <m/>
    <m/>
    <m/>
    <m/>
    <m/>
    <m/>
    <s v="Management Janji"/>
    <s v="2026-08-01 15:00:00|M Janji :  1 AGUSTUS 2026  Jam Pasang : Pagi / Siang  Note : hubungi pelanggan jika ingin kelokasi|40981182|MYDITA"/>
    <s v="FCC"/>
    <d v="2026-06-08T11:54:59"/>
    <m/>
    <m/>
    <s v="PS"/>
    <s v="KENTUNGA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1 15:00:00|M Janji :  1 AGUSTUS 2026  Jam Pasang : Pagi / Siang  Note : hubungi pelanggan jika ingin kelokasi|40981182|MYDITA"/>
    <n v="2026"/>
    <n v="8"/>
    <n v="6"/>
    <d v="2026-08-06T00:00:00"/>
    <n v="-0.29166666666424135"/>
    <x v="0"/>
    <x v="1"/>
  </r>
  <r>
    <n v="360"/>
    <n v="1002514579"/>
    <n v="3"/>
    <x v="2"/>
    <n v="5"/>
    <s v="DENPASAR"/>
    <s v="SANUR"/>
    <s v="KLM"/>
    <s v="REG"/>
    <s v="AO"/>
    <s v="NEW SALES"/>
    <s v="1P INET"/>
    <s v="102 | FOLLOW UP COMPLETED"/>
    <s v="RBS-Regional 3"/>
    <d v="2026-08-07T13:19:56"/>
    <d v="2026-08-09T16:21:05"/>
    <n v="69360741"/>
    <m/>
    <n v="172401793415"/>
    <s v="PT AGUNG ARYA HARDY"/>
    <s v="ODP-KLM-FL/21 FL/D05/21.01"/>
    <s v="WO061164559"/>
    <m/>
    <m/>
    <m/>
    <n v="115.23094810000001"/>
    <n v="-8.6773299999999995"/>
    <s v="|MN02665|MYIA-079520489554/POI/Pak fandi/087857518641/spbu.bali.5480142@gmail.com"/>
    <s v="MYIB_ASSISTANT"/>
    <m/>
    <m/>
    <m/>
    <m/>
    <m/>
    <m/>
    <m/>
    <m/>
    <s v="Management Janji"/>
    <s v="2026-08-08 13:00:00 | Nama Pic : BP FANDI No Hp Pic : 087866890803 Jam Pemasangan : 08:00 - 12.00 Tanggal Pemasangan : SABTU 08 AGUSTUS 2026 Info Tambahan : Hubungi pelanggan sebelum datang ke lokasi, terima kasih."/>
    <s v="FCC"/>
    <d v="2026-07-08T13:25:39"/>
    <d v="2026-08-08T13:00:00"/>
    <s v="Kendala Pelanggan"/>
    <s v="REVOKE"/>
    <s v="KALIASEM"/>
    <s v="NO ADDON"/>
    <m/>
    <s v="Follow Up Revoke Completed, New Order ID : SC1002516591"/>
    <s v="HSI Bisnis Promo HUT Telkom PSB 70% - 100 Mbps"/>
    <s v="INDIBIZ"/>
    <m/>
    <m/>
    <d v="2026-08-08T13:00:00"/>
    <s v="2026-08-08 13:00:00 | Nama Pic : BP FANDI No Hp Pic : 087866890803 Jam Pemasangan : 08:00 - 12.00 Tanggal Pemasangan : SABTU 08 AGUSTUS 2026 Info Tambahan : Hubungi pelanggan sebelum datang ke lokasi, terima kasih."/>
    <m/>
    <m/>
    <m/>
    <e v="#NUM!"/>
    <e v="#NUM!"/>
    <x v="1"/>
    <x v="2"/>
  </r>
  <r>
    <n v="361"/>
    <n v="1002514542"/>
    <n v="3"/>
    <x v="3"/>
    <n v="4"/>
    <s v="MAGELANG"/>
    <s v="MAGELANG"/>
    <s v="MGE"/>
    <s v="REG"/>
    <s v="AO"/>
    <s v="NEW SALES"/>
    <s v="1P INET"/>
    <s v="MIE - SEND SURVEY"/>
    <s v="RBS-Regional 3"/>
    <d v="2026-08-07T13:10:56"/>
    <d v="2026-08-07T13:12:01"/>
    <n v="69360756"/>
    <m/>
    <n v="146137149222"/>
    <s v="CV GRABAG INDAH SPBU 44.561.10"/>
    <s v="ODP-MGE-FU/044 FU/D01/044.01"/>
    <s v="WO061160201"/>
    <m/>
    <m/>
    <m/>
    <n v="110.31293890000001"/>
    <n v="-7.3706312"/>
    <s v="|MN02255|MYIA-052608846021/POI/TAFRIKHAN/082213070983/tafrikhan24@gmail.com"/>
    <s v="MYIB_ASSISTANT"/>
    <m/>
    <m/>
    <m/>
    <m/>
    <m/>
    <m/>
    <m/>
    <m/>
    <s v="Management Janji"/>
    <s v="2026-08-11 13:00:00 | Nama Pic : BP TAFRIKHAN No Hp Pic : 082213070983 Jam Pemasangan : 08:00 - 12.00 Tanggal Pemasangan : SABTU 08 AGUSTUS 2026 Info Tambahan : Hubungi pelanggan sebelum datang ke lokasi, terima kasih."/>
    <s v="FCC"/>
    <d v="2026-07-08T13:25:39"/>
    <d v="2026-08-11T13:00:00"/>
    <m/>
    <s v="SURVEY_NEW_MANJA"/>
    <s v="X"/>
    <s v="NO ADDON"/>
    <m/>
    <s v="MIE - SEND SURVEY"/>
    <s v="HSI Bisnis Basic Promo HUT Telkom PSB 70% - 100 Mbps"/>
    <s v="INDIBIZ"/>
    <m/>
    <m/>
    <d v="2026-08-11T13:00:00"/>
    <s v="2026-08-11 13:00:00 | Nama Pic : BP TAFRIKHAN No Hp Pic : 082213070983 Jam Pemasangan : 08:00 - 12.00 Tanggal Pemasangan : SABTU 08 AGUSTUS 2026 Info Tambahan : Hubungi pelanggan sebelum datang ke lokasi, terima kasih."/>
    <m/>
    <m/>
    <m/>
    <e v="#NUM!"/>
    <e v="#NUM!"/>
    <x v="1"/>
    <x v="1"/>
  </r>
  <r>
    <n v="362"/>
    <n v="1002514658"/>
    <n v="3"/>
    <x v="5"/>
    <n v="5"/>
    <s v="SBY SELATAN"/>
    <s v="KETINTANG"/>
    <s v="IJK"/>
    <s v="REG"/>
    <s v="AO"/>
    <s v="NEW SALES"/>
    <m/>
    <s v="Completed (PS)"/>
    <s v="RBS-Regional 3"/>
    <d v="2026-08-07T13:46:18"/>
    <d v="2026-08-08T13:03:20"/>
    <n v="69360807"/>
    <m/>
    <n v="152306253188"/>
    <s v="VIVA APOTEK KEBON SARI SBY"/>
    <s v="ODP-IJK-FHD/31"/>
    <s v="WO061182752"/>
    <m/>
    <m/>
    <m/>
    <n v="112.715985"/>
    <n v="-7.3274815999999996"/>
    <s v="AMRBS;405075;REG3;KATATA VEKANIDYA;082225049060;CP.VINDYA RUSTAMA WARDHANA;081327371234;PSB INET 50 MBPS 355.000;PT SUMBER HIDUP SEHAT (KEBONSARI)"/>
    <s v="Account Manager"/>
    <m/>
    <m/>
    <m/>
    <m/>
    <m/>
    <m/>
    <m/>
    <m/>
    <s v="Management Janji"/>
    <s v="2026-08-11 15:00:00|M Janji : 11 agustus 2026 jam Pasang : siang Note : hubungi pelanggan jika ingin kelokasi |40961370|MYDITA"/>
    <s v="FCC"/>
    <d v="2026-07-08T13:54:50"/>
    <d v="2026-08-11T15:00:00"/>
    <m/>
    <s v="PS"/>
    <s v="WARU INJOKO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M Janji : 11 agustus 2026 jam Pasang : siang Note : hubungi pelanggan jika ingin kelokasi |40961370|MYDITA"/>
    <n v="2026"/>
    <n v="8"/>
    <n v="8"/>
    <d v="2026-08-08T00:00:00"/>
    <n v="-3.625"/>
    <x v="0"/>
    <x v="12"/>
  </r>
  <r>
    <n v="363"/>
    <n v="1002515647"/>
    <n v="3"/>
    <x v="5"/>
    <n v="5"/>
    <s v="MADURA"/>
    <s v="PAMEKASAN"/>
    <s v="SMP"/>
    <s v="REG"/>
    <s v="AO"/>
    <s v="NEW SALES"/>
    <s v="1P INET"/>
    <s v="OSS - FALLOUT"/>
    <s v="RBS-Regional 3"/>
    <d v="2026-08-08T09:31:57"/>
    <d v="2026-08-09T15:37:13"/>
    <n v="69361256"/>
    <m/>
    <n v="152431232338"/>
    <s v="Toko Puji"/>
    <s v="ODP-SMP-FDB/09 FDB/D01/09.01"/>
    <s v="WO061237876"/>
    <m/>
    <m/>
    <m/>
    <n v="113.91540102660601"/>
    <n v="-7.1790439618669497"/>
    <s v="MD|MYDB-20260808264723|DN00001/MN00572|Toko Puji|085904327423"/>
    <s v="MYDIGIBIZPARTNER"/>
    <m/>
    <m/>
    <m/>
    <m/>
    <m/>
    <m/>
    <m/>
    <m/>
    <s v="Management Janji"/>
    <s v="2026-08-09 08:00:00 | Nama PIC : Ibu Puji No Hp : 085904327423 No Alt : - Tgl Pemasangan : 09 Agustus 2026 Interval : PAGI SIANG Note : Hubungi pelanggan terlebih dahulu"/>
    <s v="FCC"/>
    <d v="2026-08-08T09:39:52"/>
    <d v="2026-08-09T08:00:00"/>
    <s v="Kendala Pelanggan"/>
    <s v="FO_WFM"/>
    <s v="X"/>
    <s v="NO ADDON"/>
    <m/>
    <s v="Provisioning Failed|WFM|INF009005939|PP_-7.092149999999999,113.84466499999999_MANJA BESOK  10 AGUSTUS 2026"/>
    <s v="HSI Bisnis Promo HUT Telkom PSB 70% - 50 Mbps"/>
    <s v="INDIBIZ"/>
    <m/>
    <m/>
    <d v="2026-08-09T08:00:00"/>
    <s v="2026-08-09 08:00:00 | Nama PIC : Ibu Puji No Hp : 085904327423 No Alt : - Tgl Pemasangan : 09 Agustus 2026 Interval : PAGI SIANG Note : Hubungi pelanggan terlebih dahulu"/>
    <m/>
    <m/>
    <m/>
    <e v="#NUM!"/>
    <e v="#NUM!"/>
    <x v="1"/>
    <x v="7"/>
  </r>
  <r>
    <n v="364"/>
    <n v="1002505585"/>
    <n v="3"/>
    <x v="6"/>
    <n v="5"/>
    <s v="SIDOARJO"/>
    <s v="INNER - JATIM TIMUR"/>
    <s v="KRN"/>
    <s v="REG"/>
    <s v="AO"/>
    <s v="NEW SALES"/>
    <m/>
    <s v="Completed (PS)"/>
    <s v="RBS-Regional 3"/>
    <d v="2026-08-03T09:16:39"/>
    <d v="2026-08-03T15:49:20"/>
    <n v="69357203"/>
    <m/>
    <n v="152331250891"/>
    <s v="SAMUDERA WARNA INTERNASIONAL"/>
    <s v="ODP-KRN-FAN/042"/>
    <s v="WO060775172"/>
    <m/>
    <m/>
    <m/>
    <n v="112.4925449"/>
    <n v="-7.4150343999999997"/>
    <s v="|MN02580|/SAMUDERA WARNA INTERNASIONAL/WINBACK 2.0 HSI B2B (1:1) 100MBPS 535RB PSB DISC 70%//steven.djajadi@hotmail.com/STEVEN ANDREW DJAJADI/82282284141"/>
    <s v="Sales Force DBS"/>
    <m/>
    <m/>
    <m/>
    <m/>
    <m/>
    <m/>
    <m/>
    <m/>
    <s v="Management Janji"/>
    <s v="2026-08-04 08:00:00|No Hp Pic : 082282284141 No alt : - Jam Pemasangan :  Tanggal Pemasangan : 04/08/2026 hub sebelum ke lokasi|40961370|MYDITA"/>
    <s v="FCC"/>
    <d v="2026-03-08T09:25:39"/>
    <d v="2026-08-04T08:00:00"/>
    <m/>
    <s v="PS"/>
    <s v="KRIAN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No Hp Pic : 082282284141 No alt : - Jam Pemasangan :  Tanggal Pemasangan : 04/08/2026 hub sebelum ke lokasi|40961370|MYDITA"/>
    <n v="2026"/>
    <n v="8"/>
    <n v="3"/>
    <d v="2026-08-03T00:00:00"/>
    <n v="-1.3333333333357587"/>
    <x v="0"/>
    <x v="11"/>
  </r>
  <r>
    <n v="365"/>
    <n v="1002513149"/>
    <n v="3"/>
    <x v="6"/>
    <n v="5"/>
    <s v="JEMBER"/>
    <s v="SITUBONDO"/>
    <s v="ASB"/>
    <s v="REG"/>
    <s v="AO"/>
    <s v="NEW SALES"/>
    <s v="1P INET"/>
    <s v="Completed (PS)"/>
    <s v="RBS-Regional 3"/>
    <d v="2026-08-06T16:28:56"/>
    <d v="2026-08-06T19:47:26"/>
    <n v="69360247"/>
    <m/>
    <n v="152527209090"/>
    <s v="DAPUR NASI RINGGIT"/>
    <s v="ODP-ASB-FE/111 FE/D11/111.01"/>
    <s v="WO061101959"/>
    <m/>
    <m/>
    <m/>
    <n v="114.217851"/>
    <n v="-7.7495770000000004"/>
    <s v="|MN02617|MYIA-030228693126/POI/SUPRIYADI/085236365598/nasiringgitsapitahu@gmail.com"/>
    <s v="MYIB_ASSISTANT"/>
    <m/>
    <m/>
    <m/>
    <m/>
    <m/>
    <m/>
    <m/>
    <m/>
    <s v="Management Janji"/>
    <s v="2026-08-07 13:00:00 | Jam pemasangan : 12.00 Info Tambahan : Hubungi pelanggan dulu sebelum ke lokasi terimakasih "/>
    <s v="FCC"/>
    <d v="2026-06-08T16:41:23"/>
    <d v="2026-08-07T13:00:00"/>
    <m/>
    <s v="PS"/>
    <s v="SITUBONDO"/>
    <s v="NO ADDON"/>
    <n v="20260806"/>
    <s v="Completed"/>
    <s v="HSI Bisnis Promo HUT Telkom PSB 70% - 50 Mbps"/>
    <s v="INDIBIZ"/>
    <m/>
    <m/>
    <d v="2026-08-07T13:00:00"/>
    <s v="2026-08-07 13:00:00 | Jam pemasangan : 12.00 Info Tambahan : Hubungi pelanggan dulu sebelum ke lokasi terimakasih "/>
    <n v="2026"/>
    <n v="8"/>
    <n v="6"/>
    <d v="2026-08-06T00:00:00"/>
    <n v="-1.5416666666642413"/>
    <x v="0"/>
    <x v="10"/>
  </r>
  <r>
    <n v="366"/>
    <n v="1002511654"/>
    <n v="3"/>
    <x v="5"/>
    <n v="5"/>
    <s v="SBY UTARA"/>
    <s v="GRESIK"/>
    <s v="CRM"/>
    <s v="REG"/>
    <s v="AO"/>
    <s v="NEW SALES"/>
    <s v="1P INET"/>
    <s v="Completed (PS)"/>
    <s v="RBS-Regional 3"/>
    <d v="2026-08-06T09:46:57"/>
    <d v="2026-08-07T13:35:04"/>
    <n v="69359665"/>
    <m/>
    <n v="152446246167"/>
    <s v="WARKOP RF 1 BANJARSARI"/>
    <s v="ODP-CRM-FT/04 FT/D01/04.01"/>
    <s v="WO061047467"/>
    <m/>
    <m/>
    <m/>
    <n v="112.583199106156"/>
    <n v="-7.1738093872094097"/>
    <s v="MD|MYDB-20260804264313|DN00001/MN01273|WARKOP RF 1 BANJARSARI|082333597653"/>
    <s v="MYDIGIBIZPARTNER"/>
    <m/>
    <m/>
    <m/>
    <m/>
    <m/>
    <m/>
    <m/>
    <m/>
    <s v="Management Janji"/>
    <s v="2026-08-07 10:00:00 | Tanggal pemasangan: 6/08/2026 Jam pemasangan : pagi / siang Info Tambahan : Hubungi pelanggan dulu sebelum ke lokasi. terima kasih"/>
    <s v="FCC"/>
    <d v="2026-06-08T09:55:05"/>
    <d v="2026-08-07T10:00:00"/>
    <s v="Kendala Pelanggan"/>
    <s v="PS"/>
    <s v="NON-HERO GRESIK"/>
    <s v="NO ADDON"/>
    <n v="20260807"/>
    <s v="Completed"/>
    <s v="HSI Bisnis Promo HUT Telkom PSB 70% - 50 Mbps"/>
    <s v="INDIBIZ"/>
    <m/>
    <m/>
    <d v="2026-08-07T10:00:00"/>
    <s v="2026-08-07 10:00:00 | Tanggal pemasangan: 6/08/2026 Jam pemasangan : pagi / siang Info Tambahan : Hubungi pelanggan dulu sebelum ke lokasi. terima kasih"/>
    <n v="2026"/>
    <n v="8"/>
    <n v="7"/>
    <d v="2026-08-07T00:00:00"/>
    <n v="-0.41666666666424135"/>
    <x v="0"/>
    <x v="14"/>
  </r>
  <r>
    <n v="367"/>
    <n v="1002505776"/>
    <n v="3"/>
    <x v="4"/>
    <n v="5"/>
    <s v="MATARAM"/>
    <s v="INNER - NUSA TENGGARA"/>
    <s v="MTR"/>
    <s v="REG"/>
    <s v="AO"/>
    <s v="NEW SALES"/>
    <s v="1P INET"/>
    <s v="Completed (PS)"/>
    <s v="RBS-Regional 3"/>
    <d v="2026-08-03T10:34:56"/>
    <d v="2026-08-05T20:27:50"/>
    <n v="69357321"/>
    <m/>
    <n v="172601796755"/>
    <s v="TOKO BU MUS"/>
    <s v="ODP-MTR-FAU/36 FAU/D03/36.36"/>
    <s v="WO060766032"/>
    <m/>
    <m/>
    <m/>
    <n v="116.10826940630299"/>
    <n v="-8.5977861843256207"/>
    <s v="MD|MYDB-20260803264226|SC00001/MC00069|TOKO BU MUS|087840014561"/>
    <s v="MYDIGIBIZPARTNER"/>
    <m/>
    <m/>
    <m/>
    <m/>
    <m/>
    <m/>
    <m/>
    <m/>
    <s v="Management Janji"/>
    <s v="2026-08-05 13:00:00 | Tanggal pemasangan: 04/08/2026 Jam pemasangan : pagi / siang Info Tambahan : Hubungi pelanggan dulu sebelum ke lokasi. terima kasih "/>
    <s v="FCC"/>
    <d v="2026-03-08T10:40:22"/>
    <d v="2026-08-05T13:00:00"/>
    <m/>
    <s v="PS"/>
    <s v="X"/>
    <s v="NO ADDON"/>
    <n v="20260805"/>
    <s v="Completed"/>
    <s v="HSI Bisnis Promo HUT Telkom PSB 70% - 75 Mbps"/>
    <s v="INDIBIZ"/>
    <m/>
    <m/>
    <d v="2026-08-05T13:00:00"/>
    <s v="2026-08-05 13:00:00 | Tanggal pemasangan: 04/08/2026 Jam pemasangan : pagi / siang Info Tambahan : Hubungi pelanggan dulu sebelum ke lokasi. terima kasih "/>
    <n v="2026"/>
    <n v="8"/>
    <n v="5"/>
    <d v="2026-08-05T00:00:00"/>
    <n v="-0.54166666666424135"/>
    <x v="0"/>
    <x v="30"/>
  </r>
  <r>
    <n v="368"/>
    <n v="1002516284"/>
    <n v="3"/>
    <x v="5"/>
    <n v="5"/>
    <s v="MADURA"/>
    <s v="BANGKALAN"/>
    <s v="KML"/>
    <s v="REG"/>
    <s v="AO"/>
    <s v="NEW SALES"/>
    <m/>
    <s v="7 | OSS - PROVISIONING ISSUED"/>
    <s v="RBS-Regional 3"/>
    <d v="2026-08-09T08:39:41"/>
    <d v="2026-08-10T13:06:40"/>
    <n v="69361695"/>
    <m/>
    <n v="152436202063"/>
    <s v="KOST ANDALUS PUTRI"/>
    <s v="ODP-KML-FJ/07"/>
    <s v="WO061331878"/>
    <m/>
    <m/>
    <m/>
    <n v="112.72248449999999"/>
    <n v="-7.1712109000000002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No HP: 087775209111 Alt: Tanggal: 10/8/2026 Jam Pasang: Siang Note: Hubungi sebelum ke lokasi, terimakasih.|40010577|MYDITA"/>
    <s v="FCC"/>
    <d v="2026-09-08T08:54:59"/>
    <d v="2026-08-10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ris No HP: 087775209111 Alt: Tanggal: 10/8/2026 Jam Pasang: Siang Note: Hubungi sebelum ke lokasi, terimakasih.|40010577|MYDITA"/>
    <m/>
    <m/>
    <m/>
    <e v="#NUM!"/>
    <e v="#NUM!"/>
    <x v="1"/>
    <x v="7"/>
  </r>
  <r>
    <n v="369"/>
    <n v="1002513925"/>
    <n v="3"/>
    <x v="5"/>
    <n v="5"/>
    <s v="MADURA"/>
    <s v="PAMEKASAN"/>
    <s v="WRP"/>
    <s v="REG"/>
    <s v="AO"/>
    <s v="NEW SALES"/>
    <m/>
    <s v="Completed (PS)"/>
    <s v="RBS-Regional 3"/>
    <d v="2026-08-07T09:49:55"/>
    <d v="2026-08-10T09:47:41"/>
    <n v="69360487"/>
    <m/>
    <n v="152427205340"/>
    <s v="SPBU Pertamina 54.593.04"/>
    <s v="ODP-WRP-FC/18"/>
    <s v="WO061264010"/>
    <m/>
    <m/>
    <m/>
    <n v="113.5369693"/>
    <n v="-6.8961375"/>
    <s v="|MN00213|/SPBU Pertamina 54.593.04/818-0300-8030/mattgege81@gmail.com/HSI Bisnis Promo HUT Telkom (1:1) 75 Mbps (Rp 415.000) PSB Rp 150.000/ACHMAD MUDASSIR/4G3P+JM9, Jl. Raya Sotabar, Rokem Timur, Sotabar, Kec. Pasean, Kabupaten Pamekasan, Jawa Timur 6935"/>
    <s v="Sales Force DBS"/>
    <m/>
    <m/>
    <m/>
    <m/>
    <m/>
    <m/>
    <m/>
    <m/>
    <s v="Management Janji"/>
    <s v="2026-08-09 13:00:00|Nama PIC : Bp Achmad No Hp : 081803008030 No Alt : - Tgl Pemasangan : 09 Agustus 2026 Interval : PAGI SIANG Note : Hubungi pelanggan terlebih dahulu|40951378|MYDITA"/>
    <s v="FCC"/>
    <d v="2026-07-08T09:55:18"/>
    <d v="2026-08-09T13:00:00"/>
    <m/>
    <s v="PS"/>
    <s v="X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PIC : Bp Achmad No Hp : 081803008030 No Alt : - Tgl Pemasangan : 09 Agustus 2026 Interval : PAGI SIANG Note : Hubungi pelanggan terlebih dahulu|40951378|MYDITA"/>
    <n v="2026"/>
    <n v="8"/>
    <n v="10"/>
    <d v="2026-08-10T00:00:00"/>
    <n v="0.45833333333575865"/>
    <x v="0"/>
    <x v="7"/>
  </r>
  <r>
    <n v="370"/>
    <n v="1002512102"/>
    <n v="3"/>
    <x v="1"/>
    <n v="4"/>
    <s v="SEMARANG"/>
    <s v="KENDAL"/>
    <s v="WLR"/>
    <s v="REG"/>
    <s v="AO"/>
    <s v="NEW SALES"/>
    <m/>
    <s v="102 | FOLLOW UP COMPLETED"/>
    <s v="RBS-Regional 3"/>
    <d v="2026-08-06T11:46:58"/>
    <d v="2026-08-09T14:07:02"/>
    <n v="69359839"/>
    <n v="2946102028"/>
    <n v="143407106637"/>
    <s v="PT GLOBAL JET EXPRESS"/>
    <s v="ODP-WLR-FF/155"/>
    <s v="WO061250234"/>
    <m/>
    <m/>
    <m/>
    <n v="110.0445857"/>
    <n v="-6.9671436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Notel: 088985037014 Alt: -  Tanggal: 10/8/2026 Jam Pasang: Siang Note: Hubungi pelanggan sebelum ke lokasi, terima kasih. |40010577|MYDITA"/>
    <s v="FCC"/>
    <d v="2026-06-08T11:54:59"/>
    <d v="2026-08-10T13:00:00"/>
    <m/>
    <s v="REVOKE"/>
    <s v="WELERI"/>
    <s v="NO ADDON"/>
    <m/>
    <s v="Follow Up Revoke Completed, New Order ID : SC100251651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bp hendrik Notel: 088985037014 Alt: -  Tanggal: 10/8/2026 Jam Pasang: Siang Note: Hubungi pelanggan sebelum ke lokasi, terima kasih. |40010577|MYDITA"/>
    <m/>
    <m/>
    <m/>
    <e v="#NUM!"/>
    <e v="#NUM!"/>
    <x v="1"/>
    <x v="1"/>
  </r>
  <r>
    <n v="371"/>
    <n v="1002517364"/>
    <n v="3"/>
    <x v="1"/>
    <n v="4"/>
    <s v="PEKALONGAN"/>
    <s v="TEGAL"/>
    <s v="TEG"/>
    <s v="REG"/>
    <s v="AO"/>
    <s v="NEW SALES"/>
    <m/>
    <s v="Completed (PS)"/>
    <s v="RBS-Regional 3"/>
    <d v="2026-08-10T11:10:44"/>
    <d v="2026-08-10T13:23:15"/>
    <n v="69358089"/>
    <m/>
    <n v="142212126153"/>
    <s v="PT. DEDY JAYA LAMBANG PERKASA"/>
    <s v="ODP-TEG-FBP/013"/>
    <s v="WO061377287"/>
    <m/>
    <m/>
    <m/>
    <n v="109.132043"/>
    <n v="-6.8589640000000003"/>
    <s v="|MN00292|MYIA-012469433290/POI/Ariesti Gita Mentari/081329821989/gitamentari3030@gmail.com"/>
    <s v="Account Manager"/>
    <m/>
    <m/>
    <m/>
    <m/>
    <m/>
    <m/>
    <m/>
    <m/>
    <s v="Management Janji"/>
    <s v="2026-08-05 08:00:00 | Nama PIC: bu ariesta gita  Notel: 081329821989  Alt: -   Tanggal: 5/8/2026  Jam Pasang: Pagi  Note: Hubungi sebelum ke lokasi, terimakasih."/>
    <s v="FCC"/>
    <d v="2026-10-08T11:40:0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5 08:00:00 | Nama PIC: bu ariesta gita  Notel: 081329821989  Alt: -   Tanggal: 5/8/2026  Jam Pasang: Pagi  Note: Hubungi sebelum ke lokasi, terimakasih."/>
    <n v="2026"/>
    <n v="8"/>
    <n v="10"/>
    <d v="2026-08-10T00:00:00"/>
    <n v="-0.29166666666424135"/>
    <x v="0"/>
    <x v="1"/>
  </r>
  <r>
    <n v="372"/>
    <n v="1002517006"/>
    <n v="3"/>
    <x v="0"/>
    <n v="5"/>
    <s v="MADIUN"/>
    <s v="NGAWI"/>
    <s v="WKU"/>
    <s v="REG"/>
    <s v="AO"/>
    <s v="NEW SALES"/>
    <s v="1P INET"/>
    <s v="Completed (PS)"/>
    <s v="RBS-Regional 3"/>
    <d v="2026-08-10T09:19:57"/>
    <d v="2026-08-10T16:28:41"/>
    <n v="69362103"/>
    <m/>
    <n v="152634205526"/>
    <s v="SPBU 54.632.14"/>
    <s v="ODP-WKU-FC/24 FC/D05/24.01"/>
    <s v="WO061360692"/>
    <m/>
    <m/>
    <m/>
    <n v="111.22532699999999"/>
    <n v="-7.4103079999999997"/>
    <s v="|MN00265|MYIA-062981920887/POI/JOKO SUPRIYANTO/081335179885/spbu5463214@gmail.com"/>
    <s v="MYIB_ASSISTANT"/>
    <m/>
    <m/>
    <m/>
    <m/>
    <m/>
    <m/>
    <m/>
    <m/>
    <s v="Management Janji"/>
    <s v="2026-08-11 08:00:00 | Nama PIC : bapak joko No HP : 081335179885 Alt :  M Janji : (SELASA/11/AGUSTUS/2026) jam Pasang : 09:00 Note : hubungi pelanggan jika ingin kelokasi"/>
    <s v="FCC"/>
    <d v="2026-10-08T09:25:41"/>
    <d v="2026-08-11T08:00:00"/>
    <m/>
    <s v="PS"/>
    <s v="X"/>
    <s v="NO ADDON"/>
    <n v="20260810"/>
    <s v="Completed"/>
    <s v="HSI Bisnis Promo HUT Telkom PSB 70% - 50 Mbps"/>
    <s v="INDIBIZ"/>
    <m/>
    <m/>
    <d v="2026-08-11T08:00:00"/>
    <s v="2026-08-11 08:00:00 | Nama PIC : bapak joko No HP : 081335179885 Alt :  M Janji : (SELASA/11/AGUSTUS/2026) jam Pasang : 09:00 Note : hubungi pelanggan jika ingin kelokasi"/>
    <n v="2026"/>
    <n v="8"/>
    <n v="10"/>
    <d v="2026-08-10T00:00:00"/>
    <n v="-1.3333333333357587"/>
    <x v="0"/>
    <x v="21"/>
  </r>
  <r>
    <n v="373"/>
    <n v="1002512894"/>
    <n v="3"/>
    <x v="5"/>
    <n v="5"/>
    <s v="MADURA"/>
    <s v="BANGKALAN"/>
    <s v="SPG"/>
    <s v="REG"/>
    <s v="AO"/>
    <s v="NEW SALES"/>
    <m/>
    <s v="Completed (PS)"/>
    <s v="RBS-Regional 3"/>
    <d v="2026-08-06T15:26:52"/>
    <d v="2026-08-06T17:27:59"/>
    <n v="69298619"/>
    <m/>
    <n v="152434913493"/>
    <s v="TOKO AL BAROKAH 6"/>
    <s v="ODP-SPG-FS/62"/>
    <s v="WO061094925"/>
    <m/>
    <m/>
    <m/>
    <n v="113.209640110584"/>
    <n v="-7.06344143783154"/>
    <s v="|MN02600|TOKO AL BAROKAH 6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5:40:04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0"/>
    <x v="7"/>
  </r>
  <r>
    <n v="374"/>
    <n v="1002510565"/>
    <n v="3"/>
    <x v="4"/>
    <n v="5"/>
    <s v="MATARAM"/>
    <s v="INNER - NUSA TENGGARA"/>
    <s v="MTR"/>
    <s v="REG"/>
    <s v="AO"/>
    <s v="NEW SALES"/>
    <s v="1P INET"/>
    <s v="Completed (PS)"/>
    <s v="RBS-Regional 3"/>
    <d v="2026-08-05T13:31:56"/>
    <d v="2026-08-07T14:23:12"/>
    <n v="69359155"/>
    <m/>
    <n v="172601796082"/>
    <s v="JASA INSTALASI LISTRIK"/>
    <s v="ODP-MTR-FDP/133 FDP/D05/133.01"/>
    <s v="WO060987027"/>
    <m/>
    <m/>
    <m/>
    <n v="116.142519862084"/>
    <n v="-8.5480137834756302"/>
    <s v="|MC40316|MYIA-057384613979/POI/MUHAMMAD ABI ILHAM/087750862830/akelektrik723@gmail.com"/>
    <s v="MYIB_ASSISTANT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3:39:44"/>
    <d v="2026-08-07T08:00:00"/>
    <m/>
    <s v="PS"/>
    <s v="X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0"/>
    <x v="30"/>
  </r>
  <r>
    <n v="375"/>
    <n v="1002513019"/>
    <n v="3"/>
    <x v="7"/>
    <n v="4"/>
    <s v="KUDUS"/>
    <s v="KUDUS"/>
    <s v="KUD"/>
    <s v="REG"/>
    <s v="AO"/>
    <s v="NEW SALES"/>
    <m/>
    <s v="Completed (PS)"/>
    <s v="RBS-Regional 3"/>
    <d v="2026-08-06T15:56:51"/>
    <d v="2026-08-06T17:40:41"/>
    <n v="69358544"/>
    <m/>
    <n v="142401145989"/>
    <s v="SPBU 4459301"/>
    <s v="ODP-KUD-FAJ/137"/>
    <s v="WO061098965"/>
    <m/>
    <m/>
    <m/>
    <n v="110.82376465999999"/>
    <n v="-6.8016982690000001"/>
    <s v="|MC60142|MYIA-028825305017/POI/DERA BAHTIAR WIDIYANTO /08562685148/spbu_modern@yahoo.com"/>
    <s v="Sales Profesional"/>
    <m/>
    <m/>
    <m/>
    <m/>
    <m/>
    <m/>
    <m/>
    <m/>
    <s v="Management Janji"/>
    <s v="2026-08-05 13:00:00 | M Janji : (05/08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M Janji : (05/08/2026)  jam Pasang : 09:00  Note : hubungi pelanggan jika ingin kelokasi"/>
    <n v="2026"/>
    <n v="8"/>
    <n v="6"/>
    <d v="2026-08-06T00:00:00"/>
    <n v="-0.29166666666424135"/>
    <x v="0"/>
    <x v="1"/>
  </r>
  <r>
    <n v="376"/>
    <n v="1002513933"/>
    <n v="3"/>
    <x v="4"/>
    <n v="5"/>
    <s v="KUPANG"/>
    <s v="ATAMBUA"/>
    <s v="SOE"/>
    <s v="REG"/>
    <s v="AO"/>
    <s v="NEW SALES"/>
    <s v="1P INET"/>
    <s v="Completed (PS)"/>
    <s v="RBS-Regional 3"/>
    <d v="2026-08-07T09:49:56"/>
    <d v="2026-08-10T16:18:09"/>
    <n v="69360488"/>
    <m/>
    <n v="172520214431"/>
    <s v="SMP NEGERI LIMAN"/>
    <s v="ODP-SOE-FD/48 FD/D01/48.01"/>
    <s v="WO061139155"/>
    <m/>
    <m/>
    <m/>
    <n v="124.3112177"/>
    <n v="-9.8968697999999993"/>
    <s v="|MC40133|MYIA-065174598743/POI/PAULINA Y MARU/082144408055/paulinamaru93@gmail.com"/>
    <s v="MYIB_ASSISTANT"/>
    <m/>
    <m/>
    <m/>
    <m/>
    <m/>
    <m/>
    <m/>
    <m/>
    <s v="Management Janji"/>
    <s v="2026-08-10 08:00:00 | telp :082144408055  alt : pagi / siang 10/08/2026 hub sebelum ke lokasi "/>
    <s v="FCC"/>
    <d v="2026-07-08T09:55:18"/>
    <d v="2026-08-10T08:00:00"/>
    <m/>
    <s v="PS"/>
    <s v="SOE"/>
    <s v="NETMONK"/>
    <n v="20260810"/>
    <s v="Completed"/>
    <s v="HSI Bisnis Basic Bundling Netmonk Dual Band PSB 70% Promo - 100 Mbps"/>
    <s v="INDIBIZ"/>
    <m/>
    <m/>
    <d v="2026-08-10T08:00:00"/>
    <s v="2026-08-10 08:00:00 | telp :082144408055  alt : pagi / siang 10/08/2026 hub sebelum ke lokasi "/>
    <n v="2026"/>
    <n v="8"/>
    <n v="10"/>
    <d v="2026-08-10T00:00:00"/>
    <n v="-0.33333333333575865"/>
    <x v="0"/>
    <x v="34"/>
  </r>
  <r>
    <n v="377"/>
    <n v="1002505723"/>
    <n v="3"/>
    <x v="7"/>
    <n v="4"/>
    <s v="SOLO"/>
    <s v="INNER - SOLO JATENG TIMUR"/>
    <s v="SLO"/>
    <s v="REG"/>
    <s v="AO"/>
    <s v="NEW SALES"/>
    <s v="1P INET"/>
    <s v="Completed (PS)"/>
    <s v="RBS-Regional 3"/>
    <d v="2026-08-03T10:11:57"/>
    <d v="2026-08-03T16:09:21"/>
    <n v="69357306"/>
    <m/>
    <n v="146527605351"/>
    <s v="Mess Wahyu Redjo Joglo"/>
    <s v="ODP-SLO-FP/035"/>
    <s v="WO060763170"/>
    <m/>
    <m/>
    <m/>
    <n v="110.81580390000001"/>
    <n v="-7.6048957000000001"/>
    <s v="|MN01401|MYIA-012286464671/POI/Sani/081513999957/eslilin8788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0"/>
    <x v="1"/>
  </r>
  <r>
    <n v="378"/>
    <n v="1002512835"/>
    <n v="3"/>
    <x v="3"/>
    <n v="4"/>
    <s v="YOGYAKARTA"/>
    <s v="GUNUNG KIDUL"/>
    <s v="WNS"/>
    <s v="REG"/>
    <s v="AO"/>
    <s v="NEW SALES"/>
    <m/>
    <s v="FCC - HD1A - INPROGRESS FOLLOW UP"/>
    <s v="RBS-Regional 3"/>
    <d v="2026-08-06T15:11:12"/>
    <d v="2026-08-07T14:40:46"/>
    <n v="69360139"/>
    <m/>
    <n v="143135115037"/>
    <s v="Jaringan Multimedia Indonesia"/>
    <m/>
    <m/>
    <m/>
    <m/>
    <m/>
    <n v="110.42143016140901"/>
    <n v="-8.028688455707099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FOLLOW UP : Follow Up HANIF NUROHMAN 40981182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379"/>
    <n v="1002518620"/>
    <n v="3"/>
    <x v="2"/>
    <n v="5"/>
    <s v="SINGARJA"/>
    <s v="KLUNGKUNG"/>
    <s v="CDS"/>
    <s v="REG"/>
    <s v="AO"/>
    <s v="NEW SALES"/>
    <m/>
    <s v="Completed (PS)"/>
    <s v="RBS-Regional 3"/>
    <d v="2026-08-10T17:30:26"/>
    <d v="2026-08-10T20:38:16"/>
    <n v="69358353"/>
    <m/>
    <n v="172404695128"/>
    <s v="ARSHOP Tech"/>
    <s v="ODP-CDS-FD/06"/>
    <s v="WO061438826"/>
    <m/>
    <m/>
    <m/>
    <n v="115.5149833"/>
    <n v="-8.499447500000000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 No Hp : 085737334535  No Alt :   Tgl Pemasangan : 05 Agustus 2026  Interval : SIANG  Note : Hubungi pelanggan terlebih dahulu|40981182|MYDITA"/>
    <s v="FCC"/>
    <d v="2026-10-08T17:39:53"/>
    <m/>
    <m/>
    <s v="PS"/>
    <s v="KARANGASEM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6 08:00:00|Nama : BP KOMANG ARI JUNIAWAN  No Hp : 085737334535  No Alt :   Tgl Pemasangan : 05 Agustus 2026  Interval : SIANG  Note : Hubungi pelanggan terlebih dahulu|40981182|MYDITA"/>
    <n v="2026"/>
    <n v="8"/>
    <n v="10"/>
    <d v="2026-08-10T00:00:00"/>
    <n v="-0.29166666666424135"/>
    <x v="0"/>
    <x v="31"/>
  </r>
  <r>
    <n v="380"/>
    <n v="1002510485"/>
    <n v="3"/>
    <x v="3"/>
    <n v="4"/>
    <s v="MAGELANG"/>
    <s v="WONOSOBO"/>
    <s v="WOS"/>
    <s v="REG"/>
    <s v="AO"/>
    <s v="NEW SALES"/>
    <s v="1P INET"/>
    <s v="Completed (PS)"/>
    <s v="RBS-Regional 3"/>
    <d v="2026-08-05T13:14:56"/>
    <d v="2026-08-06T14:51:09"/>
    <n v="69359150"/>
    <m/>
    <n v="141373127400"/>
    <s v="CBM PLAFON PVC WONOSOBO"/>
    <s v="ODP-WOS-FAQ/156 FAQ/D01/156.01"/>
    <s v="WO060983745"/>
    <m/>
    <m/>
    <m/>
    <n v="109.9151334"/>
    <n v="-7.3044403000000004"/>
    <s v="|MN02495|MYIA-014108436734/POI/AKHMAD MUKTAFI/08998312857/music.wonosobo@gmail.com"/>
    <s v="MYIB_ASSISTANT"/>
    <m/>
    <m/>
    <m/>
    <m/>
    <m/>
    <m/>
    <m/>
    <m/>
    <s v="Management Janji"/>
    <s v="2026-08-06 13:00:00 | Nama PIC : Bapak Ahmad No HP : 08998312857 No Alternatif : M Janji : 06/08/2026 Jam Pasang : Pagi NoteÃ‚Â :  Hubungi terlebih dahulu sebelum ke lokasi "/>
    <s v="FCC"/>
    <d v="2026-05-08T13:25:39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Nama PIC : Bapak Ahmad No HP : 08998312857 No Alternatif : M Janji : 06/08/2026 Jam Pasang : Pagi NoteÃ‚Â :  Hubungi terlebih dahulu sebelum ke lokasi "/>
    <n v="2026"/>
    <n v="8"/>
    <n v="6"/>
    <d v="2026-08-06T00:00:00"/>
    <n v="-0.54166666666424135"/>
    <x v="0"/>
    <x v="1"/>
  </r>
  <r>
    <n v="381"/>
    <n v="1002515894"/>
    <n v="3"/>
    <x v="1"/>
    <n v="4"/>
    <s v="PEKALONGAN"/>
    <s v="SLAWI"/>
    <s v="SLW"/>
    <s v="REG"/>
    <s v="AO"/>
    <s v="NEW SALES"/>
    <s v="1P INET"/>
    <s v="102 | FOLLOW UP COMPLETED"/>
    <s v="RBS-Regional 3"/>
    <d v="2026-08-08T12:43:57"/>
    <d v="2026-08-10T14:36:25"/>
    <n v="69361431"/>
    <m/>
    <n v="142283119918"/>
    <s v="SPPG LAPAS SLAWI"/>
    <s v="ODP-SLW-FY/011 FY/D01/011.01"/>
    <s v="WO061256462"/>
    <m/>
    <m/>
    <m/>
    <n v="109.12327380000001"/>
    <n v="-7.0014816999999896"/>
    <s v="|MN00347|MYIA-086295526647/POI/EDI SUPRIADI/08976405111/sppglapasslawi@gmail.com"/>
    <s v="MYIB_ASSISTANT"/>
    <m/>
    <m/>
    <m/>
    <m/>
    <m/>
    <m/>
    <m/>
    <m/>
    <s v="Management Janji"/>
    <s v="2026-08-09 13:00:00 | Tanggal Pemasangan : 09 Agustus 2026 Jam Pemasangan : 08:00 13:00 Info Tambahan : Hubungi pelanggan dulu sebelum ke lokasi terimakasih"/>
    <s v="FCC"/>
    <d v="2026-08-08T12:55:02"/>
    <d v="2026-08-09T13:00:00"/>
    <s v="Kendala Lainnya"/>
    <s v="REVOKE"/>
    <s v="X"/>
    <s v="NO ADDON"/>
    <m/>
    <s v="Follow Up Revoke Completed, New Order ID : SC1002518058"/>
    <s v="HSI Bisnis Basic Promo HUT Telkom PSB 70% - 50 Mbps"/>
    <s v="INDIBIZ"/>
    <m/>
    <m/>
    <d v="2026-08-09T13:00:00"/>
    <s v="2026-08-09 13:00:00 | Tanggal Pemasangan : 09 Agustus 2026 Jam Pemasangan : 08:00 13:00 Info Tambahan : Hubungi pelanggan dulu sebelum ke lokasi terimakasih"/>
    <m/>
    <m/>
    <m/>
    <e v="#NUM!"/>
    <e v="#NUM!"/>
    <x v="1"/>
    <x v="1"/>
  </r>
  <r>
    <n v="382"/>
    <n v="1002506129"/>
    <n v="3"/>
    <x v="5"/>
    <n v="5"/>
    <s v="SBY UTARA"/>
    <s v="GRESIK"/>
    <s v="BPG"/>
    <s v="REG"/>
    <s v="AO"/>
    <s v="NEW SALES"/>
    <m/>
    <s v="Completed (PS)"/>
    <s v="RBS-Regional 3"/>
    <d v="2026-08-03T13:44:39"/>
    <d v="2026-08-03T16:00:48"/>
    <n v="69356780"/>
    <m/>
    <n v="152443206745"/>
    <s v="SMP MUHAMMADIYAH 2 BALONGPANGGANG Ruang Guru"/>
    <s v="ODP-BPG-FB/09"/>
    <s v="WO060797110"/>
    <m/>
    <m/>
    <m/>
    <n v="112.4450432"/>
    <n v="-7.2681991999999997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3:55:38"/>
    <m/>
    <m/>
    <s v="PS"/>
    <s v="NON-HERO GRESIK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n v="2026"/>
    <n v="8"/>
    <n v="3"/>
    <d v="2026-08-03T00:00:00"/>
    <n v="-0.29166666666424135"/>
    <x v="0"/>
    <x v="14"/>
  </r>
  <r>
    <n v="383"/>
    <n v="1002516177"/>
    <n v="3"/>
    <x v="3"/>
    <n v="4"/>
    <s v="PURWOKERTO"/>
    <s v="PURWOKERTO"/>
    <s v="AJB"/>
    <s v="REG"/>
    <s v="AO"/>
    <s v="NEW SALES"/>
    <s v="1P INET"/>
    <s v="7 | OSS - PROVISIONING ISSUED"/>
    <s v="RBS-Regional 3"/>
    <d v="2026-08-08T16:55:57"/>
    <d v="2026-08-09T13:06:05"/>
    <n v="69361613"/>
    <m/>
    <n v="143387115914"/>
    <s v="SPBU CANDIMAS 44 531 24 JATILAWANG"/>
    <s v="ODP-AJB-FF/021 FF/D02/021.01"/>
    <s v="WO061282464"/>
    <m/>
    <m/>
    <m/>
    <n v="109.09837"/>
    <n v="-7.5303769999999997"/>
    <s v="|MC00213|MYIA-025938327552/POI/RIZKI SEFRITA WULANDARI/081313474706/spbu_cm6@yahoo.com"/>
    <s v="MYIB_ASSISTANT"/>
    <m/>
    <m/>
    <m/>
    <m/>
    <m/>
    <m/>
    <m/>
    <m/>
    <s v="Management Janji"/>
    <s v="2026-08-09 13:00:00 | Nama PIC: bu inka  Notel: 081313474706 Alt: -  Tanggal: 9/8/2026 Jam Pasang: Siang Note: Hubungi pelanggan sebelum ke lokasi, terima kasih. "/>
    <s v="FCC"/>
    <d v="2026-08-08T17:10:22"/>
    <d v="2026-08-09T13:00:00"/>
    <m/>
    <s v="PI"/>
    <s v="AJIBARANG"/>
    <s v="NO ADDON"/>
    <m/>
    <s v="Provisioning Issued"/>
    <s v="HSI Bisnis Promo HUT Telkom PSB 70% - 100 Mbps"/>
    <s v="INDIBIZ"/>
    <m/>
    <m/>
    <d v="2026-08-09T13:00:00"/>
    <s v="2026-08-09 13:00:00 | Nama PIC: bu inka  Notel: 081313474706 Alt: -  Tanggal: 9/8/2026 Jam Pasang: Siang Note: Hubungi pelanggan sebelum ke lokasi, terima kasih. "/>
    <m/>
    <m/>
    <m/>
    <e v="#NUM!"/>
    <e v="#NUM!"/>
    <x v="1"/>
    <x v="1"/>
  </r>
  <r>
    <n v="384"/>
    <n v="1002509338"/>
    <n v="3"/>
    <x v="5"/>
    <n v="5"/>
    <s v="SBY SELATAN"/>
    <s v="KETINTANG"/>
    <s v="RKT"/>
    <s v="REG"/>
    <s v="AO"/>
    <s v="NEW SALES"/>
    <m/>
    <s v="Completed (PS)"/>
    <s v="RBS-Regional 3"/>
    <d v="2026-08-04T17:19:06"/>
    <d v="2026-08-04T19:15:14"/>
    <n v="69358109"/>
    <m/>
    <n v="152308241272"/>
    <s v="PT Tristar Logistik Transindo"/>
    <s v="ODP-RKT-FCG/03"/>
    <s v="WO060925727"/>
    <m/>
    <m/>
    <m/>
    <n v="112.76560000000001"/>
    <n v="-7.3310000000000004"/>
    <s v="|MN00843|MYIA-009802619742/POI/Hari Budi Mulyana/085759589579/haribudi.mulyana@tristartransindo.com"/>
    <s v="Sales Force DBS"/>
    <m/>
    <m/>
    <m/>
    <m/>
    <m/>
    <m/>
    <m/>
    <m/>
    <s v="Management Janji"/>
    <s v="2026-08-05 08:00:00 | M Janji : (05/08/2026)  jam Pasang : 09:00  Note : hubungi pelanggan jika ingin kelokasi"/>
    <s v="FCC"/>
    <d v="2026-04-08T17:25:39"/>
    <m/>
    <m/>
    <s v="PS"/>
    <s v="RUNGKU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5 08:00:00 | M Janji : (05/08/2026)  jam Pasang : 09:00  Note : hubungi pelanggan jika ingin kelokasi"/>
    <n v="2026"/>
    <n v="8"/>
    <n v="4"/>
    <d v="2026-08-04T00:00:00"/>
    <n v="-0.29166666666424135"/>
    <x v="0"/>
    <x v="12"/>
  </r>
  <r>
    <n v="385"/>
    <n v="1002505520"/>
    <n v="3"/>
    <x v="0"/>
    <n v="5"/>
    <s v="KEDIRI"/>
    <s v="TRENGGALEK"/>
    <s v="TRE"/>
    <s v="REG"/>
    <s v="AO"/>
    <s v="NEW SALES"/>
    <s v="1P INET"/>
    <s v="Completed (PS)"/>
    <s v="RBS-Regional 3"/>
    <d v="2026-08-03T08:43:57"/>
    <d v="2026-08-03T19:22:33"/>
    <n v="69357182"/>
    <m/>
    <n v="152608208821"/>
    <s v="SALIS OLSHOP"/>
    <s v="ODP-TRE-FZ/51 FZ/D04/51.01"/>
    <s v="WO060755029"/>
    <m/>
    <m/>
    <m/>
    <n v="111.706270815018"/>
    <n v="-8.0549025045825502"/>
    <s v="|MN02702|MYIA-067761340039/POI/SALIS FARIHA RAMADHANI/087896578557/ooke64707@gmail.com"/>
    <s v="MYIB_ASSISTANT"/>
    <m/>
    <m/>
    <m/>
    <m/>
    <m/>
    <m/>
    <m/>
    <m/>
    <s v="Management Janji"/>
    <s v="2026-08-04 08:00:00 | Nama PIC: bp rudi  Notel: 087896578557 Alt: -  Tanggal: 4/8/2026 Jam Pasang: Pagi Note: Hubungi sebelum ke lokasi, terimakasih. "/>
    <s v="FCC"/>
    <d v="2026-03-08T08:55:09"/>
    <d v="2026-08-04T08:00:00"/>
    <m/>
    <s v="PS"/>
    <s v="TRENGGALEK"/>
    <s v="NO ADDON"/>
    <n v="20260803"/>
    <s v="Completed"/>
    <s v="HSI Bisnis Promo HUT Telkom PSB 70% - 150 Mbps"/>
    <s v="INDIBIZ"/>
    <m/>
    <m/>
    <d v="2026-08-04T08:00:00"/>
    <s v="2026-08-04 08:00:00 | Nama PIC: bp rudi  Notel: 087896578557 Alt: -  Tanggal: 4/8/2026 Jam Pasang: Pagi Note: Hubungi sebelum ke lokasi, terimakasih. "/>
    <n v="2026"/>
    <n v="8"/>
    <n v="3"/>
    <d v="2026-08-03T00:00:00"/>
    <n v="-1.3333333333357587"/>
    <x v="0"/>
    <x v="3"/>
  </r>
  <r>
    <n v="386"/>
    <n v="1002514147"/>
    <n v="3"/>
    <x v="2"/>
    <n v="5"/>
    <s v="DENPASAR"/>
    <s v="JIMBARAN"/>
    <s v="KUT"/>
    <s v="REG"/>
    <s v="AO"/>
    <s v="NEW SALES"/>
    <m/>
    <s v="102 | FOLLOW UP COMPLETED"/>
    <s v="RBS-Regional 3"/>
    <d v="2026-08-07T10:39:36"/>
    <d v="2026-08-09T16:27:25"/>
    <n v="69360590"/>
    <m/>
    <n v="172416429234"/>
    <s v="PT. MITRA BALI SUKSES"/>
    <s v="ODP-KUT-FAN/35"/>
    <s v="WO061154391"/>
    <m/>
    <m/>
    <m/>
    <n v="115.17276699999999"/>
    <n v="-8.6546070000000004"/>
    <s v="|MN02545|/PIC WAHYUDI/08995847815-081381829072/it.info@mitrabalisukses.co.id"/>
    <s v="Sales Force DBS"/>
    <m/>
    <m/>
    <m/>
    <m/>
    <m/>
    <m/>
    <m/>
    <m/>
    <s v="Management Janji"/>
    <s v="2026-08-08 13:00:00|Nama PIC:  bp wahyudi  No HP: 08995847815 Alt: Tanggal: 8/8/2026 Jam Pasang: Siang Note: Hubungi sebelum ke lokasi, terimakasih|40010577|MYDITA"/>
    <s v="FCC"/>
    <d v="2026-07-08T10:55:20"/>
    <d v="2026-08-08T13:00:00"/>
    <m/>
    <s v="REVOKE"/>
    <s v="KUTA"/>
    <s v="NO ADDON"/>
    <m/>
    <s v="Follow Up Revoke Completed, New Order ID : SC100251659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wahyudi  No HP: 08995847815 Alt: Tanggal: 8/8/2026 Jam Pasang: Siang Note: Hubungi sebelum ke lokasi, terimakasih|40010577|MYDITA"/>
    <m/>
    <m/>
    <m/>
    <e v="#NUM!"/>
    <e v="#NUM!"/>
    <x v="1"/>
    <x v="28"/>
  </r>
  <r>
    <n v="387"/>
    <n v="1002515999"/>
    <n v="3"/>
    <x v="4"/>
    <n v="5"/>
    <s v="MATARAM"/>
    <s v="LOMBOK BARAT TENGAH"/>
    <s v="PRY"/>
    <s v="REG"/>
    <s v="AO"/>
    <s v="NEW SALES"/>
    <s v="1P INET"/>
    <s v="OSS - FALLOUT"/>
    <s v="RBS-Regional 3"/>
    <d v="2026-08-08T13:58:56"/>
    <d v="2026-08-10T10:24:50"/>
    <n v="69361492"/>
    <m/>
    <n v="172603791350"/>
    <s v="SPX EXPRESS Janapria Hub"/>
    <s v="ODP-PYA-FAP/80"/>
    <s v="WO061266513"/>
    <m/>
    <m/>
    <m/>
    <n v="106.827153"/>
    <n v="-6.1753920000000004"/>
    <s v="MD|MYID-4042608080001|RBIZindibiz|SPX express Janapria|081803203900"/>
    <s v="SOBIZ"/>
    <m/>
    <m/>
    <m/>
    <m/>
    <m/>
    <m/>
    <m/>
    <m/>
    <s v="Management Janji"/>
    <s v="2026-08-09 13:00:00 | Nama PIC : Bp Ahmad No Hp : 081803203900 No Alt : - Tgl Pemasangan : 09 Agustus 2026 Interval : PAGI SIANG Note : Hubungi pelanggan terlebih dahulu"/>
    <s v="FCC"/>
    <d v="2026-08-08T14:10:30"/>
    <d v="2026-08-09T13:00:00"/>
    <s v="Kendala Pelanggan"/>
    <s v="FO_WFM"/>
    <s v="LOMBOK TENGAH"/>
    <s v="NO ADDON"/>
    <m/>
    <s v="Provisioning Failed|WFM|INF009009302|tidak ada jaringan"/>
    <s v="HSI Bisnis Basic Promo HUT Telkom PSB 70% - 50 Mbps"/>
    <s v="INDIBIZ"/>
    <m/>
    <m/>
    <d v="2026-08-09T13:00:00"/>
    <s v="2026-08-09 13:00:00 | Nama PIC : Bp Ahmad No Hp : 081803203900 No Alt : - Tgl Pemasangan : 09 Agustus 2026 Interval : PAGI SIANG Note : Hubungi pelanggan terlebih dahulu"/>
    <m/>
    <m/>
    <m/>
    <e v="#NUM!"/>
    <e v="#NUM!"/>
    <x v="1"/>
    <x v="9"/>
  </r>
  <r>
    <n v="388"/>
    <n v="1002515816"/>
    <n v="3"/>
    <x v="0"/>
    <n v="5"/>
    <s v="KEDIRI"/>
    <s v="NGANJUK"/>
    <s v="KTS"/>
    <s v="REG"/>
    <s v="AO"/>
    <s v="NEW SALES"/>
    <s v="1P INET"/>
    <s v="Completed (PS)"/>
    <s v="RBS-Regional 3"/>
    <d v="2026-08-08T11:29:58"/>
    <d v="2026-08-10T09:50:50"/>
    <n v="69361362"/>
    <m/>
    <n v="152615203027"/>
    <s v="SPBU 54.644.02 UD H MOCH THOHIR"/>
    <s v="ODP-KTS-FG/45 FG/D02/45.01"/>
    <s v="WO061248568"/>
    <m/>
    <m/>
    <m/>
    <n v="112.093054912984"/>
    <n v="-7.6016279909606004"/>
    <s v="MD|MYDB-20260808264736|DC20010/MC20002|SPBU 54.644.02 UD H MOCH THOHIR|08125966920"/>
    <s v="MYDIGIBIZPARTNER"/>
    <m/>
    <m/>
    <m/>
    <m/>
    <m/>
    <m/>
    <m/>
    <m/>
    <s v="Management Janji"/>
    <s v="2026-08-09 08:00:00 | Nama PIC: BP BUGINYONO  Notel: 08125966920 Alt: 085226364354 Tanggal: 9/8/2026 Jam Pasang: 09.00 Pagi Note: Hubungi pelanggan sebelum ke lokasi, terima kasih. "/>
    <s v="FCC"/>
    <d v="2026-08-08T11:39:57"/>
    <d v="2026-08-09T08:00:00"/>
    <m/>
    <s v="PS"/>
    <s v="KERTOSONO"/>
    <s v="NO ADDON"/>
    <n v="20260810"/>
    <s v="Completed"/>
    <s v="HSI Bisnis Promo HUT Telkom PSB 70% - 100 Mbps"/>
    <s v="INDIBIZ"/>
    <m/>
    <m/>
    <d v="2026-08-09T08:00:00"/>
    <s v="2026-08-09 08:00:00 | Nama PIC: BP BUGINYONO  Notel: 08125966920 Alt: 085226364354 Tanggal: 9/8/2026 Jam Pasang: 09.00 Pagi Note: Hubungi pelanggan sebelum ke lokasi, terima kasih. "/>
    <n v="2026"/>
    <n v="8"/>
    <n v="10"/>
    <d v="2026-08-10T00:00:00"/>
    <n v="0.66666666666424135"/>
    <x v="0"/>
    <x v="20"/>
  </r>
  <r>
    <n v="389"/>
    <n v="1002512336"/>
    <n v="3"/>
    <x v="7"/>
    <n v="4"/>
    <s v="KUDUS"/>
    <s v="PURWODADI"/>
    <s v="GBU"/>
    <s v="REG"/>
    <s v="AO"/>
    <s v="NEW SALES"/>
    <m/>
    <s v="Completed (PS)"/>
    <s v="RBS-Regional 3"/>
    <d v="2026-08-06T13:11:52"/>
    <d v="2026-08-06T14:33:27"/>
    <n v="69358101"/>
    <m/>
    <n v="142516104973"/>
    <s v="MESS FORMUSA BAG"/>
    <s v="ODP-GBU-FB/112"/>
    <s v="WO061075506"/>
    <m/>
    <m/>
    <m/>
    <n v="110.625400927041"/>
    <n v="-7.0507905047561996"/>
    <s v="|MN01996|MYIA-023256355286/POI/Nisa Firdausi Riski/081228257499/nisafriski@gmail.com"/>
    <s v="Amex"/>
    <m/>
    <m/>
    <m/>
    <m/>
    <m/>
    <m/>
    <m/>
    <m/>
    <s v="Management Janji"/>
    <s v="2026-08-05 13:00:00 | Nama PIC: bu nisa  Notel: 081228257499  Alt: -   Tanggal: 5/8/2026  Jam Pasang: Siang  Note: Hubungi sebelum ke lokasi, terimakasih."/>
    <s v="FCC"/>
    <d v="2026-06-08T13:25:20"/>
    <m/>
    <m/>
    <s v="PS"/>
    <s v="GUBUG"/>
    <s v="NO ADDON"/>
    <n v="20260806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07:00:00"/>
    <s v="2026-08-05 13:00:00 | Nama PIC: bu nisa  Notel: 081228257499  Alt: -   Tanggal: 5/8/2026  Jam Pasang: Siang  Note: Hubungi sebelum ke lokasi, terimakasih."/>
    <n v="2026"/>
    <n v="8"/>
    <n v="6"/>
    <d v="2026-08-06T00:00:00"/>
    <n v="-0.29166666666424135"/>
    <x v="0"/>
    <x v="1"/>
  </r>
  <r>
    <n v="390"/>
    <n v="1002510325"/>
    <n v="3"/>
    <x v="1"/>
    <n v="4"/>
    <s v="PEKALONGAN"/>
    <s v="PEKALONGAN"/>
    <s v="KDW"/>
    <s v="REG"/>
    <s v="AO"/>
    <s v="NEW SALES"/>
    <s v="1P INET"/>
    <s v="Completed (PS)"/>
    <s v="RBS-Regional 3"/>
    <d v="2026-08-05T11:55:56"/>
    <d v="2026-08-07T16:44:02"/>
    <n v="69359047"/>
    <m/>
    <n v="142280318382"/>
    <s v="SMA N 1 TALUN"/>
    <s v="ODP-KDW-FT/003"/>
    <s v="WO060971637"/>
    <m/>
    <m/>
    <m/>
    <n v="109.720040011972"/>
    <n v="-7.0020679537176997"/>
    <s v="|MN02342|MYIA-025641841938/POI/Shaeful Bahri/085741899914/saifmerzii@gmail.com"/>
    <s v="MYIB_ASSISTANT"/>
    <m/>
    <m/>
    <m/>
    <m/>
    <m/>
    <m/>
    <m/>
    <m/>
    <s v="Management Janji"/>
    <s v="2026-08-06 08:00:00 | M Janji : (06/08/2026) jam Pasang pagi / siang  Note : hubungi pelanggan jika ingin kelokasi"/>
    <s v="FCC"/>
    <d v="2026-05-08T12:09:50"/>
    <d v="2026-08-06T08:00:00"/>
    <m/>
    <s v="PS"/>
    <s v="KAJEN"/>
    <s v="NO ADDON"/>
    <n v="20260807"/>
    <s v="Completed"/>
    <s v="HSI Bisnis Promo HUT Telkom PSB 70% - 100 Mbps"/>
    <s v="INDIBIZ"/>
    <m/>
    <m/>
    <d v="2026-08-06T08:00:00"/>
    <s v="2026-08-06 08:00:00 | M Janji : (06/08/2026) jam Pasang pagi / siang  Note : hubungi pelanggan jika ingin kelokasi"/>
    <n v="2026"/>
    <n v="8"/>
    <n v="7"/>
    <d v="2026-08-07T00:00:00"/>
    <n v="0.66666666666424135"/>
    <x v="0"/>
    <x v="1"/>
  </r>
  <r>
    <n v="391"/>
    <n v="1002518428"/>
    <n v="3"/>
    <x v="1"/>
    <n v="4"/>
    <s v="SEMARANG"/>
    <s v="INNER - SEMARANG JATENG UTARA"/>
    <s v="MJP"/>
    <s v="REG"/>
    <s v="AO"/>
    <s v="NEW SALES"/>
    <m/>
    <s v="Completed (PS)"/>
    <s v="RBS-Regional 2"/>
    <d v="2026-08-10T16:09:39"/>
    <d v="2026-08-10T17:24:09"/>
    <n v="69359679"/>
    <m/>
    <n v="142410346072"/>
    <s v="CV. Rabbani Asysa"/>
    <s v="ODP-MJP-FAU/111"/>
    <s v="WO061428002"/>
    <m/>
    <m/>
    <m/>
    <n v="110.4451365"/>
    <n v="-6.9993068000000003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 jam Pasang : 09:00  Note : hubungi pelanggan jika ingin kelokasi  |40931150|MYDITA"/>
    <s v="FCC"/>
    <d v="2026-10-08T16:10:07"/>
    <m/>
    <m/>
    <s v="PS"/>
    <s v="MAJAPAHIT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8 08:00:00|M Janji : (07/08/026)  jam Pasang : 09:00  Note : hubungi pelanggan jika ingin kelokasi  |40931150|MYDITA"/>
    <n v="2026"/>
    <n v="8"/>
    <n v="10"/>
    <d v="2026-08-10T00:00:00"/>
    <n v="-0.29166666666424135"/>
    <x v="0"/>
    <x v="1"/>
  </r>
  <r>
    <n v="392"/>
    <n v="1002518732"/>
    <n v="3"/>
    <x v="3"/>
    <n v="4"/>
    <s v="PURWOKERTO"/>
    <s v="BANJARNEGARA"/>
    <s v="BJR"/>
    <s v="REG"/>
    <s v="AO"/>
    <s v="NEW SALES"/>
    <s v="1P INET"/>
    <s v="MIE - SEND SURVEY"/>
    <s v="RBS-Regional 3"/>
    <d v="2026-08-10T19:34:58"/>
    <d v="2026-08-10T19:36:01"/>
    <n v="69362811"/>
    <m/>
    <n v="146372102448"/>
    <s v="JJB DIPAYUDA BANJARNEGARA"/>
    <s v="ODP-BJR-FH/079 FH/D01/079.01"/>
    <s v="WO061447874"/>
    <m/>
    <m/>
    <m/>
    <n v="109.69658699999999"/>
    <n v="-7.3951909999999996"/>
    <s v="|MN00649|MYIA-047870260127/POI/RESHA ADITIYA/+6285786205096/kopijjbdpy01@gmail.com"/>
    <s v="MYIB_ASSISTANT"/>
    <m/>
    <m/>
    <m/>
    <m/>
    <m/>
    <m/>
    <m/>
    <m/>
    <s v="Management Janji"/>
    <s v="2026-08-13 13:00:00 | Tanggal pemasangan : 13 AGUSTUS 2026 Jam pemasangan : pagi/siang Info Tambahan : Hubungi pelanggan dulu sebelum ke lokasi terima kasih"/>
    <s v="FCC"/>
    <d v="2026-10-08T19:39:53"/>
    <d v="2026-08-13T13:00:00"/>
    <m/>
    <s v="SURVEY_NEW_MANJA"/>
    <s v="X"/>
    <s v="NO ADDON"/>
    <m/>
    <s v="MIE - SEND SURVEY"/>
    <s v="HSI Bisnis Promo HUT Telkom PSB 70% - 100 Mbps Dual Band"/>
    <s v="INDIBIZ"/>
    <m/>
    <m/>
    <d v="2026-08-13T13:00:00"/>
    <s v="2026-08-13 13:00:00 | Tanggal pemasangan : 13 AGUSTUS 2026 Jam pemasangan : pagi/siang Info Tambahan : Hubungi pelanggan dulu sebelum ke lokasi terima kasih"/>
    <m/>
    <m/>
    <m/>
    <e v="#NUM!"/>
    <e v="#NUM!"/>
    <x v="1"/>
    <x v="1"/>
  </r>
  <r>
    <n v="393"/>
    <n v="1002505942"/>
    <n v="3"/>
    <x v="5"/>
    <n v="5"/>
    <s v="MADURA"/>
    <s v="BANGKALAN"/>
    <s v="BKL"/>
    <s v="REG"/>
    <s v="AO"/>
    <s v="NEW SALES"/>
    <m/>
    <s v="102 | FOLLOW UP COMPLETED"/>
    <s v="RBS-Regional 3"/>
    <d v="2026-08-03T11:55:27"/>
    <d v="2026-08-06T14:11:37"/>
    <n v="69357423"/>
    <m/>
    <n v="152435221607"/>
    <s v="SPBU TANGKEL"/>
    <s v="ODP-BKL-FAZ/16"/>
    <s v="WO060798826"/>
    <m/>
    <m/>
    <m/>
    <n v="112.72248449999999"/>
    <n v="-7.1712109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 |40981182|MYDITA"/>
    <s v="FCC"/>
    <d v="2026-03-08T12:10:27"/>
    <d v="2026-08-04T13:00:00"/>
    <s v="Kendala Lainnya"/>
    <s v="REVOKE"/>
    <s v="X"/>
    <s v="NO ADDON"/>
    <m/>
    <s v="Follow Up Revoke Completed, New Order ID : SC1002512605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13:00:00"/>
    <s v="2026-08-04 13:00:00|Tanggal pemasangan : 04 agustus 2026 Jam pemasangan : 08.00 - 12.00 Info Tambahan : Hubungi pelanggan dulu sebelum ke lokasi terimakasih |40981182|MYDITA"/>
    <m/>
    <m/>
    <m/>
    <e v="#NUM!"/>
    <e v="#NUM!"/>
    <x v="1"/>
    <x v="7"/>
  </r>
  <r>
    <n v="394"/>
    <n v="1002510939"/>
    <n v="3"/>
    <x v="0"/>
    <n v="5"/>
    <s v="KEDIRI"/>
    <s v="TULUNGAGUNG"/>
    <s v="NGU"/>
    <s v="REG"/>
    <s v="AO"/>
    <s v="NEW SALES"/>
    <s v="1P INET"/>
    <s v="Completed (PS)"/>
    <s v="RBS-Regional 3"/>
    <d v="2026-08-05T15:01:56"/>
    <d v="2026-08-06T17:35:11"/>
    <n v="69359348"/>
    <m/>
    <n v="152637211079"/>
    <s v="PT. MUDJI GANGSAR JAYA"/>
    <s v="ODP-NGU-FD/47 FD/D07/47.01"/>
    <s v="WO060998610"/>
    <m/>
    <m/>
    <m/>
    <n v="111.99661244979001"/>
    <n v="-8.1382997294920099"/>
    <s v="|MN00418|MYIA-039129223992/POI/EKO SUTRIONO/085334196816/mgj_spbu@yahoo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TULUNGAGUNG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18"/>
  </r>
  <r>
    <n v="395"/>
    <n v="1002517787"/>
    <n v="3"/>
    <x v="2"/>
    <n v="5"/>
    <s v="DENPASAR"/>
    <s v="SANUR"/>
    <s v="SWI"/>
    <s v="REG"/>
    <s v="AO"/>
    <s v="NEW SALES"/>
    <m/>
    <s v="CC - HD1A - INPROGRESS UNCONTACTED"/>
    <s v="RBS-Regional 3"/>
    <d v="2026-08-10T13:35:54"/>
    <d v="2026-08-10T14:19:04"/>
    <n v="69362473"/>
    <m/>
    <n v="172423221580"/>
    <s v="OMNI SPACE"/>
    <s v="ODP-SWI-FE/85"/>
    <m/>
    <m/>
    <m/>
    <m/>
    <n v="115.27735319999999"/>
    <n v="-8.5787233000000001"/>
    <s v="|MN02642|/PIC I WAYAN GDE EKA PRATAMA/081905575737-08135906565/omnispaceoffice@gmail.com"/>
    <s v="Sales Force DBS"/>
    <m/>
    <m/>
    <m/>
    <m/>
    <m/>
    <m/>
    <m/>
    <m/>
    <m/>
    <m/>
    <m/>
    <d v="2026-10-08T13:39:47"/>
    <m/>
    <m/>
    <s v="FCC"/>
    <s v="TOHPATI SUKAWATI"/>
    <s v="NO ADDON"/>
    <m/>
    <s v="UNCONTACTED : Mail Box - Memo SOPHAN SOPYAN 4090082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2"/>
  </r>
  <r>
    <n v="396"/>
    <n v="1002517395"/>
    <n v="3"/>
    <x v="1"/>
    <n v="4"/>
    <s v="SEMARANG"/>
    <s v="SALATIGA"/>
    <s v="SLI"/>
    <s v="REG"/>
    <s v="AO"/>
    <s v="NEW SALES"/>
    <m/>
    <s v="Completed (PS)"/>
    <s v="RBS-Regional 3"/>
    <d v="2026-08-10T11:18:44"/>
    <d v="2026-08-10T13:14:06"/>
    <n v="69361228"/>
    <m/>
    <n v="142434111364"/>
    <s v="eatore kost"/>
    <s v="ODP-SLI-FH/003"/>
    <s v="WO061378254"/>
    <m/>
    <m/>
    <m/>
    <n v="110.507481"/>
    <n v="-7.3395080000000004"/>
    <s v="|MN00426|MYIA-030887676866/POI/muchamad rifky/088980332597/muchamad881@gmail.com"/>
    <s v="MYDIGIBIZPARTNER"/>
    <m/>
    <m/>
    <m/>
    <m/>
    <m/>
    <m/>
    <m/>
    <m/>
    <s v="Management Janji"/>
    <s v="2026-08-09 08:00:00 | Nama PIC : Bp Rifky  No Hp : 088980332597  No Alt : -  Tgl Pemasangan : 09 Agustus 2026  Interval : SIANG  Note : Hubungi pelanggan terlebih dahulu"/>
    <s v="FCC"/>
    <d v="2026-10-08T11:40:0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08:00:00 | Nama PIC : Bp Rifky  No Hp : 088980332597  No Alt : -  Tgl Pemasangan : 09 Agustus 2026  Interval : SIANG  Note : Hubungi pelanggan terlebih dahulu"/>
    <n v="2026"/>
    <n v="8"/>
    <n v="10"/>
    <d v="2026-08-10T00:00:00"/>
    <n v="-0.29166666666424135"/>
    <x v="0"/>
    <x v="1"/>
  </r>
  <r>
    <n v="397"/>
    <n v="1002517248"/>
    <n v="3"/>
    <x v="4"/>
    <n v="5"/>
    <s v="MATARAM"/>
    <s v="LOMBOK BARAT TENGAH"/>
    <s v="PRY"/>
    <s v="REG"/>
    <s v="AO"/>
    <s v="NEW SALES"/>
    <s v="1P INET"/>
    <s v="Completed (PS)"/>
    <s v="RBS-Regional 3"/>
    <d v="2026-08-10T10:32:57"/>
    <d v="2026-08-10T18:17:55"/>
    <n v="69362237"/>
    <m/>
    <n v="172603791357"/>
    <s v="Toko Nurhayati"/>
    <s v="ODP-PYA-FAQ/11 FAQ/D03/11.01"/>
    <s v="WO061371163"/>
    <m/>
    <m/>
    <m/>
    <n v="116.345808282494"/>
    <n v="-8.6511543781027402"/>
    <s v="MD|MYDB-20260809264809|SC00001/MC00046|Toko Nurhayati|08132554631"/>
    <s v="MYDIGIBIZPARTNER"/>
    <m/>
    <m/>
    <m/>
    <m/>
    <m/>
    <m/>
    <m/>
    <m/>
    <s v="Management Janji"/>
    <s v="2026-08-11 08:00:00 | M Janji : (11/08/2026) jam Pasang : 09:00 Note : hubungi pelanggan jika ingin kelokasi "/>
    <s v="FCC"/>
    <d v="2026-10-08T10:39:47"/>
    <d v="2026-08-11T08:00:00"/>
    <m/>
    <s v="PS"/>
    <s v="LOMBOK TENGAH"/>
    <s v="NO ADDON"/>
    <n v="20260810"/>
    <s v="Completed"/>
    <s v="HSI Bisnis PSB 70% - 150 Mbps"/>
    <s v="INDIBIZ"/>
    <m/>
    <m/>
    <d v="2026-08-11T08:00:00"/>
    <s v="2026-08-11 08:00:00 | M Janji : (11/08/2026) jam Pasang : 09:00 Note : hubungi pelanggan jika ingin kelokasi "/>
    <n v="2026"/>
    <n v="8"/>
    <n v="10"/>
    <d v="2026-08-10T00:00:00"/>
    <n v="-1.3333333333357587"/>
    <x v="0"/>
    <x v="9"/>
  </r>
  <r>
    <n v="398"/>
    <n v="1002505319"/>
    <n v="3"/>
    <x v="6"/>
    <n v="5"/>
    <s v="PASURUAN"/>
    <s v="LUMAJANG"/>
    <s v="YSN"/>
    <s v="REG"/>
    <s v="AO"/>
    <s v="NEW SALES"/>
    <s v="1P INET"/>
    <s v="Completed (PS)"/>
    <s v="RBS-Regional 3"/>
    <d v="2026-08-02T14:59:56"/>
    <d v="2026-08-02T19:16:47"/>
    <n v="69357065"/>
    <m/>
    <n v="152535203750"/>
    <s v="TOKO E EN"/>
    <s v="ODP-YSN-FA/55"/>
    <s v="WO060723759"/>
    <m/>
    <m/>
    <m/>
    <n v="113.33255935460301"/>
    <n v="-8.1931604557476305"/>
    <s v="MD|MYDB-20260802264194|DC30008/MC30147|TOKO E EN|087701957904"/>
    <s v="MYDIGIBIZPARTNER"/>
    <m/>
    <m/>
    <m/>
    <m/>
    <m/>
    <m/>
    <m/>
    <m/>
    <s v="Management Janji"/>
    <s v="2026-08-03 13:00:00 | Nama Pic : BP YUSUF No Hp Pic : 087701957904 Jam Pemasangan : 08:00 - 12.00 Tanggal Pemasangan : SENIN 03 AGUSTUS 2026 Info Tambahan : Hubungi pelanggan sebelum datang ke lokasi, terima kasih."/>
    <s v="FCC"/>
    <d v="2026-02-08T15:09:58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BP YUSUF No Hp Pic : 087701957904 Jam Pemasangan : 08:00 - 12.00 Tanggal Pemasangan : SENIN 03 AGUSTUS 2026 Info Tambahan : Hubungi pelanggan sebelum datang ke lokasi, terima kasih."/>
    <n v="2026"/>
    <n v="8"/>
    <n v="2"/>
    <d v="2026-08-02T00:00:00"/>
    <n v="-1.5416666666642413"/>
    <x v="0"/>
    <x v="25"/>
  </r>
  <r>
    <n v="399"/>
    <n v="1002509776"/>
    <n v="3"/>
    <x v="7"/>
    <n v="4"/>
    <s v="KUDUS"/>
    <s v="KUDUS"/>
    <s v="DMA"/>
    <s v="REG"/>
    <s v="AO"/>
    <s v="NEW SALES"/>
    <s v="1P INET"/>
    <s v="Completed (PS)"/>
    <s v="RBS-Regional 3"/>
    <d v="2026-08-05T09:34:57"/>
    <d v="2026-08-07T21:26:51"/>
    <n v="69358833"/>
    <m/>
    <n v="141456115198"/>
    <s v="SPBU 4459507"/>
    <s v="ODP-DMA-FM/021 FM/D06/021.01"/>
    <s v="WO060954616"/>
    <m/>
    <m/>
    <m/>
    <n v="110.7661353"/>
    <n v="-6.8638870999999897"/>
    <s v="|MC60142|MYIA-025253220391/POI/DERA BAHTIAR WIDIYANTO /08562685148/spbu_modern@yahoo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39:56"/>
    <d v="2026-08-06T08:00:00"/>
    <m/>
    <s v="PS"/>
    <s v="DEMAK"/>
    <s v="NO ADDON"/>
    <n v="20260807"/>
    <s v="Completed"/>
    <s v="HSI Bisnis Basic Promo HUT Telkom PSB 70% - 100 Mbps Dual Band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7"/>
    <d v="2026-08-07T00:00:00"/>
    <n v="0.66666666666424135"/>
    <x v="0"/>
    <x v="1"/>
  </r>
  <r>
    <n v="400"/>
    <n v="1002514096"/>
    <n v="3"/>
    <x v="2"/>
    <n v="5"/>
    <s v="DENPASAR"/>
    <s v="JIMBARAN"/>
    <s v="KUT"/>
    <s v="REG"/>
    <s v="AO"/>
    <s v="NEW SALES"/>
    <m/>
    <s v="Completed (PS)"/>
    <s v="RBS-Regional 3"/>
    <d v="2026-08-07T10:30:25"/>
    <d v="2026-08-11T07:59:26"/>
    <n v="69360540"/>
    <m/>
    <n v="172416429089"/>
    <s v="PT. MITRA BALI SUKSES"/>
    <s v="ODP-KUT-FAC/68"/>
    <s v="WO061155305"/>
    <m/>
    <m/>
    <m/>
    <n v="115.1773062"/>
    <n v="-8.7052385000000001"/>
    <s v="|MN02545|/PIC WAHYUDI/08995847815-081381829072/it.info@mitrabalisukses.co.id"/>
    <s v="Sales Force DBS"/>
    <m/>
    <m/>
    <m/>
    <m/>
    <m/>
    <m/>
    <m/>
    <m/>
    <s v="Management Janji"/>
    <s v="2026-08-08 13:00:00|Nama : BP WAHYUDI No Hp : 08995847815 No Alt : 081381829072 Tgl Pemasangan : 08 Agustus 2026 Interval : PAGI  Note : Hubungi pelanggan terlebih dahulu|40931149|MYDITA"/>
    <s v="FCC"/>
    <d v="2026-07-08T10:39:56"/>
    <d v="2026-08-08T13:00:00"/>
    <s v="Kendala Pelanggan"/>
    <s v="PS"/>
    <s v="KUTA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Nama : BP WAHYUDI No Hp : 08995847815 No Alt : 081381829072 Tgl Pemasangan : 08 Agustus 2026 Interval : PAGI  Note : Hubungi pelanggan terlebih dahulu|40931149|MYDITA"/>
    <n v="2026"/>
    <n v="8"/>
    <n v="11"/>
    <d v="2026-08-11T00:00:00"/>
    <n v="2.4583333333357587"/>
    <x v="2"/>
    <x v="28"/>
  </r>
  <r>
    <n v="401"/>
    <n v="1002510037"/>
    <n v="3"/>
    <x v="2"/>
    <n v="5"/>
    <s v="DENPASAR"/>
    <s v="UBUNG"/>
    <s v="MMN"/>
    <s v="REG"/>
    <s v="AO"/>
    <s v="NEW SALES"/>
    <m/>
    <s v="Completed (PS)"/>
    <s v="RBS-Regional 1"/>
    <d v="2026-08-05T10:41:13"/>
    <d v="2026-08-06T09:09:55"/>
    <n v="69357651"/>
    <m/>
    <n v="172419206926"/>
    <s v="PT Cyberindo Aditama (KT&amp;G Indonesia)"/>
    <s v="ODP-MMN-FM/04"/>
    <s v="WO060962620"/>
    <m/>
    <m/>
    <m/>
    <n v="115.1847604"/>
    <n v="-8.6755513999999998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 No Hp Pic : 081264646699  No alt : -  Jam Pemasangan : pagi   Tanggal Pemasangan : 4 Agustus 2026|40981182|MYDITA"/>
    <s v="FCC"/>
    <d v="2026-05-08T10:54:57"/>
    <m/>
    <m/>
    <s v="PS"/>
    <s v="MONANG MANI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5T07:00:00"/>
    <s v="2026-08-04 13:00:00|Nama Pic : bp riswan   No Hp Pic : 081264646699  No alt : -  Jam Pemasangan : pagi   Tanggal Pemasangan : 4 Agustus 2026|40981182|MYDITA"/>
    <n v="2026"/>
    <n v="8"/>
    <n v="6"/>
    <d v="2026-08-06T00:00:00"/>
    <n v="0.70833333333575865"/>
    <x v="0"/>
    <x v="6"/>
  </r>
  <r>
    <n v="402"/>
    <n v="1002507818"/>
    <n v="3"/>
    <x v="3"/>
    <n v="4"/>
    <s v="MAGELANG"/>
    <s v="KEBUMEN"/>
    <s v="KBM"/>
    <s v="REG"/>
    <s v="AO"/>
    <s v="NEW SALES"/>
    <m/>
    <s v="Completed (PS)"/>
    <s v="RBS-Regional 2"/>
    <d v="2026-08-04T11:43:32"/>
    <d v="2026-08-07T16:58:54"/>
    <n v="69232724"/>
    <m/>
    <n v="142141120151"/>
    <s v="PT. PENTA VALENT"/>
    <s v="ODP-KBM-FAN/011"/>
    <s v="WO061055780"/>
    <m/>
    <m/>
    <m/>
    <n v="109.6849694"/>
    <n v="-7.6910796000000001"/>
    <s v="MB00153/Edward P Sipahutar/081220000657/it02@ptpv.co.id/AM 406821 NADYA GWYNNI PANKRASIUS KIOLOL/08135482544"/>
    <s v="Sales Profesional"/>
    <m/>
    <m/>
    <m/>
    <m/>
    <m/>
    <m/>
    <m/>
    <m/>
    <s v="Management Janji"/>
    <s v="2026-08-07 13:00:00|Nama PIC : BAPAK EDWARD No HP : 081316456575 Alt :  M Janji : (JUMAT/7/AGUSTUS/2026) jam Pasang : 09:00 Note : hubungi pelanggan jika ingin kelokasi|40961370|MYDITA"/>
    <s v="FCC"/>
    <d v="2026-04-08T11:55:14"/>
    <d v="2026-08-07T13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EDWARD No HP : 081316456575 Alt :  M Janji : (JUMAT/7/AGUSTUS/2026) jam Pasang : 09:00 Note : hubungi pelanggan jika ingin kelokasi|40961370|MYDITA"/>
    <n v="2026"/>
    <n v="8"/>
    <n v="7"/>
    <d v="2026-08-07T00:00:00"/>
    <n v="-0.54166666666424135"/>
    <x v="0"/>
    <x v="1"/>
  </r>
  <r>
    <n v="403"/>
    <n v="1002514626"/>
    <n v="3"/>
    <x v="1"/>
    <n v="4"/>
    <s v="SEMARANG"/>
    <s v="INNER - SEMARANG JATENG UTARA"/>
    <s v="BMK"/>
    <s v="REG"/>
    <s v="AO"/>
    <s v="NEW SALES"/>
    <s v="1P INET"/>
    <s v="7 | OSS - PROVISIONING ISSUED"/>
    <s v="RBS-Regional 3"/>
    <d v="2026-08-07T13:34:56"/>
    <d v="2026-08-08T13:07:10"/>
    <n v="69360784"/>
    <m/>
    <n v="141423136617"/>
    <s v="PT DARMA PUTRA LESTARI"/>
    <s v="ODP-BMK-FS/013 FS/D02/013.01"/>
    <s v="WO061166132"/>
    <m/>
    <m/>
    <m/>
    <n v="110.4114567"/>
    <n v="-7.0806864000000003"/>
    <s v="|MC50018|MYIA-009589464128/POI/JOKO SUHARTOTO/085876648648/4450219spbu@gmail.com"/>
    <s v="MYIB_ASSISTANT"/>
    <m/>
    <m/>
    <m/>
    <m/>
    <m/>
    <m/>
    <m/>
    <m/>
    <s v="Management Janji"/>
    <s v="2026-08-08 13:00:00 | M Janji : (08/08/026) jam Pasang : 09:00 Note : hubungi pelanggan jika ingin kelokasi"/>
    <s v="FCC"/>
    <d v="2026-07-08T13:40:21"/>
    <d v="2026-08-08T13:00:00"/>
    <m/>
    <s v="PI"/>
    <s v="X"/>
    <s v="NO ADDON"/>
    <m/>
    <s v="Provisioning Issued"/>
    <s v="HSI Bisnis Promo HUT Telkom PSB 70% - 75 Mbps"/>
    <s v="INDIBIZ"/>
    <m/>
    <m/>
    <d v="2026-08-08T13:00:00"/>
    <s v="2026-08-08 13:00:00 | M Janji : (08/08/026) jam Pasang : 09:00 Note : hubungi pelanggan jika ingin kelokasi"/>
    <m/>
    <m/>
    <m/>
    <e v="#NUM!"/>
    <e v="#NUM!"/>
    <x v="1"/>
    <x v="1"/>
  </r>
  <r>
    <n v="404"/>
    <n v="1002516150"/>
    <n v="3"/>
    <x v="0"/>
    <n v="5"/>
    <s v="MADIUN"/>
    <s v="MADIUN"/>
    <s v="CRB"/>
    <s v="REG"/>
    <s v="AO"/>
    <s v="NEW SALES"/>
    <s v="1P INET"/>
    <s v="7 | OSS - PROVISIONING ISSUED"/>
    <s v="RBS-Regional 3"/>
    <d v="2026-08-08T16:22:56"/>
    <d v="2026-08-09T13:10:01"/>
    <n v="69361592"/>
    <m/>
    <n v="152632209723"/>
    <s v="SPBU 54.631.01 (OFFICE)"/>
    <s v="ODP-CRB-FF/34 FF/D05/34.01"/>
    <s v="WO061279915"/>
    <m/>
    <m/>
    <m/>
    <n v="111.656671"/>
    <n v="-7.5399210999999999"/>
    <s v="|MN00286|MYIA-001657676361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PI"/>
    <s v="CARUBAN"/>
    <s v="NO ADDON"/>
    <m/>
    <s v="Provisioning Issued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  <x v="21"/>
  </r>
  <r>
    <n v="405"/>
    <n v="1002516325"/>
    <n v="3"/>
    <x v="1"/>
    <n v="4"/>
    <s v="PEKALONGAN"/>
    <s v="SLAWI"/>
    <s v="BLU"/>
    <s v="REG"/>
    <s v="AO"/>
    <s v="NEW SALES"/>
    <s v="1P INET"/>
    <s v="7 | OSS - PROVISIONING ISSUED"/>
    <s v="RBS-Regional 3"/>
    <d v="2026-08-09T09:29:56"/>
    <d v="2026-08-10T08:08:24"/>
    <n v="69361724"/>
    <m/>
    <n v="142206131314"/>
    <s v="toko wahyudi"/>
    <s v="ODP-BLU-FS/027 FS/D04/027.01"/>
    <s v="WO061303816"/>
    <m/>
    <m/>
    <m/>
    <n v="108.981295"/>
    <n v="-7.0916899999999998"/>
    <s v="|MN00377|MYIA-049320420852/POI/tri /085217989259/angkerxelon@gmail.com"/>
    <s v="MYIB_ASSISTANT"/>
    <m/>
    <m/>
    <m/>
    <m/>
    <m/>
    <m/>
    <m/>
    <m/>
    <s v="Management Janji"/>
    <s v="2026-08-10 08:00:00 | Nama PIC:  bp tri  No HP: 085217989259 Alt: - Tanggal: 10/8/2026 Jam Pasang: Pagi Note: Hubungi sebelum ke lokasi, terimakasih."/>
    <s v="FCC"/>
    <d v="2026-09-08T09:39:50"/>
    <d v="2026-08-10T08:00:00"/>
    <m/>
    <s v="PI"/>
    <s v="X"/>
    <s v="NO ADDON"/>
    <m/>
    <s v="Provisioning Issued"/>
    <s v="HSI Bisnis Promo HUT Telkom PSB 70% - 100 Mbps"/>
    <s v="INDIBIZ"/>
    <m/>
    <m/>
    <d v="2026-08-10T08:00:00"/>
    <s v="2026-08-10 08:00:00 | Nama PIC:  bp tri  No HP: 085217989259 Alt: - Tanggal: 10/8/2026 Jam Pasang: Pagi Note: Hubungi sebelum ke lokasi, terimakasih."/>
    <m/>
    <m/>
    <m/>
    <e v="#NUM!"/>
    <e v="#NUM!"/>
    <x v="1"/>
    <x v="1"/>
  </r>
  <r>
    <n v="406"/>
    <n v="1002512697"/>
    <n v="3"/>
    <x v="0"/>
    <n v="5"/>
    <s v="KEDIRI"/>
    <s v="KEDIRI"/>
    <s v="NDL"/>
    <s v="REG"/>
    <s v="AO"/>
    <s v="NEW SALES"/>
    <s v="1P INET"/>
    <s v="Completed (PS)"/>
    <s v="RBS-Regional 3"/>
    <d v="2026-08-06T14:32:56"/>
    <d v="2026-08-08T08:13:45"/>
    <n v="69360087"/>
    <m/>
    <n v="152651207082"/>
    <s v="CV INTI ALAM NUSANTARA"/>
    <s v="ODP-NDL-FE/66 FE/D01/66.01"/>
    <s v="WO061085820"/>
    <m/>
    <m/>
    <m/>
    <n v="111.955506915246"/>
    <n v="-7.9606846555931998"/>
    <s v="|MN00418|MYIA-038711687664/POI/EKO SUTRIONO/081456125865/spbukdr5464118@gmail.com"/>
    <s v="MYIB_ASSISTANT"/>
    <m/>
    <m/>
    <m/>
    <m/>
    <m/>
    <m/>
    <m/>
    <m/>
    <s v="Management Janji"/>
    <s v="2026-08-07 13:00:00 | Nama Pic : bp Fiko No Hp Pic : 081456125865 No alt : - Jam Pemasangan : siang  Tanggal Pemasangan : 7 Agustus 2026"/>
    <s v="FCC"/>
    <d v="2026-06-08T14:40:01"/>
    <d v="2026-08-07T13:00:00"/>
    <m/>
    <s v="PS"/>
    <s v="NGADILUWIH"/>
    <s v="NO ADDON"/>
    <n v="20260808"/>
    <s v="Completed"/>
    <s v="HSI Bisnis Promo HUT Telkom PSB 70% - 50 Mbps"/>
    <s v="INDIBIZ"/>
    <m/>
    <m/>
    <d v="2026-08-07T13:00:00"/>
    <s v="2026-08-07 13:00:00 | Nama Pic : bp Fiko No Hp Pic : 081456125865 No alt : - Jam Pemasangan : siang  Tanggal Pemasangan : 7 Agustus 2026"/>
    <n v="2026"/>
    <n v="8"/>
    <n v="8"/>
    <d v="2026-08-08T00:00:00"/>
    <n v="0.45833333333575865"/>
    <x v="0"/>
    <x v="24"/>
  </r>
  <r>
    <n v="407"/>
    <n v="1002505203"/>
    <n v="3"/>
    <x v="3"/>
    <n v="4"/>
    <s v="MAGELANG"/>
    <s v="WONOSOBO"/>
    <s v="WOS"/>
    <s v="REG"/>
    <s v="AO"/>
    <s v="NEW SALES"/>
    <s v="1P INET"/>
    <s v="Completed (PS)"/>
    <s v="RBS-Regional 3"/>
    <d v="2026-08-02T12:11:56"/>
    <d v="2026-08-02T16:56:34"/>
    <n v="69357011"/>
    <m/>
    <n v="141373127180"/>
    <s v="LOS INC"/>
    <s v="ODP-WOS-FAC/028"/>
    <s v="WO060707841"/>
    <m/>
    <m/>
    <m/>
    <n v="109.900926004458"/>
    <n v="-7.3623733819532102"/>
    <s v="|MN00439|MYIA-022477184330/POI/MEIGI HERYANTO/081225927001/meigiheriyanto@gmail.com"/>
    <s v="MYIB_ASSISTANT"/>
    <m/>
    <m/>
    <m/>
    <m/>
    <m/>
    <m/>
    <m/>
    <m/>
    <s v="Management Janji"/>
    <s v="2026-08-03 13:00:00 | Nama PIC : IGI No HP : 081225927001 Alt : 081529262827 M Janji : 03/08/2026 Jam Pasang : 08.00 - 13:00  NoteÃ‚Â :  hubungi terlebih dahulu sebelum kelokasi "/>
    <s v="FCC"/>
    <d v="2026-02-08T12:24:54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IGI No HP : 081225927001 Alt : 081529262827 M Janji : 03/08/2026 Jam Pasang : 08.00 - 13:00  NoteÃ‚Â :  hubungi terlebih dahulu sebelum kelokasi "/>
    <n v="2026"/>
    <n v="8"/>
    <n v="2"/>
    <d v="2026-08-02T00:00:00"/>
    <n v="-1.5416666666642413"/>
    <x v="0"/>
    <x v="1"/>
  </r>
  <r>
    <n v="408"/>
    <n v="1002515500"/>
    <n v="3"/>
    <x v="5"/>
    <n v="5"/>
    <s v="SBY UTARA"/>
    <s v="LAMONGAN"/>
    <s v="BDG"/>
    <s v="REG"/>
    <s v="AO"/>
    <s v="NEW SALES"/>
    <s v="1P INET"/>
    <s v="Completed (PS)"/>
    <s v="RBS-Regional 3"/>
    <d v="2026-08-07T19:16:56"/>
    <d v="2026-08-08T19:52:21"/>
    <n v="69361169"/>
    <m/>
    <n v="152448205816"/>
    <s v="SPBU 54.622.16"/>
    <s v="ODP-BDG-FC/85 FC/D05/85.01"/>
    <s v="WO061204158"/>
    <m/>
    <m/>
    <m/>
    <n v="112.33197199999999"/>
    <n v="-6.8681869999999998"/>
    <s v="|MN02646|MYIA-065691762565/POI/AMAR GADHAFI/0881036108456/gadhafiamar0@gmail.com"/>
    <s v="MYIB_ASSISTANT"/>
    <m/>
    <m/>
    <m/>
    <m/>
    <m/>
    <m/>
    <m/>
    <m/>
    <s v="Management Janji"/>
    <s v="2026-08-09 10:00:00 | Tanggal pemasangan: 09/08/2026 Jam pemasangan : pagi Info Tambahan : Hubungi pelanggan dulu sebelum ke lokasi terima kasih."/>
    <s v="FCC"/>
    <d v="2026-07-08T19:25:29"/>
    <d v="2026-08-09T10:00:00"/>
    <m/>
    <s v="PS"/>
    <s v="X"/>
    <s v="NO ADDON"/>
    <n v="20260808"/>
    <s v="Completed"/>
    <s v="HSI Bisnis Basic Promo HUT Telkom PSB 70% - 50 Mbps"/>
    <s v="INDIBIZ"/>
    <m/>
    <m/>
    <d v="2026-08-09T10:00:00"/>
    <s v="2026-08-09 10:00:00 | Tanggal pemasangan: 09/08/2026 Jam pemasangan : pagi Info Tambahan : Hubungi pelanggan dulu sebelum ke lokasi terima kasih."/>
    <n v="2026"/>
    <n v="8"/>
    <n v="8"/>
    <d v="2026-08-08T00:00:00"/>
    <n v="-1.4166666666642413"/>
    <x v="0"/>
    <x v="14"/>
  </r>
  <r>
    <n v="409"/>
    <n v="1002510749"/>
    <n v="3"/>
    <x v="6"/>
    <n v="5"/>
    <s v="PASURUAN"/>
    <s v="PASURUAN"/>
    <s v="BNL"/>
    <s v="REG"/>
    <s v="AO"/>
    <s v="NEW SALES"/>
    <m/>
    <s v="Completed (PS)"/>
    <s v="RBS-Regional 3"/>
    <d v="2026-08-05T14:19:38"/>
    <d v="2026-08-07T13:34:36"/>
    <n v="69359272"/>
    <m/>
    <n v="152744222124"/>
    <s v="PUSTU PAJARAN"/>
    <s v="ODP-BNL-FAL/14"/>
    <s v="WO061016923"/>
    <m/>
    <m/>
    <m/>
    <n v="112.8046518"/>
    <n v="-7.6761184"/>
    <s v="|MN02680|/PUSTU PAJARAN/WINBACK 2.0 HSI B2B (1:1) 50MBPS 355RB PSB DISC 70%//uptdkes.rembang@gmail.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25:36"/>
    <d v="2026-08-06T15:00:00"/>
    <s v="Kendala Lainnya"/>
    <s v="PS"/>
    <s v="BANGIL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0"/>
    <x v="17"/>
  </r>
  <r>
    <n v="410"/>
    <n v="1002511638"/>
    <n v="3"/>
    <x v="6"/>
    <n v="5"/>
    <s v="SIDOARJO"/>
    <s v="INNER - JATIM TIMUR"/>
    <s v="SDA"/>
    <s v="REG"/>
    <s v="AO"/>
    <s v="NEW SALES"/>
    <m/>
    <s v="CANCEL COMPLETED"/>
    <s v="RBS-Regional 3"/>
    <d v="2026-08-06T09:44:38"/>
    <d v="2026-08-07T11:10:38"/>
    <n v="69359658"/>
    <m/>
    <n v="152316231877"/>
    <s v="SMP PLUS SABILUR ROSYAD"/>
    <s v="ODP-SDA-FHM/26"/>
    <m/>
    <m/>
    <m/>
    <m/>
    <n v="112.7174174"/>
    <n v="-7.4553083999999998"/>
    <s v="|MN02627|/SMP PLUS SABILUR ROSYAD/WINBACK 2.0 HSI B2B (1:1) 75MBPS 415RB PSB DISC 70%/-/sabilurrosyad22@yahoo.com/ALI MASUM/85731104611"/>
    <s v="Sales Force DBS"/>
    <m/>
    <m/>
    <m/>
    <m/>
    <m/>
    <m/>
    <m/>
    <m/>
    <m/>
    <m/>
    <m/>
    <d v="2026-06-08T09:55:05"/>
    <m/>
    <m/>
    <s v="REJECT_FCC"/>
    <s v="SIDOARJO"/>
    <s v="NO ADDON"/>
    <m/>
    <s v="DECLINE : Decline - Batal Order Sonya Rahma Winata 40951375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11"/>
  </r>
  <r>
    <n v="411"/>
    <n v="1002517068"/>
    <n v="3"/>
    <x v="2"/>
    <n v="5"/>
    <s v="DENPASAR"/>
    <s v="JIMBARAN"/>
    <s v="NSD"/>
    <s v="REG"/>
    <s v="AO"/>
    <s v="NEW SALES"/>
    <m/>
    <s v="8 | OSS - PONR"/>
    <s v="RBS-Regional 3"/>
    <d v="2026-08-10T09:37:47"/>
    <d v="2026-08-10T16:53:52"/>
    <n v="69359763"/>
    <m/>
    <n v="172417225457"/>
    <s v="KOS 88"/>
    <s v="ODP-NDA-FV/05"/>
    <s v="WO061362884"/>
    <m/>
    <m/>
    <m/>
    <n v="115.186062015069"/>
    <n v="-8.8184369656314203"/>
    <s v="|MN02677|/CP I MADE ADI HERMAWAN/085792583858/kadekadiadihermawan@gmail.com"/>
    <s v="Sales Force DBS"/>
    <m/>
    <m/>
    <m/>
    <m/>
    <m/>
    <m/>
    <m/>
    <m/>
    <s v="Management Janji"/>
    <s v="2026-08-08 13:00:00|Nama PIC : Adi  No HP : 085792583858  Alt : 081805469119  M Janji : 08/08/2026  Jam Pasang : 08.00 - 13:00   NoteÃ‚Â :  hubungi terlebih dahulu sebelum kelokasi|40981182|MYDITA"/>
    <s v="FCC"/>
    <d v="2026-10-08T09:40:02"/>
    <m/>
    <m/>
    <s v="ACT_COM"/>
    <s v="X"/>
    <s v="NO ADDON"/>
    <m/>
    <s v="PONR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8 13:00:00|Nama PIC : Adi  No HP : 085792583858  Alt : 081805469119  M Janji : 08/08/2026  Jam Pasang : 08.00 - 13:00   NoteÃ‚Â :  hubungi terlebih dahulu sebelum kelokasi|40981182|MYDITA"/>
    <m/>
    <m/>
    <m/>
    <e v="#NUM!"/>
    <e v="#NUM!"/>
    <x v="1"/>
    <x v="28"/>
  </r>
  <r>
    <n v="412"/>
    <n v="1002506163"/>
    <n v="3"/>
    <x v="2"/>
    <n v="5"/>
    <s v="SINGARJA"/>
    <s v="TABANAN"/>
    <s v="BTR"/>
    <s v="REG"/>
    <s v="AO"/>
    <s v="NEW SALES"/>
    <m/>
    <s v="100 | REVOKE COMPLETED"/>
    <s v="RBS-Regional 3"/>
    <d v="2026-08-03T13:54:32"/>
    <d v="2026-08-05T09:31:32"/>
    <n v="69357579"/>
    <m/>
    <n v="172414214569"/>
    <s v="The Bloom Garden - Gazebo"/>
    <s v="ODP-BTR-FK/18"/>
    <s v="WO060832619"/>
    <m/>
    <m/>
    <m/>
    <n v="115.1589243"/>
    <n v="-8.3022460999999996"/>
    <s v="|MC10009|/The Bloom Garden - Gazebo/ PIC Komang Angga Antika/082245325931/Infothebloomsbali@gmail.com"/>
    <s v="Sales Force DBS"/>
    <m/>
    <m/>
    <m/>
    <m/>
    <m/>
    <m/>
    <m/>
    <m/>
    <s v="Management Janji"/>
    <s v="2026-08-04 15:00:00| M Janji : (04/08/2026) jam Pasang : 09:00 Note : hubungi pelanggan jika ingin kelokasi|40010577|MYDITA"/>
    <s v="FCC"/>
    <d v="2026-03-08T13:55:38"/>
    <d v="2026-08-04T15:00:00"/>
    <s v="Kendala Pelanggan"/>
    <s v="REVOKE"/>
    <s v="TABANAN"/>
    <s v="NETMONK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5:00:00"/>
    <s v="2026-08-04 15:00:00| M Janji : (04/08/2026) jam Pasang : 09:00 Note : hubungi pelanggan jika ingin kelokasi|40010577|MYDITA"/>
    <m/>
    <m/>
    <m/>
    <e v="#NUM!"/>
    <e v="#NUM!"/>
    <x v="1"/>
    <x v="29"/>
  </r>
  <r>
    <n v="413"/>
    <n v="1002516593"/>
    <n v="3"/>
    <x v="2"/>
    <n v="5"/>
    <s v="DENPASAR"/>
    <s v="JIMBARAN"/>
    <s v="KUT"/>
    <s v="REG"/>
    <s v="AO"/>
    <s v="NEW SALES"/>
    <m/>
    <s v="Completed (PS)"/>
    <s v="RBS-Regional 3"/>
    <d v="2026-08-09T16:27:26"/>
    <d v="2026-08-10T08:10:13"/>
    <n v="69360590"/>
    <m/>
    <n v="172416429229"/>
    <s v="PT. MITRA BALI SUKSES"/>
    <s v="ODP-KUT-FG/05"/>
    <s v="WO061334329"/>
    <m/>
    <m/>
    <m/>
    <n v="115.177517705819"/>
    <n v="-8.7310210834775894"/>
    <s v="|MN02545|/PIC WAHYUDI/08995847815-081381829072/it.info@mitrabalisukses.co.id"/>
    <s v="Sales Force DBS"/>
    <m/>
    <m/>
    <m/>
    <m/>
    <m/>
    <m/>
    <m/>
    <m/>
    <s v="Management Janji"/>
    <s v="2026-08-08 13:00:00|Nama PIC:  bp wahyudi   No HP: 08995847815  Alt:  Tanggal: 8/8/2026  Jam Pasang: Siang  Note: Hubungi sebelum ke lokasi, terimakasih|40010577|MYDITA"/>
    <s v="FCC"/>
    <d v="2026-09-08T16:39:48"/>
    <m/>
    <m/>
    <s v="PS"/>
    <s v="KUTA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PIC:  bp wahyudi   No HP: 08995847815  Alt:  Tanggal: 8/8/2026  Jam Pasang: Siang  Note: Hubungi sebelum ke lokasi, terimakasih|40010577|MYDITA"/>
    <n v="2026"/>
    <n v="8"/>
    <n v="10"/>
    <d v="2026-08-10T00:00:00"/>
    <n v="0.70833333333575865"/>
    <x v="0"/>
    <x v="28"/>
  </r>
  <r>
    <n v="414"/>
    <n v="1002514264"/>
    <n v="3"/>
    <x v="5"/>
    <n v="5"/>
    <s v="SBY UTARA"/>
    <s v="TANDES"/>
    <s v="KLN"/>
    <s v="REG"/>
    <s v="AO"/>
    <s v="NEW SALES"/>
    <m/>
    <s v="Completed (PS)"/>
    <s v="RBS-Regional 3"/>
    <d v="2026-08-07T11:07:53"/>
    <d v="2026-08-07T12:57:01"/>
    <n v="69359002"/>
    <m/>
    <n v="152418251386"/>
    <s v="JNT"/>
    <s v="ODP-TDS-FFB/18"/>
    <s v="WO061148852"/>
    <m/>
    <m/>
    <m/>
    <n v="112.704135103338"/>
    <n v="-7.2649359981049404"/>
    <s v="MD|MYID-4042608050002|RBIZTOP|PT PAKET KILAT RAHARJA|081232358866"/>
    <s v="Sales Force DBS"/>
    <m/>
    <m/>
    <m/>
    <m/>
    <m/>
    <m/>
    <m/>
    <m/>
    <s v="Management Janji"/>
    <s v="2026-08-06 08:00:00 | Tanggal pemasangan: 6/08/2026  Jam pemasangan : pagi / siang  Info Tambahan : Hubungi pelanggan dulu sebelum ke lokasi.  terima kasih"/>
    <s v="FCC"/>
    <d v="2026-07-08T11:10:29"/>
    <m/>
    <m/>
    <s v="PS"/>
    <s v="KEBALEN"/>
    <s v="NO ADDON"/>
    <n v="20260807"/>
    <s v="Completed"/>
    <s v="- 11_11446;Biaya PSB HSI EBIS Tunai di Depan ~ 11[150000]  - E26017;E26017 ~ ES26 - Paket HSI Basic (HSIEF) Khusus Winback 3.0[0]  - E26017~null~105871;E26017||11||Abodemen 0[0]  - E26017~null~E26017_UNL;UNL ~ Internet-Link Unlimited Internet Usage ~ E260"/>
    <s v="INDIBIZ"/>
    <m/>
    <m/>
    <d v="2026-08-07T07:00:00"/>
    <s v="2026-08-06 08:00:00 | Tanggal pemasangan: 6/08/2026  Jam pemasangan : pagi / siang  Info Tambahan : Hubungi pelanggan dulu sebelum ke lokasi.  terima kasih"/>
    <n v="2026"/>
    <n v="8"/>
    <n v="7"/>
    <d v="2026-08-07T00:00:00"/>
    <n v="-0.29166666666424135"/>
    <x v="0"/>
    <x v="26"/>
  </r>
  <r>
    <n v="415"/>
    <n v="1002513992"/>
    <n v="3"/>
    <x v="0"/>
    <n v="5"/>
    <s v="MADIUN"/>
    <s v="NGAWI"/>
    <s v="MGT"/>
    <s v="REG"/>
    <s v="AO"/>
    <s v="NEW SALES"/>
    <s v="1P INET"/>
    <s v="Completed (PS)"/>
    <s v="RBS-Regional 3"/>
    <d v="2026-08-07T10:01:57"/>
    <d v="2026-08-08T14:54:43"/>
    <n v="69360512"/>
    <m/>
    <n v="152603215986"/>
    <s v="KOST ABDULLAH"/>
    <s v="ODP-MGT-FY/28 FY/D04/28.01"/>
    <s v="WO061140349"/>
    <m/>
    <m/>
    <m/>
    <n v="111.327721"/>
    <n v="-7.666207"/>
    <s v="|MN00265|MYIA-051062785910/POI/ABDULLAH/085749013783/kostabdullah@gmail.com"/>
    <s v="MYIB_ASSISTANT"/>
    <m/>
    <m/>
    <m/>
    <m/>
    <m/>
    <m/>
    <m/>
    <m/>
    <s v="Management Janji"/>
    <s v="2026-08-08 08:00:00 | Nama PIC:  bp abdullah No HP: 085749013783 Alt:  Tanggal: 8/8/2026 Jam Pasang: Pagi Note: Hubungi sebelum ke lokasi, terimakasih"/>
    <s v="FCC"/>
    <d v="2026-07-08T10:10:08"/>
    <d v="2026-08-08T08:00:00"/>
    <m/>
    <s v="PS"/>
    <s v="MAGETAN"/>
    <s v="NO ADDON"/>
    <n v="20260808"/>
    <s v="Completed"/>
    <s v="HSI Bisnis Promo HUT Telkom PSB 70% - 75 Mbps"/>
    <s v="INDIBIZ"/>
    <m/>
    <m/>
    <d v="2026-08-08T08:00:00"/>
    <s v="2026-08-08 08:00:00 | Nama PIC:  bp abdullah No HP: 085749013783 Alt:  Tanggal: 8/8/2026 Jam Pasang: Pagi Note: Hubungi sebelum ke lokasi, terimakasih"/>
    <n v="2026"/>
    <n v="8"/>
    <n v="8"/>
    <d v="2026-08-08T00:00:00"/>
    <n v="-0.33333333333575865"/>
    <x v="0"/>
    <x v="21"/>
  </r>
  <r>
    <n v="416"/>
    <n v="1002505949"/>
    <n v="3"/>
    <x v="3"/>
    <n v="4"/>
    <s v="YOGYAKARTA"/>
    <s v="BANTUL"/>
    <s v="BTL"/>
    <s v="REG"/>
    <s v="AO"/>
    <s v="NEW SALES"/>
    <m/>
    <s v="Completed (PS)"/>
    <s v="RBS-Regional 3"/>
    <d v="2026-08-03T11:58:01"/>
    <d v="2026-08-03T21:09:34"/>
    <n v="69354475"/>
    <n v="2745040071"/>
    <n v="146129128455"/>
    <s v="Royal Sutan Agung (GEA) Yogyakarta"/>
    <s v="ODP-BTL-FBN/017"/>
    <s v="WO060778605"/>
    <m/>
    <m/>
    <m/>
    <n v="110.3728"/>
    <n v="-7.9061000000000003"/>
    <s v="AMRBS/403103/ANISA DWIARYANI/R3/YOGYAKARTA/PSBHSI BISNIS 2S  200 MBPS BUNDLING PHONE PROMO HUT TELKOM 1:1 /Ervan Fakhri/85642919113/rsayogya@gea-rsa.com"/>
    <s v="Amex"/>
    <m/>
    <m/>
    <m/>
    <m/>
    <m/>
    <m/>
    <m/>
    <m/>
    <s v="Management Janji"/>
    <s v="2026-07-31 09:00:00|Nama PIC:  bu uswa   No HP: 085642919113  Alt:  Tanggal: 31/7/2026  Jam Pasang: Pagi   Note: Hubungi sebelum ke lokasi, terimakasih.|RI2334|MYDITA"/>
    <s v="FCC"/>
    <d v="2026-03-08T12:10:27"/>
    <m/>
    <m/>
    <s v="PS"/>
    <s v="X"/>
    <s v="NO ADDON"/>
    <n v="2026080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3T07:00:00"/>
    <s v="2026-07-31 09:00:00|Nama PIC:  bu uswa   No HP: 085642919113  Alt:  Tanggal: 31/7/2026  Jam Pasang: Pagi   Note: Hubungi sebelum ke lokasi, terimakasih.|RI2334|MYDITA"/>
    <n v="2026"/>
    <n v="8"/>
    <n v="3"/>
    <d v="2026-08-03T00:00:00"/>
    <n v="-0.29166666666424135"/>
    <x v="0"/>
    <x v="1"/>
  </r>
  <r>
    <n v="417"/>
    <n v="1002510971"/>
    <n v="3"/>
    <x v="6"/>
    <n v="5"/>
    <s v="SIDOARJO"/>
    <s v="INNER - JATIM TIMUR"/>
    <s v="TUN"/>
    <s v="REG"/>
    <s v="AO"/>
    <s v="NEW SALES"/>
    <m/>
    <s v="Completed (PS)"/>
    <s v="RBS-Regional 3"/>
    <d v="2026-08-05T15:14:07"/>
    <d v="2026-08-10T21:31:34"/>
    <n v="69359358"/>
    <m/>
    <n v="152327226300"/>
    <s v="FIFA JAYA LEATHER"/>
    <s v="ODP-TUN-FN/04"/>
    <s v="WO061136671"/>
    <m/>
    <m/>
    <m/>
    <n v="112.6917643"/>
    <n v="-7.5022266999999996"/>
    <s v="|MN02332|/FIFA JAYA LEATHER/WINBACK 2.0 HSI B2B (1:1) 50MBPS 355RB PSB DISC 70%//fifajayaleather07@gmail.com/SUNDARI/85745519001"/>
    <s v="Sales Force DBS"/>
    <m/>
    <m/>
    <m/>
    <m/>
    <m/>
    <m/>
    <m/>
    <m/>
    <s v="Management Janji"/>
    <s v="2026-08-10 08:00:00|M Janji : 10 agustus 2026 jam Pasang : pagi  Note : hubungi pelanggan jika ingin kelokasi|40961370|MYDITA"/>
    <s v="FCC"/>
    <d v="2026-05-08T15:25:21"/>
    <d v="2026-08-10T08:00:00"/>
    <m/>
    <s v="PS"/>
    <s v="TULANGA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M Janji : 10 agustus 2026 jam Pasang : pagi  Note : hubungi pelanggan jika ingin kelokasi|40961370|MYDITA"/>
    <n v="2026"/>
    <n v="8"/>
    <n v="10"/>
    <d v="2026-08-10T00:00:00"/>
    <n v="-0.33333333333575865"/>
    <x v="0"/>
    <x v="11"/>
  </r>
  <r>
    <n v="418"/>
    <n v="1002506288"/>
    <n v="3"/>
    <x v="1"/>
    <n v="4"/>
    <s v="SEMARANG"/>
    <s v="KENDAL"/>
    <s v="WLR"/>
    <s v="REG"/>
    <s v="AO"/>
    <s v="NEW SALES"/>
    <m/>
    <s v="102 | FOLLOW UP COMPLETED"/>
    <s v="RBS-Regional 3"/>
    <d v="2026-08-03T14:44:02"/>
    <d v="2026-08-05T16:47:34"/>
    <n v="69357653"/>
    <n v="2946102028"/>
    <n v="143407106619"/>
    <s v="PT ARDJUNA PUTERA KERETEK"/>
    <s v="ODP-WLR-FH/048"/>
    <s v="WO060898952"/>
    <m/>
    <m/>
    <m/>
    <n v="110.1415463"/>
    <n v="-6.9662455000000003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3-08T14:55:18"/>
    <d v="2026-08-05T00:00:00"/>
    <s v="Kendala Pelanggan"/>
    <s v="REVOKE"/>
    <s v="WELERI"/>
    <s v="NO ADDON"/>
    <m/>
    <s v="Follow Up Revoke Completed, New Order ID : SC1002511190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13:00:00"/>
    <s v="2026-08-05 13:00:00|Tanggal pemasangan : 05 agustus 2026 Jam pemasangan : 08.00 - 12.00 Info Tambahan : Hubungi pelanggan dulu sebelum ke lokasi terimakasih|40010577|MYDITA"/>
    <m/>
    <m/>
    <m/>
    <e v="#NUM!"/>
    <e v="#NUM!"/>
    <x v="1"/>
    <x v="1"/>
  </r>
  <r>
    <n v="419"/>
    <n v="1002515443"/>
    <n v="3"/>
    <x v="4"/>
    <n v="5"/>
    <s v="MATARAM"/>
    <s v="INNER - NUSA TENGGARA"/>
    <s v="SWE"/>
    <s v="REG"/>
    <s v="AO"/>
    <s v="NEW SALES"/>
    <s v="1P INET"/>
    <s v="Completed (PS)"/>
    <s v="RBS-Regional 3"/>
    <d v="2026-08-07T18:10:56"/>
    <d v="2026-08-08T14:40:25"/>
    <n v="69361130"/>
    <m/>
    <n v="172605804112"/>
    <s v="TOKO ANANDA"/>
    <s v="ODP-SWE-FAU/77 FAU/D06/77.01"/>
    <s v="WO061199379"/>
    <m/>
    <m/>
    <m/>
    <n v="116.25655576586701"/>
    <n v="-8.5915671472383899"/>
    <s v="MD|MYDB-20260806264587|SC00001/MC00090|TOKO ANANDA|087761808261"/>
    <s v="MYDIGIBIZPARTNER"/>
    <m/>
    <m/>
    <m/>
    <m/>
    <m/>
    <m/>
    <m/>
    <m/>
    <s v="Management Janji"/>
    <s v="2026-08-08 15:00:00 | Jam pemasangan : 12.00 Info Tambahan : Hubungi pelanggan dulu sebelum ke lokasi terimakasih "/>
    <s v="FCC"/>
    <d v="2026-07-08T18:25:44"/>
    <d v="2026-08-08T15:00:00"/>
    <s v="Kendala Lainnya"/>
    <s v="PS"/>
    <s v="X"/>
    <s v="NETMONK"/>
    <n v="20260808"/>
    <s v="Completed"/>
    <s v="HSI Bisnis Bundling Netmonk PSB 70% - 150 Mbps"/>
    <s v="INDIBIZ"/>
    <m/>
    <m/>
    <d v="2026-08-08T15:00:00"/>
    <s v="2026-08-08 15:00:00 | Jam pemasangan : 12.00 Info Tambahan : Hubungi pelanggan dulu sebelum ke lokasi terimakasih "/>
    <n v="2026"/>
    <n v="8"/>
    <n v="8"/>
    <d v="2026-08-08T00:00:00"/>
    <n v="-0.625"/>
    <x v="0"/>
    <x v="30"/>
  </r>
  <r>
    <n v="420"/>
    <n v="1002515952"/>
    <n v="3"/>
    <x v="1"/>
    <n v="4"/>
    <s v="PEKALONGAN"/>
    <s v="TEGAL"/>
    <s v="TEG"/>
    <s v="REG"/>
    <s v="AO"/>
    <s v="NEW SALES"/>
    <s v="2P INET + VOICE"/>
    <s v="102 | FOLLOW UP COMPLETED"/>
    <s v="RBS-Regional 3"/>
    <d v="2026-08-08T13:26:57"/>
    <d v="2026-08-10T14:09:06"/>
    <n v="69361457"/>
    <n v="2838428733"/>
    <n v="142212126687"/>
    <s v="PT VIVO MOBILE INDONESIA"/>
    <s v="ODP-TEG-FN/076 FN/D04/076.01"/>
    <s v="WO061264052"/>
    <m/>
    <m/>
    <m/>
    <n v="109.139410033822"/>
    <n v="-6.8724798080260898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No Hp : 082135851212 No Alt :  Tgl Pemasangan : 10 Agustus 2026 Interval : SIANG Note : Hubungi pelanggan terlebih dahulu"/>
    <s v="FCC"/>
    <d v="2026-08-08T13:39:52"/>
    <d v="2026-08-10T13:00:00"/>
    <s v="Kendala Teknik"/>
    <s v="REVOKE"/>
    <s v="X"/>
    <s v="NO ADDON"/>
    <m/>
    <s v="Follow Up Revoke Completed, New Order ID : SC1002517943"/>
    <s v="HSI Bisnis Bundling Phone PSB 70% - Free 800 Menit Promo - 100 Mbps"/>
    <s v="INDIBIZ"/>
    <m/>
    <m/>
    <d v="2026-08-10T13:00:00"/>
    <s v="2026-08-10 13:00:00 | Nama : BU IIS SUMARNI  No Hp : 082135851212 No Alt :  Tgl Pemasangan : 10 Agustus 2026 Interval : SIANG Note : Hubungi pelanggan terlebih dahulu"/>
    <m/>
    <m/>
    <m/>
    <e v="#NUM!"/>
    <e v="#NUM!"/>
    <x v="1"/>
    <x v="1"/>
  </r>
  <r>
    <n v="421"/>
    <n v="1002511394"/>
    <n v="3"/>
    <x v="0"/>
    <n v="5"/>
    <s v="MALANG"/>
    <s v="KEPANJEN"/>
    <s v="MLG"/>
    <s v="REG"/>
    <s v="AO"/>
    <s v="NEW SALES"/>
    <s v="1P INET"/>
    <s v="Completed (PS)"/>
    <s v="RBS-Regional 3"/>
    <d v="2026-08-06T07:13:57"/>
    <d v="2026-08-06T20:19:09"/>
    <n v="69359504"/>
    <m/>
    <n v="152701239000"/>
    <s v="SMA ISLAM Malang"/>
    <s v="ODP-MLG-FEP/53 FEP/D05/53.01"/>
    <s v="WO061034264"/>
    <m/>
    <m/>
    <m/>
    <n v="112.63442569999999"/>
    <n v="-7.9697863"/>
    <s v="MD|MYDB-20260805264489|SC20017/MC20200|SMA ISLAM Malang|081334713449"/>
    <s v="MYDIGIBIZPARTNER"/>
    <m/>
    <m/>
    <m/>
    <m/>
    <m/>
    <m/>
    <m/>
    <m/>
    <s v="Management Janji"/>
    <s v="2026-08-07 08:00:00 | Nama Pic : RUSMAN No Hp Pic : 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Basic Promo HUT Telkom PSB 70% - 200 Mbps"/>
    <s v="INDIBIZ"/>
    <m/>
    <m/>
    <d v="2026-08-07T08:00:00"/>
    <s v="2026-08-07 08:00:00 | Nama Pic : RUSMAN No Hp Pic : 81334713449 No alt : - Jam Pemasangan : pagi  Tanggal Pemasangan : 7 Agustus 2026"/>
    <n v="2026"/>
    <n v="8"/>
    <n v="6"/>
    <d v="2026-08-06T00:00:00"/>
    <n v="-1.3333333333357587"/>
    <x v="0"/>
    <x v="23"/>
  </r>
  <r>
    <n v="422"/>
    <n v="1002511698"/>
    <n v="3"/>
    <x v="7"/>
    <n v="4"/>
    <s v="SOLO"/>
    <s v="INNER - SOLO JATENG TIMUR"/>
    <s v="SLO"/>
    <s v="REG"/>
    <s v="AO"/>
    <s v="NEW SALES"/>
    <s v="1P VOICE"/>
    <s v="Completed (PS)"/>
    <s v="RBS-Regional 3"/>
    <d v="2026-08-06T10:03:27"/>
    <d v="2026-08-07T23:21:20"/>
    <n v="69359698"/>
    <n v="2715722888"/>
    <m/>
    <s v="RS INDRIATI SOLOBARU"/>
    <s v="ODP-SLO-FK/067"/>
    <s v="WO061115702"/>
    <m/>
    <m/>
    <m/>
    <n v="110.80818960000001"/>
    <n v="-7.6112785000000001"/>
    <s v="AMRBS;960218/Candra Evita Tryariestya/TREG4SOLO/Johanes Adinda Chrisanta/085647023363/edp.rsindriati@gmail.com/PSB TLP ONLY ABODEMEN 48.100, JANGAN DIREVOKE KARENA PAKAI NO CANTIK"/>
    <s v="Account Manager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0:10:02"/>
    <m/>
    <m/>
    <s v="PS"/>
    <s v="X"/>
    <s v="NO ADDON"/>
    <n v="20260807"/>
    <s v="Completed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d v="2026-08-07T15:00:00"/>
    <s v="2026-08-07 15:00:00|Jam pemasangan : 12.00 Info Tambahan : Hubungi pelanggan dulu sebelum ke lokasi terimakasih |40951378|MYDITA"/>
    <n v="2026"/>
    <n v="8"/>
    <n v="7"/>
    <d v="2026-08-07T00:00:00"/>
    <n v="-0.625"/>
    <x v="0"/>
    <x v="1"/>
  </r>
  <r>
    <n v="423"/>
    <n v="1002516021"/>
    <n v="3"/>
    <x v="3"/>
    <n v="4"/>
    <s v="PURWOKERTO"/>
    <s v="CILACAP"/>
    <s v="KRY"/>
    <s v="REG"/>
    <s v="AO"/>
    <s v="NEW SALES"/>
    <s v="1P INET"/>
    <s v="102 | FOLLOW UP COMPLETED"/>
    <s v="RBS-Regional 3"/>
    <d v="2026-08-08T14:16:56"/>
    <d v="2026-08-09T11:16:35"/>
    <n v="69361512"/>
    <m/>
    <n v="143385101825"/>
    <s v="PONDOK PESANTREN MADRASAH TSANAWIYAH WATHONNIYAH ISLAMIYYAH"/>
    <s v="ODP-KRY-FK/013"/>
    <s v="WO061267958"/>
    <m/>
    <m/>
    <m/>
    <n v="109.289160283906"/>
    <n v="-7.5965705368032399"/>
    <s v="|MC00213|MYIA-021445685851/POI/SUNARYO/088226611123/mtsmwi@yahoo.com"/>
    <s v="MYIB_ASSISTANT"/>
    <m/>
    <m/>
    <m/>
    <m/>
    <m/>
    <m/>
    <m/>
    <m/>
    <s v="Management Janji"/>
    <s v="2026-08-12 13:00:00 | M Janji : 12 agustus 2026 jam Pasang : siang  Note : hubungi pelanggan jika ingin kelokasi "/>
    <s v="FCC"/>
    <d v="2026-08-08T14:25:43"/>
    <d v="2026-08-12T13:00:00"/>
    <s v="FALLOUT HOMEPASS"/>
    <s v="REVOKE"/>
    <s v="KROYA"/>
    <s v="NO ADDON"/>
    <m/>
    <s v="Follow Up Revoke Completed, New Order ID : SC1002516401"/>
    <s v="HSI Bisnis Promo HUT Telkom PSB 70% - 150 Mbps"/>
    <s v="INDIBIZ"/>
    <m/>
    <m/>
    <d v="2026-08-12T13:00:00"/>
    <s v="2026-08-12 13:00:00 | M Janji : 12 agustus 2026 jam Pasang : siang  Note : hubungi pelanggan jika ingin kelokasi "/>
    <m/>
    <m/>
    <m/>
    <e v="#NUM!"/>
    <e v="#NUM!"/>
    <x v="1"/>
    <x v="1"/>
  </r>
  <r>
    <n v="424"/>
    <n v="1002510672"/>
    <n v="3"/>
    <x v="4"/>
    <n v="5"/>
    <s v="KUPANG"/>
    <s v="LABOAN BAJO"/>
    <s v="LBO"/>
    <s v="REG"/>
    <s v="AO"/>
    <s v="NEW SALES"/>
    <m/>
    <s v="CC - HD1A - INPROGRESS UNCONTACTED"/>
    <s v="RBS-Regional 3"/>
    <d v="2026-08-05T14:02:29"/>
    <d v="2026-08-10T18:21:33"/>
    <n v="69359224"/>
    <m/>
    <n v="172512452489"/>
    <s v="KOS KINGKONG"/>
    <s v="ODP-LBO-FF/57"/>
    <m/>
    <m/>
    <m/>
    <m/>
    <n v="119.89957094192501"/>
    <n v="-8.4966370574844703"/>
    <s v="|IBCARE-PI|MC40287|081337809205|nabaslantar5@gmail.com|-8.4968945,119.8996654"/>
    <s v="Sales Force DBS"/>
    <m/>
    <m/>
    <m/>
    <m/>
    <m/>
    <m/>
    <m/>
    <m/>
    <m/>
    <m/>
    <m/>
    <d v="2026-05-08T14:10:37"/>
    <m/>
    <m/>
    <s v="FCC"/>
    <s v="LABUAN BAJO"/>
    <s v="NO ADDON"/>
    <m/>
    <s v="UNCONTACTED : Telepon Tidak Diangkat - RNA Ivan Sutiawan 40010577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  <x v="16"/>
  </r>
  <r>
    <n v="425"/>
    <n v="1002510065"/>
    <n v="3"/>
    <x v="0"/>
    <n v="5"/>
    <s v="KEDIRI"/>
    <s v="NGANJUK"/>
    <s v="NJK"/>
    <s v="REG"/>
    <s v="AO"/>
    <s v="NEW SALES"/>
    <s v="1P INET"/>
    <s v="Completed (PS)"/>
    <s v="RBS-Regional 3"/>
    <d v="2026-08-05T10:49:56"/>
    <d v="2026-08-05T13:35:57"/>
    <n v="69358917"/>
    <m/>
    <n v="152611229845"/>
    <s v="KEDAI SULTAN"/>
    <s v="ODP-NJK-FAJ/51 FAJ/D06/51.01"/>
    <s v="WO060962956"/>
    <m/>
    <m/>
    <m/>
    <n v="111.825032159686"/>
    <n v="-7.7098028833542003"/>
    <s v="MD|MYDB-20260804264323|DN00001/MN02309|KEDAI SULTAN|082121210958"/>
    <s v="MYDIGIBIZPARTNER"/>
    <m/>
    <m/>
    <m/>
    <m/>
    <m/>
    <m/>
    <m/>
    <m/>
    <s v="Management Janji"/>
    <s v="2026-08-06 08:00:00 | Jam pemasangan : 12.00 Info Tambahan : Hubungi pelanggan dulu sebelum ke lokasi terimakasih "/>
    <s v="FCC"/>
    <d v="2026-05-08T10:54:57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Jam pemasangan : 12.00 Info Tambahan : Hubungi pelanggan dulu sebelum ke lokasi terimakasih "/>
    <n v="2026"/>
    <n v="8"/>
    <n v="5"/>
    <d v="2026-08-05T00:00:00"/>
    <n v="-1.3333333333357587"/>
    <x v="0"/>
    <x v="20"/>
  </r>
  <r>
    <n v="426"/>
    <n v="1002515426"/>
    <n v="3"/>
    <x v="6"/>
    <n v="5"/>
    <s v="SIDOARJO"/>
    <s v="INNER - JATIM TIMUR"/>
    <s v="GDA"/>
    <s v="REG"/>
    <s v="AO"/>
    <s v="NEW SALES"/>
    <m/>
    <s v="Completed (PS)"/>
    <s v="RBS-Regional 3"/>
    <d v="2026-08-07T17:52:14"/>
    <d v="2026-08-07T21:23:56"/>
    <n v="69357539"/>
    <n v="3135910052"/>
    <n v="152317261833"/>
    <s v="PT. BQUIK OTOMOTIF INDONESIA"/>
    <s v="ODP-GDA-FAL/52"/>
    <s v="WO061198470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 M Janji : (04/08/2026)  jam Pasang : 09:00  Note : hubungi pelanggan jika ingin kelokasi"/>
    <s v="FCC"/>
    <d v="2026-07-08T17:54:44"/>
    <m/>
    <m/>
    <s v="PS"/>
    <s v="GEDANGA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4 15:00:00 |   M Janji : (04/08/2026)  jam Pasang : 09:00  Note : hubungi pelanggan jika ingin kelokasi"/>
    <n v="2026"/>
    <n v="8"/>
    <n v="7"/>
    <d v="2026-08-07T00:00:00"/>
    <n v="-0.29166666666424135"/>
    <x v="0"/>
    <x v="11"/>
  </r>
  <r>
    <n v="427"/>
    <n v="1002512149"/>
    <n v="3"/>
    <x v="5"/>
    <n v="5"/>
    <s v="SBY UTARA"/>
    <s v="TANDES"/>
    <s v="KRP"/>
    <s v="REG"/>
    <s v="AO"/>
    <s v="NEW SALES"/>
    <s v="1P INET"/>
    <s v="Completed (PS)"/>
    <s v="RBS-Regional 3"/>
    <d v="2026-08-06T11:49:57"/>
    <d v="2026-08-07T13:08:06"/>
    <n v="69359855"/>
    <m/>
    <n v="152415234835"/>
    <s v="SMP HANGTUAH 2 SBY"/>
    <s v="ODP-KRP-FBN/09 FBN/D02/09.01"/>
    <s v="WO061062509"/>
    <m/>
    <m/>
    <m/>
    <n v="112.68957880000001"/>
    <n v="-7.3387950999999996"/>
    <s v="MD|MYDB-20260805264439|DN00001/MN02093|SMP HANGTUAH 2 SBY|082245534563"/>
    <s v="MYDIGIBIZPARTNER"/>
    <m/>
    <m/>
    <m/>
    <m/>
    <m/>
    <m/>
    <m/>
    <m/>
    <s v="Management Janji"/>
    <s v="2026-08-08 15:00:00 | Tanggal pemasangan: 6/08/2026 Jam pemasangan : pagi / siang Info Tambahan : Hubungi pelanggan dulu sebelum ke lokasi. terima kasih"/>
    <s v="FCC"/>
    <d v="2026-06-08T11:54:59"/>
    <d v="2026-08-08T15:00:00"/>
    <m/>
    <s v="PS"/>
    <s v="BAMBE"/>
    <s v="NO ADDON"/>
    <n v="20260807"/>
    <s v="Completed"/>
    <s v="HSI Bisnis Basic Promo HUT Telkom PSB 70% - 75 Mbps"/>
    <s v="INDIBIZ"/>
    <m/>
    <m/>
    <d v="2026-08-08T15:00:00"/>
    <s v="2026-08-08 15:00:00 | Tanggal pemasangan: 6/08/2026 Jam pemasangan : pagi / siang Info Tambahan : Hubungi pelanggan dulu sebelum ke lokasi. terima kasih"/>
    <n v="2026"/>
    <n v="8"/>
    <n v="7"/>
    <d v="2026-08-07T00:00:00"/>
    <n v="-1.625"/>
    <x v="0"/>
    <x v="26"/>
  </r>
  <r>
    <n v="428"/>
    <n v="1002505267"/>
    <n v="3"/>
    <x v="6"/>
    <n v="5"/>
    <s v="SIDOARJO"/>
    <s v="JOMBANG"/>
    <s v="MOJ"/>
    <s v="REG"/>
    <s v="AO"/>
    <s v="NEW SALES"/>
    <m/>
    <s v="Completed (PS)"/>
    <s v="RBS-Regional 3"/>
    <d v="2026-08-02T13:43:19"/>
    <d v="2026-08-02T22:40:33"/>
    <n v="69357050"/>
    <m/>
    <n v="152319209209"/>
    <s v="NYONYA KAYA"/>
    <s v="ODP-MOJ-FK/16"/>
    <s v="WO060720306"/>
    <m/>
    <m/>
    <m/>
    <n v="112.4319852"/>
    <n v="-7.4631537000000003"/>
    <s v="|MN02084|/NYONYA KAYA /WINBACK 2.0 HSI B2B (1:1) 100MBPS 535RB PSB DISC 70%//yuestohutama@gmail.com/YUESTO ILHAM PUTRA HUTAMA/82232255577"/>
    <s v="Sales Force DBS"/>
    <m/>
    <m/>
    <m/>
    <m/>
    <m/>
    <m/>
    <m/>
    <m/>
    <s v="Management Janji"/>
    <s v="2026-08-03 13:00:00|M Janji : (03/08/2026) jam Pasang : 09:00 Note : hubungi pelanggan jika ingin kelokasi|SO1317|MYDITA"/>
    <s v="FCC"/>
    <d v="2026-02-08T13:54:45"/>
    <d v="2026-08-03T13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M Janji : (03/08/2026) jam Pasang : 09:00 Note : hubungi pelanggan jika ingin kelokasi|SO1317|MYDITA"/>
    <n v="2026"/>
    <n v="8"/>
    <n v="2"/>
    <d v="2026-08-02T00:00:00"/>
    <n v="-1.5416666666642413"/>
    <x v="0"/>
    <x v="13"/>
  </r>
  <r>
    <n v="429"/>
    <n v="1002514507"/>
    <n v="3"/>
    <x v="2"/>
    <n v="5"/>
    <s v="SINGARJA"/>
    <s v="SINGARAJA"/>
    <s v="SRR"/>
    <s v="REG"/>
    <s v="AO"/>
    <s v="NEW SALES"/>
    <m/>
    <s v="Completed (PS)"/>
    <s v="RBS-Regional 3"/>
    <d v="2026-08-07T12:49:48"/>
    <d v="2026-08-08T08:12:46"/>
    <n v="69359202"/>
    <m/>
    <n v="172425707992"/>
    <s v="SMK NEGERI 1 SERIRIT"/>
    <s v="ODP-SRR-FAA/16"/>
    <s v="WO061158397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 Info Tambahan : Hubungi pelanggan dulu sebelum ke lokasi  terimakasih   |40951378|MYDITA"/>
    <s v="FCC"/>
    <d v="2026-07-08T12:55:13"/>
    <m/>
    <m/>
    <s v="PS"/>
    <s v="X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Jam pemasangan : 12.00  Info Tambahan : Hubungi pelanggan dulu sebelum ke lokasi  terimakasih   |40951378|MYDITA"/>
    <n v="2026"/>
    <n v="8"/>
    <n v="8"/>
    <d v="2026-08-08T00:00:00"/>
    <n v="0.70833333333575865"/>
    <x v="0"/>
    <x v="32"/>
  </r>
  <r>
    <n v="430"/>
    <n v="1002505757"/>
    <n v="3"/>
    <x v="2"/>
    <n v="5"/>
    <s v="SINGARJA"/>
    <s v="GIANYAR"/>
    <s v="UBU"/>
    <s v="REG"/>
    <s v="AO"/>
    <s v="NEW SALES"/>
    <m/>
    <s v="102 | FOLLOW UP COMPLETED"/>
    <s v="RBS-Regional 3"/>
    <d v="2026-08-03T10:26:51"/>
    <d v="2026-08-06T17:35:58"/>
    <n v="69357310"/>
    <m/>
    <n v="172408247858"/>
    <s v="LPD Desa Adat Nyuh Kuning Ubud Gianyar"/>
    <s v="ODP-UBU-FH/100"/>
    <s v="WO060772425"/>
    <m/>
    <m/>
    <m/>
    <n v="115.25672"/>
    <n v="-8.5232361999999995"/>
    <s v="|MN02658|/PIC NI KETUT KARSI/088212228875/nyuhkuninglpd@gmail.com"/>
    <s v="Sales Force DBS"/>
    <m/>
    <m/>
    <m/>
    <m/>
    <m/>
    <m/>
    <m/>
    <m/>
    <s v="Management Janji"/>
    <s v="2026-08-04 08:00:00|M Janji : 04/08/2026 Jam Pasang : 08.00 NoteÃ‚Â :  hubungi terlebih dahulu sebelum ke lokasi, terima kasih.|40961370|MYDITA"/>
    <s v="FCC"/>
    <d v="2026-03-08T10:40:22"/>
    <d v="2026-08-04T08:00:00"/>
    <s v="Kendala Pelanggan"/>
    <s v="REVOKE"/>
    <s v="UBUD"/>
    <s v="NO ADDON"/>
    <m/>
    <s v="Follow Up Revoke Completed, New Order ID : SC100251336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M Janji : 04/08/2026 Jam Pasang : 08.00 NoteÃ‚Â :  hubungi terlebih dahulu sebelum ke lokasi, terima kasih.|40961370|MYDITA"/>
    <m/>
    <m/>
    <m/>
    <e v="#NUM!"/>
    <e v="#NUM!"/>
    <x v="1"/>
    <x v="5"/>
  </r>
  <r>
    <n v="431"/>
    <n v="1002506820"/>
    <n v="3"/>
    <x v="5"/>
    <n v="5"/>
    <s v="SBY UTARA"/>
    <s v="TANDES"/>
    <s v="LKI"/>
    <s v="REG"/>
    <s v="AO"/>
    <s v="NEW SALES"/>
    <s v="1P INET"/>
    <s v="Completed (PS)"/>
    <s v="RBS-Regional 3"/>
    <d v="2026-08-04T08:56:57"/>
    <d v="2026-08-04T16:20:33"/>
    <n v="69357941"/>
    <m/>
    <n v="152424213290"/>
    <s v="PT Sejahtera Esa Dunia"/>
    <s v="ODP-LKS-FAJ/35 FAJ/D05/35.02"/>
    <s v="WO060854307"/>
    <m/>
    <m/>
    <m/>
    <n v="112.6990909"/>
    <n v="-7.3133687999999903"/>
    <s v="|MN00086|MYIA-052545263190/POI/Riska Maulita/089523429605/ncsaindonesia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10:36"/>
    <d v="2026-08-05T08:00:00"/>
    <m/>
    <s v="PS"/>
    <s v="TANDES"/>
    <s v="NETMONK"/>
    <n v="20260804"/>
    <s v="Completed"/>
    <s v="HSI Bisnis Bundling Netmonk Promo 2026 PSB 70% - 1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0"/>
    <x v="26"/>
  </r>
  <r>
    <n v="432"/>
    <n v="1002506461"/>
    <n v="3"/>
    <x v="1"/>
    <n v="4"/>
    <s v="SEMARANG"/>
    <s v="INNER - SEMARANG JATENG UTARA"/>
    <s v="SSL"/>
    <s v="REG"/>
    <s v="AO"/>
    <s v="NEW SALES"/>
    <s v="1P INET"/>
    <s v="Completed (PS)"/>
    <s v="RBS-Regional 3"/>
    <d v="2026-08-03T15:59:56"/>
    <d v="2026-08-04T13:59:21"/>
    <n v="69357740"/>
    <m/>
    <n v="141408117790"/>
    <s v="KEJAR SETORAN SEMARANG"/>
    <s v="ODP-SSL-FAU/019"/>
    <s v="WO060818260"/>
    <m/>
    <m/>
    <m/>
    <n v="110.4322815"/>
    <n v="-7.0059246999999996"/>
    <s v="|MN01513|MYIA-070783945561/POI/Bp Tyo/087774007256/masterkejarsetoran@gmail.com"/>
    <s v="MYIB_ASSISTANT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6:10:38"/>
    <d v="2026-08-04T13:00:00"/>
    <m/>
    <s v="PS"/>
    <s v="X"/>
    <s v="NO ADDON"/>
    <n v="20260804"/>
    <s v="Completed"/>
    <s v="HSI Bisnis Basic Promo HUT Telkom PSB 70% - 15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0"/>
    <x v="1"/>
  </r>
  <r>
    <n v="433"/>
    <n v="1002514516"/>
    <n v="3"/>
    <x v="3"/>
    <n v="4"/>
    <s v="MAGELANG"/>
    <s v="TEMANGGUNG"/>
    <s v="TEM"/>
    <s v="REG"/>
    <s v="AO"/>
    <s v="NEW SALES"/>
    <s v="1P INET"/>
    <s v="Completed (PS)"/>
    <s v="RBS-Regional 3"/>
    <d v="2026-08-07T12:52:57"/>
    <d v="2026-08-08T08:58:10"/>
    <n v="69360719"/>
    <m/>
    <n v="146149124338"/>
    <s v="SPBU CANDIMULYO KEDU 44 562.03"/>
    <s v="ODP-TMG-FAR/131 FAR/D08/131.01"/>
    <s v="WO061158191"/>
    <m/>
    <m/>
    <m/>
    <n v="110.17378650000001"/>
    <n v="-7.2927225999999896"/>
    <s v="|MN02495|MYIA-036966053424/POI/HARKIRJO/085228657577/spbu_sajogja4456203@yahoo.co.id"/>
    <s v="MYIB_ASSISTANT"/>
    <m/>
    <m/>
    <m/>
    <m/>
    <m/>
    <m/>
    <m/>
    <m/>
    <s v="Management Janji"/>
    <s v="2026-08-08 13:00:00 | Nama PIC : BAPAK HARKIRJO No HP : 085228657577 Alt :  M Janji : (SABTU/8/AGUSTUS/2026) jam Pasang : 09:00 Note : hubungi pelanggan jika ingin kelokasi"/>
    <s v="FCC"/>
    <d v="2026-07-08T12:55:13"/>
    <d v="2026-08-08T13:00:00"/>
    <m/>
    <s v="PS"/>
    <s v="X"/>
    <s v="NO ADDON"/>
    <n v="20260808"/>
    <s v="Completed"/>
    <s v="HSI Bisnis Basic Promo HUT Telkom PSB 70% - 50 Mbps"/>
    <s v="INDIBIZ"/>
    <m/>
    <m/>
    <d v="2026-08-08T13:00:00"/>
    <s v="2026-08-08 13:00:00 | Nama PIC : BAPAK HARKIRJO No HP : 085228657577 Alt :  M Janji : (SABTU/8/AGUSTUS/2026) jam Pasang : 09:00 Note : hubungi pelanggan jika ingin kelokasi"/>
    <n v="2026"/>
    <n v="8"/>
    <n v="8"/>
    <d v="2026-08-08T00:00:00"/>
    <n v="-0.54166666666424135"/>
    <x v="0"/>
    <x v="1"/>
  </r>
  <r>
    <n v="434"/>
    <n v="1002505973"/>
    <n v="3"/>
    <x v="4"/>
    <n v="5"/>
    <s v="KUPANG"/>
    <s v="WAINGAPU"/>
    <s v="WGP"/>
    <s v="REG"/>
    <s v="AO"/>
    <s v="NEW SALES"/>
    <s v="1P INET"/>
    <s v="Completed (PS)"/>
    <s v="RBS-Regional 3"/>
    <d v="2026-08-03T12:13:56"/>
    <d v="2026-08-04T14:54:40"/>
    <n v="69357447"/>
    <m/>
    <n v="172517222495"/>
    <s v="Sumber karunia anak Indonesia"/>
    <s v="ODP-WGP-FR/15 FR/D02/15.01"/>
    <s v="WO060780461"/>
    <m/>
    <m/>
    <m/>
    <n v="120.2604204"/>
    <n v="-9.6529159"/>
    <s v="|MN00122|MYIA-091437235739/POI/Yohanis Yanggu Yamar/082247542248/sukaindonesiaa@gmail.com"/>
    <s v="MYIB_ASSISTANT"/>
    <m/>
    <m/>
    <m/>
    <m/>
    <m/>
    <m/>
    <m/>
    <m/>
    <s v="Management Janji"/>
    <s v="2026-08-05 08:00:00 | Nama PIC : Audre No HP : 082247542248 Alt : 085811134054 M Janji : 04/08/2026 Jam Pasang : 08.00 - 13:00  NoteÃ‚Â :  hubungi terlebih dahulu sebelum kelokasi"/>
    <s v="FCC"/>
    <d v="2026-03-08T12:25:25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Nama PIC : Audre No HP : 082247542248 Alt : 085811134054 M Janji : 04/08/2026 Jam Pasang : 08.00 - 13:00  NoteÃ‚Â :  hubungi terlebih dahulu sebelum kelokasi"/>
    <n v="2026"/>
    <n v="8"/>
    <n v="4"/>
    <d v="2026-08-04T00:00:00"/>
    <n v="-1.3333333333357587"/>
    <x v="0"/>
    <x v="33"/>
  </r>
  <r>
    <n v="435"/>
    <n v="1002506123"/>
    <n v="3"/>
    <x v="3"/>
    <n v="4"/>
    <s v="YOGYAKARTA"/>
    <s v="INNER - YOGYA JATENG SELATAN"/>
    <s v="KGD"/>
    <s v="REG"/>
    <s v="AO"/>
    <s v="NEW SALES"/>
    <m/>
    <s v="Completed (PS)"/>
    <s v="RBS-Regional 3"/>
    <d v="2026-08-03T13:38:46"/>
    <d v="2026-08-05T15:50:30"/>
    <n v="69357520"/>
    <m/>
    <n v="143132123217"/>
    <s v="Alif&amp; 39;s Bakery Office Marketing"/>
    <s v="ODP-KGD-FAP/097"/>
    <s v="WO060877181"/>
    <m/>
    <m/>
    <m/>
    <n v="110.40456578135399"/>
    <n v="-7.8152104703287097"/>
    <s v="AMRBS ; 920111 ; AM ; BINDA ANISSA ; TREG3 ; MAGELANG ;1S HSI BISNIS 50MB 1:1 ; Irwan Adi Saputra/085188140787/ageneraffair6@gmail.com"/>
    <s v="Account Manager"/>
    <m/>
    <m/>
    <m/>
    <m/>
    <m/>
    <m/>
    <m/>
    <m/>
    <s v="Management Janji"/>
    <s v="2026-08-05 16:00:00|M Janji : (05/08/2026) jam Pasang pagi / siang  Note : hubungi pelanggan jika ingin kelokasi|40981182|MYDITA"/>
    <s v="FCC"/>
    <d v="2026-03-08T13:40:15"/>
    <d v="2026-08-05T16:00:00"/>
    <m/>
    <s v="PS"/>
    <s v="KOTAGEDE"/>
    <s v="NO ADDON"/>
    <n v="2026080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16:00:00"/>
    <s v="2026-08-05 16:00:00|M Janji : (05/08/2026) jam Pasang pagi / siang  Note : hubungi pelanggan jika ingin kelokasi|40981182|MYDITA"/>
    <n v="2026"/>
    <n v="8"/>
    <n v="5"/>
    <d v="2026-08-05T00:00:00"/>
    <n v="-0.66666666666424135"/>
    <x v="0"/>
    <x v="1"/>
  </r>
  <r>
    <n v="436"/>
    <n v="1002512160"/>
    <n v="3"/>
    <x v="7"/>
    <n v="4"/>
    <s v="KUDUS"/>
    <s v="BLORA"/>
    <s v="CEP"/>
    <s v="REG"/>
    <s v="AO"/>
    <s v="NEW SALES"/>
    <s v="1P INET"/>
    <s v="Completed (PS)"/>
    <s v="RBS-Regional 3"/>
    <d v="2026-08-06T11:52:56"/>
    <d v="2026-08-08T09:07:31"/>
    <n v="69359888"/>
    <m/>
    <n v="142552107745"/>
    <s v="ERABLUE SURABAYA (CEPU)"/>
    <s v="ODP-CEP-FE/010 FE/D03/010.01"/>
    <s v="WO061062996"/>
    <m/>
    <m/>
    <m/>
    <n v="111.594678"/>
    <n v="-7.1478570000000001"/>
    <s v="|MN02587|MYIA-086983113350/POI/HASBIBINTARO SHIDDIQ/081249549394/nextperdanaone@gmail.com"/>
    <s v="MYIB_ASSISTANT"/>
    <m/>
    <m/>
    <m/>
    <m/>
    <m/>
    <m/>
    <m/>
    <m/>
    <s v="Management Janji"/>
    <s v="2026-08-07 08:00:00 | Nama PIC : bapak hasbi No HP : 081249549394 Alt :  M Janji : (JUMAT/7/AGUSTUS/2026) jam Pasang : 09:00 Note : hubungi pelanggan jika ingin kelokasi"/>
    <s v="FCC"/>
    <d v="2026-06-08T11:54:59"/>
    <d v="2026-08-07T08:00:00"/>
    <m/>
    <s v="PS"/>
    <s v="CEPU"/>
    <s v="NO ADDON"/>
    <n v="20260808"/>
    <s v="Completed"/>
    <s v="HSI Bisnis PSB 70% - 50 Mbps"/>
    <s v="INDIBIZ"/>
    <m/>
    <m/>
    <d v="2026-08-07T08:00:00"/>
    <s v="2026-08-07 08:00:00 | Nama PIC : bapak hasbi No HP : 081249549394 Alt :  M Janji : (JUMAT/7/AGUSTUS/2026) jam Pasang : 09:00 Note : hubungi pelanggan jika ingin kelokasi"/>
    <n v="2026"/>
    <n v="8"/>
    <n v="8"/>
    <d v="2026-08-08T00:00:00"/>
    <n v="0.66666666666424135"/>
    <x v="0"/>
    <x v="1"/>
  </r>
  <r>
    <n v="437"/>
    <n v="1002518058"/>
    <n v="3"/>
    <x v="1"/>
    <n v="4"/>
    <s v="PEKALONGAN"/>
    <s v="SLAWI"/>
    <s v="SLW"/>
    <s v="REG"/>
    <s v="AO"/>
    <s v="NEW SALES"/>
    <m/>
    <s v="Completed (PS)"/>
    <s v="RBS-Regional 3"/>
    <d v="2026-08-10T14:36:26"/>
    <d v="2026-08-10T15:52:13"/>
    <n v="69361431"/>
    <m/>
    <n v="142283119760"/>
    <s v="SPPG LAPAS SLAWI"/>
    <s v="ODP-SLW-FY/004"/>
    <s v="WO061412152"/>
    <m/>
    <m/>
    <m/>
    <n v="109.12455199999999"/>
    <n v="-7.0033300000000001"/>
    <s v="|MN00347|MYIA-086295526647/POI/EDI SUPRIADI/08976405111/sppglapasslawi@gmail.com"/>
    <s v="Sales Profesional"/>
    <m/>
    <m/>
    <m/>
    <m/>
    <m/>
    <m/>
    <m/>
    <m/>
    <s v="Management Janji"/>
    <s v="2026-08-09 13:00:00 | Tanggal Pemasangan : 09 Agustus 2026  Jam Pemasangan : 08:00 13:00  Info Tambahan : Hubungi pelanggan dulu sebelum ke lokasi terimakasih"/>
    <s v="FCC"/>
    <d v="2026-10-08T14:39:40"/>
    <m/>
    <m/>
    <s v="PS"/>
    <s v="X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Tanggal Pemasangan : 09 Agustus 2026  Jam Pemasangan : 08:00 13:00  Info Tambahan : Hubungi pelanggan dulu sebelum ke lokasi terimakasih"/>
    <n v="2026"/>
    <n v="8"/>
    <n v="10"/>
    <d v="2026-08-10T00:00:00"/>
    <n v="-0.29166666666424135"/>
    <x v="0"/>
    <x v="1"/>
  </r>
  <r>
    <n v="438"/>
    <n v="1002508067"/>
    <n v="3"/>
    <x v="5"/>
    <n v="5"/>
    <s v="SBY SELATAN"/>
    <s v="KETINTANG"/>
    <s v="IJK"/>
    <s v="REG"/>
    <s v="AO"/>
    <s v="NEW SALES"/>
    <s v="1P INET"/>
    <s v="100 | REVOKE COMPLETED"/>
    <s v="RBS-Regional 3"/>
    <d v="2026-08-04T12:49:56"/>
    <d v="2026-08-10T09:27:56"/>
    <n v="69358254"/>
    <m/>
    <n v="152306253168"/>
    <s v="PUSATEMAS.ID"/>
    <s v="ODP-IJK-FLV/18"/>
    <s v="WO060884918"/>
    <m/>
    <m/>
    <m/>
    <n v="112.7351173"/>
    <n v="-7.3094443999999896"/>
    <s v="|MN01715|MYIA-018902417796/POI/M. IRGI MUNGGARAN /081119807105/pusatemasirgi@gmail.com"/>
    <s v="MYIB_ASSISTANT"/>
    <m/>
    <m/>
    <m/>
    <m/>
    <m/>
    <m/>
    <m/>
    <m/>
    <s v="Management Janji"/>
    <s v="2026-08-05 11:00:00 |  M Janji : (5 AGUSTUS 2026) jam Pasang : siang Note : hubungi pelanggan jika ingin kelokasi"/>
    <s v="FCC"/>
    <d v="2026-04-08T12:55:04"/>
    <d v="2026-08-05T11:00:00"/>
    <s v="Kendala Pelanggan"/>
    <s v="REVOKE"/>
    <s v="WARU INJOKO"/>
    <s v="NO ADDON"/>
    <m/>
    <s v="Revoke Completed"/>
    <s v="HSI Bisnis Basic Promo HUT Telkom PSB 70% - 50 Mbps"/>
    <s v="INDIBIZ"/>
    <m/>
    <m/>
    <d v="2026-08-05T11:00:00"/>
    <s v="2026-08-05 11:00:00 |  M Janji : (5 AGUSTUS 2026) jam Pasang : siang Note : hubungi pelanggan jika ingin kelokasi"/>
    <m/>
    <m/>
    <m/>
    <e v="#NUM!"/>
    <e v="#NUM!"/>
    <x v="1"/>
    <x v="12"/>
  </r>
  <r>
    <n v="439"/>
    <n v="1002505987"/>
    <n v="3"/>
    <x v="0"/>
    <n v="5"/>
    <s v="KEDIRI"/>
    <s v="TULUNGAGUNG"/>
    <s v="TUL"/>
    <s v="REG"/>
    <s v="AO"/>
    <s v="NEW SALES"/>
    <s v="1P INET"/>
    <s v="Completed (PS)"/>
    <s v="RBS-Regional 3"/>
    <d v="2026-08-03T12:28:57"/>
    <d v="2026-08-04T15:34:46"/>
    <n v="69357452"/>
    <m/>
    <n v="152606246370"/>
    <s v="PT. PUTRA SURYA MANDIRI SEJAHTERA"/>
    <s v="ODP-TUL-FAL/67 FAL/D03/67.01"/>
    <s v="WO060782530"/>
    <m/>
    <m/>
    <m/>
    <n v="111.900997012853"/>
    <n v="-8.0732220346341208"/>
    <s v="MD|MYDB-20260803264243|DC20015/MC20183|PT. PUTRA SURYA MANDIRI SEJAHTERA|081227646666"/>
    <s v="MYDIGIBIZPARTNER"/>
    <m/>
    <m/>
    <m/>
    <m/>
    <m/>
    <m/>
    <m/>
    <m/>
    <s v="Management Janji"/>
    <s v="2026-08-04 13:00:00 | JAM : 08:00 TGL : 4 AGUSTUS  2026 CATATAN : HUBUNGI PELANGGAN SEBELUM BERKUNJUNG UNTUK PEMASANGAN "/>
    <s v="FCC"/>
    <d v="2026-03-08T12:40:00"/>
    <d v="2026-08-04T13:00:00"/>
    <m/>
    <s v="PS"/>
    <s v="TULUNGAGUNG"/>
    <s v="NO ADDON"/>
    <n v="20260804"/>
    <s v="Completed"/>
    <s v="HSI Bisnis PSB 70% - 75 Mbps"/>
    <s v="INDIBIZ"/>
    <m/>
    <m/>
    <d v="2026-08-04T13:00:00"/>
    <s v="2026-08-04 13:00:00 | JAM : 08:00 TGL : 4 AGUSTUS  2026 CATATAN : HUBUNGI PELANGGAN SEBELUM BERKUNJUNG UNTUK PEMASANGAN "/>
    <n v="2026"/>
    <n v="8"/>
    <n v="4"/>
    <d v="2026-08-04T00:00:00"/>
    <n v="-0.54166666666424135"/>
    <x v="0"/>
    <x v="18"/>
  </r>
  <r>
    <n v="440"/>
    <n v="1002504347"/>
    <n v="3"/>
    <x v="2"/>
    <n v="5"/>
    <s v="DENPASAR"/>
    <s v="SANUR"/>
    <s v="KLM"/>
    <s v="REG"/>
    <s v="AO"/>
    <s v="NEW SALES"/>
    <s v="1P INET"/>
    <s v="Completed (PS)"/>
    <s v="RBS-Regional 3"/>
    <d v="2026-08-01T10:19:57"/>
    <d v="2026-08-02T17:57:29"/>
    <n v="69356625"/>
    <m/>
    <n v="172401793316"/>
    <s v="PT. WINOD RITEL INDONESIA ,"/>
    <s v="ODP-KLM-FBY/66 FBY/D01/66.01"/>
    <s v="WO060626837"/>
    <m/>
    <m/>
    <m/>
    <n v="115.2305997"/>
    <n v="-8.6845496000000004"/>
    <s v="|MN02229|MYIA-050789311209/POI/CHRISTIAN DWI PRATIKNO/085179902303/winoddenpasar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0:25:16"/>
    <d v="2026-08-02T08:00:00"/>
    <m/>
    <s v="PS"/>
    <s v="KALIASEM"/>
    <s v="NO ADDON"/>
    <n v="20260802"/>
    <s v="Completed"/>
    <s v="HSI Bisnis Basic Promo HUT Telkom PSB 70% - 75 Mbps"/>
    <s v="INDIBIZ"/>
    <m/>
    <m/>
    <d v="2026-08-02T08:00:00"/>
    <s v="2026-08-02 08:00:00 | M Janji : (02/08/2026) jam Pasang : 09:00 Note : hubungi pelanggan jika ingin kelokasi"/>
    <n v="2026"/>
    <n v="8"/>
    <n v="2"/>
    <d v="2026-08-02T00:00:00"/>
    <n v="-0.33333333333575865"/>
    <x v="0"/>
    <x v="2"/>
  </r>
  <r>
    <n v="441"/>
    <n v="1002517415"/>
    <n v="3"/>
    <x v="3"/>
    <n v="4"/>
    <s v="YOGYAKARTA"/>
    <s v="INNER - YOGYA JATENG SELATAN"/>
    <s v="BBS"/>
    <s v="REG"/>
    <s v="AO"/>
    <s v="NEW SALES"/>
    <m/>
    <s v="MIE - SEND SURVEY"/>
    <s v="RBS-Regional 2"/>
    <d v="2026-08-10T11:26:02"/>
    <d v="2026-08-10T13:08:01"/>
    <n v="68988943"/>
    <m/>
    <n v="146131120575"/>
    <s v="PT. SECURINDO PACKATAMA INDONESIA"/>
    <s v="ODP-BBS-FG/037"/>
    <s v="WO061393379"/>
    <m/>
    <m/>
    <m/>
    <n v="110.4013092"/>
    <n v="-7.7817561"/>
    <s v="AMRBS;950223;ALDHIAZ;JKT OUTER;HSI Bisnis PSB 70% - 50 Mbps - (439000);CP Lily Ismalia 089687353200 ALT 081383755100;promotion@secureparking.co.id  "/>
    <s v="Account Manager"/>
    <m/>
    <m/>
    <m/>
    <m/>
    <m/>
    <m/>
    <m/>
    <m/>
    <s v="Management Janji"/>
    <s v="2026-08-11 15:00:00|Nama PIC : PT. SECURINDO PACKATAMA INDONESIA No HP : 089687353200 Alt :  M Janji : (SELASA/11/AGUSTUS/2026) jam Pasang : 09:00 Note : hubungi pelanggan jika ingin kelokasi|40961371|MYDITA"/>
    <s v="FCC"/>
    <d v="2026-10-08T11:40:04"/>
    <d v="2026-08-11T15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 : PT. SECURINDO PACKATAMA INDONESIA No HP : 089687353200 Alt :  M Janji : (SELASA/11/AGUSTUS/2026) jam Pasang : 09:00 Note : hubungi pelanggan jika ingin kelokasi|40961371|MYDITA"/>
    <m/>
    <m/>
    <m/>
    <e v="#NUM!"/>
    <e v="#NUM!"/>
    <x v="1"/>
    <x v="1"/>
  </r>
  <r>
    <n v="442"/>
    <n v="1002513766"/>
    <n v="3"/>
    <x v="4"/>
    <n v="5"/>
    <s v="MATARAM"/>
    <s v="BIMA"/>
    <s v="DMP"/>
    <s v="REG"/>
    <s v="AO"/>
    <s v="NEW SALES"/>
    <m/>
    <s v="Completed (PS)"/>
    <s v="RBS-Regional 3"/>
    <d v="2026-08-07T09:05:03"/>
    <d v="2026-08-07T13:50:56"/>
    <n v="69358680"/>
    <m/>
    <n v="172611786194"/>
    <s v="toko Sentral jaya"/>
    <s v="ODP-DMP-FAE/32"/>
    <s v="WO061135629"/>
    <m/>
    <m/>
    <m/>
    <n v="118.46000119999999"/>
    <n v="-8.5314552999999993"/>
    <s v="|MN02363|MYIA-085990006482/POI/alfian LEONARD tannaya /082145830000/oppohera97@gmail.com"/>
    <s v="Sales Profesional"/>
    <m/>
    <m/>
    <m/>
    <m/>
    <m/>
    <m/>
    <m/>
    <m/>
    <s v="Management Janji"/>
    <s v="2026-08-05 15:00:00 | Nama Pic : bp alfian   No Hp Pic : 082145830000  No alt : -  Jam Pemasangan : pagi   Tanggal Pemasangan : 5 Agustus 2026"/>
    <s v="FCC"/>
    <d v="2026-07-08T09:10:56"/>
    <m/>
    <m/>
    <s v="PS"/>
    <s v="DOMPU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5 15:00:00 | Nama Pic : bp alfian   No Hp Pic : 082145830000  No alt : -  Jam Pemasangan : pagi   Tanggal Pemasangan : 5 Agustus 2026"/>
    <n v="2026"/>
    <n v="8"/>
    <n v="7"/>
    <d v="2026-08-07T00:00:00"/>
    <n v="-0.29166666666424135"/>
    <x v="0"/>
    <x v="8"/>
  </r>
  <r>
    <n v="443"/>
    <n v="1002506207"/>
    <n v="3"/>
    <x v="4"/>
    <n v="5"/>
    <s v="MATARAM"/>
    <s v="LOMBOK BARAT TENGAH"/>
    <s v="PRY"/>
    <s v="REG"/>
    <s v="AO"/>
    <s v="NEW SALES"/>
    <s v="1P INET"/>
    <s v="Completed (PS)"/>
    <s v="RBS-Regional 3"/>
    <d v="2026-08-03T14:13:57"/>
    <d v="2026-08-04T14:31:44"/>
    <n v="69357593"/>
    <m/>
    <n v="172603791527"/>
    <s v="Bengkel Saepudin"/>
    <s v="ODP-PYA-FAQ/64 FAQ/D05/64.01"/>
    <s v="WO060800484"/>
    <m/>
    <m/>
    <m/>
    <n v="116.34333360940199"/>
    <n v="-8.6760711724175295"/>
    <s v="MD|MYDB-20260803264264|SC00001/MC00046|Bengkel Saepudin|081917360777"/>
    <s v="MYDIGIBIZPARTNER"/>
    <m/>
    <m/>
    <m/>
    <m/>
    <m/>
    <m/>
    <m/>
    <m/>
    <s v="Management Janji"/>
    <s v="2026-08-04 13:00:00 | Nama : BP SAEPUDIN  No Hp : 081917360777 No Alt :  Tgl Pemasangan : 04 Agustus 2026 Interval : PAGI  Note : Hubungi pelanggan terlebih dahulu"/>
    <s v="FCC"/>
    <d v="2026-03-08T14:40:09"/>
    <d v="2026-08-04T13:00:00"/>
    <m/>
    <s v="PS"/>
    <s v="LOMBOK TENGAH"/>
    <s v="NO ADDON"/>
    <n v="20260804"/>
    <s v="Completed"/>
    <s v="HSI Bisnis PSB 70% - 150 Mbps"/>
    <s v="INDIBIZ"/>
    <m/>
    <m/>
    <d v="2026-08-04T13:00:00"/>
    <s v="2026-08-04 13:00:00 | Nama : BP SAEPUDIN  No Hp : 081917360777 No Alt :  Tgl Pemasangan : 04 Agustus 2026 Interval : PAGI  Note : Hubungi pelanggan terlebih dahulu"/>
    <n v="2026"/>
    <n v="8"/>
    <n v="4"/>
    <d v="2026-08-04T00:00:00"/>
    <n v="-0.54166666666424135"/>
    <x v="0"/>
    <x v="9"/>
  </r>
  <r>
    <n v="444"/>
    <n v="1002516945"/>
    <n v="3"/>
    <x v="5"/>
    <n v="5"/>
    <s v="SBY SELATAN"/>
    <s v="TANDES"/>
    <s v="DMO"/>
    <s v="REG"/>
    <s v="AO"/>
    <s v="NEW SALES"/>
    <m/>
    <s v="Completed (PS)"/>
    <s v="RBS-Regional 3"/>
    <d v="2026-08-10T09:18:19"/>
    <d v="2026-08-10T16:05:18"/>
    <n v="69362114"/>
    <m/>
    <n v="152301273580"/>
    <s v="SERASACAFESBY"/>
    <s v="ODP-DMO-FNA/10"/>
    <s v="WO061376419"/>
    <m/>
    <m/>
    <m/>
    <n v="112.73893219999999"/>
    <n v="-7.2915653000000002"/>
    <s v="|MN02093|/SERASACAFESBY/Andi Muhammad N/082344652389/ajoppar@gmail.com/HSI Basic Winback + Antares Eazy (1:2) 50 Mbps (Rp 395.000) PSB Rp 150.000"/>
    <s v="Sales Force DBS"/>
    <m/>
    <m/>
    <m/>
    <m/>
    <m/>
    <m/>
    <m/>
    <m/>
    <s v="Management Janji"/>
    <s v="2026-08-11 13:00:00|Nama : BP ANDI MUHAMMAD NUR S No Hp : 082344652389 No Alt :  Tgl Pemasangan : 11 Agustus 2026 Interval : SIANG Note : Hubungi pelanggan terlebih dahulu|40971402|MYDITA"/>
    <s v="FCC"/>
    <d v="2026-10-08T09:25:41"/>
    <d v="2026-08-11T13:00:00"/>
    <m/>
    <s v="PS"/>
    <s v="DARMO GUBENG"/>
    <s v="ANTAREZ"/>
    <n v="20260810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1T13:00:00"/>
    <s v="2026-08-11 13:00:00|Nama : BP ANDI MUHAMMAD NUR S No Hp : 082344652389 No Alt :  Tgl Pemasangan : 11 Agustus 2026 Interval : SIANG Note : Hubungi pelanggan terlebih dahulu|40971402|MYDITA"/>
    <n v="2026"/>
    <n v="8"/>
    <n v="10"/>
    <d v="2026-08-10T00:00:00"/>
    <n v="-1.5416666666642413"/>
    <x v="0"/>
    <x v="26"/>
  </r>
  <r>
    <n v="445"/>
    <n v="1002511940"/>
    <n v="3"/>
    <x v="0"/>
    <n v="5"/>
    <s v="MADIUN"/>
    <s v="MADIUN"/>
    <s v="MNZ"/>
    <s v="REG"/>
    <s v="AO"/>
    <s v="NEW SALES"/>
    <s v="1P INET"/>
    <s v="Completed (PS)"/>
    <s v="RBS-Regional 3"/>
    <d v="2026-08-06T11:04:57"/>
    <d v="2026-08-06T16:28:32"/>
    <n v="69359795"/>
    <m/>
    <n v="152601214909"/>
    <s v="SPBU 54.631.07"/>
    <s v="ODP-MNZ-FAX/37"/>
    <s v="WO061056718"/>
    <m/>
    <m/>
    <m/>
    <n v="111.50963"/>
    <n v="-7.6108029999999998"/>
    <s v="|MN00265|MYIA-078552717032/POI/ROBBY PERMANA PUTRA/089619618698/spbu_5463107_madiun@yahoo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10:06"/>
    <d v="2026-08-07T08:00:00"/>
    <m/>
    <s v="PS"/>
    <s v="X"/>
    <s v="NO ADDON"/>
    <n v="20260806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6"/>
    <d v="2026-08-06T00:00:00"/>
    <n v="-1.3333333333357587"/>
    <x v="0"/>
    <x v="21"/>
  </r>
  <r>
    <n v="446"/>
    <n v="1002515842"/>
    <n v="3"/>
    <x v="7"/>
    <n v="4"/>
    <s v="KUDUS"/>
    <s v="PURWODADI"/>
    <s v="PWB"/>
    <s v="REG"/>
    <s v="AO"/>
    <s v="NEW SALES"/>
    <s v="1P INET"/>
    <s v="7 | OSS - PROVISIONING ISSUED"/>
    <s v="RBS-Regional 3"/>
    <d v="2026-08-08T11:58:56"/>
    <d v="2026-08-09T13:08:53"/>
    <n v="69361390"/>
    <m/>
    <n v="141568113904"/>
    <s v="ONDOL"/>
    <s v="ODP-PWB-FD/156 FD/D05/156.01"/>
    <s v="WO061251811"/>
    <m/>
    <m/>
    <m/>
    <n v="110.92130698836699"/>
    <n v="-7.02527454543403"/>
    <s v="|MN00410|MYIA-046729611048/POI/ALI MUCHSIN/082327602683/amuh2150@gmail.com"/>
    <s v="MYIB_ASSISTANT"/>
    <m/>
    <m/>
    <m/>
    <m/>
    <m/>
    <m/>
    <m/>
    <m/>
    <s v="Management Janji"/>
    <s v="2026-08-09 13:00:00 | Nama PIC: bp muchsin Notel: 082327602683 Alt: -  Tanggal: 9/8/2026 Jam Pasang: Siang Note: Hubungi pelanggan sebelum ke lokasi, terima kasih. "/>
    <s v="FCC"/>
    <d v="2026-08-08T12:09:43"/>
    <d v="2026-08-09T13:00:00"/>
    <m/>
    <s v="PI"/>
    <s v="X"/>
    <s v="NO ADDON"/>
    <m/>
    <s v="Provisioning Issued"/>
    <s v="HSI Bisnis Promo HUT Telkom PSB 70% - 150 Mbps"/>
    <s v="INDIBIZ"/>
    <m/>
    <m/>
    <d v="2026-08-09T13:00:00"/>
    <s v="2026-08-09 13:00:00 | Nama PIC: bp muchsin Notel: 082327602683 Alt: -  Tanggal: 9/8/2026 Jam Pasang: Siang Note: Hubungi pelanggan sebelum ke lokasi, terima kasih. "/>
    <m/>
    <m/>
    <m/>
    <e v="#NUM!"/>
    <e v="#NUM!"/>
    <x v="1"/>
    <x v="1"/>
  </r>
  <r>
    <n v="447"/>
    <n v="1002512810"/>
    <n v="3"/>
    <x v="2"/>
    <n v="5"/>
    <s v="SINGARJA"/>
    <s v="GIANYAR"/>
    <s v="GIN"/>
    <s v="REG"/>
    <s v="AO"/>
    <s v="NEW SALES"/>
    <m/>
    <s v="Completed (PS)"/>
    <s v="RBS-Regional 3"/>
    <d v="2026-08-06T15:04:38"/>
    <d v="2026-08-09T20:53:49"/>
    <n v="69360128"/>
    <m/>
    <n v="172407213388"/>
    <s v="SD NEGERI 3 BONA"/>
    <s v="ODP-GIN-FA/53"/>
    <s v="WO061109550"/>
    <m/>
    <m/>
    <m/>
    <n v="115.3188648"/>
    <n v="-8.5513589999999997"/>
    <s v="|MN02658|/PIC Ni Made Kristiani/085964280157/madekristiani099@gmail.com"/>
    <s v="Sales Force DBS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5:25:44"/>
    <d v="2026-08-07T15:00:00"/>
    <s v="Kendala Lainnya"/>
    <s v="PS"/>
    <s v="GIANYAR"/>
    <s v="NO ADDON"/>
    <n v="20260809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5:00:00"/>
    <s v="2026-08-07 15:00:00|Jam pemasangan : 12.00 Info Tambahan : Hubungi pelanggan dulu sebelum ke lokasi terimakasih |40951378|MYDITA"/>
    <n v="2026"/>
    <n v="8"/>
    <n v="9"/>
    <d v="2026-08-09T00:00:00"/>
    <n v="1.375"/>
    <x v="2"/>
    <x v="5"/>
  </r>
  <r>
    <n v="448"/>
    <n v="1002510097"/>
    <n v="3"/>
    <x v="6"/>
    <n v="5"/>
    <s v="SIDOARJO"/>
    <s v="JOMBANG"/>
    <s v="JOM"/>
    <s v="REG"/>
    <s v="AO"/>
    <s v="NEW SALES"/>
    <m/>
    <s v="Completed (PS)"/>
    <s v="RBS-Regional 3"/>
    <d v="2026-08-05T10:59:01"/>
    <d v="2026-08-06T19:45:54"/>
    <n v="69358945"/>
    <m/>
    <n v="152318240530"/>
    <s v="KAMIMA"/>
    <s v="ODP-JOM-FS/71"/>
    <s v="WO061110249"/>
    <m/>
    <m/>
    <m/>
    <n v="112.2182945"/>
    <n v="-7.5307591"/>
    <s v="|MN02084|/KAMIMA/WINBACK 2.0 HSI B2B (1:1) 50MBPS 355RB PSB DISC 70%//crahmadanty@gmail.com/CECIA RAHMADANTY /81252330223"/>
    <s v="Sales Force DBS"/>
    <m/>
    <m/>
    <m/>
    <m/>
    <m/>
    <m/>
    <m/>
    <m/>
    <s v="Management Janji"/>
    <s v="2026-08-07 15:00:00|Tanggal pemasangan: 6/08/2026 Jam pemasangan : pagi / siang Info Tambahan : Hubungi pelanggan dulu sebelum ke lokasi. terima kasih|40010577|MYDITA"/>
    <s v="FCC"/>
    <d v="2026-05-08T11:24:55"/>
    <d v="2026-08-07T15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Tanggal pemasangan: 6/08/2026 Jam pemasangan : pagi / siang Info Tambahan : Hubungi pelanggan dulu sebelum ke lokasi. terima kasih|40010577|MYDITA"/>
    <n v="2026"/>
    <n v="8"/>
    <n v="6"/>
    <d v="2026-08-06T00:00:00"/>
    <n v="-1.625"/>
    <x v="0"/>
    <x v="13"/>
  </r>
  <r>
    <n v="449"/>
    <n v="1002514842"/>
    <n v="3"/>
    <x v="6"/>
    <n v="5"/>
    <s v="JEMBER"/>
    <s v="JEMBER"/>
    <s v="JER"/>
    <s v="REG"/>
    <s v="AO"/>
    <s v="NEW SALES"/>
    <s v="1P INET"/>
    <s v="Completed (PS)"/>
    <s v="RBS-Regional 3"/>
    <d v="2026-08-07T14:28:56"/>
    <d v="2026-08-09T10:53:46"/>
    <n v="69360886"/>
    <m/>
    <n v="152501280879"/>
    <s v="Bimbel Ganesha Operation"/>
    <s v="ODP-JER-FD/08 FD/D01/01.08"/>
    <s v="WO061172449"/>
    <m/>
    <m/>
    <m/>
    <n v="113.697486631572"/>
    <n v="-8.1747603830376701"/>
    <s v="MD|MYDB-20260806264563|DN00001/MN00906|Bimbel Ganesha Operation|085259222201"/>
    <s v="MYDIGIBIZPARTNER"/>
    <m/>
    <m/>
    <m/>
    <m/>
    <m/>
    <m/>
    <m/>
    <m/>
    <s v="Management Janji"/>
    <s v="2026-08-08 13:00:00 | Nama PIC : Huznil No HP : 085259222201 Alt :  M Janji : 08/08/2026 Jam Pasang : 08.00 - 13:00  NoteÃ‚Â :  hubungi terlebih dahulu sebelum kelokasi"/>
    <s v="FCC"/>
    <d v="2026-07-08T14:40:02"/>
    <d v="2026-08-08T13:00:00"/>
    <m/>
    <s v="PS"/>
    <s v="JEMBER"/>
    <s v="NO ADDON"/>
    <n v="20260809"/>
    <s v="Completed"/>
    <s v="HSI Bisnis Basic Promo HUT Telkom PSB 70% - 50 Mbps"/>
    <s v="INDIBIZ"/>
    <m/>
    <m/>
    <d v="2026-08-08T13:00:00"/>
    <s v="2026-08-08 13:00:00 | Nama PIC : Huznil No HP : 085259222201 Alt :  M Janji : 08/08/2026 Jam Pasang : 08.00 - 13:00  NoteÃ‚Â :  hubungi terlebih dahulu sebelum kelokasi"/>
    <n v="2026"/>
    <n v="8"/>
    <n v="9"/>
    <d v="2026-08-09T00:00:00"/>
    <n v="0.45833333333575865"/>
    <x v="0"/>
    <x v="27"/>
  </r>
  <r>
    <n v="450"/>
    <n v="1002506060"/>
    <n v="3"/>
    <x v="0"/>
    <n v="5"/>
    <s v="MADIUN"/>
    <s v="TUBAN"/>
    <s v="BCR"/>
    <s v="REG"/>
    <s v="AO"/>
    <s v="NEW SALES"/>
    <s v="1P INET"/>
    <s v="Completed (PS)"/>
    <s v="RBS-Regional 3"/>
    <d v="2026-08-03T13:13:58"/>
    <d v="2026-08-04T14:53:00"/>
    <n v="69357479"/>
    <m/>
    <n v="152648206699"/>
    <s v="SPBU 5362328"/>
    <s v="ODP-BCR-FAD/59 FAD/D06/59.01"/>
    <s v="WO060789043"/>
    <m/>
    <m/>
    <m/>
    <n v="111.801662072539"/>
    <n v="-6.7924671514779904"/>
    <s v="MD|MYDB-20260803264230|DN00001/MN01285|SPBU 5362328|087748027809"/>
    <s v="MYDIGIBIZPARTNER"/>
    <m/>
    <m/>
    <m/>
    <m/>
    <m/>
    <m/>
    <m/>
    <m/>
    <s v="Management Janji"/>
    <s v="2026-08-04 13:00:00 |  M Janji : (04/08/2026) jam Pasang : 09:00 Note : hubungi pelanggan jika ingin kelokasi"/>
    <s v="FCC"/>
    <d v="2026-03-08T13:25:40"/>
    <d v="2026-08-04T13:00:00"/>
    <m/>
    <s v="PS"/>
    <s v="JATIROGO BANCAR"/>
    <s v="NO ADDON"/>
    <n v="20260804"/>
    <s v="Completed"/>
    <s v="HSI Bisnis Promo HUT Telkom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0"/>
    <x v="15"/>
  </r>
  <r>
    <n v="451"/>
    <n v="1002505108"/>
    <n v="3"/>
    <x v="4"/>
    <n v="5"/>
    <s v="MATARAM"/>
    <s v="LOMBOK BARAT TENGAH"/>
    <s v="PRY"/>
    <s v="REG"/>
    <s v="AO"/>
    <s v="NEW SALES"/>
    <s v="1P INET"/>
    <s v="102 | FOLLOW UP COMPLETED"/>
    <s v="RBS-Regional 3"/>
    <d v="2026-08-02T10:13:56"/>
    <d v="2026-08-04T19:02:39"/>
    <n v="69356961"/>
    <m/>
    <n v="172603791301"/>
    <s v="APOTEK MUJUR"/>
    <s v="ODP-PYA-FAC/12 FAC/D02/12.01"/>
    <s v="WO060699312"/>
    <m/>
    <m/>
    <m/>
    <n v="116.35284204035899"/>
    <n v="-8.7613090433028802"/>
    <s v="MD|MYDB-20260802264165|SC00001/MC00069|APOTEK MUJUR|081929345150"/>
    <s v="MYDIGIBIZPARTNER"/>
    <m/>
    <m/>
    <m/>
    <m/>
    <m/>
    <m/>
    <m/>
    <m/>
    <s v="Management Janji"/>
    <s v="2026-08-03 08:00:00 | Nama PIC : Sahnan No HP : 081929345150 Alt :  M Janji : 03/08/2026 Jam Pasang : 08.00 - 13:00  NoteÃ‚Â :  hubungi terlebih dahulu sebelum kelokasi "/>
    <s v="FCC"/>
    <d v="2026-02-08T10:25:14"/>
    <d v="2026-08-03T08:00:00"/>
    <s v="Kendala Lainnya"/>
    <s v="REVOKE"/>
    <s v="LOMBOK TENGAH"/>
    <s v="NO ADDON"/>
    <m/>
    <s v="Follow Up Revoke Completed, New Order ID : SC1002509453"/>
    <s v="HSI Bisnis Promo HUT Telkom PSB 70% - 150 Mbps"/>
    <s v="INDIBIZ"/>
    <m/>
    <m/>
    <d v="2026-08-03T08:00:00"/>
    <s v="2026-08-03 08:00:00 | Nama PIC : Sahnan No HP : 081929345150 Alt :  M Janji : 03/08/2026 Jam Pasang : 08.00 - 13:00  NoteÃ‚Â :  hubungi terlebih dahulu sebelum kelokasi "/>
    <m/>
    <m/>
    <m/>
    <e v="#NUM!"/>
    <e v="#NUM!"/>
    <x v="1"/>
    <x v="9"/>
  </r>
  <r>
    <n v="452"/>
    <n v="1002508007"/>
    <n v="3"/>
    <x v="7"/>
    <n v="4"/>
    <s v="KUDUS"/>
    <s v="PATI"/>
    <s v="PAT"/>
    <s v="REG"/>
    <s v="AO"/>
    <s v="NEW SALES"/>
    <m/>
    <s v="98 | OSS - CANCEL COMPLETE"/>
    <s v="RBS-Regional 3"/>
    <d v="2026-08-04T12:26:57"/>
    <d v="2026-08-10T17:15:47"/>
    <n v="69358221"/>
    <n v="2955162063"/>
    <n v="142551119447"/>
    <s v="PT GLOBAL JET EXPRESS"/>
    <s v="ODP-PAT-FAJ/001"/>
    <s v="WO060926902"/>
    <m/>
    <m/>
    <m/>
    <n v="111.0626635"/>
    <n v="-6.6565117000000003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04-08T12:39:55"/>
    <d v="2026-08-06T08:00:00"/>
    <s v="Kendala Pelanggan"/>
    <s v="CANCEL"/>
    <s v="X"/>
    <s v="NO ADDON"/>
    <m/>
    <s v="Cancel 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1"/>
    <x v="1"/>
  </r>
  <r>
    <n v="453"/>
    <n v="1002515578"/>
    <n v="3"/>
    <x v="1"/>
    <n v="4"/>
    <s v="SEMARANG"/>
    <s v="SALATIGA"/>
    <s v="SLI"/>
    <s v="REG"/>
    <s v="AO"/>
    <s v="NEW SALES"/>
    <s v="1P INET"/>
    <s v="102 | FOLLOW UP COMPLETED"/>
    <s v="RBS-Regional 3"/>
    <d v="2026-08-08T08:28:57"/>
    <d v="2026-08-10T11:18:44"/>
    <n v="69361228"/>
    <m/>
    <n v="142434111349"/>
    <s v="eatore kost"/>
    <s v="ODP-SLI-FH/003 FH/D01/003.01"/>
    <s v="WO061234050"/>
    <m/>
    <m/>
    <m/>
    <n v="110.50780930000001"/>
    <n v="-7.3395962999999904"/>
    <s v="|MN00426|MYIA-030887676866/POI/muchamad rifky/088980332597/muchamad881@gmail.com"/>
    <s v="MYIB_ASSISTANT"/>
    <m/>
    <m/>
    <m/>
    <m/>
    <m/>
    <m/>
    <m/>
    <m/>
    <s v="Management Janji"/>
    <s v="2026-08-09 08:00:00 | Nama PIC : Bp Rifky No Hp : 088980332597 No Alt : - Tgl Pemasangan : 09 Agustus 2026 Interval : SIANG Note : Hubungi pelanggan terlebih dahulu"/>
    <s v="FCC"/>
    <d v="2026-08-08T08:39:49"/>
    <d v="2026-08-09T08:00:00"/>
    <s v="Kendala Pelanggan"/>
    <s v="REVOKE"/>
    <s v="X"/>
    <s v="NO ADDON"/>
    <m/>
    <s v="Follow Up Revoke Completed, New Order ID : SC1002517395"/>
    <s v="HSI Bisnis Promo HUT Telkom PSB 70% - 100 Mbps"/>
    <s v="INDIBIZ"/>
    <m/>
    <m/>
    <d v="2026-08-09T08:00:00"/>
    <s v="2026-08-09 08:00:00 | Nama PIC : Bp Rifky No Hp : 088980332597 No Alt : - Tgl Pemasangan : 09 Agustus 2026 Interval : SIANG Note : Hubungi pelanggan terlebih dahulu"/>
    <m/>
    <m/>
    <m/>
    <e v="#NUM!"/>
    <e v="#NUM!"/>
    <x v="1"/>
    <x v="1"/>
  </r>
  <r>
    <n v="454"/>
    <n v="1002517277"/>
    <n v="3"/>
    <x v="6"/>
    <n v="5"/>
    <s v="PASURUAN"/>
    <s v="PASURUAN"/>
    <s v="PSN"/>
    <s v="REG"/>
    <s v="AO"/>
    <s v="NEW SALES"/>
    <m/>
    <s v="7 | OSS - PROVISIONING ISSUED"/>
    <s v="RBS-Regional 3"/>
    <d v="2026-08-10T10:41:49"/>
    <d v="2026-08-11T08:08:11"/>
    <n v="69362213"/>
    <m/>
    <n v="152729256722"/>
    <s v="TOKO FAIZAH"/>
    <s v="ODP-PSN-FCH/20"/>
    <s v="WO061384440"/>
    <m/>
    <m/>
    <m/>
    <n v="112.84340419999999"/>
    <n v="-7.6977966999999996"/>
    <s v="|MN01982|/TOKO FAIZAH/WINBACK 2.0 HSI B2B (1:2) 50MBPS 320RB PSB DISC 70%/PSN/Irfan12@gmail.com/M IRFAN/ 087720098215 / 0882010070930 / 81357570343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10:54:58"/>
    <d v="2026-08-11T08:00:00"/>
    <m/>
    <s v="PI"/>
    <s v="PASURU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m/>
    <m/>
    <m/>
    <e v="#NUM!"/>
    <e v="#NUM!"/>
    <x v="1"/>
    <x v="17"/>
  </r>
  <r>
    <n v="455"/>
    <n v="1002507103"/>
    <n v="3"/>
    <x v="0"/>
    <n v="5"/>
    <s v="MADIUN"/>
    <s v="TUBAN"/>
    <s v="JTR"/>
    <s v="REG"/>
    <s v="AO"/>
    <s v="NEW SALES"/>
    <s v="1P INET"/>
    <s v="102 | FOLLOW UP COMPLETED"/>
    <s v="RBS-Regional 3"/>
    <d v="2026-08-04T09:46:56"/>
    <d v="2026-08-08T12:25:15"/>
    <n v="69358013"/>
    <m/>
    <n v="152645203670"/>
    <s v="yayasan sunatunnur"/>
    <s v="ODP-JTR-FB/38 FB/D08/38.01"/>
    <s v="WO060859092"/>
    <m/>
    <m/>
    <m/>
    <n v="111.722955049638"/>
    <n v="-7.0150902159156399"/>
    <s v="|MN02366|MYIA-021358576561/POI/salehudin/082332907901/smaislamiyah2002@gmail.com"/>
    <s v="MYIB_ASSISTANT"/>
    <m/>
    <m/>
    <m/>
    <m/>
    <m/>
    <m/>
    <m/>
    <m/>
    <s v="Management Janji"/>
    <s v="2026-08-05 08:00:00 | Nama PIC: bp salehuddin Notel: 082332907901 Alt: -  Tanggal: 5/8/2026 Jam Pasang: Pagi Note: Hubungi sebelum ke lokasi, terimakasih. "/>
    <s v="FCC"/>
    <d v="2026-04-08T09:55:31"/>
    <d v="2026-08-05T08:00:00"/>
    <s v="Kendala Teknik"/>
    <s v="REVOKE"/>
    <s v="JATIROGO BANCAR"/>
    <s v="NO ADDON"/>
    <m/>
    <s v="Follow Up Revoke Completed, New Order ID : SC1002515872"/>
    <s v="HSI Bisnis Basic Promo HUT Telkom PSB 70% - 200 Mbps"/>
    <s v="INDIBIZ"/>
    <m/>
    <m/>
    <d v="2026-08-05T08:00:00"/>
    <s v="2026-08-05 08:00:00 | Nama PIC: bp salehuddin Notel: 082332907901 Alt: -  Tanggal: 5/8/2026 Jam Pasang: Pagi Note: Hubungi sebelum ke lokasi, terimakasih. "/>
    <m/>
    <m/>
    <m/>
    <e v="#NUM!"/>
    <e v="#NUM!"/>
    <x v="1"/>
    <x v="15"/>
  </r>
  <r>
    <n v="456"/>
    <n v="1002504611"/>
    <n v="3"/>
    <x v="0"/>
    <n v="5"/>
    <s v="KEDIRI"/>
    <s v="TULUNGAGUNG"/>
    <s v="TUL"/>
    <s v="REG"/>
    <s v="AO"/>
    <s v="NEW SALES"/>
    <s v="1P INET"/>
    <s v="Completed (PS)"/>
    <s v="RBS-Regional 3"/>
    <d v="2026-08-01T13:58:56"/>
    <d v="2026-08-02T14:00:48"/>
    <n v="69356768"/>
    <m/>
    <n v="152606246179"/>
    <s v="SPBU NGANTRU 54.662.06"/>
    <s v="ODP-TUL-FAP/66 FAP/D05/66.01"/>
    <s v="WO060653984"/>
    <m/>
    <m/>
    <m/>
    <n v="111.93244199999999"/>
    <n v="-8.0037260000000003"/>
    <s v="|MN01011|MYIA-094533404365/POI/ARIF PRASETYA WARAHAP/082234244764/itafifarma@gmail.com"/>
    <s v="MYIB_ASSISTANT"/>
    <m/>
    <m/>
    <m/>
    <m/>
    <m/>
    <m/>
    <m/>
    <m/>
    <s v="Management Janji"/>
    <s v="2026-08-02 13:00:00 | M Janji : 2 agustus 2026 jam Pasang : pagi siang Note : hubungi pelanggan jika ingin kelokasi"/>
    <s v="FCC"/>
    <d v="2026-01-08T14:09:52"/>
    <d v="2026-08-02T13:00:00"/>
    <m/>
    <s v="PS"/>
    <s v="TULUNGAGUNG"/>
    <s v="NO ADDON"/>
    <n v="20260802"/>
    <s v="Completed"/>
    <s v="HSI Bisnis Promo HUT Telkom PSB 70% - 50 Mbps"/>
    <s v="INDIBIZ"/>
    <m/>
    <m/>
    <d v="2026-08-02T13:00:00"/>
    <s v="2026-08-02 13:00:00 | M Janji : 2 agustus 2026 jam Pasang : pagi siang Note : hubungi pelanggan jika ingin kelokasi"/>
    <n v="2026"/>
    <n v="8"/>
    <n v="2"/>
    <d v="2026-08-02T00:00:00"/>
    <n v="-0.54166666666424135"/>
    <x v="0"/>
    <x v="18"/>
  </r>
  <r>
    <n v="457"/>
    <n v="1002512150"/>
    <n v="3"/>
    <x v="3"/>
    <n v="4"/>
    <s v="YOGYAKARTA"/>
    <s v="INNER - YOGYA JATENG SELATAN"/>
    <s v="KBU"/>
    <s v="REG"/>
    <s v="AO"/>
    <s v="NEW SALES"/>
    <s v="1P INET"/>
    <s v="Completed (PS)"/>
    <s v="RBS-Regional 3"/>
    <d v="2026-08-06T11:49:57"/>
    <d v="2026-08-08T18:09:52"/>
    <n v="69359856"/>
    <m/>
    <n v="146113146439"/>
    <s v="ERABLUE WH SLEMAN"/>
    <s v="ODP-KBU-FGB/041 FGB/D02/041.01"/>
    <s v="WO061062728"/>
    <m/>
    <m/>
    <m/>
    <n v="110.330237"/>
    <n v="-7.7973590000000002"/>
    <s v="|MN02587|MYIA-001120357446/POI/HASBIBINTARO SHIDDIQ/081249549394/nextperdanaone@gmail.com"/>
    <s v="MYIB_ASSISTANT"/>
    <m/>
    <m/>
    <m/>
    <m/>
    <m/>
    <m/>
    <m/>
    <m/>
    <s v="Management Janji"/>
    <s v="2026-08-08 13:00:00 | Nama PIC : bapak hasbi No HP : 081249549394 Alt :  M Janji : (JUMAT/7/AGUSTUS/2026) jam Pasang : 09:00 Note : hubungi pelanggan jika ingin kelokasi"/>
    <s v="FCC"/>
    <d v="2026-06-08T11:54:59"/>
    <d v="2026-08-08T13:00:00"/>
    <m/>
    <s v="PS"/>
    <s v="X"/>
    <s v="NO ADDON"/>
    <n v="20260808"/>
    <s v="Completed"/>
    <s v="HSI Bisnis PSB 70% - 100 Mbps"/>
    <s v="INDIBIZ"/>
    <m/>
    <m/>
    <d v="2026-08-08T13:00:00"/>
    <s v="2026-08-08 13:00:00 | Nama PIC : bapak hasbi No HP : 081249549394 Alt :  M Janji : (JUMAT/7/AGUSTUS/2026) jam Pasang : 09:00 Note : hubungi pelanggan jika ingin kelokasi"/>
    <n v="2026"/>
    <n v="8"/>
    <n v="8"/>
    <d v="2026-08-08T00:00:00"/>
    <n v="-0.54166666666424135"/>
    <x v="0"/>
    <x v="1"/>
  </r>
  <r>
    <n v="458"/>
    <n v="1002516422"/>
    <n v="3"/>
    <x v="5"/>
    <n v="5"/>
    <s v="SBY SELATAN"/>
    <s v="KETINTANG"/>
    <s v="RKT"/>
    <s v="REG"/>
    <s v="AO"/>
    <s v="NEW SALES"/>
    <s v="1P INET"/>
    <s v="OSS - FALLOUT"/>
    <s v="RBS-Regional 3"/>
    <d v="2026-08-09T11:40:57"/>
    <d v="2026-08-10T17:30:41"/>
    <n v="69361782"/>
    <m/>
    <n v="152308241996"/>
    <s v="PT. Senlan Jaya Abadi"/>
    <s v="ODP-RKT-FBA/11 FBA/D01/11.01"/>
    <s v="WO061311294"/>
    <m/>
    <m/>
    <m/>
    <n v="112.751086"/>
    <n v="-7.3037729999999996"/>
    <s v="|MN02351|MYIA-029619196030/POI/Wu Fengmei/082266696168/senlan.88888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1:54:51"/>
    <d v="2026-08-10T08:00:00"/>
    <s v="Kendala Pelanggan"/>
    <s v="FO_WFM"/>
    <s v="RUNGKUT"/>
    <s v="NO ADDON"/>
    <m/>
    <s v="Provisioning Failed|WFM|INF009014356|batal, karena pelanggan meminta pemasangan di area Jakarta, bukan surabaya"/>
    <s v="HSI Bisnis Basic PSB 70% Dual Band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1"/>
    <x v="12"/>
  </r>
  <r>
    <n v="459"/>
    <n v="1002512245"/>
    <n v="3"/>
    <x v="5"/>
    <n v="5"/>
    <s v="SBY UTARA"/>
    <s v="MANYAR"/>
    <s v="MGO"/>
    <s v="REG"/>
    <s v="AO"/>
    <s v="NEW SALES"/>
    <s v="1P INET"/>
    <s v="102 | FOLLOW UP COMPLETED"/>
    <s v="RBS-Regional 3"/>
    <d v="2026-08-06T12:34:56"/>
    <d v="2026-08-10T16:13:02"/>
    <n v="69359904"/>
    <m/>
    <n v="152413167553"/>
    <s v="LEMBAGA PENDIDIKAN BAHASA CHINA"/>
    <s v="ODP-DMO-FAC/14 FAC/D03/14.01"/>
    <s v="WO061067864"/>
    <m/>
    <m/>
    <m/>
    <n v="112.75182599999999"/>
    <n v="-7.2598849999999997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jam Pasang : 09:00 Note : hubungi pelanggan jika ingin kelokasi "/>
    <s v="FCC"/>
    <d v="2026-06-08T12:40:10"/>
    <d v="2026-08-07T13:00:00"/>
    <s v="Kendala Pelanggan"/>
    <s v="REVOKE"/>
    <s v="MERGOYOSO"/>
    <s v="NO ADDON"/>
    <m/>
    <s v="Follow Up Revoke Completed, New Order ID : SC1002518438"/>
    <s v="HSI Bisnis Promo HUT Telkom PSB 70% - 200 Mbps"/>
    <s v="INDIBIZ"/>
    <m/>
    <m/>
    <d v="2026-08-07T13:00:00"/>
    <s v="2026-08-07 13:00:00 | M Janji : (07/08/026) jam Pasang : 09:00 Note : hubungi pelanggan jika ingin kelokasi "/>
    <m/>
    <m/>
    <m/>
    <e v="#NUM!"/>
    <e v="#NUM!"/>
    <x v="1"/>
    <x v="12"/>
  </r>
  <r>
    <n v="460"/>
    <n v="1002517230"/>
    <n v="3"/>
    <x v="7"/>
    <n v="4"/>
    <s v="KUDUS"/>
    <s v="PURWODADI"/>
    <s v="WRO"/>
    <s v="REG"/>
    <s v="AO"/>
    <s v="NEW SALES"/>
    <m/>
    <s v="Completed (PS)"/>
    <s v="RBS-Regional 3"/>
    <d v="2026-08-10T10:26:10"/>
    <d v="2026-08-10T16:09:48"/>
    <n v="69361025"/>
    <m/>
    <n v="142509107229"/>
    <s v="SPBU 4458112"/>
    <s v="ODP-WRO-FG/112"/>
    <s v="WO061370905"/>
    <m/>
    <m/>
    <m/>
    <n v="111.13602040252501"/>
    <n v="-7.0904512744156003"/>
    <s v="|MN01996|MYIA-091289207121/POI/Siti Munfaizah/085325118582/spbutruwolu@gmail.com"/>
    <s v="Amex"/>
    <m/>
    <m/>
    <m/>
    <m/>
    <m/>
    <m/>
    <m/>
    <m/>
    <s v="Management Janji"/>
    <s v="2026-08-08 13:00:00 | telp :085325118582   alt : pagi / siang 08/08/2026  hub sebelum ke lokasi   "/>
    <s v="FCC"/>
    <d v="2026-10-08T10:39:47"/>
    <m/>
    <m/>
    <s v="PS"/>
    <s v="WIROSARI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8 13:00:00 | telp :085325118582   alt : pagi / siang 08/08/2026  hub sebelum ke lokasi   "/>
    <n v="2026"/>
    <n v="8"/>
    <n v="10"/>
    <d v="2026-08-10T00:00:00"/>
    <n v="-0.29166666666424135"/>
    <x v="0"/>
    <x v="1"/>
  </r>
  <r>
    <n v="461"/>
    <n v="1002512828"/>
    <n v="3"/>
    <x v="3"/>
    <n v="4"/>
    <s v="YOGYAKARTA"/>
    <s v="SLEMAN"/>
    <s v="GOD"/>
    <s v="REG"/>
    <s v="AO"/>
    <s v="NEW SALES"/>
    <m/>
    <s v="MYDITA - GAGAL SEND CARING UNSC"/>
    <s v="RBS-Regional 3"/>
    <d v="2026-08-06T15:08:42"/>
    <d v="2026-08-07T14:09:02"/>
    <n v="69360136"/>
    <m/>
    <n v="146136130072"/>
    <s v="Jaringan Multimedia Indonesia"/>
    <m/>
    <m/>
    <m/>
    <m/>
    <m/>
    <n v="110.198357732925"/>
    <n v="-7.677076675801390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462"/>
    <n v="1002508433"/>
    <n v="3"/>
    <x v="0"/>
    <n v="5"/>
    <s v="MALANG"/>
    <s v="KEPANJEN"/>
    <s v="KEP"/>
    <s v="REG"/>
    <s v="AO"/>
    <s v="NEW SALES"/>
    <m/>
    <s v="Completed (PS)"/>
    <s v="RBS-Regional 2"/>
    <d v="2026-08-04T14:05:48"/>
    <d v="2026-08-05T20:21:10"/>
    <n v="69358337"/>
    <m/>
    <n v="152718219088"/>
    <s v="SMA Taruna Nusantara Kampus Malang"/>
    <s v="ODP-KEP-FY/37"/>
    <s v="WO060922561"/>
    <m/>
    <m/>
    <m/>
    <n v="112.5413346"/>
    <n v="-8.1912453000000003"/>
    <s v="AMRBS;407072;AM LEDIT;PIC +62Ã‚Â 822Ã¢â‚¬â€˜3081Ã¢â‚¬â€˜8836 (Roni), Diaz +62 812-3302-1045 PSB INET ONLY 300MBPS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 |40010577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08.00 - 12.00 Info Tambahan : Hubungi pelanggan dulu sebelum ke lokasi terimakasih |40010577|MYDITA"/>
    <n v="2026"/>
    <n v="8"/>
    <n v="5"/>
    <d v="2026-08-05T00:00:00"/>
    <n v="-0.54166666666424135"/>
    <x v="0"/>
    <x v="23"/>
  </r>
  <r>
    <n v="463"/>
    <n v="1002509832"/>
    <n v="3"/>
    <x v="7"/>
    <n v="4"/>
    <s v="SOLO"/>
    <s v="BOYOLALI"/>
    <s v="BYL"/>
    <s v="REG"/>
    <s v="AO"/>
    <s v="NEW SALES"/>
    <s v="2P INET + VOICE"/>
    <s v="WAITING AKTIFASI IHLD"/>
    <s v="RBS-Regional 3"/>
    <d v="2026-08-05T09:48:57"/>
    <d v="2026-08-05T11:15:02"/>
    <n v="69356637"/>
    <m/>
    <m/>
    <s v="PT. MITRA SARANA PLASTINDO"/>
    <m/>
    <s v="WO060633867"/>
    <m/>
    <m/>
    <m/>
    <n v="110.60401"/>
    <n v="-7.4904099999999998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5-08T09:55:13"/>
    <d v="2026-08-02T00:00:00"/>
    <m/>
    <s v="UNSC"/>
    <s v="BOYOLALI"/>
    <s v="NO ADDON"/>
    <m/>
    <s v="WAITING:  |MYDITA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1"/>
    <x v="1"/>
  </r>
  <r>
    <n v="464"/>
    <n v="1002508356"/>
    <n v="3"/>
    <x v="0"/>
    <n v="5"/>
    <s v="KEDIRI"/>
    <s v="KEDIRI"/>
    <s v="KDI"/>
    <s v="REG"/>
    <s v="AO"/>
    <s v="NEW SALES"/>
    <s v="1P INET"/>
    <s v="Completed (PS)"/>
    <s v="RBS-Regional 3"/>
    <d v="2026-08-04T13:50:56"/>
    <d v="2026-08-05T10:11:58"/>
    <n v="69358325"/>
    <m/>
    <n v="152610241454"/>
    <s v="PRATAMA CAFE"/>
    <s v="ODP-KDI-FAQ/37 FAQ/D03/37.01"/>
    <s v="WO060897076"/>
    <m/>
    <m/>
    <m/>
    <n v="112.03705157186501"/>
    <n v="-7.7964092157564204"/>
    <s v="|MC20191|MYIA-016305736447/POI/JEFRY PRATAMA DINATA/08213638925/jefrypratama@web-library.net"/>
    <s v="MYIB_ASSISTANT"/>
    <m/>
    <m/>
    <m/>
    <m/>
    <m/>
    <m/>
    <m/>
    <m/>
    <s v="Management Janji"/>
    <s v="2026-08-05 13:00:00 | Nama Pic : BP JEFRY No Hp Pic : 08213638925 Jam Pemasangan : 08:00 - 12.00 Tanggal Pemasangan : RABU 05 AGUSTUS 2026 Info Tambahan : Hubungi pelanggan sebelum datang ke lokasi, terima kasih."/>
    <s v="FCC"/>
    <d v="2026-04-08T13:54:57"/>
    <d v="2026-08-05T13:00:00"/>
    <m/>
    <s v="PS"/>
    <s v="X"/>
    <s v="NO ADDON"/>
    <n v="20260805"/>
    <s v="Completed"/>
    <s v="HSI Bisnis Promo HUT Telkom PSB 70% - 200 Mbps"/>
    <s v="INDIBIZ"/>
    <m/>
    <m/>
    <d v="2026-08-05T13:00:00"/>
    <s v="2026-08-05 13:00:00 | Nama Pic : BP JEFRY No Hp Pic : 08213638925 Jam Pemasangan : 08:00 - 12.00 Tanggal Pemasangan : RABU 05 AGUSTUS 2026 Info Tambahan : Hubungi pelanggan sebelum datang ke lokasi, terima kasih."/>
    <n v="2026"/>
    <n v="8"/>
    <n v="5"/>
    <d v="2026-08-05T00:00:00"/>
    <n v="-0.54166666666424135"/>
    <x v="0"/>
    <x v="24"/>
  </r>
  <r>
    <n v="465"/>
    <n v="1002509301"/>
    <n v="3"/>
    <x v="7"/>
    <n v="4"/>
    <s v="KUDUS"/>
    <s v="KUDUS"/>
    <s v="KUD"/>
    <s v="REG"/>
    <s v="AO"/>
    <s v="NEW SALES"/>
    <s v="1P INET"/>
    <s v="Completed (PS)"/>
    <s v="RBS-Regional 3"/>
    <d v="2026-08-04T16:58:56"/>
    <d v="2026-08-06T12:47:21"/>
    <n v="69358606"/>
    <m/>
    <n v="142401145967"/>
    <s v="SPBU 4459519"/>
    <s v="ODP-KUD-FL/024 FL/D09/024.01"/>
    <s v="WO060923065"/>
    <m/>
    <m/>
    <m/>
    <n v="110.784807"/>
    <n v="-6.8597159999999997"/>
    <s v="|MC60142|MYIA-031755604161/POI/DERA BAHTIAR WIDIYANTO /08562685148/spbu_modern@yahoo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7:10:10"/>
    <d v="2026-08-05T13:00:00"/>
    <m/>
    <s v="PS"/>
    <s v="X"/>
    <s v="NO ADDON"/>
    <n v="20260806"/>
    <s v="Completed"/>
    <s v="HSI Bisnis Basic Promo HUT Telkom PSB 70% - 150 Mbps"/>
    <s v="INDIBIZ"/>
    <m/>
    <m/>
    <d v="2026-08-05T13:00:00"/>
    <s v="2026-08-05 13:00:00 | M Janji : (05/08/2026) jam Pasang pagi / siang  Note : hubungi pelanggan jika ingin kelokasi"/>
    <n v="2026"/>
    <n v="8"/>
    <n v="6"/>
    <d v="2026-08-06T00:00:00"/>
    <n v="0.45833333333575865"/>
    <x v="0"/>
    <x v="1"/>
  </r>
  <r>
    <n v="466"/>
    <n v="1002514357"/>
    <n v="3"/>
    <x v="3"/>
    <n v="4"/>
    <s v="PURWOKERTO"/>
    <s v="PURWOKERTO"/>
    <s v="PWT"/>
    <s v="REG"/>
    <s v="AO"/>
    <s v="NEW SALES"/>
    <m/>
    <s v="Completed (PS)"/>
    <s v="RBS-Regional 3"/>
    <d v="2026-08-07T11:31:57"/>
    <d v="2026-08-07T13:07:16"/>
    <n v="69358365"/>
    <m/>
    <n v="146303609728"/>
    <s v="sd negri 1 karangklesem"/>
    <s v="ODP-PWT-FAL/109"/>
    <s v="WO061151789"/>
    <m/>
    <m/>
    <m/>
    <n v="109.2428989"/>
    <n v="-7.4509164999999999"/>
    <s v="|MN02742|MYIA-037073417638/POI/arisa rahmawati romadlon/082227022522/risa.zaenudin30@gmail.com"/>
    <s v="Sales Profesional"/>
    <m/>
    <m/>
    <m/>
    <m/>
    <m/>
    <m/>
    <m/>
    <m/>
    <s v="Management Janji"/>
    <s v="2026-08-05 13:00:00 | Tanggal pemasangan : 05 AGUSTUS 2026  Jam pemasangan : pagi/siang  Info Tambahan : Hubungi pelanggan dulu sebelum ke lokasi  terima kasih"/>
    <s v="FCC"/>
    <d v="2026-07-08T11:40:14"/>
    <m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7T07:00:00"/>
    <s v="2026-08-05 13:00:00 | Tanggal pemasangan : 05 AGUSTUS 2026  Jam pemasangan : pagi/siang  Info Tambahan : Hubungi pelanggan dulu sebelum ke lokasi  terima kasih"/>
    <n v="2026"/>
    <n v="8"/>
    <n v="7"/>
    <d v="2026-08-07T00:00:00"/>
    <n v="-0.29166666666424135"/>
    <x v="0"/>
    <x v="1"/>
  </r>
  <r>
    <n v="467"/>
    <n v="1002510055"/>
    <n v="3"/>
    <x v="5"/>
    <n v="5"/>
    <s v="SBY UTARA"/>
    <s v="TANDES"/>
    <s v="LKI"/>
    <s v="REG"/>
    <s v="AO"/>
    <s v="NEW SALES"/>
    <s v="1P INET"/>
    <s v="100 | REVOKE COMPLETED"/>
    <s v="RBS-Regional 3"/>
    <d v="2026-08-05T10:46:56"/>
    <d v="2026-08-10T09:35:47"/>
    <n v="69358916"/>
    <m/>
    <n v="152424213432"/>
    <s v="STAR JAYA ANUGERAH"/>
    <s v="ODP-LKS-FDA/23 FDA/D02/23.01"/>
    <s v="WO060962583"/>
    <m/>
    <m/>
    <m/>
    <n v="112.69563220000001"/>
    <n v="-7.3047093999999904"/>
    <s v="MD|MYDB-20260805264400|DN00001/MN00443|STAR JAYA ANUGERAH|081808868863"/>
    <s v="MYDIGIBIZPARTNER"/>
    <m/>
    <m/>
    <m/>
    <m/>
    <m/>
    <m/>
    <m/>
    <m/>
    <s v="Management Janji"/>
    <s v="2026-08-07 15:00:00 | Nama Pic : BP ROY No Hp Pic : 081808868863 Jam Pemasangan : 08:00 - 12.00 Tanggal Pemasangan : KAMIS 06 AGUSTUS 2026 Info Tambahan : Hubungi pelanggan sebelum datang ke lokasi, terima kasih."/>
    <s v="FCC"/>
    <d v="2026-05-08T10:54:57"/>
    <d v="2026-08-07T15:00:00"/>
    <s v="Kendala Teknik"/>
    <s v="REVOKE"/>
    <s v="TANDES"/>
    <s v="NO ADDON"/>
    <m/>
    <s v="Revoke Completed"/>
    <s v="HSI Bisnis Basic Promo HUT Telkom PSB 70% - 50 Mbps"/>
    <s v="INDIBIZ"/>
    <m/>
    <m/>
    <d v="2026-08-07T15:00:00"/>
    <s v="2026-08-07 15:00:00 | Nama Pic : BP ROY No Hp Pic : 081808868863 Jam Pemasangan : 08:00 - 12.00 Tanggal Pemasangan : KAMIS 06 AGUSTUS 2026 Info Tambahan : Hubungi pelanggan sebelum datang ke lokasi, terima kasih."/>
    <m/>
    <m/>
    <m/>
    <e v="#NUM!"/>
    <e v="#NUM!"/>
    <x v="1"/>
    <x v="26"/>
  </r>
  <r>
    <n v="468"/>
    <n v="1002508966"/>
    <n v="3"/>
    <x v="4"/>
    <n v="5"/>
    <s v="MATARAM"/>
    <s v="INNER - NUSA TENGGARA"/>
    <s v="MTR"/>
    <s v="REG"/>
    <s v="AO"/>
    <s v="NEW SALES"/>
    <s v="1P INET"/>
    <s v="Completed (PS)"/>
    <s v="RBS-Regional 3"/>
    <d v="2026-08-04T15:38:56"/>
    <d v="2026-08-06T09:49:47"/>
    <n v="69358481"/>
    <m/>
    <n v="172601796803"/>
    <s v="Herbologist Coffee"/>
    <s v="ODP-MTR-FBW/21 FBW/D04/21.01"/>
    <s v="WO060913733"/>
    <m/>
    <m/>
    <m/>
    <n v="116.093574"/>
    <n v="-8.5835260000000009"/>
    <s v="|MC40311|MYIA-096189148507/POI/Tamam/085338267005/tamam.80@gmail.com"/>
    <s v="MYIB_ASSISTANT"/>
    <m/>
    <m/>
    <m/>
    <m/>
    <m/>
    <m/>
    <m/>
    <m/>
    <s v="Management Janji"/>
    <s v="2026-08-07 13:00:00 | Tanggal Pemasangan : 07 Agustus 2026 Jam Pemasangan : 08:00 13:00 Info Tambahan : Hubungi pelanggan dulu sebelum ke lokasi terimakasih"/>
    <s v="FCC"/>
    <d v="2026-04-08T15:40:01"/>
    <d v="2026-08-07T13:00:00"/>
    <m/>
    <s v="PS"/>
    <s v="X"/>
    <s v="NO ADDON"/>
    <n v="20260806"/>
    <s v="Completed"/>
    <s v="HSI Bisnis Promo HUT Telkom PSB 70% - 50 Mbps"/>
    <s v="INDIBIZ"/>
    <m/>
    <m/>
    <d v="2026-08-07T13:00:00"/>
    <s v="2026-08-07 13:00:00 | Tanggal Pemasangan : 07 Agustus 2026 Jam Pemasangan : 08:00 13:00 Info Tambahan : Hubungi pelanggan dulu sebelum ke lokasi terimakasih"/>
    <n v="2026"/>
    <n v="8"/>
    <n v="6"/>
    <d v="2026-08-06T00:00:00"/>
    <n v="-1.5416666666642413"/>
    <x v="0"/>
    <x v="30"/>
  </r>
  <r>
    <n v="469"/>
    <n v="1002504762"/>
    <n v="3"/>
    <x v="6"/>
    <n v="5"/>
    <s v="JEMBER"/>
    <s v="JEMBER"/>
    <s v="TGU"/>
    <s v="REG"/>
    <s v="AO"/>
    <s v="NEW SALES"/>
    <s v="1P INET"/>
    <s v="Completed (PS)"/>
    <s v="RBS-Regional 3"/>
    <d v="2026-08-01T15:43:56"/>
    <d v="2026-08-02T13:41:50"/>
    <n v="69356803"/>
    <m/>
    <n v="152513202662"/>
    <s v="ponpes nurul ishlah"/>
    <s v="ODP-TGU-FA/40 FA/D02/40.01"/>
    <s v="WO060666277"/>
    <m/>
    <m/>
    <m/>
    <n v="113.44331916421601"/>
    <n v="-8.2481150011989008"/>
    <s v="MD|MYDB-20260801264123|DB10005/MB10152|ponpes nurul ishlah|088245575443"/>
    <s v="MYDIGIBIZPARTNER"/>
    <m/>
    <m/>
    <m/>
    <m/>
    <m/>
    <m/>
    <m/>
    <m/>
    <s v="Management Janji"/>
    <s v="2026-08-02 13:00:00 | M Janji : (02/08/2026) jam Pasang : 09:00 Note : hubungi pelanggan jika ingin kelokasi"/>
    <s v="FCC"/>
    <d v="2026-01-08T15:55:09"/>
    <d v="2026-08-02T13:00:00"/>
    <m/>
    <s v="PS"/>
    <s v="TANGGUL"/>
    <s v="NO ADDON"/>
    <n v="20260802"/>
    <s v="Completed"/>
    <s v="HSI Bisnis Khusus Winback PSB 70% - 100 Mbps"/>
    <s v="INDIBIZ"/>
    <m/>
    <m/>
    <d v="2026-08-02T13:00:00"/>
    <s v="2026-08-02 13:00:00 | M Janji : (02/08/2026) jam Pasang : 09:00 Note : hubungi pelanggan jika ingin kelokasi"/>
    <n v="2026"/>
    <n v="8"/>
    <n v="2"/>
    <d v="2026-08-02T00:00:00"/>
    <n v="-0.54166666666424135"/>
    <x v="0"/>
    <x v="27"/>
  </r>
  <r>
    <n v="470"/>
    <n v="1002516129"/>
    <n v="3"/>
    <x v="0"/>
    <n v="5"/>
    <s v="MALANG"/>
    <s v="BATU"/>
    <s v="BLB"/>
    <s v="REG"/>
    <s v="AO"/>
    <s v="NEW SALES"/>
    <s v="1P INET"/>
    <s v="Completed (PS)"/>
    <s v="RBS-Regional 3"/>
    <d v="2026-08-08T15:59:58"/>
    <d v="2026-08-09T19:42:47"/>
    <n v="69361583"/>
    <m/>
    <n v="152702231257"/>
    <s v="SPBU 54.651.04"/>
    <s v="ODP-BLB-FDS/18 FDS/D01/18.01"/>
    <s v="WO061278120"/>
    <m/>
    <m/>
    <m/>
    <n v="112.64988719999999"/>
    <n v="-7.9352736999999998"/>
    <s v="|MN02540|MYIA-059264264303/POI/Arif Sugiarto/085888041271/spbu5465104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6:09:53"/>
    <d v="2026-08-10T08:00:00"/>
    <m/>
    <s v="PS"/>
    <s v="BLIMBING"/>
    <s v="NO ADDON"/>
    <n v="20260809"/>
    <s v="Completed"/>
    <s v="HSI Bisnis Promo HUT Telkom PSB 70% - 5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0"/>
    <x v="0"/>
  </r>
  <r>
    <n v="471"/>
    <n v="1002506602"/>
    <n v="3"/>
    <x v="4"/>
    <n v="5"/>
    <s v="MATARAM"/>
    <s v="SUMBAWA"/>
    <s v="SBW"/>
    <s v="REG"/>
    <s v="AO"/>
    <s v="NEW SALES"/>
    <m/>
    <s v="Completed (PS)"/>
    <s v="RBS-Regional 3"/>
    <d v="2026-08-03T18:03:42"/>
    <d v="2026-08-04T19:29:26"/>
    <n v="69356609"/>
    <m/>
    <n v="172606792080"/>
    <s v="SMP IT ABU HURAIRAH SUMBAWA"/>
    <s v="ODP-SBW-FBK/61"/>
    <s v="WO060832138"/>
    <m/>
    <m/>
    <m/>
    <n v="117.4524673"/>
    <n v="-8.5887779000000002"/>
    <s v="|MN01595|MYIA-046506313461/POI/FIRMAN/087860187055/smpitputra.abhursumbawa@gmail.com"/>
    <s v="Sales Profesional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3-08T18:10:15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08:00:00 | Tanggal pemasangan: 01/08/2026  Jam pemasangan : pagi / siang  Info Tambahan : Hubungi pelanggan dulu sebelum ke lokasi  terima kasih"/>
    <n v="2026"/>
    <n v="8"/>
    <n v="4"/>
    <d v="2026-08-04T00:00:00"/>
    <n v="0.70833333333575865"/>
    <x v="0"/>
    <x v="4"/>
  </r>
  <r>
    <n v="472"/>
    <n v="1002509440"/>
    <n v="3"/>
    <x v="4"/>
    <n v="5"/>
    <s v="MATARAM"/>
    <s v="LOMBOK BARAT TENGAH"/>
    <s v="PRY"/>
    <s v="REG"/>
    <s v="AO"/>
    <s v="NEW SALES"/>
    <s v="1P INET"/>
    <s v="Completed (PS)"/>
    <s v="RBS-Regional 3"/>
    <d v="2026-08-04T18:40:56"/>
    <d v="2026-08-05T20:49:09"/>
    <n v="69358678"/>
    <m/>
    <n v="172603791541"/>
    <s v="CV LANCAR REZEKY BERKAT JAYA"/>
    <s v="ODP-PYA-FAM/41"/>
    <s v="WO060931470"/>
    <m/>
    <m/>
    <m/>
    <n v="116.27560640486"/>
    <n v="-8.7088697400020791"/>
    <s v="|MC40315|MYIA-075309102029/POI/RYAN SANJAYA/0818582505/bersamamudah4@gmail.com"/>
    <s v="MYIB_ASSISTANT"/>
    <m/>
    <m/>
    <m/>
    <m/>
    <m/>
    <m/>
    <m/>
    <m/>
    <s v="Management Janji"/>
    <s v="2026-08-05 15:00:00 | Nama PIC : Bp Ryan No HP : 0818582505 No Alt : - M Janji : 05 Agustus 2026 Jam Pasang : Pagi / Siang Note : hubungi pelanggan jika ingin ke lokasi, terima kasih"/>
    <s v="FCC"/>
    <d v="2026-04-08T18:55:33"/>
    <d v="2026-08-05T15:00:00"/>
    <m/>
    <s v="PS"/>
    <s v="LOMBOK TENGAH"/>
    <s v="NO ADDON"/>
    <n v="20260805"/>
    <s v="Completed"/>
    <s v="HSI Bisnis Promo HUT Telkom PSB 70% - 150 Mbps"/>
    <s v="INDIBIZ"/>
    <m/>
    <m/>
    <d v="2026-08-05T15:00:00"/>
    <s v="2026-08-05 15:00:00 | Nama PIC : Bp Ryan No HP : 0818582505 No Alt : - M Janji : 05 Agustus 2026 Jam Pasang : Pagi / Siang Note : hubungi pelanggan jika ingin ke lokasi, terima kasih"/>
    <n v="2026"/>
    <n v="8"/>
    <n v="5"/>
    <d v="2026-08-05T00:00:00"/>
    <n v="-0.625"/>
    <x v="0"/>
    <x v="9"/>
  </r>
  <r>
    <n v="473"/>
    <n v="1002510406"/>
    <n v="3"/>
    <x v="2"/>
    <n v="5"/>
    <s v="SINGARJA"/>
    <s v="SINGARAJA"/>
    <s v="SRR"/>
    <s v="REG"/>
    <s v="AO"/>
    <s v="NEW SALES"/>
    <s v="1P INET"/>
    <s v="Completed (PS)"/>
    <s v="RBS-Regional 3"/>
    <d v="2026-08-05T12:37:57"/>
    <d v="2026-08-06T15:24:53"/>
    <n v="69359104"/>
    <m/>
    <n v="172425707865"/>
    <s v="Toko Sedana"/>
    <s v="ODP-SRR-FK/05 FK/D01/05.01"/>
    <s v="WO060976790"/>
    <m/>
    <m/>
    <m/>
    <n v="114.7615686"/>
    <n v="-8.1823882999999995"/>
    <s v="MD|MYDB-20260805264428|DN00001/MN00176|Toko Sedana|082146161216"/>
    <s v="MYDIGIBIZPARTNER"/>
    <m/>
    <m/>
    <m/>
    <m/>
    <m/>
    <m/>
    <m/>
    <m/>
    <s v="Management Janji"/>
    <s v="2026-08-06 13:00:00 | Nama PIC : bapak nyoman tri No HP : 082146161216 Alt :  M Janji : (kamis/6/AGUSTUS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300 Mbps"/>
    <s v="INDIBIZ"/>
    <m/>
    <m/>
    <d v="2026-08-06T13:00:00"/>
    <s v="2026-08-06 13:00:00 | Nama PIC : bapak nyoman tri No HP : 082146161216 Alt :  M Janji : (kamis/6/AGUSTUS/2026) jam Pasang : 09:00 Note : hubungi pelanggan jika ingin kelokasi"/>
    <n v="2026"/>
    <n v="8"/>
    <n v="6"/>
    <d v="2026-08-06T00:00:00"/>
    <n v="-0.54166666666424135"/>
    <x v="0"/>
    <x v="32"/>
  </r>
  <r>
    <n v="474"/>
    <n v="1002510550"/>
    <n v="3"/>
    <x v="7"/>
    <n v="4"/>
    <s v="SOLO"/>
    <s v="INNER - SOLO JATENG TIMUR"/>
    <s v="KRT"/>
    <s v="REG"/>
    <s v="AO"/>
    <s v="NEW SALES"/>
    <m/>
    <s v="Completed (PS)"/>
    <s v="RBS-Regional 3"/>
    <d v="2026-08-05T13:30:24"/>
    <d v="2026-08-06T19:52:17"/>
    <n v="69359192"/>
    <m/>
    <n v="142505404112"/>
    <s v="PT Langkah Manajemen Indonesia / 096 Sanggrahan"/>
    <s v="ODP-KRT-FAU/050"/>
    <s v="WO060993715"/>
    <m/>
    <m/>
    <m/>
    <n v="110.8029356"/>
    <n v="-7.5875968"/>
    <s v="|MC80228|/PT Langkah Manajemen Indonesia 096 Sanggrahan/Paket HSI Bisnis Promo HUT Telkom 1:1 50Mbps/Conan Ryan Hindarto/081127012432/iot.004@apps.langkahkecil.id"/>
    <s v="Sales Profesional"/>
    <m/>
    <m/>
    <m/>
    <m/>
    <m/>
    <m/>
    <m/>
    <m/>
    <s v="Management Janji"/>
    <s v="2026-08-06 15:00:00|Jam pemasangan : 12.00 Info Tambahan : Hubungi pelanggan dulu sebelum ke lokasi terimakasih |40951378|MYDITA"/>
    <s v="FCC"/>
    <d v="2026-05-08T13:39:44"/>
    <d v="2026-08-06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Jam pemasangan : 12.00 Info Tambahan : Hubungi pelanggan dulu sebelum ke lokasi terimakasih |40951378|MYDITA"/>
    <n v="2026"/>
    <n v="8"/>
    <n v="6"/>
    <d v="2026-08-06T00:00:00"/>
    <n v="-0.625"/>
    <x v="0"/>
    <x v="1"/>
  </r>
  <r>
    <n v="475"/>
    <n v="1002508370"/>
    <n v="3"/>
    <x v="1"/>
    <n v="4"/>
    <s v="PEKALONGAN"/>
    <s v="PEKALONGAN"/>
    <s v="KJE"/>
    <s v="REG"/>
    <s v="AO"/>
    <s v="NEW SALES"/>
    <s v="1P INET"/>
    <s v="102 | FOLLOW UP COMPLETED"/>
    <s v="RBS-Regional 3"/>
    <d v="2026-08-04T13:52:56"/>
    <d v="2026-08-06T12:50:55"/>
    <n v="69358326"/>
    <m/>
    <n v="146219104074"/>
    <s v="SD NEGERI 1 KALIBENING"/>
    <s v="ODP-KJE-FH/026 FH/D04/026.01"/>
    <s v="WO060897105"/>
    <m/>
    <m/>
    <m/>
    <n v="109.6390347"/>
    <n v="-7.2211794999999999"/>
    <s v="|MN01881|MYIA-094712153027/POI/sri sunarsih /085879566626/srinarsih2403@gmail.com"/>
    <s v="MYIB_ASSISTANT"/>
    <m/>
    <m/>
    <m/>
    <m/>
    <m/>
    <m/>
    <m/>
    <m/>
    <s v="Management Janji"/>
    <s v="2026-08-05 13:00:00 | Nama : BU SRI SUNARSIH No Hp : 085879566626 No Alt :  Tgl Pemasangan : 05 Agustus 2026 Interval : PAGI  Note : Hubungi pelanggan terlebih dahulu"/>
    <s v="FCC"/>
    <d v="2026-04-08T13:54:57"/>
    <d v="2026-08-05T13:00:00"/>
    <s v="Kendala Lainnya"/>
    <s v="REVOKE"/>
    <s v="KAJEN"/>
    <s v="NO ADDON"/>
    <m/>
    <s v="Follow Up Revoke Completed, New Order ID : SC1002512273"/>
    <s v="HSI Bisnis Basic Promo HUT Telkom PSB 70% - 75 Mbps"/>
    <s v="INDIBIZ"/>
    <m/>
    <m/>
    <d v="2026-08-05T13:00:00"/>
    <s v="2026-08-05 13:00:00 | Nama : BU SRI SUNARSIH No Hp : 085879566626 No Alt :  Tgl Pemasangan : 05 Agustus 2026 Interval : PAGI  Note : Hubungi pelanggan terlebih dahulu"/>
    <m/>
    <m/>
    <m/>
    <e v="#NUM!"/>
    <e v="#NUM!"/>
    <x v="1"/>
    <x v="1"/>
  </r>
  <r>
    <n v="476"/>
    <n v="1002513416"/>
    <n v="3"/>
    <x v="6"/>
    <n v="5"/>
    <s v="JEMBER"/>
    <s v="JEMBER"/>
    <s v="KNO"/>
    <s v="REG"/>
    <s v="AO"/>
    <s v="NEW SALES"/>
    <s v="1P INET"/>
    <s v="Completed (PS)"/>
    <s v="RBS-Regional 3"/>
    <d v="2026-08-06T18:04:56"/>
    <d v="2026-08-07T14:24:54"/>
    <n v="69360326"/>
    <m/>
    <n v="152544205231"/>
    <s v="Kedai mamimauw"/>
    <s v="ODP-KNO-FD/72 FD/D02/72.01"/>
    <s v="WO061112238"/>
    <m/>
    <m/>
    <m/>
    <n v="113.3383288"/>
    <n v="-8.2561979999999995"/>
    <s v="|MC30146|MYIA-081083306159/POI/DINDA SARI FATMAWATI/089514435170/sarifdinda28@gmail.com"/>
    <s v="MYIB_ASSISTANT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TANGGUL"/>
    <s v="NO ADDON"/>
    <n v="20260807"/>
    <s v="Completed"/>
    <s v="HSI Bisnis Promo HUT Telkom PSB 70% - 20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0"/>
    <x v="27"/>
  </r>
  <r>
    <n v="477"/>
    <n v="1002506658"/>
    <n v="3"/>
    <x v="5"/>
    <n v="5"/>
    <s v="MADURA"/>
    <s v="BANGKALAN"/>
    <s v="BKL"/>
    <s v="REG"/>
    <s v="AO"/>
    <s v="NEW SALES"/>
    <m/>
    <s v="Completed (PS)"/>
    <s v="RBS-Regional 3"/>
    <d v="2026-08-03T21:15:36"/>
    <d v="2026-08-06T17:40:51"/>
    <n v="69357867"/>
    <m/>
    <n v="152435221684"/>
    <s v="Toko Nice So"/>
    <s v="ODP-BKL-FCE/33"/>
    <s v="WO060880861"/>
    <m/>
    <m/>
    <m/>
    <n v="112.74365570000001"/>
    <n v="-7.0345336999999999"/>
    <s v="|MN02601|/Toko Nice So/HSI Bisnis Promo HUT Telkom (1:1) 50 Mbps (Rp 355.000) PSB Rp 150.000/082310510505/muhammadnurhuda206@gmail.com/Muhammad Nur Huda/Jl. KH. Moh. Kholil No., 92, Kemayoran, Demangan, Kec. Bangkalan, Kabupaten Bangkalan, Jawa Timur 6916"/>
    <s v="Sales Force DBS"/>
    <m/>
    <m/>
    <m/>
    <m/>
    <m/>
    <m/>
    <m/>
    <m/>
    <s v="Management Janji"/>
    <s v="2026-08-05 13:00:00|M Janji : (05/08/2026) jam Pasang pagi / siang  Note : hubungi pelanggan jika ingin kelokasi|40981182|MYDITA"/>
    <s v="FCC"/>
    <d v="2026-03-08T21:25:22"/>
    <d v="2026-08-05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M Janji : (05/08/2026) jam Pasang pagi / siang  Note : hubungi pelanggan jika ingin kelokasi|40981182|MYDITA"/>
    <n v="2026"/>
    <n v="8"/>
    <n v="6"/>
    <d v="2026-08-06T00:00:00"/>
    <n v="0.45833333333575865"/>
    <x v="0"/>
    <x v="7"/>
  </r>
  <r>
    <n v="478"/>
    <n v="1002515497"/>
    <n v="3"/>
    <x v="6"/>
    <n v="5"/>
    <s v="SIDOARJO"/>
    <s v="MOJOKERTO"/>
    <s v="MIP"/>
    <s v="REG"/>
    <s v="AO"/>
    <s v="NEW SALES"/>
    <m/>
    <s v="98 | OSS - CANCEL COMPLETE"/>
    <s v="RBS-Regional 3"/>
    <d v="2026-08-07T19:14:14"/>
    <d v="2026-08-08T08:01:24"/>
    <n v="69359412"/>
    <m/>
    <n v="152313204575"/>
    <s v="MTS UNGGULAN DARUL FALAH"/>
    <s v="ODP-MIP-FE/27"/>
    <s v="WO061204291"/>
    <m/>
    <m/>
    <m/>
    <n v="112.40224432540801"/>
    <n v="-7.4252288884003903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7-08T19:25:29"/>
    <m/>
    <s v="Kendala Teknik"/>
    <s v="CANCEL"/>
    <s v="MOJOKERTO"/>
    <s v="OCA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1"/>
    <x v="13"/>
  </r>
  <r>
    <n v="479"/>
    <n v="1002511444"/>
    <n v="3"/>
    <x v="5"/>
    <n v="5"/>
    <s v="MADURA"/>
    <s v="PAMEKASAN"/>
    <s v="PME"/>
    <s v="REG"/>
    <s v="AO"/>
    <s v="NEW SALES"/>
    <m/>
    <s v="CANCEL COMPLETED"/>
    <s v="RBS-Regional 3"/>
    <d v="2026-08-06T08:29:16"/>
    <d v="2026-08-06T19:50:08"/>
    <n v="69359542"/>
    <m/>
    <n v="152426928006"/>
    <s v="TOKO SENTOSA RAYA"/>
    <s v="ODP-PME-FCA/08"/>
    <m/>
    <m/>
    <m/>
    <m/>
    <n v="113.54713940000001"/>
    <n v="-7.0915764000000001"/>
    <s v="|MC70132|/TOKO SENTOSA RAYA/YUSUF MUSAIVI/085726084288/yusufajjka@gmail.com/HSI Bisnis + Netmonk Promo 2026 100 Mbps (Rp 591.100) PSB 150.000/"/>
    <s v="Sales Force DBS"/>
    <m/>
    <m/>
    <m/>
    <m/>
    <m/>
    <m/>
    <m/>
    <m/>
    <m/>
    <m/>
    <m/>
    <d v="2026-06-08T08:39:52"/>
    <m/>
    <m/>
    <s v="REJECT_FCC"/>
    <s v="PAMEKASAN"/>
    <s v="NETMONK"/>
    <m/>
    <s v="DECLINE : Decline - Batal Order Ivan Sutiawan 4001057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7"/>
  </r>
  <r>
    <n v="480"/>
    <n v="1002514448"/>
    <n v="3"/>
    <x v="3"/>
    <n v="4"/>
    <s v="YOGYAKARTA"/>
    <s v="INNER - YOGYA JATENG SELATAN"/>
    <s v="KEN"/>
    <s v="REG"/>
    <s v="AO"/>
    <s v="NEW SALES"/>
    <s v="1P INET"/>
    <s v="Completed (PS)"/>
    <s v="RBS-Regional 3"/>
    <d v="2026-08-07T11:58:57"/>
    <d v="2026-08-08T16:00:30"/>
    <n v="69360692"/>
    <m/>
    <n v="146130138433"/>
    <s v="ASTANA PROPERTY"/>
    <s v="ODP-KEN-FAW/037 FAW/D05/037.01"/>
    <s v="WO061153975"/>
    <m/>
    <m/>
    <m/>
    <n v="110.38864700000001"/>
    <n v="-7.7112689999999997"/>
    <s v="|MC80063|MYIA-014491084795/POI/WILLIAM MAHARDILA DARLIUS/087838403677/rarautha85@gmail.com"/>
    <s v="MYIB_ASSISTANT"/>
    <m/>
    <m/>
    <m/>
    <m/>
    <m/>
    <m/>
    <m/>
    <m/>
    <s v="Management Janji"/>
    <s v="2026-08-08 15:00:00 | Nama : BU RARA (ACCOUNTING) No Hp : 087838403677 No Alt :  Tgl Pemasangan : 08 Agustus 2026 Interval : PAGI  Note : Hubungi pelanggan terlebih dahulu"/>
    <s v="FCC"/>
    <d v="2026-07-08T12:10:12"/>
    <d v="2026-08-08T15:00:00"/>
    <m/>
    <s v="PS"/>
    <s v="KENTUNGAN"/>
    <s v="NO ADDON"/>
    <n v="20260808"/>
    <s v="Completed"/>
    <s v="HSI Bisnis Basic Promo HUT Telkom PSB 70% - 50 Mbps"/>
    <s v="INDIBIZ"/>
    <m/>
    <m/>
    <d v="2026-08-08T15:00:00"/>
    <s v="2026-08-08 15:00:00 | Nama : BU RARA (ACCOUNTING) No Hp : 087838403677 No Alt :  Tgl Pemasangan : 08 Agustus 2026 Interval : PAGI  Note : Hubungi pelanggan terlebih dahulu"/>
    <n v="2026"/>
    <n v="8"/>
    <n v="8"/>
    <d v="2026-08-08T00:00:00"/>
    <n v="-0.625"/>
    <x v="0"/>
    <x v="1"/>
  </r>
  <r>
    <n v="481"/>
    <n v="1002510414"/>
    <n v="3"/>
    <x v="5"/>
    <n v="5"/>
    <s v="MADURA"/>
    <s v="PAMEKASAN"/>
    <s v="PME"/>
    <s v="REG"/>
    <s v="AO"/>
    <s v="NEW SALES"/>
    <s v="1P INET"/>
    <s v="Completed (PS)"/>
    <s v="RBS-Regional 3"/>
    <d v="2026-08-05T12:43:57"/>
    <d v="2026-08-06T17:08:57"/>
    <n v="69359084"/>
    <m/>
    <n v="152426927995"/>
    <s v="SUMBER REJEKI MART"/>
    <s v="ODP-PME-FAV/59 FAV/D05/59.01"/>
    <s v="WO060977515"/>
    <m/>
    <m/>
    <m/>
    <n v="113.53012"/>
    <n v="-7.19580999999999"/>
    <s v="MD|MYDB-20260805264394|DN00001/MN00558|SUMBER REJEKI MART|08523313449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55:33"/>
    <d v="2026-08-06T13:00:00"/>
    <m/>
    <s v="PS"/>
    <s v="PAMEKASAN"/>
    <s v="NO ADDON"/>
    <n v="20260806"/>
    <s v="Completed"/>
    <s v="HSI Bisnis Promo HUT Telkom PSB 70% - 2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  <x v="7"/>
  </r>
  <r>
    <n v="482"/>
    <n v="1002506438"/>
    <n v="3"/>
    <x v="0"/>
    <n v="5"/>
    <s v="KEDIRI"/>
    <s v="NGANJUK"/>
    <s v="KTS"/>
    <s v="REG"/>
    <s v="AO"/>
    <s v="NEW SALES"/>
    <m/>
    <s v="Completed (PS)"/>
    <s v="RBS-Regional 3"/>
    <d v="2026-08-03T15:50:30"/>
    <d v="2026-08-04T18:27:59"/>
    <n v="69345409"/>
    <m/>
    <n v="152615203023"/>
    <s v="SMK BUDI UTOMO KERTOSONO"/>
    <s v="ODP-KTS-FA/32"/>
    <s v="WO060817548"/>
    <m/>
    <m/>
    <m/>
    <n v="112.110415"/>
    <n v="-7.5831299999999997"/>
    <s v="|MC20233|MYIA-090935432600/POI/M YAFI ALHAQ MERDEKA UBAIDAH/082260932313/yafialhaq96@gmail.com"/>
    <s v="MYDIGIBIZPARTNER"/>
    <m/>
    <m/>
    <m/>
    <m/>
    <m/>
    <m/>
    <m/>
    <m/>
    <s v="Management Janji"/>
    <s v="2026-07-31 08:00:00|Jl. Supriadi No 41 Desa Kudu Kecamatan Kertosono Kabupaten Nganjuk Provinsi Jawa Timur (SMK BUDI UTOMO KERTOSONO)|SYSTEM|MYDITA"/>
    <s v="FCC"/>
    <d v="2026-03-08T16:10:38"/>
    <m/>
    <m/>
    <s v="PS"/>
    <s v="KERTOSON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1 08:00:00|Jl. Supriadi No 41 Desa Kudu Kecamatan Kertosono Kabupaten Nganjuk Provinsi Jawa Timur (SMK BUDI UTOMO KERTOSONO)|SYSTEM|MYDITA"/>
    <n v="2026"/>
    <n v="8"/>
    <n v="4"/>
    <d v="2026-08-04T00:00:00"/>
    <n v="0.70833333333575865"/>
    <x v="0"/>
    <x v="20"/>
  </r>
  <r>
    <n v="483"/>
    <n v="1002515512"/>
    <n v="3"/>
    <x v="6"/>
    <n v="5"/>
    <s v="JEMBER"/>
    <s v="JEMBER"/>
    <s v="JER"/>
    <s v="REG"/>
    <s v="AO"/>
    <s v="NEW SALES"/>
    <s v="1P INET"/>
    <s v="Completed (PS)"/>
    <s v="RBS-Regional 3"/>
    <d v="2026-08-07T19:37:56"/>
    <d v="2026-08-07T21:44:33"/>
    <n v="69361163"/>
    <m/>
    <n v="152501280888"/>
    <s v="CAFE ANAK LANANG REBOND"/>
    <s v="ODP-JER-FM/15 FM/D02/15.01"/>
    <s v="WO061205507"/>
    <m/>
    <m/>
    <m/>
    <n v="113.643553107976"/>
    <n v="-8.1936041443613803"/>
    <s v="MD|MYDB-20260807264704|DN00001/MN00906|CAFE ANAK LANANG REBOND|087896653101"/>
    <s v="MYDIGIBIZPARTNER"/>
    <m/>
    <m/>
    <m/>
    <m/>
    <m/>
    <m/>
    <m/>
    <m/>
    <s v="Management Janji"/>
    <s v="2026-08-09 08:00:00 | Nama PIC : bapak mizan No HP : 087896653101 Alt :  M Janji : (SABTU/8/AGUSTUS/2026) jam Pasang : 09:00 Note : hubungi pelanggan jika ingin kelokasi"/>
    <s v="FCC"/>
    <d v="2026-07-08T19:40:07"/>
    <d v="2026-08-09T08:00:00"/>
    <m/>
    <s v="PS"/>
    <s v="JEMBER"/>
    <s v="NO ADDON"/>
    <n v="20260807"/>
    <s v="Completed"/>
    <s v="HSI Bisnis Promo HUT Telkom PSB 70% - 50 Mbps"/>
    <s v="INDIBIZ"/>
    <m/>
    <m/>
    <d v="2026-08-09T08:00:00"/>
    <s v="2026-08-09 08:00:00 | Nama PIC : bapak mizan No HP : 087896653101 Alt :  M Janji : (SABTU/8/AGUSTUS/2026) jam Pasang : 09:00 Note : hubungi pelanggan jika ingin kelokasi"/>
    <n v="2026"/>
    <n v="8"/>
    <n v="7"/>
    <d v="2026-08-07T00:00:00"/>
    <n v="-2.3333333333357587"/>
    <x v="0"/>
    <x v="27"/>
  </r>
  <r>
    <n v="484"/>
    <n v="1002515660"/>
    <n v="3"/>
    <x v="4"/>
    <n v="5"/>
    <s v="KUPANG"/>
    <s v="MAUMERE"/>
    <s v="LRT"/>
    <s v="REG"/>
    <s v="AO"/>
    <s v="NEW SALES"/>
    <s v="1P INET"/>
    <s v="8 | OSS - PONR"/>
    <s v="RBS-Regional 3"/>
    <d v="2026-08-08T09:40:57"/>
    <d v="2026-08-10T11:11:26"/>
    <n v="69361269"/>
    <m/>
    <n v="172509796591"/>
    <s v="Susteran Fransiskanes Larantuka"/>
    <s v="ODP-LRT-FH/57"/>
    <s v="WO061238531"/>
    <m/>
    <m/>
    <m/>
    <n v="123.01188156008701"/>
    <n v="-8.3228553111827104"/>
    <s v="MD|MYDB-20260807264632|SC00001/MC00079|Susteran Fransiskanes Larantuka|081337063091"/>
    <s v="MYDIGIBIZPARTNER"/>
    <m/>
    <m/>
    <m/>
    <m/>
    <m/>
    <m/>
    <m/>
    <m/>
    <s v="Management Janji"/>
    <s v="2026-08-09 08:00:00 | Tgl Pemasangan : 09 Agustus 2026 Interval : PAGI SIANG Note : Hubungi pelanggan terlebih dahulu"/>
    <s v="FCC"/>
    <d v="2026-08-08T09:55:05"/>
    <d v="2026-08-09T08:00:00"/>
    <m/>
    <s v="ACT_COM"/>
    <s v="X"/>
    <s v="NO ADDON"/>
    <m/>
    <s v="PONR"/>
    <s v="HSI Bisnis Basic Promo HUT Telkom PSB 70% - 50 Mbps"/>
    <s v="INDIBIZ"/>
    <m/>
    <m/>
    <d v="2026-08-09T08:00:00"/>
    <s v="2026-08-09 08:00:00 | Tgl Pemasangan : 09 Agustus 2026 Interval : PAGI SIANG Note : Hubungi pelanggan terlebih dahulu"/>
    <m/>
    <m/>
    <m/>
    <e v="#NUM!"/>
    <e v="#NUM!"/>
    <x v="1"/>
    <x v="35"/>
  </r>
  <r>
    <n v="485"/>
    <n v="1002518525"/>
    <n v="3"/>
    <x v="3"/>
    <n v="4"/>
    <s v="PURWOKERTO"/>
    <s v="PURWOKERTO"/>
    <s v="PWT"/>
    <s v="REG"/>
    <s v="AO"/>
    <s v="NEW SALES"/>
    <m/>
    <s v="Completed (PS)"/>
    <s v="RBS-Regional 3"/>
    <d v="2026-08-10T16:46:46"/>
    <d v="2026-08-10T18:45:08"/>
    <n v="69361427"/>
    <m/>
    <n v="146303609786"/>
    <s v="TK DUTA RK99 KARANGKEMIRI"/>
    <s v="ODP-PWT-FDG/053"/>
    <s v="WO061432973"/>
    <m/>
    <m/>
    <m/>
    <n v="109.182956581889"/>
    <n v="-7.41658743935385"/>
    <s v="|MN00649|MYIA-020439370289/POI/Rizal Syahlani/6285865426767/kiebae03@gmail.com"/>
    <s v="Sales Profesional"/>
    <m/>
    <m/>
    <m/>
    <m/>
    <m/>
    <m/>
    <m/>
    <m/>
    <s v="Management Janji"/>
    <s v="2026-08-09 13:00:00 | Nama PIC : Ibu Rizal  No Hp : 085865426767  No Alt : -  Tgl Pemasangan : 09 Agustus 2026  Interval : PAGI SIANG  Note : Hubungi pelanggan terlebih dahulu"/>
    <s v="FCC"/>
    <d v="2026-10-08T16:55:23"/>
    <m/>
    <m/>
    <s v="PS"/>
    <s v="X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9 13:00:00 | Nama PIC : Ibu Rizal  No Hp : 085865426767  No Alt : -  Tgl Pemasangan : 09 Agustus 2026  Interval : PAGI SIANG  Note : Hubungi pelanggan terlebih dahulu"/>
    <n v="2026"/>
    <n v="8"/>
    <n v="10"/>
    <d v="2026-08-10T00:00:00"/>
    <n v="-0.29166666666424135"/>
    <x v="0"/>
    <x v="1"/>
  </r>
  <r>
    <n v="486"/>
    <n v="1002510128"/>
    <n v="3"/>
    <x v="5"/>
    <n v="5"/>
    <s v="SBY SELATAN"/>
    <s v="KETINTANG"/>
    <s v="RKT"/>
    <s v="REG"/>
    <s v="AO"/>
    <s v="NEW SALES"/>
    <m/>
    <s v="Completed (PS)"/>
    <s v="RBS-Regional 3"/>
    <d v="2026-08-05T11:07:51"/>
    <d v="2026-08-05T14:18:28"/>
    <n v="69357389"/>
    <m/>
    <n v="152308242977"/>
    <s v="Ponpes AN-NURIYAH ( putri )"/>
    <s v="ODP-RKT-FBM/51"/>
    <s v="WO060966062"/>
    <m/>
    <m/>
    <m/>
    <n v="112.73573810000001"/>
    <n v="-7.3183878919999996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 No Hp : 082257588373  No Alt :   Tgl Pemasangan : 04 Agustus 2026  Interval : SIANG  Note : Hubungi pelanggan terlebih dahulu"/>
    <s v="FCC"/>
    <d v="2026-05-08T11:24:55"/>
    <m/>
    <m/>
    <s v="PS"/>
    <s v="RUNGKUT"/>
    <s v="NO ADDON"/>
    <n v="202608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07:00:00"/>
    <s v="2026-08-04 11:00:00 | Nama : BU ATINA ZAINAL FUADAH  No Hp : 082257588373  No Alt :   Tgl Pemasangan : 04 Agustus 2026  Interval : SIANG  Note : Hubungi pelanggan terlebih dahulu"/>
    <n v="2026"/>
    <n v="8"/>
    <n v="5"/>
    <d v="2026-08-05T00:00:00"/>
    <n v="-0.29166666666424135"/>
    <x v="0"/>
    <x v="12"/>
  </r>
  <r>
    <n v="487"/>
    <n v="1002515151"/>
    <n v="3"/>
    <x v="4"/>
    <n v="5"/>
    <s v="MATARAM"/>
    <s v="INNER - NUSA TENGGARA"/>
    <s v="SWE"/>
    <s v="REG"/>
    <s v="AO"/>
    <s v="NEW SALES"/>
    <s v="1P INET"/>
    <s v="Completed (PS)"/>
    <s v="RBS-Regional 3"/>
    <d v="2026-08-07T15:52:56"/>
    <d v="2026-08-08T16:49:28"/>
    <n v="69361011"/>
    <m/>
    <n v="172605804110"/>
    <s v="Toko rejeki baru mataram"/>
    <s v="ODP-SWE-FAT/76 FAT/D07/76.01"/>
    <s v="WO061185367"/>
    <m/>
    <m/>
    <m/>
    <n v="116.15977479999999"/>
    <n v="-8.5955081999999994"/>
    <s v="|MC40071|MYIA-081850829435/POI/Rohima/081337577824/imaakimprut@gmail.com"/>
    <s v="MYIB_ASSISTANT"/>
    <m/>
    <m/>
    <m/>
    <m/>
    <m/>
    <m/>
    <m/>
    <m/>
    <s v="Management Janji"/>
    <s v="2026-08-08 13:00:00 | Nama PIC : bapak andri No HP : 081337577824 Alt :  M Janji : (SABTU/8/AGUSTUS/2026) jam Pasang : 09:00 Note : hubungi pelanggan jika ingin kelokasi"/>
    <s v="FCC"/>
    <d v="2026-07-08T15:55:04"/>
    <d v="2026-08-08T13:00:00"/>
    <m/>
    <s v="PS"/>
    <s v="X"/>
    <s v="NO ADDON"/>
    <n v="20260808"/>
    <s v="Completed"/>
    <s v="HSI Bisnis Promo HUT Telkom PSB 70% - 50 Mbps"/>
    <s v="INDIBIZ"/>
    <m/>
    <m/>
    <d v="2026-08-08T13:00:00"/>
    <s v="2026-08-08 13:00:00 | Nama PIC : bapak andri No HP : 081337577824 Alt :  M Janji : (SABTU/8/AGUSTUS/2026) jam Pasang : 09:00 Note : hubungi pelanggan jika ingin kelokasi"/>
    <n v="2026"/>
    <n v="8"/>
    <n v="8"/>
    <d v="2026-08-08T00:00:00"/>
    <n v="-0.54166666666424135"/>
    <x v="0"/>
    <x v="30"/>
  </r>
  <r>
    <n v="488"/>
    <n v="1002509040"/>
    <n v="3"/>
    <x v="6"/>
    <n v="5"/>
    <s v="PASURUAN"/>
    <s v="LUMAJANG"/>
    <s v="LMJ"/>
    <s v="REG"/>
    <s v="AO"/>
    <s v="NEW SALES"/>
    <m/>
    <s v="Completed (PS)"/>
    <s v="RBS-Regional 3"/>
    <d v="2026-08-04T15:56:08"/>
    <d v="2026-08-05T15:00:57"/>
    <n v="69358498"/>
    <m/>
    <n v="152504261492"/>
    <s v="TOKO PODO LANCAR"/>
    <s v="ODP-LMJ-FD/55"/>
    <s v="WO060920090"/>
    <m/>
    <m/>
    <m/>
    <n v="113.22537079999999"/>
    <n v="-8.1253221"/>
    <s v="|MN02178|/TOKO PODO LANCAR/WINBACK 2.0 HSI B2B (1:1) 50MBPS 355RB PSB DISC 70%//pasarplj9@gmai.com/ANDIKA LESMANA/85194582895 / 81232866"/>
    <s v="Sales Force DBS"/>
    <m/>
    <m/>
    <m/>
    <m/>
    <m/>
    <m/>
    <m/>
    <m/>
    <s v="Management Janji"/>
    <s v="2026-08-05 13:00:00| M Janji : (5 AGUSTUS 2026) jam Pasang : siang Note : hubungi pelanggan jika ingin kelokasi|40981182|MYDITA"/>
    <s v="FCC"/>
    <d v="2026-04-08T16:25:34"/>
    <d v="2026-08-05T13:00:00"/>
    <m/>
    <s v="PS"/>
    <s v="LUMAJA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 M Janji : (5 AGUSTUS 2026) jam Pasang : siang Note : hubungi pelanggan jika ingin kelokasi|40981182|MYDITA"/>
    <n v="2026"/>
    <n v="8"/>
    <n v="5"/>
    <d v="2026-08-05T00:00:00"/>
    <n v="-0.54166666666424135"/>
    <x v="0"/>
    <x v="25"/>
  </r>
  <r>
    <n v="489"/>
    <n v="1002511864"/>
    <n v="3"/>
    <x v="0"/>
    <n v="5"/>
    <s v="KEDIRI"/>
    <s v="TULUNGAGUNG"/>
    <s v="TUL"/>
    <s v="REG"/>
    <s v="AO"/>
    <s v="NEW SALES"/>
    <s v="1P INET"/>
    <s v="Completed (PS)"/>
    <s v="RBS-Regional 3"/>
    <d v="2026-08-06T10:46:56"/>
    <d v="2026-08-07T09:11:16"/>
    <n v="69359739"/>
    <m/>
    <n v="152606246386"/>
    <s v="Olshop Parfum wangi"/>
    <s v="ODP-TUL-FM/43 FM/D03/43.01"/>
    <s v="WO061054371"/>
    <m/>
    <m/>
    <m/>
    <n v="111.93276308476899"/>
    <n v="-8.0596259930117693"/>
    <s v="MD|MYDB-20260805264476|DC20002/MC20039|Olshop Parfum wangi|08562700011"/>
    <s v="MYDIGIBIZPARTNER"/>
    <m/>
    <m/>
    <m/>
    <m/>
    <m/>
    <m/>
    <m/>
    <m/>
    <s v="Management Janji"/>
    <s v="2026-08-07 08:00:00 | Nama : BP DONI BRIYAN WAHYUDI No Hp : 08562700011 No Alt :  Tgl Pemasangan : 07 Agustus 2026 Interval : PAGI  Note : Hubungi pelanggan terlebih dahulu"/>
    <s v="FCC"/>
    <d v="2026-06-08T10:55:32"/>
    <d v="2026-08-07T08:00:00"/>
    <m/>
    <s v="PS"/>
    <s v="TULUNGAGUNG"/>
    <s v="NO ADDON"/>
    <n v="20260807"/>
    <s v="Completed"/>
    <s v="HSI Bisnis Promo HUT Telkom PSB 70% - 200 Mbps"/>
    <s v="INDIBIZ"/>
    <m/>
    <m/>
    <d v="2026-08-07T08:00:00"/>
    <s v="2026-08-07 08:00:00 | Nama : BP DONI BRIYAN WAHYUDI No Hp : 08562700011 No Alt :  Tgl Pemasangan : 07 Agustus 2026 Interval : PAGI  Note : Hubungi pelanggan terlebih dahulu"/>
    <n v="2026"/>
    <n v="8"/>
    <n v="7"/>
    <d v="2026-08-07T00:00:00"/>
    <n v="-0.33333333333575865"/>
    <x v="0"/>
    <x v="18"/>
  </r>
  <r>
    <n v="490"/>
    <n v="1002511870"/>
    <n v="3"/>
    <x v="2"/>
    <n v="5"/>
    <s v="DENPASAR"/>
    <s v="JIMBARAN"/>
    <s v="JBR"/>
    <s v="REG"/>
    <s v="AO"/>
    <s v="NEW SALES"/>
    <m/>
    <s v="QC MIA - INVALID QUALITY CONTROL MIA"/>
    <s v="RBS-Regional 3"/>
    <d v="2026-08-06T10:48:43"/>
    <d v="2026-08-09T15:50:40"/>
    <n v="69359749"/>
    <m/>
    <n v="172415798468"/>
    <s v="KOS 88"/>
    <s v="ODP-JBR-FA/51"/>
    <m/>
    <m/>
    <m/>
    <m/>
    <n v="115.182647"/>
    <n v="-8.8198720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QC1"/>
    <s v="JIMBARAN NUSA DUA"/>
    <s v="NO ADDON"/>
    <m/>
    <s v="QC MIA - INVALID QUALITY CONTROL MIA - Foto Dokumen Usaha Tidak Valid - upload dokumen NPWP/SIUP/NIB atas nama usahanya yg se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28"/>
  </r>
  <r>
    <n v="491"/>
    <n v="1002507692"/>
    <n v="3"/>
    <x v="0"/>
    <n v="5"/>
    <s v="KEDIRI"/>
    <s v="KEDIRI"/>
    <s v="KDI"/>
    <s v="REG"/>
    <s v="AO"/>
    <s v="NEW SALES"/>
    <s v="1P INET"/>
    <s v="Completed (PS)"/>
    <s v="RBS-Regional 3"/>
    <d v="2026-08-04T11:16:56"/>
    <d v="2026-08-04T15:43:18"/>
    <n v="69358122"/>
    <m/>
    <n v="152610241452"/>
    <s v="FALZ STORE"/>
    <s v="ODP-KDI-FAY/02 FAY/D01/02.01"/>
    <s v="WO060872442"/>
    <m/>
    <m/>
    <m/>
    <n v="112.02931087464"/>
    <n v="-7.8403035584790599"/>
    <s v="MD|MYDB-20260803264289|DN00001/MN01011|FALZ STORE|085649244030"/>
    <s v="MYDIGIBIZPARTNER"/>
    <m/>
    <m/>
    <m/>
    <m/>
    <m/>
    <m/>
    <m/>
    <m/>
    <s v="Management Janji"/>
    <s v="2026-08-05 13:00:00 | Nama PIC: bp muh fauzi  Notel: 085649244030 Alt: -  Tanggal: 5/8/2026 Jam Pasang: Siang Note: Hubungi sebelum ke lokasi, terimakasih."/>
    <s v="FCC"/>
    <d v="2026-04-08T11:25:40"/>
    <d v="2026-08-05T13:00:00"/>
    <m/>
    <s v="PS"/>
    <s v="X"/>
    <s v="NO ADDON"/>
    <n v="20260804"/>
    <s v="Completed"/>
    <s v="HSI Bisnis Promo HUT Telkom PSB 70% - 300 Mbps"/>
    <s v="INDIBIZ"/>
    <m/>
    <m/>
    <d v="2026-08-05T13:00:00"/>
    <s v="2026-08-05 13:00:00 | Nama PIC: bp muh fauzi  Notel: 085649244030 Alt: -  Tanggal: 5/8/2026 Jam Pasang: Siang Note: Hubungi sebelum ke lokasi, terimakasih."/>
    <n v="2026"/>
    <n v="8"/>
    <n v="4"/>
    <d v="2026-08-04T00:00:00"/>
    <n v="-1.5416666666642413"/>
    <x v="0"/>
    <x v="24"/>
  </r>
  <r>
    <n v="492"/>
    <n v="1002518727"/>
    <n v="3"/>
    <x v="7"/>
    <n v="4"/>
    <s v="KUDUS"/>
    <s v="BLORA"/>
    <s v="RDB"/>
    <s v="REG"/>
    <s v="AO"/>
    <s v="NEW SALES"/>
    <s v="1P INET"/>
    <s v="MIE - SEND SURVEY"/>
    <s v="RBS-Regional 3"/>
    <d v="2026-08-10T19:31:56"/>
    <d v="2026-08-10T19:34:01"/>
    <n v="69362809"/>
    <m/>
    <n v="142512103095"/>
    <s v="kopi jokek"/>
    <s v="ODP-RDB-FA/047 FA/D05/047.01"/>
    <s v="WO061447659"/>
    <m/>
    <m/>
    <m/>
    <n v="111.392082"/>
    <n v="-7.1901149999999996"/>
    <s v="|MN00408|MYIA-030524581060/POI/doni kurniawan/081928040944/dojokon92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0-08T19:39:53"/>
    <d v="2026-08-12T08:00:00"/>
    <m/>
    <s v="SURVEY_NEW_MANJA"/>
    <s v="CEPU"/>
    <s v="NO ADDON"/>
    <m/>
    <s v="MIE - SEND SURVEY"/>
    <s v="HSI Bisnis Promo HUT Telkom PSB 70% - 100 Mbps"/>
    <s v="INDIBIZ"/>
    <m/>
    <m/>
    <d v="2026-08-12T08:00:00"/>
    <s v="2026-08-12 08:00:00 | Tanggal pemasangan : 12 AGUSTUS 2026 Jam pemasangan : pagi/siang Info Tambahan : Hubungi pelanggan dulu sebelum ke lokasi terima kasih"/>
    <m/>
    <m/>
    <m/>
    <e v="#NUM!"/>
    <e v="#NUM!"/>
    <x v="1"/>
    <x v="1"/>
  </r>
  <r>
    <n v="493"/>
    <n v="1002518415"/>
    <n v="3"/>
    <x v="2"/>
    <n v="5"/>
    <s v="SINGARJA"/>
    <s v="GIANYAR"/>
    <s v="GIN"/>
    <s v="REG"/>
    <s v="AO"/>
    <s v="NEW SALES"/>
    <m/>
    <s v="MIE - SEND SURVEY"/>
    <s v="RBS-Regional 3"/>
    <d v="2026-08-10T16:07:21"/>
    <d v="2026-08-10T18:36:01"/>
    <n v="69362707"/>
    <m/>
    <n v="172407213929"/>
    <s v="SD NEGERI 3 BURUAN"/>
    <s v="ODP-GIN-FAN/21"/>
    <s v="WO061444449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10:07"/>
    <d v="2026-08-11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m/>
    <m/>
    <m/>
    <e v="#NUM!"/>
    <e v="#NUM!"/>
    <x v="1"/>
    <x v="5"/>
  </r>
  <r>
    <n v="494"/>
    <n v="1002507002"/>
    <n v="3"/>
    <x v="6"/>
    <n v="5"/>
    <s v="JEMBER"/>
    <s v="SITUBONDO"/>
    <s v="SIT"/>
    <s v="REG"/>
    <s v="AO"/>
    <s v="NEW SALES"/>
    <m/>
    <s v="MIA - INVALID SURVEY"/>
    <s v="RBS-Regional 3"/>
    <d v="2026-08-04T09:35:08"/>
    <d v="2026-08-04T15:12:38"/>
    <n v="69358005"/>
    <m/>
    <n v="152506219051"/>
    <s v="MOMOYO ROXY SITUBONDO"/>
    <s v="ODP-SIT-FB/41"/>
    <s v="WO060863543"/>
    <m/>
    <m/>
    <m/>
    <n v="114.0233145"/>
    <n v="-7.7001004999999996"/>
    <s v="AMRBS/405591/AZKI ZARKASI MUHAMMAD/R3/JATIM TIMUR/WINBACK 2.0 HSI B2B (1:1) 75MBPS 415RB PSB DISC 70%/SANDI SAPUTRA ZANZILI /momoyoroxysitubondo@gmail.com"/>
    <s v="Amex"/>
    <m/>
    <m/>
    <m/>
    <m/>
    <m/>
    <m/>
    <m/>
    <m/>
    <s v="Management Janji"/>
    <s v="2026-08-05 08:00:00|Tanggal pemasangan : 05 agustus 2026 Jam pemasangan : 10.00 Info Tambahan : Hubungi pelanggan dulu sebelum ke lokasi terimakasih|40010577|MYDITA"/>
    <s v="FCC"/>
    <d v="2026-04-08T09:40:48"/>
    <d v="2026-08-05T08:00:00"/>
    <m/>
    <s v="SURVEY_NEW_MANJA"/>
    <s v="SITUBONDO"/>
    <s v="NO ADDON"/>
    <m/>
    <s v="MIE - INVALID SURVEY - ODP Full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10.00 Info Tambahan : Hubungi pelanggan dulu sebelum ke lokasi terimakasih|40010577|MYDITA"/>
    <m/>
    <m/>
    <m/>
    <e v="#NUM!"/>
    <e v="#NUM!"/>
    <x v="1"/>
    <x v="10"/>
  </r>
  <r>
    <n v="495"/>
    <n v="1002512663"/>
    <n v="3"/>
    <x v="5"/>
    <n v="5"/>
    <s v="SBY SELATAN"/>
    <s v="KETINTANG"/>
    <s v="WRU"/>
    <s v="REG"/>
    <s v="AO"/>
    <s v="NEW SALES"/>
    <s v="1P INET"/>
    <s v="Completed (PS)"/>
    <s v="RBS-Regional 3"/>
    <d v="2026-08-06T14:25:58"/>
    <d v="2026-08-08T08:13:36"/>
    <n v="69360037"/>
    <m/>
    <n v="152302236655"/>
    <s v="SMK AL WAHYU"/>
    <s v="ODP-WR1-FBM/04 FBM/D01/04.01"/>
    <s v="WO061084619"/>
    <m/>
    <m/>
    <m/>
    <n v="112.74784099999999"/>
    <n v="-7.3433039999999998"/>
    <s v="|MN02145|MYIA-013102338877/POI/Ashari/082231202252/harisahara99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WARU INJOKO"/>
    <s v="NO ADDON"/>
    <n v="20260808"/>
    <s v="Completed"/>
    <s v="HSI Bisnis Promo HUT Telkom PSB 70% - 10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0"/>
    <x v="12"/>
  </r>
  <r>
    <n v="496"/>
    <n v="1002505702"/>
    <n v="3"/>
    <x v="5"/>
    <n v="5"/>
    <s v="SBY UTARA"/>
    <s v="MANYAR"/>
    <s v="MGO"/>
    <s v="REG"/>
    <s v="AO"/>
    <s v="NEW SALES"/>
    <m/>
    <s v="Completed (PS)"/>
    <s v="RBS-Regional 3"/>
    <d v="2026-08-03T10:04:58"/>
    <d v="2026-08-05T16:16:24"/>
    <n v="69357300"/>
    <m/>
    <n v="152413166948"/>
    <s v="SPPG GENTENG"/>
    <s v="ODP-DMO-FQQ/25"/>
    <s v="WO060876882"/>
    <m/>
    <m/>
    <m/>
    <n v="112.7337153"/>
    <n v="-7.2573363000000004"/>
    <s v="|MC70135|/SPPG GENTENG/MOHAMMAD ALFIN/081231768783/alfinmohammadalfin@gmail.com/HSI Bisnis Promo HUT Telkom (1:1) 300 Mbps (Rp 1.130.000) PSB Rp 150.000"/>
    <s v="Sales Force DBS"/>
    <m/>
    <m/>
    <m/>
    <m/>
    <m/>
    <m/>
    <m/>
    <m/>
    <s v="Management Janji"/>
    <s v="2026-08-05 08:00:00|Nama Pic : bp ALFIN No Hp Pic : 081231768783 No alt : - Jam Pemasangan : pagi  Tanggal Pemasangan : 5 Agustus 2026|40981182|MYDITA"/>
    <s v="FCC"/>
    <d v="2026-03-08T10:10:41"/>
    <d v="2026-08-05T08:00:00"/>
    <m/>
    <s v="PS"/>
    <s v="MERGOYOS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ALFIN No Hp Pic : 081231768783 No alt : - Jam Pemasangan : pagi  Tanggal Pemasangan : 5 Agustus 2026|40981182|MYDITA"/>
    <n v="2026"/>
    <n v="8"/>
    <n v="5"/>
    <d v="2026-08-05T00:00:00"/>
    <n v="-0.33333333333575865"/>
    <x v="0"/>
    <x v="12"/>
  </r>
  <r>
    <n v="497"/>
    <n v="1002512014"/>
    <n v="3"/>
    <x v="0"/>
    <n v="5"/>
    <s v="KEDIRI"/>
    <s v="TULUNGAGUNG"/>
    <s v="TUL"/>
    <s v="REG"/>
    <s v="AO"/>
    <s v="NEW SALES"/>
    <s v="1P INET"/>
    <s v="Completed (PS)"/>
    <s v="RBS-Regional 3"/>
    <d v="2026-08-06T11:19:56"/>
    <d v="2026-08-06T20:04:16"/>
    <n v="69359813"/>
    <m/>
    <n v="152606246204"/>
    <s v="PT. ANUGRAH GANGSAR JAYA LESTARI"/>
    <s v="ODP-TUL-FE/15 FE/D03/15.01"/>
    <s v="WO061059071"/>
    <m/>
    <m/>
    <m/>
    <n v="111.899716435584"/>
    <n v="-8.0913445215996394"/>
    <s v="|MN00418|MYIA-049294282840/POI/EKO SUTRISNO/085334196816/anugrahgangsar@gmail.com"/>
    <s v="MYIB_ASSISTANT"/>
    <m/>
    <m/>
    <m/>
    <m/>
    <m/>
    <m/>
    <m/>
    <m/>
    <s v="Management Janji"/>
    <s v="2026-08-07 08:00:00 | telp :085334196816 alt : manja : pagi : siang 07/08/2026 hub sebelum ke lokasi "/>
    <s v="FCC"/>
    <d v="2026-06-08T11:25:46"/>
    <d v="2026-08-07T08:00:00"/>
    <m/>
    <s v="PS"/>
    <s v="TULUNGAGUNG"/>
    <s v="NO ADDON"/>
    <n v="20260806"/>
    <s v="Completed"/>
    <s v="HSI Bisnis Promo HUT Telkom PSB 70% - 50 Mbps"/>
    <s v="INDIBIZ"/>
    <m/>
    <m/>
    <d v="2026-08-07T08:00:00"/>
    <s v="2026-08-07 08:00:00 | telp :085334196816 alt : manja : pagi : siang 07/08/2026 hub sebelum ke lokasi "/>
    <n v="2026"/>
    <n v="8"/>
    <n v="6"/>
    <d v="2026-08-06T00:00:00"/>
    <n v="-1.3333333333357587"/>
    <x v="0"/>
    <x v="18"/>
  </r>
  <r>
    <n v="498"/>
    <n v="1002516404"/>
    <n v="3"/>
    <x v="4"/>
    <n v="5"/>
    <s v="MATARAM"/>
    <s v="BIMA"/>
    <s v="SAP"/>
    <s v="REG"/>
    <s v="AO"/>
    <s v="NEW SALES"/>
    <m/>
    <s v="7 | OSS - PROVISIONING ISSUED"/>
    <s v="RBS-Regional 3"/>
    <d v="2026-08-09T11:21:28"/>
    <d v="2026-08-11T08:05:41"/>
    <n v="69361794"/>
    <m/>
    <n v="172610305461"/>
    <s v="MY PERABOTAN"/>
    <s v="ODP-SAP-FAB/18"/>
    <s v="WO061356833"/>
    <m/>
    <m/>
    <m/>
    <n v="119.012289182055"/>
    <n v="-8.5878288891298205"/>
    <s v="PSB;ISE207465;MY PERABOTAN;081239626520;PAKET HSI BISNIS 1:1  50 Mbps;yazidsalem53@gmail.com;-8.587772, 119.012494"/>
    <s v="Plasa"/>
    <m/>
    <m/>
    <m/>
    <m/>
    <m/>
    <m/>
    <m/>
    <m/>
    <s v="Management Janji"/>
    <s v="2026-08-11 08:00:00|M Janji : (11/08/2026) jam Pasang : 09:00 Note : hubungi pelanggan jika ingin kelokasi |40981184|MYDITA"/>
    <s v="FCC"/>
    <d v="2026-09-08T11:25:00"/>
    <d v="2026-08-11T08:00:00"/>
    <m/>
    <s v="PI"/>
    <s v="BIMA BARAT"/>
    <s v="NO ADDON"/>
    <m/>
    <s v="Provisioning Issu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8:00:00"/>
    <s v="2026-08-11 08:00:00|M Janji : (11/08/2026) jam Pasang : 09:00 Note : hubungi pelanggan jika ingin kelokasi |40981184|MYDITA"/>
    <m/>
    <m/>
    <m/>
    <e v="#NUM!"/>
    <e v="#NUM!"/>
    <x v="1"/>
    <x v="8"/>
  </r>
  <r>
    <n v="499"/>
    <n v="1002514427"/>
    <n v="3"/>
    <x v="3"/>
    <n v="4"/>
    <s v="PURWOKERTO"/>
    <s v="CILACAP"/>
    <s v="MAO"/>
    <s v="REG"/>
    <s v="AO"/>
    <s v="NEW SALES"/>
    <s v="1P INET"/>
    <s v="Completed (PS)"/>
    <s v="RBS-Regional 3"/>
    <d v="2026-08-07T11:52:57"/>
    <d v="2026-08-08T11:36:47"/>
    <n v="69360685"/>
    <m/>
    <n v="146389104313"/>
    <s v="SPBU 44.532.04 SAMPANG"/>
    <s v="ODP-MAO-FE/073 FE/D01/073.01"/>
    <s v="WO061153370"/>
    <m/>
    <m/>
    <m/>
    <n v="109.20383959999999"/>
    <n v="-7.5618238"/>
    <s v="|MN00648|MYIA-081872661726/POI/Arby/085727707508/arby.septiantony@gmail.com"/>
    <s v="MYIB_ASSISTANT"/>
    <m/>
    <m/>
    <m/>
    <m/>
    <m/>
    <m/>
    <m/>
    <m/>
    <s v="Management Janji"/>
    <s v="2026-08-08 08:00:00 | Nama PIC : BAPAK arby No HP : 085727707508 Alt :  M Janji : (SABTU/8/AGUSTUS/2026) jam Pasang : 09:00 Note : hubungi pelanggan jika ingin kelokasi"/>
    <s v="FCC"/>
    <d v="2026-07-08T11:55:04"/>
    <d v="2026-08-08T08:00:00"/>
    <m/>
    <s v="PS"/>
    <s v="KROYA"/>
    <s v="NO ADDON"/>
    <n v="20260808"/>
    <s v="Completed"/>
    <s v="HSI Bisnis Promo HUT Telkom PSB 70% - 50 Mbps"/>
    <s v="INDIBIZ"/>
    <m/>
    <m/>
    <d v="2026-08-08T08:00:00"/>
    <s v="2026-08-08 08:00:00 | Nama PIC : BAPAK arby No HP : 085727707508 Alt :  M Janji : (SABTU/8/AGUSTUS/2026) jam Pasang : 09:00 Note : hubungi pelanggan jika ingin kelokasi"/>
    <n v="2026"/>
    <n v="8"/>
    <n v="8"/>
    <d v="2026-08-08T00:00:00"/>
    <n v="-0.33333333333575865"/>
    <x v="0"/>
    <x v="1"/>
  </r>
  <r>
    <n v="500"/>
    <n v="1002506290"/>
    <n v="3"/>
    <x v="0"/>
    <n v="5"/>
    <s v="MADIUN"/>
    <s v="TUBAN"/>
    <s v="BCR"/>
    <s v="REG"/>
    <s v="AO"/>
    <s v="NEW SALES"/>
    <s v="1P INET"/>
    <s v="Completed (PS)"/>
    <s v="RBS-Regional 3"/>
    <d v="2026-08-03T14:40:57"/>
    <d v="2026-08-04T13:15:04"/>
    <n v="69357654"/>
    <m/>
    <n v="152648206870"/>
    <s v="SMP NEGERI2 BANCAR"/>
    <s v="ODP-BCR-FAF/32 FAF/D03/32.01"/>
    <s v="WO060804634"/>
    <m/>
    <m/>
    <m/>
    <n v="111.773783063468"/>
    <n v="-6.8162836291817799"/>
    <s v="|MN02366|MYIA-046837474407/POI/ATMI/081331139175/smpnduabancar@gmail.com"/>
    <s v="MYIB_ASSISTANT"/>
    <m/>
    <m/>
    <m/>
    <m/>
    <m/>
    <m/>
    <m/>
    <m/>
    <s v="Management Janji"/>
    <s v="2026-08-05 15:00:00 | Nama PIC: BP LUTFI  Notel: 085646737220 Alt: 081331139175 / Whatsapp Tanggal: 5/8/2026 Jam Pasang: Pagi Note: Hubungi sebelum ke lokasi, terimakasih."/>
    <s v="FCC"/>
    <d v="2026-03-08T14:55:18"/>
    <d v="2026-08-05T15:00:00"/>
    <m/>
    <s v="PS"/>
    <s v="JATIROGO BANCAR"/>
    <s v="NO ADDON"/>
    <n v="20260804"/>
    <s v="Completed"/>
    <s v="HSI Bisnis Basic Promo HUT Telkom PSB 70% - 50 Mbps"/>
    <s v="INDIBIZ"/>
    <m/>
    <m/>
    <d v="2026-08-05T15:00:00"/>
    <s v="2026-08-05 15:00:00 | Nama PIC: BP LUTFI  Notel: 085646737220 Alt: 081331139175 / Whatsapp Tanggal: 5/8/2026 Jam Pasang: Pagi Note: Hubungi sebelum ke lokasi, terimakasih."/>
    <n v="2026"/>
    <n v="8"/>
    <n v="4"/>
    <d v="2026-08-04T00:00:00"/>
    <n v="-1.625"/>
    <x v="0"/>
    <x v="15"/>
  </r>
  <r>
    <n v="501"/>
    <n v="1002512070"/>
    <n v="3"/>
    <x v="5"/>
    <n v="5"/>
    <s v="SBY UTARA"/>
    <s v="KENJERAN"/>
    <s v="KBL"/>
    <s v="REG"/>
    <s v="AO"/>
    <s v="NEW SALES"/>
    <s v="1P INET"/>
    <s v="Completed (PS)"/>
    <s v="RBS-Regional 3"/>
    <d v="2026-08-06T11:31:56"/>
    <d v="2026-08-06T17:18:58"/>
    <n v="69359824"/>
    <m/>
    <n v="152401227334"/>
    <s v="PT. Indo Container Lines"/>
    <s v="ODP-KBL-FWB/35 FWB/D04/35.01"/>
    <s v="WO061060611"/>
    <m/>
    <m/>
    <m/>
    <n v="112.72704999893899"/>
    <n v="-7.2329230407138203"/>
    <s v="MD|MYDB-20260805264484|DN00001/MN02280|PT. Indo Container Lines|085117135651"/>
    <s v="MYDIGIBIZPARTNER"/>
    <m/>
    <m/>
    <m/>
    <m/>
    <m/>
    <m/>
    <m/>
    <m/>
    <s v="Management Janji"/>
    <s v="2026-08-11 08:00:00 | Nama Pic : bu fatma  No Hp Pic : 085117135651 No alt : - Jam Pemasangan : pagi  Tanggal Pemasangan : 7 Agustus 2026"/>
    <s v="FCC"/>
    <d v="2026-06-08T11:39:52"/>
    <d v="2026-08-11T08:00:00"/>
    <m/>
    <s v="PS"/>
    <s v="KEBALEN"/>
    <s v="NETMONK"/>
    <n v="20260806"/>
    <s v="Completed"/>
    <s v="HSI Bisnis Bundling Netmonk Promo 2026 PSB 70% - 100 Mbps"/>
    <s v="INDIBIZ"/>
    <m/>
    <m/>
    <d v="2026-08-11T08:00:00"/>
    <s v="2026-08-11 08:00:00 | Nama Pic : bu fatma  No Hp Pic : 085117135651 No alt : - Jam Pemasangan : pagi  Tanggal Pemasangan : 7 Agustus 2026"/>
    <n v="2026"/>
    <n v="8"/>
    <n v="6"/>
    <d v="2026-08-06T00:00:00"/>
    <n v="-5.3333333333357587"/>
    <x v="0"/>
    <x v="26"/>
  </r>
  <r>
    <n v="502"/>
    <n v="1002506644"/>
    <n v="3"/>
    <x v="1"/>
    <n v="4"/>
    <s v="SEMARANG"/>
    <s v="UNGARAN"/>
    <s v="BDN"/>
    <s v="REG"/>
    <s v="AO"/>
    <s v="NEW SALES"/>
    <s v="1P INET"/>
    <s v="Completed (PS)"/>
    <s v="RBS-Regional 3"/>
    <d v="2026-08-03T19:46:58"/>
    <d v="2026-08-04T14:00:20"/>
    <n v="69357851"/>
    <m/>
    <n v="141411106511"/>
    <s v="Toko ada candi"/>
    <s v="ODP-BDN-FC/023"/>
    <s v="WO060838599"/>
    <m/>
    <m/>
    <m/>
    <n v="110.372911691665"/>
    <n v="-7.2191143791752497"/>
    <s v="MD|MYDB-20260803264286|DN00001/MN00663|Toko ada candi|08217746613"/>
    <s v="MYDIGIBIZPARTNER"/>
    <m/>
    <m/>
    <m/>
    <m/>
    <m/>
    <m/>
    <m/>
    <m/>
    <s v="Management Janji"/>
    <s v="2026-08-05 08:00:00 | M Janji : 05/08/2026 Jam Pasang : 13:00  NoteÃ‚Â :  hubungi terlebih dahulu sebelum ke lokasi, terima kasih."/>
    <s v="FCC"/>
    <d v="2026-03-08T19:54:44"/>
    <d v="2026-08-05T08:00:00"/>
    <m/>
    <s v="PS"/>
    <s v="AMBARAWA"/>
    <s v="NO ADDON"/>
    <n v="20260804"/>
    <s v="Completed"/>
    <s v="HSI Bisnis Promo HUT Telkom PSB 70% - 300 Mbps"/>
    <s v="INDIBIZ"/>
    <m/>
    <m/>
    <d v="2026-08-05T08:00:00"/>
    <s v="2026-08-05 08:00:00 | M Janji : 05/08/2026 Jam Pasang : 13:00  NoteÃ‚Â :  hubungi terlebih dahulu sebelum ke lokasi, terima kasih."/>
    <n v="2026"/>
    <n v="8"/>
    <n v="4"/>
    <d v="2026-08-04T00:00:00"/>
    <n v="-1.3333333333357587"/>
    <x v="0"/>
    <x v="1"/>
  </r>
  <r>
    <n v="503"/>
    <n v="1002510105"/>
    <n v="3"/>
    <x v="7"/>
    <n v="4"/>
    <s v="KUDUS"/>
    <s v="BLORA"/>
    <s v="BLO"/>
    <s v="REG"/>
    <s v="AO"/>
    <s v="NEW SALES"/>
    <s v="1P INET"/>
    <s v="Completed (PS)"/>
    <s v="RBS-Regional 3"/>
    <d v="2026-08-05T10:59:56"/>
    <d v="2026-08-06T09:26:54"/>
    <n v="69358944"/>
    <m/>
    <n v="141569115688"/>
    <s v="TOKOSUGENG"/>
    <s v="ODP-BLO-FFE/040 FFE/D03/040.01"/>
    <s v="WO060964221"/>
    <m/>
    <m/>
    <m/>
    <n v="111.41995931855"/>
    <n v="-6.9986560561332603"/>
    <s v="|MC60162|MYIA-008544800368/POI/FAIZAL RAHMAD NAUVANDA/082341906523/dp3787913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0"/>
    <x v="1"/>
  </r>
  <r>
    <n v="504"/>
    <n v="1002506283"/>
    <n v="3"/>
    <x v="0"/>
    <n v="5"/>
    <s v="MADIUN"/>
    <s v="TUBAN"/>
    <s v="BCR"/>
    <s v="REG"/>
    <s v="AO"/>
    <s v="NEW SALES"/>
    <s v="1P INET"/>
    <s v="Completed (PS)"/>
    <s v="RBS-Regional 3"/>
    <d v="2026-08-03T14:37:57"/>
    <d v="2026-08-04T13:15:05"/>
    <n v="69357652"/>
    <m/>
    <n v="152648206869"/>
    <s v="SMPN2 BANCAR"/>
    <s v="ODP-BCR-FAF/32 FAF/D03/32.01"/>
    <s v="WO060804157"/>
    <m/>
    <m/>
    <m/>
    <n v="111.773565067489"/>
    <n v="-6.8169274120077299"/>
    <s v="|MN02366|MYIA-012663221081/POI/atmi/081331139175/smpnduabancar@gmail.com"/>
    <s v="MYIB_ASSISTANT"/>
    <m/>
    <m/>
    <m/>
    <m/>
    <m/>
    <m/>
    <m/>
    <m/>
    <s v="Management Janji"/>
    <s v="2026-08-05 08:00:00 | Nama PIC: BP LUTFI  Notel: 085646737220 Alt: 081331139175 / Whatsapp Tanggal: 5/8/2026 Jam Pasang: Pagi Note: Hubungi sebelum ke lokasi, terimakasih. "/>
    <s v="FCC"/>
    <d v="2026-03-08T14:40:09"/>
    <d v="2026-08-05T08:00:00"/>
    <m/>
    <s v="PS"/>
    <s v="JATIROGO BANCAR"/>
    <s v="NO ADDON"/>
    <n v="20260804"/>
    <s v="Completed"/>
    <s v="HSI Bisnis Basic Promo HUT Telkom PSB 70% - 50 Mbps"/>
    <s v="INDIBIZ"/>
    <m/>
    <m/>
    <d v="2026-08-05T08:00:00"/>
    <s v="2026-08-05 08:00:00 | Nama PIC: BP LUTFI  Notel: 085646737220 Alt: 081331139175 / Whatsapp Tanggal: 5/8/2026 Jam Pasang: Pagi Note: Hubungi sebelum ke lokasi, terimakasih. "/>
    <n v="2026"/>
    <n v="8"/>
    <n v="4"/>
    <d v="2026-08-04T00:00:00"/>
    <n v="-1.3333333333357587"/>
    <x v="0"/>
    <x v="15"/>
  </r>
  <r>
    <n v="505"/>
    <n v="1002512229"/>
    <n v="3"/>
    <x v="4"/>
    <n v="5"/>
    <s v="KUPANG"/>
    <s v="KUPANG"/>
    <s v="OSP"/>
    <s v="REG"/>
    <s v="AO"/>
    <s v="NEW SALES"/>
    <s v="1P INET"/>
    <s v="OSS - FALLOUT"/>
    <s v="RBS-Regional 3"/>
    <d v="2026-08-06T12:23:56"/>
    <d v="2026-08-10T21:31:32"/>
    <n v="69359916"/>
    <m/>
    <n v="172503813554"/>
    <s v="WARKOP SODARA"/>
    <s v="ODP-OSP-FP/52 FP/D01/52.01"/>
    <s v="WO061066750"/>
    <m/>
    <m/>
    <m/>
    <n v="123.66292249999999"/>
    <n v="-10.1499592"/>
    <s v="|MN01740|MYIA-077185528587/POI/JESSICA ERMANILDA ANGKIRIWANG/08118192092/jeajessang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25:42"/>
    <d v="2026-08-07T13:00:00"/>
    <m/>
    <s v="FO_UIM"/>
    <s v="KUPANG"/>
    <s v="NO ADDON"/>
    <m/>
    <s v="Provisioning Failed|UIM|INF009016065|220048The resource type PhysicalPort with Id 1507169429-3528705988 - Internet is not ava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1"/>
    <x v="19"/>
  </r>
  <r>
    <n v="506"/>
    <n v="1002504573"/>
    <n v="3"/>
    <x v="5"/>
    <n v="5"/>
    <s v="SBY UTARA"/>
    <s v="LAMONGAN"/>
    <s v="BDG"/>
    <s v="REG"/>
    <s v="AO"/>
    <s v="NEW SALES"/>
    <s v="1P INET"/>
    <s v="102 | FOLLOW UP COMPLETED"/>
    <s v="RBS-Regional 3"/>
    <d v="2026-08-01T13:22:56"/>
    <d v="2026-08-10T13:18:25"/>
    <n v="69356754"/>
    <m/>
    <n v="152448204119"/>
    <s v="LARVA COFFE"/>
    <s v="ODP-BDG-FC/76 FC/D08/76.01"/>
    <s v="WO060650571"/>
    <m/>
    <m/>
    <m/>
    <n v="112.28015474975101"/>
    <n v="-6.8722867450428797"/>
    <s v="MD|MYDB-20260801264112|DN00001/MN01285|LARVA COFFE|085606172718"/>
    <s v="MYDIGIBIZPARTNER"/>
    <m/>
    <m/>
    <m/>
    <m/>
    <m/>
    <m/>
    <m/>
    <m/>
    <s v="Management Janji"/>
    <s v="2026-08-02 10:00:00 | Nama Pic : bp erif No Hp Pic : 085606172718 No alt : - Jam Pemasangan : pagi  Tanggal Pemasangan : 2 Agustus 2026"/>
    <s v="FCC"/>
    <d v="2026-01-08T13:25:26"/>
    <d v="2026-08-02T10:00:00"/>
    <s v="Kendala Teknik"/>
    <s v="REVOKE"/>
    <s v="X"/>
    <s v="NO ADDON"/>
    <m/>
    <s v="Follow Up Revoke Completed, New Order ID : SC1002517704"/>
    <s v="HSI Bisnis Promo HUT Telkom PSB 70% - 75 Mbps"/>
    <s v="INDIBIZ"/>
    <m/>
    <m/>
    <d v="2026-08-02T10:00:00"/>
    <s v="2026-08-02 10:00:00 | Nama Pic : bp erif No Hp Pic : 085606172718 No alt : - Jam Pemasangan : pagi  Tanggal Pemasangan : 2 Agustus 2026"/>
    <m/>
    <m/>
    <m/>
    <e v="#NUM!"/>
    <e v="#NUM!"/>
    <x v="1"/>
    <x v="14"/>
  </r>
  <r>
    <n v="507"/>
    <n v="1002514889"/>
    <n v="3"/>
    <x v="5"/>
    <n v="5"/>
    <s v="MADURA"/>
    <s v="PAMEKASAN"/>
    <s v="PME"/>
    <s v="REG"/>
    <s v="AO"/>
    <s v="NEW SALES"/>
    <s v="1P INET"/>
    <s v="Completed (PS)"/>
    <s v="RBS-Regional 3"/>
    <d v="2026-08-07T14:41:58"/>
    <d v="2026-08-08T13:24:13"/>
    <n v="69360905"/>
    <m/>
    <n v="152426928033"/>
    <s v="TK dan PAUD Aisyiyah Bustanul athfal 1"/>
    <s v="ODP-PME-FBF/26 FBF/D05/26.01"/>
    <s v="WO061174284"/>
    <m/>
    <m/>
    <m/>
    <n v="113.398786112666"/>
    <n v="-7.1180090015280504"/>
    <s v="MD|MYDB-20260807264633|DN00001/MN00572|TK dan PAUD Aisyiyah Bustanul athfal 1|082335879324"/>
    <s v="MYDIGIBIZPARTNER"/>
    <m/>
    <m/>
    <m/>
    <m/>
    <m/>
    <m/>
    <m/>
    <m/>
    <s v="Management Janji"/>
    <s v="2026-08-08 13:00:00 | telp :082335879324  alt : pagi / siang 08/08/2026 hub sebelum ke lokasi  "/>
    <s v="FCC"/>
    <d v="2026-07-08T14:56:06"/>
    <d v="2026-08-08T13:00:00"/>
    <m/>
    <s v="PS"/>
    <s v="PAMEKASAN"/>
    <s v="NETMONK"/>
    <n v="20260808"/>
    <s v="Completed"/>
    <s v="HSI Bisnis Bundling Netmonk Promo 2026 PSB 70% - 200 Mbps"/>
    <s v="INDIBIZ"/>
    <m/>
    <m/>
    <d v="2026-08-08T13:00:00"/>
    <s v="2026-08-08 13:00:00 | telp :082335879324  alt : pagi / siang 08/08/2026 hub sebelum ke lokasi  "/>
    <n v="2026"/>
    <n v="8"/>
    <n v="8"/>
    <d v="2026-08-08T00:00:00"/>
    <n v="-0.54166666666424135"/>
    <x v="0"/>
    <x v="7"/>
  </r>
  <r>
    <n v="508"/>
    <n v="1002509526"/>
    <n v="3"/>
    <x v="0"/>
    <n v="5"/>
    <s v="MADIUN"/>
    <s v="NGAWI"/>
    <s v="JGO"/>
    <s v="REG"/>
    <s v="AO"/>
    <s v="NEW SALES"/>
    <s v="1P INET"/>
    <s v="Completed (PS)"/>
    <s v="RBS-Regional 3"/>
    <d v="2026-08-05T08:10:57"/>
    <d v="2026-08-05T20:30:56"/>
    <n v="69358722"/>
    <m/>
    <n v="152635205068"/>
    <s v="SPBU 54.632.24"/>
    <s v="ODP-JGO-FC/20"/>
    <s v="WO060944467"/>
    <m/>
    <m/>
    <m/>
    <n v="111.207784949098"/>
    <n v="-7.4987047736103003"/>
    <s v="|MN00265|MYIA-007360304680/POI/DHONY SANJAYA/085649138273/spbu54.632.24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X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  <x v="21"/>
  </r>
  <r>
    <n v="509"/>
    <n v="1002518504"/>
    <n v="3"/>
    <x v="1"/>
    <n v="4"/>
    <s v="SEMARANG"/>
    <s v="INNER - SEMARANG JATENG UTARA"/>
    <s v="JHR"/>
    <s v="REG"/>
    <s v="AO"/>
    <s v="NEW SALES"/>
    <s v="1P INET"/>
    <s v="MIE - SEND SURVEY"/>
    <s v="RBS-Regional 3"/>
    <d v="2026-08-10T16:37:57"/>
    <d v="2026-08-10T16:40:01"/>
    <n v="69362727"/>
    <m/>
    <n v="142406122714"/>
    <s v="ERABLUE ABIMANYU"/>
    <s v="ODP-JHR-FZ/105 FZ/D07/105.01"/>
    <s v="WO061430938"/>
    <m/>
    <m/>
    <m/>
    <n v="110.413222"/>
    <n v="-6.9748890000000001"/>
    <s v="|MN02713|MYIA-050676802290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39:46"/>
    <d v="2026-08-11T13:00:00"/>
    <m/>
    <s v="SURVEY_NEW_MANJA"/>
    <s v="JOHAR"/>
    <s v="NO ADDON"/>
    <m/>
    <s v="MIE - SEND SURVEY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  <x v="1"/>
  </r>
  <r>
    <n v="510"/>
    <n v="1002514033"/>
    <n v="3"/>
    <x v="0"/>
    <n v="5"/>
    <s v="KEDIRI"/>
    <s v="TULUNGAGUNG"/>
    <s v="TUL"/>
    <s v="REG"/>
    <s v="AO"/>
    <s v="NEW SALES"/>
    <s v="1P INET"/>
    <s v="Completed (PS)"/>
    <s v="RBS-Regional 3"/>
    <d v="2026-08-07T10:11:56"/>
    <d v="2026-08-08T18:31:44"/>
    <n v="69360519"/>
    <m/>
    <n v="152606246396"/>
    <s v="SPBU 54.662.10"/>
    <s v="ODP-TUL-FU/59 FU/D06/59.01"/>
    <s v="WO061141611"/>
    <m/>
    <m/>
    <m/>
    <n v="111.892640599999"/>
    <n v="-8.1282428105297004"/>
    <s v="|MN00418|MYIA-087326441874/POI/ADE TAUFIK ARIYANTO/082257371565/adetariyanto@gmail.com"/>
    <s v="MYIB_ASSISTANT"/>
    <m/>
    <m/>
    <m/>
    <m/>
    <m/>
    <m/>
    <m/>
    <m/>
    <s v="Management Janji"/>
    <s v="2026-08-08 08:00:00 | Nama Pic : BP ADE No Hp Pic : 082257371565 Jam Pemasangan : 08:00 - 12.00 Tanggal Pemasangan : SABTU 08 AGUSTUS 2026 Info Tambahan : Hubungi pelanggan sebelum datang ke lokasi, terima kasih."/>
    <s v="FCC"/>
    <d v="2026-07-08T10:25:16"/>
    <d v="2026-08-08T08:00:00"/>
    <m/>
    <s v="PS"/>
    <s v="TULUNGAGUNG"/>
    <s v="NO ADDON"/>
    <n v="20260808"/>
    <s v="Completed"/>
    <s v="HSI Bisnis Promo HUT Telkom PSB 70% - 50 Mbps"/>
    <s v="INDIBIZ"/>
    <m/>
    <m/>
    <d v="2026-08-08T08:00:00"/>
    <s v="2026-08-08 08:00:00 | Nama Pic : BP ADE No Hp Pic : 082257371565 Jam Pemasangan : 08:00 - 12.00 Tanggal Pemasangan : SABTU 08 AGUSTUS 2026 Info Tambahan : Hubungi pelanggan sebelum datang ke lokasi, terima kasih."/>
    <n v="2026"/>
    <n v="8"/>
    <n v="8"/>
    <d v="2026-08-08T00:00:00"/>
    <n v="-0.33333333333575865"/>
    <x v="0"/>
    <x v="18"/>
  </r>
  <r>
    <n v="511"/>
    <n v="1002517389"/>
    <n v="3"/>
    <x v="7"/>
    <n v="4"/>
    <s v="KUDUS"/>
    <s v="PATI"/>
    <s v="PAT"/>
    <s v="REG"/>
    <s v="AO"/>
    <s v="NEW SALES"/>
    <s v="1P INET"/>
    <s v="7 | OSS - PROVISIONING ISSUED"/>
    <s v="RBS-Regional 3"/>
    <d v="2026-08-10T11:16:56"/>
    <d v="2026-08-11T08:05:58"/>
    <n v="69362273"/>
    <m/>
    <n v="142551119478"/>
    <s v="SPBU 4459103"/>
    <s v="ODP-PAT-FW/033 FW/D03/033.01"/>
    <s v="WO061377373"/>
    <m/>
    <m/>
    <m/>
    <n v="111.07025520000001"/>
    <n v="-6.6898314999999897"/>
    <s v="|MC60053|MYIA-025112025037/POI/Hadi/082137432887/spbuwedarijaksa@gmail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40:04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1"/>
    <x v="1"/>
  </r>
  <r>
    <n v="512"/>
    <n v="1002515934"/>
    <n v="3"/>
    <x v="5"/>
    <n v="5"/>
    <s v="SBY UTARA"/>
    <s v="GRESIK"/>
    <s v="GSK"/>
    <s v="REG"/>
    <s v="AO"/>
    <s v="NEW SALES"/>
    <m/>
    <s v="OSS - FALLOUT"/>
    <s v="RBS-Regional 3"/>
    <d v="2026-08-08T13:17:38"/>
    <d v="2026-08-10T16:20:19"/>
    <n v="69361454"/>
    <m/>
    <n v="152421260984"/>
    <s v="PT.GLOBAL YIMI CARGO"/>
    <s v="ODP-GSK-FAW/52"/>
    <s v="WO061308060"/>
    <m/>
    <m/>
    <m/>
    <n v="112.60368920000001"/>
    <n v="-7.1285425"/>
    <s v="|MN00086|/PT.GLOBAL YIMI CARGO/Hidayatulloh Nur/083852359924/it.support.jt.cargo@gmail.com/HSI Bisnis Promo HUT Telkom (1:1) 300 Mbps (Rp 1.130.000) PSB Rp 150.000"/>
    <s v="Sales Force DBS"/>
    <m/>
    <m/>
    <m/>
    <m/>
    <m/>
    <m/>
    <m/>
    <m/>
    <s v="Management Janji"/>
    <s v="2026-08-10 08:00:00|Nama PIC:  bp hidayatulloh No HP: 083852359924 Alt: Tanggal: 10/8/2026 Jam Pasang: Pagi Note: Hubungi sebelum ke lokasi, terimakasih. Diusahakan secepatnya|40010577|MYDITA"/>
    <s v="FCC"/>
    <d v="2026-08-08T13:25:30"/>
    <d v="2026-08-10T08:00:00"/>
    <s v="Kendala Pelanggan"/>
    <s v="FO_WFM"/>
    <s v="GRESIK"/>
    <s v="NO ADDON"/>
    <m/>
    <s v="Provisioning Failed|WFM|INF009013464|PDI_-7.161729500000001,112.6446908_DOUBLE INPUT DGN 1002515934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8:00:00"/>
    <s v="2026-08-10 08:00:00|Nama PIC:  bp hidayatulloh No HP: 083852359924 Alt: Tanggal: 10/8/2026 Jam Pasang: Pagi Note: Hubungi sebelum ke lokasi, terimakasih. Diusahakan secepatnya|40010577|MYDITA"/>
    <m/>
    <m/>
    <m/>
    <e v="#NUM!"/>
    <e v="#NUM!"/>
    <x v="1"/>
    <x v="14"/>
  </r>
  <r>
    <n v="513"/>
    <n v="1002515979"/>
    <n v="3"/>
    <x v="5"/>
    <n v="5"/>
    <s v="SBY UTARA"/>
    <s v="LAMONGAN"/>
    <s v="BDG"/>
    <s v="REG"/>
    <s v="AO"/>
    <s v="NEW SALES"/>
    <m/>
    <s v="Completed (PS)"/>
    <s v="RBS-Regional 3"/>
    <d v="2026-08-08T13:44:31"/>
    <d v="2026-08-08T23:00:46"/>
    <n v="69360083"/>
    <m/>
    <n v="152448204410"/>
    <s v="Gyoza Kitchen"/>
    <s v="ODP-BDG-FB/29"/>
    <s v="WO061265691"/>
    <m/>
    <m/>
    <m/>
    <n v="112.248097"/>
    <n v="-6.8890580000000003"/>
    <s v="MD|MYIB-008476048485|SYSTEM|GYOZA KITCHEN|087822761246"/>
    <s v="Sales Force DBS"/>
    <m/>
    <m/>
    <m/>
    <m/>
    <m/>
    <m/>
    <m/>
    <m/>
    <s v="Management Janji"/>
    <s v="2026-08-07 13:00:00 |   M Janji : (07/08/026)  jam Pasang : 09:00  Note : hubungi pelanggan jika ingin kelokasi"/>
    <s v="FCC"/>
    <d v="2026-08-08T13:55:01"/>
    <m/>
    <m/>
    <s v="PS"/>
    <s v="X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7 13:00:00 |   M Janji : (07/08/026)  jam Pasang : 09:00  Note : hubungi pelanggan jika ingin kelokasi"/>
    <n v="2026"/>
    <n v="8"/>
    <n v="8"/>
    <d v="2026-08-08T00:00:00"/>
    <n v="-0.29166666666424135"/>
    <x v="0"/>
    <x v="14"/>
  </r>
  <r>
    <n v="514"/>
    <n v="1002515555"/>
    <n v="3"/>
    <x v="5"/>
    <n v="5"/>
    <s v="SBY UTARA"/>
    <s v="LAMONGAN"/>
    <s v="BBA"/>
    <s v="REG"/>
    <s v="AO"/>
    <s v="NEW SALES"/>
    <s v="1P INET"/>
    <s v="Completed (PS)"/>
    <s v="RBS-Regional 3"/>
    <d v="2026-08-08T07:49:56"/>
    <d v="2026-08-09T18:15:24"/>
    <n v="69361197"/>
    <m/>
    <n v="152441211803"/>
    <s v="SPBU 54.622.04"/>
    <s v="ODP-BBA-FAH/38 FAH/D02/38.01"/>
    <s v="WO061228680"/>
    <m/>
    <m/>
    <m/>
    <n v="112.20841571688599"/>
    <n v="-7.1012859252489999"/>
    <s v="MD|MYDB-20260808264715|DN00001/MN00216|SPBU 54.622.04|085843102464"/>
    <s v="MYDIGIBIZPARTNER"/>
    <m/>
    <m/>
    <m/>
    <m/>
    <m/>
    <m/>
    <m/>
    <m/>
    <s v="Management Janji"/>
    <s v="2026-08-09 10:00:00 | Nama PIC : Bp Khafid No Hp : 085843102464 No Alt : - Tgl Pemasangan : 09 Agustus 2026 Interval : PAGI SIANG Note : Hubungi pelanggan terlebih dahulu"/>
    <s v="FCC"/>
    <d v="2026-08-08T07:55:20"/>
    <d v="2026-08-09T10:00:00"/>
    <m/>
    <s v="PS"/>
    <s v="X"/>
    <s v="NO ADDON"/>
    <n v="20260809"/>
    <s v="Completed"/>
    <s v="HSI Bisnis Promo HUT Telkom PSB 70% - 50 Mbps"/>
    <s v="INDIBIZ"/>
    <m/>
    <m/>
    <d v="2026-08-09T10:00:00"/>
    <s v="2026-08-09 10:00:00 | Nama PIC : Bp Khafid No Hp : 085843102464 No Alt : - Tgl Pemasangan : 09 Agustus 2026 Interval : PAGI SIANG Note : Hubungi pelanggan terlebih dahulu"/>
    <n v="2026"/>
    <n v="8"/>
    <n v="9"/>
    <d v="2026-08-09T00:00:00"/>
    <n v="-0.41666666666424135"/>
    <x v="0"/>
    <x v="14"/>
  </r>
  <r>
    <n v="515"/>
    <n v="1002513502"/>
    <n v="3"/>
    <x v="1"/>
    <n v="4"/>
    <s v="SEMARANG"/>
    <s v="INNER - SEMARANG JATENG UTARA"/>
    <s v="GNK"/>
    <s v="REG"/>
    <s v="AO"/>
    <s v="NEW SALES"/>
    <s v="1P INET"/>
    <s v="Completed (PS)"/>
    <s v="RBS-Regional 3"/>
    <d v="2026-08-06T19:49:56"/>
    <d v="2026-08-07T15:22:31"/>
    <n v="69360358"/>
    <m/>
    <n v="143424113136"/>
    <s v="Cahaya Wangi"/>
    <s v="ODP-GNK-FE/032 FE/D03/032.01"/>
    <s v="WO061118991"/>
    <m/>
    <m/>
    <m/>
    <n v="110.534083954989"/>
    <n v="-6.9331809021058302"/>
    <s v="MD|MYDB-20260806264592|DN00001/MN00663|Cahaya Wangi|08132758966"/>
    <s v="MYDIGIBIZPARTNER"/>
    <m/>
    <m/>
    <m/>
    <m/>
    <m/>
    <m/>
    <m/>
    <m/>
    <s v="Management Janji"/>
    <s v="2026-08-08 08:00:00 | M Janji :  08 Agustus 2026 Jam Pasang : 11.00 Note : hubungi pelanggan jika ingin ke lokasi, terima kasih."/>
    <s v="FCC"/>
    <d v="2026-06-08T19:55:11"/>
    <d v="2026-08-08T08:00:00"/>
    <m/>
    <s v="PS"/>
    <s v="JOHAR"/>
    <s v="NO ADDON"/>
    <n v="20260807"/>
    <s v="Completed"/>
    <s v="HSI Bisnis Promo HUT Telkom PSB 70% - 150 Mbps"/>
    <s v="INDIBIZ"/>
    <m/>
    <m/>
    <d v="2026-08-08T08:00:00"/>
    <s v="2026-08-08 08:00:00 | M Janji :  08 Agustus 2026 Jam Pasang : 11.00 Note : hubungi pelanggan jika ingin ke lokasi, terima kasih."/>
    <n v="2026"/>
    <n v="8"/>
    <n v="7"/>
    <d v="2026-08-07T00:00:00"/>
    <n v="-1.3333333333357587"/>
    <x v="0"/>
    <x v="1"/>
  </r>
  <r>
    <n v="516"/>
    <n v="1002509775"/>
    <n v="3"/>
    <x v="6"/>
    <n v="5"/>
    <s v="JEMBER"/>
    <s v="BANYUWANGI"/>
    <s v="KET"/>
    <s v="REG"/>
    <s v="AO"/>
    <s v="NEW SALES"/>
    <m/>
    <s v="CANCEL COMPLETED"/>
    <s v="RBS-Regional 3"/>
    <d v="2026-08-05T09:37:30"/>
    <d v="2026-08-09T08:50:16"/>
    <n v="69358830"/>
    <m/>
    <n v="152517201803"/>
    <s v="PT MITRA NUANSA UTAMA"/>
    <s v="ODP-KET-FE/04"/>
    <s v="WO061102585"/>
    <m/>
    <m/>
    <m/>
    <n v="114.39213736559699"/>
    <n v="-8.13767074517739"/>
    <s v="AMRBS;940137;AM;ISTIHAMIN FITRIYAH;RBS-3;SURAMADU;PSB;PT MITRA NUANSA UTAMA;STEPHEN MANUEL NUGROHO;082244293461;invoice@platinumceramics.com;HSI Bisnis (1:1) 150 Mbps (Rp 819.000) PSB Rp 150.000;Bulusan, Banyuwangi, Jawa Timur 68421"/>
    <s v="Account Manager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5-08T09:39:56"/>
    <d v="2026-08-08T08:00:00"/>
    <m/>
    <s v="CANCEL"/>
    <s v="BANYUWANGI"/>
    <s v="NO ADDON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1"/>
    <x v="10"/>
  </r>
  <r>
    <n v="517"/>
    <n v="1002506779"/>
    <n v="3"/>
    <x v="6"/>
    <n v="5"/>
    <s v="PASURUAN"/>
    <s v="LUMAJANG"/>
    <s v="PII"/>
    <s v="REG"/>
    <s v="AO"/>
    <s v="NEW SALES"/>
    <m/>
    <s v="Completed (PS)"/>
    <s v="RBS-Regional 3"/>
    <d v="2026-08-04T08:34:52"/>
    <d v="2026-08-05T16:49:09"/>
    <n v="69357919"/>
    <m/>
    <n v="152542208048"/>
    <s v="SPBU PERTAMINA 53.673.17"/>
    <s v="ODP-PII-FF/34"/>
    <s v="WO060878580"/>
    <m/>
    <m/>
    <m/>
    <n v="113.13930860000001"/>
    <n v="-8.2252443"/>
    <s v="|MN02178|/SPBU PERTAMINA 53.673.17/WINBACK 2.0 HSI B2B (1:1) 50MBPS 355RB PSB DISC 70%//spbu5367317@gmail.com/SENDY WAHYU TYA ANGGARDA/085204603860085649679996"/>
    <s v="Sales Force DBS"/>
    <m/>
    <m/>
    <m/>
    <m/>
    <m/>
    <m/>
    <m/>
    <m/>
    <s v="Management Janji"/>
    <s v="2026-08-05 08:00:00|Nama Pic : BP SENDY No Hp Pic : 085204603860 Jam Pemasangan : 08:00 - 12.00 Tanggal Pemasangan : RABU 05 AGUSTUS 2026 Info Tambahan : Hubungi pelanggan sebelum datang ke lokasi, terima kasih.|40961370|MYDITA"/>
    <s v="FCC"/>
    <d v="2026-04-08T08:40:22"/>
    <d v="2026-08-05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ENDY No Hp Pic : 085204603860 Jam Pemasangan : 08:00 - 12.00 Tanggal Pemasangan : RABU 05 AGUSTUS 2026 Info Tambahan : Hubungi pelanggan sebelum datang ke lokasi, terima kasih.|40961370|MYDITA"/>
    <n v="2026"/>
    <n v="8"/>
    <n v="5"/>
    <d v="2026-08-05T00:00:00"/>
    <n v="-0.33333333333575865"/>
    <x v="0"/>
    <x v="25"/>
  </r>
  <r>
    <n v="518"/>
    <n v="1002515874"/>
    <n v="3"/>
    <x v="0"/>
    <n v="5"/>
    <s v="KEDIRI"/>
    <s v="NGANJUK"/>
    <s v="NJK"/>
    <s v="REG"/>
    <s v="AO"/>
    <s v="NEW SALES"/>
    <s v="1P INET"/>
    <s v="Completed (PS)"/>
    <s v="RBS-Regional 3"/>
    <d v="2026-08-08T12:25:57"/>
    <d v="2026-08-10T10:06:24"/>
    <n v="69361411"/>
    <m/>
    <n v="152611229854"/>
    <s v="SPBU 54.644.01 UD. MOCH JAKUB"/>
    <s v="ODP-NJK-FAT/25 FAT/D03/25.01"/>
    <s v="WO061254508"/>
    <m/>
    <m/>
    <m/>
    <n v="112.020655050873"/>
    <n v="-7.6032879743386799"/>
    <s v="MD|MYDB-20260808264740|DC20010/MC20002|SPBU 54.644.01 UD. MOCH JAKUB|085259414873"/>
    <s v="MYDIGIBIZPARTNER"/>
    <m/>
    <m/>
    <m/>
    <m/>
    <m/>
    <m/>
    <m/>
    <m/>
    <s v="Management Janji"/>
    <s v="2026-08-09 13:00:00 | Nama PIC : Bp Heri No Hp : 085259414873 No Alt : - Tgl Pemasangan : 09 Agustus 2026 Interval : PAGI SIANG Note : Hubungi pelanggan terlebih dahulu"/>
    <s v="FCC"/>
    <d v="2026-08-08T12:39:51"/>
    <d v="2026-08-09T13:00:00"/>
    <m/>
    <s v="PS"/>
    <s v="X"/>
    <s v="NO ADDON"/>
    <n v="20260810"/>
    <s v="Completed"/>
    <s v="HSI Bisnis Promo HUT Telkom PSB 70% - 100 Mbps"/>
    <s v="INDIBIZ"/>
    <m/>
    <m/>
    <d v="2026-08-09T13:00:00"/>
    <s v="2026-08-09 13:00:00 | Nama PIC : Bp Heri No Hp : 085259414873 No Alt : - Tgl Pemasangan : 09 Agustus 2026 Interval : PAGI SIANG Note : Hubungi pelanggan terlebih dahulu"/>
    <n v="2026"/>
    <n v="8"/>
    <n v="10"/>
    <d v="2026-08-10T00:00:00"/>
    <n v="0.45833333333575865"/>
    <x v="0"/>
    <x v="20"/>
  </r>
  <r>
    <n v="519"/>
    <n v="1002518596"/>
    <n v="3"/>
    <x v="7"/>
    <n v="4"/>
    <s v="KUDUS"/>
    <s v="PATI"/>
    <s v="PAT"/>
    <s v="REG"/>
    <s v="AO"/>
    <s v="NEW SALES"/>
    <m/>
    <s v="9 | WFM - UN-SCS"/>
    <s v="RBS-Regional 3"/>
    <d v="2026-08-10T17:14:19"/>
    <d v="2026-08-10T17:14:19"/>
    <n v="69358221"/>
    <m/>
    <m/>
    <s v="PT GLOBAL JET EXPRESS"/>
    <m/>
    <s v="WO060926902"/>
    <m/>
    <m/>
    <m/>
    <n v="111.062"/>
    <n v="-6.6559999999999997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10-08T17:39:53"/>
    <d v="2026-08-06T00:00:00"/>
    <m/>
    <s v="UNSC"/>
    <s v="X"/>
    <s v="NO ADDON"/>
    <m/>
    <s v="Inprogress Alpro, SC Lama : SC1002508007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1"/>
    <x v="1"/>
  </r>
  <r>
    <n v="520"/>
    <n v="1002505691"/>
    <n v="3"/>
    <x v="3"/>
    <n v="4"/>
    <s v="YOGYAKARTA"/>
    <s v="INNER - YOGYA JATENG SELATAN"/>
    <s v="KBU"/>
    <s v="REG"/>
    <s v="AO"/>
    <s v="NEW SALES"/>
    <m/>
    <s v="OSS - FALLOUT"/>
    <s v="RBS-Regional 3"/>
    <d v="2026-08-03T10:00:33"/>
    <d v="2026-08-10T11:36:02"/>
    <n v="69357297"/>
    <m/>
    <n v="146113146871"/>
    <s v="SINERGY EFFICIENCY SOLUTIONS"/>
    <s v="ODP-KBU-FHF/002"/>
    <s v="WO060772691"/>
    <m/>
    <m/>
    <m/>
    <n v="110.366873"/>
    <n v="-7.7908432999999997"/>
    <s v="|MC80228|/SINERGY EFFICIENCY SOLUTIONS/Paket HSI Bisnis Promo HUT Telkom 1:1 50Mbps/CAROLINE JAKOB/089626900317 08119592576/caroline@synergy.id"/>
    <s v="Sales Profesional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3-08T10:10:41"/>
    <d v="2026-08-05T13:00:00"/>
    <s v="Kendala Pelanggan"/>
    <s v="FO_WFM"/>
    <s v="X"/>
    <s v="NO ADDON"/>
    <m/>
    <s v="Provisioning Failed|WFM|INF009010111|PIT_-7.8143986,110.3605791_pic masih butuh izin utk jalur pemasang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m/>
    <m/>
    <m/>
    <e v="#NUM!"/>
    <e v="#NUM!"/>
    <x v="1"/>
    <x v="1"/>
  </r>
  <r>
    <n v="521"/>
    <n v="1002516230"/>
    <n v="3"/>
    <x v="0"/>
    <n v="5"/>
    <s v="MADIUN"/>
    <s v="MADIUN"/>
    <s v="MNZ"/>
    <s v="REG"/>
    <s v="AO"/>
    <s v="NEW SALES"/>
    <s v="1P INET"/>
    <s v="8 | OSS - PONR"/>
    <s v="RBS-Regional 3"/>
    <d v="2026-08-08T19:31:57"/>
    <d v="2026-08-10T18:23:20"/>
    <n v="69361668"/>
    <m/>
    <n v="152601214986"/>
    <s v="SPBU 54.631.17 (OFFICE)"/>
    <s v="ODP-MNZ-FAN/03 FAN/D01/03.01"/>
    <s v="WO061291434"/>
    <m/>
    <m/>
    <m/>
    <n v="111.53434900000001"/>
    <n v="-7.6062919999999998"/>
    <s v="|MN00286|MYIA-021461661755/POI/IWAN SETYAWAN/08563623930/iwansetawan1989e3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39:43"/>
    <d v="2026-08-10T08:00:00"/>
    <m/>
    <s v="ACT_COM"/>
    <s v="X"/>
    <s v="NO ADDON"/>
    <m/>
    <s v="PONR"/>
    <s v="HSI Bisnis Promo HUT Telkom PSB 70% - 50 Mbps"/>
    <s v="INDIBIZ"/>
    <m/>
    <m/>
    <d v="2026-08-10T08:00:00"/>
    <s v="2026-08-10 08:00:00 | M Janji : 10 agustus 2026 jam Pasang : pagi  Note : hubungi pelanggan jika ingin kelokasi "/>
    <m/>
    <m/>
    <m/>
    <e v="#NUM!"/>
    <e v="#NUM!"/>
    <x v="1"/>
    <x v="21"/>
  </r>
  <r>
    <n v="522"/>
    <n v="1002514473"/>
    <n v="3"/>
    <x v="7"/>
    <n v="4"/>
    <s v="KUDUS"/>
    <s v="BLORA"/>
    <s v="BLO"/>
    <s v="REG"/>
    <s v="AO"/>
    <s v="NEW SALES"/>
    <s v="1P INET"/>
    <s v="7 | OSS - PROVISIONING ISSUED"/>
    <s v="RBS-Regional 3"/>
    <d v="2026-08-07T12:22:57"/>
    <d v="2026-08-11T08:08:23"/>
    <n v="69360699"/>
    <m/>
    <n v="141569115549"/>
    <s v="SMK NEGERI 1 JEPON"/>
    <s v="ODP-BLO-FFD/037 FFD/D05/037.01"/>
    <s v="WO061155851"/>
    <m/>
    <m/>
    <m/>
    <n v="111.4781053"/>
    <n v="-6.9687655999999896"/>
    <s v="|MN02756|MYIA-091273360153/POI/Olivia Noor Prita sari/085728035407/smkn1jepon@yahoo.com"/>
    <s v="MYIB_ASSISTANT"/>
    <m/>
    <m/>
    <m/>
    <m/>
    <m/>
    <m/>
    <m/>
    <m/>
    <s v="Management Janji"/>
    <s v="2026-08-11 08:00:00 | Tanggal pemasangan: 11/08/2026 Jam pemasangan : pagi Info Tambahan : Hubungi pelanggan dulu sebelum ke lokasi terima kasih."/>
    <s v="FCC"/>
    <d v="2026-07-08T12:25:19"/>
    <d v="2026-08-11T08:00:00"/>
    <m/>
    <s v="PI"/>
    <s v="X"/>
    <s v="NO ADDON"/>
    <m/>
    <s v="Provisioning Issued"/>
    <s v="HSI Bisnis Promo HUT Telkom PSB 70% - 200 Mbps"/>
    <s v="INDIBIZ"/>
    <m/>
    <m/>
    <d v="2026-08-11T08:00:00"/>
    <s v="2026-08-11 08:00:00 | Tanggal pemasangan: 11/08/2026 Jam pemasangan : pagi Info Tambahan : Hubungi pelanggan dulu sebelum ke lokasi terima kasih."/>
    <m/>
    <m/>
    <m/>
    <e v="#NUM!"/>
    <e v="#NUM!"/>
    <x v="1"/>
    <x v="1"/>
  </r>
  <r>
    <n v="523"/>
    <n v="1002516015"/>
    <n v="3"/>
    <x v="5"/>
    <n v="5"/>
    <s v="SBY UTARA"/>
    <s v="MANYAR"/>
    <s v="MGO"/>
    <s v="REG"/>
    <s v="AO"/>
    <s v="NEW SALES"/>
    <s v="2P INET + VOICE"/>
    <s v="MIE - SEND SURVEY"/>
    <s v="RBS-Regional 3"/>
    <d v="2026-08-08T14:13:57"/>
    <d v="2026-08-08T14:16:04"/>
    <n v="69361497"/>
    <n v="3135979265"/>
    <n v="152413167588"/>
    <s v="PT. Adhiusaha Kencana Lestari"/>
    <s v="ODP-DMO-FW/01 FW/D01/01.01"/>
    <s v="WO061267716"/>
    <m/>
    <m/>
    <m/>
    <n v="112.7336743"/>
    <n v="-7.2670648"/>
    <s v="MD|MYDB-20260808264747|DN00001/MN02093|PT. Adhiusaha Kencana Lestari|081132207878"/>
    <s v="MYDIGIBIZPARTNER"/>
    <m/>
    <m/>
    <m/>
    <m/>
    <m/>
    <m/>
    <m/>
    <m/>
    <s v="Management Janji"/>
    <s v="2026-08-11 13:00:00 | Nama PIC: bp ilham  Notel: 081132207878 Alt: -  Tanggal: 11/8/2026 Jam Pasang: Siang Note: Hubungi pelanggan sebelum ke lokasi, terima kasih. "/>
    <s v="FCC"/>
    <d v="2026-08-08T14:25:43"/>
    <d v="2026-08-11T13:00:00"/>
    <m/>
    <s v="SURVEY_NEW_MANJA"/>
    <s v="MERGOYOSO"/>
    <s v="NO ADDON"/>
    <m/>
    <s v="MIE - SEND SURVEY"/>
    <s v="HSI Bisnis Bundling Phone Promo 2026 Dual Band PSB 70% - Free 800 Menit Promo - 100 Mbps"/>
    <s v="INDIBIZ"/>
    <m/>
    <m/>
    <d v="2026-08-11T13:00:00"/>
    <s v="2026-08-11 13:00:00 | Nama PIC: bp ilham  Notel: 081132207878 Alt: -  Tanggal: 11/8/2026 Jam Pasang: Siang Note: Hubungi pelanggan sebelum ke lokasi, terima kasih. "/>
    <m/>
    <m/>
    <m/>
    <e v="#NUM!"/>
    <e v="#NUM!"/>
    <x v="1"/>
    <x v="12"/>
  </r>
  <r>
    <n v="524"/>
    <n v="1002517886"/>
    <n v="3"/>
    <x v="7"/>
    <n v="4"/>
    <s v="SOLO"/>
    <s v="INNER - SOLO JATENG TIMUR"/>
    <s v="GLD"/>
    <s v="REG"/>
    <s v="AO"/>
    <s v="NEW SALES"/>
    <m/>
    <s v="QC MIA - INVALID QUALITY CONTROL MIA"/>
    <s v="RBS-Regional 3"/>
    <d v="2026-08-10T13:56:51"/>
    <d v="2026-08-10T16:32:21"/>
    <n v="69362508"/>
    <m/>
    <n v="146514602448"/>
    <s v="PT Solo Kulina Utama"/>
    <s v="ODP-GLD-FAW/036"/>
    <m/>
    <m/>
    <m/>
    <m/>
    <n v="110.81444999999999"/>
    <n v="-7.5820530000000002"/>
    <s v="AMRBS;406329/Afiq Adzana/TREG4SOLO/Guntur/085742212600 / 082226112532/it-solo@indoguna.co.id / acct-solo@indoguna.co.id /PSB Winback 2.0 Bisnis 150 Mbps Rp 620.000"/>
    <s v="Amex"/>
    <m/>
    <m/>
    <m/>
    <m/>
    <m/>
    <m/>
    <m/>
    <m/>
    <m/>
    <m/>
    <m/>
    <d v="2026-10-08T14:09:59"/>
    <m/>
    <m/>
    <s v="QC1"/>
    <s v="X"/>
    <s v="NO ADDON"/>
    <m/>
    <s v="QC MIA - INVALID QUALITY CONTROL MIA - Foto Lokasi Instalasi Terlihat Sebagian - upload foto lokasi bangunan tampak depan se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525"/>
    <n v="1002514843"/>
    <n v="3"/>
    <x v="4"/>
    <n v="5"/>
    <s v="KUPANG"/>
    <s v="KUPANG"/>
    <s v="KPN"/>
    <s v="REG"/>
    <s v="AO"/>
    <s v="NEW SALES"/>
    <s v="1P INET"/>
    <s v="OSS - FALLOUT"/>
    <s v="RBS-Regional 3"/>
    <d v="2026-08-07T14:28:56"/>
    <d v="2026-08-10T13:31:15"/>
    <n v="69360888"/>
    <m/>
    <n v="172502311392"/>
    <s v="SMA IT ICC"/>
    <s v="ODP-KPN-FU/05 FU/D01/05.01"/>
    <s v="WO061172537"/>
    <m/>
    <m/>
    <m/>
    <n v="123.609710410237"/>
    <n v="-10.169551645376099"/>
    <s v="MD|MYDB-20260807264660|DC40005/MC40050|SMA IT ICC|085293434340"/>
    <s v="MYDIGIBIZPARTNER"/>
    <m/>
    <m/>
    <m/>
    <m/>
    <m/>
    <m/>
    <m/>
    <m/>
    <s v="Management Janji"/>
    <s v="2026-08-08 13:00:00 | Nama Pic : bu sri  No Hp Pic : 085293434340 No alt : - Jam Pemasangan : siang  Tanggal Pemasangan : 8 Agustus 2026"/>
    <s v="FCC"/>
    <d v="2026-07-08T14:40:02"/>
    <d v="2026-08-08T13:00:00"/>
    <s v="Kendala Teknik"/>
    <s v="FO_WFM"/>
    <s v="KUPANG"/>
    <s v="NO ADDON"/>
    <m/>
    <s v="Provisioning Failed|WFM|INF009011338|TKJ_-10.171759999999999,123.61145499999999_penarikan rumit kabel tdk bisa lewat sembaran"/>
    <s v="HSI Bisnis Promo HUT Telkom PSB 70% - 50 Mbps"/>
    <s v="INDIBIZ"/>
    <m/>
    <m/>
    <d v="2026-08-08T13:00:00"/>
    <s v="2026-08-08 13:00:00 | Nama Pic : bu sri  No Hp Pic : 085293434340 No alt : - Jam Pemasangan : siang  Tanggal Pemasangan : 8 Agustus 2026"/>
    <m/>
    <m/>
    <m/>
    <e v="#NUM!"/>
    <e v="#NUM!"/>
    <x v="1"/>
    <x v="19"/>
  </r>
  <r>
    <n v="526"/>
    <n v="1002514379"/>
    <n v="3"/>
    <x v="4"/>
    <n v="5"/>
    <s v="MATARAM"/>
    <s v="BIMA"/>
    <s v="TET"/>
    <s v="REG"/>
    <s v="AO"/>
    <s v="NEW SALES"/>
    <s v="1P INET"/>
    <s v="102 | FOLLOW UP COMPLETED"/>
    <s v="RBS-Regional 3"/>
    <d v="2026-08-07T11:35:58"/>
    <d v="2026-08-09T16:05:21"/>
    <n v="69360666"/>
    <m/>
    <n v="172616790168"/>
    <s v="toko Nandang"/>
    <s v="ODP-TET-FAF/35 FAF/D04/35.01"/>
    <s v="WO061151647"/>
    <m/>
    <m/>
    <m/>
    <n v="118.66921786218801"/>
    <n v="-8.6906542293912299"/>
    <s v="MD|MYDB-20260805264431|SC00001/MC00152|toko Nandang|081398945118"/>
    <s v="MYDIGIBIZPARTNER"/>
    <m/>
    <m/>
    <m/>
    <m/>
    <m/>
    <m/>
    <m/>
    <m/>
    <s v="Management Janji"/>
    <s v="2026-08-08 08:00:00 | Nama : BP NANDANG No Hp : 081398945118 No Alt :  Tgl Pemasangan : 08 Agustus 2026 Interval : PAGI  Note : Hubungi pelanggan terlebih dahulu"/>
    <s v="FCC"/>
    <d v="2026-07-08T11:40:14"/>
    <d v="2026-08-08T08:00:00"/>
    <m/>
    <s v="REVOKE"/>
    <s v="BIMA BARAT"/>
    <s v="NETMONK"/>
    <m/>
    <s v="Follow Up Revoke Completed, New Order ID : SC1002516582"/>
    <s v="HSI Bisnis Bundling Netmonk Dual Band PSB 70% Promo - 100 Mbps"/>
    <s v="INDIBIZ"/>
    <m/>
    <m/>
    <d v="2026-08-08T08:00:00"/>
    <s v="2026-08-08 08:00:00 | Nama : BP NANDANG No Hp : 081398945118 No Alt :  Tgl Pemasangan : 08 Agustus 2026 Interval : PAGI  Note : Hubungi pelanggan terlebih dahulu"/>
    <m/>
    <m/>
    <m/>
    <e v="#NUM!"/>
    <e v="#NUM!"/>
    <x v="1"/>
    <x v="8"/>
  </r>
  <r>
    <n v="527"/>
    <n v="1002510341"/>
    <n v="3"/>
    <x v="4"/>
    <n v="5"/>
    <s v="KUPANG"/>
    <s v="ENDE"/>
    <s v="END"/>
    <s v="REG"/>
    <s v="AO"/>
    <s v="NEW SALES"/>
    <s v="1P INET"/>
    <s v="Completed (PS)"/>
    <s v="RBS-Regional 3"/>
    <d v="2026-08-05T12:02:56"/>
    <d v="2026-08-06T22:14:25"/>
    <n v="69359071"/>
    <m/>
    <n v="172506788951"/>
    <s v="DPC PARTAI GOLKAR KAB. ENDE"/>
    <s v="ODP-END-FH/02 FH/D01/02.01"/>
    <s v="WO060972663"/>
    <m/>
    <m/>
    <m/>
    <n v="121.657813"/>
    <n v="-8.8376468999999993"/>
    <s v="|MC40144|MYIA-030013747447/POI/SIPRIANUS DOI/081246101900/siprianusdoy@gmail.com"/>
    <s v="MYIB_ASSISTANT"/>
    <m/>
    <m/>
    <m/>
    <m/>
    <m/>
    <m/>
    <m/>
    <m/>
    <s v="Management Janji"/>
    <s v="2026-08-06 08:00:00 | Nama PIC : Bp Siprianus No Hp : 081246101900 No Alt : - Tgl Pemasangan : 06 Agustus 2026 Interval : PAGI SIANG Note : Hubungi pelanggan terlebih dahulu"/>
    <s v="FCC"/>
    <d v="2026-05-08T12:09:50"/>
    <d v="2026-08-06T08:00:00"/>
    <m/>
    <s v="PS"/>
    <s v="ENDE"/>
    <s v="NO ADDON"/>
    <n v="20260806"/>
    <s v="Completed"/>
    <s v="HSI Bisnis Promo HUT Telkom PSB 70% - 150 Mbps"/>
    <s v="INDIBIZ"/>
    <m/>
    <m/>
    <d v="2026-08-06T08:00:00"/>
    <s v="2026-08-06 08:00:00 | Nama PIC : Bp Siprianus No Hp : 081246101900 No Alt : - Tgl Pemasangan : 06 Agustus 2026 Interval : PAGI SIANG Note : Hubungi pelanggan terlebih dahulu"/>
    <n v="2026"/>
    <n v="8"/>
    <n v="6"/>
    <d v="2026-08-06T00:00:00"/>
    <n v="-0.33333333333575865"/>
    <x v="0"/>
    <x v="22"/>
  </r>
  <r>
    <n v="528"/>
    <n v="1002505020"/>
    <n v="3"/>
    <x v="6"/>
    <n v="5"/>
    <s v="JEMBER"/>
    <s v="BONDOWOSO"/>
    <s v="BOW"/>
    <s v="REG"/>
    <s v="AO"/>
    <s v="NEW SALES"/>
    <s v="1P INET"/>
    <s v="Completed (PS)"/>
    <s v="RBS-Regional 3"/>
    <d v="2026-08-02T08:13:56"/>
    <d v="2026-08-02T20:47:04"/>
    <n v="69356934"/>
    <m/>
    <n v="152507225958"/>
    <s v="RUMAH KOST RIFIN"/>
    <s v="ODP-BOW-FA/43 FA/D06/43.01"/>
    <s v="WO060693014"/>
    <m/>
    <m/>
    <m/>
    <n v="113.830169637324"/>
    <n v="-7.93602077639125"/>
    <s v="|MC30175|MYIA-070943804512/POI/Samsul Arifin/083184374910/kzak268@gmail.com"/>
    <s v="MYIB_ASSISTANT"/>
    <m/>
    <m/>
    <m/>
    <m/>
    <m/>
    <m/>
    <m/>
    <m/>
    <s v="Management Janji"/>
    <s v="2026-08-03 08:00:00 | M Janji : 3 agustus 2026 jam Pasang : pagi siang Note : hubungi pelanggan jika ingin kelokasi"/>
    <s v="FCC"/>
    <d v="2026-02-08T08:24:55"/>
    <d v="2026-08-03T08:00:00"/>
    <m/>
    <s v="PS"/>
    <s v="BONDOWOSO"/>
    <s v="NO ADDON"/>
    <n v="20260802"/>
    <s v="Completed"/>
    <s v="HSI Bisnis Promo HUT Telkom PSB 70% - 100 Mbps"/>
    <s v="INDIBIZ"/>
    <m/>
    <m/>
    <d v="2026-08-03T08:00:00"/>
    <s v="2026-08-03 08:00:00 | M Janji : 3 agustus 2026 jam Pasang : pagi siang Note : hubungi pelanggan jika ingin kelokasi"/>
    <n v="2026"/>
    <n v="8"/>
    <n v="2"/>
    <d v="2026-08-02T00:00:00"/>
    <n v="-1.3333333333357587"/>
    <x v="0"/>
    <x v="27"/>
  </r>
  <r>
    <n v="529"/>
    <n v="1002518388"/>
    <n v="3"/>
    <x v="0"/>
    <n v="5"/>
    <s v="KEDIRI"/>
    <s v="NGANJUK"/>
    <s v="NJK"/>
    <s v="REG"/>
    <s v="AO"/>
    <s v="NEW SALES"/>
    <s v="1P INET"/>
    <s v="MIE - SEND SURVEY"/>
    <s v="RBS-Regional 3"/>
    <d v="2026-08-10T15:58:57"/>
    <d v="2026-08-10T16:00:01"/>
    <n v="69362658"/>
    <m/>
    <n v="152611229873"/>
    <s v="warkop mas gun"/>
    <s v="ODP-NJK-FW/52 FW/D06/52.01"/>
    <s v="WO061425510"/>
    <m/>
    <m/>
    <m/>
    <n v="111.89302012324301"/>
    <n v="-7.56288392017471"/>
    <s v="MD|MYDB-20260810264882|DC20002/MC20039|warkop mas gun|085335059334"/>
    <s v="MYDIGIBIZPARTNER"/>
    <m/>
    <m/>
    <m/>
    <m/>
    <m/>
    <m/>
    <m/>
    <m/>
    <s v="Management Janji"/>
    <s v="2026-08-12 08:00:00 | Nama PIC : bapak gunadi No HP : 085335059334 Alt :  M Janji : (rabu/12/AGUSTUS/2026) jam Pasang : 09:00 Note : hubungi pelanggan jika ingin kelokasi"/>
    <s v="FCC"/>
    <d v="2026-10-08T16:10:07"/>
    <d v="2026-08-12T08:00:00"/>
    <m/>
    <s v="SURVEY_NEW_MANJA"/>
    <s v="X"/>
    <s v="NO ADDON"/>
    <m/>
    <s v="MIE - SEND SURVEY"/>
    <s v="HSI Bisnis Promo HUT Telkom PSB 70% - 150 Mbps"/>
    <s v="INDIBIZ"/>
    <m/>
    <m/>
    <d v="2026-08-12T08:00:00"/>
    <s v="2026-08-12 08:00:00 | Nama PIC : bapak gunadi No HP : 085335059334 Alt :  M Janji : (rabu/12/AGUSTUS/2026) jam Pasang : 09:00 Note : hubungi pelanggan jika ingin kelokasi"/>
    <m/>
    <m/>
    <m/>
    <e v="#NUM!"/>
    <e v="#NUM!"/>
    <x v="1"/>
    <x v="20"/>
  </r>
  <r>
    <n v="530"/>
    <n v="1002514391"/>
    <n v="3"/>
    <x v="3"/>
    <n v="4"/>
    <s v="PURWOKERTO"/>
    <s v="CILACAP"/>
    <s v="MAN"/>
    <s v="REG"/>
    <s v="AO"/>
    <s v="NEW SALES"/>
    <m/>
    <s v="Completed (PS)"/>
    <s v="RBS-Regional 3"/>
    <d v="2026-08-07T11:44:11"/>
    <d v="2026-08-08T19:06:27"/>
    <n v="69360670"/>
    <m/>
    <n v="146391107198"/>
    <s v="SDN. SINDANGSARI 01 MAJENANG"/>
    <s v="ODP-MAN-FB/162"/>
    <s v="WO061270337"/>
    <m/>
    <m/>
    <m/>
    <n v="108.769095540046"/>
    <n v="-7.2961080055813703"/>
    <s v=" SA; MC80043 ; TIWI  ; TREG3 ; CILACAP ;PSB 1S HSI BISNIS PROMO 50 MB;SDN. SINDANGSARI 01 MAJENANG; BUDI UNTORO/0823 2446 8689 ; untorobudi545@gmail.com"/>
    <s v="Sales Profesional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1:55:04"/>
    <d v="2026-08-09T13:00:00"/>
    <m/>
    <s v="PS"/>
    <s v="MAJENANG"/>
    <s v="NO ADDON"/>
    <n v="20260808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0"/>
    <x v="1"/>
  </r>
  <r>
    <n v="531"/>
    <n v="1002517902"/>
    <n v="3"/>
    <x v="6"/>
    <n v="5"/>
    <s v="JEMBER"/>
    <s v="SITUBONDO"/>
    <s v="ASB"/>
    <s v="REG"/>
    <s v="AO"/>
    <s v="NEW SALES"/>
    <s v="1P INET"/>
    <s v="MIE - SEND SURVEY"/>
    <s v="RBS-Regional 3"/>
    <d v="2026-08-10T13:58:56"/>
    <d v="2026-08-10T14:00:09"/>
    <n v="69362464"/>
    <m/>
    <n v="152527209095"/>
    <s v="Sentra Gudang Assyarif DC"/>
    <s v="ODP-ASB-FB/09"/>
    <s v="WO061403731"/>
    <m/>
    <m/>
    <m/>
    <n v="114.275181"/>
    <n v="-7.7532899999999998"/>
    <s v="|MN00099|MYIA-071087842900/POI/SAFRIADI WIRIA PUTRA/082336477213/deank.syafriadi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4:09:59"/>
    <d v="2026-08-11T13:00:00"/>
    <m/>
    <s v="SURVEY_NEW_MANJA"/>
    <s v="SITUBONDO"/>
    <s v="NO ADDON"/>
    <m/>
    <s v="MIE - SEND SURVEY"/>
    <s v="HSI Bisnis Promo HUT Telkom PSB 70% - 75 Mbps"/>
    <s v="INDIBIZ"/>
    <m/>
    <m/>
    <d v="2026-08-11T13:00:00"/>
    <s v="2026-08-11 13:00:00 | Tanggal pemasangan: 11/08/2026 Jam pemasangan : pagi / siang Info Tambahan : Hubungi pelanggan dulu sebelum ke lokasi terima kasih."/>
    <m/>
    <m/>
    <m/>
    <e v="#NUM!"/>
    <e v="#NUM!"/>
    <x v="1"/>
    <x v="10"/>
  </r>
  <r>
    <n v="532"/>
    <n v="1002509849"/>
    <n v="3"/>
    <x v="1"/>
    <n v="4"/>
    <s v="SEMARANG"/>
    <s v="INNER - SEMARANG JATENG UTARA"/>
    <s v="BMK"/>
    <s v="REG"/>
    <s v="AO"/>
    <s v="NEW SALES"/>
    <s v="1P INET"/>
    <s v="Completed (PS)"/>
    <s v="RBS-Regional 3"/>
    <d v="2026-08-05T09:52:56"/>
    <d v="2026-08-06T15:18:53"/>
    <n v="69358876"/>
    <m/>
    <n v="141423136584"/>
    <s v="PT happy tour Indonesia"/>
    <s v="ODP-BMK-FP/120 FP/D08/120.01"/>
    <s v="WO060956408"/>
    <m/>
    <m/>
    <m/>
    <n v="110.40271799999999"/>
    <n v="-7.1014480000000004"/>
    <s v="|MN00481|MYIA-063765573546/POI/elisabet indar/081329237856/pthappytourindonesia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0"/>
    <x v="1"/>
  </r>
  <r>
    <n v="533"/>
    <n v="1002515043"/>
    <n v="3"/>
    <x v="3"/>
    <n v="4"/>
    <s v="MAGELANG"/>
    <s v="KEBUMEN"/>
    <s v="KBM"/>
    <s v="REG"/>
    <s v="AO"/>
    <s v="NEW SALES"/>
    <m/>
    <s v="Completed (PS)"/>
    <s v="RBS-Regional 3"/>
    <d v="2026-08-07T15:20:56"/>
    <d v="2026-08-10T10:45:46"/>
    <n v="69356291"/>
    <m/>
    <n v="142141120171"/>
    <s v="PT. Bangkit Lakuliner Indonesia Pemuda Kebumen"/>
    <s v="ODP-KBM-FAQ/125"/>
    <s v="WO061181725"/>
    <m/>
    <m/>
    <m/>
    <n v="109.661357"/>
    <n v="-7.671799"/>
    <s v="|MN02235|MYIA-076891144730/POI/Muhamad Arif Nurdin/085283300362/arif.nurdin@seindonesia.co.id"/>
    <s v="Sales Profesional"/>
    <m/>
    <m/>
    <m/>
    <m/>
    <m/>
    <m/>
    <m/>
    <m/>
    <s v="Management Janji"/>
    <s v="2026-08-02 08:00:00 | Tanggal Pemasangan : 02 Agustus 2026  Jam Pemasangan : 08:00 13:00  Info Tambahan : Hubungi pelanggan dulu sebelum ke lokasi terimakasih"/>
    <s v="FCC"/>
    <d v="2026-07-08T15:25:38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2 08:00:00 | Tanggal Pemasangan : 02 Agustus 2026  Jam Pemasangan : 08:00 13:00  Info Tambahan : Hubungi pelanggan dulu sebelum ke lokasi terimakasih"/>
    <n v="2026"/>
    <n v="8"/>
    <n v="10"/>
    <d v="2026-08-10T00:00:00"/>
    <n v="2.7083333333357587"/>
    <x v="2"/>
    <x v="1"/>
  </r>
  <r>
    <n v="534"/>
    <n v="1002517530"/>
    <n v="3"/>
    <x v="0"/>
    <n v="5"/>
    <s v="MALANG"/>
    <s v="KEPANJEN"/>
    <s v="SWJ"/>
    <s v="REG"/>
    <s v="AO"/>
    <s v="NEW SALES"/>
    <m/>
    <s v="Completed (PS)"/>
    <s v="RBS-Regional 3"/>
    <d v="2026-08-10T11:53:00"/>
    <d v="2026-08-10T14:18:13"/>
    <n v="69359786"/>
    <m/>
    <n v="152705285009"/>
    <s v="SMK WISNUWARDHANA"/>
    <s v="ODP-SWJ-FB/49"/>
    <s v="WO061384095"/>
    <m/>
    <m/>
    <m/>
    <n v="112.66998769999999"/>
    <n v="-7.9717034"/>
    <s v="|MN01864|MYIA-088710620385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1:54:41"/>
    <m/>
    <m/>
    <s v="PS"/>
    <s v="SAWOJAJAR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0"/>
    <x v="23"/>
  </r>
  <r>
    <n v="535"/>
    <n v="1002505946"/>
    <n v="3"/>
    <x v="0"/>
    <n v="5"/>
    <s v="KEDIRI"/>
    <s v="KEDIRI"/>
    <s v="PAE"/>
    <s v="REG"/>
    <s v="AO"/>
    <s v="NEW SALES"/>
    <s v="1P INET"/>
    <s v="Completed (PS)"/>
    <s v="RBS-Regional 3"/>
    <d v="2026-08-03T11:55:57"/>
    <d v="2026-08-04T15:34:46"/>
    <n v="69357402"/>
    <m/>
    <n v="152639219389"/>
    <s v="warkop bumimas &amp; billiard"/>
    <s v="ODP-PAE-FK/04 FK/D01/04.01"/>
    <s v="WO060777563"/>
    <m/>
    <m/>
    <m/>
    <n v="112.192085757851"/>
    <n v="-7.8281908274882204"/>
    <s v="MD|MYDB-20260803264236|DC20002/MC20030|warkop bumimas &amp; billiard|085707787099"/>
    <s v="MYDIGIBIZPARTNER"/>
    <m/>
    <m/>
    <m/>
    <m/>
    <m/>
    <m/>
    <m/>
    <m/>
    <s v="Management Janji"/>
    <s v="2026-08-04 08:00:00 | Nama : BU RATNA PUJI MAHARANI (OWNER) No Hp : 085707787099 No Alt :  Tgl Pemasangan : 04 Agustus 2026 Interval : PAGI  Note : Hubungi pelanggan terlebih dahulu"/>
    <s v="FCC"/>
    <d v="2026-03-08T12:10:27"/>
    <d v="2026-08-04T08:00:00"/>
    <m/>
    <s v="PS"/>
    <s v="PARE"/>
    <s v="NO ADDON"/>
    <n v="20260804"/>
    <s v="Completed"/>
    <s v="HSI Bisnis Promo HUT Telkom PSB 70% - 300 Mbps"/>
    <s v="INDIBIZ"/>
    <m/>
    <m/>
    <d v="2026-08-04T08:00:00"/>
    <s v="2026-08-04 08:00:00 | Nama : BU RATNA PUJI MAHARANI (OWNER) No Hp : 085707787099 No Alt :  Tgl Pemasangan : 04 Agustus 2026 Interval : PAGI  Note : Hubungi pelanggan terlebih dahulu"/>
    <n v="2026"/>
    <n v="8"/>
    <n v="4"/>
    <d v="2026-08-04T00:00:00"/>
    <n v="-0.33333333333575865"/>
    <x v="0"/>
    <x v="24"/>
  </r>
  <r>
    <n v="536"/>
    <n v="1002511749"/>
    <n v="3"/>
    <x v="7"/>
    <n v="4"/>
    <s v="KUDUS"/>
    <s v="PATI"/>
    <s v="PAT"/>
    <s v="REG"/>
    <s v="AO"/>
    <s v="NEW SALES"/>
    <s v="1P INET"/>
    <s v="Completed (PS)"/>
    <s v="RBS-Regional 3"/>
    <d v="2026-08-06T10:16:56"/>
    <d v="2026-08-07T12:15:37"/>
    <n v="69359710"/>
    <m/>
    <n v="142551119459"/>
    <s v="SPBU 4459317"/>
    <s v="ODP-PAT-FP/042 FP/D06/042.01"/>
    <s v="WO061050694"/>
    <m/>
    <m/>
    <m/>
    <n v="110.95531149999999"/>
    <n v="-6.7964392"/>
    <s v="|MC60142|MYIA-038638740377/POI/DERA BAHTIAR WIDIYANTO /08562685148/spbu_modern@yahoo.com"/>
    <s v="MYIB_ASSISTANT"/>
    <m/>
    <m/>
    <m/>
    <m/>
    <m/>
    <m/>
    <m/>
    <m/>
    <s v="Management Janji"/>
    <s v="2026-08-07 08:00:00 | Nama : BP DERA BAHTIAR WIDIYANTO No Hp : 08562685148 No Alt :  Tgl Pemasangan : 07 Agustus 2026 Interval : PAGI  Note : Hubungi pelanggan terlebih dahulu"/>
    <s v="FCC"/>
    <d v="2026-06-08T10:25:07"/>
    <d v="2026-08-07T08:00:00"/>
    <m/>
    <s v="PS"/>
    <s v="X"/>
    <s v="NO ADDON"/>
    <n v="20260807"/>
    <s v="Completed"/>
    <s v="HSI Bisnis Basic Promo HUT Telkom PSB 70% - 150 Mbps"/>
    <s v="INDIBIZ"/>
    <m/>
    <m/>
    <d v="2026-08-07T08:00:00"/>
    <s v="2026-08-07 08:00:00 | Nama : BP DERA BAHTIAR WIDIYANTO No Hp : 08562685148 No Alt :  Tgl Pemasangan : 07 Agustus 2026 Interval : PAGI  Note : Hubungi pelanggan terlebih dahulu"/>
    <n v="2026"/>
    <n v="8"/>
    <n v="7"/>
    <d v="2026-08-07T00:00:00"/>
    <n v="-0.33333333333575865"/>
    <x v="0"/>
    <x v="1"/>
  </r>
  <r>
    <n v="537"/>
    <n v="1002509843"/>
    <n v="3"/>
    <x v="7"/>
    <n v="4"/>
    <s v="SOLO"/>
    <s v="BOYOLALI"/>
    <s v="BYL"/>
    <s v="REG"/>
    <s v="AO"/>
    <s v="NEW SALES"/>
    <s v="1P INET"/>
    <s v="WAITING AKTIFASI IHLD"/>
    <s v="RBS-Regional 3"/>
    <d v="2026-08-05T09:50:56"/>
    <d v="2026-08-05T11:15:05"/>
    <n v="69356667"/>
    <m/>
    <m/>
    <s v="PT. MITRA SARANA PLASTINDO"/>
    <m/>
    <s v="WO060634767"/>
    <m/>
    <m/>
    <m/>
    <n v="110.60401"/>
    <n v="-7.4904099999999998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5-08T09:55:13"/>
    <d v="2026-08-02T00:00:00"/>
    <m/>
    <s v="UNSC"/>
    <s v="BOYOLALI"/>
    <s v="NO ADDON"/>
    <m/>
    <s v="WAITING:  |MYDITA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  <x v="1"/>
  </r>
  <r>
    <n v="538"/>
    <n v="1002515400"/>
    <n v="3"/>
    <x v="3"/>
    <n v="4"/>
    <s v="YOGYAKARTA"/>
    <s v="INNER - YOGYA JATENG SELATAN"/>
    <s v="KBU"/>
    <s v="REG"/>
    <s v="AO"/>
    <s v="NEW SALES"/>
    <s v="1P INET"/>
    <s v="102 | FOLLOW UP COMPLETED"/>
    <s v="RBS-Regional 3"/>
    <d v="2026-08-07T17:25:58"/>
    <d v="2026-08-10T17:51:19"/>
    <n v="69361092"/>
    <m/>
    <n v="146113146974"/>
    <s v="The Prajan Hotel &amp; Villas"/>
    <s v="ODP-KBU-FEL/19 FEL/D02/04.19"/>
    <s v="WO061195936"/>
    <m/>
    <m/>
    <m/>
    <n v="110.376828"/>
    <n v="-7.7809100000000004"/>
    <s v="|MC80224|MYIA-036229692047/POI/DIMAS ARIFAN FEBRIYANTO/08132077719/dg@nattshospitality.com"/>
    <s v="MYIB_ASSISTANT"/>
    <m/>
    <m/>
    <m/>
    <m/>
    <m/>
    <m/>
    <m/>
    <m/>
    <s v="Management Janji"/>
    <s v="2026-08-09 14:00:00 | Nama : BP DIMAS ARIFAN FEBRIYANTO No Hp : 08132077719 No Alt : 0895363656031 Tgl Pemasangan : 08 Agustus 2026 Interval : SIANG Note : Hubungi pelanggan terlebih dahulu"/>
    <s v="FCC"/>
    <d v="2026-07-08T17:40:11"/>
    <d v="2026-08-09T14:00:00"/>
    <s v="Kendala Pelanggan"/>
    <s v="REVOKE"/>
    <s v="X"/>
    <s v="NO ADDON"/>
    <m/>
    <s v="Follow Up Revoke Completed, New Order ID : SC1002518643"/>
    <s v="HSI Bisnis Promo HUT Telkom PSB 70% - 50 Mbps"/>
    <s v="INDIBIZ"/>
    <m/>
    <m/>
    <d v="2026-08-09T14:00:00"/>
    <s v="2026-08-09 14:00:00 | Nama : BP DIMAS ARIFAN FEBRIYANTO No Hp : 08132077719 No Alt : 0895363656031 Tgl Pemasangan : 08 Agustus 2026 Interval : SIANG Note : Hubungi pelanggan terlebih dahulu"/>
    <m/>
    <m/>
    <m/>
    <e v="#NUM!"/>
    <e v="#NUM!"/>
    <x v="1"/>
    <x v="1"/>
  </r>
  <r>
    <n v="539"/>
    <n v="1002512943"/>
    <n v="3"/>
    <x v="0"/>
    <n v="5"/>
    <s v="MALANG"/>
    <s v="KEPANJEN"/>
    <s v="DPT"/>
    <s v="REG"/>
    <s v="AO"/>
    <s v="NEW SALES"/>
    <s v="1P INET"/>
    <s v="Completed (PS)"/>
    <s v="RBS-Regional 3"/>
    <d v="2026-08-06T15:38:57"/>
    <d v="2026-08-07T12:39:38"/>
    <n v="69360156"/>
    <m/>
    <n v="152712205797"/>
    <s v="WARUNG BU SARI"/>
    <s v="ODP-DPT-FE/06"/>
    <s v="WO061096043"/>
    <m/>
    <m/>
    <m/>
    <n v="112.7203921"/>
    <n v="-8.2055781999999997"/>
    <s v="|MN02703|MYIA-016964483468/POI/astuti/085890510304/saritokodampit@gmail.com"/>
    <s v="MYIB_ASSISTANT"/>
    <m/>
    <m/>
    <m/>
    <m/>
    <m/>
    <m/>
    <m/>
    <m/>
    <s v="Management Janji"/>
    <s v="2026-08-07 13:00:00 | telp :085890510304 alt : manja : pagi : siang 07/08/2026 hub sebelum ke lokasi "/>
    <s v="FCC"/>
    <d v="2026-06-08T15:40:04"/>
    <d v="2026-08-07T13:00:00"/>
    <m/>
    <s v="PS"/>
    <s v="TUREN"/>
    <s v="NO ADDON"/>
    <n v="20260807"/>
    <s v="Completed"/>
    <s v="HSI Bisnis Basic Promo HUT Telkom PSB 70% - 150 Mbps"/>
    <s v="INDIBIZ"/>
    <m/>
    <m/>
    <d v="2026-08-07T13:00:00"/>
    <s v="2026-08-07 13:00:00 | telp :085890510304 alt : manja : pagi : siang 07/08/2026 hub sebelum ke lokasi "/>
    <n v="2026"/>
    <n v="8"/>
    <n v="7"/>
    <d v="2026-08-07T00:00:00"/>
    <n v="-0.54166666666424135"/>
    <x v="0"/>
    <x v="23"/>
  </r>
  <r>
    <n v="540"/>
    <n v="1002513253"/>
    <n v="3"/>
    <x v="1"/>
    <n v="4"/>
    <s v="SEMARANG"/>
    <s v="INNER - SEMARANG JATENG UTARA"/>
    <s v="JHR"/>
    <s v="REG"/>
    <s v="AO"/>
    <s v="NEW SALES"/>
    <m/>
    <s v="QC MIA - INVALID QUALITY CONTROL MIA"/>
    <s v="RBS-Regional 3"/>
    <d v="2026-08-06T16:58:08"/>
    <d v="2026-08-10T10:31:48"/>
    <n v="69360260"/>
    <m/>
    <n v="142406119775"/>
    <s v="DP MALL BOSS"/>
    <s v="ODP-JHR-FEJ/012"/>
    <m/>
    <m/>
    <m/>
    <m/>
    <n v="110.412274381299"/>
    <n v="-6.9830524452548701"/>
    <s v="AMRBS;403098;REG3;DANIEL MARWA DENERO;08112876658;CP.DANNY;081289614441;PAKET 50 Mbps promo 1:1 355rb;DP MALL BOSS"/>
    <s v="Account Manager"/>
    <m/>
    <m/>
    <m/>
    <m/>
    <m/>
    <m/>
    <m/>
    <m/>
    <m/>
    <m/>
    <m/>
    <d v="2026-06-08T17:26:01"/>
    <m/>
    <m/>
    <s v="QC1"/>
    <s v="JOHAR"/>
    <s v="NO ADDON"/>
    <m/>
    <s v="QC MIA - INVALID QUALITY CONTROL MIA - Foto Lokasi Instalasi Tidak Valid - upload foto lokasi secara langsung, karena terind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541"/>
    <n v="1002513689"/>
    <n v="3"/>
    <x v="6"/>
    <n v="5"/>
    <s v="JEMBER"/>
    <s v="BONDOWOSO"/>
    <s v="BOW"/>
    <s v="REG"/>
    <s v="AO"/>
    <s v="NEW SALES"/>
    <s v="2P INET + VOICE"/>
    <s v="Completed (PS)"/>
    <s v="RBS-Regional 3"/>
    <d v="2026-08-07T08:26:57"/>
    <d v="2026-08-07T12:31:42"/>
    <n v="69360405"/>
    <n v="3322010101"/>
    <n v="152507225603"/>
    <s v="RUMAH KOST GUFRON"/>
    <s v="ODP-BOW-FAC/30 FAC/D01/30.01"/>
    <s v="WO061132689"/>
    <m/>
    <m/>
    <m/>
    <n v="113.82832439297999"/>
    <n v="-7.9850434094674601"/>
    <s v="|MC30175|MYIA-047201271506/POI/Muhammad Gufron/083853348595/kostgufron96@gmail.com"/>
    <s v="MYIB_ASSISTANT"/>
    <m/>
    <m/>
    <m/>
    <m/>
    <m/>
    <m/>
    <m/>
    <m/>
    <s v="Management Janji"/>
    <s v="2026-08-08 08:00:00 | telp :083853348595  alt : pagi / siang 08/08/2026 hub sebelum ke lokasi "/>
    <s v="FCC"/>
    <d v="2026-07-08T08:40:28"/>
    <d v="2026-08-08T08:00:00"/>
    <m/>
    <s v="PS"/>
    <s v="BONDOWOSO"/>
    <s v="NO ADDON"/>
    <n v="20260807"/>
    <s v="Completed"/>
    <s v="HSI Bisnis Bundling Phone PSB 70% - Free 800 Menit Promo - 300 Mbps"/>
    <s v="INDIBIZ"/>
    <m/>
    <m/>
    <d v="2026-08-08T08:00:00"/>
    <s v="2026-08-08 08:00:00 | telp :083853348595  alt : pagi / siang 08/08/2026 hub sebelum ke lokasi "/>
    <n v="2026"/>
    <n v="8"/>
    <n v="7"/>
    <d v="2026-08-07T00:00:00"/>
    <n v="-1.3333333333357587"/>
    <x v="0"/>
    <x v="27"/>
  </r>
  <r>
    <n v="542"/>
    <n v="1002516737"/>
    <n v="3"/>
    <x v="7"/>
    <n v="4"/>
    <s v="KUDUS"/>
    <s v="PATI"/>
    <s v="JWN"/>
    <s v="REG"/>
    <s v="AO"/>
    <s v="NEW SALES"/>
    <s v="1P INET"/>
    <s v="Completed (PS)"/>
    <s v="RBS-Regional 3"/>
    <d v="2026-08-10T07:46:56"/>
    <d v="2026-08-10T14:50:09"/>
    <n v="69362023"/>
    <m/>
    <n v="141571106985"/>
    <s v="FAMILY LOVE CAFE"/>
    <s v="ODP-JWN-FB/128 FB/D08/128.01"/>
    <s v="WO061351831"/>
    <m/>
    <m/>
    <m/>
    <n v="111.149619"/>
    <n v="-6.7216719999999999"/>
    <s v="|MC60040|MYIA-059999801651/POI/Hery Setiawan/085225955123/familycafe470@gmail.com"/>
    <s v="MYIB_ASSISTANT"/>
    <m/>
    <m/>
    <m/>
    <m/>
    <m/>
    <m/>
    <m/>
    <m/>
    <s v="Management Janji"/>
    <s v="2026-08-11 13:00:00 | Tanggal pemasangan :11/08/2026 Jam pemasangan : 11.00 Info Tambahan : Hubungi pelanggan dulu sebelum ke lokasi terima kasih."/>
    <s v="FCC"/>
    <d v="2026-10-08T07:54:47"/>
    <d v="2026-08-11T13:00:00"/>
    <m/>
    <s v="PS"/>
    <s v="X"/>
    <s v="NO ADDON"/>
    <n v="20260810"/>
    <s v="Completed"/>
    <s v="HSI Bisnis Promo HUT Telkom PSB 70% - 100 Mbps"/>
    <s v="INDIBIZ"/>
    <m/>
    <m/>
    <d v="2026-08-11T13:00:00"/>
    <s v="2026-08-11 13:00:00 | Tanggal pemasangan :11/08/2026 Jam pemasangan : 11.00 Info Tambahan : Hubungi pelanggan dulu sebelum ke lokasi terima kasih."/>
    <n v="2026"/>
    <n v="8"/>
    <n v="10"/>
    <d v="2026-08-10T00:00:00"/>
    <n v="-1.5416666666642413"/>
    <x v="0"/>
    <x v="1"/>
  </r>
  <r>
    <n v="543"/>
    <n v="1002506605"/>
    <n v="3"/>
    <x v="6"/>
    <n v="5"/>
    <s v="SIDOARJO"/>
    <s v="INNER - JATIM TIMUR"/>
    <s v="GDA"/>
    <s v="REG"/>
    <s v="AO"/>
    <s v="NEW SALES"/>
    <s v="2P INET + VOICE"/>
    <s v="102 | FOLLOW UP COMPLETED"/>
    <s v="RBS-Regional 3"/>
    <d v="2026-08-03T18:08:56"/>
    <d v="2026-08-07T17:52:13"/>
    <n v="69357539"/>
    <n v="3135910043"/>
    <n v="152317261788"/>
    <s v="PT. BQUIK OTOMOTIF INDONESIA"/>
    <s v="ODP-GDA-FAL/55"/>
    <s v="WO060832129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M Janji : (04/08/2026) jam Pasang : 09:00 Note : hubungi pelanggan jika ingin kelokasi"/>
    <s v="FCC"/>
    <d v="2026-03-08T18:10:15"/>
    <d v="2026-08-04T15:00:00"/>
    <s v="Kendala Pelanggan"/>
    <s v="REVOKE"/>
    <s v="GEDANGAN"/>
    <s v="NO ADDON"/>
    <m/>
    <s v="Follow Up Revoke Completed, New Order ID : SC1002515426"/>
    <s v="HSI Bisnis Bundling Phone PSB 70% - Free 800 Menit - 5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1"/>
    <x v="11"/>
  </r>
  <r>
    <n v="544"/>
    <n v="1002516470"/>
    <n v="3"/>
    <x v="1"/>
    <n v="4"/>
    <s v="PEKALONGAN"/>
    <s v="PEKALONGAN"/>
    <s v="KJE"/>
    <s v="REG"/>
    <s v="AO"/>
    <s v="NEW SALES"/>
    <m/>
    <s v="Completed (PS)"/>
    <s v="RBS-Regional 3"/>
    <d v="2026-08-09T12:49:03"/>
    <d v="2026-08-09T19:00:45"/>
    <n v="69360724"/>
    <m/>
    <n v="146219104015"/>
    <s v="KONVEKSI BAIVAVI"/>
    <s v="ODP-KJE-FD/046"/>
    <s v="WO061316353"/>
    <m/>
    <m/>
    <m/>
    <n v="109.57646200000001"/>
    <n v="-7.0226421212957604"/>
    <s v="|MC50009|MYIA-025628572701/POI/egah pandu septiawan/085865548343/baivaviofficial@gmail.com"/>
    <s v="MYDIGIBIZPARTNER"/>
    <m/>
    <m/>
    <m/>
    <m/>
    <m/>
    <m/>
    <m/>
    <m/>
    <s v="Management Janji"/>
    <s v="2026-08-08 13:00:00 | Tanggal pemasangan: 08/08/2026  Jam pemasangan : pagi / siang  Info Tambahan : Hubungi pelanggan dulu sebelum ke lokasi.  terima kasih"/>
    <s v="FCC"/>
    <d v="2026-09-08T13:10:37"/>
    <m/>
    <m/>
    <s v="PS"/>
    <s v="KAJEN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Tanggal pemasangan: 08/08/2026  Jam pemasangan : pagi / siang  Info Tambahan : Hubungi pelanggan dulu sebelum ke lokasi.  terima kasih"/>
    <n v="2026"/>
    <n v="8"/>
    <n v="9"/>
    <d v="2026-08-09T00:00:00"/>
    <n v="-0.29166666666424135"/>
    <x v="0"/>
    <x v="1"/>
  </r>
  <r>
    <n v="545"/>
    <n v="1002506074"/>
    <n v="3"/>
    <x v="3"/>
    <n v="4"/>
    <s v="YOGYAKARTA"/>
    <s v="GUNUNG KIDUL"/>
    <s v="WNS"/>
    <s v="REG"/>
    <s v="AO"/>
    <s v="NEW SALES"/>
    <m/>
    <s v="CC - HD1A - INPROGRESS UNCONTACTED"/>
    <s v="RBS-Regional 3"/>
    <d v="2026-08-03T13:19:36"/>
    <d v="2026-08-08T15:03:03"/>
    <n v="69357501"/>
    <m/>
    <n v="143135115012"/>
    <s v="PT. Prasetya Maju Mapan (Kampoeng Gamers)"/>
    <m/>
    <m/>
    <m/>
    <m/>
    <m/>
    <n v="110.39949324208"/>
    <n v="-7.8815152131208004"/>
    <s v="|MC80045|/Ega Prasetya/081328454344/mandiriegg@gmail.com"/>
    <s v="Sales Profesional"/>
    <m/>
    <m/>
    <m/>
    <m/>
    <m/>
    <m/>
    <m/>
    <m/>
    <m/>
    <m/>
    <m/>
    <d v="2026-03-08T13:25:40"/>
    <m/>
    <m/>
    <s v="FCC"/>
    <s v="WONOSARI"/>
    <s v="NO ADDON"/>
    <m/>
    <s v="UNCONTACTED : Telepon Tidak Diangkat - RNA Benita Lailani 409513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546"/>
    <n v="1002504429"/>
    <n v="3"/>
    <x v="7"/>
    <n v="4"/>
    <s v="SOLO"/>
    <s v="BOYOLALI"/>
    <s v="BYL"/>
    <s v="REG"/>
    <s v="AO"/>
    <s v="NEW SALES"/>
    <s v="2P INET + VOICE"/>
    <s v="98 | OSS - CANCEL COMPLETE"/>
    <s v="RBS-Regional 3"/>
    <d v="2026-08-01T11:25:56"/>
    <d v="2026-08-05T09:49:55"/>
    <n v="69356637"/>
    <n v="2762970020"/>
    <n v="143553212723"/>
    <s v="PT. MITRA SARANA PLASTINDO"/>
    <s v="ODP-BYL-FAH/064 FAH/D05/064.01"/>
    <s v="WO060633867"/>
    <m/>
    <m/>
    <m/>
    <n v="110.60347299999999"/>
    <n v="-7.4910819999999996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1-08T11:39:50"/>
    <d v="2026-08-02T08:00:00"/>
    <s v="Kendala Teknik"/>
    <s v="CANCEL"/>
    <s v="BOYOLALI"/>
    <s v="NO ADDON"/>
    <m/>
    <s v="Cancel Completed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1"/>
    <x v="1"/>
  </r>
  <r>
    <n v="547"/>
    <n v="1002514082"/>
    <n v="3"/>
    <x v="2"/>
    <n v="5"/>
    <s v="SINGARJA"/>
    <s v="TABANAN"/>
    <s v="TBN"/>
    <s v="REG"/>
    <s v="AO"/>
    <s v="NEW SALES"/>
    <m/>
    <s v="102 | FOLLOW UP COMPLETED"/>
    <s v="RBS-Regional 3"/>
    <d v="2026-08-07T10:25:49"/>
    <d v="2026-08-09T10:14:34"/>
    <n v="69360552"/>
    <m/>
    <n v="172413244341"/>
    <s v="PT. MITRA BALI SUKSES"/>
    <s v="ODP-TBN-FAW/21"/>
    <s v="WO061154121"/>
    <m/>
    <m/>
    <m/>
    <n v="115.13354510000001"/>
    <n v="-8.5526064000000002"/>
    <s v="|MN02545|/PIC WAHYUDI/08995847815-081381829072/it.info@mitrabalisukses.co.id"/>
    <s v="Sales Force DBS"/>
    <m/>
    <m/>
    <m/>
    <m/>
    <m/>
    <m/>
    <m/>
    <m/>
    <s v="Management Janji"/>
    <s v="2026-08-08 08:00:00|Nama PIC:  bp wahyudi  No HP: 08995847815 Alt: Tanggal: 8/8/2026 Jam Pasang: Pagi Note: Hubungi sebelum ke lokasi, terimakasih|40010577|MYDITA"/>
    <s v="FCC"/>
    <d v="2026-07-08T10:39:56"/>
    <d v="2026-08-08T08:00:00"/>
    <s v="Kendala Teknik"/>
    <s v="REVOKE"/>
    <s v="TABANAN"/>
    <s v="NO ADDON"/>
    <m/>
    <s v="Follow Up Revoke Completed, New Order ID : SC100251636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Nama PIC:  bp wahyudi  No HP: 08995847815 Alt: Tanggal: 8/8/2026 Jam Pasang: Pagi Note: Hubungi sebelum ke lokasi, terimakasih|40010577|MYDITA"/>
    <m/>
    <m/>
    <m/>
    <e v="#NUM!"/>
    <e v="#NUM!"/>
    <x v="1"/>
    <x v="29"/>
  </r>
  <r>
    <n v="548"/>
    <n v="1002511998"/>
    <n v="3"/>
    <x v="6"/>
    <n v="5"/>
    <s v="PASURUAN"/>
    <s v="PASURUAN"/>
    <s v="BNL"/>
    <s v="REG"/>
    <s v="AO"/>
    <s v="NEW SALES"/>
    <m/>
    <s v="100 | REVOKE COMPLETED"/>
    <s v="RBS-Regional 3"/>
    <d v="2026-08-06T11:17:15"/>
    <d v="2026-08-10T10:46:45"/>
    <n v="69359810"/>
    <m/>
    <n v="152744222130"/>
    <s v="SMAIT AL USWAH"/>
    <s v="ODP-BNL-FN/53"/>
    <s v="WO061111223"/>
    <m/>
    <m/>
    <m/>
    <n v="112.7719518"/>
    <n v="-7.6037894000000001"/>
    <s v="|MN01809|/SMAIT AL USWAH/WINBACK 2.0 HSI B2B (1:1) 50MBPS 355RB PSB DISC 70%//smaitaluswahbangil@gmail.com/SUPRIYANTO/895351840068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11:25:46"/>
    <d v="2026-08-07T15:00:00"/>
    <s v="Kendala Teknik"/>
    <s v="REVOKE"/>
    <s v="BANGIL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1"/>
    <x v="17"/>
  </r>
  <r>
    <n v="549"/>
    <n v="1002504615"/>
    <n v="3"/>
    <x v="6"/>
    <n v="5"/>
    <s v="SIDOARJO"/>
    <s v="INNER - JATIM TIMUR"/>
    <s v="SDA"/>
    <s v="REG"/>
    <s v="AO"/>
    <s v="NEW SALES"/>
    <s v="1P INET"/>
    <s v="Completed (PS)"/>
    <s v="RBS-Regional 3"/>
    <d v="2026-08-01T14:01:56"/>
    <d v="2026-08-02T17:41:50"/>
    <n v="69356771"/>
    <m/>
    <n v="152316231788"/>
    <s v="kost harmonia"/>
    <s v="ODP-SDA-FAH/12 FAH/D02/01.12"/>
    <s v="WO060654164"/>
    <m/>
    <m/>
    <m/>
    <n v="112.69931760028101"/>
    <n v="-7.4548780867412701"/>
    <s v="MD|MYDB-20260801264122|DN00001/MN01572|kost harmonia|082338876610"/>
    <s v="MYDIGIBIZPARTNER"/>
    <m/>
    <m/>
    <m/>
    <m/>
    <m/>
    <m/>
    <m/>
    <m/>
    <s v="Management Janji"/>
    <s v="2026-08-02 13:00:00 | Nama PIC : IBU NAJWA No HP : 082338876610 Alt :  M Janji : (MINGGU/2/AGUSTUS/2026) jam Pasang : 09:00 Note : hubungi pelanggan jika ingin kelokasi"/>
    <s v="FCC"/>
    <d v="2026-01-08T14:09:52"/>
    <d v="2026-08-02T13:00:00"/>
    <m/>
    <s v="PS"/>
    <s v="SIDOARJO"/>
    <s v="NO ADDON"/>
    <n v="20260802"/>
    <s v="Completed"/>
    <s v="HSI Bisnis Promo HUT Telkom PSB 70% - 75 Mbps"/>
    <s v="INDIBIZ"/>
    <m/>
    <m/>
    <d v="2026-08-02T13:00:00"/>
    <s v="2026-08-02 13:00:00 | Nama PIC : IBU NAJWA No HP : 082338876610 Alt :  M Janji : (MINGGU/2/AGUSTUS/2026) jam Pasang : 09:00 Note : hubungi pelanggan jika ingin kelokasi"/>
    <n v="2026"/>
    <n v="8"/>
    <n v="2"/>
    <d v="2026-08-02T00:00:00"/>
    <n v="-0.54166666666424135"/>
    <x v="0"/>
    <x v="11"/>
  </r>
  <r>
    <n v="550"/>
    <n v="1002513701"/>
    <n v="3"/>
    <x v="2"/>
    <n v="5"/>
    <s v="SINGARJA"/>
    <s v="KLUNGKUNG"/>
    <s v="CDS"/>
    <s v="REG"/>
    <s v="AO"/>
    <s v="NEW SALES"/>
    <m/>
    <s v="Completed (PS)"/>
    <s v="RBS-Regional 3"/>
    <d v="2026-08-07T08:35:46"/>
    <d v="2026-08-08T06:13:47"/>
    <n v="69360400"/>
    <m/>
    <n v="172404695124"/>
    <s v="ALAMANDA VILLA"/>
    <s v="ODP-CDS-FA/18"/>
    <s v="WO061135479"/>
    <m/>
    <m/>
    <m/>
    <n v="115.519049"/>
    <n v="-8.4828019000000001"/>
    <s v="|MN02750|/PIC NI KADEK INDAH SUDARTINI/081238117734/Indahkusuma074@gmail.com"/>
    <s v="Sales Force DBS"/>
    <m/>
    <m/>
    <m/>
    <m/>
    <m/>
    <m/>
    <m/>
    <m/>
    <s v="Management Janji"/>
    <s v="2026-08-08 08:00:00|telp :081238117734  alt : pagi / siang 08/08/2026 hub sebelum ke lokasi |40961370|MYDITA"/>
    <s v="FCC"/>
    <d v="2026-07-08T08:40:28"/>
    <d v="2026-08-08T08:00:00"/>
    <m/>
    <s v="PS"/>
    <s v="KARANGASEM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telp :081238117734  alt : pagi / siang 08/08/2026 hub sebelum ke lokasi |40961370|MYDITA"/>
    <n v="2026"/>
    <n v="8"/>
    <n v="8"/>
    <d v="2026-08-08T00:00:00"/>
    <n v="-0.33333333333575865"/>
    <x v="0"/>
    <x v="31"/>
  </r>
  <r>
    <n v="551"/>
    <n v="1002512273"/>
    <n v="3"/>
    <x v="1"/>
    <n v="4"/>
    <s v="PEKALONGAN"/>
    <s v="PEKALONGAN"/>
    <s v="KJE"/>
    <s v="REG"/>
    <s v="AO"/>
    <s v="NEW SALES"/>
    <m/>
    <s v="Completed (PS)"/>
    <s v="RBS-Regional 3"/>
    <d v="2026-08-06T12:50:56"/>
    <d v="2026-08-06T13:44:38"/>
    <n v="69358326"/>
    <m/>
    <n v="146219104079"/>
    <s v="SD NEGERI 1 KALIBENING"/>
    <s v="ODP-KJE-FH/016"/>
    <s v="WO061069879"/>
    <m/>
    <m/>
    <m/>
    <n v="109.63893764718399"/>
    <n v="-7.2212600906906497"/>
    <s v="|MN01881|MYIA-094712153027/POI/sri sunarsih /085879566626/srinarsih2403@gmail.com"/>
    <s v="Sales Profesional"/>
    <m/>
    <m/>
    <m/>
    <m/>
    <m/>
    <m/>
    <m/>
    <m/>
    <s v="Management Janji"/>
    <s v="2026-08-05 13:00:00 | Nama : BU SRI SUNARSIH  No Hp : 085879566626  No Alt :   Tgl Pemasangan : 05 Agustus 2026  Interval : PAGI   Note : Hubungi pelanggan terlebih dahulu"/>
    <s v="FCC"/>
    <d v="2026-06-08T12:55:41"/>
    <m/>
    <m/>
    <s v="PS"/>
    <s v="KA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: BU SRI SUNARSIH  No Hp : 085879566626  No Alt :   Tgl Pemasangan : 05 Agustus 2026  Interval : PAGI   Note : Hubungi pelanggan terlebih dahulu"/>
    <n v="2026"/>
    <n v="8"/>
    <n v="6"/>
    <d v="2026-08-06T00:00:00"/>
    <n v="-0.29166666666424135"/>
    <x v="0"/>
    <x v="1"/>
  </r>
  <r>
    <n v="552"/>
    <n v="1002510843"/>
    <n v="3"/>
    <x v="6"/>
    <n v="5"/>
    <s v="SIDOARJO"/>
    <s v="MOJOKERTO"/>
    <s v="NGI"/>
    <s v="REG"/>
    <s v="AO"/>
    <s v="NEW SALES"/>
    <m/>
    <s v="102 | FOLLOW UP COMPLETED"/>
    <s v="RBS-Regional 3"/>
    <d v="2026-08-05T14:37:59"/>
    <d v="2026-08-06T20:44:18"/>
    <n v="69359281"/>
    <m/>
    <n v="152321202948"/>
    <s v="MESH KARYAWAN"/>
    <s v="ODP-NGI-FG/20"/>
    <s v="WO061110551"/>
    <m/>
    <m/>
    <m/>
    <n v="112.6093259"/>
    <n v="-7.5503302000000003"/>
    <s v="|MN01575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5-08T14:39:46"/>
    <d v="2026-08-07T15:00:00"/>
    <s v="Kendala Teknik"/>
    <s v="REVOKE"/>
    <s v="MOJOKERTO"/>
    <s v="NO ADDON"/>
    <m/>
    <s v="Follow Up Revoke Completed, New Order ID : SC1002513511"/>
    <s v="- E25060;E25060 ~ ES25 - Paket HSI Bisnis (HSIE) Khusus Winback 2.0[0]  - E25060~null~E25060_UNL;UNL ~ Internet-Link Unlimited Internet Usage ~ E25060[0]  - E25060~null~105343;E25060||11||Abodemen 0[0]  - E25060~null~E25060_HSIE100M;HSIE100M ~ High Speed 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1"/>
    <x v="13"/>
  </r>
  <r>
    <n v="553"/>
    <n v="1002517513"/>
    <n v="3"/>
    <x v="0"/>
    <n v="5"/>
    <s v="MADIUN"/>
    <s v="BOJONEGORO"/>
    <s v="SMJ"/>
    <s v="REG"/>
    <s v="AO"/>
    <s v="NEW SALES"/>
    <s v="1P INET"/>
    <s v="7 | OSS - PROVISIONING ISSUED"/>
    <s v="RBS-Regional 3"/>
    <d v="2026-08-10T11:46:56"/>
    <d v="2026-08-11T08:07:10"/>
    <n v="69362316"/>
    <m/>
    <n v="152642207930"/>
    <s v="kios tembakau"/>
    <s v="ODP-SMJ-FL/15 FL/D02/15.01"/>
    <s v="WO061381887"/>
    <m/>
    <m/>
    <m/>
    <n v="112.042487945559"/>
    <n v="-7.1268679460563202"/>
    <s v="|MN02366|MYIA-049710243333/POI/Dimas jaya/081299055545/dj366095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I"/>
    <s v="PADANGAN"/>
    <s v="NO ADDON"/>
    <m/>
    <s v="Provisioning Issued"/>
    <s v="HSI Bisnis Basic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  <x v="15"/>
  </r>
  <r>
    <n v="554"/>
    <n v="1002516151"/>
    <n v="3"/>
    <x v="0"/>
    <n v="5"/>
    <s v="MADIUN"/>
    <s v="MADIUN"/>
    <s v="CRB"/>
    <s v="REG"/>
    <s v="AO"/>
    <s v="NEW SALES"/>
    <s v="1P INET"/>
    <s v="7 | OSS - PROVISIONING ISSUED"/>
    <s v="RBS-Regional 3"/>
    <d v="2026-08-08T16:23:56"/>
    <d v="2026-08-09T13:09:08"/>
    <n v="69361606"/>
    <m/>
    <n v="152632208648"/>
    <s v="SPBU 54.631.01"/>
    <s v="ODP-CRB-FD/63 FD/D04/63.01"/>
    <s v="WO061279940"/>
    <m/>
    <m/>
    <m/>
    <n v="111.656671"/>
    <n v="-7.5392109999999999"/>
    <s v="|MN00286|MYIA-090139880285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PI"/>
    <s v="CARUBAN"/>
    <s v="NO ADDON"/>
    <m/>
    <s v="Provisioning Issued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  <x v="21"/>
  </r>
  <r>
    <n v="555"/>
    <n v="1002504237"/>
    <n v="3"/>
    <x v="0"/>
    <n v="5"/>
    <s v="MADIUN"/>
    <s v="TUBAN"/>
    <s v="TNZ"/>
    <s v="REG"/>
    <s v="AO"/>
    <s v="NEW SALES"/>
    <s v="1P INET"/>
    <s v="Completed (PS)"/>
    <s v="RBS-Regional 3"/>
    <d v="2026-08-01T08:19:57"/>
    <d v="2026-08-03T09:10:47"/>
    <n v="69356562"/>
    <m/>
    <n v="152612240409"/>
    <s v="JHON CAFE"/>
    <s v="ODP-TNZ-FK/109 FK/D03/109.01"/>
    <s v="WO060617479"/>
    <m/>
    <m/>
    <m/>
    <n v="112.08015885204"/>
    <n v="-6.9086441123884397"/>
    <s v="MD|MYDB-20260731264086|DN00001/MN01285|JHON CAFE|089679349030"/>
    <s v="MYDIGIBIZPARTNER"/>
    <m/>
    <m/>
    <m/>
    <m/>
    <m/>
    <m/>
    <m/>
    <m/>
    <s v="Management Janji"/>
    <s v="2026-08-03 08:00:00 | Tanggal pemasangan: 01/08/2026 Jam pemasangan : pagi / siang Info Tambahan : Hubungi pelanggan dulu sebelum ke lokasi terima kasih"/>
    <s v="FCC"/>
    <d v="2026-01-08T08:24:57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Tanggal pemasangan: 01/08/2026 Jam pemasangan : pagi / siang Info Tambahan : Hubungi pelanggan dulu sebelum ke lokasi terima kasih"/>
    <n v="2026"/>
    <n v="8"/>
    <n v="3"/>
    <d v="2026-08-03T00:00:00"/>
    <n v="-0.33333333333575865"/>
    <x v="0"/>
    <x v="15"/>
  </r>
  <r>
    <n v="556"/>
    <n v="1002504406"/>
    <n v="3"/>
    <x v="0"/>
    <n v="5"/>
    <s v="KEDIRI"/>
    <s v="TULUNGAGUNG"/>
    <s v="KWR"/>
    <s v="REG"/>
    <s v="AO"/>
    <s v="NEW SALES"/>
    <s v="1P INET"/>
    <s v="Completed (PS)"/>
    <s v="RBS-Regional 3"/>
    <d v="2026-08-01T11:13:57"/>
    <d v="2026-08-02T15:19:55"/>
    <n v="69356635"/>
    <m/>
    <n v="152624201712"/>
    <s v="Bocah Gunung production"/>
    <s v="ODP-KWR-FA/91 FA/D08/91.01"/>
    <s v="WO060632586"/>
    <m/>
    <m/>
    <m/>
    <n v="111.930992"/>
    <n v="-8.2003079999999997"/>
    <s v="|MN02540|MYIA-080345581936/POI/AHMAD RIZAL ARDIANSYAH/085123756937/cctve985@gmail.com"/>
    <s v="MYIB_ASSISTANT"/>
    <m/>
    <m/>
    <m/>
    <m/>
    <m/>
    <m/>
    <m/>
    <m/>
    <s v="Management Janji"/>
    <s v="2026-08-02 08:00:00 | telp :085123756937  Tanggal pemasangan :02/08/2026 Jam pemasangan : pagi/siang Info Tambahan : Hubungi pelanggan dulu sebelum ke lokasi terima kasih"/>
    <s v="FCC"/>
    <d v="2026-01-08T11:25:25"/>
    <d v="2026-08-02T08:00:00"/>
    <m/>
    <s v="PS"/>
    <s v="TULUNGAGUNG"/>
    <s v="NO ADDON"/>
    <n v="20260802"/>
    <s v="Completed"/>
    <s v="HSI Bisnis Promo HUT Telkom PSB 70% - 300 Mbps"/>
    <s v="INDIBIZ"/>
    <m/>
    <m/>
    <d v="2026-08-02T08:00:00"/>
    <s v="2026-08-02 08:00:00 | telp :085123756937  Tanggal pemasangan :02/08/2026 Jam pemasangan : pagi/siang Info Tambahan : Hubungi pelanggan dulu sebelum ke lokasi terima kasih"/>
    <n v="2026"/>
    <n v="8"/>
    <n v="2"/>
    <d v="2026-08-02T00:00:00"/>
    <n v="-0.33333333333575865"/>
    <x v="0"/>
    <x v="18"/>
  </r>
  <r>
    <n v="557"/>
    <n v="1002505962"/>
    <n v="3"/>
    <x v="5"/>
    <n v="5"/>
    <s v="SBY UTARA"/>
    <s v="GRESIK"/>
    <s v="GSK"/>
    <s v="REG"/>
    <s v="AO"/>
    <s v="NEW SALES"/>
    <s v="1P INET"/>
    <s v="MIA - INVALID SURVEY"/>
    <s v="RBS-Regional 3"/>
    <d v="2026-08-03T12:04:56"/>
    <d v="2026-08-05T13:59:19"/>
    <n v="69357433"/>
    <m/>
    <n v="152421261491"/>
    <s v="GLOBAL YMI CARGO"/>
    <s v="ODP-GSK-FAF/70 FAF/D07/70.01"/>
    <s v="WO060778948"/>
    <m/>
    <m/>
    <m/>
    <n v="112.581851"/>
    <n v="-7.1695700000000002"/>
    <s v="|MB00449|MYIA-038486925660/POI/bapak/083852359924/it.support.jt.cargo@gmail.com"/>
    <s v="MYIB_ASSISTANT"/>
    <m/>
    <m/>
    <m/>
    <m/>
    <m/>
    <m/>
    <m/>
    <m/>
    <s v="Management Janji"/>
    <s v="2026-08-06 15:00:00 | M Janji : 04/08/2026 Jam Pasang : 13:00  NoteÃ‚Â :  hubungi terlebih dahulu sebelum ke lokasi, terima kasih."/>
    <s v="FCC"/>
    <d v="2026-03-08T12:10:27"/>
    <d v="2026-08-06T15:00:00"/>
    <m/>
    <s v="SURVEY_NEW_MANJA"/>
    <s v="GRESIK"/>
    <s v="NO ADDON"/>
    <m/>
    <s v="MIE - INVALID SURVEY - ODP Jauh"/>
    <s v="HSI Bisnis PSB 70% - 300 Mbps"/>
    <s v="INDIBIZ"/>
    <m/>
    <m/>
    <d v="2026-08-06T15:00:00"/>
    <s v="2026-08-06 15:00:00 | M Janji : 04/08/2026 Jam Pasang : 13:00  NoteÃ‚Â :  hubungi terlebih dahulu sebelum ke lokasi, terima kasih."/>
    <m/>
    <m/>
    <m/>
    <e v="#NUM!"/>
    <e v="#NUM!"/>
    <x v="1"/>
    <x v="14"/>
  </r>
  <r>
    <n v="558"/>
    <n v="1002516148"/>
    <n v="3"/>
    <x v="7"/>
    <n v="4"/>
    <s v="KUDUS"/>
    <s v="KUDUS"/>
    <s v="KUD"/>
    <s v="REG"/>
    <s v="AO"/>
    <s v="NEW SALES"/>
    <m/>
    <s v="QC MIA - INVALID QUALITY CONTROL MIA"/>
    <s v="RBS-Regional 2"/>
    <d v="2026-08-08T16:25:17"/>
    <d v="2026-08-10T19:28:09"/>
    <n v="69361605"/>
    <m/>
    <n v="142401145749"/>
    <s v="MUSHOLLA AL-IKHLAS"/>
    <s v="ODP-KUD-FBG/013"/>
    <m/>
    <m/>
    <m/>
    <m/>
    <n v="110.80238900000001"/>
    <n v="-6.8506280000000004"/>
    <s v="|MN00915|/ musholla  Al ikhlas / Pic Safii / Cp 081935165070 /  zuss.asfa@gmail.com"/>
    <s v="Sales Profesional"/>
    <m/>
    <m/>
    <m/>
    <m/>
    <m/>
    <m/>
    <m/>
    <m/>
    <m/>
    <m/>
    <m/>
    <d v="2026-08-08T16:40:10"/>
    <m/>
    <m/>
    <s v="QC1"/>
    <s v="X"/>
    <s v="NO ADDON"/>
    <m/>
    <s v="QC MIA - INVALID QUALITY CONTROL MIA - Indikasi Foto Diambil dari Google Maps - 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559"/>
    <n v="1002506595"/>
    <n v="3"/>
    <x v="5"/>
    <n v="5"/>
    <s v="SBY SELATAN"/>
    <s v="TANDES"/>
    <s v="DMO"/>
    <s v="REG"/>
    <s v="AO"/>
    <s v="NEW SALES"/>
    <s v="1P INET"/>
    <s v="Completed (PS)"/>
    <s v="RBS-Regional 3"/>
    <d v="2026-08-03T17:47:56"/>
    <d v="2026-08-04T14:01:32"/>
    <n v="69357804"/>
    <m/>
    <n v="152301273517"/>
    <s v="Griya Cendana"/>
    <s v="ODP-DMO-FSB/20 FSB/D01/20.01"/>
    <s v="WO060830494"/>
    <m/>
    <m/>
    <m/>
    <n v="112.7227149"/>
    <n v="-7.2939425"/>
    <s v="MD|MYDB-20260803264278|DN00001/MN00459|Griya Cendana|081330242234"/>
    <s v="MYDIGIBIZPARTNER"/>
    <m/>
    <m/>
    <m/>
    <m/>
    <m/>
    <m/>
    <m/>
    <m/>
    <s v="Management Janji"/>
    <s v="2026-08-04 15:00:00 | Nama PIC : bp benny No HP : 081330242234 Tanggal Pemasangan : 04 Agustus 2026 Jam Pemasangan : 08:00 15:00 Info Tambahan : Hubungi pelanggan dulu sebelum ke lokasi terimakasih"/>
    <s v="FCC"/>
    <d v="2026-03-08T17:54:48"/>
    <d v="2026-08-04T15:00:00"/>
    <m/>
    <s v="PS"/>
    <s v="DARMO GUBENG"/>
    <s v="NO ADDON"/>
    <n v="20260804"/>
    <s v="Completed"/>
    <s v="HSI Bisnis Basic Promo HUT Telkom PSB 70% - 50 Mbps"/>
    <s v="INDIBIZ"/>
    <m/>
    <m/>
    <d v="2026-08-04T15:00:00"/>
    <s v="2026-08-04 15:00:00 | Nama PIC : bp benny No HP : 081330242234 Tanggal Pemasangan : 04 Agustus 2026 Jam Pemasangan : 08:00 15:00 Info Tambahan : Hubungi pelanggan dulu sebelum ke lokasi terimakasih"/>
    <n v="2026"/>
    <n v="8"/>
    <n v="4"/>
    <d v="2026-08-04T00:00:00"/>
    <n v="-0.625"/>
    <x v="0"/>
    <x v="26"/>
  </r>
  <r>
    <n v="560"/>
    <n v="1002516197"/>
    <n v="3"/>
    <x v="3"/>
    <n v="4"/>
    <s v="MAGELANG"/>
    <s v="TEMANGGUNG"/>
    <s v="TEM"/>
    <s v="REG"/>
    <s v="AO"/>
    <s v="NEW SALES"/>
    <s v="1P INET"/>
    <s v="Completed (PS)"/>
    <s v="RBS-Regional 3"/>
    <d v="2026-08-08T17:46:56"/>
    <d v="2026-08-10T07:57:01"/>
    <n v="69361621"/>
    <m/>
    <n v="146149124344"/>
    <s v="BAKSO TETELAN NGAPAK"/>
    <s v="ODP-TMG-FAY/058 FAY/D03/058.01"/>
    <s v="WO061285953"/>
    <m/>
    <m/>
    <m/>
    <n v="110.180368"/>
    <n v="-7.3415109999999997"/>
    <s v="|MN02587|MYIA-068803338131/POI/IKA PURWANINGSIH/085921491161/ykstorenew@gmail.com"/>
    <s v="MYIB_ASSISTANT"/>
    <m/>
    <m/>
    <m/>
    <m/>
    <m/>
    <m/>
    <m/>
    <m/>
    <s v="Management Janji"/>
    <s v="2026-08-09 15:00:00 | Nama Pic : IBU IKA No Hp Pic : 085921491161 Jam Pemasangan : 08:00 - 12.00 Tanggal Pemasangan : MINGGU 09 AGUSTUS 2026 Info Tambahan : Hubungi pelanggan sebelum datang ke lokasi, terima kasih."/>
    <s v="FCC"/>
    <d v="2026-08-08T17:54:56"/>
    <d v="2026-08-09T15:00:00"/>
    <m/>
    <s v="PS"/>
    <s v="X"/>
    <s v="NO ADDON"/>
    <n v="20260810"/>
    <s v="Completed"/>
    <s v="HSI Bisnis Promo HUT Telkom PSB 70% - 50 Mbps"/>
    <s v="INDIBIZ"/>
    <m/>
    <m/>
    <d v="2026-08-09T15:00:00"/>
    <s v="2026-08-09 15:00:00 | Nama Pic : IBU IKA No Hp Pic : 085921491161 Jam Pemasangan : 08:00 - 12.00 Tanggal Pemasangan : MINGGU 09 AGUSTUS 2026 Info Tambahan : Hubungi pelanggan sebelum datang ke lokasi, terima kasih."/>
    <n v="2026"/>
    <n v="8"/>
    <n v="10"/>
    <d v="2026-08-10T00:00:00"/>
    <n v="0.375"/>
    <x v="0"/>
    <x v="1"/>
  </r>
  <r>
    <n v="561"/>
    <n v="1002514646"/>
    <n v="3"/>
    <x v="1"/>
    <n v="4"/>
    <s v="SEMARANG"/>
    <s v="INNER - SEMARANG JATENG UTARA"/>
    <s v="BMK"/>
    <s v="REG"/>
    <s v="AO"/>
    <s v="NEW SALES"/>
    <s v="2P INET + VOICE"/>
    <s v="Completed (PS)"/>
    <s v="RBS-Regional 3"/>
    <d v="2026-08-07T13:40:57"/>
    <d v="2026-08-07T20:38:35"/>
    <n v="69360791"/>
    <n v="2470040527"/>
    <n v="141423136618"/>
    <s v="PT ROSIVAN NUSA SEJAHTERA"/>
    <s v="ODP-BMK-FAU/062"/>
    <s v="WO061166837"/>
    <m/>
    <m/>
    <m/>
    <n v="110.4155253"/>
    <n v="-7.0609473999999999"/>
    <s v="MD|MYDB-20260807264604|DN00001/MN00966|PT ROSIVAN NUSA SEJAHTERA|085643175333"/>
    <s v="MYDIGIBIZPARTNER"/>
    <m/>
    <m/>
    <m/>
    <m/>
    <m/>
    <m/>
    <m/>
    <m/>
    <s v="Management Janji"/>
    <s v="2026-08-08 13:00:00 | Nama PIC : Bapak Wahyu No HP : 085643175333 No Alternatif : - M Janji : 08/08/2026 Jam Pasang : Pagi NoteÃ‚Â :  Hubungi terlebih dahulu sebelum ke lokasi "/>
    <s v="FCC"/>
    <d v="2026-07-08T13:54:50"/>
    <d v="2026-08-08T13:00:00"/>
    <m/>
    <s v="PS"/>
    <s v="X"/>
    <s v="NO ADDON"/>
    <n v="20260807"/>
    <s v="Completed"/>
    <s v="HSI Bisnis Bundling Phone PSB 70% - Free 800 Menit Promo - 50 Mbps"/>
    <s v="INDIBIZ"/>
    <m/>
    <m/>
    <d v="2026-08-08T13:00:00"/>
    <s v="2026-08-08 13:00:00 | Nama PIC : Bapak Wahyu No HP : 085643175333 No Alternatif : - M Janji : 08/08/2026 Jam Pasang : Pagi NoteÃ‚Â :  Hubungi terlebih dahulu sebelum ke lokasi "/>
    <n v="2026"/>
    <n v="8"/>
    <n v="7"/>
    <d v="2026-08-07T00:00:00"/>
    <n v="-1.5416666666642413"/>
    <x v="0"/>
    <x v="1"/>
  </r>
  <r>
    <n v="562"/>
    <n v="1002506796"/>
    <n v="3"/>
    <x v="2"/>
    <n v="5"/>
    <s v="DENPASAR"/>
    <s v="JIMBARAN"/>
    <s v="KUT"/>
    <s v="REG"/>
    <s v="AO"/>
    <s v="NEW SALES"/>
    <m/>
    <s v="CANCEL COMPLETED"/>
    <s v="RBS-Regional 3"/>
    <d v="2026-08-04T08:44:26"/>
    <d v="2026-08-04T18:38:34"/>
    <n v="69357934"/>
    <m/>
    <n v="172416428837"/>
    <s v="PT Dewata Tirta Perkasa"/>
    <s v="ODP-KUT-FK/50"/>
    <m/>
    <m/>
    <m/>
    <m/>
    <n v="115.17978410000001"/>
    <n v="-8.7114194000000005"/>
    <s v="|MC10003|/PIC FILLIA CHRISTINA SURYADI/088103726089/fsfillia@gmail.com"/>
    <s v="Sales Force DBS"/>
    <m/>
    <m/>
    <m/>
    <m/>
    <m/>
    <m/>
    <m/>
    <m/>
    <m/>
    <m/>
    <m/>
    <d v="2026-04-08T08:55:45"/>
    <m/>
    <m/>
    <s v="REJECT_FCC"/>
    <s v="KUTA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28"/>
  </r>
  <r>
    <n v="563"/>
    <n v="1002512205"/>
    <n v="3"/>
    <x v="5"/>
    <n v="5"/>
    <s v="SBY UTARA"/>
    <s v="MANYAR"/>
    <s v="MGO"/>
    <s v="REG"/>
    <s v="AO"/>
    <s v="NEW SALES"/>
    <m/>
    <s v="7 | OSS - PROVISIONING ISSUED"/>
    <s v="RBS-Regional 3"/>
    <d v="2026-08-06T12:26:12"/>
    <d v="2026-08-10T13:07:16"/>
    <n v="69359891"/>
    <m/>
    <n v="152413167551"/>
    <s v="PT SEMBILAN CAHAYA LESTARI"/>
    <s v="ODP-DMO-FQ/25"/>
    <s v="WO061110122"/>
    <m/>
    <m/>
    <m/>
    <n v="112.7384881"/>
    <n v="-7.2670082999999996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No Hp : 082302331284 No Alt : 082251117350  Tgl Pemasangan : 10 Agustus 2026 Interval : SIANG Note : Hubungi pelanggan terlebih dahulu|40981182|MYDITA"/>
    <s v="FCC"/>
    <d v="2026-06-08T12:40:10"/>
    <d v="2026-08-10T13:00:00"/>
    <m/>
    <s v="PI"/>
    <s v="MERGOYOSO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: BP HENDY SIMON  No Hp : 082302331284 No Alt : 082251117350  Tgl Pemasangan : 10 Agustus 2026 Interval : SIANG Note : Hubungi pelanggan terlebih dahulu|40981182|MYDITA"/>
    <m/>
    <m/>
    <m/>
    <e v="#NUM!"/>
    <e v="#NUM!"/>
    <x v="1"/>
    <x v="12"/>
  </r>
  <r>
    <n v="564"/>
    <n v="1002506226"/>
    <n v="3"/>
    <x v="3"/>
    <n v="4"/>
    <s v="MAGELANG"/>
    <s v="WONOSOBO"/>
    <s v="WOS"/>
    <s v="REG"/>
    <s v="AO"/>
    <s v="NEW SALES"/>
    <s v="1P INET"/>
    <s v="OSS - FALLOUT"/>
    <s v="RBS-Regional 3"/>
    <d v="2026-08-03T14:16:56"/>
    <d v="2026-08-06T09:47:27"/>
    <n v="69357474"/>
    <m/>
    <n v="141373127364"/>
    <s v="CABINKU LUMINA"/>
    <s v="ODP-WOS-FAN/056 FAN/D06/056.01"/>
    <s v="WO060801131"/>
    <m/>
    <m/>
    <m/>
    <n v="109.939656"/>
    <n v="-7.2350110000000001"/>
    <s v="|MN00909|MYIA-083498976149/POI/viki/08978516238/nurchanafivikiaji@gmail.com"/>
    <s v="MYIB_ASSISTANT"/>
    <m/>
    <m/>
    <m/>
    <m/>
    <m/>
    <m/>
    <m/>
    <m/>
    <s v="Management Janji"/>
    <s v="2026-08-06 08:00:00 | No Hp Pic : 085137490766 No alt : - Jam Pemasangan :  Tanggal Pemasangan : 08/08/2026 hub sebelum ke lokasi"/>
    <s v="FCC"/>
    <d v="2026-03-08T14:40:09"/>
    <d v="2026-08-06T08:00:00"/>
    <s v="Kendala Pelanggan"/>
    <s v="FO_WFM"/>
    <s v="X"/>
    <s v="NO ADDON"/>
    <m/>
    <s v="Provisioning Failed|WFM|INF008979901|PP_-7.359872299999999,109.90293050000001_pelanggan minta pending"/>
    <s v="HSI Bisnis Promo HUT Telkom PSB 70% - 100 Mbps"/>
    <s v="INDIBIZ"/>
    <m/>
    <m/>
    <d v="2026-08-06T08:00:00"/>
    <s v="2026-08-06 08:00:00 | No Hp Pic : 085137490766 No alt : - Jam Pemasangan :  Tanggal Pemasangan : 08/08/2026 hub sebelum ke lokasi"/>
    <m/>
    <m/>
    <m/>
    <e v="#NUM!"/>
    <e v="#NUM!"/>
    <x v="1"/>
    <x v="1"/>
  </r>
  <r>
    <n v="565"/>
    <n v="1002517063"/>
    <n v="3"/>
    <x v="0"/>
    <n v="5"/>
    <s v="KEDIRI"/>
    <s v="NGANJUK"/>
    <s v="NJK"/>
    <s v="REG"/>
    <s v="AO"/>
    <s v="NEW SALES"/>
    <s v="1P INET"/>
    <s v="7 | OSS - PROVISIONING ISSUED"/>
    <s v="RBS-Regional 3"/>
    <d v="2026-08-10T09:34:57"/>
    <d v="2026-08-11T08:06:42"/>
    <n v="69362155"/>
    <m/>
    <n v="152611229865"/>
    <s v="WARKOP HARAPAN LITE"/>
    <s v="ODP-NJK-FE/11 FE/D02/11.01"/>
    <s v="WO061361973"/>
    <m/>
    <m/>
    <m/>
    <n v="111.901897899806"/>
    <n v="-7.6042949280944603"/>
    <s v="MD|MYDB-20260809264840|DC20010/MC20002|WARKOP HARAPAN LITE|085791635635"/>
    <s v="MYDIGIBIZPARTNER"/>
    <m/>
    <m/>
    <m/>
    <m/>
    <m/>
    <m/>
    <m/>
    <m/>
    <s v="Management Janji"/>
    <s v="2026-08-11 08:00:00 | Nama PIC : Danang  No HP : 085791635635 Alt :  M Janji : 11/08/2026 Jam Pasang : 08.00 - 13:00  NoteÃ‚Â :  hubungi terlebih dahulu sebelum kelokasi"/>
    <s v="FCC"/>
    <d v="2026-10-08T09:40:02"/>
    <d v="2026-08-11T08:00:00"/>
    <m/>
    <s v="PI"/>
    <s v="X"/>
    <s v="NO ADDON"/>
    <m/>
    <s v="Provisioning Issued"/>
    <s v="HSI Bisnis Promo HUT Telkom PSB 70% - 50 Mbps"/>
    <s v="INDIBIZ"/>
    <m/>
    <m/>
    <d v="2026-08-11T08:00:00"/>
    <s v="2026-08-11 08:00:00 | Nama PIC : Danang  No HP : 085791635635 Alt :  M Janji : 11/08/2026 Jam Pasang : 08.00 - 13:00  NoteÃ‚Â :  hubungi terlebih dahulu sebelum kelokasi"/>
    <m/>
    <m/>
    <m/>
    <e v="#NUM!"/>
    <e v="#NUM!"/>
    <x v="1"/>
    <x v="20"/>
  </r>
  <r>
    <n v="566"/>
    <n v="1002516061"/>
    <n v="3"/>
    <x v="6"/>
    <n v="5"/>
    <s v="SIDOARJO"/>
    <s v="JOMBANG"/>
    <s v="JOM"/>
    <s v="REG"/>
    <s v="AO"/>
    <s v="NEW SALES"/>
    <m/>
    <s v="Completed (PS)"/>
    <s v="RBS-Regional 3"/>
    <d v="2026-08-08T14:55:42"/>
    <d v="2026-08-09T19:58:25"/>
    <n v="69361529"/>
    <m/>
    <n v="152318240700"/>
    <s v="WARKOP RIVAL"/>
    <s v="ODP-JOM-FC/11"/>
    <s v="WO061332401"/>
    <m/>
    <m/>
    <m/>
    <n v="112.2403523"/>
    <n v="-7.6107962999999996"/>
    <s v="|MN02084|/WARKOP RIVAL/WINBACK 2.0 HSI B2B (1:1) 50MBPS 355RB PSB DISC 70%/08970902489/rivalsaputra140@gmail.com/RIVAL SAPUTRA /-7.6107616, 112.2403632"/>
    <s v="Sales Force DBS"/>
    <m/>
    <m/>
    <m/>
    <m/>
    <m/>
    <m/>
    <m/>
    <m/>
    <s v="Management Janji"/>
    <s v="2026-08-10 13:00:00|Nama Pic : BP RIVAL No Hp Pic : 08970902489 Jam Pemasangan : 08:00 - 12.00 Tanggal Pemasangan : SENIN 10 AGUSTUS 2026 Info Tambahan : Hubungi pelanggan sebelum datang ke lokasi|40961370|MYDITA"/>
    <s v="FCC"/>
    <d v="2026-08-08T15:10:03"/>
    <d v="2026-08-10T13:00:00"/>
    <m/>
    <s v="PS"/>
    <s v="JOMBANG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13:00:00"/>
    <s v="2026-08-10 13:00:00|Nama Pic : BP RIVAL No Hp Pic : 08970902489 Jam Pemasangan : 08:00 - 12.00 Tanggal Pemasangan : SENIN 10 AGUSTUS 2026 Info Tambahan : Hubungi pelanggan sebelum datang ke lokasi|40961370|MYDITA"/>
    <n v="2026"/>
    <n v="8"/>
    <n v="9"/>
    <d v="2026-08-09T00:00:00"/>
    <n v="-1.5416666666642413"/>
    <x v="0"/>
    <x v="13"/>
  </r>
  <r>
    <n v="567"/>
    <n v="1002515329"/>
    <n v="3"/>
    <x v="6"/>
    <n v="5"/>
    <s v="JEMBER"/>
    <s v="BANYUWANGI"/>
    <s v="GEN"/>
    <s v="REG"/>
    <s v="AO"/>
    <s v="NEW SALES"/>
    <s v="2P INET + VOICE"/>
    <s v="Completed (PS)"/>
    <s v="RBS-Regional 3"/>
    <d v="2026-08-07T16:40:56"/>
    <d v="2026-08-07T22:15:43"/>
    <n v="69361056"/>
    <n v="3332811023"/>
    <n v="152519203437"/>
    <s v="toko jaya abadi tlogosari"/>
    <s v="ODP-GEN-FS/13 FS/D02/13.01"/>
    <s v="WO061190927"/>
    <m/>
    <m/>
    <m/>
    <n v="114.15409918874499"/>
    <n v="-8.2954870488716494"/>
    <s v="MD|MYDB-20260807264649|DC30004/MC30053|toko jaya abadi tlogosari|081249400096"/>
    <s v="MYDIGIBIZPARTNER"/>
    <m/>
    <m/>
    <m/>
    <m/>
    <m/>
    <m/>
    <m/>
    <m/>
    <s v="Management Janji"/>
    <s v="2026-08-08 13:00:00 | Nama Pic : rendi No Hp Pic : 081249400096 No alt : - Jam Pemasangan : pagi  Tanggal Pemasangan : 8 Agustus 2026"/>
    <s v="FCC"/>
    <d v="2026-07-08T16:55:31"/>
    <d v="2026-08-08T13:00:00"/>
    <m/>
    <s v="PS"/>
    <s v="GENTENG"/>
    <s v="NO ADDON"/>
    <n v="20260807"/>
    <s v="Completed"/>
    <s v="HSI Bisnis Bundling Phone PSB 70% - Free 800 Menit Promo - 300 Mbps"/>
    <s v="INDIBIZ"/>
    <m/>
    <m/>
    <d v="2026-08-08T13:00:00"/>
    <s v="2026-08-08 13:00:00 | Nama Pic : rendi No Hp Pic : 081249400096 No alt : - Jam Pemasangan : pagi  Tanggal Pemasangan : 8 Agustus 2026"/>
    <n v="2026"/>
    <n v="8"/>
    <n v="7"/>
    <d v="2026-08-07T00:00:00"/>
    <n v="-1.5416666666642413"/>
    <x v="0"/>
    <x v="10"/>
  </r>
  <r>
    <n v="568"/>
    <n v="1002508787"/>
    <n v="3"/>
    <x v="0"/>
    <n v="5"/>
    <s v="KEDIRI"/>
    <s v="NGANJUK"/>
    <s v="WRJ"/>
    <s v="REG"/>
    <s v="AO"/>
    <s v="NEW SALES"/>
    <s v="1P INET"/>
    <s v="Completed (PS)"/>
    <s v="RBS-Regional 3"/>
    <d v="2026-08-04T15:04:57"/>
    <d v="2026-08-05T17:52:56"/>
    <n v="69358445"/>
    <m/>
    <n v="152641205429"/>
    <s v="Mojo Cell"/>
    <s v="ODP-WRJ-FD/74 FD/D06/74.01"/>
    <s v="WO060907500"/>
    <m/>
    <m/>
    <m/>
    <n v="112.036909908056"/>
    <n v="-7.6769109818081898"/>
    <s v="MD|MYDB-20260804264318|DC20002/MC20039|Mojo Cell|08994642468"/>
    <s v="MYDIGIBIZPARTNER"/>
    <m/>
    <m/>
    <m/>
    <m/>
    <m/>
    <m/>
    <m/>
    <m/>
    <s v="Management Janji"/>
    <s v="2026-08-05 13:00:00 | Jam pemasangan : 12.00 Info Tambahan : Hubungi pelanggan dulu sebelum ke lokasi terimakasih "/>
    <s v="FCC"/>
    <d v="2026-04-08T15:10:39"/>
    <d v="2026-08-05T13:00:00"/>
    <m/>
    <s v="PS"/>
    <s v="KERTOSONO"/>
    <s v="NO ADDON"/>
    <n v="20260805"/>
    <s v="Completed"/>
    <s v="HSI Bisnis Promo HUT Telkom PSB 70% - 100 Mbps Dual Band"/>
    <s v="INDIBIZ"/>
    <m/>
    <m/>
    <d v="2026-08-05T13:00:00"/>
    <s v="2026-08-05 13:00:00 | Jam pemasangan : 12.00 Info Tambahan : Hubungi pelanggan dulu sebelum ke lokasi terimakasih "/>
    <n v="2026"/>
    <n v="8"/>
    <n v="5"/>
    <d v="2026-08-05T00:00:00"/>
    <n v="-0.54166666666424135"/>
    <x v="0"/>
    <x v="20"/>
  </r>
  <r>
    <n v="569"/>
    <n v="1002514777"/>
    <n v="3"/>
    <x v="0"/>
    <n v="5"/>
    <s v="KEDIRI"/>
    <s v="NGANJUK"/>
    <s v="NJK"/>
    <s v="REG"/>
    <s v="AO"/>
    <s v="NEW SALES"/>
    <s v="1P INET"/>
    <s v="Completed (PS)"/>
    <s v="RBS-Regional 3"/>
    <d v="2026-08-07T14:10:57"/>
    <d v="2026-08-07T16:50:02"/>
    <n v="69360851"/>
    <m/>
    <n v="152611229851"/>
    <s v="WARKOP BUNG KARNO"/>
    <s v="ODP-NJK-FAE/07 FAE/D01/07.01"/>
    <s v="WO061170413"/>
    <m/>
    <m/>
    <m/>
    <n v="111.94472500000001"/>
    <n v="-7.6014160000000004"/>
    <s v="|MC20191|MYIA-058042359357/POI/SUKARNO/085743196463/asopo7513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14:25:34"/>
    <d v="2026-08-08T13:00:00"/>
    <m/>
    <s v="PS"/>
    <s v="X"/>
    <s v="NO ADDON"/>
    <n v="20260807"/>
    <s v="Completed"/>
    <s v="HSI Bisnis Promo HUT Telkom PSB 70% - 200 Mbps"/>
    <s v="INDIBIZ"/>
    <m/>
    <m/>
    <d v="2026-08-08T13:00:00"/>
    <s v="2026-08-08 13:00:00 | M Janji : 8 agustus 2026 jam Pasang : siang Note : hubungi pelanggan jika ingin kelokasi"/>
    <n v="2026"/>
    <n v="8"/>
    <n v="7"/>
    <d v="2026-08-07T00:00:00"/>
    <n v="-1.5416666666642413"/>
    <x v="0"/>
    <x v="20"/>
  </r>
  <r>
    <n v="570"/>
    <n v="1002505176"/>
    <n v="3"/>
    <x v="5"/>
    <n v="5"/>
    <s v="SBY UTARA"/>
    <s v="TANDES"/>
    <s v="LKI"/>
    <s v="REG"/>
    <s v="AO"/>
    <s v="NEW SALES"/>
    <s v="1P INET"/>
    <s v="Completed (PS)"/>
    <s v="RBS-Regional 3"/>
    <d v="2026-08-02T11:43:56"/>
    <d v="2026-08-02T20:35:07"/>
    <n v="69356997"/>
    <m/>
    <n v="152424213147"/>
    <s v="Superkitty"/>
    <s v="ODP-LKS-FZ/32 FZ/D03/32.01"/>
    <s v="WO060705557"/>
    <m/>
    <m/>
    <m/>
    <n v="112.6418224"/>
    <n v="-7.3048986999999999"/>
    <s v="|MN02435|MYIA-083272108085/POI/Indaha Dewi Apriliani 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0"/>
    <x v="26"/>
  </r>
  <r>
    <n v="571"/>
    <n v="1002510492"/>
    <n v="3"/>
    <x v="3"/>
    <n v="4"/>
    <s v="YOGYAKARTA"/>
    <s v="INNER - YOGYA JATENG SELATAN"/>
    <s v="PGR"/>
    <s v="REG"/>
    <s v="AO"/>
    <s v="NEW SALES"/>
    <s v="1P INET"/>
    <s v="Completed (PS)"/>
    <s v="RBS-Regional 3"/>
    <d v="2026-08-05T13:16:56"/>
    <d v="2026-08-06T14:02:02"/>
    <n v="69359151"/>
    <m/>
    <n v="141114227818"/>
    <s v="BSS BUAH SAYUR SEMBAKO GROSIR DAN ECERAN"/>
    <s v="ODP-PGR-FDJ/042"/>
    <s v="WO060985068"/>
    <m/>
    <m/>
    <m/>
    <n v="110.3229844"/>
    <n v="-7.8278512999999998"/>
    <s v="|MC80054|MYIA-096453315569/POI/CANDRA/081328362219/candra123krs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25:39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6"/>
    <d v="2026-08-06T00:00:00"/>
    <n v="-0.54166666666424135"/>
    <x v="0"/>
    <x v="1"/>
  </r>
  <r>
    <n v="572"/>
    <n v="1002517632"/>
    <n v="3"/>
    <x v="6"/>
    <n v="5"/>
    <s v="JEMBER"/>
    <s v="SITUBONDO"/>
    <s v="BKI"/>
    <s v="REG"/>
    <s v="AO"/>
    <s v="NEW SALES"/>
    <s v="1P INET"/>
    <s v="8 | OSS - PONR"/>
    <s v="RBS-Regional 3"/>
    <d v="2026-08-10T12:34:58"/>
    <d v="2026-08-10T16:52:23"/>
    <n v="69362378"/>
    <m/>
    <n v="152531208024"/>
    <s v="PONDOK PESANTREN NURUL IHSAN SPPG JATIBANTENG"/>
    <s v="ODP-BKI-FA/95 FA/D11/95.01"/>
    <s v="WO061389211"/>
    <m/>
    <m/>
    <m/>
    <n v="113.685"/>
    <n v="-7.7777219999999998"/>
    <s v="|MN02617|MYIA-008234548856/POI/SOFI DWITA LESTARI/085646801433/sppgjatibanteng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ACT_COM"/>
    <s v="SITUBONDO"/>
    <s v="NO ADDON"/>
    <m/>
    <s v="PONR"/>
    <s v="HSI Bisnis Promo HUT Telkom PSB 70% - 100 Mbps"/>
    <s v="INDIBIZ"/>
    <m/>
    <m/>
    <d v="2026-08-11T13:00:00"/>
    <s v="2026-08-11 13:00:00 | M Janji : (09/08/2026) jam Pasang : 09:00 Note : hubungi pelanggan jika ingin kelokasi"/>
    <m/>
    <m/>
    <m/>
    <e v="#NUM!"/>
    <e v="#NUM!"/>
    <x v="1"/>
    <x v="10"/>
  </r>
  <r>
    <n v="573"/>
    <n v="1002505324"/>
    <n v="3"/>
    <x v="4"/>
    <n v="5"/>
    <s v="MATARAM"/>
    <s v="SUMBAWA"/>
    <s v="SBW"/>
    <s v="REG"/>
    <s v="AO"/>
    <s v="NEW SALES"/>
    <s v="1P INET"/>
    <s v="OSS - FALLOUT"/>
    <s v="RBS-Regional 3"/>
    <d v="2026-08-02T15:05:04"/>
    <d v="2026-08-06T09:58:03"/>
    <n v="69357062"/>
    <m/>
    <n v="172606792065"/>
    <s v="NATASYA HOUSE"/>
    <s v="ODP-SBW-FAE/23 FAE/D05/23.01"/>
    <s v="WO060724128"/>
    <m/>
    <m/>
    <m/>
    <n v="117.43369839953"/>
    <n v="-8.5032128537963398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5:09:58"/>
    <d v="2026-08-03T13:00:00"/>
    <s v="Kendala Teknik"/>
    <s v="FO_WFM"/>
    <s v="X"/>
    <s v="NO ADDON"/>
    <m/>
    <s v="Provisioning Failed|WFM|INF008979986|TKJ_-8.4973631,117.42574210000001_tidak ada akses tiang arah pelanggan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1"/>
    <x v="4"/>
  </r>
  <r>
    <n v="574"/>
    <n v="1002507947"/>
    <n v="3"/>
    <x v="7"/>
    <n v="4"/>
    <s v="KUDUS"/>
    <s v="KUDUS"/>
    <s v="KUD"/>
    <s v="REG"/>
    <s v="AO"/>
    <s v="NEW SALES"/>
    <m/>
    <s v="QC MIA - INVALID QUALITY CONTROL MIA"/>
    <s v="RBS-Regional 3"/>
    <d v="2026-08-04T12:07:15"/>
    <d v="2026-08-07T16:23:59"/>
    <n v="69358163"/>
    <n v="2916948103"/>
    <n v="142401145962"/>
    <s v="PT GLOBAL JET EXPRESS"/>
    <s v="ODP-KUD-FAK/045"/>
    <m/>
    <m/>
    <m/>
    <m/>
    <n v="110.83184071349299"/>
    <n v="-6.7778975345544197"/>
    <s v="AMRBS;403099;TREG4;MUHAMMAD MASTUR;081226139781;CP FATKHUR ROZAQ ;089668130939;PAKET 2S INET VOICE 50 MBPS (479.000);PT GLOBAL JET EXPRESS//GEBOG;input by Tito  "/>
    <s v="Account Manager"/>
    <m/>
    <m/>
    <m/>
    <m/>
    <m/>
    <m/>
    <m/>
    <m/>
    <m/>
    <m/>
    <m/>
    <d v="2026-04-08T12:09:53"/>
    <m/>
    <m/>
    <s v="QC1"/>
    <s v="X"/>
    <s v="NO ADDON"/>
    <m/>
    <s v="QC MIA - INVALID QUALITY CONTROL MIA - Tidak Mengunggah Foto Lokasi Instalasi Tampak Depan Menyeluruh - 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1"/>
    <x v="1"/>
  </r>
  <r>
    <n v="575"/>
    <n v="1002507746"/>
    <n v="3"/>
    <x v="7"/>
    <n v="4"/>
    <s v="SOLO"/>
    <s v="INNER - SOLO JATENG TIMUR"/>
    <s v="KRT"/>
    <s v="REG"/>
    <s v="AO"/>
    <s v="NEW SALES"/>
    <s v="1P INET"/>
    <s v="Completed (PS)"/>
    <s v="RBS-Regional 3"/>
    <d v="2026-08-04T11:25:57"/>
    <d v="2026-08-05T17:30:04"/>
    <n v="69358138"/>
    <m/>
    <n v="142505403533"/>
    <s v="PT GADAI SAKTI INDONESIA"/>
    <s v="ODP-KRT-FCW/058 FCW/D04/058.01"/>
    <s v="WO060873656"/>
    <m/>
    <m/>
    <m/>
    <n v="110.78291400000001"/>
    <n v="-7.5750349999999997"/>
    <s v="|MC80156|MYIA-062400236970/POI/MUCHAMAD SEPTIAN ADITHYA/085702492535/sadityatgb@gmail.com"/>
    <s v="MYIB_ASSISTANT"/>
    <m/>
    <m/>
    <m/>
    <m/>
    <m/>
    <m/>
    <m/>
    <m/>
    <s v="Management Janji"/>
    <s v="2026-08-05 08:00:00 | Nama : BU KIKI (SPV) No Hp : 085702492535 No Alt :  Tgl Pemasangan : 05 Agustus 2026 Interval : PAGI  Note : Hubungi pelanggan terlebih dahulu"/>
    <s v="FCC"/>
    <d v="2026-04-08T11:40:22"/>
    <d v="2026-08-05T08:00:00"/>
    <m/>
    <s v="PS"/>
    <s v="X"/>
    <s v="NO ADDON"/>
    <n v="20260805"/>
    <s v="Completed"/>
    <s v="HSI Bisnis Basic Promo HUT Telkom PSB 70% - 50 Mbps"/>
    <s v="INDIBIZ"/>
    <m/>
    <m/>
    <d v="2026-08-05T08:00:00"/>
    <s v="2026-08-05 08:00:00 | Nama : BU KIKI (SPV) No Hp : 085702492535 No Alt :  Tgl Pemasangan : 05 Agustus 2026 Interval : PAGI  Note : Hubungi pelanggan terlebih dahulu"/>
    <n v="2026"/>
    <n v="8"/>
    <n v="5"/>
    <d v="2026-08-05T00:00:00"/>
    <n v="-0.33333333333575865"/>
    <x v="0"/>
    <x v="1"/>
  </r>
  <r>
    <n v="576"/>
    <n v="1002504839"/>
    <n v="3"/>
    <x v="5"/>
    <n v="5"/>
    <s v="MADURA"/>
    <s v="BANGKALAN"/>
    <s v="SPG"/>
    <s v="REG"/>
    <s v="AO"/>
    <s v="NEW SALES"/>
    <m/>
    <s v="100 | REVOKE COMPLETED"/>
    <s v="RBS-Regional 3"/>
    <d v="2026-08-01T16:53:42"/>
    <d v="2026-08-02T13:25:36"/>
    <n v="69251063"/>
    <m/>
    <n v="152434912352"/>
    <s v="Toko Rohman"/>
    <s v="ODP-SPG-FS/61"/>
    <s v="WO060672893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1-08T16:54:55"/>
    <m/>
    <m/>
    <s v="REVOKE"/>
    <s v="SAMPANG"/>
    <s v="NETMONK"/>
    <m/>
    <s v="Revoke 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1T07:00:00"/>
    <s v="2026-02-24 13:00:00|M Janji : 21  Feb 2026  Jam Pasang : Siang  Note : hubungi pelanggan jika ingin ke lokasi, terima kasih|SO5830|MYDITA"/>
    <m/>
    <m/>
    <m/>
    <e v="#NUM!"/>
    <e v="#NUM!"/>
    <x v="1"/>
    <x v="7"/>
  </r>
  <r>
    <n v="577"/>
    <n v="1002506139"/>
    <n v="3"/>
    <x v="1"/>
    <n v="4"/>
    <s v="SEMARANG"/>
    <s v="INNER - SEMARANG JATENG UTARA"/>
    <s v="SMT"/>
    <s v="REG"/>
    <s v="AO"/>
    <s v="NEW SALES"/>
    <s v="1P INET"/>
    <s v="Completed (PS)"/>
    <s v="RBS-Regional 3"/>
    <d v="2026-08-03T13:43:57"/>
    <d v="2026-08-04T19:44:47"/>
    <n v="69357570"/>
    <m/>
    <n v="141420144914"/>
    <s v="WINSON SINGA LOGISTIK"/>
    <s v="ODP-SMT-FCK/035 FCK/D03/06.35"/>
    <s v="WO060796497"/>
    <m/>
    <m/>
    <m/>
    <n v="110.3768634"/>
    <n v="-6.9914904999999896"/>
    <s v="|MN01236|MYIA-092542419601/POI/KEVIN LIONARDI/081362336145/ekspedingin.develop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3:55:38"/>
    <d v="2026-08-04T13:00:00"/>
    <m/>
    <s v="PS"/>
    <s v="SEMARANG TUGU"/>
    <s v="NO ADDON"/>
    <n v="20260804"/>
    <s v="Completed"/>
    <s v="HSI Bisnis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0"/>
    <x v="1"/>
  </r>
  <r>
    <n v="578"/>
    <n v="1002517833"/>
    <n v="3"/>
    <x v="5"/>
    <n v="5"/>
    <s v="SBY UTARA"/>
    <s v="TANDES"/>
    <s v="KNN"/>
    <s v="REG"/>
    <s v="AO"/>
    <s v="NEW SALES"/>
    <m/>
    <s v="MIE - SEND SURVEY"/>
    <s v="RBS-Regional 3"/>
    <d v="2026-08-10T13:45:26"/>
    <d v="2026-08-10T17:18:01"/>
    <n v="69362454"/>
    <n v="3135922056"/>
    <n v="152412248195"/>
    <s v="Koperasi Wafa Lontar"/>
    <s v="ODP-KND-FEX/15"/>
    <s v="WO061436790"/>
    <m/>
    <m/>
    <m/>
    <n v="112.66254840000001"/>
    <n v="-7.2829465000000004"/>
    <s v="|MN02093|/Koperasi Wafa Lontar/085731508869/itmwafa@gmail.com/HSI Bisnis + Phone Promo 2026 50 Mbps (Rp 395.000) PSB 150.000/M. Itmamul Wafa'/-7.283058807938848, 112.66297803648891"/>
    <s v="Sales Force DBS"/>
    <m/>
    <m/>
    <m/>
    <m/>
    <m/>
    <m/>
    <m/>
    <m/>
    <s v="Management Janji"/>
    <s v="2026-08-11 15:00:00|Jam pemasangan : 12.00 Info Tambahan : Hubungi pelanggan dulu sebelum ke lokasi terimakasih |40981182|MYDITA"/>
    <s v="FCC"/>
    <d v="2026-10-08T13:54:44"/>
    <d v="2026-08-11T15:00:00"/>
    <m/>
    <s v="SURVEY_NEW_MANJA"/>
    <s v="KANDANGAN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1T15:00:00"/>
    <s v="2026-08-11 15:00:00|Jam pemasangan : 12.00 Info Tambahan : Hubungi pelanggan dulu sebelum ke lokasi terimakasih |40981182|MYDITA"/>
    <m/>
    <m/>
    <m/>
    <e v="#NUM!"/>
    <e v="#NUM!"/>
    <x v="1"/>
    <x v="26"/>
  </r>
  <r>
    <n v="579"/>
    <n v="1002504265"/>
    <n v="3"/>
    <x v="5"/>
    <n v="5"/>
    <s v="SBY UTARA"/>
    <s v="LAMONGAN"/>
    <s v="SDD"/>
    <s v="REG"/>
    <s v="AO"/>
    <s v="NEW SALES"/>
    <s v="1P INET"/>
    <s v="Completed (PS)"/>
    <s v="RBS-Regional 3"/>
    <d v="2026-08-01T09:01:56"/>
    <d v="2026-08-02T14:52:11"/>
    <n v="69356571"/>
    <m/>
    <n v="152457201367"/>
    <s v="COFFEE DULUR DEWE"/>
    <s v="ODP-SDD-FAL/03 FAL/D01/03.01"/>
    <s v="WO060620402"/>
    <m/>
    <m/>
    <m/>
    <n v="112.34002534299999"/>
    <n v="-7.1384095639094598"/>
    <s v="MD|MYDB-20260801264104|DN00001/MN00216|COFFEE DULUR DEWE|087869524327"/>
    <s v="MYDIGIBIZPARTNER"/>
    <m/>
    <m/>
    <m/>
    <m/>
    <m/>
    <m/>
    <m/>
    <m/>
    <s v="Management Janji"/>
    <s v="2026-08-02 13:00:00 | Nama PIC : Bp Andri No Hp : 087869524327 No Alt : - Tgl Pemasangan : 02 Agustus 2026 Interval : PAGI SIANG Note : Hubungi pelanggan terlebih dahulu"/>
    <s v="FCC"/>
    <d v="2026-01-08T09:09:55"/>
    <d v="2026-08-02T13:00:00"/>
    <m/>
    <s v="PS"/>
    <s v="X"/>
    <s v="NO ADDON"/>
    <n v="20260802"/>
    <s v="Completed"/>
    <s v="HSI Bisnis Promo HUT Telkom PSB 70% - 50 Mbps"/>
    <s v="INDIBIZ"/>
    <m/>
    <m/>
    <d v="2026-08-02T13:00:00"/>
    <s v="2026-08-02 13:00:00 | Nama PIC : Bp Andri No Hp : 087869524327 No Alt : - Tgl Pemasangan : 02 Agustus 2026 Interval : PAGI SIANG Note : Hubungi pelanggan terlebih dahulu"/>
    <n v="2026"/>
    <n v="8"/>
    <n v="2"/>
    <d v="2026-08-02T00:00:00"/>
    <n v="-0.54166666666424135"/>
    <x v="0"/>
    <x v="14"/>
  </r>
  <r>
    <n v="580"/>
    <n v="1002517959"/>
    <n v="3"/>
    <x v="6"/>
    <n v="5"/>
    <s v="SIDOARJO"/>
    <s v="INNER - JATIM TIMUR"/>
    <s v="SPJ"/>
    <s v="REG"/>
    <s v="AO"/>
    <s v="NEW SALES"/>
    <s v="1P INET"/>
    <s v="MIE - SEND SURVEY"/>
    <s v="RBS-Regional 3"/>
    <d v="2026-08-10T14:10:56"/>
    <d v="2026-08-10T14:12:01"/>
    <n v="69362523"/>
    <m/>
    <n v="152332252825"/>
    <s v="warkop compas"/>
    <s v="ODP-SPJ-FAJ/31 FAJ/D03/31.01"/>
    <s v="WO061406875"/>
    <m/>
    <m/>
    <m/>
    <n v="112.674146108329"/>
    <n v="-7.3656689434028504"/>
    <s v="MD|MYDB-20260810264864|DN00001/MN01993|warkop compas|81334151456"/>
    <s v="MYDIGIBIZPARTNER"/>
    <m/>
    <m/>
    <m/>
    <m/>
    <m/>
    <m/>
    <m/>
    <m/>
    <s v="Management Janji"/>
    <s v="2026-08-11 13:00:00 | M Janji : (11/08/2026) jam Pasang : 09:00 Note : hubungi pelanggan jika ingin kelokasi "/>
    <s v="FCC"/>
    <d v="2026-10-08T14:25:37"/>
    <d v="2026-08-11T13:00:00"/>
    <m/>
    <s v="SURVEY_NEW_MANJA"/>
    <s v="SEPANJANG"/>
    <s v="NO ADDON"/>
    <m/>
    <s v="MIE - SEND SURVEY"/>
    <s v="HSI Bisnis Basic Promo HUT Telkom PSB 70% - 50 Mbps"/>
    <s v="INDIBIZ"/>
    <m/>
    <m/>
    <d v="2026-08-11T13:00:00"/>
    <s v="2026-08-11 13:00:00 | M Janji : (11/08/2026) jam Pasang : 09:00 Note : hubungi pelanggan jika ingin kelokasi "/>
    <m/>
    <m/>
    <m/>
    <e v="#NUM!"/>
    <e v="#NUM!"/>
    <x v="1"/>
    <x v="11"/>
  </r>
  <r>
    <n v="581"/>
    <n v="1002505991"/>
    <n v="3"/>
    <x v="3"/>
    <n v="4"/>
    <s v="MAGELANG"/>
    <s v="WONOSOBO"/>
    <s v="WOS"/>
    <s v="REG"/>
    <s v="AO"/>
    <s v="NEW SALES"/>
    <s v="1P INET"/>
    <s v="Completed (PS)"/>
    <s v="RBS-Regional 3"/>
    <d v="2026-08-03T12:31:56"/>
    <d v="2026-08-04T12:54:32"/>
    <n v="69357455"/>
    <m/>
    <n v="141373127384"/>
    <s v="ERABLUE RAYA KRETEK"/>
    <s v="ODP-WOS-FAA/066"/>
    <s v="WO060782800"/>
    <m/>
    <m/>
    <m/>
    <n v="109.96109300000001"/>
    <n v="-7.3871729999999998"/>
    <s v="|MN02587|MYIA-063304653213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X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0"/>
    <x v="1"/>
  </r>
  <r>
    <n v="582"/>
    <n v="1002513899"/>
    <n v="3"/>
    <x v="5"/>
    <n v="5"/>
    <s v="MADURA"/>
    <s v="PAMEKASAN"/>
    <s v="PME"/>
    <s v="REG"/>
    <s v="AO"/>
    <s v="NEW SALES"/>
    <m/>
    <s v="Completed (PS)"/>
    <s v="RBS-Regional 3"/>
    <d v="2026-08-07T09:44:03"/>
    <d v="2026-08-09T20:05:16"/>
    <n v="69360459"/>
    <m/>
    <n v="152426928026"/>
    <s v="SPBU Pertamina 54.693.10"/>
    <s v="ODP-PME-FQ/07"/>
    <s v="WO061281615"/>
    <m/>
    <m/>
    <m/>
    <n v="113.4685222"/>
    <n v="-7.2044565"/>
    <s v="|MN00213|/SPBU Pertamina 54.693.10/823-3851-4545/sam.p.oernajayasehatselalu@gmail.com/HSI Bisnis Promo HUT Telkom (1:1) 75 Mbps (Rp 415.000) PSB Rp 150.000/ACH. IDRIS/QCHR+Q6V, Jl. Raya Ambat, Tlanakan, Kec. Tlanakan, Kabupaten Pamekasan, Jawa Timur 69371"/>
    <s v="Sales Force DBS"/>
    <m/>
    <m/>
    <m/>
    <m/>
    <m/>
    <m/>
    <m/>
    <m/>
    <s v="Management Janji"/>
    <s v="2026-08-09 13:00:00|Nama : BP ROUF (PENGAWAS) No Hp : 082338514545 No Alt :  Tgl Pemasangan : 09 Agustus 2026 Interval : PAGI  Note : Hubungi pelanggan terlebih dahulu|40971402|MYDITA"/>
    <s v="FCC"/>
    <d v="2026-07-08T09:55:18"/>
    <d v="2026-08-09T13:00:00"/>
    <m/>
    <s v="PS"/>
    <s v="PAMEKASAN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: BP ROUF (PENGAWAS) No Hp : 082338514545 No Alt :  Tgl Pemasangan : 09 Agustus 2026 Interval : PAGI  Note : Hubungi pelanggan terlebih dahulu|40971402|MYDITA"/>
    <n v="2026"/>
    <n v="8"/>
    <n v="9"/>
    <d v="2026-08-09T00:00:00"/>
    <n v="-0.54166666666424135"/>
    <x v="0"/>
    <x v="7"/>
  </r>
  <r>
    <n v="583"/>
    <n v="1002504426"/>
    <n v="3"/>
    <x v="0"/>
    <n v="5"/>
    <s v="MALANG"/>
    <s v="BATU"/>
    <s v="KPO"/>
    <s v="REG"/>
    <s v="AO"/>
    <s v="NEW SALES"/>
    <s v="1P INET"/>
    <s v="Completed (PS)"/>
    <s v="RBS-Regional 3"/>
    <d v="2026-08-01T11:25:56"/>
    <d v="2026-08-01T18:36:24"/>
    <n v="69356638"/>
    <m/>
    <n v="152711247262"/>
    <s v="MEBEL SURYA ABADI"/>
    <s v="ODP-KPO-FK/23 FK/D04/23.01"/>
    <s v="WO060634037"/>
    <m/>
    <m/>
    <m/>
    <n v="112.61902259999999"/>
    <n v="-7.9082356999999996"/>
    <s v="MD|MYDB-20260730263964|DN00001/MN00968|MEBEL SURYA ABADI|081230956631"/>
    <s v="MYDIGIBIZPARTNER"/>
    <m/>
    <m/>
    <m/>
    <m/>
    <m/>
    <m/>
    <m/>
    <m/>
    <s v="Management Janji"/>
    <s v="2026-08-02 08:00:00 | Nama Pic : bp mustafa No Hp Pic : 081230956631 No alt : - Jam Pemasangan : pagi  Tanggal Pemasangan : 2 Agustus 2026"/>
    <s v="FCC"/>
    <d v="2026-01-08T11:39:50"/>
    <d v="2026-08-02T08:00:00"/>
    <m/>
    <s v="PS"/>
    <s v="KARANGPLOSO"/>
    <s v="NO ADDON"/>
    <n v="20260801"/>
    <s v="Completed"/>
    <s v="HSI Bisnis Promo HUT Telkom PSB 70% - 50 Mbps"/>
    <s v="INDIBIZ"/>
    <m/>
    <m/>
    <d v="2026-08-02T08:00:00"/>
    <s v="2026-08-02 08:00:00 | Nama Pic : bp mustafa No Hp Pic : 081230956631 No alt : - Jam Pemasangan : pagi  Tanggal Pemasangan : 2 Agustus 2026"/>
    <n v="2026"/>
    <n v="8"/>
    <n v="1"/>
    <d v="2026-08-01T00:00:00"/>
    <n v="-1.3333333333357587"/>
    <x v="0"/>
    <x v="0"/>
  </r>
  <r>
    <n v="584"/>
    <n v="1002516436"/>
    <n v="3"/>
    <x v="2"/>
    <n v="5"/>
    <s v="SINGARJA"/>
    <s v="SINGARAJA"/>
    <s v="SGR"/>
    <s v="REG"/>
    <s v="AO"/>
    <s v="NEW SALES"/>
    <m/>
    <s v="CANCEL COMPLETED"/>
    <s v="RBS-Regional 3"/>
    <d v="2026-08-09T11:58:44"/>
    <d v="2026-08-10T12:20:22"/>
    <n v="69361810"/>
    <m/>
    <n v="172424806035"/>
    <s v="TOKO SEMBAKO WISNU"/>
    <s v="ODP-SGR-FC/27"/>
    <m/>
    <m/>
    <m/>
    <m/>
    <n v="115.0637388"/>
    <n v="-8.1278047999999998"/>
    <s v="|MN00087|/CP KADEK KERTANA/081959428867/kadektana994@gmail.com"/>
    <s v="Sales Force DBS"/>
    <m/>
    <m/>
    <m/>
    <m/>
    <m/>
    <m/>
    <m/>
    <m/>
    <m/>
    <m/>
    <m/>
    <d v="2026-09-08T12:09:50"/>
    <m/>
    <m/>
    <s v="REJECT_FCC"/>
    <s v="X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1"/>
    <x v="32"/>
  </r>
  <r>
    <n v="585"/>
    <n v="1002515239"/>
    <n v="3"/>
    <x v="3"/>
    <n v="4"/>
    <s v="YOGYAKARTA"/>
    <s v="GUNUNG KIDUL"/>
    <s v="WNS"/>
    <s v="REG"/>
    <s v="AO"/>
    <s v="NEW SALES"/>
    <s v="1P INET"/>
    <s v="OSS - FALLOUT"/>
    <s v="RBS-Regional 3"/>
    <d v="2026-08-07T16:16:56"/>
    <d v="2026-08-09T17:04:13"/>
    <n v="69361039"/>
    <m/>
    <n v="143135115049"/>
    <s v="SPX POJONG HUB"/>
    <s v="ODP-WNS-FAT/021 FAT/D02/021.01"/>
    <s v="WO061188133"/>
    <m/>
    <m/>
    <m/>
    <n v="110.7095832"/>
    <n v="-7.969087"/>
    <s v="|MC80054|MYIA-056521296516/POI/SYAHRUL RAHMADANI SALIM/085713251539/syahrul.salim@spxexpress.com"/>
    <s v="MYIB_ASSISTANT"/>
    <m/>
    <m/>
    <m/>
    <m/>
    <m/>
    <m/>
    <m/>
    <m/>
    <s v="Management Janji"/>
    <s v="2026-08-09 08:00:00 | Nama PIC:  BP SYAHRUL  No HP: 085713251539 Alt: Tanggal: 9/8/2026 Jam Pasang: Pagi Note: Hubungi sebelum ke lokasi"/>
    <s v="FCC"/>
    <d v="2026-07-08T16:25:36"/>
    <d v="2026-08-09T08:00:00"/>
    <s v="Kendala Pelanggan"/>
    <s v="FO_WFM"/>
    <s v="WONOSARI"/>
    <s v="NO ADDON"/>
    <m/>
    <s v="Provisioning Failed|WFM|INF009006582|PP_-7.8178510999999995,110.4079085_PP_PELANGGAN MINTA DIPENDING DULU SAMPAI WAKTU YANG B"/>
    <s v="HSI Bisnis Promo HUT Telkom PSB 70% - 50 Mbps"/>
    <s v="INDIBIZ"/>
    <m/>
    <m/>
    <d v="2026-08-09T08:00:00"/>
    <s v="2026-08-09 08:00:00 | Nama PIC:  BP SYAHRUL  No HP: 085713251539 Alt: Tanggal: 9/8/2026 Jam Pasang: Pagi Note: Hubungi sebelum ke lokasi"/>
    <m/>
    <m/>
    <m/>
    <e v="#NUM!"/>
    <e v="#NUM!"/>
    <x v="1"/>
    <x v="1"/>
  </r>
  <r>
    <n v="586"/>
    <n v="1002516805"/>
    <n v="3"/>
    <x v="5"/>
    <n v="5"/>
    <s v="MADURA"/>
    <s v="PAMEKASAN"/>
    <s v="ABT"/>
    <s v="REG"/>
    <s v="AO"/>
    <s v="NEW SALES"/>
    <s v="1P INET"/>
    <s v="OSS - FALLOUT"/>
    <s v="RBS-Regional 3"/>
    <d v="2026-08-10T08:25:57"/>
    <d v="2026-08-10T09:55:12"/>
    <n v="69362048"/>
    <m/>
    <n v="152429209475"/>
    <s v="SEMERU JAYA"/>
    <s v="ODP-ABU-FE/18 FE/D02/18.01"/>
    <s v="WO061356768"/>
    <m/>
    <m/>
    <m/>
    <n v="113.804009892046"/>
    <n v="-6.8921395332846602"/>
    <s v="MD|MYDB-20260807264705|DN00001/MN00806|SEMERU JAYA|085927736727"/>
    <s v="MYDIGIBIZPARTNER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08:40:06"/>
    <d v="2026-08-11T08:00:00"/>
    <s v="Kendala Pelanggan"/>
    <s v="FO_WFM"/>
    <s v="X"/>
    <s v="NO ADDON"/>
    <m/>
    <s v="Provisioning Failed|WFM|INF009009003|PDI_-6.9939428,113.8910275_double input sama sc 1002516595"/>
    <s v="HSI Bisnis Promo HUT Telkom PSB 70% - 30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  <x v="7"/>
  </r>
  <r>
    <n v="587"/>
    <n v="1002518424"/>
    <n v="3"/>
    <x v="5"/>
    <n v="5"/>
    <s v="SBY UTARA"/>
    <s v="MANYAR"/>
    <s v="MGO"/>
    <s v="REG"/>
    <s v="AO"/>
    <s v="NEW SALES"/>
    <m/>
    <s v="Completed (PS)"/>
    <s v="RBS-Regional 3"/>
    <d v="2026-08-10T16:08:50"/>
    <d v="2026-08-10T19:00:39"/>
    <n v="69359895"/>
    <m/>
    <n v="152413167608"/>
    <s v="LEMBAGA PENDIDIKAN BAHASA CHINA"/>
    <s v="ODP-DMO-FQD/06"/>
    <s v="WO061427786"/>
    <m/>
    <m/>
    <m/>
    <n v="112.7513218"/>
    <n v="-7.2599382439999998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 No HP : 085113162223  Alt :   M Janji : 07/08/2026  Jam Pasang : 08.00 - 13:00   NoteÃ‚Â :  hubungi terlebih dahulu sebelum kelokasi "/>
    <s v="FCC"/>
    <d v="2026-10-08T16:10:07"/>
    <m/>
    <m/>
    <s v="PS"/>
    <s v="MERGOYOS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3:00:00 | Nama PIC : LEMBAGA PENDIDIKAN BAHASA CHINA  No HP : 085113162223  Alt :   M Janji : 07/08/2026  Jam Pasang : 08.00 - 13:00   NoteÃ‚Â :  hubungi terlebih dahulu sebelum kelokasi "/>
    <n v="2026"/>
    <n v="8"/>
    <n v="10"/>
    <d v="2026-08-10T00:00:00"/>
    <n v="-0.29166666666424135"/>
    <x v="0"/>
    <x v="12"/>
  </r>
  <r>
    <n v="588"/>
    <n v="1002508835"/>
    <n v="3"/>
    <x v="4"/>
    <n v="5"/>
    <s v="KUPANG"/>
    <s v="LABOAN BAJO"/>
    <s v="RTE"/>
    <s v="REG"/>
    <s v="AO"/>
    <s v="NEW SALES"/>
    <s v="1P INET"/>
    <s v="Completed (PS)"/>
    <s v="RBS-Regional 3"/>
    <d v="2026-08-04T15:14:56"/>
    <d v="2026-08-05T22:12:11"/>
    <n v="69358435"/>
    <m/>
    <n v="172514216865"/>
    <s v="Prisilia Shop"/>
    <s v="ODP-RTE-FA/64 FA/D13/64.01"/>
    <s v="WO060910403"/>
    <m/>
    <m/>
    <m/>
    <n v="120.4581323"/>
    <n v="-8.5996983999999994"/>
    <s v="|MN00118|MYIA-074018412999/POI/Pak Apri/081246492880/radegundisjehanus@gmail.com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X"/>
    <s v="NO ADDON"/>
    <n v="20260805"/>
    <s v="Completed"/>
    <s v="HSI Bisnis Basic Promo HUT Telkom PSB 70% - 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0"/>
    <x v="16"/>
  </r>
  <r>
    <n v="589"/>
    <n v="1002518675"/>
    <n v="3"/>
    <x v="0"/>
    <n v="5"/>
    <s v="MADIUN"/>
    <s v="PONOROGO"/>
    <s v="SAT"/>
    <s v="REG"/>
    <s v="AO"/>
    <s v="NEW SALES"/>
    <s v="1P INET"/>
    <s v="MIE - SEND SURVEY"/>
    <s v="RBS-Regional 3"/>
    <d v="2026-08-10T18:20:57"/>
    <d v="2026-08-10T18:22:01"/>
    <n v="69362787"/>
    <m/>
    <n v="152618204326"/>
    <s v="GRIYA KOMPUTER"/>
    <s v="ODP-SAT-FA/57 FA/D03/57.01"/>
    <s v="WO061443167"/>
    <m/>
    <m/>
    <m/>
    <n v="111.492552"/>
    <n v="-7.9877399000000002"/>
    <s v="MD|MYDB-20260810264899|DN00001/MN02053|GRIYA KOMPUTER|081936652625"/>
    <s v="MYDIGIBIZPARTNER"/>
    <m/>
    <m/>
    <m/>
    <m/>
    <m/>
    <m/>
    <m/>
    <m/>
    <s v="Management Janji"/>
    <s v="2026-08-11 15:00:00 | Waktu pemasnagan : 11 Agustus 2026 Jam pemasangan : 08.00 - 12.00 Mohon hubungi pelanggan sebelum ke lokasi  Terima kasih"/>
    <s v="FCC"/>
    <d v="2026-10-08T18:39:50"/>
    <d v="2026-08-11T15:00:00"/>
    <m/>
    <s v="SURVEY_NEW_MANJA"/>
    <s v="SAMBIT SUMOROTO"/>
    <s v="NO ADDON"/>
    <m/>
    <s v="MIE - SEND SURVEY"/>
    <s v="HSI Bisnis Promo HUT Telkom PSB 70% - 200 Mbps"/>
    <s v="INDIBIZ"/>
    <m/>
    <m/>
    <d v="2026-08-11T15:00:00"/>
    <s v="2026-08-11 15:00:00 | Waktu pemasnagan : 11 Agustus 2026 Jam pemasangan : 08.00 - 12.00 Mohon hubungi pelanggan sebelum ke lokasi  Terima kasih"/>
    <m/>
    <m/>
    <m/>
    <e v="#NUM!"/>
    <e v="#NUM!"/>
    <x v="1"/>
    <x v="3"/>
  </r>
  <r>
    <n v="590"/>
    <n v="1002518467"/>
    <n v="3"/>
    <x v="4"/>
    <n v="5"/>
    <s v="KUPANG"/>
    <s v="LABOAN BAJO"/>
    <s v="RTE"/>
    <s v="REG"/>
    <s v="AO"/>
    <s v="NEW SALES"/>
    <s v="1P INET"/>
    <s v="MIE - SEND SURVEY"/>
    <s v="RBS-Regional 3"/>
    <d v="2026-08-10T16:22:56"/>
    <d v="2026-08-10T16:24:01"/>
    <n v="69362689"/>
    <m/>
    <n v="172514216917"/>
    <s v="HOTEL RIMA"/>
    <s v="ODP-RTE-FC/03 FC/D06/03.01"/>
    <s v="WO061428935"/>
    <m/>
    <m/>
    <m/>
    <n v="120.4713756"/>
    <n v="-8.6111687999999997"/>
    <s v="|MN02681|MYIA-050682685315/POI/SABLON PONGKOR/082340716816/chipoilondoshin@gmail.com"/>
    <s v="MYIB_ASSISTANT"/>
    <m/>
    <m/>
    <m/>
    <m/>
    <m/>
    <m/>
    <m/>
    <m/>
    <s v="Management Janji"/>
    <s v="2026-08-11 13:00:00 | Waktu pemasnagan : 11 Agustus 2026 Jam pemasangan : 10.00 Mohon hubungi pelanggan sebelum ke lokasi  Terima kasih"/>
    <s v="FCC"/>
    <d v="2026-10-08T16:25:38"/>
    <d v="2026-08-11T13:00:00"/>
    <m/>
    <s v="SURVEY_NEW_MANJA"/>
    <s v="X"/>
    <s v="NO ADDON"/>
    <m/>
    <s v="MIE - SEND SURVEY"/>
    <s v="HSI Bisnis Basic Promo HUT Telkom PSB 70% - 50 Mbps"/>
    <s v="INDIBIZ"/>
    <m/>
    <m/>
    <d v="2026-08-11T13:00:00"/>
    <s v="2026-08-11 13:00:00 | Waktu pemasnagan : 11 Agustus 2026 Jam pemasangan : 10.00 Mohon hubungi pelanggan sebelum ke lokasi  Terima kasih"/>
    <m/>
    <m/>
    <m/>
    <e v="#NUM!"/>
    <e v="#NUM!"/>
    <x v="1"/>
    <x v="16"/>
  </r>
  <r>
    <n v="591"/>
    <n v="1002508720"/>
    <n v="3"/>
    <x v="3"/>
    <n v="4"/>
    <s v="MAGELANG"/>
    <s v="MUNTILAN"/>
    <s v="SWT"/>
    <s v="REG"/>
    <s v="AO"/>
    <s v="NEW SALES"/>
    <m/>
    <s v="FCC - HD1A - PROGRESS"/>
    <s v="RBS-Regional 3"/>
    <d v="2026-08-04T14:53:54"/>
    <d v="2026-08-04T14:55:20"/>
    <n v="69358420"/>
    <m/>
    <n v="142164113610"/>
    <s v="Surawan farm"/>
    <m/>
    <m/>
    <m/>
    <m/>
    <m/>
    <n v="110.36181670000001"/>
    <n v="-7.5316444000000002"/>
    <s v="|MN00935|/Surawan farm/081329014959/y.surawan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592"/>
    <n v="1002511482"/>
    <n v="3"/>
    <x v="2"/>
    <n v="5"/>
    <s v="SINGARJA"/>
    <s v="KLUNGKUNG"/>
    <s v="SMA"/>
    <s v="REG"/>
    <s v="AO"/>
    <s v="NEW SALES"/>
    <m/>
    <s v="Completed (PS)"/>
    <s v="RBS-Regional 3"/>
    <d v="2026-08-06T08:45:08"/>
    <d v="2026-08-08T06:11:22"/>
    <n v="69359573"/>
    <m/>
    <n v="172428815945"/>
    <s v="TK NEGERI PEMBINA KECAMATAN DAWAN"/>
    <s v="ODP-SMA-FAD/20"/>
    <s v="WO061063694"/>
    <m/>
    <m/>
    <m/>
    <n v="115.4234185"/>
    <n v="-8.5456836999999997"/>
    <s v="|MN02750|/PIC NI KETUT SUARMINI/081238234066/arminiayu05@gmail.com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08:55:04"/>
    <d v="2026-08-07T15:00:00"/>
    <m/>
    <s v="PS"/>
    <s v="SEMARAPURA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Waktu pemasnagan : 07 agustus 2026 Jam pemasangan : 08.00 - 12.00 Mohon hubungi pelanggan sebelum ke lokasi  Terima kasih|40010577|MYDITA"/>
    <n v="2026"/>
    <n v="8"/>
    <n v="8"/>
    <d v="2026-08-08T00:00:00"/>
    <n v="0.375"/>
    <x v="0"/>
    <x v="31"/>
  </r>
  <r>
    <n v="593"/>
    <n v="1002511156"/>
    <n v="3"/>
    <x v="5"/>
    <n v="5"/>
    <s v="SBY UTARA"/>
    <s v="GRESIK"/>
    <s v="GSK"/>
    <s v="REG"/>
    <s v="AO"/>
    <s v="NEW SALES"/>
    <m/>
    <s v="MIA - INVALID SURVEY"/>
    <s v="RBS-Regional 3"/>
    <d v="2026-08-05T16:29:22"/>
    <d v="2026-08-07T10:27:36"/>
    <n v="69359383"/>
    <m/>
    <n v="152421262149"/>
    <s v="Amaly Food"/>
    <s v="ODP-GSK-FAM/14"/>
    <s v="WO061077905"/>
    <m/>
    <m/>
    <m/>
    <n v="112.6178103"/>
    <n v="-7.1764482000000003"/>
    <s v="AMRBS;402407;AMEX;TETTUKO WIWENGKU ADHIYAKSO;RBS-3;SURAMADU;Amaly Food;HSI Bisnis Winback + Antares Eazy (1:1) 200 Mbps (Rp 925.000) PSB Rp 150.000;083830618732;finance@akseskebomas.com;SUWAEFI ANWAR;-7.17700277441601, 112.61873121788827Jl. Mayjen Sungkon"/>
    <s v="Amex"/>
    <m/>
    <m/>
    <m/>
    <m/>
    <m/>
    <m/>
    <m/>
    <m/>
    <s v="Management Janji"/>
    <s v="2026-08-08 15:00:00|Nama PIC : ibu sinta No HP : 083830618732 No Alternatif : - M Janji : 07/08/2026 Jam Pasang : Pagi NoteÃ‚Â :  Hubungi terlebih dahulu sebelum ke lokasi |40961370|MYDITA"/>
    <s v="FCC"/>
    <d v="2026-05-08T16:39:46"/>
    <d v="2026-08-08T15:00:00"/>
    <m/>
    <s v="SURVEY_NEW_MANJA"/>
    <s v="GRESIK"/>
    <s v="ANTAREZ"/>
    <m/>
    <s v="MIE - INVALID SURVEY - Kendala Jalur/Rute Tarikan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15:00:00"/>
    <s v="2026-08-08 15:00:00|Nama PIC : ibu sinta No HP : 083830618732 No Alternatif : - M Janji : 07/08/2026 Jam Pasang : Pagi NoteÃ‚Â :  Hubungi terlebih dahulu sebelum ke lokasi |40961370|MYDITA"/>
    <m/>
    <m/>
    <m/>
    <e v="#NUM!"/>
    <e v="#NUM!"/>
    <x v="1"/>
    <x v="14"/>
  </r>
  <r>
    <n v="594"/>
    <n v="1002505202"/>
    <n v="3"/>
    <x v="3"/>
    <n v="4"/>
    <s v="MAGELANG"/>
    <s v="WONOSOBO"/>
    <s v="WOS"/>
    <s v="REG"/>
    <s v="AO"/>
    <s v="NEW SALES"/>
    <s v="1P INET"/>
    <s v="Completed (PS)"/>
    <s v="RBS-Regional 3"/>
    <d v="2026-08-02T12:10:56"/>
    <d v="2026-08-03T15:43:30"/>
    <n v="69357010"/>
    <m/>
    <n v="141373127174"/>
    <s v="BINTANG SILVER"/>
    <s v="ODP-WOS-FE/042 FE/D01/042.01"/>
    <s v="WO060707767"/>
    <m/>
    <m/>
    <m/>
    <n v="109.85920900000001"/>
    <n v="-7.3038100000000004"/>
    <s v="|MC80016|MYIA-029725328046/POI/Pradipta Widi Anggriawan/085382363742/kaliwaru0224@gmail.com"/>
    <s v="MYIB_ASSISTANT"/>
    <m/>
    <m/>
    <m/>
    <m/>
    <m/>
    <m/>
    <m/>
    <m/>
    <s v="Management Janji"/>
    <s v="2026-08-03 13:00:00 | Nama Pic : BP DIPTA No Hp Pic : 085382363742 Jam Pemasangan : 08:00 - 12.00 Tanggal Pemasangan : SENIN 03 AGUSTUS 2026 Info Tambahan : Hubungi pelanggan sebelum datang ke lokasi, terima kasih."/>
    <s v="FCC"/>
    <d v="2026-02-08T12:24:54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BP DIPTA No Hp Pic : 085382363742 Jam Pemasangan : 08:00 - 12.00 Tanggal Pemasangan : SENIN 03 AGUSTUS 2026 Info Tambahan : Hubungi pelanggan sebelum datang ke lokasi, terima kasih."/>
    <n v="2026"/>
    <n v="8"/>
    <n v="3"/>
    <d v="2026-08-03T00:00:00"/>
    <n v="-0.54166666666424135"/>
    <x v="0"/>
    <x v="1"/>
  </r>
  <r>
    <n v="595"/>
    <n v="1002505826"/>
    <n v="3"/>
    <x v="5"/>
    <n v="5"/>
    <s v="SBY UTARA"/>
    <s v="KENJERAN"/>
    <s v="KBL"/>
    <s v="REG"/>
    <s v="AO"/>
    <s v="NEW SALES"/>
    <m/>
    <s v="Completed (PS)"/>
    <s v="RBS-Regional 3"/>
    <d v="2026-08-03T11:00:55"/>
    <d v="2026-08-03T21:09:34"/>
    <n v="69355820"/>
    <m/>
    <n v="152401227305"/>
    <s v="RUKO PAMUNGKAS"/>
    <s v="ODP-KBL-FEF/21"/>
    <s v="WO060770244"/>
    <m/>
    <m/>
    <m/>
    <n v="112.73384203000001"/>
    <n v="-7.2000520889999997"/>
    <s v="|MN00086|MYIA-046678569030/POI/Hilman Pamungkas /089520207522/hilmanpamungkas231@gmail.com"/>
    <s v="Sales Force DBS"/>
    <m/>
    <m/>
    <m/>
    <m/>
    <m/>
    <m/>
    <m/>
    <m/>
    <s v="Management Janji"/>
    <s v="2026-08-01 08:00:00 | Tanggal pemasangan :01 agustus 2026  Jam pemasangan : 08.00 - 12.00  Info Tambahan : Hubungi pelanggan dulu sebelum ke lokasi  terimakasih"/>
    <s v="FCC"/>
    <d v="2026-03-08T11:10:34"/>
    <m/>
    <m/>
    <s v="PS"/>
    <s v="KEBALE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Tanggal pemasangan :01 agustus 2026  Jam pemasangan : 08.00 - 12.00  Info Tambahan : Hubungi pelanggan dulu sebelum ke lokasi  terimakasih"/>
    <n v="2026"/>
    <n v="8"/>
    <n v="3"/>
    <d v="2026-08-03T00:00:00"/>
    <n v="-0.29166666666424135"/>
    <x v="0"/>
    <x v="26"/>
  </r>
  <r>
    <n v="596"/>
    <n v="1002516474"/>
    <n v="3"/>
    <x v="3"/>
    <n v="4"/>
    <s v="MAGELANG"/>
    <s v="MAGELANG"/>
    <s v="MGE"/>
    <s v="REG"/>
    <s v="AO"/>
    <s v="NEW SALES"/>
    <s v="1P INET"/>
    <s v="Completed (PS)"/>
    <s v="RBS-Regional 3"/>
    <d v="2026-08-09T12:56:56"/>
    <d v="2026-08-10T12:37:22"/>
    <n v="69361859"/>
    <m/>
    <n v="146137149690"/>
    <s v="PT JAMBEWANGI INDAH LESTARI SPBU 44.561.03"/>
    <s v="ODP-MGE-FAX/002 FAX/D01/002.01"/>
    <s v="WO061316486"/>
    <m/>
    <m/>
    <m/>
    <n v="110.2285598"/>
    <n v="-7.4346449999999997"/>
    <s v="|MN02255|MYIA-043469589430/POI/RANGGA MUDA KUSUMA/0895422316410/ramones01012001@gmail.com"/>
    <s v="MYIB_ASSISTANT"/>
    <m/>
    <m/>
    <m/>
    <m/>
    <m/>
    <m/>
    <m/>
    <m/>
    <s v="Management Janji"/>
    <s v="2026-08-10 09:00:00 | M Janji : (10/08/2026) jam Pasang : 09:00 Note : hubungi pelanggan jika ingin kelokasi "/>
    <s v="FCC"/>
    <d v="2026-09-08T13:10:37"/>
    <d v="2026-08-10T09:00:00"/>
    <m/>
    <s v="PS"/>
    <s v="X"/>
    <s v="NO ADDON"/>
    <n v="20260810"/>
    <s v="Completed"/>
    <s v="HSI Bisnis Basic Promo HUT Telkom PSB 70% - 100 Mbps"/>
    <s v="INDIBIZ"/>
    <m/>
    <m/>
    <d v="2026-08-10T09:00:00"/>
    <s v="2026-08-10 09:00:00 | M Janji : (10/08/2026) jam Pasang : 09:00 Note : hubungi pelanggan jika ingin kelokasi "/>
    <n v="2026"/>
    <n v="8"/>
    <n v="10"/>
    <d v="2026-08-10T00:00:00"/>
    <n v="-0.375"/>
    <x v="0"/>
    <x v="1"/>
  </r>
  <r>
    <n v="597"/>
    <n v="1002512650"/>
    <n v="3"/>
    <x v="6"/>
    <n v="5"/>
    <s v="SIDOARJO"/>
    <s v="JOMBANG"/>
    <s v="MOJ"/>
    <s v="REG"/>
    <s v="AO"/>
    <s v="NEW SALES"/>
    <m/>
    <s v="Completed (PS)"/>
    <s v="RBS-Regional 3"/>
    <d v="2026-08-06T14:24:02"/>
    <d v="2026-08-06T19:52:27"/>
    <n v="69360057"/>
    <m/>
    <n v="152319208226"/>
    <s v="YAYASAN ISLAMIC CENTER WONOSALAM JOMBANG"/>
    <s v="ODP-MOJ-FG/34"/>
    <s v="WO061096552"/>
    <m/>
    <m/>
    <m/>
    <n v="112.3720793"/>
    <n v="-7.7094909999999999"/>
    <s v="|MN02084|/YAYASAN ISLAMIC CENTER WONOSALAM JOMBANG/WINBACK 2.0 HSI B2B (1:1) 50MBPS 355RB PSB DISC 70%//wonosalamlpitalazhaar@gmail.com/PUTHUT KURNIA ROHADI/85190009681"/>
    <s v="Sales Force DBS"/>
    <m/>
    <m/>
    <m/>
    <m/>
    <m/>
    <m/>
    <m/>
    <m/>
    <s v="Management Janji"/>
    <s v="2026-08-07 13:00:00| M Janji : (07/08/026) jam Pasang : 09:00 Note : hubungi pelanggan jika ingin kelokasi|40951378|MYDITA"/>
    <s v="FCC"/>
    <d v="2026-06-08T14:26:03"/>
    <d v="2026-08-07T13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 M Janji : (07/08/026) jam Pasang : 09:00 Note : hubungi pelanggan jika ingin kelokasi|40951378|MYDITA"/>
    <n v="2026"/>
    <n v="8"/>
    <n v="6"/>
    <d v="2026-08-06T00:00:00"/>
    <n v="-1.5416666666642413"/>
    <x v="0"/>
    <x v="13"/>
  </r>
  <r>
    <n v="598"/>
    <n v="1002516159"/>
    <n v="3"/>
    <x v="0"/>
    <n v="5"/>
    <s v="MADIUN"/>
    <s v="NGAWI"/>
    <s v="MGT"/>
    <s v="REG"/>
    <s v="AO"/>
    <s v="NEW SALES"/>
    <s v="1P INET"/>
    <s v="Completed (PS)"/>
    <s v="RBS-Regional 3"/>
    <d v="2026-08-08T16:34:56"/>
    <d v="2026-08-10T11:25:53"/>
    <n v="69361596"/>
    <m/>
    <n v="152603215868"/>
    <s v="SPBU 54.633.01"/>
    <s v="ODP-MGT-FF/14 FF/D03/14.01"/>
    <s v="WO061280794"/>
    <m/>
    <m/>
    <m/>
    <n v="111.3472429"/>
    <n v="-7.6464539"/>
    <s v="|MN00285|MYIA-038735910455/POI/H SOETOMO/085334123351/spbu5.5463301@gmail.com"/>
    <s v="MYIB_ASSISTANT"/>
    <m/>
    <m/>
    <m/>
    <m/>
    <m/>
    <m/>
    <m/>
    <m/>
    <s v="Management Janji"/>
    <s v="2026-08-10 08:00:00 | Tgl Pemasangan : 10 Agustus 2026 Interval : PAGI 10.00 Note : Hubungi pelanggan terlebih dahulu"/>
    <s v="FCC"/>
    <d v="2026-08-08T16:40:10"/>
    <d v="2026-08-10T08:00:00"/>
    <m/>
    <s v="PS"/>
    <s v="MAGETAN"/>
    <s v="NO ADDON"/>
    <n v="20260810"/>
    <s v="Completed"/>
    <s v="HSI Bisnis Promo HUT Telkom PSB 70% - 50 Mbps"/>
    <s v="INDIBIZ"/>
    <m/>
    <m/>
    <d v="2026-08-10T08:00:00"/>
    <s v="2026-08-10 08:00:00 | Tgl Pemasangan : 10 Agustus 2026 Interval : PAGI 10.00 Note : Hubungi pelanggan terlebih dahulu"/>
    <n v="2026"/>
    <n v="8"/>
    <n v="10"/>
    <d v="2026-08-10T00:00:00"/>
    <n v="-0.33333333333575865"/>
    <x v="0"/>
    <x v="21"/>
  </r>
  <r>
    <n v="599"/>
    <n v="1002510365"/>
    <n v="3"/>
    <x v="6"/>
    <n v="5"/>
    <s v="JEMBER"/>
    <s v="JEMBER"/>
    <s v="JER"/>
    <s v="REG"/>
    <s v="AO"/>
    <s v="NEW SALES"/>
    <s v="1P INET"/>
    <s v="Completed (PS)"/>
    <s v="RBS-Regional 3"/>
    <d v="2026-08-05T12:17:00"/>
    <d v="2026-08-05T19:04:53"/>
    <n v="69359061"/>
    <m/>
    <n v="152501280161"/>
    <s v="CV BAKSO Klenger Ambulu Cabang Jember"/>
    <s v="ODP-JER-FW/67 FW/D07/67.01"/>
    <s v="WO060974283"/>
    <m/>
    <m/>
    <m/>
    <n v="113.705505095422"/>
    <n v="-8.1649478805913205"/>
    <s v="MD|MYDB-20260804264383|DN00001/MN00580|CV BAKSO Klenger Ambulu Cabang Jember|0813600055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JEMBER"/>
    <s v="NO ADDON"/>
    <n v="20260805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5"/>
    <d v="2026-08-05T00:00:00"/>
    <n v="-1.5416666666642413"/>
    <x v="0"/>
    <x v="27"/>
  </r>
  <r>
    <n v="600"/>
    <n v="1002515195"/>
    <n v="3"/>
    <x v="6"/>
    <n v="5"/>
    <s v="JEMBER"/>
    <s v="JEMBER"/>
    <s v="KLT"/>
    <s v="REG"/>
    <s v="AO"/>
    <s v="NEW SALES"/>
    <m/>
    <s v="Completed (PS)"/>
    <s v="RBS-Regional 3"/>
    <d v="2026-08-07T16:07:09"/>
    <d v="2026-08-07T21:30:20"/>
    <n v="69360155"/>
    <m/>
    <n v="152538203663"/>
    <s v="SMAN 01 KALISAT"/>
    <s v="ODP-KLT-FB/84"/>
    <s v="WO061187800"/>
    <m/>
    <m/>
    <m/>
    <n v="113.81415715"/>
    <n v="-8.1255513090000004"/>
    <s v="|MN00906|MYIA-047042785758/POI/septian/088226040931/sman01kalisat@gmail.com"/>
    <s v="Sales Force DBS"/>
    <m/>
    <m/>
    <m/>
    <m/>
    <m/>
    <m/>
    <m/>
    <m/>
    <s v="Management Janji"/>
    <s v="2026-08-07 13:00:00 | Nama PIC : bapak septian  No HP :  088226040931  Alt :   M Janji : (JUMAT/7/AGUSTUS/2026)  jam Pasang : 09:00  Note : hubungi pelanggan jika ingin kelokasi"/>
    <s v="FCC"/>
    <d v="2026-07-08T16:25:36"/>
    <m/>
    <m/>
    <s v="PS"/>
    <s v="JEMBER"/>
    <s v="NO ADDON"/>
    <n v="20260807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07:00:00"/>
    <s v="2026-08-07 13:00:00 | Nama PIC : bapak septian  No HP :  088226040931  Alt :   M Janji : (JUMAT/7/AGUSTUS/2026)  jam Pasang : 09:00  Note : hubungi pelanggan jika ingin kelokasi"/>
    <n v="2026"/>
    <n v="8"/>
    <n v="7"/>
    <d v="2026-08-07T00:00:00"/>
    <n v="-0.29166666666424135"/>
    <x v="0"/>
    <x v="27"/>
  </r>
  <r>
    <n v="601"/>
    <n v="1002506772"/>
    <n v="3"/>
    <x v="3"/>
    <n v="4"/>
    <s v="MAGELANG"/>
    <s v="WONOSOBO"/>
    <s v="WOS"/>
    <s v="REG"/>
    <s v="AO"/>
    <s v="NEW SALES"/>
    <s v="1P INET"/>
    <s v="Completed (PS)"/>
    <s v="RBS-Regional 3"/>
    <d v="2026-08-04T08:29:57"/>
    <d v="2026-08-04T18:03:08"/>
    <n v="69357918"/>
    <m/>
    <n v="141373127387"/>
    <s v="BENGKEL MOTOR HABIBI"/>
    <s v="ODP-WOS-FAD/017"/>
    <s v="WO060852664"/>
    <m/>
    <m/>
    <m/>
    <n v="109.898872"/>
    <n v="-7.3585649999999996"/>
    <s v="|MN00909|MYIA-033654055388/POI/rizal/089524970672/bungkuadrat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8:40:22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0"/>
    <x v="1"/>
  </r>
  <r>
    <n v="602"/>
    <n v="1002506014"/>
    <n v="3"/>
    <x v="4"/>
    <n v="5"/>
    <s v="MATARAM"/>
    <s v="LOMBOK TIMUR UTARA"/>
    <s v="SGG"/>
    <s v="REG"/>
    <s v="AO"/>
    <s v="NEW SALES"/>
    <m/>
    <s v="Completed (PS)"/>
    <s v="RBS-Regional 3"/>
    <d v="2026-08-03T12:56:19"/>
    <d v="2026-08-03T15:40:28"/>
    <n v="69356496"/>
    <m/>
    <n v="172604214071"/>
    <s v="TOKO NAYU SEJAHTERA"/>
    <s v="ODP-SGG-FAU/11"/>
    <s v="WO060787057"/>
    <m/>
    <m/>
    <m/>
    <n v="116.15921289000001"/>
    <n v="-8.350918021"/>
    <s v="MD|MYDB-20260722263507|DN00001/MN01272|TOKO NAYU SEJAHTERA|085955366999"/>
    <s v="MYDIGIBIZPARTNER"/>
    <m/>
    <m/>
    <m/>
    <m/>
    <m/>
    <m/>
    <m/>
    <m/>
    <s v="Management Janji"/>
    <s v="2026-08-02 08:00:00 | M Janji : 01 AGUSTUS 2026  Jam Pasang : Siang  Note : hubungi pelanggan jika ingin ke lokasi, terima kasih."/>
    <s v="FCC"/>
    <d v="2026-03-08T13:10:38"/>
    <m/>
    <m/>
    <s v="PS"/>
    <s v="LOMBOK UTA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01 AGUSTUS 2026  Jam Pasang : Siang  Note : hubungi pelanggan jika ingin ke lokasi, terima kasih."/>
    <n v="2026"/>
    <n v="8"/>
    <n v="3"/>
    <d v="2026-08-03T00:00:00"/>
    <n v="-0.29166666666424135"/>
    <x v="0"/>
    <x v="9"/>
  </r>
  <r>
    <n v="603"/>
    <n v="1002512822"/>
    <n v="3"/>
    <x v="1"/>
    <n v="4"/>
    <s v="SEMARANG"/>
    <s v="KENDAL"/>
    <s v="KDL"/>
    <s v="REG"/>
    <s v="AO"/>
    <s v="NEW SALES"/>
    <s v="1P INET"/>
    <s v="Completed (PS)"/>
    <s v="RBS-Regional 3"/>
    <d v="2026-08-06T15:05:56"/>
    <d v="2026-08-08T07:55:43"/>
    <n v="69360110"/>
    <m/>
    <n v="146457106341"/>
    <s v="ULYA MART"/>
    <s v="ODP-KDL-FJ/014 FJ/D02/014.01"/>
    <s v="WO061090016"/>
    <m/>
    <m/>
    <m/>
    <n v="110.2506534"/>
    <n v="-6.9564329999999996"/>
    <s v="|MN02256|MYIA-045994678303/POI/AGUS MAULANA/081957054145/fiber2759@gmail.com"/>
    <s v="MYIB_ASSISTANT"/>
    <m/>
    <m/>
    <m/>
    <m/>
    <m/>
    <m/>
    <m/>
    <m/>
    <s v="Management Janji"/>
    <s v="2026-08-07 13:00:00 | Nama PIC : Wati No HP : 081957054145 Alt : 081392106026 M Janji : 07/08/2026 Jam Pasang : 08.00 - 13:00  NoteÃ‚Â :  hubungi terlebih dahulu sebelum kelokasi"/>
    <s v="FCC"/>
    <d v="2026-06-08T15:25:44"/>
    <d v="2026-08-07T13:00:00"/>
    <m/>
    <s v="PS"/>
    <s v="X"/>
    <s v="NO ADDON"/>
    <n v="20260808"/>
    <s v="Completed"/>
    <s v="HSI Bisnis Promo HUT Telkom PSB 70% - 50 Mbps"/>
    <s v="INDIBIZ"/>
    <m/>
    <m/>
    <d v="2026-08-07T13:00:00"/>
    <s v="2026-08-07 13:00:00 | Nama PIC : Wati No HP : 081957054145 Alt : 081392106026 M Janji : 07/08/2026 Jam Pasang : 08.00 - 13:00  NoteÃ‚Â :  hubungi terlebih dahulu sebelum kelokasi"/>
    <n v="2026"/>
    <n v="8"/>
    <n v="8"/>
    <d v="2026-08-08T00:00:00"/>
    <n v="0.45833333333575865"/>
    <x v="0"/>
    <x v="1"/>
  </r>
  <r>
    <n v="604"/>
    <n v="1002513148"/>
    <n v="3"/>
    <x v="3"/>
    <n v="4"/>
    <s v="PURWOKERTO"/>
    <s v="CILACAP"/>
    <s v="KRY"/>
    <s v="REG"/>
    <s v="AO"/>
    <s v="NEW SALES"/>
    <s v="1P INET"/>
    <s v="Completed (PS)"/>
    <s v="RBS-Regional 3"/>
    <d v="2026-08-06T16:28:56"/>
    <d v="2026-08-07T13:19:54"/>
    <n v="69360248"/>
    <m/>
    <n v="143385101937"/>
    <s v="RUANG GURU SMP NEGERI 2 SUMPIUH"/>
    <s v="ODP-KRY-FH/036"/>
    <s v="WO061101964"/>
    <m/>
    <m/>
    <m/>
    <n v="109.353478"/>
    <n v="-7.6089570000000002"/>
    <s v="|MC00213|MYIA-079480580062/POI/DIDIK FIRMANSYAH/089512063354/smpnduasumpiuh@gmail.com"/>
    <s v="MYIB_ASSISTANT"/>
    <m/>
    <m/>
    <m/>
    <m/>
    <m/>
    <m/>
    <m/>
    <m/>
    <s v="Management Janji"/>
    <s v="2026-08-09 08:00:00 | Jam pemasangan : 12.00 Info Tambahan : Hubungi pelanggan dulu sebelum ke lokasi terimakasih "/>
    <s v="FCC"/>
    <d v="2026-06-08T16:41:23"/>
    <d v="2026-08-09T08:00:00"/>
    <m/>
    <s v="PS"/>
    <s v="KROYA"/>
    <s v="NO ADDON"/>
    <n v="20260807"/>
    <s v="Completed"/>
    <s v="HSI Bisnis Promo HUT Telkom PSB 70% - 200 Mbps"/>
    <s v="INDIBIZ"/>
    <m/>
    <m/>
    <d v="2026-08-09T08:00:00"/>
    <s v="2026-08-09 08:00:00 | Jam pemasangan : 12.00 Info Tambahan : Hubungi pelanggan dulu sebelum ke lokasi terimakasih "/>
    <n v="2026"/>
    <n v="8"/>
    <n v="7"/>
    <d v="2026-08-07T00:00:00"/>
    <n v="-2.3333333333357587"/>
    <x v="0"/>
    <x v="1"/>
  </r>
  <r>
    <n v="605"/>
    <n v="1002506492"/>
    <n v="3"/>
    <x v="6"/>
    <n v="5"/>
    <s v="SIDOARJO"/>
    <s v="PASURUAN"/>
    <s v="PDA"/>
    <s v="REG"/>
    <s v="AO"/>
    <s v="NEW SALES"/>
    <s v="1P INET"/>
    <s v="Completed (PS)"/>
    <s v="RBS-Regional 3"/>
    <d v="2026-08-03T16:16:56"/>
    <d v="2026-08-07T13:36:26"/>
    <n v="69357767"/>
    <m/>
    <n v="152741225069"/>
    <s v="PT Utomo Lab Energi Terbarukan"/>
    <s v="ODP-PDA-FAZ/12 FAZ/D02/12.01"/>
    <s v="WO060820605"/>
    <m/>
    <m/>
    <m/>
    <n v="112.668361"/>
    <n v="-7.6655430000000004"/>
    <s v="|MB00449|MYIA-036322352201/POI/bapak/085220079700/it@utomodeck.co.id"/>
    <s v="MYIB_ASSISTANT"/>
    <m/>
    <m/>
    <m/>
    <m/>
    <m/>
    <m/>
    <m/>
    <m/>
    <s v="Management Janji"/>
    <s v="2026-08-06 15:00:00 | Nama PIC : Erlangga No HP : 085220079700 Tanggal Pemasangan : 06 Agustus 2026 Jam Pemasangan : 08:00 15:00 Info Tambahan : Hubungi pelanggan dulu sebelum ke lokasi terimakasih"/>
    <s v="FCC"/>
    <d v="2026-03-08T16:39:49"/>
    <d v="2026-08-06T15:00:00"/>
    <m/>
    <s v="PS"/>
    <s v="PANDAAN"/>
    <s v="NO ADDON"/>
    <n v="20260807"/>
    <s v="Completed"/>
    <s v="HSI Bisnis Promo HUT Telkom PSB 70% - 50 Mbps"/>
    <s v="INDIBIZ"/>
    <m/>
    <m/>
    <d v="2026-08-06T15:00:00"/>
    <s v="2026-08-06 15:00:00 | Nama PIC : Erlangga No HP : 085220079700 Tanggal Pemasangan : 06 Agustus 2026 Jam Pemasangan : 08:00 15:00 Info Tambahan : Hubungi pelanggan dulu sebelum ke lokasi terimakasih"/>
    <n v="2026"/>
    <n v="8"/>
    <n v="7"/>
    <d v="2026-08-07T00:00:00"/>
    <n v="0.375"/>
    <x v="0"/>
    <x v="17"/>
  </r>
  <r>
    <n v="606"/>
    <n v="1002510174"/>
    <n v="3"/>
    <x v="3"/>
    <n v="4"/>
    <s v="PURWOKERTO"/>
    <s v="PURWOKERTO"/>
    <s v="PWT"/>
    <s v="REG"/>
    <s v="AO"/>
    <s v="NEW SALES"/>
    <s v="1P INET"/>
    <s v="Completed (PS)"/>
    <s v="RBS-Regional 3"/>
    <d v="2026-08-05T11:19:57"/>
    <d v="2026-08-06T13:59:10"/>
    <n v="69358993"/>
    <m/>
    <n v="146303609683"/>
    <s v="Sd muhammadiyah purwokerto"/>
    <s v="ODP-PWT-FDM/045 FDM/D04/045.01"/>
    <s v="WO060966748"/>
    <m/>
    <m/>
    <m/>
    <n v="109.2377888"/>
    <n v="-7.4100881000000003"/>
    <s v="|MN02742|MYIA-019816562190/POI/luky sagita dewi/08996645908/lukysagita.ls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11:24:55"/>
    <d v="2026-08-06T08:00:00"/>
    <m/>
    <s v="PS"/>
    <s v="X"/>
    <s v="NO ADDON"/>
    <n v="20260806"/>
    <s v="Completed"/>
    <s v="HSI Bisnis Promo HUT Telkom PSB 70% - 15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0"/>
    <x v="1"/>
  </r>
  <r>
    <n v="607"/>
    <n v="1002506322"/>
    <n v="3"/>
    <x v="2"/>
    <n v="5"/>
    <s v="SINGARJA"/>
    <s v="SINGARAJA"/>
    <s v="SRR"/>
    <s v="REG"/>
    <s v="AO"/>
    <s v="NEW SALES"/>
    <m/>
    <s v="98 | OSS - CANCEL COMPLETE"/>
    <s v="RBS-Regional 3"/>
    <d v="2026-08-03T14:55:26"/>
    <d v="2026-08-05T09:45:44"/>
    <n v="69353114"/>
    <m/>
    <n v="172425707959"/>
    <s v="PT KENCANA MAJU BERSAMA"/>
    <s v="ODP-SRR-FC/14"/>
    <s v="WO060807888"/>
    <m/>
    <m/>
    <m/>
    <n v="114.973015235703"/>
    <n v="-8.18761870275946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3-08T15:10:29"/>
    <m/>
    <s v="Kendala Teknik"/>
    <s v="CANCEL"/>
    <s v="X"/>
    <s v="NO ADDON"/>
    <m/>
    <s v="Cancel 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1"/>
    <x v="32"/>
  </r>
  <r>
    <n v="608"/>
    <n v="1002516511"/>
    <n v="3"/>
    <x v="1"/>
    <n v="4"/>
    <s v="PEKALONGAN"/>
    <s v="TEGAL"/>
    <s v="TEG"/>
    <s v="REG"/>
    <s v="AO"/>
    <s v="NEW SALES"/>
    <s v="1P INET"/>
    <s v="Completed (PS)"/>
    <s v="RBS-Regional 3"/>
    <d v="2026-08-09T13:56:58"/>
    <d v="2026-08-10T13:22:05"/>
    <n v="69361876"/>
    <m/>
    <n v="142212126157"/>
    <s v="PT. DEDY JAYA LAMBANG PERKASA"/>
    <s v="ODP-TEG-FX/088"/>
    <s v="WO061323692"/>
    <m/>
    <m/>
    <m/>
    <n v="109.1252403"/>
    <n v="-6.8982533999999998"/>
    <s v="|MN00292|MYIA-003197210173/POI/ANNI NOVERIA/081542352008/noverianaani@gmail.com"/>
    <s v="MYIB_ASSISTANT"/>
    <m/>
    <m/>
    <m/>
    <m/>
    <m/>
    <m/>
    <m/>
    <m/>
    <s v="Management Janji"/>
    <s v="2026-08-10 13:00:00 | Nama PIC:  bu anni  No HP: 081542352008 Alt: Tanggal: 10/8/2026 Jam Pasang: 10.00 Note: Hubungi sebelum ke lokasi, terimakasih."/>
    <s v="FCC"/>
    <d v="2026-09-08T14:10:26"/>
    <d v="2026-08-10T13:00:00"/>
    <m/>
    <s v="PS"/>
    <s v="X"/>
    <s v="NO ADDON"/>
    <n v="20260810"/>
    <s v="Completed"/>
    <s v="HSI Bisnis Promo HUT Telkom PSB 70% - 100 Mbps"/>
    <s v="INDIBIZ"/>
    <m/>
    <m/>
    <d v="2026-08-10T13:00:00"/>
    <s v="2026-08-10 13:00:00 | Nama PIC:  bu anni  No HP: 081542352008 Alt: Tanggal: 10/8/2026 Jam Pasang: 10.00 Note: Hubungi sebelum ke lokasi, terimakasih."/>
    <n v="2026"/>
    <n v="8"/>
    <n v="10"/>
    <d v="2026-08-10T00:00:00"/>
    <n v="-0.54166666666424135"/>
    <x v="0"/>
    <x v="1"/>
  </r>
  <r>
    <n v="609"/>
    <n v="1002516118"/>
    <n v="3"/>
    <x v="7"/>
    <n v="4"/>
    <s v="SOLO"/>
    <s v="INNER - SOLO JATENG TIMUR"/>
    <s v="KRT"/>
    <s v="REG"/>
    <s v="AO"/>
    <s v="NEW SALES"/>
    <s v="1P INET"/>
    <s v="8 | OSS - PONR"/>
    <s v="RBS-Regional 3"/>
    <d v="2026-08-08T15:49:57"/>
    <d v="2026-08-10T11:02:51"/>
    <n v="69361556"/>
    <m/>
    <n v="142505404317"/>
    <s v="CV. Langgeng Sukses Berkah"/>
    <s v="ODP-KRT-FAF/059 FAF/D05/04.59"/>
    <s v="WO061277235"/>
    <m/>
    <m/>
    <m/>
    <n v="110.770357064902"/>
    <n v="-7.5660459774650803"/>
    <s v="MD|MYDB-20260807264683|DN00001/MN00440|CV. Langgeng Sukses Berkah|085842436070"/>
    <s v="MYDIGIBIZPARTNER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ACT_COM"/>
    <s v="X"/>
    <s v="NO ADDON"/>
    <m/>
    <s v="PONR"/>
    <s v="HSI Bisnis Promo HUT Telkom PSB 70% - 300 Mbps"/>
    <s v="INDIBIZ"/>
    <m/>
    <m/>
    <d v="2026-08-10T08:00:00"/>
    <s v="2026-08-10 08:00:00 | Tgl Pemasangan : 09 Agustus 2026 Interval : PAGI SIANG Note : Hubungi pelanggan terlebih dahulu"/>
    <m/>
    <m/>
    <m/>
    <e v="#NUM!"/>
    <e v="#NUM!"/>
    <x v="1"/>
    <x v="1"/>
  </r>
  <r>
    <n v="610"/>
    <n v="1002509343"/>
    <n v="3"/>
    <x v="7"/>
    <n v="4"/>
    <s v="KUDUS"/>
    <s v="KUDUS"/>
    <s v="KUD"/>
    <s v="REG"/>
    <s v="AO"/>
    <s v="NEW SALES"/>
    <s v="1P INET"/>
    <s v="Completed (PS)"/>
    <s v="RBS-Regional 3"/>
    <d v="2026-08-04T17:20:56"/>
    <d v="2026-08-06T14:20:14"/>
    <n v="69358619"/>
    <m/>
    <n v="142401145968"/>
    <s v="SPBU 4459309"/>
    <s v="ODP-KUD-FB/09 FB/D01/009.01"/>
    <s v="WO060925411"/>
    <m/>
    <m/>
    <m/>
    <n v="110.91021600000001"/>
    <n v="-6.8051500000000003"/>
    <s v="|MC60142|MYIA-083859494361/POI/DERA BAHTIAR WIDIYANTO /08562685148/spbu_modern@yahoo.com"/>
    <s v="MYIB_ASSISTANT"/>
    <m/>
    <m/>
    <m/>
    <m/>
    <m/>
    <m/>
    <m/>
    <m/>
    <s v="Management Janji"/>
    <s v="2026-08-05 15:00:00 | Nama PIC : Bp Dera No HP : 08562685148 No Alt : - M Janji : 05 Agustus 2026 Jam Pasang : Pagi / Siang Note : hubungi pelanggan jika ingin ke lokasi, terima kasih"/>
    <s v="FCC"/>
    <d v="2026-04-08T17:25:39"/>
    <d v="2026-08-05T15:00:00"/>
    <m/>
    <s v="PS"/>
    <s v="X"/>
    <s v="NO ADDON"/>
    <n v="20260806"/>
    <s v="Completed"/>
    <s v="HSI Bisnis Basic Promo HUT Telkom PSB 70% - 150 Mbps"/>
    <s v="INDIBIZ"/>
    <m/>
    <m/>
    <d v="2026-08-05T15:00:00"/>
    <s v="2026-08-05 15:00:00 | Nama PIC : Bp Dera No HP : 08562685148 No Alt : - M Janji : 05 Agustus 2026 Jam Pasang : Pagi / Siang Note : hubungi pelanggan jika ingin ke lokasi, terima kasih"/>
    <n v="2026"/>
    <n v="8"/>
    <n v="6"/>
    <d v="2026-08-06T00:00:00"/>
    <n v="0.375"/>
    <x v="0"/>
    <x v="1"/>
  </r>
  <r>
    <n v="611"/>
    <n v="1002516563"/>
    <n v="3"/>
    <x v="4"/>
    <n v="5"/>
    <s v="MATARAM"/>
    <s v="SUMBAWA"/>
    <s v="MLK"/>
    <s v="REG"/>
    <s v="AO"/>
    <s v="NEW SALES"/>
    <s v="1P INET"/>
    <s v="OSS - FALLOUT"/>
    <s v="RBS-Regional 3"/>
    <d v="2026-08-09T15:32:56"/>
    <d v="2026-08-10T13:05:08"/>
    <n v="69361913"/>
    <m/>
    <n v="172608206126"/>
    <s v="KEDAI SAE"/>
    <s v="ODP-MLK-FAD/55 FAD/D05/55.01"/>
    <s v="WO061330547"/>
    <m/>
    <m/>
    <m/>
    <n v="116.74930060762701"/>
    <n v="-8.9167805375867299"/>
    <s v="|MN02367|MYIA-028760493407/POI/RINAWATI/082147552840/rinawtii70@gmail.com"/>
    <s v="MYIB_ASSISTANT"/>
    <m/>
    <m/>
    <m/>
    <m/>
    <m/>
    <m/>
    <m/>
    <m/>
    <s v="Management Janji"/>
    <s v="2026-08-10 13:00:00 | Nama PIC : Ibu Rina No Hp : 082147552840 No Alt : - Tgl Pemasangan : 10 Agustus 2026 Interval : PAGI SIANG Note : Hubungi pelanggan terlebih dahulu"/>
    <s v="FCC"/>
    <d v="2026-09-08T15:39:44"/>
    <d v="2026-08-10T13:00:00"/>
    <m/>
    <s v="FO_UIM"/>
    <s v="SUMBAWA BARAT"/>
    <s v="NO ADDON"/>
    <m/>
    <s v="Provisioning Failed|UIM|INF009011015|1029:Reservation not found for Broadband CFS with Reservation ID : 36886955745"/>
    <s v="HSI Bisnis Basic Promo HUT Telkom PSB 70% - 50 Mbps"/>
    <s v="INDIBIZ"/>
    <m/>
    <m/>
    <d v="2026-08-10T13:00:00"/>
    <s v="2026-08-10 13:00:00 | Nama PIC : Ibu Rina No Hp : 082147552840 No Alt : - Tgl Pemasangan : 10 Agustus 2026 Interval : PAGI SIANG Note : Hubungi pelanggan terlebih dahulu"/>
    <m/>
    <m/>
    <m/>
    <e v="#NUM!"/>
    <e v="#NUM!"/>
    <x v="1"/>
    <x v="4"/>
  </r>
  <r>
    <n v="612"/>
    <n v="1002516819"/>
    <n v="3"/>
    <x v="5"/>
    <n v="5"/>
    <s v="SBY UTARA"/>
    <s v="GRESIK"/>
    <s v="BPG"/>
    <s v="REG"/>
    <s v="AO"/>
    <s v="NEW SALES"/>
    <m/>
    <s v="MIE - SEND SURVEY"/>
    <s v="RBS-Regional 3"/>
    <d v="2026-08-10T08:31:31"/>
    <d v="2026-08-10T15:24:01"/>
    <n v="69362038"/>
    <m/>
    <n v="152443207465"/>
    <s v="WARKOP KAMDAN"/>
    <s v="ODP-BPG-FA/100"/>
    <s v="WO061420968"/>
    <m/>
    <m/>
    <m/>
    <n v="112.4871285"/>
    <n v="-7.2671915"/>
    <s v="|MC70134|/WARKOP KAMDAN/KAMDAN SADAM ALIBI/087785706072/hamdansadamalibi@gmail.com/HSI Bisnis Promo HUT Telkom (1:1) 200 Mbps (Rp 790.000) PSB Rp 150.000/"/>
    <s v="Sales Force DBS"/>
    <m/>
    <m/>
    <m/>
    <m/>
    <m/>
    <m/>
    <m/>
    <m/>
    <s v="Management Janji"/>
    <s v="2026-08-11 13:00:00|Nama PIC:  BP KAMDAN  No HP: 087785706072 Alt: 087830543454 / WhatsApp Tanggal: 11/8/2026 Jam Pasang: Siang Note: Hubungi sebelum ke lokasi, terimakasih.|40010577|MYDITA"/>
    <s v="FCC"/>
    <d v="2026-10-08T08:40:06"/>
    <d v="2026-08-11T13:00:00"/>
    <m/>
    <s v="SURVEY_NEW_MANJA"/>
    <s v="NON-HERO GRESIK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KAMDAN  No HP: 087785706072 Alt: 087830543454 / WhatsApp Tanggal: 11/8/2026 Jam Pasang: Siang Note: Hubungi sebelum ke lokasi, terimakasih.|40010577|MYDITA"/>
    <m/>
    <m/>
    <m/>
    <e v="#NUM!"/>
    <e v="#NUM!"/>
    <x v="1"/>
    <x v="14"/>
  </r>
  <r>
    <n v="613"/>
    <n v="1002518218"/>
    <n v="3"/>
    <x v="0"/>
    <n v="5"/>
    <s v="KEDIRI"/>
    <s v="NGANJUK"/>
    <s v="NJK"/>
    <s v="REG"/>
    <s v="AO"/>
    <s v="NEW SALES"/>
    <s v="1P INET"/>
    <s v="Completed (PS)"/>
    <s v="RBS-Regional 3"/>
    <d v="2026-08-10T15:10:56"/>
    <d v="2026-08-10T18:52:27"/>
    <n v="69362627"/>
    <m/>
    <n v="152611229872"/>
    <s v="SPBU 5464403"/>
    <s v="ODP-NJK-FQ/08 FQ/D02/08.01"/>
    <s v="WO061417215"/>
    <m/>
    <m/>
    <m/>
    <n v="111.920222781557"/>
    <n v="-7.6007293486941299"/>
    <s v="|MN02822|MYIA-050278662963/POI/SULIS SETYAJI/082140584771/spbu5464403ngk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."/>
    <s v="FCC"/>
    <d v="2026-10-08T15:25:39"/>
    <d v="2026-08-11T13:00:00"/>
    <m/>
    <s v="PS"/>
    <s v="X"/>
    <s v="NO ADDON"/>
    <n v="20260810"/>
    <s v="Completed"/>
    <s v="HSI Bisnis Promo HUT Telkom PSB 70% - 50 Mbps"/>
    <s v="INDIBIZ"/>
    <m/>
    <m/>
    <d v="2026-08-11T13:00:00"/>
    <s v="2026-08-11 13:00:00 | Tanggal pemasangan :11/08/2026 Jam pemasangan : siang Info Tambahan : Hubungi pelanggan dulu sebelum ke lokasi terima kasih."/>
    <n v="2026"/>
    <n v="8"/>
    <n v="10"/>
    <d v="2026-08-10T00:00:00"/>
    <n v="-1.5416666666642413"/>
    <x v="0"/>
    <x v="20"/>
  </r>
  <r>
    <n v="614"/>
    <n v="1002514829"/>
    <n v="3"/>
    <x v="5"/>
    <n v="5"/>
    <s v="SBY UTARA"/>
    <s v="TANDES"/>
    <s v="KLN"/>
    <s v="REG"/>
    <s v="AO"/>
    <s v="NEW SALES"/>
    <s v="1P INET"/>
    <s v="Completed (PS)"/>
    <s v="RBS-Regional 3"/>
    <d v="2026-08-07T14:25:58"/>
    <d v="2026-08-08T18:23:43"/>
    <n v="69360876"/>
    <m/>
    <n v="152418251057"/>
    <s v="CV. Paracom"/>
    <s v="ODP-KLN-FBE/31 FBE/D01/31.01"/>
    <s v="WO061172044"/>
    <m/>
    <m/>
    <m/>
    <n v="112.703339"/>
    <n v="-7.2574899999999998"/>
    <s v="|MB00449|MYIA-023341108656/POI/bapak/085792529001/firdaamufliha@gmail.com"/>
    <s v="MYIB_ASSISTANT"/>
    <m/>
    <m/>
    <m/>
    <m/>
    <m/>
    <m/>
    <m/>
    <m/>
    <s v="Management Janji"/>
    <s v="2026-08-09 13:00:00 | telp :085792529001  alt : pagi / siang 099/08/2026 hub sebelum ke lokasi  "/>
    <s v="FCC"/>
    <d v="2026-07-08T14:40:02"/>
    <d v="2026-08-09T13:00:00"/>
    <m/>
    <s v="PS"/>
    <s v="KEBALEN"/>
    <s v="NO ADDON"/>
    <n v="20260808"/>
    <s v="Completed"/>
    <s v="HSI Bisnis Promo HUT Telkom PSB 70% - 150 Mbps"/>
    <s v="INDIBIZ"/>
    <m/>
    <m/>
    <d v="2026-08-09T13:00:00"/>
    <s v="2026-08-09 13:00:00 | telp :085792529001  alt : pagi / siang 099/08/2026 hub sebelum ke lokasi  "/>
    <n v="2026"/>
    <n v="8"/>
    <n v="8"/>
    <d v="2026-08-08T00:00:00"/>
    <n v="-1.5416666666642413"/>
    <x v="0"/>
    <x v="26"/>
  </r>
  <r>
    <n v="615"/>
    <n v="1002504794"/>
    <n v="3"/>
    <x v="5"/>
    <n v="5"/>
    <s v="SBY UTARA"/>
    <s v="GRESIK"/>
    <s v="CRM"/>
    <s v="REG"/>
    <s v="AO"/>
    <s v="NEW SALES"/>
    <m/>
    <s v="100 | REVOKE COMPLETED"/>
    <s v="RBS-Regional 3"/>
    <d v="2026-08-01T16:08:45"/>
    <d v="2026-08-03T11:47:11"/>
    <n v="69339285"/>
    <m/>
    <n v="152446245863"/>
    <s v="PT SAKTISETIA SENTOSA"/>
    <s v="ODP-CRM-FD/14"/>
    <s v="WO060668949"/>
    <m/>
    <m/>
    <m/>
    <n v="112.542769970132"/>
    <n v="-7.2239180266593497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1-08T16:09:50"/>
    <m/>
    <s v="Kendala Pelanggan"/>
    <s v="REVOKE"/>
    <s v="NON-HERO GRESIK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1T07:00:00"/>
    <s v="2026-07-09 15:00:00|Tanggal pemasangan : 09/07/2024  Jam pemasangan : 08.00 - 12.00  Info Tambahan : Hubungi pelanggan dulu sebelum ke lokasi  terima kasih.|DA7880|MYDITA"/>
    <m/>
    <m/>
    <m/>
    <e v="#NUM!"/>
    <e v="#NUM!"/>
    <x v="1"/>
    <x v="14"/>
  </r>
  <r>
    <n v="616"/>
    <n v="1002513456"/>
    <n v="3"/>
    <x v="0"/>
    <n v="5"/>
    <s v="KEDIRI"/>
    <s v="TULUNGAGUNG"/>
    <s v="NGU"/>
    <s v="REG"/>
    <s v="AO"/>
    <s v="NEW SALES"/>
    <s v="1P INET"/>
    <s v="Completed (PS)"/>
    <s v="RBS-Regional 3"/>
    <d v="2026-08-06T18:46:56"/>
    <d v="2026-08-07T13:06:21"/>
    <n v="69360334"/>
    <m/>
    <n v="152637211080"/>
    <s v="UD. TRI SULISTYANINGSIH (SPBU Pertamina 54.662.03)"/>
    <s v="ODP-NGU-FC/58 FC/D01/58.01"/>
    <s v="WO061115422"/>
    <m/>
    <m/>
    <m/>
    <n v="111.993217035581"/>
    <n v="-8.0962161328539093"/>
    <s v="|MN02702|MYIA-008524629991/POI/DWI ARIS SETIAWAN/085749666110/spbu.bsgroup03@gmail.com"/>
    <s v="MYIB_ASSISTANT"/>
    <m/>
    <m/>
    <m/>
    <m/>
    <m/>
    <m/>
    <m/>
    <m/>
    <s v="Management Janji"/>
    <s v="2026-08-07 15:00:00 | Nama PIC : BAPAK DWI No HP : 085749666110 Alt :  M Janji : (JUMAT/7/AGUSTUS/2026) jam Pasang : 09:00 Note : hubungi pelanggan jika ingin kelokasi"/>
    <s v="FCC"/>
    <d v="2026-06-08T18:55:50"/>
    <d v="2026-08-07T15:00:00"/>
    <m/>
    <s v="PS"/>
    <s v="TULUNGAGUNG"/>
    <s v="NO ADDON"/>
    <n v="20260807"/>
    <s v="Completed"/>
    <s v="HSI Bisnis Promo HUT Telkom PSB 70% - 50 Mbps"/>
    <s v="INDIBIZ"/>
    <m/>
    <m/>
    <d v="2026-08-07T15:00:00"/>
    <s v="2026-08-07 15:00:00 | Nama PIC : BAPAK DWI No HP : 085749666110 Alt :  M Janji : (JUMAT/7/AGUSTUS/2026) jam Pasang : 09:00 Note : hubungi pelanggan jika ingin kelokasi"/>
    <n v="2026"/>
    <n v="8"/>
    <n v="7"/>
    <d v="2026-08-07T00:00:00"/>
    <n v="-0.625"/>
    <x v="0"/>
    <x v="18"/>
  </r>
  <r>
    <n v="617"/>
    <n v="1002512691"/>
    <n v="3"/>
    <x v="3"/>
    <n v="4"/>
    <s v="MAGELANG"/>
    <s v="PURWOREJJO"/>
    <s v="KTA"/>
    <s v="REG"/>
    <s v="AO"/>
    <s v="NEW SALES"/>
    <s v="1P INET"/>
    <s v="Completed (PS)"/>
    <s v="RBS-Regional 3"/>
    <d v="2026-08-06T14:31:57"/>
    <d v="2026-08-08T16:11:14"/>
    <n v="69360065"/>
    <m/>
    <n v="146142107611"/>
    <s v="Apotik Ummati"/>
    <s v="ODP-KTA-FAG/008 FAG/D01/008.01"/>
    <s v="WO061085517"/>
    <m/>
    <m/>
    <m/>
    <n v="109.9217113"/>
    <n v="-7.7553115999999997"/>
    <s v="|MN01685|MYIA-082751782251/POI/ARIF BUDI SANTOSO/081392666125/arifbudi.sdr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KUTOARJO"/>
    <s v="NO ADDON"/>
    <n v="20260808"/>
    <s v="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0"/>
    <x v="1"/>
  </r>
  <r>
    <n v="618"/>
    <n v="1002518364"/>
    <n v="3"/>
    <x v="0"/>
    <n v="5"/>
    <s v="MADIUN"/>
    <s v="NGAWI"/>
    <s v="MGT"/>
    <s v="REG"/>
    <s v="AO"/>
    <s v="NEW SALES"/>
    <s v="1P INET"/>
    <s v="MIE - SEND SURVEY"/>
    <s v="RBS-Regional 3"/>
    <d v="2026-08-10T15:50:57"/>
    <d v="2026-08-10T15:52:01"/>
    <n v="69362655"/>
    <m/>
    <n v="152603215873"/>
    <s v="SPBU 54.633.18"/>
    <s v="ODP-MGT-FN/23 FN/D04/23.01"/>
    <s v="WO061424049"/>
    <m/>
    <m/>
    <m/>
    <n v="111.3357355"/>
    <n v="-7.7476133999999997"/>
    <s v="|MN00285|MYIA-064970504293/POI/ANDIKA FAJAR SULENDRA/081335455766/spbuparang.5463318@gmail.com"/>
    <s v="MYIB_ASSISTANT"/>
    <m/>
    <m/>
    <m/>
    <m/>
    <m/>
    <m/>
    <m/>
    <m/>
    <s v="Management Janji"/>
    <s v="2026-08-11 13:00:00 | Nama PIC : bapak rustam No HP : 081335455766 Alt :  M Janji : (SELASA/11/AGUSTUS/2026) jam Pasang : 09:00 Note : hubungi pelanggan jika ingin kelokasi"/>
    <s v="FCC"/>
    <d v="2026-10-08T15:55:05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Nama PIC : bapak rustam No HP : 081335455766 Alt :  M Janji : (SELASA/11/AGUSTUS/2026) jam Pasang : 09:00 Note : hubungi pelanggan jika ingin kelokasi"/>
    <m/>
    <m/>
    <m/>
    <e v="#NUM!"/>
    <e v="#NUM!"/>
    <x v="1"/>
    <x v="21"/>
  </r>
  <r>
    <n v="619"/>
    <n v="1002514707"/>
    <n v="3"/>
    <x v="6"/>
    <n v="5"/>
    <s v="JEMBER"/>
    <s v="JEMBER"/>
    <s v="TGU"/>
    <s v="REG"/>
    <s v="AO"/>
    <s v="NEW SALES"/>
    <s v="1P INET"/>
    <s v="Completed (PS)"/>
    <s v="RBS-Regional 3"/>
    <d v="2026-08-07T13:53:56"/>
    <d v="2026-08-07T16:14:18"/>
    <n v="69360815"/>
    <m/>
    <n v="152513202840"/>
    <s v="PTmarga jaya mapan SPBU 5468138 semboro"/>
    <s v="ODP-TGU-FB/90"/>
    <s v="WO061168364"/>
    <m/>
    <m/>
    <m/>
    <n v="113.43891410000001"/>
    <n v="-8.1858673"/>
    <s v="|MC30146|MYIA-032300727967/POI/SONNY YOHANES SUGIYANTO/08113509618/sonny.yohanes@gmail.com"/>
    <s v="MYIB_ASSISTANT"/>
    <m/>
    <m/>
    <m/>
    <m/>
    <m/>
    <m/>
    <m/>
    <m/>
    <s v="Management Janji"/>
    <s v="2026-08-08 13:00:00 | Nama PIC:  bu maratus No HP: 08113509618 Alt: Tanggal: 8/8/2026 Jam Pasang: Siang Note: Hubungi sebelum ke lokasi, terimakasih"/>
    <s v="FCC"/>
    <d v="2026-07-08T13:54:50"/>
    <d v="2026-08-08T13:00:00"/>
    <m/>
    <s v="PS"/>
    <s v="TANGGUL"/>
    <s v="NO ADDON"/>
    <n v="20260807"/>
    <s v="Completed"/>
    <s v="HSI Bisnis Promo HUT Telkom PSB 70% - 50 Mbps"/>
    <s v="INDIBIZ"/>
    <m/>
    <m/>
    <d v="2026-08-08T13:00:00"/>
    <s v="2026-08-08 13:00:00 | Nama PIC:  bu maratus No HP: 08113509618 Alt: Tanggal: 8/8/2026 Jam Pasang: Siang Note: Hubungi sebelum ke lokasi, terimakasih"/>
    <n v="2026"/>
    <n v="8"/>
    <n v="7"/>
    <d v="2026-08-07T00:00:00"/>
    <n v="-1.5416666666642413"/>
    <x v="0"/>
    <x v="27"/>
  </r>
  <r>
    <n v="620"/>
    <n v="1002510890"/>
    <n v="3"/>
    <x v="4"/>
    <n v="5"/>
    <s v="MATARAM"/>
    <s v="INNER - NUSA TENGGARA"/>
    <s v="MTR"/>
    <s v="REG"/>
    <s v="AO"/>
    <s v="NEW SALES"/>
    <s v="1P INET"/>
    <s v="9 | WFM - UN-SCS"/>
    <s v="RBS-Regional 3"/>
    <d v="2026-08-05T14:49:28"/>
    <d v="2026-08-05T14:49:28"/>
    <n v="69355300"/>
    <m/>
    <m/>
    <s v="DEVA MOTOR"/>
    <m/>
    <s v="WO060461249"/>
    <m/>
    <m/>
    <m/>
    <n v="116.08622"/>
    <n v="-8.5436499999999995"/>
    <s v="|MC40234|MYIA-076963371891/POI/solihin/087713460255/devamotor305@gmail.com"/>
    <s v="MYIB_ASSISTANT"/>
    <m/>
    <m/>
    <m/>
    <m/>
    <m/>
    <m/>
    <m/>
    <m/>
    <s v="Management Janji"/>
    <s v="2026-07-31 10:00:00 | Jam pemasangan : 12.00 Info Tambahan : Hubungi pelanggan dulu sebelum ke lokasi terimakasih  "/>
    <s v="FCC"/>
    <d v="2026-05-08T14:54:47"/>
    <d v="2026-07-31T00:00:00"/>
    <m/>
    <s v="UNSC"/>
    <s v="X"/>
    <s v="NO ADDON"/>
    <m/>
    <s v="Inprogress Alpro, SC Lama : SC1002500620"/>
    <s v="HSI Bisnis Khusus Winback PSB 70% - 50 Mbps"/>
    <s v="INDIBIZ"/>
    <m/>
    <m/>
    <d v="2026-07-31T10:00:00"/>
    <s v="2026-07-31 10:00:00 | Jam pemasangan : 12.00 Info Tambahan : Hubungi pelanggan dulu sebelum ke lokasi terimakasih  "/>
    <m/>
    <m/>
    <m/>
    <e v="#NUM!"/>
    <e v="#NUM!"/>
    <x v="1"/>
    <x v="30"/>
  </r>
  <r>
    <n v="621"/>
    <n v="1002514414"/>
    <n v="3"/>
    <x v="6"/>
    <n v="5"/>
    <s v="JEMBER"/>
    <s v="BONDOWOSO"/>
    <s v="BOW"/>
    <s v="REG"/>
    <s v="AO"/>
    <s v="NEW SALES"/>
    <s v="1P INET"/>
    <s v="Completed (PS)"/>
    <s v="RBS-Regional 3"/>
    <d v="2026-08-07T11:47:57"/>
    <d v="2026-08-08T15:28:36"/>
    <n v="69360678"/>
    <m/>
    <n v="152507225606"/>
    <s v="SPPG BONDOWOSO BADEAN 1"/>
    <s v="ODP-BOW-FB/37 FB/D01/37.01"/>
    <s v="WO061152957"/>
    <m/>
    <m/>
    <m/>
    <n v="113.81268583238101"/>
    <n v="-7.9142809290876599"/>
    <s v="MD|MYDB-20260807264624|DC30008/MC30147|SPPG BONDOWOSO BADEAN 1|082339590905"/>
    <s v="MYDIGIBIZPARTNER"/>
    <m/>
    <m/>
    <m/>
    <m/>
    <m/>
    <m/>
    <m/>
    <m/>
    <s v="Management Janji"/>
    <s v="2026-08-08 08:00:00 | Nama PIC : BAPAK FERI No HP : 082339590905 Alt :  M Janji : (SABTU/8/AGUSTUS/2026) jam Pasang : 09:00 Note : hubungi pelanggan jika ingin kelokasi"/>
    <s v="FCC"/>
    <d v="2026-07-08T11:55:04"/>
    <d v="2026-08-08T08:00:00"/>
    <m/>
    <s v="PS"/>
    <s v="BONDOWOSO"/>
    <s v="NO ADDON"/>
    <n v="20260808"/>
    <s v="Completed"/>
    <s v="HSI Bisnis Promo HUT Telkom PSB 70% - 100 Mbps"/>
    <s v="INDIBIZ"/>
    <m/>
    <m/>
    <d v="2026-08-08T08:00:00"/>
    <s v="2026-08-08 08:00:00 | Nama PIC : BAPAK FERI No HP : 082339590905 Alt :  M Janji : (SABTU/8/AGUSTUS/2026) jam Pasang : 09:00 Note : hubungi pelanggan jika ingin kelokasi"/>
    <n v="2026"/>
    <n v="8"/>
    <n v="8"/>
    <d v="2026-08-08T00:00:00"/>
    <n v="-0.33333333333575865"/>
    <x v="0"/>
    <x v="27"/>
  </r>
  <r>
    <n v="622"/>
    <n v="1002507761"/>
    <n v="3"/>
    <x v="0"/>
    <n v="5"/>
    <s v="MALANG"/>
    <s v="KEPANJEN"/>
    <s v="SWJ"/>
    <s v="REG"/>
    <s v="AO"/>
    <s v="NEW SALES"/>
    <s v="1P INET"/>
    <s v="Completed (PS)"/>
    <s v="RBS-Regional 3"/>
    <d v="2026-08-04T11:28:57"/>
    <d v="2026-08-04T14:52:47"/>
    <n v="69358143"/>
    <m/>
    <n v="152705284843"/>
    <s v="PT. Zigma Teknologi Indonesia"/>
    <s v="ODP-MLG-FBU/70 FBU/D01/70.01"/>
    <s v="WO060874329"/>
    <m/>
    <m/>
    <m/>
    <n v="112.6729254"/>
    <n v="-7.9821304"/>
    <s v="|MC20200|MYIA-041450520555/POI/Reyki Irmawan/087856888785/reyki.irmawan@gmail.com"/>
    <s v="MYIB_ASSISTANT"/>
    <m/>
    <m/>
    <m/>
    <m/>
    <m/>
    <m/>
    <m/>
    <m/>
    <s v="Management Janji"/>
    <s v="2026-08-05 08:00:00 | Nama PIC : Bp Reyki No HP : 087856888785 No Alt : - M Janji : 05 Agustus 2026 Jam Pasang : Pagi / Siang Note : hubungi pelanggan jika ingin ke lokasi, terima kasih"/>
    <s v="FCC"/>
    <d v="2026-04-08T11:40:22"/>
    <d v="2026-08-05T08:00:00"/>
    <m/>
    <s v="PS"/>
    <s v="SAWOJAJAR"/>
    <s v="NO ADDON"/>
    <n v="20260804"/>
    <s v="Completed"/>
    <s v="HSI Bisnis Promo HUT Telkom PSB 70% - 300 Mbps"/>
    <s v="INDIBIZ"/>
    <m/>
    <m/>
    <d v="2026-08-05T08:00:00"/>
    <s v="2026-08-05 08:00:00 | Nama PIC : Bp Reyki No HP : 087856888785 No Alt : - M Janji : 05 Agustus 2026 Jam Pasang : Pagi / Siang Note : hubungi pelanggan jika ingin ke lokasi, terima kasih"/>
    <n v="2026"/>
    <n v="8"/>
    <n v="4"/>
    <d v="2026-08-04T00:00:00"/>
    <n v="-1.3333333333357587"/>
    <x v="0"/>
    <x v="23"/>
  </r>
  <r>
    <n v="623"/>
    <n v="1002507331"/>
    <n v="3"/>
    <x v="6"/>
    <n v="5"/>
    <s v="PASURUAN"/>
    <s v="PASURUAN"/>
    <s v="PSN"/>
    <s v="REG"/>
    <s v="AO"/>
    <s v="NEW SALES"/>
    <m/>
    <s v="Completed (PS)"/>
    <s v="RBS-Regional 3"/>
    <d v="2026-08-04T10:19:01"/>
    <d v="2026-08-05T14:18:42"/>
    <n v="69358043"/>
    <m/>
    <n v="152729256676"/>
    <s v="SDK SANG TIMUR"/>
    <s v="ODP-PSN-F02/15"/>
    <s v="WO060886770"/>
    <m/>
    <m/>
    <m/>
    <n v="112.9044373"/>
    <n v="-7.6474829"/>
    <s v="|MN02680|/SDK SANG TIMUR/WINBACK 2.0 HSI B2B (1:1) 75MBPS 415RB PSB DISC 70%//sangtimursdk32@gmail.com/CRESTELA TRI WAHYU PUTRI/82132844800"/>
    <s v="Sales Force DBS"/>
    <m/>
    <m/>
    <m/>
    <m/>
    <m/>
    <m/>
    <m/>
    <m/>
    <s v="Management Janji"/>
    <s v="2026-08-05 13:00:00|Nama PIC : Ibu Crestela No HP : 082132844800 No Alt : - M Janji : 05 Agustus 2026 Jam Pasang : Pagi / Siang Note : hubungi pelanggan jika ingin ke lokasi, terima kasih|40951378|MYDITA"/>
    <s v="FCC"/>
    <d v="2026-04-08T10:25:32"/>
    <d v="2026-08-05T13:00:00"/>
    <m/>
    <s v="PS"/>
    <s v="PASURUA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PIC : Ibu Crestela No HP : 082132844800 No Alt : - M Janji : 05 Agustus 2026 Jam Pasang : Pagi / Siang Note : hubungi pelanggan jika ingin ke lokasi, terima kasih|40951378|MYDITA"/>
    <n v="2026"/>
    <n v="8"/>
    <n v="5"/>
    <d v="2026-08-05T00:00:00"/>
    <n v="-0.54166666666424135"/>
    <x v="0"/>
    <x v="17"/>
  </r>
  <r>
    <n v="624"/>
    <n v="1002514788"/>
    <n v="3"/>
    <x v="5"/>
    <n v="5"/>
    <s v="SBY UTARA"/>
    <s v="LAMONGAN"/>
    <s v="LMG"/>
    <s v="REG"/>
    <s v="AO"/>
    <s v="NEW SALES"/>
    <m/>
    <s v="Completed (PS)"/>
    <s v="RBS-Regional 3"/>
    <d v="2026-08-07T14:15:14"/>
    <d v="2026-08-09T19:31:56"/>
    <n v="69360823"/>
    <m/>
    <n v="152433910085"/>
    <s v="SPBU 5462222"/>
    <s v="ODP-LMG-FD/67"/>
    <s v="WO061260430"/>
    <m/>
    <m/>
    <m/>
    <n v="112.44517399999999"/>
    <n v="-7.0943082000000004"/>
    <s v="AMRBS;402409;AMEX;DODOD HERMANU;RBS-3;SURAMADU;PSB;SPBU 5462222;087753000130;spbu.5462222@yahoo.com;HSI Bisnis Promo HUT Telkom (1:1) 50 Mbps (Rp 355.000) PSB Rp 150.000;Winarti;-7.0943377, 112.4453922"/>
    <s v="Amex"/>
    <m/>
    <m/>
    <m/>
    <m/>
    <m/>
    <m/>
    <m/>
    <m/>
    <s v="Management Janji"/>
    <s v="2026-08-09 10:00:00|Tgl Pemasangan : 09 Agustus 2026 Interval : PAGI SIANG Note : Hubungi pelanggan terlebih dahulu|40981182|MYDITA"/>
    <s v="FCC"/>
    <d v="2026-07-08T14:25:34"/>
    <d v="2026-08-09T10:00:00"/>
    <m/>
    <s v="PS"/>
    <s v="LAMONGAN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0:00:00"/>
    <s v="2026-08-09 10:00:00|Tgl Pemasangan : 09 Agustus 2026 Interval : PAGI SIANG Note : Hubungi pelanggan terlebih dahulu|40981182|MYDITA"/>
    <n v="2026"/>
    <n v="8"/>
    <n v="9"/>
    <d v="2026-08-09T00:00:00"/>
    <n v="-0.41666666666424135"/>
    <x v="0"/>
    <x v="14"/>
  </r>
  <r>
    <n v="625"/>
    <n v="1002513464"/>
    <n v="3"/>
    <x v="0"/>
    <n v="5"/>
    <s v="MADIUN"/>
    <s v="MADIUN"/>
    <s v="MSP"/>
    <s v="REG"/>
    <s v="AO"/>
    <s v="NEW SALES"/>
    <s v="1P INET"/>
    <s v="Completed (PS)"/>
    <s v="RBS-Regional 3"/>
    <d v="2026-08-06T19:02:02"/>
    <d v="2026-08-07T16:29:41"/>
    <n v="69360347"/>
    <m/>
    <n v="152631206949"/>
    <s v="SPBU 54.633.06"/>
    <s v="ODP-MSP-FG/06"/>
    <s v="WO061116207"/>
    <m/>
    <m/>
    <m/>
    <n v="111.42734299999999"/>
    <n v="-7.5500769999999999"/>
    <s v="|MN02429|MYIA-006968730312/POI/ADIAWAN/083865121146/spbu05.5463306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9:10:22"/>
    <d v="2026-08-07T15:00:00"/>
    <m/>
    <s v="PS"/>
    <s v="CARUBAN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0"/>
    <x v="21"/>
  </r>
  <r>
    <n v="626"/>
    <n v="1002513051"/>
    <n v="3"/>
    <x v="7"/>
    <n v="4"/>
    <s v="KUDUS"/>
    <s v="PATI"/>
    <s v="JWN"/>
    <s v="REG"/>
    <s v="AO"/>
    <s v="NEW SALES"/>
    <m/>
    <s v="Completed (PS)"/>
    <s v="RBS-Regional 3"/>
    <d v="2026-08-06T16:04:30"/>
    <d v="2026-08-06T20:07:38"/>
    <n v="69359310"/>
    <m/>
    <n v="141571105598"/>
    <s v="SMPN 2 BATANGAN"/>
    <s v="ODP-JWN-FH/047"/>
    <s v="WO061099899"/>
    <m/>
    <m/>
    <m/>
    <n v="111.200972100996"/>
    <n v="-6.7138903372497802"/>
    <s v="|MC60052|MYIA-042546297745/POI/Mukhlisin/082335357398/smpn2batangan@gmail.com"/>
    <s v="Sales Profesional"/>
    <m/>
    <m/>
    <m/>
    <m/>
    <m/>
    <m/>
    <m/>
    <m/>
    <s v="Management Janji"/>
    <s v="2026-08-06 13:00:00 | Nama PIC : BAPAK MUHLISIN  No HP :  082335357398  Alt :   M Janji : (kamis/6/AGUSTUS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13:00:00 | Nama PIC : BAPAK MUHLISIN  No HP :  082335357398  Alt :   M Janji : (kamis/6/AGUSTUS/2026)  jam Pasang : 09:00  Note : hubungi pelanggan jika ingin kelokasi"/>
    <n v="2026"/>
    <n v="8"/>
    <n v="6"/>
    <d v="2026-08-06T00:00:00"/>
    <n v="-0.29166666666424135"/>
    <x v="0"/>
    <x v="1"/>
  </r>
  <r>
    <n v="627"/>
    <n v="1002518294"/>
    <n v="3"/>
    <x v="2"/>
    <n v="5"/>
    <s v="SINGARJA"/>
    <s v="GIANYAR"/>
    <s v="GIN"/>
    <s v="REG"/>
    <s v="AO"/>
    <s v="NEW SALES"/>
    <m/>
    <s v="CC - HD1A - INPROGRESS UNCONTACTED"/>
    <s v="RBS-Regional 3"/>
    <d v="2026-08-10T15:32:36"/>
    <d v="2026-08-10T18:51:36"/>
    <n v="69362644"/>
    <m/>
    <n v="172407213925"/>
    <s v="PT Purty Energi Abadi"/>
    <s v="ODP-GIN-FAN/26"/>
    <m/>
    <m/>
    <m/>
    <m/>
    <n v="115.3084132"/>
    <n v="-8.5483568000000005"/>
    <s v="|MN02658|/PIC I WAYAN AGUS WIRASA/083119378360/spbu.bali.5480507@gmail.com"/>
    <s v="Sales Force DBS"/>
    <m/>
    <m/>
    <m/>
    <m/>
    <m/>
    <m/>
    <m/>
    <m/>
    <m/>
    <m/>
    <m/>
    <d v="2026-10-08T15:39:56"/>
    <m/>
    <m/>
    <s v="FCC"/>
    <s v="GIANYAR"/>
    <s v="NO ADDON"/>
    <m/>
    <s v="UNCONTACTED : Telepon Tidak Diangkat - RNA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5"/>
  </r>
  <r>
    <n v="628"/>
    <n v="1002504815"/>
    <n v="3"/>
    <x v="1"/>
    <n v="4"/>
    <s v="SEMARANG"/>
    <s v="INNER - SEMARANG JATENG UTARA"/>
    <s v="SMC"/>
    <s v="REG"/>
    <s v="AO"/>
    <s v="NEW SALES"/>
    <s v="1P INET"/>
    <s v="102 | FOLLOW UP COMPLETED"/>
    <s v="RBS-Regional 3"/>
    <d v="2026-08-01T16:22:56"/>
    <d v="2026-08-04T10:52:26"/>
    <n v="69356840"/>
    <m/>
    <n v="146422108899"/>
    <s v="SPBU 44.502.22 SEMARANG"/>
    <s v="ODP-SMC-FF/085 FF/D11/085.01"/>
    <s v="WO060669803"/>
    <m/>
    <m/>
    <m/>
    <n v="110.427595"/>
    <n v="-7.0173350000000001"/>
    <s v="|MN02184|MYIA-022512401970/POI/ABDUL BASIR /081901080037/spbu4450222@gmail.com"/>
    <s v="MYIB_ASSISTANT"/>
    <m/>
    <m/>
    <m/>
    <m/>
    <m/>
    <m/>
    <m/>
    <m/>
    <s v="Management Janji"/>
    <s v="2026-08-02 13:00:00 | Jam pemasangan : 12.00 Info Tambahan : Hubungi pelanggan dulu sebelum ke lokasi terimakasih  "/>
    <s v="FCC"/>
    <d v="2026-01-08T16:25:06"/>
    <d v="2026-08-02T13:00:00"/>
    <m/>
    <s v="REVOKE"/>
    <s v="X"/>
    <s v="NO ADDON"/>
    <m/>
    <s v="Follow Up Revoke Completed, New Order ID : SC1002507542"/>
    <s v="HSI Bisnis Promo HUT Telkom PSB 70% - 100 Mbps"/>
    <s v="INDIBIZ"/>
    <m/>
    <m/>
    <d v="2026-08-02T13:00:00"/>
    <s v="2026-08-02 13:00:00 | Jam pemasangan : 12.00 Info Tambahan : Hubungi pelanggan dulu sebelum ke lokasi terimakasih  "/>
    <m/>
    <m/>
    <m/>
    <e v="#NUM!"/>
    <e v="#NUM!"/>
    <x v="1"/>
    <x v="1"/>
  </r>
  <r>
    <n v="629"/>
    <n v="1002507259"/>
    <n v="3"/>
    <x v="4"/>
    <n v="5"/>
    <s v="KUPANG"/>
    <s v="MAUMERE"/>
    <s v="LRT"/>
    <s v="REG"/>
    <s v="AO"/>
    <s v="NEW SALES"/>
    <s v="1P INET"/>
    <s v="9 | WFM - UN-SCS"/>
    <s v="RBS-Regional 3"/>
    <d v="2026-08-04T10:07:26"/>
    <d v="2026-08-04T10:07:27"/>
    <n v="69355302"/>
    <m/>
    <m/>
    <s v="Puskesmas lewolema"/>
    <m/>
    <s v="WO060463534"/>
    <m/>
    <m/>
    <m/>
    <n v="122.93213799999999"/>
    <n v="-8.3319700000000001"/>
    <s v="|MC40173|MYIA-068533817741/POI/ibu Sarinah/081246486938/sarinahjulibahi@gmail.com"/>
    <s v="MYIB_ASSISTANT"/>
    <m/>
    <m/>
    <m/>
    <m/>
    <m/>
    <m/>
    <m/>
    <m/>
    <s v="Management Janji"/>
    <s v="2026-07-31 13:00:00 | Tanggal Pemasangan : 31 Juli 2026 Jam Pemasangan : 08:00 13:00 Info Tambahan : Hubungi pelanggan dulu sebelum ke lokasi terimakasih"/>
    <s v="FCC"/>
    <d v="2026-04-08T10:10:33"/>
    <d v="2026-07-31T00:00:00"/>
    <m/>
    <s v="UNSC"/>
    <s v="X"/>
    <s v="NETMONK"/>
    <m/>
    <s v="Inprogress Alpro, SC Lama : SC1002500654"/>
    <s v="HSI Bisnis Basic Bundling Netmonk PSB 70% - 50 Mbps"/>
    <s v="INDIBIZ"/>
    <m/>
    <m/>
    <d v="2026-07-31T13:00:00"/>
    <s v="2026-07-31 13:00:00 | Tanggal Pemasangan : 31 Juli 2026 Jam Pemasangan : 08:00 13:00 Info Tambahan : Hubungi pelanggan dulu sebelum ke lokasi terimakasih"/>
    <m/>
    <m/>
    <m/>
    <e v="#NUM!"/>
    <e v="#NUM!"/>
    <x v="1"/>
    <x v="35"/>
  </r>
  <r>
    <n v="630"/>
    <n v="1002517354"/>
    <n v="3"/>
    <x v="6"/>
    <n v="5"/>
    <s v="JEMBER"/>
    <s v="JEMBER"/>
    <s v="TGU"/>
    <s v="REG"/>
    <s v="AO"/>
    <s v="NEW SALES"/>
    <m/>
    <s v="Completed (PS)"/>
    <s v="RBS-Regional 3"/>
    <d v="2026-08-10T11:08:57"/>
    <d v="2026-08-10T16:57:56"/>
    <n v="69360737"/>
    <m/>
    <n v="152513202841"/>
    <s v="SMAN UMBULSARI"/>
    <s v="ODP-TGU-FA/04"/>
    <s v="WO061376967"/>
    <m/>
    <m/>
    <m/>
    <n v="113.4261643"/>
    <n v="-8.2553830999999995"/>
    <s v="MD|MYDB-20260806264570|DN00001/MN00906|SMAN UMBULSARI|088230129397"/>
    <s v="MYDIGIBIZPARTNER"/>
    <m/>
    <m/>
    <m/>
    <m/>
    <m/>
    <m/>
    <m/>
    <m/>
    <s v="Management Janji"/>
    <s v="2026-08-08 13:00:00 | Nama PIC : Bapak Imron  No HP : 088230129397  No Alternatif : 085230549169  M Janji : 08/08/2026  Jam Pasang : Pagi  NoteÃ‚Â :  Hubungi terlebih dahulu sebelum ke lokasi "/>
    <s v="FCC"/>
    <d v="2026-10-08T11:10:24"/>
    <m/>
    <m/>
    <s v="PS"/>
    <s v="TANGGUL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8 13:00:00 | Nama PIC : Bapak Imron  No HP : 088230129397  No Alternatif : 085230549169  M Janji : 08/08/2026  Jam Pasang : Pagi  NoteÃ‚Â :  Hubungi terlebih dahulu sebelum ke lokasi "/>
    <n v="2026"/>
    <n v="8"/>
    <n v="10"/>
    <d v="2026-08-10T00:00:00"/>
    <n v="-0.29166666666424135"/>
    <x v="0"/>
    <x v="27"/>
  </r>
  <r>
    <n v="631"/>
    <n v="1002505634"/>
    <n v="3"/>
    <x v="4"/>
    <n v="5"/>
    <s v="MATARAM"/>
    <s v="LOMBOK TIMUR UTARA"/>
    <s v="SGG"/>
    <s v="REG"/>
    <s v="AO"/>
    <s v="NEW SALES"/>
    <m/>
    <s v="QC MIA - INVALID QUALITY CONTROL MIA"/>
    <s v="RBS-Regional 3"/>
    <d v="2026-08-03T09:39:05"/>
    <d v="2026-08-08T18:07:25"/>
    <n v="69357254"/>
    <m/>
    <n v="172604214070"/>
    <s v="White Bamboo (Athaya Resto)"/>
    <s v="ODP-SGG-FCLG/22"/>
    <m/>
    <m/>
    <m/>
    <m/>
    <n v="116.039919"/>
    <n v="-8.3536099999999998"/>
    <s v="RBS HSI |Rian Puja Atmawikarsa | 406910 | TREG 3 |White Bamboo (Athaya Resto)| 82236305911|81803680445| HSI BISNIS 50 MBPS"/>
    <s v="Amex"/>
    <m/>
    <m/>
    <m/>
    <m/>
    <m/>
    <m/>
    <m/>
    <m/>
    <m/>
    <m/>
    <m/>
    <d v="2026-03-08T09:40:13"/>
    <m/>
    <m/>
    <s v="QC1"/>
    <s v="LOMBOK UTARA"/>
    <s v="NO ADDON"/>
    <m/>
    <s v="QC MIA - INVALID QUALITY CONTROL MIA - Foto Lokasi Instalasi Tidak Valid - Upload foto lokasi yg diambil langsung bukan dari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9"/>
  </r>
  <r>
    <n v="632"/>
    <n v="1002513953"/>
    <n v="3"/>
    <x v="1"/>
    <n v="4"/>
    <s v="SEMARANG"/>
    <s v="UNGARAN"/>
    <s v="BDN"/>
    <s v="REG"/>
    <s v="AO"/>
    <s v="NEW SALES"/>
    <s v="1P INET"/>
    <s v="Completed (PS)"/>
    <s v="RBS-Regional 3"/>
    <d v="2026-08-07T09:53:56"/>
    <d v="2026-08-07T21:50:52"/>
    <n v="69360509"/>
    <m/>
    <n v="141411101909"/>
    <s v="Toko Alif"/>
    <s v="ODP-BDN-FB/011 FB/D01/011.01"/>
    <s v="WO061139576"/>
    <m/>
    <m/>
    <m/>
    <n v="110.385673977434"/>
    <n v="-7.2096624873537403"/>
    <s v="MD|MYDB-20260807264612|DN00001/MN00663|Toko Alif|0895635152738"/>
    <s v="MYDIGIBIZPARTNER"/>
    <m/>
    <m/>
    <m/>
    <m/>
    <m/>
    <m/>
    <m/>
    <m/>
    <s v="Management Janji"/>
    <s v="2026-08-09 08:00:00 | M Janji : 9 agustus 2026 jam Pasang : pagi  Note : hubungi pelanggan jika ingin kelokasi"/>
    <s v="FCC"/>
    <d v="2026-07-08T09:55:18"/>
    <d v="2026-08-09T08:00:00"/>
    <m/>
    <s v="PS"/>
    <s v="AMBARAWA"/>
    <s v="NO ADDON"/>
    <n v="20260807"/>
    <s v="Completed"/>
    <s v="HSI Bisnis Promo HUT Telkom PSB 70% - 75 Mbps"/>
    <s v="INDIBIZ"/>
    <m/>
    <m/>
    <d v="2026-08-09T08:00:00"/>
    <s v="2026-08-09 08:00:00 | M Janji : 9 agustus 2026 jam Pasang : pagi  Note : hubungi pelanggan jika ingin kelokasi"/>
    <n v="2026"/>
    <n v="8"/>
    <n v="7"/>
    <d v="2026-08-07T00:00:00"/>
    <n v="-2.3333333333357587"/>
    <x v="0"/>
    <x v="1"/>
  </r>
  <r>
    <n v="633"/>
    <n v="1002507732"/>
    <n v="3"/>
    <x v="0"/>
    <n v="5"/>
    <s v="MALANG"/>
    <s v="KEPANJEN"/>
    <s v="BRG"/>
    <s v="REG"/>
    <s v="AO"/>
    <s v="NEW SALES"/>
    <s v="1P INET"/>
    <s v="Completed (PS)"/>
    <s v="RBS-Regional 3"/>
    <d v="2026-08-04T11:22:56"/>
    <d v="2026-08-04T18:26:03"/>
    <n v="69358135"/>
    <m/>
    <n v="152708209564"/>
    <s v="SMKN 10 MALANG"/>
    <s v="ODP-BRG-FF/48 FF/D06/48.01"/>
    <s v="WO060873291"/>
    <m/>
    <m/>
    <m/>
    <n v="112.6371169"/>
    <n v="-8.0388505000000006"/>
    <s v="|MN02703|MYIA-067794979046/POI/Nanang/085843555700/nananktw83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1:25:40"/>
    <d v="2026-08-05T15:00:00"/>
    <m/>
    <s v="PS"/>
    <s v="SAWOJAJAR"/>
    <s v="NO ADDON"/>
    <n v="20260804"/>
    <s v="Completed"/>
    <s v="HSI Bisnis Basic Promo HUT Telkom PSB 70% - 1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4"/>
    <d v="2026-08-04T00:00:00"/>
    <n v="-1.625"/>
    <x v="0"/>
    <x v="23"/>
  </r>
  <r>
    <n v="634"/>
    <n v="1002516443"/>
    <n v="3"/>
    <x v="3"/>
    <n v="4"/>
    <s v="YOGYAKARTA"/>
    <s v="BANTUL"/>
    <s v="BTL"/>
    <s v="REG"/>
    <s v="AO"/>
    <s v="NEW SALES"/>
    <s v="1P INET"/>
    <s v="MIE - SEND SURVEY"/>
    <s v="RBS-Regional 3"/>
    <d v="2026-08-09T12:04:56"/>
    <d v="2026-08-09T12:06:01"/>
    <n v="69361817"/>
    <m/>
    <n v="146129128559"/>
    <s v="LB PLERET BANTUL"/>
    <s v="ODP-BTL-FBZ/030 FBZ/D01/030.01"/>
    <s v="WO061312803"/>
    <m/>
    <m/>
    <m/>
    <n v="110.40861099999999"/>
    <n v="-7.8619719999999997"/>
    <s v="|MN00799|MYIA-060043396531/POI/LAELATUL AFIATUN NISAK/085733668576/kantorhrdlaskarbuah@gmail.com"/>
    <s v="MYIB_ASSISTANT"/>
    <m/>
    <m/>
    <m/>
    <m/>
    <m/>
    <m/>
    <m/>
    <m/>
    <s v="Management Janji"/>
    <s v="2026-08-11 09:00:00 | Tanggal Pemasangan : 11 Agustus 2026 Jam Pemasangan : 08:00 13:00 Info Tambahan : Hubungi pelanggan dulu sebelum ke lokasi terimakasih"/>
    <s v="FCC"/>
    <d v="2026-09-08T12:09:50"/>
    <d v="2026-08-11T09:00:00"/>
    <m/>
    <s v="SURVEY_NEW_MANJA"/>
    <s v="X"/>
    <s v="NO ADDON"/>
    <m/>
    <s v="MIE - SEND SURVEY"/>
    <s v="HSI Bisnis Basic Promo HUT Telkom PSB 70% - 50 Mbps"/>
    <s v="INDIBIZ"/>
    <m/>
    <m/>
    <d v="2026-08-11T09:00:00"/>
    <s v="2026-08-11 09:00:00 | Tanggal Pemasangan : 11 Agustus 2026 Jam Pemasangan : 08:00 13:00 Info Tambahan : Hubungi pelanggan dulu sebelum ke lokasi terimakasih"/>
    <m/>
    <m/>
    <m/>
    <e v="#NUM!"/>
    <e v="#NUM!"/>
    <x v="1"/>
    <x v="1"/>
  </r>
  <r>
    <n v="635"/>
    <n v="1002516358"/>
    <n v="3"/>
    <x v="0"/>
    <n v="5"/>
    <s v="KEDIRI"/>
    <s v="KEDIRI"/>
    <s v="PAE"/>
    <s v="REG"/>
    <s v="AO"/>
    <s v="NEW SALES"/>
    <m/>
    <s v="Completed (PS)"/>
    <s v="RBS-Regional 3"/>
    <d v="2026-08-09T10:13:53"/>
    <d v="2026-08-09T18:14:14"/>
    <n v="69351005"/>
    <m/>
    <n v="152639219402"/>
    <s v="TIRTA OASIS PERKASA"/>
    <s v="ODP-PAE-FAP/09"/>
    <s v="WO061306231"/>
    <m/>
    <m/>
    <m/>
    <n v="112.236242931213"/>
    <n v="-7.7515946976328003"/>
    <s v="MC20202|TIRTA OASIS PERKASA /081234033300;085607545750/tirtaoasis.perkasa@gmail.com/PSB 100MB 535K PSB 150K/HERI UAP"/>
    <s v="Sales Force DBS"/>
    <m/>
    <m/>
    <m/>
    <m/>
    <m/>
    <m/>
    <m/>
    <m/>
    <s v="Management Janji"/>
    <s v="2026-08-08 13:00:00|BUMIREJO,KRECEK,PARE|SYSTEM|MYDITA"/>
    <s v="FCC"/>
    <d v="2026-09-08T10:25:41"/>
    <m/>
    <m/>
    <s v="PS"/>
    <s v="PARE"/>
    <s v="NO ADDON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13:00:00|BUMIREJO,KRECEK,PARE|SYSTEM|MYDITA"/>
    <n v="2026"/>
    <n v="8"/>
    <n v="9"/>
    <d v="2026-08-09T00:00:00"/>
    <n v="-0.29166666666424135"/>
    <x v="0"/>
    <x v="24"/>
  </r>
  <r>
    <n v="636"/>
    <n v="1002511183"/>
    <n v="3"/>
    <x v="6"/>
    <n v="5"/>
    <s v="SIDOARJO"/>
    <s v="MOJOKERTO"/>
    <s v="MIP"/>
    <s v="REG"/>
    <s v="AO"/>
    <s v="NEW SALES"/>
    <m/>
    <s v="102 | FOLLOW UP COMPLETED"/>
    <s v="RBS-Regional 3"/>
    <d v="2026-08-05T16:48:36"/>
    <d v="2026-08-07T19:14:14"/>
    <n v="69359412"/>
    <m/>
    <n v="152313206023"/>
    <s v="MTS UNGGULAN DARUL FALAH"/>
    <s v="ODP-MIP-FE/27"/>
    <s v="WO061069734"/>
    <m/>
    <m/>
    <m/>
    <n v="112.40062810000001"/>
    <n v="-7.4250100999999997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Jam pemasangan : 08.00 - 12.00 Mohon hubungi pelanggan sebelum ke lokasi  Terima kasih|40010577|MYDITA"/>
    <s v="FCC"/>
    <d v="2026-05-08T16:55:35"/>
    <d v="2026-08-07T13:00:00"/>
    <s v="Kendala Teknik"/>
    <s v="REVOKE"/>
    <s v="MOJOKERTO"/>
    <s v="OCA"/>
    <m/>
    <s v="Follow Up Revoke Completed, New Order ID : SC100251549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Waktu pemasnagan : 07 agustus 2026 Jam pemasangan : 08.00 - 12.00 Mohon hubungi pelanggan sebelum ke lokasi  Terima kasih|40010577|MYDITA"/>
    <m/>
    <m/>
    <m/>
    <e v="#NUM!"/>
    <e v="#NUM!"/>
    <x v="1"/>
    <x v="13"/>
  </r>
  <r>
    <n v="637"/>
    <n v="1002505967"/>
    <n v="3"/>
    <x v="6"/>
    <n v="5"/>
    <s v="PASURUAN"/>
    <s v="LUMAJANG"/>
    <s v="SDO"/>
    <s v="REG"/>
    <s v="AO"/>
    <s v="NEW SALES"/>
    <s v="1P INET"/>
    <s v="Completed (PS)"/>
    <s v="RBS-Regional 3"/>
    <d v="2026-08-03T12:07:57"/>
    <d v="2026-08-03T15:36:07"/>
    <n v="69357436"/>
    <m/>
    <n v="152534203448"/>
    <s v="SMKN SENDURO"/>
    <s v="ODP-SDO-FM/19"/>
    <s v="WO060779161"/>
    <m/>
    <m/>
    <m/>
    <n v="113.14289800822699"/>
    <n v="-8.1303610952687304"/>
    <s v="MD|MYDB-20260803264235|DN00001/MN01309|SMKN SENDURO|081235567042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10:27"/>
    <d v="2026-08-04T13:00:00"/>
    <m/>
    <s v="PS"/>
    <s v="X"/>
    <s v="NETMONK"/>
    <n v="20260803"/>
    <s v="Completed"/>
    <s v="HSI Bisnis Basic Bundling Netmonk Dual Band Promo 2026 PSB 70% - 1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3"/>
    <d v="2026-08-03T00:00:00"/>
    <n v="-1.5416666666642413"/>
    <x v="0"/>
    <x v="25"/>
  </r>
  <r>
    <n v="638"/>
    <n v="1002517628"/>
    <n v="3"/>
    <x v="3"/>
    <n v="4"/>
    <s v="MAGELANG"/>
    <s v="WONOSOBO"/>
    <s v="WOS"/>
    <s v="REG"/>
    <s v="AO"/>
    <s v="NEW SALES"/>
    <s v="1P INET"/>
    <s v="MIE - SEND SURVEY"/>
    <s v="RBS-Regional 3"/>
    <d v="2026-08-10T12:28:56"/>
    <d v="2026-08-10T12:30:02"/>
    <n v="69362377"/>
    <m/>
    <n v="141373127424"/>
    <s v="TOKO HARJATI AA SNACK"/>
    <s v="ODP-WOS-FE/002 FE/D04/002.01"/>
    <s v="WO061388404"/>
    <m/>
    <m/>
    <m/>
    <n v="109.84761"/>
    <n v="-7.2900390000000002"/>
    <s v="|MN00439|MYIA-077577598557/POI/YOHAN/082226725632/yohan6281@gmail.com"/>
    <s v="MYIB_ASSISTANT"/>
    <m/>
    <m/>
    <m/>
    <m/>
    <m/>
    <m/>
    <m/>
    <m/>
    <s v="Management Janji"/>
    <s v="2026-08-11 13:00:00 | telp : 082226725632 alt :  M Janji : (11/08/2026) jam Pasang :pagi / siang  Note : hubungi pelanggan jika ingin kelokasi "/>
    <s v="FCC"/>
    <d v="2026-10-08T12:39:53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telp : 082226725632 alt :  M Janji : (11/08/2026) jam Pasang :pagi / siang  Note : hubungi pelanggan jika ingin kelokasi "/>
    <m/>
    <m/>
    <m/>
    <e v="#NUM!"/>
    <e v="#NUM!"/>
    <x v="1"/>
    <x v="1"/>
  </r>
  <r>
    <n v="639"/>
    <n v="1002508676"/>
    <n v="3"/>
    <x v="3"/>
    <n v="4"/>
    <s v="MAGELANG"/>
    <s v="MUNTILAN"/>
    <s v="SWT"/>
    <s v="REG"/>
    <s v="AO"/>
    <s v="NEW SALES"/>
    <m/>
    <s v="FCC - HD1A - PROGRESS"/>
    <s v="RBS-Regional 3"/>
    <d v="2026-08-04T14:46:10"/>
    <d v="2026-08-04T14:47:14"/>
    <n v="69358406"/>
    <m/>
    <n v="142164113608"/>
    <s v="Baron farm"/>
    <m/>
    <m/>
    <m/>
    <m/>
    <m/>
    <n v="110.3616889"/>
    <n v="-7.5318167000000003"/>
    <s v="|MN00935|/Baron farm/081329500767/baronmerapi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640"/>
    <n v="1002504604"/>
    <n v="3"/>
    <x v="5"/>
    <n v="5"/>
    <s v="MADURA"/>
    <s v="PAMEKASAN"/>
    <s v="SMP"/>
    <s v="REG"/>
    <s v="AO"/>
    <s v="NEW SALES"/>
    <s v="1P INET"/>
    <s v="Completed (PS)"/>
    <s v="RBS-Regional 3"/>
    <d v="2026-08-01T13:55:56"/>
    <d v="2026-08-02T10:46:34"/>
    <n v="69356739"/>
    <m/>
    <n v="152431232263"/>
    <s v="RUMAH TRANSAKSI"/>
    <s v="ODP-SMP-FK/38 FK/D02/38.01"/>
    <s v="WO060653657"/>
    <m/>
    <m/>
    <m/>
    <n v="113.793256245553"/>
    <n v="-7.0943380093368802"/>
    <s v="MD|MYDB-20260801264138|DN00001/MN00806|RUMAH TRANSAKSI|08213325454"/>
    <s v="MYDIGIBIZPARTNER"/>
    <m/>
    <m/>
    <m/>
    <m/>
    <m/>
    <m/>
    <m/>
    <m/>
    <s v="Management Janji"/>
    <s v="2026-08-02 13:00:00 | Nama PIC : Ibu Sima No Hp : 08213325454 No Alt : - Tgl Pemasangan : 02 Agustus 2026 Interval : PAGI SIANG Note : Hubungi pelanggan terlebih dahulu"/>
    <s v="FCC"/>
    <d v="2026-01-08T14:09:52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Ibu Sima No Hp : 08213325454 No Alt : - Tgl Pemasangan : 02 Agustus 2026 Interval : PAGI SIANG Note : Hubungi pelanggan terlebih dahulu"/>
    <n v="2026"/>
    <n v="8"/>
    <n v="2"/>
    <d v="2026-08-02T00:00:00"/>
    <n v="-0.54166666666424135"/>
    <x v="0"/>
    <x v="7"/>
  </r>
  <r>
    <n v="641"/>
    <n v="1002505376"/>
    <n v="3"/>
    <x v="6"/>
    <n v="5"/>
    <s v="SIDOARJO"/>
    <s v="PASURUAN"/>
    <s v="GEM"/>
    <s v="REG"/>
    <s v="AO"/>
    <s v="NEW SALES"/>
    <m/>
    <s v="Completed (PS)"/>
    <s v="RBS-Regional 3"/>
    <d v="2026-08-02T16:29:22"/>
    <d v="2026-08-04T15:12:03"/>
    <n v="69357077"/>
    <m/>
    <n v="152743216265"/>
    <s v="WARKOP MANTEN"/>
    <s v="ODP-GEM-FY/18"/>
    <s v="WO060738191"/>
    <m/>
    <m/>
    <m/>
    <n v="112.7178614"/>
    <n v="-7.4460407999999996"/>
    <s v="|MC30224|/M. SYUKRON IN'AM/82139905280/msyukroninam@gmail.com"/>
    <s v="Sales Force DBS"/>
    <m/>
    <m/>
    <m/>
    <m/>
    <m/>
    <m/>
    <m/>
    <m/>
    <s v="Management Janji"/>
    <s v="2026-08-04 08:00:00|Nama PIC : bapak sukron No HP : 082139905280 Alt :  M Janji : (SENIN/3/AGUSTUS/2026) jam Pasang : 09:00 Note : hubungi pelanggan jika ingin kelokasi|40010577|MYDITA"/>
    <s v="FCC"/>
    <d v="2026-02-08T16:39:53"/>
    <d v="2026-08-03T15:00:00"/>
    <m/>
    <s v="PS"/>
    <s v="PANDAAN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08:00:00"/>
    <s v="2026-08-04 08:00:00|Nama PIC : bapak sukron No HP : 082139905280 Alt :  M Janji : (SENIN/3/AGUSTUS/2026) jam Pasang : 09:00 Note : hubungi pelanggan jika ingin kelokasi|40010577|MYDITA"/>
    <n v="2026"/>
    <n v="8"/>
    <n v="4"/>
    <d v="2026-08-04T00:00:00"/>
    <n v="-0.33333333333575865"/>
    <x v="0"/>
    <x v="17"/>
  </r>
  <r>
    <n v="642"/>
    <n v="1002514820"/>
    <n v="3"/>
    <x v="7"/>
    <n v="4"/>
    <s v="KUDUS"/>
    <s v="REMBANG"/>
    <s v="LSE"/>
    <s v="REG"/>
    <s v="AO"/>
    <s v="NEW SALES"/>
    <m/>
    <s v="Completed (PS)"/>
    <s v="RBS-Regional 3"/>
    <d v="2026-08-07T14:28:33"/>
    <d v="2026-08-10T12:41:00"/>
    <n v="69360858"/>
    <n v="2955161013"/>
    <n v="142598105500"/>
    <s v="PT GLOBAL JET EXPRESS"/>
    <s v="ODP-LSE-FE/114"/>
    <s v="WO061275738"/>
    <m/>
    <m/>
    <m/>
    <n v="111.61727759999999"/>
    <n v="-6.6934297999999997"/>
    <s v="AMRBS;403099;TREG4;MUHAMMAD MASTUR;081226139781;CP EKO YASWANTO;08978379539PAKET 2S INET VOICE 50 MBPS (479.000);PT GLOBAL JET EXPRESS//KRAGAN;input by Tito"/>
    <s v="Account Manager"/>
    <m/>
    <m/>
    <m/>
    <m/>
    <m/>
    <m/>
    <m/>
    <m/>
    <s v="Management Janji"/>
    <s v="2026-08-09 13:00:00|Tanggal pemasangan: 09/08/2026 Jam pemasangan : pagi / siang Info Tambahan : Hubungi pelanggan dulu sebelum ke lokasi. terima kasih|40951377|MYDITA"/>
    <s v="FCC"/>
    <d v="2026-07-08T14:40:02"/>
    <d v="2026-08-09T13:00:00"/>
    <m/>
    <s v="PS"/>
    <s v="REMBANG"/>
    <s v="NO ADDON"/>
    <n v="20260810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9T13:00:00"/>
    <s v="2026-08-09 13:00:00|Tanggal pemasangan: 09/08/2026 Jam pemasangan : pagi / siang Info Tambahan : Hubungi pelanggan dulu sebelum ke lokasi. terima kasih|40951377|MYDITA"/>
    <n v="2026"/>
    <n v="8"/>
    <n v="10"/>
    <d v="2026-08-10T00:00:00"/>
    <n v="0.45833333333575865"/>
    <x v="0"/>
    <x v="1"/>
  </r>
  <r>
    <n v="643"/>
    <n v="1002515987"/>
    <n v="3"/>
    <x v="5"/>
    <n v="5"/>
    <s v="SBY UTARA"/>
    <s v="GRESIK"/>
    <s v="SDY"/>
    <s v="REG"/>
    <s v="AO"/>
    <s v="NEW SALES"/>
    <m/>
    <s v="Completed (PS)"/>
    <s v="RBS-Regional 3"/>
    <d v="2026-08-08T13:49:54"/>
    <d v="2026-08-08T15:21:49"/>
    <n v="69360038"/>
    <m/>
    <n v="152451212004"/>
    <s v="SPPG DAPUR SINTA"/>
    <s v="ODP-SDY-FAD/01"/>
    <s v="WO061266154"/>
    <m/>
    <m/>
    <m/>
    <n v="112.450649"/>
    <n v="-6.8808889999999998"/>
    <s v="MD|MYDB-20260806264536|DN00001/MN00018|SPPG DAPUR SINTA|081234572334"/>
    <s v="MYDIGIBIZPARTNER"/>
    <m/>
    <m/>
    <m/>
    <m/>
    <m/>
    <m/>
    <m/>
    <m/>
    <s v="Management Janji"/>
    <s v="2026-08-07 13:00:00 | Nama PIC : SINTA  No HP : 081234572334  Alt :   M Janji : 07/08/2026  Jam Pasang : 08.00 - 13:00   NoteÃ‚Â :  hubungi terlebih dahulu sebelum kelokasi"/>
    <s v="FCC"/>
    <d v="2026-08-08T13:55:01"/>
    <m/>
    <m/>
    <s v="PS"/>
    <s v="GRESIK"/>
    <s v="NO ADDON"/>
    <n v="20260808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7:00:00"/>
    <s v="2026-08-07 13:00:00 | Nama PIC : SINTA  No HP : 081234572334  Alt :   M Janji : 07/08/2026  Jam Pasang : 08.00 - 13:00   NoteÃ‚Â :  hubungi terlebih dahulu sebelum kelokasi"/>
    <n v="2026"/>
    <n v="8"/>
    <n v="8"/>
    <d v="2026-08-08T00:00:00"/>
    <n v="-0.29166666666424135"/>
    <x v="0"/>
    <x v="14"/>
  </r>
  <r>
    <n v="644"/>
    <n v="1002511283"/>
    <n v="3"/>
    <x v="0"/>
    <n v="5"/>
    <s v="MADIUN"/>
    <s v="NGAWI"/>
    <s v="NWI"/>
    <s v="REG"/>
    <s v="AO"/>
    <s v="NEW SALES"/>
    <s v="1P INET"/>
    <s v="Completed (PS)"/>
    <s v="RBS-Regional 3"/>
    <d v="2026-08-05T17:46:57"/>
    <d v="2026-08-07T11:09:59"/>
    <n v="69359456"/>
    <m/>
    <n v="152605224887"/>
    <s v="SPBU 54.632.17"/>
    <s v="ODP-NWI-FB/101 FB/D06/101.01"/>
    <s v="WO061019041"/>
    <m/>
    <m/>
    <m/>
    <n v="111.432208865676"/>
    <n v="-7.4631095743556397"/>
    <s v="|MN00265|MYIA-053926464360/POI/DIDIK SUPRAYITNO/081234240996/spbu5463217@gmail.com"/>
    <s v="MYIB_ASSISTANT"/>
    <m/>
    <m/>
    <m/>
    <m/>
    <m/>
    <m/>
    <m/>
    <m/>
    <s v="Management Janji"/>
    <s v="2026-08-06 15:00:00 | Nama Pic : BP EKO No Hp Pic : 081234240996 Jam Pemasangan : 08:00 - 12.00 Tanggal Pemasangan : KAMIS 06 AGUSTUS 2026 Info Tambahan : Hubungi pelanggan sebelum datang ke lokasi, terima kasih."/>
    <s v="FCC"/>
    <d v="2026-05-08T17:54:51"/>
    <d v="2026-08-06T15:00:00"/>
    <m/>
    <s v="PS"/>
    <s v="X"/>
    <s v="NO ADDON"/>
    <n v="20260807"/>
    <s v="Completed"/>
    <s v="HSI Bisnis Promo HUT Telkom PSB 70% - 50 Mbps"/>
    <s v="INDIBIZ"/>
    <m/>
    <m/>
    <d v="2026-08-06T15:00:00"/>
    <s v="2026-08-06 15:00:00 | Nama Pic : BP EKO No Hp Pic : 081234240996 Jam Pemasangan : 08:00 - 12.00 Tanggal Pemasangan : KAMIS 06 AGUSTUS 2026 Info Tambahan : Hubungi pelanggan sebelum datang ke lokasi, terima kasih."/>
    <n v="2026"/>
    <n v="8"/>
    <n v="7"/>
    <d v="2026-08-07T00:00:00"/>
    <n v="0.375"/>
    <x v="0"/>
    <x v="21"/>
  </r>
  <r>
    <n v="645"/>
    <n v="1002516384"/>
    <n v="3"/>
    <x v="7"/>
    <n v="4"/>
    <s v="KUDUS"/>
    <s v="KUDUS"/>
    <s v="KUD"/>
    <s v="REG"/>
    <s v="AO"/>
    <s v="NEW SALES"/>
    <m/>
    <s v="98 | OSS - CANCEL COMPLETE"/>
    <s v="RBS-Regional 2"/>
    <d v="2026-08-09T10:53:56"/>
    <d v="2026-08-10T16:38:52"/>
    <n v="69361768"/>
    <m/>
    <n v="142401146001"/>
    <s v="Qeela.Net Game"/>
    <s v="ODP-KUD-FZ/042"/>
    <s v="WO061313732"/>
    <m/>
    <m/>
    <m/>
    <n v="110.91332540000001"/>
    <n v="-6.7864544999999996"/>
    <s v="|MN00915|/ Qeela.Net Game / 08562788488 - 085735001555 / Cp Wahyu Hadi Kuntarto / doiku_1986@yahoo.co.id"/>
    <s v="Sales Profesional"/>
    <m/>
    <m/>
    <m/>
    <m/>
    <m/>
    <m/>
    <m/>
    <m/>
    <s v="Management Janji"/>
    <s v="2026-08-10 13:00:00|Tanggal pemasangan: 10/08/2026 Jam pemasangan : pagi / siang Info Tambahan : Hubungi pelanggan dulu sebelum ke lokasi. terima kasih|40951377|MYDITA"/>
    <s v="FCC"/>
    <d v="2026-09-08T10:54:43"/>
    <d v="2026-08-10T13:00:00"/>
    <s v="Kendala Lainnya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Tanggal pemasangan: 10/08/2026 Jam pemasangan : pagi / siang Info Tambahan : Hubungi pelanggan dulu sebelum ke lokasi. terima kasih|40951377|MYDITA"/>
    <m/>
    <m/>
    <m/>
    <e v="#NUM!"/>
    <e v="#NUM!"/>
    <x v="1"/>
    <x v="1"/>
  </r>
  <r>
    <n v="646"/>
    <n v="1002509899"/>
    <n v="3"/>
    <x v="6"/>
    <n v="5"/>
    <s v="PASURUAN"/>
    <s v="PROBOLINGGO"/>
    <s v="TGS"/>
    <s v="REG"/>
    <s v="AO"/>
    <s v="NEW SALES"/>
    <m/>
    <s v="Completed (PS)"/>
    <s v="RBS-Regional 3"/>
    <d v="2026-08-05T10:10:00"/>
    <d v="2026-08-05T17:03:29"/>
    <n v="69358860"/>
    <m/>
    <n v="152530201997"/>
    <s v="BAROKAH CELL"/>
    <s v="ODP-TGS-FE/06"/>
    <s v="WO060964009"/>
    <m/>
    <m/>
    <m/>
    <n v="113.12125090000001"/>
    <n v="-7.7387446000000004"/>
    <s v="|MC30006|/SULAIMAN/8133301745/yusufavgpass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10:39:45"/>
    <d v="2026-08-06T08:00:00"/>
    <m/>
    <s v="PS"/>
    <s v="X"/>
    <s v="NETMONK"/>
    <n v="202608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5"/>
    <d v="2026-08-05T00:00:00"/>
    <n v="-1.3333333333357587"/>
    <x v="0"/>
    <x v="25"/>
  </r>
  <r>
    <n v="647"/>
    <n v="1002508869"/>
    <n v="3"/>
    <x v="2"/>
    <n v="5"/>
    <s v="SINGARJA"/>
    <s v="GIANYAR"/>
    <s v="GIN"/>
    <s v="REG"/>
    <s v="AO"/>
    <s v="NEW SALES"/>
    <m/>
    <s v="Completed (PS)"/>
    <s v="RBS-Regional 3"/>
    <d v="2026-08-04T15:22:33"/>
    <d v="2026-08-07T09:34:19"/>
    <n v="69358442"/>
    <m/>
    <n v="172407213203"/>
    <s v="SD NEGERI 2 BLAHBATUH"/>
    <s v="ODP-GIN-FP/117"/>
    <s v="WO060931059"/>
    <m/>
    <m/>
    <m/>
    <n v="115.2998659"/>
    <n v="-8.5620264000000006"/>
    <s v="|MN02658|/PIC ANAK AGUNG ISTRI MAS UDAYANI/089630112174/sdblahbatuh2n@gmail.com"/>
    <s v="Sales Force DBS"/>
    <m/>
    <m/>
    <m/>
    <m/>
    <m/>
    <m/>
    <m/>
    <m/>
    <s v="Management Janji"/>
    <s v="2026-08-06 08:00:00| M Janji : (6 AGUSTUS 2026) jam Pasang : pagi  Note : hubungi pelanggan jika ingin kelokasi|40981182|MYDITA"/>
    <s v="FCC"/>
    <d v="2026-04-08T15:25:54"/>
    <d v="2026-08-06T08:00:00"/>
    <m/>
    <s v="PS"/>
    <s v="GIANYA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 M Janji : (6 AGUSTUS 2026) jam Pasang : pagi  Note : hubungi pelanggan jika ingin kelokasi|40981182|MYDITA"/>
    <n v="2026"/>
    <n v="8"/>
    <n v="7"/>
    <d v="2026-08-07T00:00:00"/>
    <n v="0.66666666666424135"/>
    <x v="0"/>
    <x v="5"/>
  </r>
  <r>
    <n v="648"/>
    <n v="1002510227"/>
    <n v="3"/>
    <x v="5"/>
    <n v="5"/>
    <s v="SBY UTARA"/>
    <s v="TANDES"/>
    <s v="TNS"/>
    <s v="REG"/>
    <s v="AO"/>
    <s v="NEW SALES"/>
    <s v="1P INET"/>
    <s v="Completed (PS)"/>
    <s v="RBS-Regional 3"/>
    <d v="2026-08-05T11:28:56"/>
    <d v="2026-08-06T16:16:00"/>
    <n v="69358979"/>
    <m/>
    <n v="152409278315"/>
    <s v="SD Khadijah II Surabaya"/>
    <s v="ODP-TDS-FCS/49 FCS/D06/49.01"/>
    <s v="WO060968023"/>
    <m/>
    <m/>
    <m/>
    <n v="112.6905166"/>
    <n v="-7.2803180000000003"/>
    <s v="|MN01794|MYIA-025228777466/POI/Rico susanto/082229547735/ricosusanto.600@gmail.com"/>
    <s v="MYIB_ASSISTANT"/>
    <m/>
    <m/>
    <m/>
    <m/>
    <m/>
    <m/>
    <m/>
    <m/>
    <s v="Management Janji"/>
    <s v="2026-08-06 15:00:00 | Tanggal Pemasangan : 06 Agustus 2026 Jam Pemasangan : 08:00 15:00 Info Tambahan : Hubungi pelanggan dulu sebelum ke lokasi terimakasih"/>
    <s v="FCC"/>
    <d v="2026-05-08T11:39:53"/>
    <d v="2026-08-06T15:00:00"/>
    <m/>
    <s v="PS"/>
    <s v="TANDES"/>
    <s v="NO ADDON"/>
    <n v="20260806"/>
    <s v="Completed"/>
    <s v="HSI Bisnis Promo HUT Telkom PSB 70% - 50 Mbps"/>
    <s v="INDIBIZ"/>
    <m/>
    <m/>
    <d v="2026-08-06T15:00:00"/>
    <s v="2026-08-06 15:00:00 | Tanggal Pemasangan : 06 Agustus 2026 Jam Pemasangan : 08:00 15:00 Info Tambahan : Hubungi pelanggan dulu sebelum ke lokasi terimakasih"/>
    <n v="2026"/>
    <n v="8"/>
    <n v="6"/>
    <d v="2026-08-06T00:00:00"/>
    <n v="-0.625"/>
    <x v="0"/>
    <x v="26"/>
  </r>
  <r>
    <n v="649"/>
    <n v="1002511761"/>
    <n v="3"/>
    <x v="6"/>
    <n v="5"/>
    <s v="JEMBER"/>
    <s v="BANYUWANGI"/>
    <s v="PSG"/>
    <s v="REG"/>
    <s v="AO"/>
    <s v="NEW SALES"/>
    <s v="2P INET + VOICE"/>
    <s v="Completed (PS)"/>
    <s v="RBS-Regional 3"/>
    <d v="2026-08-06T10:19:56"/>
    <d v="2026-08-06T16:34:12"/>
    <n v="69359716"/>
    <n v="3332816010"/>
    <n v="152521203263"/>
    <s v="toko jaya abadi"/>
    <s v="ODP-PSG-FC/34 FC/D04/34.01"/>
    <s v="WO061051080"/>
    <m/>
    <m/>
    <m/>
    <n v="114.1237674281"/>
    <n v="-8.5380434612435003"/>
    <s v="MD|MYDB-20260806264506|DC30004/MC30053|toko jaya abadi|082318199799"/>
    <s v="MYDIGIBIZPARTNER"/>
    <m/>
    <m/>
    <m/>
    <m/>
    <m/>
    <m/>
    <m/>
    <m/>
    <s v="Management Janji"/>
    <s v="2026-08-07 08:00:00 | Nama : BP APIN EKO PRASETYO No Hp : 082318199799 No Alt :  Tgl Pemasangan : 07 Agustus 2026 Interval : PAGI  Note : Hubungi pelanggan terlebih dahulu"/>
    <s v="FCC"/>
    <d v="2026-06-08T10:25:07"/>
    <d v="2026-08-07T08:00:00"/>
    <m/>
    <s v="PS"/>
    <s v="GENTENG"/>
    <s v="NO ADDON"/>
    <n v="20260806"/>
    <s v="Completed"/>
    <s v="HSI Bisnis Bundling Phone Promo 2026 PSB 70% - Free 800 Menit Promo - 150 Mbps"/>
    <s v="INDIBIZ"/>
    <m/>
    <m/>
    <d v="2026-08-07T08:00:00"/>
    <s v="2026-08-07 08:00:00 | Nama : BP APIN EKO PRASETYO No Hp : 082318199799 No Alt :  Tgl Pemasangan : 07 Agustus 2026 Interval : PAGI  Note : Hubungi pelanggan terlebih dahulu"/>
    <n v="2026"/>
    <n v="8"/>
    <n v="6"/>
    <d v="2026-08-06T00:00:00"/>
    <n v="-1.3333333333357587"/>
    <x v="0"/>
    <x v="10"/>
  </r>
  <r>
    <n v="650"/>
    <n v="1002512768"/>
    <n v="3"/>
    <x v="5"/>
    <n v="5"/>
    <s v="SBY SELATAN"/>
    <s v="MANYAR"/>
    <s v="MYR"/>
    <s v="REG"/>
    <s v="AO"/>
    <s v="NEW SALES"/>
    <s v="1P INET"/>
    <s v="Completed (PS)"/>
    <s v="RBS-Regional 3"/>
    <d v="2026-08-06T14:52:57"/>
    <d v="2026-08-07T20:58:47"/>
    <n v="69360080"/>
    <m/>
    <n v="152303246805"/>
    <s v="SMK METRIKA"/>
    <s v="ODP-MYR-FWH/43 FWH/D03/43.01"/>
    <s v="WO061088224"/>
    <m/>
    <m/>
    <m/>
    <n v="112.79629509999999"/>
    <n v="-7.2612380999999999"/>
    <s v="|MN00458|MYIA-014285914617/POI/smk metrika/0882022605196/smkmetrika205@gmail.com"/>
    <s v="MYIB_ASSISTANT"/>
    <m/>
    <m/>
    <m/>
    <m/>
    <m/>
    <m/>
    <m/>
    <m/>
    <s v="Management Janji"/>
    <s v="2026-08-08 15:00:00 | Nama PIC : Ibu Firda No HP : 0882022605196 No Alternatif : 081330256904 M Janji : 07/08/2026 Jam Pasang : Pagi NoteÃ‚Â :  Hubungi terlebih dahulu sebelum ke lokasi "/>
    <s v="FCC"/>
    <d v="2026-06-08T14:55:39"/>
    <d v="2026-08-08T15:00:00"/>
    <m/>
    <s v="PS"/>
    <s v="MANYAR"/>
    <s v="NO ADDON"/>
    <n v="20260807"/>
    <s v="Completed"/>
    <s v="HSI Bisnis Promo HUT Telkom PSB 70% - 100 Mbps"/>
    <s v="INDIBIZ"/>
    <m/>
    <m/>
    <d v="2026-08-08T15:00:00"/>
    <s v="2026-08-08 15:00:00 | Nama PIC : Ibu Firda No HP : 0882022605196 No Alternatif : 081330256904 M Janji : 07/08/2026 Jam Pasang : Pagi NoteÃ‚Â :  Hubungi terlebih dahulu sebelum ke lokasi "/>
    <n v="2026"/>
    <n v="8"/>
    <n v="7"/>
    <d v="2026-08-07T00:00:00"/>
    <n v="-1.625"/>
    <x v="0"/>
    <x v="12"/>
  </r>
  <r>
    <n v="651"/>
    <n v="1002504609"/>
    <n v="3"/>
    <x v="2"/>
    <n v="5"/>
    <s v="DENPASAR"/>
    <s v="JIMBARAN"/>
    <s v="JBR"/>
    <s v="REG"/>
    <s v="AO"/>
    <s v="NEW SALES"/>
    <s v="1P INET"/>
    <s v="102 | FOLLOW UP COMPLETED"/>
    <s v="RBS-Regional 3"/>
    <d v="2026-08-01T13:58:56"/>
    <d v="2026-08-03T17:44:37"/>
    <n v="69356742"/>
    <m/>
    <n v="172415798649"/>
    <s v="KOST SAFIRA LIMA SAUDARA"/>
    <s v="ODP-JBR-FG/48 FG/D02/48.01"/>
    <s v="WO060653991"/>
    <m/>
    <m/>
    <m/>
    <n v="115.17232608050099"/>
    <n v="-8.7541829933744602"/>
    <s v="MD|MYDB-20260801264132|DN00001/MN00737|KOST SAFIRA LIMA SAUDARA|087862145892"/>
    <s v="MYDIGIBIZPARTNER"/>
    <m/>
    <m/>
    <m/>
    <m/>
    <m/>
    <m/>
    <m/>
    <m/>
    <s v="Management Janji"/>
    <s v="2026-08-02 13:00:00 | telp :087862145892 Tanggal pemasangan :02/08/2026 Jam pemasangan : pagi/siang Info Tambahan : Hubungi pelanggan dulu sebelum ke lokasi terima kasih"/>
    <s v="FCC"/>
    <d v="2026-01-08T14:09:52"/>
    <d v="2026-08-02T13:00:00"/>
    <s v="Kendala Pelanggan"/>
    <s v="REVOKE"/>
    <s v="JIMBARAN NUSA DUA"/>
    <s v="NO ADDON"/>
    <m/>
    <s v="Follow Up Revoke Completed, New Order ID : SC1002506592"/>
    <s v="HSI Bisnis Basic Promo HUT Telkom PSB 70% - 75 Mbps"/>
    <s v="INDIBIZ"/>
    <m/>
    <m/>
    <d v="2026-08-02T13:00:00"/>
    <s v="2026-08-02 13:00:00 | telp :087862145892 Tanggal pemasangan :02/08/2026 Jam pemasangan : pagi/siang Info Tambahan : Hubungi pelanggan dulu sebelum ke lokasi terima kasih"/>
    <m/>
    <m/>
    <m/>
    <e v="#NUM!"/>
    <e v="#NUM!"/>
    <x v="1"/>
    <x v="28"/>
  </r>
  <r>
    <n v="652"/>
    <n v="1002509805"/>
    <n v="3"/>
    <x v="6"/>
    <n v="5"/>
    <s v="SIDOARJO"/>
    <s v="INNER - JATIM TIMUR"/>
    <s v="KRN"/>
    <s v="REG"/>
    <s v="AO"/>
    <s v="NEW SALES"/>
    <m/>
    <s v="100 | REVOKE COMPLETED"/>
    <s v="RBS-Regional 3"/>
    <d v="2026-08-05T09:42:14"/>
    <d v="2026-08-10T10:53:58"/>
    <n v="69358841"/>
    <m/>
    <n v="152331250912"/>
    <s v="MI NURUL R.ULUM KELAS"/>
    <s v="ODP-KRN-FAF/40"/>
    <s v="WO061061541"/>
    <m/>
    <m/>
    <m/>
    <n v="112.62424470000001"/>
    <n v="-7.4491252000000001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IAN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  <x v="11"/>
  </r>
  <r>
    <n v="653"/>
    <n v="1002511190"/>
    <n v="3"/>
    <x v="1"/>
    <n v="4"/>
    <s v="SEMARANG"/>
    <s v="KENDAL"/>
    <s v="WLR"/>
    <s v="REG"/>
    <s v="AO"/>
    <s v="NEW SALES"/>
    <m/>
    <s v="Completed (PS)"/>
    <s v="RBS-Regional 3"/>
    <d v="2026-08-05T16:47:36"/>
    <d v="2026-08-05T18:42:40"/>
    <n v="69357653"/>
    <n v="2946102025"/>
    <n v="143407106633"/>
    <s v="PT ARDJUNA PUTERA KERETEK"/>
    <s v="ODP-WLR-FH/126"/>
    <s v="WO061013982"/>
    <m/>
    <m/>
    <m/>
    <n v="110.095139967533"/>
    <n v="-6.9689800104170896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 Jam pemasangan : 08.00 - 12.00  Info Tambahan : Hubungi pelanggan dulu sebelum ke lokasi  terimakasih|40010577|MYDITA"/>
    <s v="FCC"/>
    <d v="2026-05-08T16:55:35"/>
    <m/>
    <m/>
    <s v="PS"/>
    <s v="WELERI"/>
    <s v="NO ADDON"/>
    <n v="20260805"/>
    <s v="Completed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07:00:00"/>
    <s v="2026-08-05 13:00:00|Tanggal pemasangan : 05 agustus 2026  Jam pemasangan : 08.00 - 12.00  Info Tambahan : Hubungi pelanggan dulu sebelum ke lokasi  terimakasih|40010577|MYDITA"/>
    <n v="2026"/>
    <n v="8"/>
    <n v="5"/>
    <d v="2026-08-05T00:00:00"/>
    <n v="-0.29166666666424135"/>
    <x v="0"/>
    <x v="1"/>
  </r>
  <r>
    <n v="654"/>
    <n v="1002516048"/>
    <n v="3"/>
    <x v="3"/>
    <n v="4"/>
    <s v="YOGYAKARTA"/>
    <s v="SLEMAN"/>
    <s v="SMN"/>
    <s v="REG"/>
    <s v="AO"/>
    <s v="NEW SALES"/>
    <s v="1P INET"/>
    <s v="Completed (PS)"/>
    <s v="RBS-Regional 3"/>
    <d v="2026-08-08T14:43:56"/>
    <d v="2026-08-10T15:35:03"/>
    <n v="69361521"/>
    <m/>
    <n v="146133131964"/>
    <s v="Sowan Coffee Service"/>
    <s v="ODP-SMN-FBG/022 FBG/D04/022.01"/>
    <s v="WO061270190"/>
    <m/>
    <m/>
    <m/>
    <n v="110.357215"/>
    <n v="-7.7119309999999999"/>
    <s v="|MB00449|MYIA-063440546079/POI/bapak/085726616666/sowandimari@gmail.com"/>
    <s v="MYIB_ASSISTANT"/>
    <m/>
    <m/>
    <m/>
    <m/>
    <m/>
    <m/>
    <m/>
    <m/>
    <s v="Management Janji"/>
    <s v="2026-08-10 08:00:00 | Nama PIC : Bp Eri No Hp : 085726616666 No Alt : - Tgl Pemasangan : 10 Agustus 2026 Interval : PAGI SIANG Note : Hubungi pelanggan terlebih dahulu"/>
    <s v="FCC"/>
    <d v="2026-08-08T14:55:14"/>
    <d v="2026-08-10T08:00:00"/>
    <m/>
    <s v="PS"/>
    <s v="X"/>
    <s v="NO ADDON"/>
    <n v="20260810"/>
    <s v="Completed"/>
    <s v="HSI Bisnis Promo HUT Telkom PSB 70% - 75 Mbps"/>
    <s v="INDIBIZ"/>
    <m/>
    <m/>
    <d v="2026-08-10T08:00:00"/>
    <s v="2026-08-10 08:00:00 | Nama PIC : Bp Eri No Hp : 085726616666 No Alt : - Tgl Pemasangan : 10 Agustus 2026 Interval : PAGI SIANG Note : Hubungi pelanggan terlebih dahulu"/>
    <n v="2026"/>
    <n v="8"/>
    <n v="10"/>
    <d v="2026-08-10T00:00:00"/>
    <n v="-0.33333333333575865"/>
    <x v="0"/>
    <x v="1"/>
  </r>
  <r>
    <n v="655"/>
    <n v="1002507499"/>
    <n v="3"/>
    <x v="5"/>
    <n v="5"/>
    <s v="MADURA"/>
    <s v="BANGKALAN"/>
    <s v="TBU"/>
    <s v="REG"/>
    <s v="AO"/>
    <s v="NEW SALES"/>
    <m/>
    <s v="CANCEL COMPLETED"/>
    <s v="RBS-Regional 3"/>
    <d v="2026-08-04T10:47:50"/>
    <d v="2026-08-04T14:23:33"/>
    <n v="69358088"/>
    <m/>
    <n v="152458901413"/>
    <s v="TOKO &amp;quot;ALFIN JAYA&amp;quot;"/>
    <s v="ODP-TBU-FAA/108"/>
    <m/>
    <m/>
    <m/>
    <m/>
    <n v="113.08350230000001"/>
    <n v="-6.9904552999999998"/>
    <s v="|MN02601|/TOKO ALFIN JAYA/HERMAN FADLI SYAM/085600111199/arifinalfin454@gmail.com/HSI Bisnis Promo HUT Telkom (1:1) 200 Mbps (Rp 790.000) PSB Rp 150.000/"/>
    <s v="Sales Force DBS"/>
    <m/>
    <m/>
    <m/>
    <m/>
    <m/>
    <m/>
    <m/>
    <m/>
    <m/>
    <m/>
    <m/>
    <d v="2026-04-08T10:55:0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HANIF NUROHMAN 40981182|MYDITA"/>
    <m/>
    <m/>
    <m/>
    <m/>
    <m/>
    <e v="#NUM!"/>
    <e v="#NUM!"/>
    <x v="1"/>
    <x v="7"/>
  </r>
  <r>
    <n v="656"/>
    <n v="1002510872"/>
    <n v="3"/>
    <x v="4"/>
    <n v="5"/>
    <s v="MATARAM"/>
    <s v="SUMBAWA"/>
    <s v="TLW"/>
    <s v="REG"/>
    <s v="AO"/>
    <s v="NEW SALES"/>
    <s v="1P INET"/>
    <s v="CC - HD1A - INPROGRESS UNCONTACTED"/>
    <s v="RBS-Regional 3"/>
    <d v="2026-08-05T14:45:08"/>
    <d v="2026-08-10T08:58:19"/>
    <n v="69333730"/>
    <m/>
    <n v="172610203612"/>
    <s v="TK NEGERI 8 TALIWANG"/>
    <s v="ODP-TLW-FH/17"/>
    <s v="WO057704733"/>
    <m/>
    <m/>
    <m/>
    <n v="116.83274"/>
    <n v="-8.7546210000000002"/>
    <s v="MD|MYDB-20260629261299|SC00001/MC00149|TK NEGERI 8 TALIWANG|081339898487"/>
    <s v="MYDIGIBIZPARTNER"/>
    <m/>
    <m/>
    <m/>
    <m/>
    <m/>
    <m/>
    <m/>
    <m/>
    <s v="Management Janji"/>
    <s v="2026-07-25 13:00:00|Tanggal pemasangan :25 JULI 2026 Jam pemasangan : 08.00 - 12.00 Info Tambahan : Hubungi pelanggan dulu sebelum ke lokasi terimakasih|DA7880|MYDITA"/>
    <s v="FCC"/>
    <d v="2026-05-08T14:54:47"/>
    <d v="2026-07-25T00:00:00"/>
    <m/>
    <s v="FCC"/>
    <s v="SUMBAWA BARAT"/>
    <s v="NO ADDON"/>
    <m/>
    <s v="UNCONTACTED : Telepon Tidak Diangkat - RNA Muhammad Fauzan Fidhianta 40961370|MYDITA"/>
    <s v="HSI Bisnis Promo Ekosistem Hospitality &amp; Tourism PSB 70% - 50 Mbps"/>
    <s v="INDIBIZ"/>
    <m/>
    <m/>
    <d v="2026-07-25T13:00:00"/>
    <s v="2026-07-25 13:00:00|Tanggal pemasangan :25 JULI 2026 Jam pemasangan : 08.00 - 12.00 Info Tambahan : Hubungi pelanggan dulu sebelum ke lokasi terimakasih|DA7880|MYDITA"/>
    <m/>
    <m/>
    <m/>
    <e v="#NUM!"/>
    <e v="#NUM!"/>
    <x v="1"/>
    <x v="4"/>
  </r>
  <r>
    <n v="657"/>
    <n v="1002517561"/>
    <n v="3"/>
    <x v="3"/>
    <n v="4"/>
    <s v="YOGYAKARTA"/>
    <s v="INNER - YOGYA JATENG SELATAN"/>
    <s v="PGR"/>
    <s v="REG"/>
    <s v="AO"/>
    <s v="NEW SALES"/>
    <s v="1P INET"/>
    <s v="OSS - PROVISIONING START"/>
    <s v="RBS-Regional 3"/>
    <d v="2026-08-10T11:58:56"/>
    <d v="2026-08-11T08:04:34"/>
    <n v="69362355"/>
    <m/>
    <n v="141114227875"/>
    <s v="KOST BAYU"/>
    <s v="ODP-PGR-FCC/047 FCC/D04/047.01"/>
    <s v="WO061384013"/>
    <m/>
    <m/>
    <m/>
    <n v="110.387641"/>
    <n v="-7.8132849999999996"/>
    <s v="|MC80046|MYIA-011666451827/POI/Bayu Rahmat Setiadi/085640907690/bayursetiadi@gmail.com"/>
    <s v="MYIB_ASSISTANT"/>
    <m/>
    <m/>
    <m/>
    <m/>
    <m/>
    <m/>
    <m/>
    <m/>
    <s v="Management Janji"/>
    <s v="2026-08-11 08:00:00 | M Janji : (11/08/2026) jam Pasang : 09:00 Note : hubungi pelanggan jika ingin kelokasi "/>
    <s v="FCC"/>
    <d v="2026-10-08T12:09:56"/>
    <d v="2026-08-11T08:00:00"/>
    <m/>
    <s v="PRE_PI"/>
    <s v="X"/>
    <s v="NO ADDON"/>
    <m/>
    <s v="Provisioning Start"/>
    <s v="HSI Bisnis Promo HUT Telkom PSB 70% - 50 Mbps"/>
    <s v="INDIBIZ"/>
    <m/>
    <m/>
    <d v="2026-08-11T08:00:00"/>
    <s v="2026-08-11 08:00:00 | M Janji : (11/08/2026) jam Pasang : 09:00 Note : hubungi pelanggan jika ingin kelokasi "/>
    <m/>
    <m/>
    <m/>
    <e v="#NUM!"/>
    <e v="#NUM!"/>
    <x v="1"/>
    <x v="1"/>
  </r>
  <r>
    <n v="658"/>
    <n v="1002515176"/>
    <n v="3"/>
    <x v="5"/>
    <n v="5"/>
    <s v="SBY UTARA"/>
    <s v="GRESIK"/>
    <s v="GSK"/>
    <s v="REG"/>
    <s v="AO"/>
    <s v="NEW SALES"/>
    <s v="1P INET"/>
    <s v="Completed (PS)"/>
    <s v="RBS-Regional 3"/>
    <d v="2026-08-07T15:59:57"/>
    <d v="2026-08-08T18:34:34"/>
    <n v="69361002"/>
    <m/>
    <n v="152421262200"/>
    <s v="SPBU 5461124"/>
    <s v="ODP-GSK-FBB/19 FBB/D02/19.01"/>
    <s v="WO061186211"/>
    <m/>
    <m/>
    <m/>
    <n v="112.602213956415"/>
    <n v="-7.1452343888892296"/>
    <s v="MD|MYDB-20260807264618|DN00001/MN02100|SPBU 5461124|0811311105"/>
    <s v="MYDIGIBIZPARTNER"/>
    <m/>
    <m/>
    <m/>
    <m/>
    <m/>
    <m/>
    <m/>
    <m/>
    <s v="Management Janji"/>
    <s v="2026-08-08 13:00:00 | M Janji : 8 agustus 2026 jam Pasang : siang Note : hubungi pelanggan jika ingin kelokasi"/>
    <s v="FCC"/>
    <d v="2026-07-08T16:25:36"/>
    <d v="2026-08-08T13:00:00"/>
    <s v="Kendala Lainnya"/>
    <s v="PS"/>
    <s v="GRESIK"/>
    <s v="NO ADDON"/>
    <n v="20260808"/>
    <s v="Completed"/>
    <s v="HSI Bisnis Promo HUT Telkom PSB 70% - 100 Mbps"/>
    <s v="INDIBIZ"/>
    <m/>
    <m/>
    <d v="2026-08-08T13:00:00"/>
    <s v="2026-08-08 13:00:00 | M Janji : 8 agustus 2026 jam Pasang : siang Note : hubungi pelanggan jika ingin kelokasi"/>
    <n v="2026"/>
    <n v="8"/>
    <n v="8"/>
    <d v="2026-08-08T00:00:00"/>
    <n v="-0.54166666666424135"/>
    <x v="0"/>
    <x v="14"/>
  </r>
  <r>
    <n v="659"/>
    <n v="1002517499"/>
    <n v="3"/>
    <x v="0"/>
    <n v="5"/>
    <s v="MADIUN"/>
    <s v="PONOROGO"/>
    <s v="PON"/>
    <s v="REG"/>
    <s v="AO"/>
    <s v="NEW SALES"/>
    <s v="1P INET"/>
    <s v="7 | OSS - PROVISIONING ISSUED"/>
    <s v="RBS-Regional 3"/>
    <d v="2026-08-10T11:43:57"/>
    <d v="2026-08-11T08:08:02"/>
    <n v="69362314"/>
    <m/>
    <n v="152604231084"/>
    <s v="SPBU 54.634.04"/>
    <s v="ODP-PON-FW/63 FW/D02/63.01"/>
    <s v="WO061381449"/>
    <m/>
    <m/>
    <m/>
    <n v="111.480836"/>
    <n v="-7.8407840000000002"/>
    <s v="|MN00282|MYIA-027182251327/POI/Wahyudi Nugroho/081329248170/spbu5.5463404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I"/>
    <s v="SAMBIT SUMOROTO"/>
    <s v="NO ADDON"/>
    <m/>
    <s v="Provisioning Issued"/>
    <s v="HSI Bisnis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  <x v="3"/>
  </r>
  <r>
    <n v="660"/>
    <n v="1002517613"/>
    <n v="3"/>
    <x v="0"/>
    <n v="5"/>
    <s v="MADIUN"/>
    <s v="NGAWI"/>
    <s v="GGR"/>
    <s v="REG"/>
    <s v="AO"/>
    <s v="NEW SALES"/>
    <s v="1P INET"/>
    <s v="MIE - SEND SURVEY"/>
    <s v="RBS-Regional 3"/>
    <d v="2026-08-10T12:16:56"/>
    <d v="2026-08-10T12:18:01"/>
    <n v="69362375"/>
    <m/>
    <n v="152613205904"/>
    <s v="SPBU 54.633.03"/>
    <s v="ODP-GGR-FA/21 FA/D02/21.01"/>
    <s v="WO061386647"/>
    <m/>
    <m/>
    <m/>
    <n v="111.4203938"/>
    <n v="-7.6827044000000004"/>
    <s v="|MN00285|MYIA-085224559777/POI/DIAN ARDHANA RESWARI/081556445838/spbu5463303magetan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2:39:53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Jam pemasangan : 12.00 Info Tambahan : Hubungi pelanggan dulu sebelum ke lokasi terimakasih "/>
    <m/>
    <m/>
    <m/>
    <e v="#NUM!"/>
    <e v="#NUM!"/>
    <x v="1"/>
    <x v="21"/>
  </r>
  <r>
    <n v="661"/>
    <n v="1002518666"/>
    <n v="3"/>
    <x v="1"/>
    <n v="4"/>
    <s v="SEMARANG"/>
    <s v="KENDAL"/>
    <s v="WLR"/>
    <s v="REG"/>
    <s v="AO"/>
    <s v="NEW SALES"/>
    <s v="1P INET"/>
    <s v="MIE - SEND SURVEY"/>
    <s v="RBS-Regional 3"/>
    <d v="2026-08-10T18:08:57"/>
    <d v="2026-08-10T18:10:01"/>
    <n v="69362782"/>
    <m/>
    <n v="143407106648"/>
    <s v="SPBU 44.513.14 LINGKAR WELERI"/>
    <s v="ODP-WLR-FM/011 FM/D03/011.01"/>
    <s v="WO061442127"/>
    <m/>
    <m/>
    <m/>
    <n v="110.081891"/>
    <n v="-6.9548399999999999"/>
    <s v="|MN02184|MYIA-071849660896/POI/ROFIEN ISNAENI/081225641488/spbu4451314@gmail.com"/>
    <s v="MYIB_ASSISTANT"/>
    <m/>
    <m/>
    <m/>
    <m/>
    <m/>
    <m/>
    <m/>
    <m/>
    <s v="Management Janji"/>
    <s v="2026-08-11 15:00:00 | telp : 081225641488 alt :  M Janji : (11/08/2026) jam Pasang :pagi / siang  Note : hubungi pelanggan jika ingin kelokasi"/>
    <s v="FCC"/>
    <d v="2026-10-08T18:39:50"/>
    <d v="2026-08-11T15:00:00"/>
    <m/>
    <s v="SURVEY_NEW_MANJA"/>
    <s v="WELERI"/>
    <s v="NO ADDON"/>
    <m/>
    <s v="MIE - SEND SURVEY"/>
    <s v="HSI Bisnis Promo HUT Telkom PSB 70% - 100 Mbps"/>
    <s v="INDIBIZ"/>
    <m/>
    <m/>
    <d v="2026-08-11T15:00:00"/>
    <s v="2026-08-11 15:00:00 | telp : 081225641488 alt :  M Janji : (11/08/2026) jam Pasang :pagi / siang  Note : hubungi pelanggan jika ingin kelokasi"/>
    <m/>
    <m/>
    <m/>
    <e v="#NUM!"/>
    <e v="#NUM!"/>
    <x v="1"/>
    <x v="1"/>
  </r>
  <r>
    <n v="662"/>
    <n v="1002515819"/>
    <n v="3"/>
    <x v="7"/>
    <n v="4"/>
    <s v="KUDUS"/>
    <s v="REMBANG"/>
    <s v="LSE"/>
    <s v="REG"/>
    <s v="AO"/>
    <s v="NEW SALES"/>
    <s v="1P INET"/>
    <s v="Completed (PS)"/>
    <s v="RBS-Regional 3"/>
    <d v="2026-08-08T11:32:56"/>
    <d v="2026-08-10T17:35:10"/>
    <n v="69361373"/>
    <m/>
    <n v="142598105505"/>
    <s v="KSPPS ASSALAM ARTHADAYA KK TAHUNAN"/>
    <s v="ODP-LSE-FC/051 FC/D05/051.01"/>
    <s v="WO061248955"/>
    <m/>
    <m/>
    <m/>
    <n v="111.553060351377"/>
    <n v="-6.8823045876572397"/>
    <s v="|MN02366|MYIA-001588518261/POI/Amar maruf/085225567772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m/>
    <s v="PS"/>
    <s v="REMBANG"/>
    <s v="NO ADDON"/>
    <n v="20260810"/>
    <s v="Completed"/>
    <s v="HSI Bisnis Promo HUT Telkom PSB 70% - 50 Mbps"/>
    <s v="INDIBIZ"/>
    <m/>
    <m/>
    <d v="2026-08-10T08:00:00"/>
    <s v="2026-08-10 08:00:00 | M Janji : 10 agustus 2026 jam Pasang : pagi  Note : hubungi pelanggan jika ingin kelokasi"/>
    <n v="2026"/>
    <n v="8"/>
    <n v="10"/>
    <d v="2026-08-10T00:00:00"/>
    <n v="-0.33333333333575865"/>
    <x v="0"/>
    <x v="1"/>
  </r>
  <r>
    <n v="663"/>
    <n v="1002505749"/>
    <n v="3"/>
    <x v="1"/>
    <n v="4"/>
    <s v="PEKALONGAN"/>
    <s v="BREBES"/>
    <s v="BRB"/>
    <s v="REG"/>
    <s v="AO"/>
    <s v="NEW SALES"/>
    <m/>
    <s v="Completed (PS)"/>
    <s v="RBS-Regional 3"/>
    <d v="2026-08-03T10:22:16"/>
    <d v="2026-08-04T15:40:38"/>
    <n v="69357331"/>
    <m/>
    <n v="146284108355"/>
    <s v="SMPIT Harapan Umat Brebes"/>
    <s v="ODP-BRB-FJ/055"/>
    <s v="WO060801546"/>
    <m/>
    <m/>
    <m/>
    <n v="109.04786692735399"/>
    <n v="-6.8570585999707196"/>
    <s v="AMRBS;403095;REG3;BAYU;085100296564;HSI 1S 100MB;535k;PIC 089501893076"/>
    <s v="Account Manager"/>
    <m/>
    <m/>
    <m/>
    <m/>
    <m/>
    <m/>
    <m/>
    <m/>
    <s v="Management Janji"/>
    <s v="2026-08-04 13:00:00|Tanggal pemasangan : 04 agustus 2026 Jam pemasangan : pagi/siang Info Tambahan : Hubungi pelanggan dulu sebelum ke lokasi terima kasih|40010577|MYDITA"/>
    <s v="FCC"/>
    <d v="2026-03-08T10:40:22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Tanggal pemasangan : 04 agustus 2026 Jam pemasangan : pagi/siang Info Tambahan : Hubungi pelanggan dulu sebelum ke lokasi terima kasih|40010577|MYDITA"/>
    <n v="2026"/>
    <n v="8"/>
    <n v="4"/>
    <d v="2026-08-04T00:00:00"/>
    <n v="-0.54166666666424135"/>
    <x v="0"/>
    <x v="1"/>
  </r>
  <r>
    <n v="664"/>
    <n v="1002516813"/>
    <n v="3"/>
    <x v="2"/>
    <n v="5"/>
    <s v="SINGARJA"/>
    <s v="GIANYAR"/>
    <s v="GIN"/>
    <s v="REG"/>
    <s v="AO"/>
    <s v="NEW SALES"/>
    <m/>
    <s v="7 | OSS - PROVISIONING ISSUED"/>
    <s v="RBS-Regional 3"/>
    <d v="2026-08-10T08:29:46"/>
    <d v="2026-08-11T08:06:10"/>
    <n v="69362051"/>
    <m/>
    <n v="172407213194"/>
    <s v="SD NEGERI 1 MEDAHAN"/>
    <s v="ODP-GIN-FC/17"/>
    <s v="WO061361102"/>
    <m/>
    <m/>
    <m/>
    <n v="115.3355323"/>
    <n v="-8.5723724000000008"/>
    <s v="|MN02658|/PIC NI KOMANG AYU PRAMESTI/081977840045/sdn1medahan1952@gmail.com"/>
    <s v="Sales Force DBS"/>
    <m/>
    <m/>
    <m/>
    <m/>
    <m/>
    <m/>
    <m/>
    <m/>
    <s v="Management Janji"/>
    <s v="2026-08-11 08:00:00|Nama PIC : ibu pramesti No HP : 081977840045 Alt :  M Janji : (SELASA/11/AGUSTUS/2026) jam Pasang : 09:00 Note : hubungi pelanggan jika ingin kelokasi|40961371|MYDITA"/>
    <s v="FCC"/>
    <d v="2026-10-08T08:40:06"/>
    <d v="2026-08-11T08:00:00"/>
    <m/>
    <s v="PI"/>
    <s v="GIANYAR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pramesti No HP : 081977840045 Alt :  M Janji : (SELASA/11/AGUSTUS/2026) jam Pasang : 09:00 Note : hubungi pelanggan jika ingin kelokasi|40961371|MYDITA"/>
    <m/>
    <m/>
    <m/>
    <e v="#NUM!"/>
    <e v="#NUM!"/>
    <x v="1"/>
    <x v="5"/>
  </r>
  <r>
    <n v="665"/>
    <n v="1002517458"/>
    <n v="3"/>
    <x v="0"/>
    <n v="5"/>
    <s v="KEDIRI"/>
    <s v="KEDIRI"/>
    <s v="KDI"/>
    <s v="REG"/>
    <s v="AO"/>
    <s v="NEW SALES"/>
    <s v="1P INET"/>
    <s v="Completed (PS)"/>
    <s v="RBS-Regional 3"/>
    <d v="2026-08-10T11:31:56"/>
    <d v="2026-08-10T18:28:46"/>
    <n v="69362303"/>
    <m/>
    <n v="152610241481"/>
    <s v="ANUGRAH LAUNDRY"/>
    <s v="ODP-KDI-FBB/72 FBB/D08/72.01"/>
    <s v="WO061379423"/>
    <m/>
    <m/>
    <m/>
    <n v="112.03225399999999"/>
    <n v="-7.8220090000000004"/>
    <s v="|MC20231|MYIA-059937188023/POI/ONY APRILIA/085182272300/anugrahlaundryburengan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40:04"/>
    <d v="2026-08-11T08:00:00"/>
    <m/>
    <s v="PS"/>
    <s v="X"/>
    <s v="NO ADDON"/>
    <n v="20260810"/>
    <s v="Completed"/>
    <s v="HSI Bisnis Promo HUT Telkom PSB 70% - 20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0"/>
    <x v="24"/>
  </r>
  <r>
    <n v="666"/>
    <n v="1002516331"/>
    <n v="3"/>
    <x v="0"/>
    <n v="5"/>
    <s v="MALANG"/>
    <s v="BATU"/>
    <s v="TMP"/>
    <s v="REG"/>
    <s v="AO"/>
    <s v="NEW SALES"/>
    <s v="1P INET"/>
    <s v="Completed (PS)"/>
    <s v="RBS-Regional 3"/>
    <d v="2026-08-09T09:40:56"/>
    <d v="2026-08-09T18:49:47"/>
    <n v="69361747"/>
    <m/>
    <n v="152717204931"/>
    <s v="ANDROMEDA27"/>
    <s v="ODP-TMP-FE/71 FE/D08/71.01"/>
    <s v="WO061304214"/>
    <m/>
    <m/>
    <m/>
    <n v="112.761312872171"/>
    <n v="-7.9952177753545399"/>
    <s v="MD|MYDB-20260809264805|SC20017/MC20200|ANDROMEDA27|6282245408500"/>
    <s v="MYDIGIBIZPARTNER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9:55:03"/>
    <d v="2026-08-10T08:00:00"/>
    <m/>
    <s v="PS"/>
    <s v="SINGOSARI"/>
    <s v="NO ADDON"/>
    <n v="20260809"/>
    <s v="Completed"/>
    <s v="HSI Bisnis PSB 70% - 30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9"/>
    <d v="2026-08-09T00:00:00"/>
    <n v="-1.3333333333357587"/>
    <x v="0"/>
    <x v="0"/>
  </r>
  <r>
    <n v="667"/>
    <n v="1002506662"/>
    <n v="3"/>
    <x v="5"/>
    <n v="5"/>
    <s v="SBY UTARA"/>
    <s v="TANDES"/>
    <s v="KNN"/>
    <s v="REG"/>
    <s v="AO"/>
    <s v="NEW SALES"/>
    <m/>
    <s v="100 | REVOKE COMPLETED"/>
    <s v="RBS-Regional 3"/>
    <d v="2026-08-03T21:37:02"/>
    <d v="2026-08-10T09:30:38"/>
    <n v="69357870"/>
    <m/>
    <n v="152412248704"/>
    <s v="PT. ATMODJO SURYA TEHNIK"/>
    <s v="ODP-KND-FCA/29"/>
    <s v="WO060883605"/>
    <m/>
    <m/>
    <m/>
    <n v="112.65315529999999"/>
    <n v="-7.2181911999999997"/>
    <s v="|MN01735|/PT. ATMODJO SURYA TEHNIK/HSI Basic Promo HUT Telkom (1:2) 50 Mbps (Rp 320.000) PSB Rp 150.000/081217673531/supardoyo.abr@gmail.com/Soepardojo/-7.212307,112.652900/Jl.raya tambak osowilangon,  surabaya"/>
    <s v="Sales Force DBS"/>
    <m/>
    <m/>
    <m/>
    <m/>
    <m/>
    <m/>
    <m/>
    <m/>
    <s v="Management Janji"/>
    <s v="2026-08-05 10:00:00|M Janji : (05/08/2026) jam Pasang : 09:00 Note : hubungi pelanggan jika ingin kelokasi|40961370|MYDITA"/>
    <s v="FCC"/>
    <d v="2026-03-08T21:40:17"/>
    <d v="2026-08-05T10:00:00"/>
    <s v="FALLOUT HOMEPASS"/>
    <s v="REVOKE"/>
    <s v="KANDANGA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0:00:00"/>
    <s v="2026-08-05 10:00:00|M Janji : (05/08/2026) jam Pasang : 09:00 Note : hubungi pelanggan jika ingin kelokasi|40961370|MYDITA"/>
    <m/>
    <m/>
    <m/>
    <e v="#NUM!"/>
    <e v="#NUM!"/>
    <x v="1"/>
    <x v="26"/>
  </r>
  <r>
    <n v="668"/>
    <n v="1002506502"/>
    <n v="3"/>
    <x v="6"/>
    <n v="5"/>
    <s v="SIDOARJO"/>
    <s v="MOJOKERTO"/>
    <s v="PCT"/>
    <s v="REG"/>
    <s v="AO"/>
    <s v="NEW SALES"/>
    <m/>
    <s v="Completed (PS)"/>
    <s v="RBS-Regional 3"/>
    <d v="2026-08-03T16:24:28"/>
    <d v="2026-08-04T22:06:51"/>
    <n v="69357771"/>
    <m/>
    <n v="152324211847"/>
    <s v="TOKO DT ACC"/>
    <s v="ODP-PCT-FD/22"/>
    <s v="WO060872334"/>
    <m/>
    <m/>
    <m/>
    <n v="112.5224434"/>
    <n v="-7.6529258999999996"/>
    <s v="|MC30223|/EKA DEVIYANTI/81336653161/noernoell20@gmai.co"/>
    <s v="Sales Force DBS"/>
    <m/>
    <m/>
    <m/>
    <m/>
    <m/>
    <m/>
    <m/>
    <m/>
    <s v="Management Janji"/>
    <s v="2026-08-05 08:00:00|Nama PIC : Ibu Eka  No HP : 081336653161 No Alternatif : - M Janji : 05/08/2026 Jam Pasang : Pagi NoteÃ‚Â :  Hubungi terlebih dahulu sebelum ke lokasi  |40961370|MYDITA"/>
    <s v="FCC"/>
    <d v="2026-03-08T16:39:49"/>
    <d v="2026-08-05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Ibu Eka  No HP : 081336653161 No Alternatif : - M Janji : 05/08/2026 Jam Pasang : Pagi NoteÃ‚Â :  Hubungi terlebih dahulu sebelum ke lokasi  |40961370|MYDITA"/>
    <n v="2026"/>
    <n v="8"/>
    <n v="4"/>
    <d v="2026-08-04T00:00:00"/>
    <n v="-1.3333333333357587"/>
    <x v="0"/>
    <x v="13"/>
  </r>
  <r>
    <n v="669"/>
    <n v="1002511405"/>
    <n v="3"/>
    <x v="5"/>
    <n v="5"/>
    <s v="SBY UTARA"/>
    <s v="TANDES"/>
    <s v="KLN"/>
    <s v="REG"/>
    <s v="AO"/>
    <s v="NEW SALES"/>
    <s v="1P INET"/>
    <s v="Completed (PS)"/>
    <s v="RBS-Regional 3"/>
    <d v="2026-08-06T07:38:56"/>
    <d v="2026-08-10T13:36:09"/>
    <n v="69359530"/>
    <m/>
    <n v="152418250708"/>
    <s v="PT. EVOSALVO"/>
    <s v="ODP-TDS-FDM/07 FDM/D01/07.01"/>
    <s v="WO061034601"/>
    <m/>
    <m/>
    <m/>
    <n v="112.6863508"/>
    <n v="-7.2367782999999903"/>
    <s v="|MN01401|MYIA-057377579385/POI/FIA/081338384647/zulfia.n@everseikogroup.com"/>
    <s v="MYIB_ASSISTANT"/>
    <m/>
    <m/>
    <m/>
    <m/>
    <m/>
    <m/>
    <m/>
    <m/>
    <s v="Management Janji"/>
    <s v="2026-08-11 08:00:00 | Nama PIC : Fia No HP : 081338384647 Alt :  M Janji : 07/08/2026 Jam Pasang : 08.00 - 13:00  NoteÃ‚Â :  hubungi terlebih dahulu sebelum kelokasi"/>
    <s v="FCC"/>
    <d v="2026-06-08T07:40:01"/>
    <d v="2026-08-11T08:00:00"/>
    <m/>
    <s v="PS"/>
    <s v="KEBALEN"/>
    <s v="NO ADDON"/>
    <n v="20260810"/>
    <s v="Completed"/>
    <s v="HSI Bisnis Promo HUT Telkom PSB 70% - 200 Mbps"/>
    <s v="INDIBIZ"/>
    <m/>
    <m/>
    <d v="2026-08-11T08:00:00"/>
    <s v="2026-08-11 08:00:00 | Nama PIC : Fia No HP : 081338384647 Alt :  M Janji : 07/08/2026 Jam Pasang : 08.00 - 13:00  NoteÃ‚Â :  hubungi terlebih dahulu sebelum kelokasi"/>
    <n v="2026"/>
    <n v="8"/>
    <n v="10"/>
    <d v="2026-08-10T00:00:00"/>
    <n v="-1.3333333333357587"/>
    <x v="0"/>
    <x v="26"/>
  </r>
  <r>
    <n v="670"/>
    <n v="1002512827"/>
    <n v="3"/>
    <x v="7"/>
    <n v="4"/>
    <s v="KUDUS"/>
    <s v="BLORA"/>
    <s v="RDB"/>
    <s v="REG"/>
    <s v="AO"/>
    <s v="NEW SALES"/>
    <s v="1P INET"/>
    <s v="98 | OSS - CANCEL COMPLETE"/>
    <s v="RBS-Regional 3"/>
    <d v="2026-08-06T15:07:56"/>
    <d v="2026-08-07T16:07:16"/>
    <n v="69360111"/>
    <m/>
    <n v="142512103092"/>
    <s v="ART TECH X FASTGASS"/>
    <s v="ODP-RDB-FA/180 FA/D08/180.01"/>
    <s v="WO061090110"/>
    <m/>
    <m/>
    <m/>
    <n v="111.366546079516"/>
    <n v="-7.2182720783213297"/>
    <s v="MD|MYDB-20260806264545|DB10005/MB10071|ART TECH X FASTGASS|08816970175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Lainnya"/>
    <s v="CANCEL"/>
    <s v="CEPU"/>
    <s v="NO ADDON"/>
    <m/>
    <s v="Cancel Completed"/>
    <s v="HSI Bisnis Khusus Winback PSB 70% - 1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  <x v="1"/>
  </r>
  <r>
    <n v="671"/>
    <n v="1002509403"/>
    <n v="3"/>
    <x v="1"/>
    <n v="4"/>
    <s v="PEKALONGAN"/>
    <s v="PEKALONGAN"/>
    <s v="PKL"/>
    <s v="REG"/>
    <s v="AO"/>
    <s v="NEW SALES"/>
    <m/>
    <s v="Completed (PS)"/>
    <s v="RBS-Regional 3"/>
    <d v="2026-08-04T18:05:02"/>
    <d v="2026-08-04T18:54:13"/>
    <n v="69357831"/>
    <m/>
    <n v="142202154687"/>
    <s v="LYY MEDIA CELLULER"/>
    <s v="ODP-PKL-FS/015"/>
    <s v="WO060929311"/>
    <m/>
    <m/>
    <m/>
    <n v="109.668244"/>
    <n v="-6.9062729999999997"/>
    <s v="|MN00925|MYIA-006352795685/POI/m erikza al fajrisyah/085199193282/hulandafluu@gmail.com"/>
    <s v="Sales Profesional"/>
    <m/>
    <m/>
    <m/>
    <m/>
    <m/>
    <m/>
    <m/>
    <m/>
    <s v="Management Janji"/>
    <s v="2026-08-04 15:00:00 |   M Janji : (04/08/2026)  jam Pasang : 09:00  Note : hubungi pelanggan jika ingin kelokasi"/>
    <s v="FCC"/>
    <d v="2026-04-08T18:09:54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8-04 15:00:00 |   M Janji : (04/08/2026)  jam Pasang : 09:00  Note : hubungi pelanggan jika ingin kelokasi"/>
    <n v="2026"/>
    <n v="8"/>
    <n v="4"/>
    <d v="2026-08-04T00:00:00"/>
    <n v="-0.29166666666424135"/>
    <x v="0"/>
    <x v="1"/>
  </r>
  <r>
    <n v="672"/>
    <n v="1002514550"/>
    <n v="3"/>
    <x v="5"/>
    <n v="5"/>
    <s v="SBY SELATAN"/>
    <s v="MANYAR"/>
    <s v="GBG"/>
    <s v="REG"/>
    <s v="AO"/>
    <s v="NEW SALES"/>
    <m/>
    <s v="Completed (PS)"/>
    <s v="RBS-Regional 3"/>
    <d v="2026-08-07T13:14:55"/>
    <d v="2026-08-07T15:58:46"/>
    <n v="69358491"/>
    <m/>
    <n v="152320245940"/>
    <s v="SEKOLAH GRACIA"/>
    <s v="ODP-MYR-FBL/10"/>
    <s v="WO061164421"/>
    <m/>
    <m/>
    <m/>
    <n v="112.75880600000001"/>
    <n v="-7.2907219999999997"/>
    <s v="|MN02749|MYIA-055423623156/POI/Joko Iswandono/087853008685/sekolahgraciasd@gmail.com"/>
    <s v="Sales Force DBS"/>
    <m/>
    <m/>
    <m/>
    <m/>
    <m/>
    <m/>
    <m/>
    <m/>
    <s v="Management Janji"/>
    <s v="2026-08-05 13:00:00 | Nama : BU IRENE (ADMIN)  No Hp : 082232027184  No Alt : 087853008685  Tgl Pemasangan : 05 Agustus 2026  Interval : SIANG  Note : Hubungi pelanggan terlebih dahulu"/>
    <s v="FCC"/>
    <d v="2026-07-08T13:25:39"/>
    <m/>
    <m/>
    <s v="PS"/>
    <s v="DARMO GUBENG"/>
    <s v="OCA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5 13:00:00 | Nama : BU IRENE (ADMIN)  No Hp : 082232027184  No Alt : 087853008685  Tgl Pemasangan : 05 Agustus 2026  Interval : SIANG  Note : Hubungi pelanggan terlebih dahulu"/>
    <n v="2026"/>
    <n v="8"/>
    <n v="7"/>
    <d v="2026-08-07T00:00:00"/>
    <n v="-0.29166666666424135"/>
    <x v="0"/>
    <x v="12"/>
  </r>
  <r>
    <n v="673"/>
    <n v="1002512799"/>
    <n v="3"/>
    <x v="3"/>
    <n v="4"/>
    <s v="YOGYAKARTA"/>
    <s v="SLEMAN"/>
    <s v="GOD"/>
    <s v="REG"/>
    <s v="AO"/>
    <s v="NEW SALES"/>
    <m/>
    <s v="FCC - HD1A - PROGRESS"/>
    <s v="RBS-Regional 3"/>
    <d v="2026-08-06T15:02:43"/>
    <d v="2026-08-06T15:04:38"/>
    <n v="69360084"/>
    <m/>
    <n v="146136128911"/>
    <s v="Jaringan Multimedia Indonesia"/>
    <m/>
    <m/>
    <m/>
    <m/>
    <m/>
    <n v="110.249332241266"/>
    <n v="-7.80754030904545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674"/>
    <n v="1002516512"/>
    <n v="3"/>
    <x v="2"/>
    <n v="5"/>
    <s v="DENPASAR"/>
    <s v="JIMBARAN"/>
    <s v="JBR"/>
    <s v="REG"/>
    <s v="AO"/>
    <s v="NEW SALES"/>
    <m/>
    <s v="Completed (PS)"/>
    <s v="RBS-Regional 3"/>
    <d v="2026-08-09T13:57:39"/>
    <d v="2026-08-10T08:10:19"/>
    <n v="69359907"/>
    <m/>
    <n v="172415798708"/>
    <s v="VILLA SAHADEWA 78"/>
    <s v="ODP-JBR-FY/14"/>
    <s v="WO061324051"/>
    <m/>
    <m/>
    <m/>
    <n v="115.140873791838"/>
    <n v="-8.8217582928447396"/>
    <s v="|MN02545|/CP IBU RINA/087840078118-087761045108/indorachel@gmail.com"/>
    <s v="Sales Force DBS"/>
    <m/>
    <m/>
    <m/>
    <m/>
    <m/>
    <m/>
    <m/>
    <m/>
    <s v="Management Janji"/>
    <s v="2026-08-08 13:00:00|Jam pemasangan : 12.00  Info Tambahan : Hubungi pelanggan dulu sebelum ke lokasi  terimakasih   |40951378|MYDITA"/>
    <s v="FCC"/>
    <d v="2026-09-08T14:10:26"/>
    <m/>
    <m/>
    <s v="PS"/>
    <s v="JIMBARAN NUSA DUA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08-09T07:00:00"/>
    <s v="2026-08-08 13:00:00|Jam pemasangan : 12.00  Info Tambahan : Hubungi pelanggan dulu sebelum ke lokasi  terimakasih   |40951378|MYDITA"/>
    <n v="2026"/>
    <n v="8"/>
    <n v="10"/>
    <d v="2026-08-10T00:00:00"/>
    <n v="0.70833333333575865"/>
    <x v="0"/>
    <x v="28"/>
  </r>
  <r>
    <n v="675"/>
    <n v="1002517816"/>
    <n v="3"/>
    <x v="0"/>
    <n v="5"/>
    <s v="MADIUN"/>
    <s v="MADIUN"/>
    <s v="UTR"/>
    <s v="REG"/>
    <s v="AO"/>
    <s v="NEW SALES"/>
    <m/>
    <s v="Completed (PS)"/>
    <s v="RBS-Regional 3"/>
    <d v="2026-08-10T13:41:32"/>
    <d v="2026-08-10T16:47:44"/>
    <n v="69359801"/>
    <m/>
    <n v="152630205415"/>
    <s v="SPBU 54.631.06"/>
    <s v="ODP-UTR-FD/55"/>
    <s v="WO061401842"/>
    <m/>
    <m/>
    <m/>
    <n v="111.5326754"/>
    <n v="-7.7295334999999996"/>
    <s v="|MN00265|MYIA-060859571947/POI/ROBBY PERMANA PUTRA/089619618698/spbu5463106@gmail.com"/>
    <s v="MYDIGIBIZPARTNER"/>
    <m/>
    <m/>
    <m/>
    <m/>
    <m/>
    <m/>
    <m/>
    <m/>
    <s v="Management Janji"/>
    <s v="2026-08-07 08:00:00 | Jam pemasangan : 12.00  Info Tambahan : Hubungi pelanggan dulu sebelum ke lokasi  terimakasih "/>
    <s v="FCC"/>
    <d v="2026-10-08T13:54:44"/>
    <m/>
    <m/>
    <s v="PS"/>
    <s v="CARUBAN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7 08:00:00 | Jam pemasangan : 12.00  Info Tambahan : Hubungi pelanggan dulu sebelum ke lokasi  terimakasih "/>
    <n v="2026"/>
    <n v="8"/>
    <n v="10"/>
    <d v="2026-08-10T00:00:00"/>
    <n v="-0.29166666666424135"/>
    <x v="0"/>
    <x v="21"/>
  </r>
  <r>
    <n v="676"/>
    <n v="1002514413"/>
    <n v="3"/>
    <x v="5"/>
    <n v="5"/>
    <s v="SBY SELATAN"/>
    <s v="KETINTANG"/>
    <s v="IJK"/>
    <s v="REG"/>
    <s v="AO"/>
    <s v="NEW SALES"/>
    <s v="1P INET"/>
    <s v="Completed (PS)"/>
    <s v="RBS-Regional 3"/>
    <d v="2026-08-07T11:47:57"/>
    <d v="2026-08-08T14:25:22"/>
    <n v="69360679"/>
    <m/>
    <n v="152306253187"/>
    <s v="SPARTAN INDONESIA"/>
    <s v="ODP-IJK-FBP/13 FBP/D02/13.01"/>
    <s v="WO061152965"/>
    <m/>
    <m/>
    <m/>
    <n v="112.726981831705"/>
    <n v="-7.3456357125932303"/>
    <s v="|MN00458|MYIA-083793578515/POI/BINCAR/085791348876/bincartsinurat@gmail.com"/>
    <s v="MYIB_ASSISTANT"/>
    <m/>
    <m/>
    <m/>
    <m/>
    <m/>
    <m/>
    <m/>
    <m/>
    <s v="Management Janji"/>
    <s v="2026-08-10 15:00:00 | M Janji : (08/08/026) jam Pasang : 09:00 Note : hubungi pelanggan jika ingin kelokasi"/>
    <s v="FCC"/>
    <d v="2026-07-08T11:55:04"/>
    <d v="2026-08-10T15:00:00"/>
    <m/>
    <s v="PS"/>
    <s v="WARU INJOKO"/>
    <s v="NO ADDON"/>
    <n v="20260808"/>
    <s v="Completed"/>
    <s v="HSI Bisnis Basic Promo HUT Telkom PSB 70% - 75 Mbps"/>
    <s v="INDIBIZ"/>
    <m/>
    <m/>
    <d v="2026-08-10T15:00:00"/>
    <s v="2026-08-10 15:00:00 | M Janji : (08/08/026) jam Pasang : 09:00 Note : hubungi pelanggan jika ingin kelokasi"/>
    <n v="2026"/>
    <n v="8"/>
    <n v="8"/>
    <d v="2026-08-08T00:00:00"/>
    <n v="-2.625"/>
    <x v="0"/>
    <x v="12"/>
  </r>
  <r>
    <n v="677"/>
    <n v="1002505626"/>
    <n v="3"/>
    <x v="1"/>
    <n v="4"/>
    <s v="PEKALONGAN"/>
    <s v="TEGAL"/>
    <s v="TEG"/>
    <s v="REG"/>
    <s v="AO"/>
    <s v="NEW SALES"/>
    <m/>
    <s v="Completed (PS)"/>
    <s v="RBS-Regional 3"/>
    <d v="2026-08-03T09:34:20"/>
    <d v="2026-08-04T13:17:35"/>
    <n v="69357235"/>
    <m/>
    <n v="142212126634"/>
    <s v="SMP NEGERI 2 KRAMAT"/>
    <s v="ODP-TEG-FAG/019"/>
    <s v="WO060798507"/>
    <m/>
    <m/>
    <m/>
    <n v="109.189907312393"/>
    <n v="-6.89574875935919"/>
    <s v="AMRBS;403095;REG3;BAYU;085100296564;HSI 1S 100MB;535K;PIC 082325252001"/>
    <s v="Account Manager"/>
    <m/>
    <m/>
    <m/>
    <m/>
    <m/>
    <m/>
    <m/>
    <m/>
    <s v="Management Janji"/>
    <s v="2026-08-04 13:00:00|No Hp Pic : 082325252001 No alt : - Jam Pemasangan : pagi/ siang Tanggal Pemasangan : 04/08/2026 hub sebelum ke lokasi|40961370|MYDITA"/>
    <s v="FCC"/>
    <d v="2026-03-08T09:40:13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No Hp Pic : 082325252001 No alt : - Jam Pemasangan : pagi/ siang Tanggal Pemasangan : 04/08/2026 hub sebelum ke lokasi|40961370|MYDITA"/>
    <n v="2026"/>
    <n v="8"/>
    <n v="4"/>
    <d v="2026-08-04T00:00:00"/>
    <n v="-0.54166666666424135"/>
    <x v="0"/>
    <x v="1"/>
  </r>
  <r>
    <n v="678"/>
    <n v="1002514242"/>
    <n v="3"/>
    <x v="6"/>
    <n v="5"/>
    <s v="JEMBER"/>
    <s v="BANYUWANGI"/>
    <s v="GEN"/>
    <s v="REG"/>
    <s v="AO"/>
    <s v="NEW SALES"/>
    <s v="1P INET"/>
    <s v="Completed (PS)"/>
    <s v="RBS-Regional 3"/>
    <d v="2026-08-07T10:58:56"/>
    <d v="2026-08-08T12:27:39"/>
    <n v="69360576"/>
    <m/>
    <n v="152519203436"/>
    <s v="ES TELLER CANGAAN"/>
    <s v="ODP-GEN-FF/91 FF/D03/91.01"/>
    <s v="WO061147136"/>
    <m/>
    <m/>
    <m/>
    <n v="114.1615197"/>
    <n v="-8.3713940000000004"/>
    <s v="MD|MYDB-20260807264615|DC30004/MC30050|ES TELLER CANGAAN|085196907621"/>
    <s v="MYDIGIBIZPARTNER"/>
    <m/>
    <m/>
    <m/>
    <m/>
    <m/>
    <m/>
    <m/>
    <m/>
    <s v="Management Janji"/>
    <s v="2026-08-08 13:00:00 | Nama : BP MUHAMAD ANDIK HARIYANTO No Hp : 085196907621 No Alt :  Tgl Pemasangan : 08 Agustus 2026 Interval : SIANG Note : Hubungi pelanggan terlebih dahulu"/>
    <s v="FCC"/>
    <d v="2026-07-08T11:10:29"/>
    <d v="2026-08-08T13:00:00"/>
    <m/>
    <s v="PS"/>
    <s v="GENTENG"/>
    <s v="NETMONK"/>
    <n v="20260808"/>
    <s v="Completed"/>
    <s v="HSI Bisnis Bundling Netmonk Promo 2026 PSB 70% - 150 Mbps"/>
    <s v="INDIBIZ"/>
    <m/>
    <m/>
    <d v="2026-08-08T13:00:00"/>
    <s v="2026-08-08 13:00:00 | Nama : BP MUHAMAD ANDIK HARIYANTO No Hp : 085196907621 No Alt :  Tgl Pemasangan : 08 Agustus 2026 Interval : SIANG Note : Hubungi pelanggan terlebih dahulu"/>
    <n v="2026"/>
    <n v="8"/>
    <n v="8"/>
    <d v="2026-08-08T00:00:00"/>
    <n v="-0.54166666666424135"/>
    <x v="0"/>
    <x v="10"/>
  </r>
  <r>
    <n v="679"/>
    <n v="1002512916"/>
    <n v="3"/>
    <x v="5"/>
    <n v="5"/>
    <s v="SBY UTARA"/>
    <s v="MANYAR"/>
    <s v="MGO"/>
    <s v="REG"/>
    <s v="AO"/>
    <s v="NEW SALES"/>
    <s v="1P INET"/>
    <s v="OSS - FALLOUT"/>
    <s v="RBS-Regional 3"/>
    <d v="2026-08-06T15:31:57"/>
    <d v="2026-08-07T17:21:42"/>
    <n v="69360168"/>
    <m/>
    <n v="152413167561"/>
    <s v="PT STRATEGI CENTRAL CAPITAL"/>
    <s v="ODP-DMO-FQM/18 FQM/D02/18.01"/>
    <s v="WO061095063"/>
    <m/>
    <m/>
    <m/>
    <n v="112.7508321"/>
    <n v="-7.2558214999999997"/>
    <s v="|MN02394|MYIA-024014342297/POI/MOCH ANJAS PUTRA DARMAWAN /085165932082/anjasputrad18@gmail.com"/>
    <s v="MYIB_ASSISTANT"/>
    <m/>
    <m/>
    <m/>
    <m/>
    <m/>
    <m/>
    <m/>
    <m/>
    <s v="Management Janji"/>
    <s v="2026-08-07 13:00:00 |  M Janji : (07/08/026) jam Pasang : 09:00 Note : hubungi pelanggan jika ingin kelokasi"/>
    <s v="FCC"/>
    <d v="2026-06-08T15:40:04"/>
    <d v="2026-08-07T13:00:00"/>
    <s v="Kendala Pelanggan"/>
    <s v="FO_WFM"/>
    <s v="MERGOYOSO"/>
    <s v="NO ADDON"/>
    <m/>
    <s v="Provisioning Failed|WFM|INF008995264|KETERANGAN : RNA | MENUNGGU INFO DARI PELANGGAN"/>
    <s v="HSI Bisnis Promo HUT Telkom PSB 70% - 3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  <x v="12"/>
  </r>
  <r>
    <n v="680"/>
    <n v="1002507780"/>
    <n v="3"/>
    <x v="5"/>
    <n v="5"/>
    <s v="MADURA"/>
    <s v="BANGKALAN"/>
    <s v="BKL"/>
    <s v="REG"/>
    <s v="AO"/>
    <s v="NEW SALES"/>
    <m/>
    <s v="Completed (PS)"/>
    <s v="RBS-Regional 3"/>
    <d v="2026-08-04T11:33:01"/>
    <d v="2026-08-04T13:06:12"/>
    <n v="69353156"/>
    <m/>
    <n v="152435221712"/>
    <s v="CAFE RATU 2"/>
    <s v="ODP-BKL-FGB/13"/>
    <s v="WO060875649"/>
    <m/>
    <m/>
    <m/>
    <n v="112.749189657256"/>
    <n v="-7.0295498396642904"/>
    <s v="|MN02601|/CAFE RATU 2/NABILA PUTRI SARI/082323095417/putrinabila2284@gmail.com/HSI Bisnis Promo HUT Telkom (1:1) 150 Mbps (Rp 620.000) PSB Rp 150.000"/>
    <s v="Sales Force DBS"/>
    <m/>
    <m/>
    <m/>
    <m/>
    <m/>
    <m/>
    <m/>
    <m/>
    <s v="Management Janji"/>
    <s v="2026-07-29 13:00:00|Nama PIC:  bu nabila   No HP: 082323095417  Alt:  Tanggal: 29/7/2026  Jam Pasang: Siang  Note: Hubungi sebelum ke lokasi, terimakasih.  |RI2334|MYDITA"/>
    <s v="FCC"/>
    <d v="2026-04-08T11:40:22"/>
    <m/>
    <m/>
    <s v="PS"/>
    <s v="X"/>
    <s v="NO ADDON"/>
    <n v="202608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7-29 13:00:00|Nama PIC:  bu nabila   No HP: 082323095417  Alt:  Tanggal: 29/7/2026  Jam Pasang: Siang  Note: Hubungi sebelum ke lokasi, terimakasih.  |RI2334|MYDITA"/>
    <n v="2026"/>
    <n v="8"/>
    <n v="4"/>
    <d v="2026-08-04T00:00:00"/>
    <n v="-0.29166666666424135"/>
    <x v="0"/>
    <x v="7"/>
  </r>
  <r>
    <n v="681"/>
    <n v="1002516163"/>
    <n v="3"/>
    <x v="0"/>
    <n v="5"/>
    <s v="KEDIRI"/>
    <s v="TULUNGAGUNG"/>
    <s v="TUL"/>
    <s v="REG"/>
    <s v="AO"/>
    <s v="NEW SALES"/>
    <s v="1P INET"/>
    <s v="102 | FOLLOW UP COMPLETED"/>
    <s v="RBS-Regional 3"/>
    <d v="2026-08-08T16:37:56"/>
    <d v="2026-08-10T11:12:23"/>
    <n v="69361598"/>
    <m/>
    <n v="152606246410"/>
    <s v="SPBU 54.662.22 TULUNGAGUNG"/>
    <s v="ODP-TUL-FS/06 FS/D02/06.01"/>
    <s v="WO061281049"/>
    <m/>
    <m/>
    <m/>
    <n v="111.87048928221"/>
    <n v="-8.0452815348623403"/>
    <s v="|MN00418|MYIA-036256364083/POI/YUDA ROCHMANSYAH /085161151181/spbu5466222tulungagung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REVOKE"/>
    <s v="TULUNGAGUNG"/>
    <s v="NO ADDON"/>
    <m/>
    <s v="Follow Up Revoke Completed, New Order ID : SC1002517372"/>
    <s v="HSI Bisnis Promo HUT Telkom PSB 70% - 75 Mbps"/>
    <s v="INDIBIZ"/>
    <m/>
    <m/>
    <d v="2026-08-09T13:00:00"/>
    <s v="2026-08-09 13:00:00 | Nama Pic : bp YUDA  No Hp Pic : 085161151181 No alt : - Jam Pemasangan : pagi  Tanggal Pemasangan : 9 Agustus 2026"/>
    <m/>
    <m/>
    <m/>
    <e v="#NUM!"/>
    <e v="#NUM!"/>
    <x v="1"/>
    <x v="18"/>
  </r>
  <r>
    <n v="682"/>
    <n v="1002512825"/>
    <n v="3"/>
    <x v="3"/>
    <n v="4"/>
    <s v="YOGYAKARTA"/>
    <s v="GUNUNG KIDUL"/>
    <s v="WNS"/>
    <s v="REG"/>
    <s v="AO"/>
    <s v="NEW SALES"/>
    <m/>
    <s v="MYDITA - GAGAL SEND CARING UNSC"/>
    <s v="RBS-Regional 3"/>
    <d v="2026-08-06T15:07:03"/>
    <d v="2026-08-07T10:08:02"/>
    <n v="69360134"/>
    <m/>
    <n v="143135115035"/>
    <s v="Jaringan Multimedia Indonesia"/>
    <s v="ODP-WNS-FGB/009"/>
    <s v="WO061109259"/>
    <m/>
    <m/>
    <m/>
    <n v="110.754928306746"/>
    <n v="-8.1720768397829708"/>
    <s v="AMRBS/403103/ANISA DWIARYANI/R3/YOGYAKARTA/PSB HSI BISNIS 1S 50 MBPS PROMO HUT TELKOM 1:2/Tri Johan Firdiyanto/081229749275/081804098210/johanfirdi@gmail.com"/>
    <s v="Amex"/>
    <m/>
    <m/>
    <m/>
    <m/>
    <m/>
    <m/>
    <m/>
    <m/>
    <s v="Management Janji"/>
    <s v="2026-08-07 15:00:00|Nama PIC : IBU USMA No HP : 081229749275 Alt :  M Janji : (JUMAT/7/AGUSTUS/2026) jam Pasang : 09:00 Note : hubungi pelanggan jika ingin kelokasi|40961370|MYDITA"/>
    <s v="FCC"/>
    <d v="2026-06-08T15:25:44"/>
    <d v="2026-08-07T00:00:00"/>
    <m/>
    <m/>
    <s v="WONOSARI"/>
    <s v="NO ADDON"/>
    <m/>
    <s v="MYDITA - GAGAL SEND CARING UNSC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15:00:00"/>
    <s v="2026-08-07 15:00:00|Nama PIC : IBU USMA No HP : 081229749275 Alt :  M Janji : (JUMAT/7/AGUSTUS/2026) jam Pasang : 09:00 Note : hubungi pelanggan jika ingin kelokasi|40961370|MYDITA"/>
    <m/>
    <m/>
    <m/>
    <e v="#NUM!"/>
    <e v="#NUM!"/>
    <x v="1"/>
    <x v="1"/>
  </r>
  <r>
    <n v="683"/>
    <n v="1002506542"/>
    <n v="3"/>
    <x v="4"/>
    <n v="5"/>
    <s v="MATARAM"/>
    <s v="BIMA"/>
    <s v="SIL"/>
    <s v="REG"/>
    <s v="AO"/>
    <s v="NEW SALES"/>
    <s v="1P INET"/>
    <s v="102 | FOLLOW UP COMPLETED"/>
    <s v="RBS-Regional 3"/>
    <d v="2026-08-03T16:43:57"/>
    <d v="2026-08-08T11:57:46"/>
    <n v="69357755"/>
    <m/>
    <n v="172617203039"/>
    <s v="Toko Aisyah plus plus"/>
    <s v="ODP-SIL-FAB/09 FAB/D01/09.01"/>
    <s v="WO060823979"/>
    <m/>
    <m/>
    <m/>
    <n v="118.569523"/>
    <n v="-8.5263609999999996"/>
    <s v="|MN02085|MYIA-074173164245/POI/umar/082341477797/wadubura1976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6:54:53"/>
    <d v="2026-08-04T13:00:00"/>
    <s v="Kendala Lainnya"/>
    <s v="REVOKE"/>
    <s v="BIMA BARAT"/>
    <s v="NETMONK"/>
    <m/>
    <s v="Follow Up Revoke Completed, New Order ID : SC1002515840"/>
    <s v="HSI Bisnis Bundling Netmonk PSB 70% - 200 Mbps"/>
    <s v="INDIBIZ"/>
    <m/>
    <m/>
    <d v="2026-08-04T13:00:00"/>
    <s v="2026-08-04 13:00:00 |  M Janji : (04/08/2026) jam Pasang : 09:00 Note : hubungi pelanggan jika ingin kelokasi"/>
    <m/>
    <m/>
    <m/>
    <e v="#NUM!"/>
    <e v="#NUM!"/>
    <x v="1"/>
    <x v="8"/>
  </r>
  <r>
    <n v="684"/>
    <n v="1002515222"/>
    <n v="3"/>
    <x v="6"/>
    <n v="5"/>
    <s v="SIDOARJO"/>
    <s v="MOJOKERTO"/>
    <s v="NGI"/>
    <s v="REG"/>
    <s v="AO"/>
    <s v="NEW SALES"/>
    <m/>
    <s v="Completed (PS)"/>
    <s v="RBS-Regional 3"/>
    <d v="2026-08-07T16:13:43"/>
    <d v="2026-08-08T12:56:19"/>
    <n v="69361038"/>
    <m/>
    <n v="152321202953"/>
    <s v="PT.KARUNIA JAYA INDAH"/>
    <s v="ODP-NGI-FH/41"/>
    <s v="WO061198515"/>
    <m/>
    <m/>
    <m/>
    <n v="112.6204302"/>
    <n v="-7.5464181000000004"/>
    <s v="|MN00518|/PT.KARUNIA JAYA INDAH/WINBACK 2.0 HSI B2B (1:1) 100MBPS 535RB PSB DISC 70%//spbu61314@yahoo.co.id/MUHAMMAD AUFUR ROHMAN/8563609884"/>
    <s v="Sales Force DBS"/>
    <m/>
    <m/>
    <m/>
    <m/>
    <m/>
    <m/>
    <m/>
    <m/>
    <s v="Management Janji"/>
    <s v="2026-08-08 15:00:00|Tanggal pemasangan: 08/08/2026 Jam pemasangan : Siang Info Tambahan : Hubungi pelanggan dulu sebelum ke lokasi terima kasih.|40961370|MYDITA"/>
    <s v="FCC"/>
    <d v="2026-07-08T16:25:36"/>
    <d v="2026-08-08T15:00:00"/>
    <m/>
    <s v="PS"/>
    <s v="MOJOKERTO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Tanggal pemasangan: 08/08/2026 Jam pemasangan : Siang Info Tambahan : Hubungi pelanggan dulu sebelum ke lokasi terima kasih.|40961370|MYDITA"/>
    <n v="2026"/>
    <n v="8"/>
    <n v="8"/>
    <d v="2026-08-08T00:00:00"/>
    <n v="-0.625"/>
    <x v="0"/>
    <x v="13"/>
  </r>
  <r>
    <n v="685"/>
    <n v="1002511691"/>
    <n v="3"/>
    <x v="1"/>
    <n v="4"/>
    <s v="SEMARANG"/>
    <s v="INNER - SEMARANG JATENG UTARA"/>
    <s v="MJP"/>
    <s v="REG"/>
    <s v="AO"/>
    <s v="NEW SALES"/>
    <m/>
    <s v="102 | FOLLOW UP COMPLETED"/>
    <s v="RBS-Regional 2"/>
    <d v="2026-08-06T09:59:27"/>
    <d v="2026-08-10T16:09:25"/>
    <n v="69359679"/>
    <m/>
    <n v="142410345314"/>
    <s v="CV. Rabbani Asysa"/>
    <s v="ODP-MJP-FAU/111"/>
    <s v="WO061145389"/>
    <m/>
    <m/>
    <m/>
    <n v="110.44700570000001"/>
    <n v="-6.9930374000000004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jam Pasang : 09:00 Note : hubungi pelanggan jika ingin kelokasi |40931150|MYDITA"/>
    <s v="FCC"/>
    <d v="2026-06-08T10:10:02"/>
    <d v="2026-08-08T08:00:00"/>
    <m/>
    <s v="REVOKE"/>
    <s v="MAJAPAHIT"/>
    <s v="NO ADDON"/>
    <m/>
    <s v="Follow Up Revoke Completed, New Order ID : SC1002518428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M Janji : (07/08/026) jam Pasang : 09:00 Note : hubungi pelanggan jika ingin kelokasi |40931150|MYDITA"/>
    <m/>
    <m/>
    <m/>
    <e v="#NUM!"/>
    <e v="#NUM!"/>
    <x v="1"/>
    <x v="1"/>
  </r>
  <r>
    <n v="686"/>
    <n v="1002507666"/>
    <n v="3"/>
    <x v="1"/>
    <n v="4"/>
    <s v="PEKALONGAN"/>
    <s v="PEMALANG"/>
    <s v="RDD"/>
    <s v="REG"/>
    <s v="AO"/>
    <s v="NEW SALES"/>
    <m/>
    <s v="98 | OSS - CANCEL COMPLETE"/>
    <s v="RBS-Regional 3"/>
    <d v="2026-08-04T11:17:37"/>
    <d v="2026-08-06T09:50:39"/>
    <n v="69358113"/>
    <n v="2846131004"/>
    <n v="142213107363"/>
    <s v="PT GLOBAL JET EXPRESS"/>
    <s v="ODP-RDD-FD/032"/>
    <s v="WO060881525"/>
    <m/>
    <m/>
    <m/>
    <n v="109.2400177"/>
    <n v="-7.0606057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4-08T11:25:40"/>
    <d v="2026-08-06T08:00:00"/>
    <m/>
    <s v="CANCEL"/>
    <s v="RANDUDONGKAL"/>
    <s v="NO ADDON"/>
    <m/>
    <s v="Cancel 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1"/>
    <x v="1"/>
  </r>
  <r>
    <n v="687"/>
    <n v="1002516224"/>
    <n v="3"/>
    <x v="3"/>
    <n v="4"/>
    <s v="YOGYAKARTA"/>
    <s v="INNER - YOGYA JATENG SELATAN"/>
    <s v="KBU"/>
    <s v="REG"/>
    <s v="AO"/>
    <s v="NEW SALES"/>
    <s v="1P INET"/>
    <s v="102 | FOLLOW UP COMPLETED"/>
    <s v="RBS-Regional 3"/>
    <d v="2026-08-08T19:01:57"/>
    <d v="2026-08-10T14:06:17"/>
    <n v="69361666"/>
    <m/>
    <n v="146113146987"/>
    <s v="PT Warisan Abadi Visi Edukasi, NWAVE Corp"/>
    <s v="ODP-KBU-FGP/004 FGP/D02/004.01"/>
    <s v="WO061290135"/>
    <m/>
    <m/>
    <m/>
    <n v="110.3435415"/>
    <n v="-7.7463616000000002"/>
    <s v="|MC80006|MYIA-033560476623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8-08T19:09:53"/>
    <d v="2026-08-10T13:00:00"/>
    <m/>
    <s v="REVOKE"/>
    <s v="X"/>
    <s v="NO ADDON"/>
    <m/>
    <s v="Follow Up Revoke Completed, New Order ID : SC1002517938"/>
    <s v="HSI Bisnis Promo HUT Telkom PSB 70% - 300 Mbps"/>
    <s v="INDIBIZ"/>
    <m/>
    <m/>
    <d v="2026-08-10T13:00:00"/>
    <s v="2026-08-10 13:00:00 | M Janji : 10 agustus 2026 jam Pasang : siang Note : hubungi pelanggan jika ingin kelokasi"/>
    <m/>
    <m/>
    <m/>
    <e v="#NUM!"/>
    <e v="#NUM!"/>
    <x v="1"/>
    <x v="1"/>
  </r>
  <r>
    <n v="688"/>
    <n v="1002506111"/>
    <n v="3"/>
    <x v="4"/>
    <n v="5"/>
    <s v="MATARAM"/>
    <s v="SUMBAWA"/>
    <s v="SBW"/>
    <s v="REG"/>
    <s v="AO"/>
    <s v="NEW SALES"/>
    <m/>
    <s v="Completed (PS)"/>
    <s v="RBS-Regional 3"/>
    <d v="2026-08-03T13:32:46"/>
    <d v="2026-08-03T14:45:39"/>
    <n v="69356666"/>
    <m/>
    <n v="172606792070"/>
    <s v="SMP IT ABU HURAIRAH SUMBAWA"/>
    <s v="ODP-SBW-FBK/61"/>
    <s v="WO060795577"/>
    <m/>
    <m/>
    <m/>
    <n v="117.4524673"/>
    <n v="-8.5887779000000002"/>
    <s v="|MN01595|MYIA-012000125241/POI/FIRMAN/087860187055/smpitputra.abhursumbawa@gmail.com"/>
    <s v="Cesa"/>
    <m/>
    <m/>
    <m/>
    <m/>
    <m/>
    <m/>
    <m/>
    <m/>
    <s v="Management Janji"/>
    <s v="2026-08-02 08:00:00 | M Janji : (02/08/2026)  jam Pasang : 09:00  Note : hubungi pelanggan jika ingin kelokasi"/>
    <s v="FCC"/>
    <d v="2026-03-08T13:40:15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2/08/2026)  jam Pasang : 09:00  Note : hubungi pelanggan jika ingin kelokasi"/>
    <n v="2026"/>
    <n v="8"/>
    <n v="3"/>
    <d v="2026-08-03T00:00:00"/>
    <n v="-0.29166666666424135"/>
    <x v="0"/>
    <x v="4"/>
  </r>
  <r>
    <n v="689"/>
    <n v="1002510374"/>
    <n v="3"/>
    <x v="7"/>
    <n v="4"/>
    <s v="SOLO"/>
    <s v="INNER - SOLO JATENG TIMUR"/>
    <s v="GLD"/>
    <s v="REG"/>
    <s v="AO"/>
    <s v="NEW SALES"/>
    <s v="1P INET"/>
    <s v="Completed (PS)"/>
    <s v="RBS-Regional 3"/>
    <d v="2026-08-05T12:19:56"/>
    <d v="2026-08-06T08:30:55"/>
    <n v="69359063"/>
    <m/>
    <n v="146514602597"/>
    <s v="Blue Bake Houf kitchen"/>
    <s v="ODP-GLD-FBC/059"/>
    <s v="WO060974682"/>
    <m/>
    <m/>
    <m/>
    <n v="110.82170696100501"/>
    <n v="-7.5711563911037798"/>
    <s v="|MN01857|MYIA-047006669372/POI/Erry Bima Nugroho/085232027079/bbhkitchen5758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1"/>
  </r>
  <r>
    <n v="690"/>
    <n v="1002518608"/>
    <n v="3"/>
    <x v="5"/>
    <n v="5"/>
    <s v="SBY UTARA"/>
    <s v="GRESIK"/>
    <s v="GSK"/>
    <s v="REG"/>
    <s v="AO"/>
    <s v="NEW SALES"/>
    <s v="1P INET"/>
    <s v="MIE - SEND SURVEY"/>
    <s v="RBS-Regional 3"/>
    <d v="2026-08-10T17:19:56"/>
    <d v="2026-08-10T17:22:01"/>
    <n v="69362751"/>
    <m/>
    <n v="152421262262"/>
    <s v="Warkop Bintang"/>
    <s v="ODP-GSK-FAG/22 FAG/D04/22.01"/>
    <s v="WO061436975"/>
    <m/>
    <m/>
    <m/>
    <n v="112.572677806019"/>
    <n v="-7.0877669537364696"/>
    <s v="MD|MYDB-20260805264475|DN00001/MN01211|Warkop Bintang|081234657534"/>
    <s v="MYDIGIBIZPARTNER"/>
    <m/>
    <m/>
    <m/>
    <m/>
    <m/>
    <m/>
    <m/>
    <m/>
    <s v="Management Janji"/>
    <s v="2026-08-11 15:00:00 | Nama PIC:  bp saiful  No HP: 081234657534 Alt: Tanggal: 11/8/2026 Jam Pasang: Sore Note: Hubungi sebelum ke lokasi, terimakasih."/>
    <s v="FCC"/>
    <d v="2026-10-08T17:39:53"/>
    <d v="2026-08-11T15:00:00"/>
    <m/>
    <s v="SURVEY_NEW_MANJA"/>
    <s v="GRESIK"/>
    <s v="NO ADDON"/>
    <m/>
    <s v="MIE - SEND SURVEY"/>
    <s v="HSI Bisnis Promo HUT Telkom PSB 70% - 50 Mbps"/>
    <s v="INDIBIZ"/>
    <m/>
    <m/>
    <d v="2026-08-11T15:00:00"/>
    <s v="2026-08-11 15:00:00 | Nama PIC:  bp saiful  No HP: 081234657534 Alt: Tanggal: 11/8/2026 Jam Pasang: Sore Note: Hubungi sebelum ke lokasi, terimakasih."/>
    <m/>
    <m/>
    <m/>
    <e v="#NUM!"/>
    <e v="#NUM!"/>
    <x v="1"/>
    <x v="14"/>
  </r>
  <r>
    <n v="691"/>
    <n v="1002509555"/>
    <n v="3"/>
    <x v="5"/>
    <n v="5"/>
    <s v="SBY UTARA"/>
    <s v="KENJERAN"/>
    <s v="KJR"/>
    <s v="REG"/>
    <s v="AO"/>
    <s v="NEW SALES"/>
    <m/>
    <s v="Completed (PS)"/>
    <s v="RBS-Regional 3"/>
    <d v="2026-08-05T08:25:53"/>
    <d v="2026-08-06T12:47:51"/>
    <n v="69358750"/>
    <m/>
    <n v="152407282008"/>
    <s v="WARKOP28"/>
    <s v="ODP-MYR-FDV/11"/>
    <s v="WO060975427"/>
    <m/>
    <m/>
    <m/>
    <n v="112.77345822408201"/>
    <n v="-7.2354468388187803"/>
    <s v="|MN01731|/WARKOP28/ALVIN/08991522238/alvinw28@gmail.com/HSI Bisnis Promo HUT Telkom (1:1) 50 Mbps (Rp 355.000) PSB Rp 150.000/"/>
    <s v="Sales Force DBS"/>
    <m/>
    <m/>
    <m/>
    <m/>
    <m/>
    <m/>
    <m/>
    <m/>
    <s v="Management Janji"/>
    <s v="2026-08-09 08:00:00|M Janji : (06/08/2026) jam Pasang pagi / siang  Note : hubungi pelanggan jika ingin kelokasi|40981182|MYDITA"/>
    <s v="FCC"/>
    <d v="2026-05-08T08:39:46"/>
    <d v="2026-08-09T08:00:00"/>
    <m/>
    <s v="PS"/>
    <s v="KENJER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M Janji : (06/08/2026) jam Pasang pagi / siang  Note : hubungi pelanggan jika ingin kelokasi|40981182|MYDITA"/>
    <n v="2026"/>
    <n v="8"/>
    <n v="6"/>
    <d v="2026-08-06T00:00:00"/>
    <n v="-3.3333333333357587"/>
    <x v="0"/>
    <x v="26"/>
  </r>
  <r>
    <n v="692"/>
    <n v="1002508839"/>
    <n v="3"/>
    <x v="3"/>
    <n v="4"/>
    <s v="MAGELANG"/>
    <s v="MUNTILAN"/>
    <s v="SWT"/>
    <s v="REG"/>
    <s v="AO"/>
    <s v="NEW SALES"/>
    <m/>
    <s v="MYDITA RBS - HD1A - FAILED"/>
    <s v="RBS-Regional 3"/>
    <d v="2026-08-04T15:17:01"/>
    <d v="2026-08-04T15:21:02"/>
    <n v="69358453"/>
    <m/>
    <n v="142164113614"/>
    <s v="Putra mandiri"/>
    <m/>
    <m/>
    <m/>
    <m/>
    <m/>
    <n v="110.3606111"/>
    <n v="-7.5323972000000001"/>
    <s v="|MN00935|/Putra mandiri/085743093597/nuryanto293@gmail.com/ 1S HSI BISNIS BASIC PROMO HUT 50 Mbps / AGUS SADEWO"/>
    <s v="Sales Profesional"/>
    <m/>
    <m/>
    <m/>
    <m/>
    <m/>
    <m/>
    <m/>
    <m/>
    <m/>
    <m/>
    <m/>
    <d v="2026-04-08T15:25:54"/>
    <m/>
    <m/>
    <m/>
    <s v="X"/>
    <s v="NO ADDON"/>
    <m/>
    <s v="MYDITA RBS - HD1A - FAIL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  <x v="1"/>
  </r>
  <r>
    <n v="693"/>
    <n v="1002505748"/>
    <n v="3"/>
    <x v="4"/>
    <n v="5"/>
    <s v="MATARAM"/>
    <s v="LOMBOK TIMUR UTARA"/>
    <s v="SEL"/>
    <s v="REG"/>
    <s v="AO"/>
    <s v="NEW SALES"/>
    <m/>
    <s v="Completed (PS)"/>
    <s v="RBS-Regional 2"/>
    <d v="2026-08-03T10:21:33"/>
    <d v="2026-08-03T13:31:08"/>
    <n v="69356689"/>
    <m/>
    <n v="172619203314"/>
    <s v="warung kopi Bujang"/>
    <s v="ODP-SEL-FAM/49"/>
    <s v="WO060765127"/>
    <m/>
    <m/>
    <m/>
    <n v="116.66754709999999"/>
    <n v="-8.5009108999999992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 jam Pasang : pagi   Note : hubungi pelanggan jika ingin kelokasi|MU1366|MYDITA"/>
    <s v="FCC"/>
    <d v="2026-03-08T10:40:22"/>
    <m/>
    <m/>
    <s v="PS"/>
    <s v="LOMBOK TIMUR"/>
    <s v="NO ADDON"/>
    <n v="2026080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3T07:00:00"/>
    <s v="2026-08-07 08:00:00|M Janji : 7 agustus 2026  jam Pasang : pagi   Note : hubungi pelanggan jika ingin kelokasi|MU1366|MYDITA"/>
    <n v="2026"/>
    <n v="8"/>
    <n v="3"/>
    <d v="2026-08-03T00:00:00"/>
    <n v="-0.29166666666424135"/>
    <x v="0"/>
    <x v="9"/>
  </r>
  <r>
    <n v="694"/>
    <n v="1002508430"/>
    <n v="3"/>
    <x v="5"/>
    <n v="5"/>
    <s v="SBY UTARA"/>
    <s v="TANDES"/>
    <s v="KNN"/>
    <s v="REG"/>
    <s v="AO"/>
    <s v="NEW SALES"/>
    <s v="1P INET"/>
    <s v="100 | REVOKE COMPLETED"/>
    <s v="RBS-Regional 3"/>
    <d v="2026-08-04T14:04:56"/>
    <d v="2026-08-10T09:34:28"/>
    <n v="69358335"/>
    <m/>
    <n v="152412248707"/>
    <s v="PT. Aplikasi Solusi Kreatif site WH Emado&amp; 39;s Surabaya"/>
    <s v="ODP-TDS-FLC/04 FLC/D01/04.01"/>
    <s v="WO060898971"/>
    <m/>
    <m/>
    <m/>
    <n v="112.6550977"/>
    <n v="-7.2534036000000004"/>
    <s v="|MN01063|MYIA-073039694217/POI/Choirul Anam /085859950494/admin@skynetindonesia.id"/>
    <s v="MYIB_ASSISTANT"/>
    <m/>
    <m/>
    <m/>
    <m/>
    <m/>
    <m/>
    <m/>
    <m/>
    <s v="Management Janji"/>
    <s v="2026-08-05 12:00:00 | Nama Pic : BP CHOIRUL No Hp Pic : 085859950494 Jam Pemasangan : 08:00 - 12.00 Tanggal Pemasangan : RABU 05 AGUSTUS 2026 Info Tambahan : Hubungi pelanggan sebelum datang ke lokasi, terima kasih."/>
    <s v="FCC"/>
    <d v="2026-04-08T14:10:29"/>
    <d v="2026-08-05T12:00:00"/>
    <s v="Kendala Pelanggan"/>
    <s v="REVOKE"/>
    <s v="KANDANGAN"/>
    <s v="NO ADDON"/>
    <m/>
    <s v="Revoke Completed"/>
    <s v="HSI Bisnis Basic Promo HUT Telkom PSB 70% - 75 Mbps"/>
    <s v="INDIBIZ"/>
    <m/>
    <m/>
    <d v="2026-08-05T12:00:00"/>
    <s v="2026-08-05 12:00:00 | Nama Pic : BP CHOIRUL No Hp Pic : 085859950494 Jam Pemasangan : 08:00 - 12.00 Tanggal Pemasangan : RABU 05 AGUSTUS 2026 Info Tambahan : Hubungi pelanggan sebelum datang ke lokasi, terima kasih."/>
    <m/>
    <m/>
    <m/>
    <e v="#NUM!"/>
    <e v="#NUM!"/>
    <x v="1"/>
    <x v="26"/>
  </r>
  <r>
    <n v="695"/>
    <n v="1002517800"/>
    <n v="3"/>
    <x v="3"/>
    <n v="4"/>
    <s v="MAGELANG"/>
    <s v="MAGELANG"/>
    <s v="MGE"/>
    <s v="REG"/>
    <s v="AO"/>
    <s v="NEW SALES"/>
    <s v="1P INET"/>
    <s v="MIE - SEND SURVEY"/>
    <s v="RBS-Regional 3"/>
    <d v="2026-08-10T13:37:56"/>
    <d v="2026-08-10T13:40:01"/>
    <n v="69362476"/>
    <m/>
    <n v="146137149704"/>
    <s v="SPBU 44 565 04 KALIANGKRIK"/>
    <s v="ODP-MGE-FAY/220 FAY/D02/220.01"/>
    <s v="WO061400485"/>
    <m/>
    <m/>
    <m/>
    <n v="110.114536536825"/>
    <n v="-7.4627770472978998"/>
    <s v="|MN02395|MYIA-066837189910/POI/ABDUL MUFID/085800015587/abdulmufit370@gmail.com"/>
    <s v="MYIB_ASSISTANT"/>
    <m/>
    <m/>
    <m/>
    <m/>
    <m/>
    <m/>
    <m/>
    <m/>
    <s v="Management Janji"/>
    <s v="2026-08-12 13:00:00 | M Janji : (11/08/2026) jam Pasang : 09:00 Note : hubungi pelanggan jika ingin kelokasi "/>
    <s v="FCC"/>
    <d v="2026-10-08T13:39:47"/>
    <d v="2026-08-12T13:00:00"/>
    <m/>
    <s v="SURVEY_NEW_MANJA"/>
    <s v="X"/>
    <s v="NO ADDON"/>
    <m/>
    <s v="MIE - SEND SURVEY"/>
    <s v="HSI Bisnis Basic Promo HUT Telkom PSB 70% - 100 Mbps"/>
    <s v="INDIBIZ"/>
    <m/>
    <m/>
    <d v="2026-08-12T13:00:00"/>
    <s v="2026-08-12 13:00:00 | M Janji : (11/08/2026) jam Pasang : 09:00 Note : hubungi pelanggan jika ingin kelokasi "/>
    <m/>
    <m/>
    <m/>
    <e v="#NUM!"/>
    <e v="#NUM!"/>
    <x v="1"/>
    <x v="1"/>
  </r>
  <r>
    <n v="696"/>
    <n v="1002509194"/>
    <n v="3"/>
    <x v="4"/>
    <n v="5"/>
    <s v="MATARAM"/>
    <s v="SUMBAWA"/>
    <s v="ALA"/>
    <s v="REG"/>
    <s v="AO"/>
    <s v="NEW SALES"/>
    <m/>
    <s v="Completed (PS)"/>
    <s v="RBS-Regional 3"/>
    <d v="2026-08-04T16:33:32"/>
    <d v="2026-08-04T18:59:02"/>
    <n v="69356663"/>
    <m/>
    <n v="172607203814"/>
    <s v="SANTO KOST"/>
    <s v="ODP-ALA-FAC/53"/>
    <s v="WO060920924"/>
    <m/>
    <m/>
    <m/>
    <n v="116.920849594709"/>
    <n v="-8.5259244354260098"/>
    <s v="|MN02367|MYIA-083320557942/POI/ERWAN SUSANTO/081934027685/erwansusanto678@gmail.com"/>
    <s v="MYDIGIBIZPARTNER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4-08T16:39:58"/>
    <m/>
    <m/>
    <s v="PS"/>
    <s v="SUMBAWA TIMUR"/>
    <s v="NO ADDON"/>
    <n v="2026080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4T07:00:00"/>
    <s v="2026-08-02 08:00:00 | Tanggal pemasangan: 01/08/2026  Jam pemasangan : pagi / siang  Info Tambahan : Hubungi pelanggan dulu sebelum ke lokasi  terima kasih"/>
    <n v="2026"/>
    <n v="8"/>
    <n v="4"/>
    <d v="2026-08-04T00:00:00"/>
    <n v="-0.29166666666424135"/>
    <x v="0"/>
    <x v="4"/>
  </r>
  <r>
    <n v="697"/>
    <n v="1002510332"/>
    <n v="3"/>
    <x v="7"/>
    <n v="4"/>
    <s v="SOLO"/>
    <s v="INNER - SOLO JATENG TIMUR"/>
    <s v="SKH"/>
    <s v="REG"/>
    <s v="AO"/>
    <s v="NEW SALES"/>
    <s v="1P INET"/>
    <s v="Completed (PS)"/>
    <s v="RBS-Regional 3"/>
    <d v="2026-08-05T11:58:56"/>
    <d v="2026-08-06T09:19:54"/>
    <n v="69359048"/>
    <m/>
    <n v="143555101543"/>
    <s v="PT KARYA HNS"/>
    <s v="ODP-SKH-FL/015"/>
    <s v="WO060972010"/>
    <m/>
    <m/>
    <m/>
    <n v="110.854668617248"/>
    <n v="-7.7044264554728503"/>
    <s v="MD|MYDB-20260804264362|DN00001/MN00440|PT KARYA HNS|08122970843"/>
    <s v="MYDIGIBIZPARTNER"/>
    <m/>
    <m/>
    <m/>
    <m/>
    <m/>
    <m/>
    <m/>
    <m/>
    <s v="Management Janji"/>
    <s v="2026-08-06 08:00:00 | Jam pemasangan : 12.00 Info Tambahan : Hubungi pelanggan dulu sebelum ke lokasi terimakasih  "/>
    <s v="FCC"/>
    <d v="2026-05-08T12:09:50"/>
    <d v="2026-08-06T08:00:00"/>
    <m/>
    <s v="PS"/>
    <s v="SUKOHARJO"/>
    <s v="NO ADDON"/>
    <n v="20260806"/>
    <s v="Completed"/>
    <s v="HSI Bisnis Promo HUT Telkom PSB 70% - 100 Mbps"/>
    <s v="INDIBIZ"/>
    <m/>
    <m/>
    <d v="2026-08-06T08:00:00"/>
    <s v="2026-08-06 08:00:00 | Jam pemasangan : 12.00 Info Tambahan : Hubungi pelanggan dulu sebelum ke lokasi terimakasih  "/>
    <n v="2026"/>
    <n v="8"/>
    <n v="6"/>
    <d v="2026-08-06T00:00:00"/>
    <n v="-0.33333333333575865"/>
    <x v="0"/>
    <x v="1"/>
  </r>
  <r>
    <n v="698"/>
    <n v="1002504662"/>
    <n v="3"/>
    <x v="5"/>
    <n v="5"/>
    <s v="SBY UTARA"/>
    <s v="GRESIK"/>
    <s v="BPG"/>
    <s v="REG"/>
    <s v="AO"/>
    <s v="NEW SALES"/>
    <s v="1P INET"/>
    <s v="102 | FOLLOW UP COMPLETED"/>
    <s v="RBS-Regional 3"/>
    <d v="2026-08-01T14:44:56"/>
    <d v="2026-08-03T13:44:38"/>
    <n v="69356780"/>
    <m/>
    <n v="152443206741"/>
    <s v="SMP MUHAMMADIYAH 2 BALONGPANGGANG Ruang Guru"/>
    <s v="ODP-BPG-FB/46 FB/D07/46.01"/>
    <s v="WO060658729"/>
    <m/>
    <m/>
    <m/>
    <n v="112.44515"/>
    <n v="-7.2681268000000001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4:54:52"/>
    <d v="2026-08-02T13:00:00"/>
    <s v="Kendala Pelanggan"/>
    <s v="REVOKE"/>
    <s v="NON-HERO GRESIK"/>
    <s v="NO ADDON"/>
    <m/>
    <s v="Follow Up Revoke Completed, New Order ID : SC1002506129"/>
    <s v="HSI Bisnis Promo HUT Telkom PSB 70% - 75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1"/>
    <x v="14"/>
  </r>
  <r>
    <n v="699"/>
    <n v="1002517054"/>
    <n v="3"/>
    <x v="4"/>
    <n v="5"/>
    <s v="KUPANG"/>
    <s v="KUPANG"/>
    <s v="KPN"/>
    <s v="REG"/>
    <s v="AO"/>
    <s v="NEW SALES"/>
    <m/>
    <s v="7 | OSS - PROVISIONING ISSUED"/>
    <s v="RBS-Regional 3"/>
    <d v="2026-08-10T09:35:15"/>
    <d v="2026-08-11T08:07:17"/>
    <n v="69362133"/>
    <m/>
    <n v="172502311412"/>
    <s v="COLORBOX"/>
    <s v="ODP-KPN-FQD/59"/>
    <s v="WO061380701"/>
    <m/>
    <m/>
    <m/>
    <n v="123.609579649547"/>
    <n v="-10.158573709740701"/>
    <s v="|IBCARE-PI|403112|087778191985|billing@bnteknologi.com|-10.158908731288042, 123.61124662597672"/>
    <s v="Amex"/>
    <m/>
    <m/>
    <m/>
    <m/>
    <m/>
    <m/>
    <m/>
    <m/>
    <s v="Management Janji"/>
    <s v="2026-08-11 08:00:00|Nama PIC : Farhan No HP : 087778191985 Alt : 087778113956 M Janji : 11/08/2026 Jam Pasang : 08.00 - 13:00  NoteÃ‚Â :  hubungi terlebih dahulu sebelum kelokasi|40981184|MYDITA"/>
    <s v="FCC"/>
    <d v="2026-10-08T09:40:02"/>
    <d v="2026-08-11T08:00:00"/>
    <m/>
    <s v="PI"/>
    <s v="KUPANG"/>
    <s v="NETMONK"/>
    <m/>
    <s v="Provisioning Issu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1T08:00:00"/>
    <s v="2026-08-11 08:00:00|Nama PIC : Farhan No HP : 087778191985 Alt : 087778113956 M Janji : 11/08/2026 Jam Pasang : 08.00 - 13:00  NoteÃ‚Â :  hubungi terlebih dahulu sebelum kelokasi|40981184|MYDITA"/>
    <m/>
    <m/>
    <m/>
    <e v="#NUM!"/>
    <e v="#NUM!"/>
    <x v="1"/>
    <x v="19"/>
  </r>
  <r>
    <n v="700"/>
    <n v="1002515917"/>
    <n v="3"/>
    <x v="0"/>
    <n v="5"/>
    <s v="MALANG"/>
    <s v="KEPANJEN"/>
    <s v="GDI"/>
    <s v="REG"/>
    <s v="AO"/>
    <s v="NEW SALES"/>
    <s v="1P INET"/>
    <s v="Completed (PS)"/>
    <s v="RBS-Regional 3"/>
    <d v="2026-08-08T13:07:56"/>
    <d v="2026-08-10T21:11:42"/>
    <n v="69361441"/>
    <m/>
    <n v="152715213809"/>
    <s v="MIS DARUL ULUM"/>
    <s v="ODP-GDI-FA/84 FA/D07/84.01"/>
    <s v="WO061258615"/>
    <m/>
    <m/>
    <m/>
    <n v="112.612066567761"/>
    <n v="-8.1661233104471602"/>
    <s v="|MN02462|MYIA-032749747581/POI/fanani muhammad /083894463266/midarulu1@gmail.com"/>
    <s v="MYIB_ASSISTANT"/>
    <m/>
    <m/>
    <m/>
    <m/>
    <m/>
    <m/>
    <m/>
    <m/>
    <s v="Management Janji"/>
    <s v="2026-08-10 08:00:00 | Nama Pic : BP SYAFIQ No Hp Pic : 083894463266 Jam Pemasangan : 08:00 - 12.00 Tanggal Pemasangan : 10 AGUSTUS 2026 Info Tambahan : Hubungi pelanggan sebelum datang ke lokasi, terima kasih."/>
    <s v="FCC"/>
    <d v="2026-08-08T13:10:17"/>
    <d v="2026-08-10T08:00:00"/>
    <m/>
    <s v="PS"/>
    <s v="TUREN"/>
    <s v="NO ADDON"/>
    <n v="20260810"/>
    <s v="Completed"/>
    <s v="HSI Bisnis Promo HUT Telkom PSB 70% - 50 Mbps"/>
    <s v="INDIBIZ"/>
    <m/>
    <m/>
    <d v="2026-08-10T08:00:00"/>
    <s v="2026-08-10 08:00:00 | Nama Pic : BP SYAFIQ No Hp Pic : 083894463266 Jam Pemasangan : 08:00 - 12.00 Tanggal Pemasangan : 10 AGUSTUS 2026 Info Tambahan : Hubungi pelanggan sebelum datang ke lokasi, terima kasih."/>
    <n v="2026"/>
    <n v="8"/>
    <n v="10"/>
    <d v="2026-08-10T00:00:00"/>
    <n v="-0.33333333333575865"/>
    <x v="0"/>
    <x v="23"/>
  </r>
  <r>
    <n v="701"/>
    <n v="1002514969"/>
    <n v="3"/>
    <x v="1"/>
    <n v="4"/>
    <s v="PEKALONGAN"/>
    <s v="BREBES"/>
    <s v="KTM"/>
    <s v="REG"/>
    <s v="AO"/>
    <s v="NEW SALES"/>
    <s v="1P INET"/>
    <s v="102 | FOLLOW UP COMPLETED"/>
    <s v="RBS-Regional 3"/>
    <d v="2026-08-07T15:04:57"/>
    <d v="2026-08-10T16:36:36"/>
    <n v="69360947"/>
    <m/>
    <n v="142214106567"/>
    <s v="SPPG KARANGMALANG"/>
    <s v="ODP-KTM-FU/008 FU/D01/008.01"/>
    <s v="WO061177375"/>
    <m/>
    <m/>
    <m/>
    <n v="108.88763899999999"/>
    <n v="-6.9416589999999996"/>
    <s v="|MN00292|MYIA-046802533185/POI/MELISA ASTRIYANI/085869295036/sppgkarangmalang211@gmail.com"/>
    <s v="MYIB_ASSISTANT"/>
    <m/>
    <m/>
    <m/>
    <m/>
    <m/>
    <m/>
    <m/>
    <m/>
    <s v="Management Janji"/>
    <s v="2026-08-08 13:00:00 | M Janji : 8 agustus 2026 jam Pasang : pagi siang Note : hubungi pelanggan jika ingin kelokasi"/>
    <s v="FCC"/>
    <d v="2026-07-08T15:25:38"/>
    <d v="2026-08-08T13:00:00"/>
    <s v="Kendala Teknik"/>
    <s v="REVOKE"/>
    <s v="KETANGGUNGAN"/>
    <s v="NO ADDON"/>
    <m/>
    <s v="Follow Up Revoke Completed, New Order ID : SC1002518496"/>
    <s v="HSI Bisnis Promo HUT Telkom PSB 70% - 100 Mbps"/>
    <s v="INDIBIZ"/>
    <m/>
    <m/>
    <d v="2026-08-08T13:00:00"/>
    <s v="2026-08-08 13:00:00 | M Janji : 8 agustus 2026 jam Pasang : pagi siang Note : hubungi pelanggan jika ingin kelokasi"/>
    <m/>
    <m/>
    <m/>
    <e v="#NUM!"/>
    <e v="#NUM!"/>
    <x v="1"/>
    <x v="1"/>
  </r>
  <r>
    <n v="702"/>
    <n v="1002515298"/>
    <n v="3"/>
    <x v="5"/>
    <n v="5"/>
    <s v="SBY UTARA"/>
    <s v="GRESIK"/>
    <s v="BWN"/>
    <s v="REG"/>
    <s v="AO"/>
    <s v="NEW SALES"/>
    <s v="1P INET"/>
    <s v="7 | OSS - PROVISIONING ISSUED"/>
    <s v="RBS-Regional 3"/>
    <d v="2026-08-07T16:31:56"/>
    <d v="2026-08-08T13:06:04"/>
    <n v="69361050"/>
    <m/>
    <n v="152453209231"/>
    <s v="WORKSHOP SENGKAPURA"/>
    <s v="ODP-BWN-FAA/13 FAA/D02/13.01"/>
    <s v="WO061189801"/>
    <m/>
    <m/>
    <m/>
    <n v="112.649615295231"/>
    <n v="-5.8493093761694501"/>
    <s v="MD|MYDB-20260806264514|DN00001/MN00443|WORKSHOP SENGKAPURA|085232356571"/>
    <s v="MYDIGIBIZPARTNER"/>
    <m/>
    <m/>
    <m/>
    <m/>
    <m/>
    <m/>
    <m/>
    <m/>
    <s v="Management Janji"/>
    <s v="2026-08-08 13:00:00 | Nama PIC : Herlambang No HP : 085232356571 Alt : 082330130710 M Janji : 08/08/2026 Jam Pasang : 08.00 - 13:00  NoteÃ‚Â :  hubungi terlebih dahulu sebelum kelokasi"/>
    <s v="FCC"/>
    <d v="2026-07-08T16:40:12"/>
    <d v="2026-08-08T13:00:00"/>
    <m/>
    <s v="PI"/>
    <s v="GRESIK"/>
    <s v="NO ADDON"/>
    <m/>
    <s v="Provisioning Issued"/>
    <s v="HSI Bisnis Basic Promo HUT Telkom PSB 70% - 50 Mbps"/>
    <s v="INDIBIZ"/>
    <m/>
    <m/>
    <d v="2026-08-08T13:00:00"/>
    <s v="2026-08-08 13:00:00 | Nama PIC : Herlambang No HP : 085232356571 Alt : 082330130710 M Janji : 08/08/2026 Jam Pasang : 08.00 - 13:00  NoteÃ‚Â :  hubungi terlebih dahulu sebelum kelokasi"/>
    <m/>
    <m/>
    <m/>
    <e v="#NUM!"/>
    <e v="#NUM!"/>
    <x v="1"/>
    <x v="14"/>
  </r>
  <r>
    <n v="703"/>
    <n v="1002517792"/>
    <n v="3"/>
    <x v="0"/>
    <n v="5"/>
    <s v="MADIUN"/>
    <s v="MADIUN"/>
    <s v="MNZ"/>
    <s v="REG"/>
    <s v="AO"/>
    <s v="NEW SALES"/>
    <m/>
    <s v="Completed (PS)"/>
    <s v="RBS-Regional 3"/>
    <d v="2026-08-10T13:37:27"/>
    <d v="2026-08-10T16:38:12"/>
    <n v="69361453"/>
    <m/>
    <n v="152601214997"/>
    <s v="SPBU 54.631.24 (SERVER)"/>
    <s v="ODP-MNZ-FD/198"/>
    <s v="WO061401373"/>
    <m/>
    <m/>
    <m/>
    <n v="111.5126346"/>
    <n v="-7.6387413000000004"/>
    <s v="|MN00286|MYIA-074344221507/POI/IWAN SETYAWAN/08563623930/iwansetawan1989e3@gmail.com"/>
    <s v="MYDIGIBIZPARTNER"/>
    <m/>
    <m/>
    <m/>
    <m/>
    <m/>
    <m/>
    <m/>
    <m/>
    <s v="Management Janji"/>
    <s v="2026-08-09 13:00:00 | Nama : BP IWAN SETYAWAN  No Hp : 08563623930  No Alt :   Tgl Pemasangan : 09 Agustus 2026  Interval : PAGI   Note : Hubungi pelanggan terlebih dahulu"/>
    <s v="FCC"/>
    <d v="2026-10-08T13:39:47"/>
    <m/>
    <m/>
    <s v="PS"/>
    <s v="X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Nama : BP IWAN SETYAWAN  No Hp : 08563623930  No Alt :   Tgl Pemasangan : 09 Agustus 2026  Interval : PAGI   Note : Hubungi pelanggan terlebih dahulu"/>
    <n v="2026"/>
    <n v="8"/>
    <n v="10"/>
    <d v="2026-08-10T00:00:00"/>
    <n v="-0.29166666666424135"/>
    <x v="0"/>
    <x v="21"/>
  </r>
  <r>
    <n v="704"/>
    <n v="1002515177"/>
    <n v="3"/>
    <x v="0"/>
    <n v="5"/>
    <s v="MALANG"/>
    <s v="KEPANJEN"/>
    <s v="GDG"/>
    <s v="REG"/>
    <s v="AO"/>
    <s v="NEW SALES"/>
    <s v="1P INET"/>
    <s v="CANCEL COMPLETED"/>
    <s v="RBS-Regional 3"/>
    <d v="2026-08-07T15:59:57"/>
    <d v="2026-08-10T22:50:16"/>
    <n v="69361003"/>
    <m/>
    <n v="152704231200"/>
    <s v="PONPES NURUL ULUM DARUL HIKAM"/>
    <s v="ODP-GDG-FF/92 FF/D10/92.01"/>
    <s v="WO061186220"/>
    <m/>
    <m/>
    <m/>
    <n v="112.596061238133"/>
    <n v="-8.0548822942923195"/>
    <s v="|MC20235|MYIA-089212759972/POI/MUHAMMAD HARIS UBAIDILLAH /0895360517060/mhq16199@gmail.com"/>
    <s v="MYIB_ASSISTANT"/>
    <m/>
    <m/>
    <m/>
    <m/>
    <m/>
    <m/>
    <m/>
    <m/>
    <s v="Management Janji"/>
    <s v="2026-08-10 08:00:00 | Nama PIC:  bp muh harris No HP:  Alt: Tanggal: 10/8/2026 Jam Pasang: Pagi Note: Hubungi sebelum ke lokasi, terima kasih"/>
    <s v="FCC"/>
    <d v="2026-07-08T16:25:36"/>
    <d v="2026-08-10T08:00:00"/>
    <m/>
    <s v="CANCEL"/>
    <s v="KLOJEN"/>
    <s v="NO ADDON"/>
    <m/>
    <s v="Cancel Completed"/>
    <s v="HSI Bisnis Promo HUT Telkom PSB 70% - 100 Mbps"/>
    <s v="INDIBIZ"/>
    <m/>
    <m/>
    <d v="2026-08-10T08:00:00"/>
    <s v="2026-08-10 08:00:00 | Nama PIC:  bp muh harris No HP:  Alt: Tanggal: 10/8/2026 Jam Pasang: Pagi Note: Hubungi sebelum ke lokasi, terima kasih"/>
    <m/>
    <m/>
    <m/>
    <e v="#NUM!"/>
    <e v="#NUM!"/>
    <x v="1"/>
    <x v="23"/>
  </r>
  <r>
    <n v="705"/>
    <n v="1002509335"/>
    <n v="3"/>
    <x v="6"/>
    <n v="5"/>
    <s v="SIDOARJO"/>
    <s v="INNER - JATIM TIMUR"/>
    <s v="SDA"/>
    <s v="REG"/>
    <s v="AO"/>
    <s v="NEW SALES"/>
    <m/>
    <s v="Completed (PS)"/>
    <s v="RBS-Regional 3"/>
    <d v="2026-08-04T17:17:46"/>
    <d v="2026-08-06T20:07:18"/>
    <n v="69358577"/>
    <m/>
    <n v="152316231899"/>
    <s v="PT. Netmarks Indonesia"/>
    <s v="ODP-SDA-FCL/87"/>
    <s v="WO060963331"/>
    <m/>
    <m/>
    <m/>
    <n v="112.711331469803"/>
    <n v="-7.4497235507133599"/>
    <s v="AMRBS;950197;AM;M. ALFIAN FADLI JAUHARI;RBS-3;SURAMADU;PT. Netmarks Indonesia/+6282333543030/ABDI/bu Pingkan /+6281219160922/PINGKAN/pingkan.anggrahini@netmarks.co.id/HSI Bisnis (1:1) 100 Mbps (Rp 669.000) PSB Rp 150.000"/>
    <s v="Account Manager"/>
    <m/>
    <m/>
    <m/>
    <m/>
    <m/>
    <m/>
    <m/>
    <m/>
    <s v="Management Janji"/>
    <s v="2026-08-06 13:00:00|Nama PIC : Bapak Nurul No HP : 082333543030 No Alternatif : 081219160922 M Janji : 06/08/2026 Jam Pasang : Pagi NoteÃ‚Â :  Hubungi terlebih dahulu sebelum ke lokasi |40961370|MYDITA"/>
    <s v="FCC"/>
    <d v="2026-04-08T17:25:39"/>
    <d v="2026-08-06T13:00:00"/>
    <s v="Kendala Pelanggan"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Nurul No HP : 082333543030 No Alternatif : 081219160922 M Janji : 06/08/2026 Jam Pasang : Pagi NoteÃ‚Â :  Hubungi terlebih dahulu sebelum ke lokasi |40961370|MYDITA"/>
    <n v="2026"/>
    <n v="8"/>
    <n v="6"/>
    <d v="2026-08-06T00:00:00"/>
    <n v="-0.54166666666424135"/>
    <x v="0"/>
    <x v="11"/>
  </r>
  <r>
    <n v="706"/>
    <n v="1002515879"/>
    <n v="3"/>
    <x v="3"/>
    <n v="4"/>
    <s v="PURWOKERTO"/>
    <s v="PURWOKERTO"/>
    <s v="PWT"/>
    <s v="REG"/>
    <s v="AO"/>
    <s v="NEW SALES"/>
    <s v="1P INET"/>
    <s v="102 | FOLLOW UP COMPLETED"/>
    <s v="RBS-Regional 3"/>
    <d v="2026-08-08T12:29:56"/>
    <d v="2026-08-10T16:46:45"/>
    <n v="69361427"/>
    <m/>
    <n v="146303609754"/>
    <s v="TK DUTA RK99 KARANGKEMIRI"/>
    <s v="ODP-PWT-FDG/005 FDG/D01/005.01"/>
    <s v="WO061255083"/>
    <m/>
    <m/>
    <m/>
    <n v="109.18206600000001"/>
    <n v="-7.4170800000000003"/>
    <s v="|MN00649|MYIA-020439370289/POI/Rizal Syahlani/6285865426767/kiebae03@gmail.com"/>
    <s v="MYIB_ASSISTANT"/>
    <m/>
    <m/>
    <m/>
    <m/>
    <m/>
    <m/>
    <m/>
    <m/>
    <s v="Management Janji"/>
    <s v="2026-08-09 13:00:00 | Nama PIC : Ibu Rizal No Hp : 085865426767 No Alt : - Tgl Pemasangan : 09 Agustus 2026 Interval : PAGI SIANG Note : Hubungi pelanggan terlebih dahulu"/>
    <s v="FCC"/>
    <d v="2026-08-08T12:39:51"/>
    <d v="2026-08-09T13:00:00"/>
    <s v="Kendala Teknik"/>
    <s v="REVOKE"/>
    <s v="X"/>
    <s v="NO ADDON"/>
    <m/>
    <s v="Follow Up Revoke Completed, New Order ID : SC1002518525"/>
    <s v="HSI Bisnis Promo HUT Telkom PSB 70% - 100 Mbps Dual Band"/>
    <s v="INDIBIZ"/>
    <m/>
    <m/>
    <d v="2026-08-09T13:00:00"/>
    <s v="2026-08-09 13:00:00 | Nama PIC : Ibu Rizal No Hp : 085865426767 No Alt : - Tgl Pemasangan : 09 Agustus 2026 Interval : PAGI SIANG Note : Hubungi pelanggan terlebih dahulu"/>
    <m/>
    <m/>
    <m/>
    <e v="#NUM!"/>
    <e v="#NUM!"/>
    <x v="1"/>
    <x v="1"/>
  </r>
  <r>
    <n v="707"/>
    <n v="1002516194"/>
    <n v="3"/>
    <x v="0"/>
    <n v="5"/>
    <s v="MADIUN"/>
    <s v="MADIUN"/>
    <s v="MNZ"/>
    <s v="REG"/>
    <s v="AO"/>
    <s v="NEW SALES"/>
    <s v="1P INET"/>
    <s v="100 | REVOKE COMPLETED"/>
    <s v="RBS-Regional 3"/>
    <d v="2026-08-08T17:37:57"/>
    <d v="2026-08-10T16:38:21"/>
    <n v="69361634"/>
    <m/>
    <n v="152601214985"/>
    <s v="SPBU 54.631.17 (SERVER)"/>
    <s v="ODP-MNZ-FAN/03 FAN/D01/03.01"/>
    <s v="WO061285402"/>
    <m/>
    <m/>
    <m/>
    <n v="111.53434900000001"/>
    <n v="-7.6062919999999998"/>
    <s v="|MN00286|MYIA-037907539632/POI/IWAN SETYAWAN/08563623930/iwansetawan1989e3@gmail.com"/>
    <s v="MYIB_ASSISTANT"/>
    <m/>
    <m/>
    <m/>
    <m/>
    <m/>
    <m/>
    <m/>
    <m/>
    <s v="Management Janji"/>
    <s v="2026-08-09 15:00:00 | Nama Pic : BP IWAN No Hp Pic : 08563623930 Jam Pemasangan : 08:00 - 12.00 Tanggal Pemasangan : MINGGU 09 AGUSTUS 2026 Info Tambahan : Hubungi pelanggan sebelum datang ke lokasi, terima kasih."/>
    <s v="FCC"/>
    <d v="2026-08-08T17:39:45"/>
    <d v="2026-08-09T15:00:00"/>
    <s v="Kendala Pelanggan"/>
    <s v="REVOKE"/>
    <s v="X"/>
    <s v="NO ADDON"/>
    <m/>
    <s v="Revoke Completed"/>
    <s v="HSI Bisnis Promo HUT Telkom PSB 70% - 50 Mbps"/>
    <s v="INDIBIZ"/>
    <m/>
    <m/>
    <d v="2026-08-09T15:00:00"/>
    <s v="2026-08-09 15:00:00 | Nama Pic : BP IWAN No Hp Pic : 08563623930 Jam Pemasangan : 08:00 - 12.00 Tanggal Pemasangan : MINGGU 09 AGUSTUS 2026 Info Tambahan : Hubungi pelanggan sebelum datang ke lokasi, terima kasih."/>
    <m/>
    <m/>
    <m/>
    <e v="#NUM!"/>
    <e v="#NUM!"/>
    <x v="1"/>
    <x v="21"/>
  </r>
  <r>
    <n v="708"/>
    <n v="1002515996"/>
    <n v="3"/>
    <x v="5"/>
    <n v="5"/>
    <s v="MADURA"/>
    <s v="BANGKALAN"/>
    <s v="KML"/>
    <s v="REG"/>
    <s v="AO"/>
    <s v="NEW SALES"/>
    <m/>
    <s v="102 | FOLLOW UP COMPLETED"/>
    <s v="RBS-Regional 3"/>
    <d v="2026-08-08T13:58:37"/>
    <d v="2026-08-10T13:56:55"/>
    <n v="69361506"/>
    <m/>
    <n v="152436204353"/>
    <s v="Toko Santriawan UTM"/>
    <s v="ODP-KML-FJ/45"/>
    <s v="WO061284729"/>
    <m/>
    <m/>
    <m/>
    <n v="112.7226233"/>
    <n v="-7.1128659000000001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Interval : PAGI SIANG Note : Hubungi pelanggan terlebih dahulu|40981182|MYDITA"/>
    <s v="FCC"/>
    <d v="2026-08-08T14:10:30"/>
    <d v="2026-08-09T15:00:00"/>
    <s v="Kendala Lainnya"/>
    <s v="REVOKE"/>
    <s v="X"/>
    <s v="NO ADDON"/>
    <m/>
    <s v="Follow Up Revoke Completed, New Order ID : SC100251787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5:00:00"/>
    <s v="2026-08-09 15:00:00|Tgl Pemasangan : 09 Agustus 2026 Interval : PAGI SIANG Note : Hubungi pelanggan terlebih dahulu|40981182|MYDITA"/>
    <m/>
    <m/>
    <m/>
    <e v="#NUM!"/>
    <e v="#NUM!"/>
    <x v="1"/>
    <x v="7"/>
  </r>
  <r>
    <n v="709"/>
    <n v="1002504276"/>
    <n v="3"/>
    <x v="6"/>
    <n v="5"/>
    <s v="JEMBER"/>
    <s v="BONDOWOSO"/>
    <s v="BOW"/>
    <s v="REG"/>
    <s v="AO"/>
    <s v="NEW SALES"/>
    <s v="1P INET"/>
    <s v="Completed (PS)"/>
    <s v="RBS-Regional 3"/>
    <d v="2026-08-01T09:20:56"/>
    <d v="2026-08-01T21:07:47"/>
    <n v="69356574"/>
    <m/>
    <n v="152507225419"/>
    <s v="Rumah kost Sumardi"/>
    <s v="ODP-BOW-FE/54 FE/D05/54.01"/>
    <s v="WO060621778"/>
    <m/>
    <m/>
    <m/>
    <n v="113.91063182942401"/>
    <n v="-7.8762542365622599"/>
    <s v="|MC30175|MYIA-071765487456/POI/DIDIK SUMARDI/083157727104/dindun984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09:25:16"/>
    <d v="2026-08-02T08:00:00"/>
    <m/>
    <s v="PS"/>
    <s v="BONDOWOSO"/>
    <s v="NO ADDON"/>
    <n v="20260801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1"/>
    <d v="2026-08-01T00:00:00"/>
    <n v="-1.3333333333357587"/>
    <x v="0"/>
    <x v="27"/>
  </r>
  <r>
    <n v="710"/>
    <n v="1002506691"/>
    <n v="3"/>
    <x v="5"/>
    <n v="5"/>
    <s v="SBY UTARA"/>
    <s v="LAMONGAN"/>
    <s v="BDG"/>
    <s v="REG"/>
    <s v="AO"/>
    <s v="NEW SALES"/>
    <s v="1P INET"/>
    <s v="Completed (PS)"/>
    <s v="RBS-Regional 3"/>
    <d v="2026-08-04T07:28:57"/>
    <d v="2026-08-04T15:22:05"/>
    <n v="69357860"/>
    <m/>
    <n v="152448204396"/>
    <s v="BEST COMPUTER"/>
    <s v="ODP-BDG-FC/23 FC/D03/23.01"/>
    <s v="WO060846901"/>
    <m/>
    <m/>
    <m/>
    <n v="112.334122062337"/>
    <n v="-6.8686590847496003"/>
    <s v="|MN00216|MYIA-025433678005/POI/fashfahish shofhal jamil/087869525149/shofhaljamilfashfahish@gmail.com"/>
    <s v="MYIB_ASSISTANT"/>
    <m/>
    <m/>
    <m/>
    <m/>
    <m/>
    <m/>
    <m/>
    <m/>
    <s v="Management Janji"/>
    <s v="2026-08-05 10:00:00 | Jam pemasangan : 12.00 Info Tambahan : Hubungi pelanggan dulu sebelum ke lokasi terimakasih "/>
    <s v="FCC"/>
    <d v="2026-04-08T07:40:08"/>
    <d v="2026-08-05T10:00:00"/>
    <m/>
    <s v="PS"/>
    <s v="X"/>
    <s v="NO ADDON"/>
    <n v="20260804"/>
    <s v="Completed"/>
    <s v="HSI Bisnis Promo HUT Telkom PSB 70% - 50 Mbps"/>
    <s v="INDIBIZ"/>
    <m/>
    <m/>
    <d v="2026-08-05T10:00:00"/>
    <s v="2026-08-05 10:00:00 | Jam pemasangan : 12.00 Info Tambahan : Hubungi pelanggan dulu sebelum ke lokasi terimakasih "/>
    <n v="2026"/>
    <n v="8"/>
    <n v="4"/>
    <d v="2026-08-04T00:00:00"/>
    <n v="-1.4166666666642413"/>
    <x v="0"/>
    <x v="14"/>
  </r>
  <r>
    <n v="711"/>
    <n v="1002517621"/>
    <n v="3"/>
    <x v="2"/>
    <n v="5"/>
    <s v="DENPASAR"/>
    <s v="SANUR"/>
    <s v="SAU"/>
    <s v="REG"/>
    <s v="AO"/>
    <s v="NEW SALES"/>
    <m/>
    <s v="Completed (PS)"/>
    <s v="RBS-Regional 3"/>
    <d v="2026-08-10T12:25:06"/>
    <d v="2026-08-11T08:00:12"/>
    <n v="69361627"/>
    <m/>
    <n v="172401298265"/>
    <s v="KARUNIA SEDANA ARTA"/>
    <s v="ODP-SAU-FV/38"/>
    <s v="WO061388642"/>
    <m/>
    <m/>
    <m/>
    <n v="115.250778"/>
    <n v="-8.6666349999999994"/>
    <s v="|MN02665|MYIA-042053483282/POI/pak dwi/081237942443/karuniaardanaarta07@gmail.com"/>
    <s v="MYDIGIBIZPARTNER"/>
    <m/>
    <m/>
    <m/>
    <m/>
    <m/>
    <m/>
    <m/>
    <m/>
    <s v="Management Janji"/>
    <s v="2026-08-09 13:00:00 | M Janji : 9 agustus 2026  jam Pasang : siang  Note : hubungi pelanggan jika ingin kelokasi  "/>
    <s v="FCC"/>
    <d v="2026-10-08T12:39:53"/>
    <m/>
    <m/>
    <s v="PS"/>
    <s v="SANUR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9 13:00:00 | M Janji : 9 agustus 2026  jam Pasang : siang  Note : hubungi pelanggan jika ingin kelokasi  "/>
    <n v="2026"/>
    <n v="8"/>
    <n v="11"/>
    <d v="2026-08-11T00:00:00"/>
    <n v="0.70833333333575865"/>
    <x v="0"/>
    <x v="2"/>
  </r>
  <r>
    <n v="712"/>
    <n v="1002514708"/>
    <n v="3"/>
    <x v="7"/>
    <n v="4"/>
    <s v="KUDUS"/>
    <s v="BLORA"/>
    <s v="BLO"/>
    <s v="REG"/>
    <s v="AO"/>
    <s v="NEW SALES"/>
    <s v="1P INET"/>
    <s v="7 | OSS - PROVISIONING ISSUED"/>
    <s v="RBS-Regional 3"/>
    <d v="2026-08-07T13:53:56"/>
    <d v="2026-08-11T08:07:39"/>
    <n v="69360813"/>
    <m/>
    <n v="141569115694"/>
    <s v="SMK NEGERI 1 JEPON"/>
    <s v="ODP-BLO-FFD/037 FFD/D05/037.01"/>
    <s v="WO061168327"/>
    <m/>
    <m/>
    <m/>
    <n v="111.4781053"/>
    <n v="-6.9687655999999896"/>
    <s v="|MN02756|MYIA-087871136124/POI/Olivia Noor Prita sari/085728035407/smkn1jepon@yahoo.com"/>
    <s v="MYIB_ASSISTANT"/>
    <m/>
    <m/>
    <m/>
    <m/>
    <m/>
    <m/>
    <m/>
    <m/>
    <s v="Management Janji"/>
    <s v="2026-08-11 08:00:00 | Nama PIC : Olivia No HP : 085728035407 Alt :  M Janji : 11/08/2026 Jam Pasang : 08.00 - 13:00  NoteÃ‚Â :  hubungi terlebih dahulu sebelum kelokasi"/>
    <s v="FCC"/>
    <d v="2026-07-08T13:54:50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Nama PIC : Olivia No HP : 085728035407 Alt :  M Janji : 11/08/2026 Jam Pasang : 08.00 - 13:00  NoteÃ‚Â :  hubungi terlebih dahulu sebelum kelokasi"/>
    <m/>
    <m/>
    <m/>
    <e v="#NUM!"/>
    <e v="#NUM!"/>
    <x v="1"/>
    <x v="1"/>
  </r>
  <r>
    <n v="713"/>
    <n v="1002518077"/>
    <n v="3"/>
    <x v="6"/>
    <n v="5"/>
    <s v="SIDOARJO"/>
    <s v="PASURUAN"/>
    <s v="PWS"/>
    <s v="REG"/>
    <s v="AO"/>
    <s v="NEW SALES"/>
    <m/>
    <s v="QC MIA - SEND QUALITY CONTROL MIA"/>
    <s v="RBS-Regional 3"/>
    <d v="2026-08-10T14:42:23"/>
    <d v="2026-08-10T20:36:02"/>
    <n v="69362571"/>
    <m/>
    <n v="152740208088"/>
    <s v="SPBU.5467139"/>
    <s v="ODP-PWS-FL/39"/>
    <m/>
    <m/>
    <m/>
    <m/>
    <n v="112.73112651534301"/>
    <n v="-7.7496605064961797"/>
    <s v="AMRBS;404543;WAHYU NUR A'DILLA HAQI;SPBU.5467139;1P inet only 50mbps;081235027967"/>
    <s v="Account Manager"/>
    <m/>
    <m/>
    <m/>
    <m/>
    <m/>
    <m/>
    <m/>
    <m/>
    <m/>
    <m/>
    <m/>
    <d v="2026-10-08T14:55:31"/>
    <m/>
    <m/>
    <s v="QC1"/>
    <s v="PANDAAN"/>
    <s v="NO ADDON"/>
    <m/>
    <s v="QC MIA - SEND QUALITY CONTROL MIA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1"/>
    <x v="17"/>
  </r>
  <r>
    <n v="714"/>
    <n v="1002512055"/>
    <n v="3"/>
    <x v="0"/>
    <n v="5"/>
    <s v="MALANG"/>
    <s v="BATU"/>
    <s v="PKS"/>
    <s v="REG"/>
    <s v="AO"/>
    <s v="NEW SALES"/>
    <s v="1P INET"/>
    <s v="102 | FOLLOW UP COMPLETED"/>
    <s v="RBS-Regional 3"/>
    <d v="2026-08-06T11:28:57"/>
    <d v="2026-08-09T10:05:17"/>
    <n v="69359823"/>
    <m/>
    <n v="152710214210"/>
    <s v="Rumah Kost Bunga Sakura 2"/>
    <s v="ODP-PKS-FH/40 FH/D01/40.01"/>
    <s v="WO061060287"/>
    <m/>
    <m/>
    <m/>
    <n v="112.74576209999999"/>
    <n v="-7.9447749999999999"/>
    <s v="|MN00814|MYIA-006730147993/POI/Moch. Ainur Rofin Anwar/089601828558/ainuranwar099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6-08T11:39:52"/>
    <d v="2026-08-08T08:00:00"/>
    <m/>
    <s v="REVOKE"/>
    <s v="SINGOSARI"/>
    <s v="NO ADDON"/>
    <m/>
    <s v="Follow Up Revoke Completed, New Order ID : SC1002516345"/>
    <s v="HSI Bisnis Promo HUT Telkom PSB 70% - 30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1"/>
    <x v="0"/>
  </r>
  <r>
    <n v="715"/>
    <n v="1002517504"/>
    <n v="3"/>
    <x v="3"/>
    <n v="4"/>
    <s v="YOGYAKARTA"/>
    <s v="INNER - YOGYA JATENG SELATAN"/>
    <s v="KEN"/>
    <s v="REG"/>
    <s v="AO"/>
    <s v="NEW SALES"/>
    <s v="1P INET"/>
    <s v="9 | WFM - UN-SCS"/>
    <s v="RBS-Regional 3"/>
    <d v="2026-08-10T11:44:53"/>
    <d v="2026-08-10T11:44:53"/>
    <n v="69360708"/>
    <m/>
    <m/>
    <s v="ASTANA PROPERTY 6"/>
    <m/>
    <s v="WO061154059"/>
    <m/>
    <m/>
    <m/>
    <n v="110.38863000000001"/>
    <n v="-7.71105199999999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10-08T11:54:41"/>
    <d v="2026-08-09T00:00:00"/>
    <m/>
    <s v="UNSC"/>
    <s v="KENTUNGAN"/>
    <s v="NO ADDON"/>
    <m/>
    <s v="Inprogress Alpro, SC Lama : SC1002514449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1"/>
    <x v="1"/>
  </r>
  <r>
    <n v="716"/>
    <n v="1002514823"/>
    <n v="3"/>
    <x v="3"/>
    <n v="4"/>
    <s v="MAGELANG"/>
    <s v="MAGELANG"/>
    <s v="MGE"/>
    <s v="REG"/>
    <s v="AO"/>
    <s v="NEW SALES"/>
    <s v="1P INET"/>
    <s v="Completed (PS)"/>
    <s v="RBS-Regional 3"/>
    <d v="2026-08-07T14:23:58"/>
    <d v="2026-08-08T14:36:20"/>
    <n v="69360875"/>
    <m/>
    <n v="146137149234"/>
    <s v="Griya Madani kos putra"/>
    <s v="ODP-MGE-FS/084"/>
    <s v="WO061172035"/>
    <m/>
    <m/>
    <m/>
    <n v="110.22133100000001"/>
    <n v="-7.4565130000000002"/>
    <s v="|MN02816|MYIA-007610420987/POI/Sumiyati/085729725910/sumiyati286@gmail.com"/>
    <s v="MYIB_ASSISTANT"/>
    <m/>
    <m/>
    <m/>
    <m/>
    <m/>
    <m/>
    <m/>
    <m/>
    <s v="Management Janji"/>
    <s v="2026-08-13 13:00:00 | Nama PIC:  bu sumiyati  No HP: 085729725910 Alt: Tanggal: 13/8/2026 Jam Pasang: Siang Note: Hubungi sebelum ke lokasi, terimakasih"/>
    <s v="FCC"/>
    <d v="2026-07-08T14:25:34"/>
    <d v="2026-08-13T13:00:00"/>
    <m/>
    <s v="PS"/>
    <s v="X"/>
    <s v="NO ADDON"/>
    <n v="20260808"/>
    <s v="Completed"/>
    <s v="HSI Bisnis Basic Promo HUT Telkom PSB 70% - 75 Mbps"/>
    <s v="INDIBIZ"/>
    <m/>
    <m/>
    <d v="2026-08-13T13:00:00"/>
    <s v="2026-08-13 13:00:00 | Nama PIC:  bu sumiyati  No HP: 085729725910 Alt: Tanggal: 13/8/2026 Jam Pasang: Siang Note: Hubungi sebelum ke lokasi, terimakasih"/>
    <n v="2026"/>
    <n v="8"/>
    <n v="8"/>
    <d v="2026-08-08T00:00:00"/>
    <n v="-5.5416666666642413"/>
    <x v="0"/>
    <x v="1"/>
  </r>
  <r>
    <n v="717"/>
    <n v="1002514500"/>
    <n v="3"/>
    <x v="1"/>
    <n v="4"/>
    <s v="SEMARANG"/>
    <s v="INNER - SEMARANG JATENG UTARA"/>
    <s v="SMT"/>
    <s v="REG"/>
    <s v="AO"/>
    <s v="NEW SALES"/>
    <s v="1P INET"/>
    <s v="102 | FOLLOW UP COMPLETED"/>
    <s v="RBS-Regional 3"/>
    <d v="2026-08-07T12:44:56"/>
    <d v="2026-08-10T11:24:06"/>
    <n v="69360718"/>
    <m/>
    <n v="141420144958"/>
    <s v="PT. Pacific Furniture"/>
    <s v="ODP-SMT-FEE/085 FEE/D05/085.01"/>
    <s v="WO061157464"/>
    <m/>
    <m/>
    <m/>
    <n v="110.33028899999999"/>
    <n v="-7.0002589999999998"/>
    <s v="|MC50018|MYIA-058480666546/POI/Darwen Cabucos Bregente/087898118877/sanam@ptpacificfurniture.id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2:55:13"/>
    <d v="2026-08-10T08:00:00"/>
    <s v="Kendala Pelanggan"/>
    <s v="REVOKE"/>
    <s v="SEMARANG TUGU"/>
    <s v="NO ADDON"/>
    <m/>
    <s v="Follow Up Revoke Completed, New Order ID : SC1002517422"/>
    <s v="HSI Bisnis Promo HUT Telkom PSB 70% - 75 Mbps"/>
    <s v="INDIBIZ"/>
    <m/>
    <m/>
    <d v="2026-08-10T08:00:00"/>
    <s v="2026-08-10 08:00:00 | Tanggal pemasangan: 10/08/2026 Jam pemasangan : pagi Info Tambahan : Hubungi pelanggan dulu sebelum ke lokasi terima kasih."/>
    <m/>
    <m/>
    <m/>
    <e v="#NUM!"/>
    <e v="#NUM!"/>
    <x v="1"/>
    <x v="1"/>
  </r>
  <r>
    <n v="718"/>
    <n v="1002506214"/>
    <n v="3"/>
    <x v="3"/>
    <n v="4"/>
    <s v="MAGELANG"/>
    <s v="MUNTILAN"/>
    <s v="SWT"/>
    <s v="REG"/>
    <s v="AO"/>
    <s v="NEW SALES"/>
    <s v="1P INET"/>
    <s v="Completed (PS)"/>
    <s v="RBS-Regional 3"/>
    <d v="2026-08-03T14:14:56"/>
    <d v="2026-08-04T14:08:51"/>
    <n v="69357614"/>
    <m/>
    <n v="142164113595"/>
    <s v="SPBU 44.565.02"/>
    <s v="ODP-SWT-FAQ/026"/>
    <s v="WO060800798"/>
    <m/>
    <m/>
    <m/>
    <n v="110.1978939"/>
    <n v="-7.5992761"/>
    <s v="|MN00935|MYIA-095837209889/POI/AYU RESTANI YUSUF/085786267370/spbu_sajogja4456502@yahoo.co.id"/>
    <s v="MYIB_ASSISTANT"/>
    <m/>
    <m/>
    <m/>
    <m/>
    <m/>
    <m/>
    <m/>
    <m/>
    <s v="Management Janji"/>
    <s v="2026-08-05 09:00:00 | Nama : BU AYU RESTANI YUSUF No Hp : 085786267370 No Alt :  Tgl Pemasangan : 04 Agustus 2026 Interval : PAGI  Note : Hubungi pelanggan terlebih dahulu"/>
    <s v="FCC"/>
    <d v="2026-03-08T14:40:09"/>
    <d v="2026-08-05T09:00:00"/>
    <m/>
    <s v="PS"/>
    <s v="X"/>
    <s v="NO ADDON"/>
    <n v="20260804"/>
    <s v="Completed"/>
    <s v="HSI Bisnis Basic Promo HUT Telkom PSB 70% - 100 Mbps"/>
    <s v="INDIBIZ"/>
    <m/>
    <m/>
    <d v="2026-08-05T09:00:00"/>
    <s v="2026-08-05 09:00:00 | Nama : BU AYU RESTANI YUSUF No Hp : 085786267370 No Alt :  Tgl Pemasangan : 04 Agustus 2026 Interval : PAGI  Note : Hubungi pelanggan terlebih dahulu"/>
    <n v="2026"/>
    <n v="8"/>
    <n v="4"/>
    <d v="2026-08-04T00:00:00"/>
    <n v="-1.375"/>
    <x v="0"/>
    <x v="1"/>
  </r>
  <r>
    <n v="719"/>
    <n v="1002517539"/>
    <n v="3"/>
    <x v="5"/>
    <n v="5"/>
    <s v="SBY SELATAN"/>
    <s v="TANDES"/>
    <s v="DMO"/>
    <s v="REG"/>
    <s v="AO"/>
    <s v="NEW SALES"/>
    <s v="1P INET"/>
    <s v="Completed (PS)"/>
    <s v="RBS-Regional 3"/>
    <d v="2026-08-10T11:52:58"/>
    <d v="2026-08-10T16:47:54"/>
    <n v="69362339"/>
    <m/>
    <n v="152301273585"/>
    <s v="Lembaga Pendidikan Al Falah Surabaya"/>
    <s v="ODP-DMO-FAZ/16 FAZ/D05/16.01"/>
    <s v="WO061382747"/>
    <m/>
    <m/>
    <m/>
    <n v="112.740103728836"/>
    <n v="-7.2934274804832198"/>
    <s v="|MB00449|MYIA-059702675320/POI/bapak/082291149946/badrus@alfalahsby.sch.id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DARMO GUBENG"/>
    <s v="NO ADDON"/>
    <n v="20260810"/>
    <s v="Completed"/>
    <s v="HSI Bisnis Promo HUT Telkom PSB 70% - 100 Mbps Dual Band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0"/>
    <x v="26"/>
  </r>
  <r>
    <n v="720"/>
    <n v="1002512224"/>
    <n v="3"/>
    <x v="5"/>
    <n v="5"/>
    <s v="SBY UTARA"/>
    <s v="MANYAR"/>
    <s v="MGO"/>
    <s v="REG"/>
    <s v="AO"/>
    <s v="NEW SALES"/>
    <s v="1P INET"/>
    <s v="102 | FOLLOW UP COMPLETED"/>
    <s v="RBS-Regional 3"/>
    <d v="2026-08-06T12:19:58"/>
    <d v="2026-08-10T16:08:49"/>
    <n v="69359895"/>
    <m/>
    <n v="152413167552"/>
    <s v="LEMBAGA PENDIDIKAN BAHASA CHINA"/>
    <s v="ODP-DMO-FAC/14 FAC/D03/14.01"/>
    <s v="WO061066197"/>
    <m/>
    <m/>
    <m/>
    <n v="112.75182599999999"/>
    <n v="-7.2598849999999997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No HP : 085113162223 Alt :  M Janji : 07/08/2026 Jam Pasang : 08.00 - 13:00  NoteÃ‚Â :  hubungi terlebih dahulu sebelum kelokasi "/>
    <s v="FCC"/>
    <d v="2026-06-08T12:25:42"/>
    <d v="2026-08-07T13:00:00"/>
    <s v="Kendala Pelanggan"/>
    <s v="REVOKE"/>
    <s v="MERGOYOSO"/>
    <s v="NO ADDON"/>
    <m/>
    <s v="Follow Up Revoke Completed, New Order ID : SC1002518424"/>
    <s v="HSI Bisnis Promo HUT Telkom PSB 70% - 200 Mbps"/>
    <s v="INDIBIZ"/>
    <m/>
    <m/>
    <d v="2026-08-07T13:00:00"/>
    <s v="2026-08-07 13:00:00 | Nama PIC : LEMBAGA PENDIDIKAN BAHASA CHINA No HP : 085113162223 Alt :  M Janji : 07/08/2026 Jam Pasang : 08.00 - 13:00  NoteÃ‚Â :  hubungi terlebih dahulu sebelum kelokasi "/>
    <m/>
    <m/>
    <m/>
    <e v="#NUM!"/>
    <e v="#NUM!"/>
    <x v="1"/>
    <x v="12"/>
  </r>
  <r>
    <n v="721"/>
    <n v="1002505414"/>
    <n v="3"/>
    <x v="4"/>
    <n v="5"/>
    <s v="MATARAM"/>
    <s v="INNER - NUSA TENGGARA"/>
    <s v="SWE"/>
    <s v="REG"/>
    <s v="AO"/>
    <s v="NEW SALES"/>
    <s v="1P INET"/>
    <s v="Completed (PS)"/>
    <s v="RBS-Regional 3"/>
    <d v="2026-08-02T18:58:57"/>
    <d v="2026-08-03T18:43:00"/>
    <n v="69357115"/>
    <m/>
    <n v="172605804072"/>
    <s v="toko maman"/>
    <s v="ODP-SWE-FAJ/22 FAJ/D06/22.01"/>
    <s v="WO060739769"/>
    <m/>
    <m/>
    <m/>
    <n v="116.15962748263"/>
    <n v="-8.66535221961038"/>
    <s v="|MC40230|MYIA-067576799528/POI/H EDWAR RIDHO/081934968110/m4893469@gmail.com"/>
    <s v="MYIB_ASSISTANT"/>
    <m/>
    <m/>
    <m/>
    <m/>
    <m/>
    <m/>
    <m/>
    <m/>
    <s v="Management Janji"/>
    <s v="2026-08-04 08:00:00 | Nama Pic : BP EDWAR No Hp Pic : 081934968110 Jam Pemasangan : 08:00 - 12.00 Tanggal Pemasangan : SENIN 03 AGUSTUS 2026 Info Tambahan : Hubungi pelanggan sebelum datang ke lokasi, terima kasih."/>
    <s v="FCC"/>
    <d v="2026-02-08T19:09:51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Nama Pic : BP EDWAR No Hp Pic : 081934968110 Jam Pemasangan : 08:00 - 12.00 Tanggal Pemasangan : SENIN 03 AGUSTUS 2026 Info Tambahan : Hubungi pelanggan sebelum datang ke lokasi, terima kasih."/>
    <n v="2026"/>
    <n v="8"/>
    <n v="3"/>
    <d v="2026-08-03T00:00:00"/>
    <n v="-1.3333333333357587"/>
    <x v="0"/>
    <x v="30"/>
  </r>
  <r>
    <n v="722"/>
    <n v="1002514722"/>
    <n v="3"/>
    <x v="2"/>
    <n v="5"/>
    <s v="SINGARJA"/>
    <s v="SINGARAJA"/>
    <s v="BLI"/>
    <s v="REG"/>
    <s v="AO"/>
    <s v="NEW SALES"/>
    <m/>
    <s v="QC MIA - INVALID QUALITY CONTROL MIA"/>
    <s v="RBS-Regional 3"/>
    <d v="2026-08-07T13:59:40"/>
    <d v="2026-08-09T15:14:19"/>
    <n v="69360829"/>
    <m/>
    <n v="172405798387"/>
    <s v="SPBU NGURAH RAI"/>
    <s v="ODP-BLI-FAA/10"/>
    <m/>
    <m/>
    <m/>
    <m/>
    <n v="115.35237499999999"/>
    <n v="-8.4670989999999993"/>
    <s v="|MN02750|/CP I WAYAN LEDER/081337154909/wayanleder31@gmail.com"/>
    <s v="Sales Force DBS"/>
    <m/>
    <m/>
    <m/>
    <m/>
    <m/>
    <m/>
    <m/>
    <m/>
    <m/>
    <m/>
    <m/>
    <d v="2026-07-08T14:10:02"/>
    <m/>
    <m/>
    <s v="QC1"/>
    <s v="X"/>
    <s v="NO ADDON"/>
    <m/>
    <s v="QC MIA - INVALID QUALITY CONTROL MIA - Indikasi Foto Diambil dari Google Maps - Mohon upload foto bangunan secara langsung bu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m/>
    <m/>
    <m/>
    <m/>
    <m/>
    <e v="#NUM!"/>
    <e v="#NUM!"/>
    <x v="1"/>
    <x v="32"/>
  </r>
  <r>
    <n v="723"/>
    <n v="1002517938"/>
    <n v="3"/>
    <x v="3"/>
    <n v="4"/>
    <s v="YOGYAKARTA"/>
    <s v="SLEMAN"/>
    <s v="GOD"/>
    <s v="REG"/>
    <s v="AO"/>
    <s v="NEW SALES"/>
    <m/>
    <s v="10 | OSS - PROVISIONING COMPLETE"/>
    <s v="RBS-Regional 3"/>
    <d v="2026-08-10T14:06:18"/>
    <d v="2026-08-11T06:32:55"/>
    <n v="69361666"/>
    <m/>
    <n v="146136130125"/>
    <s v="PT Warisan Abadi Visi Edukasi, NWAVE Corp"/>
    <s v="ODP-GOD-VAY/060"/>
    <s v="WO061407072"/>
    <m/>
    <m/>
    <m/>
    <n v="110.34261542715799"/>
    <n v="-7.7467777611169302"/>
    <s v="|MC80006|MYIA-033560476623/POI/Nisa Fadhilla/0895363272887/admnhr.office.dewave@gmail.com"/>
    <s v="Amex"/>
    <m/>
    <m/>
    <m/>
    <m/>
    <m/>
    <m/>
    <m/>
    <m/>
    <s v="Management Janji"/>
    <s v="2026-08-10 13:00:00 | M Janji : 10 agustus 2026  jam Pasang : siang  Note : hubungi pelanggan jika ingin kelokasi"/>
    <s v="FCC"/>
    <d v="2026-10-08T14:09:59"/>
    <m/>
    <m/>
    <s v="ACT_COM"/>
    <s v="X"/>
    <s v="NO ADDON"/>
    <n v="20260811"/>
    <s v="Provisioning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10 13:00:00 | M Janji : 10 agustus 2026  jam Pasang : siang  Note : hubungi pelanggan jika ingin kelokasi"/>
    <n v="2026"/>
    <n v="8"/>
    <n v="11"/>
    <d v="2026-08-11T00:00:00"/>
    <n v="0.70833333333575865"/>
    <x v="0"/>
    <x v="1"/>
  </r>
  <r>
    <n v="724"/>
    <n v="1002504359"/>
    <n v="3"/>
    <x v="7"/>
    <n v="4"/>
    <s v="SOLO"/>
    <s v="INNER - SOLO JATENG TIMUR"/>
    <s v="SLO"/>
    <s v="REG"/>
    <s v="AO"/>
    <s v="NEW SALES"/>
    <m/>
    <s v="Completed (PS)"/>
    <s v="RBS-Regional 3"/>
    <d v="2026-08-01T10:30:59"/>
    <d v="2026-08-01T14:23:10"/>
    <n v="69355729"/>
    <m/>
    <n v="146527604804"/>
    <s v="ETERNISKIN SOLO BARU"/>
    <s v="ODP-SLO-FD/049"/>
    <s v="WO060628503"/>
    <m/>
    <m/>
    <m/>
    <n v="110.8105"/>
    <n v="-7.6069000000000004"/>
    <s v="|MN00396|MYIA-098599653192/POI/Nurul Wahid Hidayah/085111451168/ga.eterniskin@gmail.com"/>
    <s v="Amex"/>
    <m/>
    <m/>
    <m/>
    <m/>
    <m/>
    <m/>
    <m/>
    <m/>
    <s v="Management Janji"/>
    <s v="2026-07-31 15:00:00 | Tanggal: 31/7/2026  Jam Pasang: 10.00  Note: Hubungi sebelum ke lokasi, terimakasih."/>
    <s v="FCC"/>
    <d v="2026-01-08T10:39:46"/>
    <m/>
    <m/>
    <s v="PS"/>
    <s v="X"/>
    <s v="NO ADDON"/>
    <n v="202608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1T07:00:00"/>
    <s v="2026-07-31 15:00:00 | Tanggal: 31/7/2026  Jam Pasang: 10.00  Note: Hubungi sebelum ke lokasi, terimakasih."/>
    <n v="2026"/>
    <n v="8"/>
    <n v="1"/>
    <d v="2026-08-01T00:00:00"/>
    <n v="-0.29166666666424135"/>
    <x v="0"/>
    <x v="1"/>
  </r>
  <r>
    <n v="725"/>
    <n v="1002506091"/>
    <n v="3"/>
    <x v="0"/>
    <n v="5"/>
    <s v="KEDIRI"/>
    <s v="TRENGGALEK"/>
    <s v="TRE"/>
    <s v="REG"/>
    <s v="AO"/>
    <s v="NEW SALES"/>
    <s v="1P INET"/>
    <s v="Completed (PS)"/>
    <s v="RBS-Regional 3"/>
    <d v="2026-08-03T13:25:56"/>
    <d v="2026-08-03T19:49:16"/>
    <n v="69357530"/>
    <m/>
    <n v="152608209007"/>
    <s v="PR ALFI PUTRA"/>
    <s v="ODP-TRE-FN/20 FN/D02/20.01"/>
    <s v="WO060794012"/>
    <m/>
    <m/>
    <m/>
    <n v="111.75874296011401"/>
    <n v="-8.0848471183703392"/>
    <s v="|MN00418|MYIA-037110045139/POI/DWI NUR AINIYATIL/08139346792/pr.alfiputra@gmail.com"/>
    <s v="MYIB_ASSISTANT"/>
    <m/>
    <m/>
    <m/>
    <m/>
    <m/>
    <m/>
    <m/>
    <m/>
    <s v="Management Janji"/>
    <s v="2026-08-04 13:00:00 | Nama PIC: bu dwi nur  Notel: 08139346792 Alt: -  Tanggal: 4/8/2026 Jam Pasang: Siang Note: Hubungi sebelum ke lokasi, terimakasih. Info pl "/>
    <s v="FCC"/>
    <d v="2026-03-08T13:40:15"/>
    <d v="2026-08-04T13:00:00"/>
    <m/>
    <s v="PS"/>
    <s v="TRENGGALEK"/>
    <s v="NO ADDON"/>
    <n v="20260803"/>
    <s v="Completed"/>
    <s v="HSI Bisnis Promo HUT Telkom PSB 70% - 200 Mbps"/>
    <s v="INDIBIZ"/>
    <m/>
    <m/>
    <d v="2026-08-04T13:00:00"/>
    <s v="2026-08-04 13:00:00 | Nama PIC: bu dwi nur  Notel: 08139346792 Alt: -  Tanggal: 4/8/2026 Jam Pasang: Siang Note: Hubungi sebelum ke lokasi, terimakasih. Info pl "/>
    <n v="2026"/>
    <n v="8"/>
    <n v="3"/>
    <d v="2026-08-03T00:00:00"/>
    <n v="-1.5416666666642413"/>
    <x v="0"/>
    <x v="3"/>
  </r>
  <r>
    <n v="726"/>
    <n v="1002517228"/>
    <n v="3"/>
    <x v="6"/>
    <n v="5"/>
    <s v="PASURUAN"/>
    <s v="PROBOLINGGO"/>
    <s v="KRZ"/>
    <s v="REG"/>
    <s v="AO"/>
    <s v="NEW SALES"/>
    <m/>
    <s v="CANCEL COMPLETED"/>
    <s v="RBS-Regional 3"/>
    <d v="2026-08-10T10:25:05"/>
    <d v="2026-08-10T13:32:23"/>
    <n v="69362230"/>
    <m/>
    <n v="152509216354"/>
    <s v="PEMERINTAH DESA KARANGBONG"/>
    <s v="ODP-KRZ-FK/41"/>
    <m/>
    <m/>
    <m/>
    <m/>
    <n v="113.3752181"/>
    <n v="-7.7884696"/>
    <s v="|MC30181|/SAIFUL HAQ/085236952514 / 081336559918/desakarangbong99@gmail.com  "/>
    <s v="Sales Force DBS"/>
    <m/>
    <m/>
    <m/>
    <m/>
    <m/>
    <m/>
    <m/>
    <m/>
    <m/>
    <m/>
    <m/>
    <d v="2026-10-08T10:39:47"/>
    <m/>
    <m/>
    <s v="REJECT_FCC"/>
    <s v="KRAKSAAN"/>
    <s v="NO ADDON"/>
    <m/>
    <s v="DECLINE : Decline - Batal Order NENG PUTRI MEILINDA PERMATASARI 40981184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NENG PUTRI MEILINDA PERMATASARI 40981184|MYDITA"/>
    <m/>
    <m/>
    <m/>
    <m/>
    <m/>
    <e v="#NUM!"/>
    <e v="#NUM!"/>
    <x v="1"/>
    <x v="25"/>
  </r>
  <r>
    <n v="727"/>
    <n v="1002514233"/>
    <n v="3"/>
    <x v="7"/>
    <n v="4"/>
    <s v="KUDUS"/>
    <s v="PATI"/>
    <s v="PAT"/>
    <s v="REG"/>
    <s v="AO"/>
    <s v="NEW SALES"/>
    <s v="1P INET"/>
    <s v="98 | OSS - CANCEL COMPLETE"/>
    <s v="RBS-Regional 3"/>
    <d v="2026-08-07T10:55:56"/>
    <d v="2026-08-10T09:37:37"/>
    <n v="69360621"/>
    <m/>
    <n v="142551119467"/>
    <s v="J&amp;T Cargo"/>
    <s v="ODP-PAT-FD/008 FD/D02/008.01"/>
    <s v="WO061146854"/>
    <m/>
    <m/>
    <m/>
    <n v="110.90396174032701"/>
    <n v="-6.9382654468967697"/>
    <s v="|MC60043|MYIA-090609432088/POI/Prasetiyo Noto Kamil/081335372960/netfa859@gmail.com"/>
    <s v="MYIB_ASSISTANT"/>
    <m/>
    <m/>
    <m/>
    <m/>
    <m/>
    <m/>
    <m/>
    <m/>
    <s v="Management Janji"/>
    <s v="2026-08-08 08:00:00 | telp :081335372960   alt : pagi / siang 08/08/2026 hub sebelum ke lokasi "/>
    <s v="FCC"/>
    <d v="2026-07-08T11:10:29"/>
    <d v="2026-08-08T08:00:00"/>
    <s v="Kendala Pelanggan"/>
    <s v="CANCEL"/>
    <s v="X"/>
    <s v="NO ADDON"/>
    <m/>
    <s v="Cancel Completed"/>
    <s v="HSI Bisnis Promo HUT Telkom PSB 70% - 150 Mbps"/>
    <s v="INDIBIZ"/>
    <m/>
    <m/>
    <d v="2026-08-08T08:00:00"/>
    <s v="2026-08-08 08:00:00 | telp :081335372960   alt : pagi / siang 08/08/2026 hub sebelum ke lokasi "/>
    <m/>
    <m/>
    <m/>
    <e v="#NUM!"/>
    <e v="#NUM!"/>
    <x v="1"/>
    <x v="1"/>
  </r>
  <r>
    <n v="728"/>
    <n v="1002504544"/>
    <n v="3"/>
    <x v="6"/>
    <n v="5"/>
    <s v="SIDOARJO"/>
    <s v="JOMBANG"/>
    <s v="POS"/>
    <s v="REG"/>
    <s v="AO"/>
    <s v="NEW SALES"/>
    <m/>
    <s v="Completed (PS)"/>
    <s v="RBS-Regional 1"/>
    <d v="2026-08-01T12:59:32"/>
    <d v="2026-08-03T20:01:47"/>
    <n v="69356702"/>
    <m/>
    <n v="152333218438"/>
    <s v="SMK Negeri Kabuh"/>
    <s v="ODP-POS-FN/001"/>
    <s v="WO060775434"/>
    <m/>
    <m/>
    <m/>
    <n v="112.2683546"/>
    <n v="-7.4190288000000004"/>
    <s v="AMRBS:960319;RENGGA;Indibiz 1:1 300 Mbps;085735046251/+6285735046251;hadist90@gmail.com"/>
    <s v="Account Manager"/>
    <m/>
    <m/>
    <m/>
    <m/>
    <m/>
    <m/>
    <m/>
    <m/>
    <s v="Management Janji"/>
    <s v="2026-08-04 08:00:00|Nama : BP NURHADI  No Hp : 085735046251 No Alt :  Tgl Pemasangan : 04 Agustus 2026 Interval : PAGI  Note : Hubungi pelanggan terlebih dahulu|40981182|MYDITA"/>
    <s v="FCC"/>
    <d v="2026-01-08T13:09:54"/>
    <d v="2026-08-04T08:00:00"/>
    <m/>
    <s v="PS"/>
    <s v="JOMBANG"/>
    <s v="NO ADDON"/>
    <n v="202608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8:00:00"/>
    <s v="2026-08-04 08:00:00|Nama : BP NURHADI  No Hp : 085735046251 No Alt :  Tgl Pemasangan : 04 Agustus 2026 Interval : PAGI  Note : Hubungi pelanggan terlebih dahulu|40981182|MYDITA"/>
    <n v="2026"/>
    <n v="8"/>
    <n v="3"/>
    <d v="2026-08-03T00:00:00"/>
    <n v="-1.3333333333357587"/>
    <x v="0"/>
    <x v="13"/>
  </r>
  <r>
    <n v="729"/>
    <n v="1002510937"/>
    <n v="3"/>
    <x v="3"/>
    <n v="4"/>
    <s v="PURWOKERTO"/>
    <s v="PURWOKERTO"/>
    <s v="SUK"/>
    <s v="REG"/>
    <s v="AO"/>
    <s v="NEW SALES"/>
    <s v="1P INET"/>
    <s v="102 | FOLLOW UP COMPLETED"/>
    <s v="RBS-Regional 3"/>
    <d v="2026-08-05T15:01:56"/>
    <d v="2026-08-07T11:54:16"/>
    <n v="69359347"/>
    <m/>
    <n v="146374601248"/>
    <s v="SEKOLAH NASIONAL TERINTEGRASI 2 BANYUMAS"/>
    <s v="ODP-SUK-FM/011 FM/D01/011.01"/>
    <s v="WO060998550"/>
    <m/>
    <m/>
    <m/>
    <n v="109.2979802"/>
    <n v="-7.4743869999999903"/>
    <s v="|MC80052|MYIA-069319206183/POI/SIGIT PURNOMO ADI/085701442444/11sigitpadi10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5:10:31"/>
    <d v="2026-08-06T13:00:00"/>
    <m/>
    <s v="REVOKE"/>
    <s v="X"/>
    <s v="NO ADDON"/>
    <m/>
    <s v="Follow Up Revoke Completed, New Order ID : SC1002514430"/>
    <s v="HSI Bisnis Promo HUT Telkom PSB 70% - 100 Mbps"/>
    <s v="INDIBIZ"/>
    <m/>
    <m/>
    <d v="2026-08-06T13:00:00"/>
    <s v="2026-08-06 13:00:00 | Tanggal pemasangan: 6/08/2026 Jam pemasangan : pagi / siang Info Tambahan : Hubungi pelanggan dulu sebelum ke lokasi. terima kasih"/>
    <m/>
    <m/>
    <m/>
    <e v="#NUM!"/>
    <e v="#NUM!"/>
    <x v="1"/>
    <x v="1"/>
  </r>
  <r>
    <n v="730"/>
    <n v="1002514898"/>
    <n v="3"/>
    <x v="6"/>
    <n v="5"/>
    <s v="SIDOARJO"/>
    <s v="MOJOKERTO"/>
    <s v="NGI"/>
    <s v="REG"/>
    <s v="AO"/>
    <s v="NEW SALES"/>
    <m/>
    <s v="Completed (PS)"/>
    <s v="RBS-Regional 3"/>
    <d v="2026-08-07T14:50:57"/>
    <d v="2026-08-08T15:56:13"/>
    <n v="69360908"/>
    <m/>
    <n v="152321202952"/>
    <s v="TOKO COMODORE"/>
    <s v="ODP-NGI-FH/07"/>
    <s v="WO061266850"/>
    <m/>
    <m/>
    <m/>
    <n v="112.6247166"/>
    <n v="-7.5501629000000001"/>
    <s v="|MN02783|/TOKO COMODORE/WINBACK HSI B2B + NETMONK (1:1) 150MBPS 761,1RB PSB DISC 70%//riefputraragil@gmail.com/MUHAMMAD FARHAN FUADI/85233377738"/>
    <s v="Sales Force DBS"/>
    <m/>
    <m/>
    <m/>
    <m/>
    <m/>
    <m/>
    <m/>
    <m/>
    <s v="Management Janji"/>
    <s v="2026-08-09 13:00:00|Nama : BP MUHAMMAD FARHAN FUADI  No Hp : 085233377738 No Alt :  Tgl Pemasangan : 09 Agustus 2026 Interval : PAGI  Note : Hubungi pelanggan terlebih dahulu|40971402|MYDITA"/>
    <s v="FCC"/>
    <d v="2026-07-08T14:56:06"/>
    <d v="2026-08-09T13:00:00"/>
    <m/>
    <s v="PS"/>
    <s v="MOJOKERTO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: BP MUHAMMAD FARHAN FUADI  No Hp : 085233377738 No Alt :  Tgl Pemasangan : 09 Agustus 2026 Interval : PAGI  Note : Hubungi pelanggan terlebih dahulu|40971402|MYDITA"/>
    <n v="2026"/>
    <n v="8"/>
    <n v="8"/>
    <d v="2026-08-08T00:00:00"/>
    <n v="-1.5416666666642413"/>
    <x v="0"/>
    <x v="13"/>
  </r>
  <r>
    <n v="731"/>
    <n v="1002517757"/>
    <n v="3"/>
    <x v="6"/>
    <n v="5"/>
    <s v="SIDOARJO"/>
    <s v="PASURUAN"/>
    <s v="BEJ"/>
    <s v="REG"/>
    <s v="AO"/>
    <s v="NEW SALES"/>
    <m/>
    <s v="CC - HD1A - INPROGRESS UNCONTACTED"/>
    <s v="RBS-Regional 3"/>
    <d v="2026-08-10T13:30:10"/>
    <d v="2026-08-10T17:37:56"/>
    <n v="69362443"/>
    <m/>
    <n v="152742207095"/>
    <s v="RYAN COMPUTER"/>
    <s v="ODP-BEJ-FJ/08"/>
    <m/>
    <m/>
    <m/>
    <m/>
    <n v="112.73333030000001"/>
    <n v="-7.5878936000000001"/>
    <s v="|MN01982|/RYAN COMPUTER/WINBACK 2.0 HSI B2B (1:2) 50MBPS 320RB PSB DISC 70%//Mukhammadluddin7@gmail.com/MUHAMMAD LUDDIN/85708945003"/>
    <s v="Sales Force DBS"/>
    <m/>
    <m/>
    <m/>
    <m/>
    <m/>
    <m/>
    <m/>
    <m/>
    <m/>
    <m/>
    <m/>
    <d v="2026-10-08T13:39:47"/>
    <m/>
    <m/>
    <s v="FCC"/>
    <s v="PANDAAN"/>
    <s v="NO ADDON"/>
    <m/>
    <s v="UNCONTACTED : Mail Box - Memo Novin Dwigo Prayudha 40961371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7"/>
  </r>
  <r>
    <n v="732"/>
    <n v="1002505887"/>
    <n v="3"/>
    <x v="5"/>
    <n v="5"/>
    <s v="SBY SELATAN"/>
    <s v="KETINTANG"/>
    <s v="RKT"/>
    <s v="REG"/>
    <s v="AO"/>
    <s v="NEW SALES"/>
    <s v="1P INET"/>
    <s v="102 | FOLLOW UP COMPLETED"/>
    <s v="RBS-Regional 3"/>
    <d v="2026-08-03T11:29:56"/>
    <d v="2026-08-05T11:07:50"/>
    <n v="69357389"/>
    <m/>
    <n v="152308242981"/>
    <s v="Ponpes AN-NURIYAH ( putri )"/>
    <s v="ODP-RKT-FBM/52 FBM/D06/52.01"/>
    <s v="WO060773847"/>
    <m/>
    <m/>
    <m/>
    <n v="112.73582920432"/>
    <n v="-7.3174388175798297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No Hp : 082257588373 No Alt :  Tgl Pemasangan : 04 Agustus 2026 Interval : SIANG Note : Hubungi pelanggan terlebih dahulu"/>
    <s v="FCC"/>
    <d v="2026-03-08T11:39:48"/>
    <d v="2026-08-04T11:00:00"/>
    <m/>
    <s v="REVOKE"/>
    <s v="RUNGKUT"/>
    <s v="NO ADDON"/>
    <m/>
    <s v="Follow Up Revoke Completed, New Order ID : SC1002510128"/>
    <s v="HSI Bisnis Basic Promo HUT Telkom PSB 70% - 200 Mbps"/>
    <s v="INDIBIZ"/>
    <m/>
    <m/>
    <d v="2026-08-04T11:00:00"/>
    <s v="2026-08-04 11:00:00 | Nama : BU ATINA ZAINAL FUADAH No Hp : 082257588373 No Alt :  Tgl Pemasangan : 04 Agustus 2026 Interval : SIANG Note : Hubungi pelanggan terlebih dahulu"/>
    <m/>
    <m/>
    <m/>
    <e v="#NUM!"/>
    <e v="#NUM!"/>
    <x v="1"/>
    <x v="12"/>
  </r>
  <r>
    <n v="733"/>
    <n v="1002504901"/>
    <n v="3"/>
    <x v="5"/>
    <n v="5"/>
    <s v="SBY UTARA"/>
    <s v="TANDES"/>
    <s v="BBE"/>
    <s v="REG"/>
    <s v="AO"/>
    <s v="NEW SALES"/>
    <s v="1P INET"/>
    <s v="Completed (PS)"/>
    <s v="RBS-Regional 3"/>
    <d v="2026-08-01T18:04:56"/>
    <d v="2026-08-02T19:47:10"/>
    <n v="69356897"/>
    <m/>
    <n v="152417233628"/>
    <s v="Warkop Gemilang"/>
    <s v="ODP-BBE-FAP/31 FAP/D06/31.01"/>
    <s v="WO060677670"/>
    <m/>
    <m/>
    <m/>
    <n v="112.61263599999999"/>
    <n v="-7.3531412999999999"/>
    <s v="|MYIB-CUST|MYTN-097871435289/POI/Heri Priyanto/082131558383/priyantoh900@gmail.com"/>
    <s v="MYINDIBIZ"/>
    <m/>
    <m/>
    <m/>
    <m/>
    <m/>
    <m/>
    <m/>
    <m/>
    <s v="Management Janji"/>
    <s v="2026-08-02 15:00:00 | Nama PIC : bapak heri No HP : 082131558383 Alt :  M Janji : (MINGGU/2/AGUSTUS/2026) jam Pasang : 09:00 Note : hubungi pelanggan jika ingin kelokasi"/>
    <s v="FCC"/>
    <d v="2026-01-08T18:10:21"/>
    <d v="2026-08-02T15:00:00"/>
    <m/>
    <s v="PS"/>
    <s v="BAMBE"/>
    <s v="NO ADDON"/>
    <n v="20260802"/>
    <s v="Completed"/>
    <s v="HSI Bisnis Basic Promo HUT Telkom PSB 70% - 100 Mbps Dual Band"/>
    <s v="INDIBIZ"/>
    <m/>
    <m/>
    <d v="2026-08-02T15:00:00"/>
    <s v="2026-08-02 15:00:00 | Nama PIC : bapak heri No HP : 082131558383 Alt :  M Janji : (MINGGU/2/AGUSTUS/2026) jam Pasang : 09:00 Note : hubungi pelanggan jika ingin kelokasi"/>
    <n v="2026"/>
    <n v="8"/>
    <n v="2"/>
    <d v="2026-08-02T00:00:00"/>
    <n v="-0.625"/>
    <x v="0"/>
    <x v="26"/>
  </r>
  <r>
    <n v="734"/>
    <n v="1002511052"/>
    <n v="3"/>
    <x v="3"/>
    <n v="4"/>
    <s v="YOGYAKARTA"/>
    <s v="INNER - YOGYA JATENG SELATAN"/>
    <s v="PGR"/>
    <s v="REG"/>
    <s v="AO"/>
    <s v="NEW SALES"/>
    <m/>
    <s v="Completed (PS)"/>
    <s v="RBS-Regional 3"/>
    <d v="2026-08-05T15:36:41"/>
    <d v="2026-08-06T12:18:17"/>
    <n v="69359392"/>
    <m/>
    <n v="141114227812"/>
    <s v="The Foresta"/>
    <s v="ODP-PGR-FBB/087"/>
    <s v="WO061027254"/>
    <m/>
    <m/>
    <m/>
    <n v="110.3681193"/>
    <n v="-7.8147181999999997"/>
    <s v="AMRBS/965966/DINA MENTARI/R3/YOGYAKARTA/PSB HSI BISNIS 1S  150 MBPS PROMO HUT TELKOM 1:1/VIKA/0811250505/clarissaroselynn@yahoo.com"/>
    <s v="Account Manager"/>
    <m/>
    <m/>
    <m/>
    <m/>
    <m/>
    <m/>
    <m/>
    <m/>
    <s v="Management Janji"/>
    <s v="2026-08-07 08:00:00|Tanggal Pemasangan : 07 Agustus 2026 Jam Pemasangan : 08:00 15:00 Info Tambahan : Hubungi pelanggan dulu sebelum ke lokasi terimakasih|40010577|MYDITA"/>
    <s v="FCC"/>
    <d v="2026-05-08T15:39:51"/>
    <d v="2026-08-07T08:00:00"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8:00:00"/>
    <s v="2026-08-07 08:00:00|Tanggal Pemasangan : 07 Agustus 2026 Jam Pemasangan : 08:00 15:00 Info Tambahan : Hubungi pelanggan dulu sebelum ke lokasi terimakasih|40010577|MYDITA"/>
    <n v="2026"/>
    <n v="8"/>
    <n v="6"/>
    <d v="2026-08-06T00:00:00"/>
    <n v="-1.3333333333357587"/>
    <x v="0"/>
    <x v="1"/>
  </r>
  <r>
    <n v="735"/>
    <n v="1002516397"/>
    <n v="3"/>
    <x v="6"/>
    <n v="5"/>
    <s v="SIDOARJO"/>
    <s v="INNER - JATIM TIMUR"/>
    <s v="KRN"/>
    <s v="REG"/>
    <s v="AO"/>
    <s v="NEW SALES"/>
    <m/>
    <s v="MYCX - SEND OPEN PAPERLESS"/>
    <s v="RBS-Regional 3"/>
    <d v="2026-08-09T11:13:13"/>
    <d v="2026-08-09T11:16:11"/>
    <n v="69361773"/>
    <m/>
    <n v="152331250983"/>
    <s v="CV GASOLINE PRIMA"/>
    <s v="ODP-KRN-FC/29"/>
    <m/>
    <m/>
    <m/>
    <m/>
    <n v="112.51295"/>
    <n v="-7.4013749999999998"/>
    <s v="|MN02271|/CV GASOLINE PRIMA/WINBACK 2.0 HSI B2B (1:1) 50MBPS 355RB PSB DISC 70%//mohmusfiq5@gmail.com/RIZKY PRAYUDHI/81330020155"/>
    <s v="Sales Force DBS"/>
    <m/>
    <m/>
    <m/>
    <m/>
    <m/>
    <m/>
    <m/>
    <m/>
    <m/>
    <m/>
    <m/>
    <d v="2026-09-08T11:25:00"/>
    <m/>
    <m/>
    <s v="INPROGRESS_SC"/>
    <s v="KRIAN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1"/>
  </r>
  <r>
    <n v="736"/>
    <n v="1002510076"/>
    <n v="3"/>
    <x v="3"/>
    <n v="4"/>
    <s v="MAGELANG"/>
    <s v="PURWOREJJO"/>
    <s v="PWJ"/>
    <s v="REG"/>
    <s v="AO"/>
    <s v="NEW SALES"/>
    <m/>
    <s v="MYDITA - GAGAL SEND REMANJA"/>
    <s v="RBS-Regional 3"/>
    <d v="2026-08-05T10:54:10"/>
    <d v="2026-08-06T15:32:13"/>
    <n v="69358920"/>
    <m/>
    <n v="142138510531"/>
    <s v="MTS AL IMAN 2 BULUS"/>
    <s v="ODP-PWJ-FBC/022"/>
    <s v="WO060991479"/>
    <m/>
    <m/>
    <m/>
    <n v="110.005751634004"/>
    <n v="-7.6874878557081701"/>
    <s v="AMRBS ; 402718 ; AMEX ; AMY ; TREG3 ; MAGELANG ;/PSB 2S HSI BISNIS NETMONK 300 MB PROMO SAMBUT AWAL TAHUN/DWI RIZQIYANTO/085148350154/rdwi53774@gmail.com/INPUL 1002215760"/>
    <s v="Amex"/>
    <m/>
    <m/>
    <m/>
    <m/>
    <m/>
    <m/>
    <m/>
    <m/>
    <s v="Management Janji"/>
    <s v="2026-08-09 08:00:00|Tanggal pemasangan: 06/08/2026 Jam pemasangan : pagi / siang Info Tambahan : Hubungi pelanggan dulu sebelum ke lokasi terima kasih|40961370|MYDITA"/>
    <s v="FCC"/>
    <d v="2026-05-08T10:54:57"/>
    <d v="2026-08-09T08:00:00"/>
    <m/>
    <m/>
    <s v="X"/>
    <s v="NETMONK"/>
    <m/>
    <s v="MYDITA - GAGAL SEND REMANJ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6/08/2026 Jam pemasangan : pagi / siang Info Tambahan : Hubungi pelanggan dulu sebelum ke lokasi terima kasih|40961370|MYDITA"/>
    <m/>
    <m/>
    <m/>
    <e v="#NUM!"/>
    <e v="#NUM!"/>
    <x v="1"/>
    <x v="1"/>
  </r>
  <r>
    <n v="737"/>
    <n v="1002509983"/>
    <n v="3"/>
    <x v="1"/>
    <n v="4"/>
    <s v="SEMARANG"/>
    <s v="SALATIGA"/>
    <s v="SLI"/>
    <s v="REG"/>
    <s v="AO"/>
    <s v="NEW SALES"/>
    <s v="1P INET"/>
    <s v="Completed (PS)"/>
    <s v="RBS-Regional 3"/>
    <d v="2026-08-05T10:28:56"/>
    <d v="2026-08-05T17:02:21"/>
    <n v="69358903"/>
    <m/>
    <n v="142434111004"/>
    <s v="KB-TK-TPA AL QUDWAH KIDS CENTER"/>
    <s v="ODP-SLI-FM/087 FM/D07/087.01"/>
    <s v="WO060960400"/>
    <m/>
    <m/>
    <m/>
    <n v="110.49071043565399"/>
    <n v="-7.3057998761191696"/>
    <s v="|MN00481|MYIA-049321494918/POI/suyati/08122889983/nasya0123@gmail.com"/>
    <s v="MYIB_ASSISTANT"/>
    <m/>
    <m/>
    <m/>
    <m/>
    <m/>
    <m/>
    <m/>
    <m/>
    <s v="Management Janji"/>
    <s v="2026-08-06 08:00:00 | Jam pemasangan : 12.00 Info Tambahan : Hubungi pelanggan dulu sebelum ke lokasi terimakasih  "/>
    <s v="FCC"/>
    <d v="2026-05-08T10:39:4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Jam pemasangan : 12.00 Info Tambahan : Hubungi pelanggan dulu sebelum ke lokasi terimakasih  "/>
    <n v="2026"/>
    <n v="8"/>
    <n v="5"/>
    <d v="2026-08-05T00:00:00"/>
    <n v="-1.3333333333357587"/>
    <x v="0"/>
    <x v="1"/>
  </r>
  <r>
    <n v="738"/>
    <n v="1002513377"/>
    <n v="3"/>
    <x v="2"/>
    <n v="5"/>
    <s v="SINGARJA"/>
    <s v="SINGARAJA"/>
    <s v="SGR"/>
    <s v="REG"/>
    <s v="AO"/>
    <s v="NEW SALES"/>
    <s v="1P INET"/>
    <s v="102 | FOLLOW UP COMPLETED"/>
    <s v="RBS-Regional 3"/>
    <d v="2026-08-06T17:43:56"/>
    <d v="2026-08-10T12:04:54"/>
    <n v="69360310"/>
    <m/>
    <n v="172424836833"/>
    <s v="RANGGA MART"/>
    <s v="ODP-SGR-FEF/20 FEF/D01/20.01"/>
    <s v="WO061110295"/>
    <m/>
    <m/>
    <m/>
    <n v="115.31634630000001"/>
    <n v="-8.1173664999999993"/>
    <s v="|MN02665|MYIA-071215966227/POI/KETUT SIGARTA/085238068995/sugiartha83.bali@gmail.com"/>
    <s v="MYIB_ASSISTANT"/>
    <m/>
    <m/>
    <m/>
    <m/>
    <m/>
    <m/>
    <m/>
    <m/>
    <s v="Management Janji"/>
    <s v="2026-08-07 15:00:00 | Nama PIC : Bapak Ketut Sugiarta No HP : 085238068995 No Alternatif : 081338326051 M Janji : 07/08/2026 Jam Pasang : Pagi NoteÃ‚Â :  Hubungi terlebih dahulu sebelum ke lokasi "/>
    <s v="FCC"/>
    <d v="2026-06-08T17:55:32"/>
    <d v="2026-08-07T15:00:00"/>
    <s v="Kendala Pelanggan"/>
    <s v="REVOKE"/>
    <s v="X"/>
    <s v="NO ADDON"/>
    <m/>
    <s v="Follow Up Revoke Completed, New Order ID : SC1002517580"/>
    <s v="HSI Bisnis Promo HUT Telkom PSB 70% - 50 Mbps"/>
    <s v="INDIBIZ"/>
    <m/>
    <m/>
    <d v="2026-08-07T15:00:00"/>
    <s v="2026-08-07 15:00:00 | Nama PIC : Bapak Ketut Sugiarta No HP : 085238068995 No Alternatif : 081338326051 M Janji : 07/08/2026 Jam Pasang : Pagi NoteÃ‚Â :  Hubungi terlebih dahulu sebelum ke lokasi "/>
    <m/>
    <m/>
    <m/>
    <e v="#NUM!"/>
    <e v="#NUM!"/>
    <x v="1"/>
    <x v="32"/>
  </r>
  <r>
    <n v="739"/>
    <n v="1002515024"/>
    <n v="3"/>
    <x v="0"/>
    <n v="5"/>
    <s v="KEDIRI"/>
    <s v="TRENGGALEK"/>
    <s v="TRE"/>
    <s v="REG"/>
    <s v="AO"/>
    <s v="NEW SALES"/>
    <s v="1P INET"/>
    <s v="Completed (PS)"/>
    <s v="RBS-Regional 3"/>
    <d v="2026-08-07T15:16:56"/>
    <d v="2026-08-08T08:19:06"/>
    <n v="69360962"/>
    <m/>
    <n v="152608207746"/>
    <s v="SPBU 54.663.04 TRENGGALEK"/>
    <s v="ODP-TRE-FG/50"/>
    <s v="WO061180349"/>
    <m/>
    <m/>
    <m/>
    <n v="111.717043741187"/>
    <n v="-8.0484108462416497"/>
    <s v="|MN02702|MYIA-014483538663/POI/KURNIA TRI BASKORO EDI/08113638346/kurniaedi72@gmail.com"/>
    <s v="MYIB_ASSISTANT"/>
    <m/>
    <m/>
    <m/>
    <m/>
    <m/>
    <m/>
    <m/>
    <m/>
    <s v="Management Janji"/>
    <s v="2026-08-08 13:00:00 | M Janji : 8 agustus 2026 jam Pasang : siang (AKTIVASI) Note : hubungi pelanggan jika ingin kelokasi "/>
    <s v="FCC"/>
    <d v="2026-07-08T15:25:38"/>
    <d v="2026-08-08T13:00:00"/>
    <m/>
    <s v="PS"/>
    <s v="TRENGGALEK"/>
    <s v="NO ADDON"/>
    <n v="20260808"/>
    <s v="Completed"/>
    <s v="HSI Bisnis Promo HUT Telkom PSB 70% - 50 Mbps"/>
    <s v="INDIBIZ"/>
    <m/>
    <m/>
    <d v="2026-08-08T13:00:00"/>
    <s v="2026-08-08 13:00:00 | M Janji : 8 agustus 2026 jam Pasang : siang (AKTIVASI) Note : hubungi pelanggan jika ingin kelokasi "/>
    <n v="2026"/>
    <n v="8"/>
    <n v="8"/>
    <d v="2026-08-08T00:00:00"/>
    <n v="-0.54166666666424135"/>
    <x v="0"/>
    <x v="3"/>
  </r>
  <r>
    <n v="740"/>
    <n v="1002515264"/>
    <n v="3"/>
    <x v="2"/>
    <n v="5"/>
    <s v="SINGARJA"/>
    <s v="TABANAN"/>
    <s v="TBN"/>
    <s v="REG"/>
    <s v="AO"/>
    <s v="NEW SALES"/>
    <m/>
    <s v="OSS - FALLOUT"/>
    <s v="RBS-Regional 3"/>
    <d v="2026-08-07T16:25:03"/>
    <d v="2026-08-10T09:41:47"/>
    <n v="69361045"/>
    <m/>
    <n v="172413244348"/>
    <s v="PT. MERTA HARUMAS"/>
    <s v="ODP-TBN-FDD/17"/>
    <s v="WO061198684"/>
    <m/>
    <m/>
    <m/>
    <n v="115.2226649"/>
    <n v="-8.3270537999999998"/>
    <s v="MN02658/PT. MERTA HARUMAS/PIC NI NYOMAN SUMAWATI/081339049176/spbu.bali.5480326@gmail.com"/>
    <s v="Sales Force DBS"/>
    <m/>
    <m/>
    <m/>
    <m/>
    <m/>
    <m/>
    <m/>
    <m/>
    <s v="Management Janji"/>
    <s v="2026-08-08 15:00:00|Nama PIC : ibu nyoman No HP : 081339049176 Alt :  M Janji : (SABTU/8/AGUSTUS/2026) jam Pasang : 09:00 Note : hubungi pelanggan jika ingin kelokasi|40951378|MYDITA"/>
    <s v="FCC"/>
    <d v="2026-07-08T16:25:36"/>
    <d v="2026-08-08T15:00:00"/>
    <s v="Kendala Lainnya"/>
    <s v="FO_WFM"/>
    <s v="TABANAN"/>
    <s v="NO ADDON"/>
    <m/>
    <s v="Provisioning Failed|WFM|INF009008870|revoke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5:00:00"/>
    <s v="2026-08-08 15:00:00|Nama PIC : ibu nyoman No HP : 081339049176 Alt :  M Janji : (SABTU/8/AGUSTUS/2026) jam Pasang : 09:00 Note : hubungi pelanggan jika ingin kelokasi|40951378|MYDITA"/>
    <m/>
    <m/>
    <m/>
    <e v="#NUM!"/>
    <e v="#NUM!"/>
    <x v="1"/>
    <x v="29"/>
  </r>
  <r>
    <n v="741"/>
    <n v="1002514447"/>
    <n v="3"/>
    <x v="1"/>
    <n v="4"/>
    <s v="SEMARANG"/>
    <s v="INNER - SEMARANG JATENG UTARA"/>
    <s v="BMK"/>
    <s v="REG"/>
    <s v="AO"/>
    <s v="NEW SALES"/>
    <s v="1P INET"/>
    <s v="Completed (PS)"/>
    <s v="RBS-Regional 3"/>
    <d v="2026-08-07T11:58:56"/>
    <d v="2026-08-08T11:26:54"/>
    <n v="69360706"/>
    <m/>
    <n v="141423136616"/>
    <s v="Kos Bu Erma"/>
    <s v="ODP-BMK-FAY/098 FAY/D07/098.01"/>
    <s v="WO061153927"/>
    <m/>
    <m/>
    <m/>
    <n v="110.4248197"/>
    <n v="-7.0689788"/>
    <s v="|MN00426|MYIA-014896420589/POI/Muchamad Rifky/088980332597/mucharifk73@gmail.com"/>
    <s v="MYIB_ASSISTANT"/>
    <m/>
    <m/>
    <m/>
    <m/>
    <m/>
    <m/>
    <m/>
    <m/>
    <s v="Management Janji"/>
    <s v="2026-08-08 08:00:00 | Nama : BU MUCHAMAD RIFKY No Hp : 088980332597 No Alt :  Tgl Pemasangan : 08 Agustus 2026 Interval : PAGI  Note : Hubungi pelanggan terlebih dahulu"/>
    <s v="FCC"/>
    <d v="2026-07-08T12:10:12"/>
    <d v="2026-08-08T08:00:00"/>
    <m/>
    <s v="PS"/>
    <s v="X"/>
    <s v="NO ADDON"/>
    <n v="20260808"/>
    <s v="Completed"/>
    <s v="HSI Bisnis Promo HUT Telkom PSB 70% - 100 Mbps"/>
    <s v="INDIBIZ"/>
    <m/>
    <m/>
    <d v="2026-08-08T08:00:00"/>
    <s v="2026-08-08 08:00:00 | Nama : BU MUCHAMAD RIFKY No Hp : 088980332597 No Alt :  Tgl Pemasangan : 08 Agustus 2026 Interval : PAGI  Note : Hubungi pelanggan terlebih dahulu"/>
    <n v="2026"/>
    <n v="8"/>
    <n v="8"/>
    <d v="2026-08-08T00:00:00"/>
    <n v="-0.33333333333575865"/>
    <x v="0"/>
    <x v="1"/>
  </r>
  <r>
    <n v="742"/>
    <n v="1002507817"/>
    <n v="3"/>
    <x v="6"/>
    <n v="5"/>
    <s v="PASURUAN"/>
    <s v="PASURUAN"/>
    <s v="PSN"/>
    <s v="REG"/>
    <s v="AO"/>
    <s v="NEW SALES"/>
    <m/>
    <s v="Completed (PS)"/>
    <s v="RBS-Regional 3"/>
    <d v="2026-08-04T11:39:28"/>
    <d v="2026-08-04T19:09:48"/>
    <n v="69358171"/>
    <m/>
    <n v="152729256680"/>
    <s v="KEPONTEN SIDOGIRI"/>
    <s v="ODP-PSN-FB/02"/>
    <s v="WO060879430"/>
    <m/>
    <m/>
    <m/>
    <n v="112.8389274"/>
    <n v="-7.6677393"/>
    <s v="|MN02680|/KEPONTEN SIDOGIRI/WINBACK 2.0 HSI B2B (1:2) 50MBPS 320RB PSB DISC 70%// solihinyani@gmail.com/SLAMET/85203030789"/>
    <s v="Sales Force DBS"/>
    <m/>
    <m/>
    <m/>
    <m/>
    <m/>
    <m/>
    <m/>
    <m/>
    <s v="Management Janji"/>
    <s v="2026-08-05 13:00:00|M Janji : (05/08/2026) jam Pasang : 09:00 Note : hubungi pelanggan jika ingin kelokasi`|40961370|MYDITA"/>
    <s v="FCC"/>
    <d v="2026-04-08T11:40:22"/>
    <d v="2026-08-05T13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(05/08/2026) jam Pasang : 09:00 Note : hubungi pelanggan jika ingin kelokasi`|40961370|MYDITA"/>
    <n v="2026"/>
    <n v="8"/>
    <n v="4"/>
    <d v="2026-08-04T00:00:00"/>
    <n v="-1.5416666666642413"/>
    <x v="0"/>
    <x v="17"/>
  </r>
  <r>
    <n v="743"/>
    <n v="1002511579"/>
    <n v="3"/>
    <x v="2"/>
    <n v="5"/>
    <s v="DENPASAR"/>
    <s v="SANUR"/>
    <s v="KLM"/>
    <s v="REG"/>
    <s v="AO"/>
    <s v="NEW SALES"/>
    <m/>
    <s v="Completed (PS)"/>
    <s v="RBS-Regional 3"/>
    <d v="2026-08-06T09:27:27"/>
    <d v="2026-08-08T17:55:11"/>
    <n v="69359635"/>
    <n v="3612108221"/>
    <n v="172401792899"/>
    <s v="PT SATYA LANGGENG SENTOSA"/>
    <s v="ODP-KLM-FBT/56"/>
    <s v="WO061065969"/>
    <m/>
    <m/>
    <m/>
    <n v="115.2377549"/>
    <n v="-8.6363982999999998"/>
    <s v="|MN02545|/CP SELEA WATI/081218207980-085715216718/ga.satyalanggeng@gmail.com"/>
    <s v="Sales Force DBS"/>
    <m/>
    <m/>
    <m/>
    <m/>
    <m/>
    <m/>
    <m/>
    <m/>
    <s v="Management Janji"/>
    <s v="2026-08-07 13:00:00|Nama : BU SELLA WATI  No Hp : 081218207980 No Alt : 085715216718 Tgl Pemasangan : 07 Agustus 2026 Interval : PAGI  Note : Hubungi pelanggan terlebih dahulu|40981182|MYDITA"/>
    <s v="FCC"/>
    <d v="2026-06-08T09:39:52"/>
    <d v="2026-08-07T13:00:00"/>
    <s v="Kendala Pelanggan"/>
    <s v="PS"/>
    <s v="KALIASEM"/>
    <s v="NO ADDON"/>
    <n v="2026080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13:00:00"/>
    <s v="2026-08-07 13:00:00|Nama : BU SELLA WATI  No Hp : 081218207980 No Alt : 085715216718 Tgl Pemasangan : 07 Agustus 2026 Interval : PAGI  Note : Hubungi pelanggan terlebih dahulu|40981182|MYDITA"/>
    <n v="2026"/>
    <n v="8"/>
    <n v="8"/>
    <d v="2026-08-08T00:00:00"/>
    <n v="0.45833333333575865"/>
    <x v="0"/>
    <x v="2"/>
  </r>
  <r>
    <n v="744"/>
    <n v="1002517570"/>
    <n v="3"/>
    <x v="0"/>
    <n v="5"/>
    <s v="MALANG"/>
    <s v="KEPANJEN"/>
    <s v="SWJ"/>
    <s v="REG"/>
    <s v="AO"/>
    <s v="NEW SALES"/>
    <m/>
    <s v="Completed (PS)"/>
    <s v="RBS-Regional 3"/>
    <d v="2026-08-10T12:02:21"/>
    <d v="2026-08-10T14:17:35"/>
    <n v="69359794"/>
    <m/>
    <n v="152705284873"/>
    <s v="SMK WISNUWARDHANA"/>
    <s v="ODP-SWJ-FB/52"/>
    <s v="WO061385179"/>
    <m/>
    <m/>
    <m/>
    <n v="112.66998769999999"/>
    <n v="-7.9717034"/>
    <s v="|MN01864|MYIA-098063558330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2:09:56"/>
    <m/>
    <m/>
    <s v="PS"/>
    <s v="SAWOJAJA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0"/>
    <x v="23"/>
  </r>
  <r>
    <n v="745"/>
    <n v="1002514390"/>
    <n v="3"/>
    <x v="7"/>
    <n v="4"/>
    <s v="KUDUS"/>
    <s v="PURWODADI"/>
    <s v="GBU"/>
    <s v="REG"/>
    <s v="AO"/>
    <s v="NEW SALES"/>
    <s v="1P INET"/>
    <s v="Completed (PS)"/>
    <s v="RBS-Regional 3"/>
    <d v="2026-08-07T11:40:56"/>
    <d v="2026-08-07T15:50:04"/>
    <n v="69360642"/>
    <m/>
    <n v="142516104725"/>
    <s v="PT KARTIKA POLASWASTI MAHARDHIKA"/>
    <s v="ODP-GBU-FB/058 FB/D05/058.01"/>
    <s v="WO061152229"/>
    <m/>
    <m/>
    <m/>
    <n v="110.660107"/>
    <n v="-7.0517044999999996"/>
    <s v="|MN02756|MYIA-015672400421/POI/WILLY NUGROHO/081216317404/kartikasirupofficialstore@gmail.com"/>
    <s v="MYIB_ASSISTANT"/>
    <m/>
    <m/>
    <m/>
    <m/>
    <m/>
    <m/>
    <m/>
    <m/>
    <s v="Management Janji"/>
    <s v="2026-08-10 08:00:00 | Nama Pic : BP WILLY No Hp Pic : 081216317404 Jam Pemasangan : 08:00 - 12.00 Tanggal Pemasangan : 10 AGUSTUS 2026 Info Tambahan : Hubungi pelanggan sebelum datang ke lokasi, terima kasih."/>
    <s v="FCC"/>
    <d v="2026-07-08T11:55:04"/>
    <d v="2026-08-10T08:00:00"/>
    <m/>
    <s v="PS"/>
    <s v="GUBUG"/>
    <s v="NO ADDON"/>
    <n v="20260807"/>
    <s v="Completed"/>
    <s v="HSI Bisnis Promo HUT Telkom PSB 70% - 50 Mbps"/>
    <s v="INDIBIZ"/>
    <m/>
    <m/>
    <d v="2026-08-10T08:00:00"/>
    <s v="2026-08-10 08:00:00 | Nama Pic : BP WILLY No Hp Pic : 081216317404 Jam Pemasangan : 08:00 - 12.00 Tanggal Pemasangan : 10 AGUSTUS 2026 Info Tambahan : Hubungi pelanggan sebelum datang ke lokasi, terima kasih."/>
    <n v="2026"/>
    <n v="8"/>
    <n v="7"/>
    <d v="2026-08-07T00:00:00"/>
    <n v="-3.3333333333357587"/>
    <x v="0"/>
    <x v="1"/>
  </r>
  <r>
    <n v="746"/>
    <n v="1002512900"/>
    <n v="3"/>
    <x v="3"/>
    <n v="4"/>
    <s v="YOGYAKARTA"/>
    <s v="SLEMAN"/>
    <s v="GOD"/>
    <s v="REG"/>
    <s v="AO"/>
    <s v="NEW SALES"/>
    <m/>
    <s v="FCC - HD1A - PROGRESS"/>
    <s v="RBS-Regional 3"/>
    <d v="2026-08-06T15:28:38"/>
    <d v="2026-08-06T15:30:16"/>
    <n v="69360166"/>
    <m/>
    <n v="146136130074"/>
    <s v="Jaringan Multimedia Indonesia"/>
    <m/>
    <m/>
    <m/>
    <m/>
    <m/>
    <n v="110.14196505769399"/>
    <n v="-7.6890022438008003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40:0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747"/>
    <n v="1002515519"/>
    <n v="3"/>
    <x v="0"/>
    <n v="5"/>
    <s v="MALANG"/>
    <s v="KEPANJEN"/>
    <s v="GDG"/>
    <s v="REG"/>
    <s v="AO"/>
    <s v="NEW SALES"/>
    <s v="1P INET"/>
    <s v="Completed (PS)"/>
    <s v="RBS-Regional 3"/>
    <d v="2026-08-07T19:55:57"/>
    <d v="2026-08-09T08:39:36"/>
    <n v="69361187"/>
    <m/>
    <n v="152704231416"/>
    <s v="Spbu 54.651.19"/>
    <s v="ODP-GDG-FAC/44 FAC/D10/44.01"/>
    <s v="WO061210337"/>
    <m/>
    <m/>
    <m/>
    <n v="112.628193"/>
    <n v="-8.0196629999999995"/>
    <s v="|MN02540|MYIA-084525555246/POI/Nikko adam alexsandro/085704246151/ayikpurwanti01@gmail.com"/>
    <s v="MYIB_ASSISTANT"/>
    <m/>
    <m/>
    <m/>
    <m/>
    <m/>
    <m/>
    <m/>
    <m/>
    <s v="Management Janji"/>
    <s v="2026-08-10 08:00:00 | M Janji : (08/08/026) jam Pasang : 09:00 Note : hubungi pelanggan jika ingin kelokasi"/>
    <s v="FCC"/>
    <d v="2026-07-08T20:10:53"/>
    <d v="2026-08-10T08:00:00"/>
    <m/>
    <s v="PS"/>
    <s v="KLOJEN"/>
    <s v="NO ADDON"/>
    <n v="20260809"/>
    <s v="Completed"/>
    <s v="HSI Bisnis Promo HUT Telkom PSB 70% - 50 Mbps"/>
    <s v="INDIBIZ"/>
    <m/>
    <m/>
    <d v="2026-08-10T08:00:00"/>
    <s v="2026-08-10 08:00:00 | M Janji : (08/08/026) jam Pasang : 09:00 Note : hubungi pelanggan jika ingin kelokasi"/>
    <n v="2026"/>
    <n v="8"/>
    <n v="9"/>
    <d v="2026-08-09T00:00:00"/>
    <n v="-1.3333333333357587"/>
    <x v="0"/>
    <x v="23"/>
  </r>
  <r>
    <n v="748"/>
    <n v="1002517507"/>
    <n v="3"/>
    <x v="3"/>
    <n v="4"/>
    <s v="YOGYAKARTA"/>
    <s v="INNER - YOGYA JATENG SELATAN"/>
    <s v="KEN"/>
    <s v="REG"/>
    <s v="AO"/>
    <s v="NEW SALES"/>
    <s v="1P INET"/>
    <s v="WAITING AKTIFASI IHLD"/>
    <s v="RBS-Regional 3"/>
    <d v="2026-08-10T11:45:39"/>
    <d v="2026-08-10T13:09:03"/>
    <n v="69360675"/>
    <m/>
    <m/>
    <s v="ASTANA PROPERTY 5"/>
    <m/>
    <s v="WO061152659"/>
    <m/>
    <m/>
    <m/>
    <n v="110.38863000000001"/>
    <n v="-7.7110519999999996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10-08T11:54:41"/>
    <d v="2026-08-08T00:00:00"/>
    <m/>
    <s v="UNSC"/>
    <s v="KENTUNGAN"/>
    <s v="NO ADDON"/>
    <m/>
    <s v="WAITING:  |MYDITA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1"/>
    <x v="1"/>
  </r>
  <r>
    <n v="749"/>
    <n v="1002514056"/>
    <n v="3"/>
    <x v="0"/>
    <n v="5"/>
    <s v="MALANG"/>
    <s v="KEPANJEN"/>
    <s v="GDI"/>
    <s v="REG"/>
    <s v="AO"/>
    <s v="NEW SALES"/>
    <s v="1P INET"/>
    <s v="Completed (PS)"/>
    <s v="RBS-Regional 3"/>
    <d v="2026-08-07T10:16:58"/>
    <d v="2026-08-07T16:12:07"/>
    <n v="69360522"/>
    <m/>
    <n v="152715213805"/>
    <s v="SMKS AL-LATHIFI Gondanglegi"/>
    <s v="ODP-GDI-FT/43 FT/D03/43.01"/>
    <s v="WO061142102"/>
    <m/>
    <m/>
    <m/>
    <n v="112.6118317"/>
    <n v="-8.1653344000000008"/>
    <s v="MD|MYIB-000625895290|SYSTEM|SMK Al-lathifi|08971412112"/>
    <s v="LPC_EBIS"/>
    <m/>
    <m/>
    <m/>
    <m/>
    <m/>
    <m/>
    <m/>
    <m/>
    <s v="Management Janji"/>
    <s v="2026-08-08 08:00:00 | Nama PIC:  bp m faris  No HP: 08971412112 Alt: Tanggal: 8/8/2026 Jam Pasang: Pagi Note: Hubungi sebelum ke lokasi, terimakasih"/>
    <s v="FCC"/>
    <d v="2026-07-08T10:25:16"/>
    <d v="2026-08-08T08:00:00"/>
    <m/>
    <s v="PS"/>
    <s v="TUREN"/>
    <s v="NO ADDON"/>
    <n v="20260807"/>
    <s v="Completed"/>
    <s v="HSI Basic Khusus Winback 3.0 PSB 70% - 50 Mbps"/>
    <s v="INDIBIZ"/>
    <m/>
    <m/>
    <d v="2026-08-08T08:00:00"/>
    <s v="2026-08-08 08:00:00 | Nama PIC:  bp m faris  No HP: 08971412112 Alt: Tanggal: 8/8/2026 Jam Pasang: Pagi Note: Hubungi sebelum ke lokasi, terimakasih"/>
    <n v="2026"/>
    <n v="8"/>
    <n v="7"/>
    <d v="2026-08-07T00:00:00"/>
    <n v="-1.3333333333357587"/>
    <x v="0"/>
    <x v="23"/>
  </r>
  <r>
    <n v="750"/>
    <n v="1002510029"/>
    <n v="3"/>
    <x v="7"/>
    <n v="4"/>
    <s v="SOLO"/>
    <s v="INNER - SOLO JATENG TIMUR"/>
    <s v="MSO"/>
    <s v="REG"/>
    <s v="AO"/>
    <s v="NEW SALES"/>
    <m/>
    <s v="Completed (PS)"/>
    <s v="RBS-Regional 3"/>
    <d v="2026-08-05T10:40:29"/>
    <d v="2026-08-07T13:51:15"/>
    <n v="69358914"/>
    <m/>
    <n v="142566101919"/>
    <s v="Kommu Space UNS"/>
    <s v="ODP-MSO-FC/039"/>
    <s v="WO061044510"/>
    <m/>
    <m/>
    <m/>
    <n v="110.85869193076999"/>
    <n v="-7.5484586095061799"/>
    <s v="AMRBS;960218/Candra Evita Tryariestya/TREG4SOLO/Dhanindra Khanza Wiratama/0882008699545 dan 085113634183/kommuspace.uns@gmail.com/PSB HSI BISNIS WINBACK 2.0 50MBPS ABODEMEN 320.000"/>
    <s v="Account Manager"/>
    <m/>
    <m/>
    <m/>
    <m/>
    <m/>
    <m/>
    <m/>
    <m/>
    <s v="Management Janji"/>
    <s v="2026-08-07 08:00:00|Nama PIC : Indra  No HP : 0882008699545 Alt : 085113634183 M Janji : 07/08/2026 Jam Pasang : 08.00 - 13:00  NoteÃ‚Â :  hubungi terlebih dahulu sebelum kelokasi |40981182|MYDITA"/>
    <s v="FCC"/>
    <d v="2026-05-08T10:54:57"/>
    <d v="2026-08-07T08:00:00"/>
    <m/>
    <s v="PS"/>
    <s v="SOLO PALUR"/>
    <s v="NO ADDON"/>
    <n v="20260807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8:00:00"/>
    <s v="2026-08-07 08:00:00|Nama PIC : Indra  No HP : 0882008699545 Alt : 085113634183 M Janji : 07/08/2026 Jam Pasang : 08.00 - 13:00  NoteÃ‚Â :  hubungi terlebih dahulu sebelum kelokasi |40981182|MYDITA"/>
    <n v="2026"/>
    <n v="8"/>
    <n v="7"/>
    <d v="2026-08-07T00:00:00"/>
    <n v="-0.33333333333575865"/>
    <x v="0"/>
    <x v="1"/>
  </r>
  <r>
    <n v="751"/>
    <n v="1002514785"/>
    <n v="3"/>
    <x v="6"/>
    <n v="5"/>
    <s v="PASURUAN"/>
    <s v="LUMAJANG"/>
    <s v="PII"/>
    <s v="REG"/>
    <s v="AO"/>
    <s v="NEW SALES"/>
    <s v="1P INET"/>
    <s v="Completed (PS)"/>
    <s v="RBS-Regional 3"/>
    <d v="2026-08-07T14:13:58"/>
    <d v="2026-08-08T16:51:55"/>
    <n v="69360822"/>
    <m/>
    <n v="152542208065"/>
    <s v="JAYA CELL"/>
    <s v="ODP-PII-FN/30 FN/D01/30.01"/>
    <s v="WO061170783"/>
    <m/>
    <m/>
    <m/>
    <n v="112.99661602824899"/>
    <n v="-8.1810568909643901"/>
    <s v="MD|MYDB-20260806264571|DN00001/MN01309|JAYA CELL|085743425994"/>
    <s v="MYDIGIBIZPARTNER"/>
    <m/>
    <m/>
    <m/>
    <m/>
    <m/>
    <m/>
    <m/>
    <m/>
    <s v="Management Janji"/>
    <s v="2026-08-08 13:00:00 | Nama PIC : Bapk Rohim No HP : 085743425994 No Alternatif : - M Janji : 08/08/2026 Jam Pasang : Pagi NoteÃ‚Â :  Hubungi terlebih dahulu sebelum ke lokasi "/>
    <s v="FCC"/>
    <d v="2026-07-08T14:25:34"/>
    <d v="2026-08-08T13:00:00"/>
    <m/>
    <s v="PS"/>
    <s v="X"/>
    <s v="NETMONK"/>
    <n v="20260808"/>
    <s v="Completed"/>
    <s v="HSI Bisnis Bundling Netmonk PSB 70% Promo - 150 Mbps"/>
    <s v="INDIBIZ"/>
    <m/>
    <m/>
    <d v="2026-08-08T13:00:00"/>
    <s v="2026-08-08 13:00:00 | Nama PIC : Bapk Rohim No HP : 085743425994 No Alternatif : - M Janji : 08/08/2026 Jam Pasang : Pagi NoteÃ‚Â :  Hubungi terlebih dahulu sebelum ke lokasi "/>
    <n v="2026"/>
    <n v="8"/>
    <n v="8"/>
    <d v="2026-08-08T00:00:00"/>
    <n v="-0.54166666666424135"/>
    <x v="0"/>
    <x v="25"/>
  </r>
  <r>
    <n v="752"/>
    <n v="1002505939"/>
    <n v="3"/>
    <x v="3"/>
    <n v="4"/>
    <s v="PURWOKERTO"/>
    <s v="BANJARNEGARA"/>
    <s v="BJR"/>
    <s v="REG"/>
    <s v="AO"/>
    <s v="NEW SALES"/>
    <s v="1P INET"/>
    <s v="Completed (PS)"/>
    <s v="RBS-Regional 3"/>
    <d v="2026-08-03T11:52:57"/>
    <d v="2026-08-04T12:17:16"/>
    <n v="69357425"/>
    <m/>
    <n v="146372103877"/>
    <s v="LIQUID STORE"/>
    <s v="ODP-BJR-FU/011"/>
    <s v="WO060777227"/>
    <m/>
    <m/>
    <m/>
    <n v="109.597503"/>
    <n v="-7.4142950000000001"/>
    <s v="|MN00649|MYIA-065111064327/POI/oktiyas cahya vita/085225677782/predator_cahya@y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1:55:02"/>
    <d v="2026-08-04T13:00:00"/>
    <m/>
    <s v="PS"/>
    <s v="X"/>
    <s v="NO ADDON"/>
    <n v="20260804"/>
    <s v="Completed"/>
    <s v="HSI Bisnis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0"/>
    <x v="1"/>
  </r>
  <r>
    <n v="753"/>
    <n v="1002517181"/>
    <n v="3"/>
    <x v="0"/>
    <n v="5"/>
    <s v="MALANG"/>
    <s v="KEPANJEN"/>
    <s v="KLJ"/>
    <s v="REG"/>
    <s v="AO"/>
    <s v="NEW SALES"/>
    <s v="1P INET"/>
    <s v="MIA - INVALID SURVEY"/>
    <s v="RBS-Regional 3"/>
    <d v="2026-08-10T10:13:56"/>
    <d v="2026-08-11T05:32:58"/>
    <n v="69362183"/>
    <m/>
    <n v="152703903039"/>
    <s v="PT Internet Solusi Prima"/>
    <s v="ODP-KLJ-FCW/53 FCW/D04/53.01"/>
    <s v="WO061367841"/>
    <m/>
    <m/>
    <m/>
    <n v="112.581367941414"/>
    <n v="-7.9687494776055097"/>
    <s v="|MB00449|MYIA-008299923905/POI/ibu/087880075433/project.maxfo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10:24:54"/>
    <d v="2026-08-11T08:00:00"/>
    <m/>
    <s v="SURVEY_NEW_MANJA"/>
    <s v="KLOJEN"/>
    <s v="NO ADDON"/>
    <m/>
    <s v="MIE - INVALID SURVEY - Kendala Jalur/Rute Tarikan"/>
    <s v="HSI Bisnis Promo HUT Telkom PSB 70% - 50 Mbps"/>
    <s v="INDIBIZ"/>
    <m/>
    <m/>
    <d v="2026-08-11T08:00:00"/>
    <s v="2026-08-11 08:00:00 | M Janji : (09/08/2026) jam Pasang : 09:00 Note : hubungi pelanggan jika ingin kelokasi"/>
    <m/>
    <m/>
    <m/>
    <e v="#NUM!"/>
    <e v="#NUM!"/>
    <x v="1"/>
    <x v="23"/>
  </r>
  <r>
    <n v="754"/>
    <n v="1002508367"/>
    <n v="3"/>
    <x v="3"/>
    <n v="4"/>
    <s v="MAGELANG"/>
    <s v="MUNTILAN"/>
    <s v="SWT"/>
    <s v="REG"/>
    <s v="AO"/>
    <s v="NEW SALES"/>
    <m/>
    <s v="FCC - HD1A - PROGRESS"/>
    <s v="RBS-Regional 3"/>
    <d v="2026-08-04T13:59:34"/>
    <d v="2026-08-04T14:01:15"/>
    <n v="69358328"/>
    <m/>
    <n v="142164113603"/>
    <s v="Sumarno farm"/>
    <m/>
    <m/>
    <m/>
    <m/>
    <m/>
    <n v="110.3626"/>
    <n v="-7.5319611000000002"/>
    <s v="|MN00935|/Sumarno farm/08818633565/fh880784@gmail.com/ 1S HSI BISNIS BASIC PROMO HUT 50 Mbps / AGUS SADEWO"/>
    <s v="Sales Profesional"/>
    <m/>
    <m/>
    <m/>
    <m/>
    <m/>
    <m/>
    <m/>
    <m/>
    <m/>
    <m/>
    <m/>
    <d v="2026-04-08T14:10:29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755"/>
    <n v="1002506073"/>
    <n v="3"/>
    <x v="1"/>
    <n v="4"/>
    <s v="PEKALONGAN"/>
    <s v="BREBES"/>
    <s v="BRB"/>
    <s v="REG"/>
    <s v="AO"/>
    <s v="NEW SALES"/>
    <m/>
    <s v="Completed (PS)"/>
    <s v="RBS-Regional 3"/>
    <d v="2026-08-03T13:19:37"/>
    <d v="2026-08-03T19:25:44"/>
    <n v="69355738"/>
    <m/>
    <n v="146284108497"/>
    <s v="CV. SUBEKTI SETIABUDI"/>
    <s v="ODP-BRB-FB/014"/>
    <s v="WO060793857"/>
    <m/>
    <m/>
    <m/>
    <n v="109.051605"/>
    <n v="-6.873977"/>
    <s v="|MN00292|MYIA-078048634013/POI/FEGY DWI RIZAKI/085894000776/fegidwir@gmail.com"/>
    <s v="Sales Profesional"/>
    <m/>
    <m/>
    <m/>
    <m/>
    <m/>
    <m/>
    <m/>
    <m/>
    <s v="Management Janji"/>
    <s v="2026-08-01 08:00:00 | Jam Pemasangan : 08:00  Tanggal Pemasangan : SABTU, 1 AGUSTUS 2026  Info Tambahan : Hubungi pelanggan sebelum datang ke lokasi, terima kasih.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Jam Pemasangan : 08:00  Tanggal Pemasangan : SABTU, 1 AGUSTUS 2026  Info Tambahan : Hubungi pelanggan sebelum datang ke lokasi, terima kasih."/>
    <n v="2026"/>
    <n v="8"/>
    <n v="3"/>
    <d v="2026-08-03T00:00:00"/>
    <n v="-0.29166666666424135"/>
    <x v="0"/>
    <x v="1"/>
  </r>
  <r>
    <n v="756"/>
    <n v="1002505710"/>
    <n v="3"/>
    <x v="3"/>
    <n v="4"/>
    <s v="YOGYAKARTA"/>
    <s v="INNER - YOGYA JATENG SELATAN"/>
    <s v="KEN"/>
    <s v="REG"/>
    <s v="AO"/>
    <s v="NEW SALES"/>
    <s v="1P INET"/>
    <s v="Completed (PS)"/>
    <s v="RBS-Regional 3"/>
    <d v="2026-08-03T10:07:57"/>
    <d v="2026-08-03T17:14:12"/>
    <n v="69357303"/>
    <m/>
    <n v="146130138354"/>
    <s v="SUKSES SEJAHTERA BISNIS BERSAMA"/>
    <s v="ODP-KEN-FAU/131 FAU/D14/131.01"/>
    <s v="WO060762586"/>
    <m/>
    <m/>
    <m/>
    <n v="110.39970819"/>
    <n v="-7.7535689290000001"/>
    <s v="|MN02102|MYIA-095442643395/POI/Bambang Nugroho setiaji/08118839859/b.nugroho@si-tepat.com"/>
    <s v="MYIB_ASSISTANT"/>
    <m/>
    <m/>
    <m/>
    <m/>
    <m/>
    <m/>
    <m/>
    <m/>
    <s v="Management Janji"/>
    <s v="2026-08-05 15:00:00 | M Janji : 4 agustus 2026 jam Pasang : pagi siang Note : hubungi pelanggan jika ingin kelokasi"/>
    <s v="FCC"/>
    <d v="2026-03-08T10:10:41"/>
    <d v="2026-08-05T15:00:00"/>
    <m/>
    <s v="PS"/>
    <s v="KENTUNGAN"/>
    <s v="NO ADDON"/>
    <n v="20260803"/>
    <s v="Completed"/>
    <s v="HSI Bisnis Basic PSB 70% - 50 Mbps"/>
    <s v="INDIBIZ"/>
    <m/>
    <m/>
    <d v="2026-08-05T15:00:00"/>
    <s v="2026-08-05 15:00:00 | M Janji : 4 agustus 2026 jam Pasang : pagi siang Note : hubungi pelanggan jika ingin kelokasi"/>
    <n v="2026"/>
    <n v="8"/>
    <n v="3"/>
    <d v="2026-08-03T00:00:00"/>
    <n v="-2.625"/>
    <x v="0"/>
    <x v="1"/>
  </r>
  <r>
    <n v="757"/>
    <n v="1002504474"/>
    <n v="3"/>
    <x v="2"/>
    <n v="5"/>
    <s v="SINGARJA"/>
    <s v="SINGARAJA"/>
    <s v="LVN"/>
    <s v="REG"/>
    <s v="AO"/>
    <s v="NEW SALES"/>
    <m/>
    <s v="Completed (PS)"/>
    <s v="RBS-Regional 3"/>
    <d v="2026-08-01T11:55:01"/>
    <d v="2026-08-02T11:44:18"/>
    <n v="69349184"/>
    <m/>
    <n v="172426206472"/>
    <s v="Aneka Lovina Villas &amp; Spa Bali - New Superior"/>
    <s v="ODP-LVN-FAF/01"/>
    <s v="WO060638274"/>
    <m/>
    <m/>
    <m/>
    <n v="115.03358028836"/>
    <n v="-8.1555806872343695"/>
    <s v="|MC10009|/Aneka Lovina Villas &amp; Spa Bali - New Superior/PIC Ery Eko/087759735887/sukayasa43@gmail.com"/>
    <s v="Sales Force DBS"/>
    <m/>
    <m/>
    <m/>
    <m/>
    <m/>
    <m/>
    <m/>
    <m/>
    <s v="Management Janji"/>
    <s v="2026-07-24 13:00:00|Nama PIC:  bp wayan   No HP: 081958576319  Alt:  Tanggal: 24/7/2026  Jam Pasang: Siang  Note: Hubungi sebelum ke lokasi|RI2334|MYDITA"/>
    <s v="FCC"/>
    <d v="2026-01-08T12:09:52"/>
    <m/>
    <m/>
    <s v="PS"/>
    <s v="X"/>
    <s v="NETMONK"/>
    <n v="202608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24 13:00:00|Nama PIC:  bp wayan   No HP: 081958576319  Alt:  Tanggal: 24/7/2026  Jam Pasang: Siang  Note: Hubungi sebelum ke lokasi|RI2334|MYDITA"/>
    <n v="2026"/>
    <n v="8"/>
    <n v="2"/>
    <d v="2026-08-02T00:00:00"/>
    <n v="0.70833333333575865"/>
    <x v="0"/>
    <x v="32"/>
  </r>
  <r>
    <n v="758"/>
    <n v="1002509852"/>
    <n v="3"/>
    <x v="3"/>
    <n v="4"/>
    <s v="MAGELANG"/>
    <s v="MUNTILAN"/>
    <s v="MUN"/>
    <s v="REG"/>
    <s v="AO"/>
    <s v="NEW SALES"/>
    <m/>
    <s v="FCC - HD1A - SUBMIT"/>
    <s v="RBS-Regional 3"/>
    <d v="2026-08-05T09:55:56"/>
    <d v="2026-08-05T13:20:21"/>
    <n v="69358850"/>
    <m/>
    <n v="142164113620"/>
    <s v="Sumanto farm"/>
    <s v="ODP-MUN-FAM/056"/>
    <s v="WO060985966"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s v="Management Janji"/>
    <s v="2026-08-06 15:00:00|Waktu pemasnagan : 06 Agustus 2026 Jam pemasangan : 08.00 - 12.00 Mohon hubungi pelanggan sebelum ke lokasi  Terima kasih|40010577|MYDITA"/>
    <s v="FCC"/>
    <d v="2026-05-08T10:09:56"/>
    <d v="2026-08-06T00:00:00"/>
    <m/>
    <s v="FCC"/>
    <s v="MUNTILAN"/>
    <s v="NO ADDON"/>
    <m/>
    <s v="AGREE : Lanjut berlangganan by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6T15:00:00"/>
    <s v="2026-08-06 15:00:00|Waktu pemasnagan : 06 Agustus 2026 Jam pemasangan : 08.00 - 12.00 Mohon hubungi pelanggan sebelum ke lokasi  Terima kasih|40010577|MYDITA"/>
    <m/>
    <m/>
    <m/>
    <e v="#NUM!"/>
    <e v="#NUM!"/>
    <x v="1"/>
    <x v="1"/>
  </r>
  <r>
    <n v="759"/>
    <n v="1002516002"/>
    <n v="3"/>
    <x v="1"/>
    <n v="4"/>
    <s v="SEMARANG"/>
    <s v="UNGARAN"/>
    <s v="ABR"/>
    <s v="REG"/>
    <s v="AO"/>
    <s v="NEW SALES"/>
    <s v="1P INET"/>
    <s v="98 | OSS - CANCEL COMPLETE"/>
    <s v="RBS-Regional 3"/>
    <d v="2026-08-08T14:02:57"/>
    <d v="2026-08-10T10:43:35"/>
    <n v="69361493"/>
    <m/>
    <n v="141459107617"/>
    <s v="Rental PS Piyatak"/>
    <s v="ODP-ABR-FF/093 FF/D05/093.01"/>
    <s v="WO061266758"/>
    <m/>
    <m/>
    <m/>
    <n v="110.28978634625599"/>
    <n v="-7.30687604846403"/>
    <s v="MD|MYDB-20260808264746|DB10005/MB10071|Rental PS Piyatak|081235092660"/>
    <s v="MYDIGIBIZPARTNER"/>
    <m/>
    <m/>
    <m/>
    <m/>
    <m/>
    <m/>
    <m/>
    <m/>
    <s v="Management Janji"/>
    <s v="2026-08-09 13:00:00 | Nama PIC : Bp Robi No Hp : 081235092660 No Alt : - Tgl Pemasangan : 09 Agustus 2026 Interval : PAGI SIANG Note : Hubungi pelanggan terlebih dahulu"/>
    <s v="FCC"/>
    <d v="2026-08-08T14:10:30"/>
    <d v="2026-08-09T13:00:00"/>
    <s v="Kendala Pelanggan"/>
    <s v="CANCEL"/>
    <s v="AMBARAWA"/>
    <s v="NO ADDON"/>
    <m/>
    <s v="Cancel Completed"/>
    <s v="HSI Bisnis Promo HUT Telkom PSB 70% - 75 Mbps"/>
    <s v="INDIBIZ"/>
    <m/>
    <m/>
    <d v="2026-08-09T13:00:00"/>
    <s v="2026-08-09 13:00:00 | Nama PIC : Bp Robi No Hp : 081235092660 No Alt : - Tgl Pemasangan : 09 Agustus 2026 Interval : PAGI SIANG Note : Hubungi pelanggan terlebih dahulu"/>
    <m/>
    <m/>
    <m/>
    <e v="#NUM!"/>
    <e v="#NUM!"/>
    <x v="1"/>
    <x v="1"/>
  </r>
  <r>
    <n v="760"/>
    <n v="1002512264"/>
    <n v="3"/>
    <x v="1"/>
    <n v="4"/>
    <s v="PEKALONGAN"/>
    <s v="BREBES"/>
    <s v="BMU"/>
    <s v="REG"/>
    <s v="AO"/>
    <s v="NEW SALES"/>
    <m/>
    <s v="Completed (PS)"/>
    <s v="RBS-Regional 3"/>
    <d v="2026-08-06T12:46:10"/>
    <d v="2026-08-06T13:45:50"/>
    <n v="69359036"/>
    <m/>
    <n v="146281107950"/>
    <s v="al barokah"/>
    <s v="ODP-BMU-FS/029"/>
    <s v="WO061069503"/>
    <m/>
    <m/>
    <m/>
    <n v="108.990334"/>
    <n v="-7.269749"/>
    <s v="|MN01881|MYIA-054323853870/POI/purwanto/081225564113/hermanvanarsyad@gmail.com"/>
    <s v="Sales Profesional"/>
    <m/>
    <m/>
    <m/>
    <m/>
    <m/>
    <m/>
    <m/>
    <m/>
    <s v="Management Janji"/>
    <s v="2026-08-06 08:00:00 | Tanggal pemasangan: 06/08/2026  Jam pemasangan : pagi / siang  Info Tambahan : Hubungi pelanggan dulu sebelum ke lokasi  terima kasih"/>
    <s v="FCC"/>
    <d v="2026-06-08T12:55:41"/>
    <m/>
    <m/>
    <s v="PS"/>
    <s v="BUMIAY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08:00:00 | Tanggal pemasangan: 06/08/2026  Jam pemasangan : pagi / siang  Info Tambahan : Hubungi pelanggan dulu sebelum ke lokasi  terima kasih"/>
    <n v="2026"/>
    <n v="8"/>
    <n v="6"/>
    <d v="2026-08-06T00:00:00"/>
    <n v="-0.29166666666424135"/>
    <x v="0"/>
    <x v="1"/>
  </r>
  <r>
    <n v="761"/>
    <n v="1002504696"/>
    <n v="3"/>
    <x v="4"/>
    <n v="5"/>
    <s v="MATARAM"/>
    <s v="INNER - NUSA TENGGARA"/>
    <s v="SWE"/>
    <s v="REG"/>
    <s v="AO"/>
    <s v="NEW SALES"/>
    <s v="1P INET"/>
    <s v="102 | FOLLOW UP COMPLETED"/>
    <s v="RBS-Regional 3"/>
    <d v="2026-08-01T15:11:56"/>
    <d v="2026-08-03T13:05:20"/>
    <n v="69356809"/>
    <m/>
    <n v="172605804058"/>
    <s v="Toko Akbal"/>
    <s v="ODP-SWE-FAD/97 FAD/D09/97.01"/>
    <s v="WO060662381"/>
    <m/>
    <m/>
    <m/>
    <n v="116.16481829999999"/>
    <n v="-8.5739798"/>
    <s v="|MC40234|MYIA-056913885278/POI/akbal binan/083866857254/devamotor305@gmail.com"/>
    <s v="MYIB_ASSISTANT"/>
    <m/>
    <m/>
    <m/>
    <m/>
    <m/>
    <m/>
    <m/>
    <m/>
    <s v="Management Janji"/>
    <s v="2026-08-02 13:00:00 | Nama PIC : bapak Akbal No HP : 083866857254 Alt :  M Janji : (MINGGU/2/AGUSTUS/2026) jam Pasang : 09:00 Note : hubungi pelanggan jika ingin kelokasi"/>
    <s v="FCC"/>
    <d v="2026-01-08T15:25:05"/>
    <d v="2026-08-02T13:00:00"/>
    <m/>
    <s v="REVOKE"/>
    <s v="X"/>
    <s v="NO ADDON"/>
    <m/>
    <s v="Follow Up Revoke Completed, New Order ID : SC1002506038"/>
    <s v="HSI Bisnis PSB 70% - 150 Mbps"/>
    <s v="INDIBIZ"/>
    <m/>
    <m/>
    <d v="2026-08-02T13:00:00"/>
    <s v="2026-08-02 13:00:00 | Nama PIC : bapak Akbal No HP : 083866857254 Alt :  M Janji : (MINGGU/2/AGUSTUS/2026) jam Pasang : 09:00 Note : hubungi pelanggan jika ingin kelokasi"/>
    <m/>
    <m/>
    <m/>
    <e v="#NUM!"/>
    <e v="#NUM!"/>
    <x v="1"/>
    <x v="30"/>
  </r>
  <r>
    <n v="762"/>
    <n v="1002515622"/>
    <n v="3"/>
    <x v="4"/>
    <n v="5"/>
    <s v="MATARAM"/>
    <s v="BIMA"/>
    <s v="SIL"/>
    <s v="REG"/>
    <s v="AO"/>
    <s v="NEW SALES"/>
    <m/>
    <s v="Completed (PS)"/>
    <s v="RBS-Regional 3"/>
    <d v="2026-08-08T09:10:57"/>
    <d v="2026-08-08T10:08:56"/>
    <n v="69357823"/>
    <m/>
    <n v="172617203049"/>
    <s v="Toko Aiman"/>
    <s v="ODP-SIL-FAA/87"/>
    <s v="WO061236679"/>
    <m/>
    <m/>
    <m/>
    <n v="118.63373615789099"/>
    <n v="-8.5083441405269493"/>
    <s v="|MN02085|MYIA-043402253593/POI/Syam firdaus/082359216713/gugarimabi985@gmail.com"/>
    <s v="MYDIGIBIZPARTNER"/>
    <m/>
    <m/>
    <m/>
    <m/>
    <m/>
    <m/>
    <m/>
    <m/>
    <s v="Management Janji"/>
    <s v="2026-08-04 15:00:00 |   M Janji : (04/08/2026)  jam Pasang : 09:00  Note : hubungi pelanggan jika ingin kelokasi"/>
    <s v="FCC"/>
    <d v="2026-08-08T09:25:26"/>
    <m/>
    <m/>
    <s v="PS"/>
    <s v="BIMA BARAT"/>
    <s v="NETMONK"/>
    <n v="20260808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8T07:00:00"/>
    <s v="2026-08-04 15:00:00 |   M Janji : (04/08/2026)  jam Pasang : 09:00  Note : hubungi pelanggan jika ingin kelokasi"/>
    <n v="2026"/>
    <n v="8"/>
    <n v="8"/>
    <d v="2026-08-08T00:00:00"/>
    <n v="-0.29166666666424135"/>
    <x v="0"/>
    <x v="8"/>
  </r>
  <r>
    <n v="763"/>
    <n v="1002513622"/>
    <n v="3"/>
    <x v="0"/>
    <n v="5"/>
    <s v="MALANG"/>
    <s v="KEPANJEN"/>
    <s v="KLJ"/>
    <s v="REG"/>
    <s v="AO"/>
    <s v="NEW SALES"/>
    <s v="1P INET"/>
    <s v="MIA - INVALID SURVEY"/>
    <s v="RBS-Regional 3"/>
    <d v="2026-08-07T07:34:56"/>
    <d v="2026-08-08T06:28:14"/>
    <n v="69360378"/>
    <m/>
    <n v="152703903454"/>
    <s v="SDN DINOYO 4 MALANG"/>
    <s v="ODP-KLJ-FB/17 FB/D02/01.17"/>
    <s v="WO061126768"/>
    <m/>
    <m/>
    <m/>
    <n v="112.610063"/>
    <n v="-7.9408779999999899"/>
    <s v="|MN01864|MYIA-033890157208/POI/RAHMA TASYA AMALIA S/087796646626/sdnegeridinoyo.4@gmail.com"/>
    <s v="MYIB_ASSISTANT"/>
    <m/>
    <m/>
    <m/>
    <m/>
    <m/>
    <m/>
    <m/>
    <m/>
    <s v="Management Janji"/>
    <s v="2026-08-08 08:00:00 | Nama Pic : BP ANDI No Hp Pic : 087796646626 Jam Pemasangan : 08:00 - 12.00 Tanggal Pemasangan : SABTU 08 AGUSTUS 2026 Info Tambahan : Hubungi pelanggan sebelum datang ke lokasi, terima kasih."/>
    <s v="FCC"/>
    <d v="2026-07-08T07:39:45"/>
    <d v="2026-08-08T08:00:00"/>
    <m/>
    <s v="SURVEY_NEW_MANJA"/>
    <s v="KLOJEN"/>
    <s v="NO ADDON"/>
    <m/>
    <s v="MIE - INVALID SURVEY - Kendala Perizinan/IKR-IKG"/>
    <s v="HSI Bisnis Promo HUT Telkom PSB 70% - 50 Mbps"/>
    <s v="INDIBIZ"/>
    <m/>
    <m/>
    <d v="2026-08-08T08:00:00"/>
    <s v="2026-08-08 08:00:00 | Nama Pic : BP ANDI No Hp Pic : 087796646626 Jam Pemasangan : 08:00 - 12.00 Tanggal Pemasangan : SABTU 08 AGUSTUS 2026 Info Tambahan : Hubungi pelanggan sebelum datang ke lokasi, terima kasih."/>
    <m/>
    <m/>
    <m/>
    <e v="#NUM!"/>
    <e v="#NUM!"/>
    <x v="1"/>
    <x v="23"/>
  </r>
  <r>
    <n v="764"/>
    <n v="1002505697"/>
    <n v="3"/>
    <x v="0"/>
    <n v="5"/>
    <s v="MADIUN"/>
    <s v="PONOROGO"/>
    <s v="PNZ"/>
    <s v="REG"/>
    <s v="AO"/>
    <s v="NEW SALES"/>
    <s v="1P INET"/>
    <s v="Completed (PS)"/>
    <s v="RBS-Regional 3"/>
    <d v="2026-08-03T10:02:04"/>
    <d v="2026-08-05T15:55:24"/>
    <n v="69357298"/>
    <m/>
    <n v="152607221758"/>
    <s v="AZMA OLSHOP"/>
    <s v="ODP-PNZ-FB/114"/>
    <s v="WO060762015"/>
    <m/>
    <m/>
    <m/>
    <n v="111.112409457564"/>
    <n v="-8.1950832134515696"/>
    <s v="MD|MYDB-20260802264196|DC20015/MC20183|AZMA OLSHOP|085175467873"/>
    <s v="MYDIGIBIZPARTNER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3-08T10:10:41"/>
    <d v="2026-08-06T08:00:00"/>
    <m/>
    <s v="PS"/>
    <s v="PACITAN"/>
    <s v="NO ADDON"/>
    <n v="20260805"/>
    <s v="Completed"/>
    <s v="HSI Bisnis Promo HUT Telkom PSB 70% - 30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0"/>
    <x v="3"/>
  </r>
  <r>
    <n v="765"/>
    <n v="1002515703"/>
    <n v="3"/>
    <x v="7"/>
    <n v="4"/>
    <s v="KUDUS"/>
    <s v="PURWODADI"/>
    <s v="GDO"/>
    <s v="REG"/>
    <s v="AO"/>
    <s v="NEW SALES"/>
    <s v="1P INET"/>
    <s v="Completed (PS)"/>
    <s v="RBS-Regional 3"/>
    <d v="2026-08-08T10:10:56"/>
    <d v="2026-08-09T19:25:31"/>
    <n v="69361301"/>
    <m/>
    <n v="142521103421"/>
    <s v="SPBU 4458108 GODONG"/>
    <s v="ODP-GDO-FG/040 FG/D05/040.01"/>
    <s v="WO061240857"/>
    <m/>
    <m/>
    <m/>
    <n v="110.781368"/>
    <n v="-7.0262019999999996"/>
    <s v="|MN01996|MYIA-013512526683/POI/Arif Nur Andika Putra /082241689878/4458108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10:25:14"/>
    <d v="2026-08-09T08:00:00"/>
    <m/>
    <s v="PS"/>
    <s v="GUBUG"/>
    <s v="NO ADDON"/>
    <n v="20260809"/>
    <s v="Completed"/>
    <s v="HSI Bisnis Promo HUT Telkom PSB 70% - 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0"/>
    <x v="1"/>
  </r>
  <r>
    <n v="766"/>
    <n v="1002505718"/>
    <n v="3"/>
    <x v="1"/>
    <n v="4"/>
    <s v="SEMARANG"/>
    <s v="INNER - SEMARANG JATENG UTARA"/>
    <s v="GNK"/>
    <s v="REG"/>
    <s v="AO"/>
    <s v="NEW SALES"/>
    <s v="1P INET"/>
    <s v="Completed (PS)"/>
    <s v="RBS-Regional 3"/>
    <d v="2026-08-03T10:10:58"/>
    <d v="2026-08-03T21:09:33"/>
    <n v="69357281"/>
    <m/>
    <n v="143424113131"/>
    <s v="Cahaya Wangi"/>
    <s v="ODP-GNK-FL/069 FL/D02/069.01"/>
    <s v="WO060762847"/>
    <m/>
    <m/>
    <m/>
    <n v="110.498783066868"/>
    <n v="-6.9695595378794"/>
    <s v="MD|MYDB-20260803264214|DN00001/MN00663|Cahaya Wangi|08132758966"/>
    <s v="MYDIGIBIZPARTNER"/>
    <m/>
    <m/>
    <m/>
    <m/>
    <m/>
    <m/>
    <m/>
    <m/>
    <s v="Management Janji"/>
    <s v="2026-08-04 13:00:00 | Nama : BP ROCKY SAPUTRO No Hp : 08132758966 No Alt :  Tgl Pemasangan : 04 Agustus 2026 Interval : SIANG Note : Hubungi pelanggan terlebih dahulu"/>
    <s v="FCC"/>
    <d v="2026-03-08T10:40:22"/>
    <d v="2026-08-04T13:00:00"/>
    <m/>
    <s v="PS"/>
    <s v="JOHAR"/>
    <s v="NO ADDON"/>
    <n v="20260803"/>
    <s v="Completed"/>
    <s v="HSI Bisnis Promo HUT Telkom PSB 70% - 50 Mbps"/>
    <s v="INDIBIZ"/>
    <m/>
    <m/>
    <d v="2026-08-04T13:00:00"/>
    <s v="2026-08-04 13:00:00 | Nama : BP ROCKY SAPUTRO No Hp : 08132758966 No Alt :  Tgl Pemasangan : 04 Agustus 2026 Interval : SIANG Note : Hubungi pelanggan terlebih dahulu"/>
    <n v="2026"/>
    <n v="8"/>
    <n v="3"/>
    <d v="2026-08-03T00:00:00"/>
    <n v="-1.5416666666642413"/>
    <x v="0"/>
    <x v="1"/>
  </r>
  <r>
    <n v="767"/>
    <n v="1002507796"/>
    <n v="3"/>
    <x v="6"/>
    <n v="5"/>
    <s v="SIDOARJO"/>
    <s v="INNER - JATIM TIMUR"/>
    <s v="SDA"/>
    <s v="REG"/>
    <s v="AO"/>
    <s v="NEW SALES"/>
    <s v="1P INET"/>
    <s v="Completed (PS)"/>
    <s v="RBS-Regional 3"/>
    <d v="2026-08-04T11:34:56"/>
    <d v="2026-08-05T19:43:26"/>
    <n v="69358160"/>
    <m/>
    <n v="152316231885"/>
    <s v="PT Yoehuu Inovasi Digital"/>
    <s v="ODP-SDA-FCX/53 FCX/D04/53.01"/>
    <s v="WO060875118"/>
    <m/>
    <m/>
    <m/>
    <n v="112.70518"/>
    <n v="-7.4449626999999996"/>
    <s v="MD|MYID-4042608030003|RBIZBestdeals|PT Yoehuu Inovasi Digital|082147211123"/>
    <s v="SOBIZ"/>
    <m/>
    <m/>
    <m/>
    <m/>
    <m/>
    <m/>
    <m/>
    <m/>
    <s v="Management Janji"/>
    <s v="2026-08-05 08:00:00 | Nama Pic : BP FARHAN No Hp Pic : 082147211123 Jam Pemasangan : 08:00 - 12.00 Tanggal Pemasangan : RABU 05 AGUSTUS 2026 Info Tambahan : Hubungi pelanggan sebelum datang ke lokasi, terima kasih."/>
    <s v="FCC"/>
    <d v="2026-04-08T11:40:22"/>
    <d v="2026-08-05T08:00:00"/>
    <m/>
    <s v="PS"/>
    <s v="SIDOARJO"/>
    <s v="NO ADDON"/>
    <n v="20260805"/>
    <s v="Completed"/>
    <s v="HSI Bisnis Promo HUT Telkom PSB 70% - 150 Mbps"/>
    <s v="INDIBIZ"/>
    <m/>
    <m/>
    <d v="2026-08-05T08:00:00"/>
    <s v="2026-08-05 08:00:00 | Nama Pic : BP FARHAN No Hp Pic : 082147211123 Jam Pemasangan : 08:00 - 12.00 Tanggal Pemasangan : RABU 05 AGUSTUS 2026 Info Tambahan : Hubungi pelanggan sebelum datang ke lokasi, terima kasih."/>
    <n v="2026"/>
    <n v="8"/>
    <n v="5"/>
    <d v="2026-08-05T00:00:00"/>
    <n v="-0.33333333333575865"/>
    <x v="0"/>
    <x v="11"/>
  </r>
  <r>
    <n v="768"/>
    <n v="1002515787"/>
    <n v="3"/>
    <x v="5"/>
    <n v="5"/>
    <s v="MADURA"/>
    <s v="PAMEKASAN"/>
    <s v="PME"/>
    <s v="REG"/>
    <s v="AO"/>
    <s v="NEW SALES"/>
    <s v="1P INET"/>
    <s v="Completed (PS)"/>
    <s v="RBS-Regional 3"/>
    <d v="2026-08-08T11:11:56"/>
    <d v="2026-08-09T21:19:21"/>
    <n v="69361357"/>
    <m/>
    <n v="152426928056"/>
    <s v="TOKO SIMPANG TIGA"/>
    <s v="ODP-PME-FBE/08 FBE/D01/08.01"/>
    <s v="WO061246928"/>
    <m/>
    <m/>
    <m/>
    <n v="113.46332542598201"/>
    <n v="-7.1380190005300497"/>
    <s v="MD|MYDB-20260808264729|DN00001/MN00558|TOKO SIMPANG TIGA|087899231349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1:25:30"/>
    <d v="2026-08-09T08:00:00"/>
    <m/>
    <s v="PS"/>
    <s v="PAMEKASAN"/>
    <s v="NO ADDON"/>
    <n v="20260809"/>
    <s v="Completed"/>
    <s v="HSI Bisnis Promo HUT Telkom PSB 70% - 150 Mbps"/>
    <s v="INDIBIZ"/>
    <m/>
    <m/>
    <d v="2026-08-09T08:00:00"/>
    <s v="2026-08-09 08:00:00 | Tanggal Pemasangan : 09 Agustus 2026 Jam Pemasangan : 08:00 13:00 Info Tambahan : Hubungi pelanggan dulu sebelum ke lokasi terimakasih"/>
    <n v="2026"/>
    <n v="8"/>
    <n v="9"/>
    <d v="2026-08-09T00:00:00"/>
    <n v="-0.33333333333575865"/>
    <x v="0"/>
    <x v="7"/>
  </r>
  <r>
    <n v="769"/>
    <n v="1002515802"/>
    <n v="3"/>
    <x v="0"/>
    <n v="5"/>
    <s v="KEDIRI"/>
    <s v="TULUNGAGUNG"/>
    <s v="TUL"/>
    <s v="REG"/>
    <s v="AO"/>
    <s v="NEW SALES"/>
    <s v="1P INET"/>
    <s v="Completed (PS)"/>
    <s v="RBS-Regional 3"/>
    <d v="2026-08-08T11:20:58"/>
    <d v="2026-08-09T18:16:09"/>
    <n v="69361366"/>
    <m/>
    <n v="152606246405"/>
    <s v="UD. HARMI SULISTYORINI (SPBU Pertamina 54.662.01)"/>
    <s v="ODP-TUL-FAN/06 FAN/D01/06.01"/>
    <s v="WO061247775"/>
    <m/>
    <m/>
    <m/>
    <n v="111.912828133028"/>
    <n v="-8.0405224629432901"/>
    <s v="|MN02702|MYIA-064112401733/POI/BUDI PRIYANTO/081359692889/spbu.bsgroup01@gmail.com"/>
    <s v="MYIB_ASSISTANT"/>
    <m/>
    <m/>
    <m/>
    <m/>
    <m/>
    <m/>
    <m/>
    <m/>
    <s v="Management Janji"/>
    <s v="2026-08-09 08:00:00 | Nama Pic : BP BUDI No Hp Pic : 081359692889 Jam Pemasangan : 08:00 - 12.00 Tanggal Pemasangan : MINGGU 09 AGUSTUS 2026 Info Tambahan : Hubungi pelanggan sebelum datang ke lokasi, terima kasih."/>
    <s v="FCC"/>
    <d v="2026-08-08T11:25:30"/>
    <d v="2026-08-09T08:00:00"/>
    <m/>
    <s v="PS"/>
    <s v="TULUNGAGUNG"/>
    <s v="NO ADDON"/>
    <n v="20260809"/>
    <s v="Completed"/>
    <s v="HSI Bisnis Promo HUT Telkom PSB 70% - 50 Mbps"/>
    <s v="INDIBIZ"/>
    <m/>
    <m/>
    <d v="2026-08-09T08:00:00"/>
    <s v="2026-08-09 08:00:00 | Nama Pic : BP BUDI No Hp Pic : 081359692889 Jam Pemasangan : 08:00 - 12.00 Tanggal Pemasangan : MINGGU 09 AGUSTUS 2026 Info Tambahan : Hubungi pelanggan sebelum datang ke lokasi, terima kasih."/>
    <n v="2026"/>
    <n v="8"/>
    <n v="9"/>
    <d v="2026-08-09T00:00:00"/>
    <n v="-0.33333333333575865"/>
    <x v="0"/>
    <x v="18"/>
  </r>
  <r>
    <n v="770"/>
    <n v="1002504420"/>
    <n v="3"/>
    <x v="6"/>
    <n v="5"/>
    <s v="PASURUAN"/>
    <s v="PROBOLINGGO"/>
    <s v="LCE"/>
    <s v="REG"/>
    <s v="AO"/>
    <s v="NEW SALES"/>
    <m/>
    <s v="Completed (PS)"/>
    <s v="RBS-Regional 3"/>
    <d v="2026-08-01T11:23:56"/>
    <d v="2026-08-01T17:06:01"/>
    <n v="69356658"/>
    <m/>
    <n v="152511206422"/>
    <s v="SDN CLARAK"/>
    <s v="ODP-LCE-FA/05"/>
    <s v="WO060638736"/>
    <m/>
    <m/>
    <m/>
    <n v="113.241753"/>
    <n v="-7.8307596000000004"/>
    <s v="|MC30181|/HAFID HASANUDIN/85331260527/sdn.clarak01@gmail.com"/>
    <s v="Sales Force DBS"/>
    <m/>
    <m/>
    <m/>
    <m/>
    <m/>
    <m/>
    <m/>
    <m/>
    <s v="Management Janji"/>
    <s v="2026-08-02 13:00:00|Nama PIC : Bp Hafid No Hp : 085331260527 No Alt : - Tgl Pemasangan : 02 Agustus 2026 Interval : PAGI SIANG Note : Hubungi pelanggan terlebih dahulu|40951378|MYDITA"/>
    <s v="FCC"/>
    <d v="2026-01-08T11:25:25"/>
    <d v="2026-08-02T13:00:00"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Hafid No Hp : 085331260527 No Alt : - Tgl Pemasangan : 02 Agustus 2026 Interval : PAGI SIANG Note : Hubungi pelanggan terlebih dahulu|40951378|MYDITA"/>
    <n v="2026"/>
    <n v="8"/>
    <n v="1"/>
    <d v="2026-08-01T00:00:00"/>
    <n v="-1.5416666666642413"/>
    <x v="0"/>
    <x v="25"/>
  </r>
  <r>
    <n v="771"/>
    <n v="1002514235"/>
    <n v="3"/>
    <x v="6"/>
    <n v="5"/>
    <s v="SIDOARJO"/>
    <s v="INNER - JATIM TIMUR"/>
    <s v="SPJ"/>
    <s v="REG"/>
    <s v="AO"/>
    <s v="NEW SALES"/>
    <s v="1P INET"/>
    <s v="OSS - FALLOUT"/>
    <s v="RBS-Regional 3"/>
    <d v="2026-08-07T10:55:56"/>
    <d v="2026-08-08T19:02:16"/>
    <n v="69360620"/>
    <m/>
    <n v="152332252775"/>
    <s v="PT SEJATI MANDIRI MULTI RAJUT"/>
    <s v="ODP-SPJ-FC/46 FC/D06/46.01"/>
    <s v="WO061146763"/>
    <m/>
    <m/>
    <m/>
    <n v="112.6658281"/>
    <n v="-7.3648625000000001"/>
    <s v="MD|MYID-4042608060007|RBIZindibiz|PT. SEJATI MANDIRI MULTI RAJUT |085648012582"/>
    <s v="SOBIZ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1:10:29"/>
    <d v="2026-08-08T08:00:00"/>
    <s v="Kendala Pelanggan"/>
    <s v="FO_WFM"/>
    <s v="SEPANJANG"/>
    <s v="NO ADDON"/>
    <m/>
    <s v="Provisioning Failed|WFM|INF009002631|PP_-7.360167,112.69318940000001_PP_10 AGUSTUS 2026_KP RESCHEDULE DENGAN PIC PT SEJATI MA"/>
    <s v="HSI Bisnis Khusus Winback 3.0 PSB 70% - 15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1"/>
    <x v="11"/>
  </r>
  <r>
    <n v="772"/>
    <n v="1002516495"/>
    <n v="3"/>
    <x v="0"/>
    <n v="5"/>
    <s v="MADIUN"/>
    <s v="BOJONEGORO"/>
    <s v="BJN"/>
    <s v="REG"/>
    <s v="AO"/>
    <s v="NEW SALES"/>
    <s v="1P INET"/>
    <s v="OSS - FALLOUT"/>
    <s v="RBS-Regional 3"/>
    <d v="2026-08-09T13:25:58"/>
    <d v="2026-08-10T17:18:22"/>
    <n v="69361886"/>
    <m/>
    <n v="152609258256"/>
    <s v="SPBU 5462330 Parengan"/>
    <s v="ODP-BJN-FBN/17 FBN/D04/17.01"/>
    <s v="WO061321391"/>
    <m/>
    <m/>
    <m/>
    <n v="111.845803186297"/>
    <n v="-7.0707779287582699"/>
    <s v="MD|MYDB-20260809264816|DN00001/MN01285|SPBU 5462330 Parengan|085155412250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3:39:46"/>
    <d v="2026-08-10T13:00:00"/>
    <s v="Kendala Teknik"/>
    <s v="FO_WFM"/>
    <s v="X"/>
    <s v="NO ADDON"/>
    <m/>
    <s v="Provisioning Failed|WFM|INF009014212|TOJ_-7.1735856,111.6628185_TOJ_-7.0747137, 111.8482678_ODP-BJN-FBN/59 JARAK JAUH 400M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m/>
    <m/>
    <m/>
    <e v="#NUM!"/>
    <e v="#NUM!"/>
    <x v="1"/>
    <x v="15"/>
  </r>
  <r>
    <n v="773"/>
    <n v="1002513460"/>
    <n v="3"/>
    <x v="3"/>
    <n v="4"/>
    <s v="MAGELANG"/>
    <s v="MAGELANG"/>
    <s v="MGE"/>
    <s v="REG"/>
    <s v="AO"/>
    <s v="NEW SALES"/>
    <s v="1P INET"/>
    <s v="Completed (PS)"/>
    <s v="RBS-Regional 3"/>
    <d v="2026-08-06T18:58:57"/>
    <d v="2026-08-07T11:54:08"/>
    <n v="69360346"/>
    <m/>
    <n v="146137149674"/>
    <s v="SPBU 44 561 01 PAKELAN"/>
    <s v="ODP-MGE-FRN/055"/>
    <s v="WO061116037"/>
    <m/>
    <m/>
    <m/>
    <n v="110.2047543"/>
    <n v="-7.5060150999999999"/>
    <s v="|MN02395|MYIA-059062595089/POI/FEDY TAURINO CHRISTIAN/085725725888/spbu_sajogja4456101@yahoo.co.id"/>
    <s v="MYIB_ASSISTANT"/>
    <m/>
    <m/>
    <m/>
    <m/>
    <m/>
    <m/>
    <m/>
    <m/>
    <s v="Management Janji"/>
    <s v="2026-08-12 08:00:00 |  M Janji : (07/08/026) jam Pasang : 09:00 Note : hubungi pelanggan jika ingin kelokasi"/>
    <s v="FCC"/>
    <d v="2026-06-08T19:10:22"/>
    <d v="2026-08-12T08:00:00"/>
    <m/>
    <s v="PS"/>
    <s v="X"/>
    <s v="NO ADDON"/>
    <n v="20260807"/>
    <s v="Completed"/>
    <s v="HSI Bisnis Basic Promo HUT Telkom PSB 70% - 50 Mbps"/>
    <s v="INDIBIZ"/>
    <m/>
    <m/>
    <d v="2026-08-12T08:00:00"/>
    <s v="2026-08-12 08:00:00 |  M Janji : (07/08/026) jam Pasang : 09:00 Note : hubungi pelanggan jika ingin kelokasi"/>
    <n v="2026"/>
    <n v="8"/>
    <n v="7"/>
    <d v="2026-08-07T00:00:00"/>
    <n v="-5.3333333333357587"/>
    <x v="0"/>
    <x v="1"/>
  </r>
  <r>
    <n v="774"/>
    <n v="1002504774"/>
    <n v="3"/>
    <x v="3"/>
    <n v="4"/>
    <s v="PURWOKERTO"/>
    <s v="BANJARNEGARA"/>
    <s v="BJR"/>
    <s v="REG"/>
    <s v="AO"/>
    <s v="NEW SALES"/>
    <m/>
    <s v="Completed (PS)"/>
    <s v="RBS-Regional 3"/>
    <d v="2026-08-01T15:51:04"/>
    <d v="2026-08-01T16:46:03"/>
    <n v="69354306"/>
    <m/>
    <n v="146372103733"/>
    <s v="SRC JAYA MART"/>
    <s v="ODP-BJR-FN/015"/>
    <s v="WO060667582"/>
    <m/>
    <m/>
    <m/>
    <n v="109.673293"/>
    <n v="-7.4445870000000003"/>
    <s v="|MC00213|MYIA-063657841741/POI/SYAHDAN GINAWA PAMUJI/085710154686/syahdanginawa24@gmail.com"/>
    <s v="Sales Profesional"/>
    <m/>
    <m/>
    <m/>
    <m/>
    <m/>
    <m/>
    <m/>
    <m/>
    <s v="Management Janji"/>
    <s v="2026-07-30 13:00:00 | Nama : BP SYAHDAN GINAWA PAMUJI  No Hp : 085710154686  No Alt :   Tgl Pemasangan : 30 Juli 2026  Interval : SIANG  Note : Hubungi pelanggan terlebih dahulu"/>
    <s v="FCC"/>
    <d v="2026-01-08T15:55:09"/>
    <m/>
    <m/>
    <s v="PS"/>
    <s v="X"/>
    <s v="NO ADDON"/>
    <n v="202608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30 13:00:00 | Nama : BP SYAHDAN GINAWA PAMUJI  No Hp : 085710154686  No Alt :   Tgl Pemasangan : 30 Juli 2026  Interval : SIANG  Note : Hubungi pelanggan terlebih dahulu"/>
    <n v="2026"/>
    <n v="8"/>
    <n v="1"/>
    <d v="2026-08-01T00:00:00"/>
    <n v="-0.29166666666424135"/>
    <x v="0"/>
    <x v="1"/>
  </r>
  <r>
    <n v="775"/>
    <n v="1002517640"/>
    <n v="3"/>
    <x v="0"/>
    <n v="5"/>
    <s v="MADIUN"/>
    <s v="NGAWI"/>
    <s v="MGT"/>
    <s v="REG"/>
    <s v="AO"/>
    <s v="NEW SALES"/>
    <s v="1P INET"/>
    <s v="MIE - SEND SURVEY"/>
    <s v="RBS-Regional 3"/>
    <d v="2026-08-10T12:40:57"/>
    <d v="2026-08-10T12:42:01"/>
    <n v="69362391"/>
    <m/>
    <n v="152603215872"/>
    <s v="SPBU 54.633.13"/>
    <s v="ODP-MGT-FH/19 FH/D05/19.01"/>
    <s v="WO061390161"/>
    <m/>
    <m/>
    <m/>
    <n v="111.3444775"/>
    <n v="-7.6998423999999996"/>
    <s v="|MN00286|MYIA-036916415861/POI/PARIJONO/085329756958/kondang.jaya17@gmail.com"/>
    <s v="MYIB_ASSISTANT"/>
    <m/>
    <m/>
    <m/>
    <m/>
    <m/>
    <m/>
    <m/>
    <m/>
    <s v="Management Janji"/>
    <s v="2026-08-11 13:00:00 | Nama PIC : bapak PARIJONO No HP : 085329756958 Alt :  M Janji : (SELASA/11/AGUSTUS/2026) jam Pasang : 09:00 Note : hubungi pelanggan jika ingin kelokasi"/>
    <s v="FCC"/>
    <d v="2026-10-08T12:54:40"/>
    <d v="2026-08-11T13:00:00"/>
    <m/>
    <s v="SURVEY_NEW_MANJA"/>
    <s v="MAGETAN"/>
    <s v="NO ADDON"/>
    <m/>
    <s v="MIE - SEND SURVEY"/>
    <s v="HSI Bisnis Promo HUT Telkom PSB 70% - 50 Mbps"/>
    <s v="INDIBIZ"/>
    <m/>
    <m/>
    <d v="2026-08-11T13:00:00"/>
    <s v="2026-08-11 13:00:00 | Nama PIC : bapak PARIJONO No HP : 085329756958 Alt :  M Janji : (SELASA/11/AGUSTUS/2026) jam Pasang : 09:00 Note : hubungi pelanggan jika ingin kelokasi"/>
    <m/>
    <m/>
    <m/>
    <e v="#NUM!"/>
    <e v="#NUM!"/>
    <x v="1"/>
    <x v="21"/>
  </r>
  <r>
    <n v="776"/>
    <n v="1002512394"/>
    <n v="3"/>
    <x v="4"/>
    <n v="5"/>
    <s v="MATARAM"/>
    <s v="SUMBAWA"/>
    <s v="TLW"/>
    <s v="REG"/>
    <s v="AO"/>
    <s v="NEW SALES"/>
    <s v="1P INET"/>
    <s v="Completed (PS)"/>
    <s v="RBS-Regional 3"/>
    <d v="2026-08-06T13:25:57"/>
    <d v="2026-08-06T20:28:20"/>
    <n v="69359975"/>
    <m/>
    <n v="172610203613"/>
    <s v="Kios bahtera"/>
    <s v="ODP-TLW-FA/82 FA/D07/82.01"/>
    <s v="WO061076495"/>
    <m/>
    <m/>
    <m/>
    <n v="116.869161576032"/>
    <n v="-8.7723542335568201"/>
    <s v="MD|MYDB-20260806264528|SC00001/MC00149|Kios bahtera|085337580856"/>
    <s v="MYDIGIBIZPARTNER"/>
    <m/>
    <m/>
    <m/>
    <m/>
    <m/>
    <m/>
    <m/>
    <m/>
    <s v="Management Janji"/>
    <s v="2026-08-07 13:00:00 | Nama : BU EKA KARTIKA SARI No Hp : 085337580856 No Alt :  Tgl Pemasangan : 07 Agustus 2026 Interval : PAGI  Note : Hubungi pelanggan terlebih dahulu"/>
    <s v="FCC"/>
    <d v="2026-06-08T13:40:05"/>
    <d v="2026-08-07T13:00:00"/>
    <m/>
    <s v="PS"/>
    <s v="SUMBAWA BARAT"/>
    <s v="NO ADDON"/>
    <n v="20260806"/>
    <s v="Completed"/>
    <s v="HSI Bisnis Promo HUT Telkom PSB 70% - 75 Mbps"/>
    <s v="INDIBIZ"/>
    <m/>
    <m/>
    <d v="2026-08-07T13:00:00"/>
    <s v="2026-08-07 13:00:00 | Nama : BU EKA KARTIKA SARI No Hp : 085337580856 No Alt :  Tgl Pemasangan : 07 Agustus 2026 Interval : PAGI  Note : Hubungi pelanggan terlebih dahulu"/>
    <n v="2026"/>
    <n v="8"/>
    <n v="6"/>
    <d v="2026-08-06T00:00:00"/>
    <n v="-1.5416666666642413"/>
    <x v="0"/>
    <x v="4"/>
  </r>
  <r>
    <n v="777"/>
    <n v="1002505931"/>
    <n v="3"/>
    <x v="5"/>
    <n v="5"/>
    <s v="SBY UTARA"/>
    <s v="GRESIK"/>
    <s v="CRM"/>
    <s v="REG"/>
    <s v="AO"/>
    <s v="NEW SALES"/>
    <m/>
    <s v="Completed (PS)"/>
    <s v="RBS-Regional 3"/>
    <d v="2026-08-03T11:51:02"/>
    <d v="2026-08-03T15:28:16"/>
    <n v="69339285"/>
    <m/>
    <n v="152446246131"/>
    <s v="PT SAKTISETIA SENTOSA"/>
    <s v="ODP-CRM-FD/28"/>
    <s v="WO060777833"/>
    <m/>
    <m/>
    <m/>
    <n v="112.54237500000001"/>
    <n v="-7.2237390000000001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3-08T11:55:02"/>
    <m/>
    <m/>
    <s v="PS"/>
    <s v="NON-HERO GRESIK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3T07:00:00"/>
    <s v="2026-07-09 15:00:00|Tanggal pemasangan : 09/07/2024  Jam pemasangan : 08.00 - 12.00  Info Tambahan : Hubungi pelanggan dulu sebelum ke lokasi  terima kasih.|DA7880|MYDITA"/>
    <n v="2026"/>
    <n v="8"/>
    <n v="3"/>
    <d v="2026-08-03T00:00:00"/>
    <n v="-0.29166666666424135"/>
    <x v="0"/>
    <x v="14"/>
  </r>
  <r>
    <n v="778"/>
    <n v="1002511712"/>
    <n v="3"/>
    <x v="0"/>
    <n v="5"/>
    <s v="MALANG"/>
    <s v="KEPANJEN"/>
    <s v="KLJ"/>
    <s v="REG"/>
    <s v="AO"/>
    <s v="NEW SALES"/>
    <s v="1P INET"/>
    <s v="Completed (PS)"/>
    <s v="RBS-Regional 3"/>
    <d v="2026-08-06T10:04:57"/>
    <d v="2026-08-07T16:40:41"/>
    <n v="69359682"/>
    <m/>
    <n v="152703903442"/>
    <s v="SDN DINOYO 2"/>
    <s v="ODP-KLJ-FB/23 FB/D02/01.23"/>
    <s v="WO061049240"/>
    <m/>
    <m/>
    <m/>
    <n v="112.61115340000001"/>
    <n v="-7.9431544999999897"/>
    <s v="|MN01864|MYIA-077022376405/POI/indah siatin/085928167431/tusdndinoyo2@gmail.com"/>
    <s v="MYIB_ASSISTANT"/>
    <m/>
    <m/>
    <m/>
    <m/>
    <m/>
    <m/>
    <m/>
    <m/>
    <s v="Management Janji"/>
    <s v="2026-08-07 15:00:00 | telp :085928167431 alt : manja : pagi : siang 07/08/2026 hub sebelum ke lokasi "/>
    <s v="FCC"/>
    <d v="2026-06-08T10:10:02"/>
    <d v="2026-08-07T15:00:00"/>
    <m/>
    <s v="PS"/>
    <s v="KLOJEN"/>
    <s v="NO ADDON"/>
    <n v="20260807"/>
    <s v="Completed"/>
    <s v="HSI Bisnis Basic Promo HUT Telkom PSB 70% - 50 Mbps"/>
    <s v="INDIBIZ"/>
    <m/>
    <m/>
    <d v="2026-08-07T15:00:00"/>
    <s v="2026-08-07 15:00:00 | telp :085928167431 alt : manja : pagi : siang 07/08/2026 hub sebelum ke lokasi "/>
    <n v="2026"/>
    <n v="8"/>
    <n v="7"/>
    <d v="2026-08-07T00:00:00"/>
    <n v="-0.625"/>
    <x v="0"/>
    <x v="23"/>
  </r>
  <r>
    <n v="779"/>
    <n v="1002515574"/>
    <n v="3"/>
    <x v="4"/>
    <n v="5"/>
    <s v="MATARAM"/>
    <s v="LOMBOK BARAT TENGAH"/>
    <s v="PRY"/>
    <s v="REG"/>
    <s v="AO"/>
    <s v="NEW SALES"/>
    <s v="1P INET"/>
    <s v="Completed (PS)"/>
    <s v="RBS-Regional 3"/>
    <d v="2026-08-08T08:19:57"/>
    <d v="2026-08-09T20:24:06"/>
    <n v="69361227"/>
    <m/>
    <n v="172603791351"/>
    <s v="UPT BLUD Puskesmas Puyung 2"/>
    <s v="ODP-PYA-FAG/69"/>
    <s v="WO061233674"/>
    <m/>
    <m/>
    <m/>
    <n v="116.234774796602"/>
    <n v="-8.68249784078942"/>
    <s v="|MC40242|MYIA-056649581251/POI100198/Ari Kiswandari/081907970487/puskesmaspuyung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08:25:17"/>
    <d v="2026-08-09T08:00:00"/>
    <m/>
    <s v="PS"/>
    <s v="LOMBOK TENGAH"/>
    <s v="NO ADDON"/>
    <n v="20260809"/>
    <s v="Completed"/>
    <s v="HSI Bisnis Promo HUT Telkom PSB 70% - 1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0"/>
    <x v="9"/>
  </r>
  <r>
    <n v="780"/>
    <n v="1002515948"/>
    <n v="3"/>
    <x v="5"/>
    <n v="5"/>
    <s v="MADURA"/>
    <s v="BANGKALAN"/>
    <s v="BKL"/>
    <s v="REG"/>
    <s v="AO"/>
    <s v="NEW SALES"/>
    <m/>
    <s v="OSS - FALLOUT"/>
    <s v="RBS-Regional 3"/>
    <d v="2026-08-08T13:27:54"/>
    <d v="2026-08-10T15:01:12"/>
    <n v="69361470"/>
    <m/>
    <n v="152435910022"/>
    <s v="BMT UGT SIDOGIRI UNIT SA KADIRUN BKLN"/>
    <s v="ODP-BKL-FL/23"/>
    <s v="WO061269357"/>
    <m/>
    <m/>
    <m/>
    <n v="112.73725520000001"/>
    <n v="-7.0491945999999999"/>
    <s v="|MN02601|/BMT UGT SIDOGIRI UNIT SA KADIRUN BKLN/Mahfudz MB/082330233222/bangkalandelapan@gmail.com/HSI Bisnis Promo HUT Telkom (1:1) 50 Mbps (Rp 355.000) PSB Rp 150.000"/>
    <s v="Sales Force DBS"/>
    <m/>
    <m/>
    <m/>
    <m/>
    <m/>
    <m/>
    <m/>
    <m/>
    <s v="Management Janji"/>
    <s v="2026-08-09 13:00:00|Nama PIC : Bp Mahfudz No Hp : 082330233222 No Alt : - Tgl Pemasangan : 09 Agustus 2026 Interval : PAGI SIANG Note : Hubungi pelanggan terlebih dahulu|40951378|MYDITA"/>
    <s v="FCC"/>
    <d v="2026-08-08T13:39:52"/>
    <d v="2026-08-09T13:00:00"/>
    <s v="Kendala Pelanggan"/>
    <s v="FO_WFM"/>
    <s v="X"/>
    <s v="NO ADDON"/>
    <m/>
    <s v="Provisioning Failed|WFM|INF009012484|Keterangan failwa: PCL_-7.87235478,112.751247_TIDAK JADI PASANG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Mahfudz No Hp : 082330233222 No Alt : - Tgl Pemasangan : 09 Agustus 2026 Interval : PAGI SIANG Note : Hubungi pelanggan terlebih dahulu|40951378|MYDITA"/>
    <m/>
    <m/>
    <m/>
    <e v="#NUM!"/>
    <e v="#NUM!"/>
    <x v="1"/>
    <x v="7"/>
  </r>
  <r>
    <n v="781"/>
    <n v="1002518322"/>
    <n v="3"/>
    <x v="2"/>
    <n v="5"/>
    <s v="SINGARJA"/>
    <s v="KLUNGKUNG"/>
    <s v="APR"/>
    <s v="REG"/>
    <s v="AO"/>
    <s v="NEW SALES"/>
    <m/>
    <s v="QC MIA - INVALID QUALITY CONTROL MIA"/>
    <s v="RBS-Regional 3"/>
    <d v="2026-08-10T15:38:49"/>
    <d v="2026-08-10T17:55:20"/>
    <n v="69362650"/>
    <m/>
    <n v="172404209226"/>
    <s v="SPBU 5480804 Jasri"/>
    <s v="ODP-APR-FK/28"/>
    <m/>
    <m/>
    <m/>
    <m/>
    <n v="115.615708771112"/>
    <n v="-8.4771586929703595"/>
    <s v="|MN02750|/CP I WAYAN SUKADANA/085974653039/spbu.bali.5480804.ayani@gmail.com"/>
    <s v="Sales Force DBS"/>
    <m/>
    <m/>
    <m/>
    <m/>
    <m/>
    <m/>
    <m/>
    <m/>
    <m/>
    <m/>
    <m/>
    <d v="2026-10-08T15:39:56"/>
    <m/>
    <m/>
    <s v="QC1"/>
    <s v="KARANGASEM"/>
    <s v="NO ADDON"/>
    <m/>
    <s v="QC MIA - INVALID QUALITY CONTROL MIA - Upload Kartu Identitas Tidak Sesuai - Mohon upload KTP asli bukan fotocopy/print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31"/>
  </r>
  <r>
    <n v="782"/>
    <n v="1002510500"/>
    <n v="3"/>
    <x v="6"/>
    <n v="5"/>
    <s v="PASURUAN"/>
    <s v="PASURUAN"/>
    <s v="GDW"/>
    <s v="REG"/>
    <s v="AO"/>
    <s v="NEW SALES"/>
    <m/>
    <s v="Completed (PS)"/>
    <s v="RBS-Regional 3"/>
    <d v="2026-08-05T13:20:44"/>
    <d v="2026-08-06T15:52:57"/>
    <n v="69359173"/>
    <m/>
    <n v="152731203673"/>
    <s v="MUTIARA GROUP"/>
    <s v="ODP-GDW-FG/03"/>
    <s v="WO061022846"/>
    <m/>
    <m/>
    <m/>
    <n v="112.9018069"/>
    <n v="-7.6961456000000004"/>
    <s v="|MN01809|/MUTIARA GROUP/WINBACK 2.0 HSI B2B (1:1) 100MBPS 535RB PSB DISC 70%//mutiaraurwah.1@gmail.com/ANI FEBRIYANTI/8125219897"/>
    <s v="Sales Force DBS"/>
    <m/>
    <m/>
    <m/>
    <m/>
    <m/>
    <m/>
    <m/>
    <m/>
    <s v="Management Janji"/>
    <s v="2026-08-07 08:00:00|M Janji : (07/08/2026) jam Pasang pagi Note : hubungi pelanggan jika ingin kelokasi|40981182|MYDITA"/>
    <s v="FCC"/>
    <d v="2026-05-08T13:25:39"/>
    <d v="2026-08-07T08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M Janji : (07/08/2026) jam Pasang pagi Note : hubungi pelanggan jika ingin kelokasi|40981182|MYDITA"/>
    <n v="2026"/>
    <n v="8"/>
    <n v="6"/>
    <d v="2026-08-06T00:00:00"/>
    <n v="-1.3333333333357587"/>
    <x v="0"/>
    <x v="17"/>
  </r>
  <r>
    <n v="783"/>
    <n v="1002512816"/>
    <n v="3"/>
    <x v="3"/>
    <n v="4"/>
    <s v="YOGYAKARTA"/>
    <s v="GUNUNG KIDUL"/>
    <s v="WNS"/>
    <s v="REG"/>
    <s v="AO"/>
    <s v="NEW SALES"/>
    <m/>
    <s v="FCC - HD1A - PROGRESS"/>
    <s v="RBS-Regional 3"/>
    <d v="2026-08-06T15:05:23"/>
    <d v="2026-08-06T15:07:15"/>
    <n v="69360131"/>
    <m/>
    <n v="143135115034"/>
    <s v="Jaringan Multimedia Indonesia"/>
    <m/>
    <m/>
    <m/>
    <m/>
    <m/>
    <n v="110.733663308782"/>
    <n v="-8.060499767957530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784"/>
    <n v="1002510571"/>
    <n v="3"/>
    <x v="3"/>
    <n v="4"/>
    <s v="YOGYAKARTA"/>
    <s v="INNER - YOGYA JATENG SELATAN"/>
    <s v="PGR"/>
    <s v="REG"/>
    <s v="AO"/>
    <s v="NEW SALES"/>
    <m/>
    <s v="Completed (PS)"/>
    <s v="RBS-Regional 3"/>
    <d v="2026-08-05T13:34:04"/>
    <d v="2026-08-07T06:24:16"/>
    <n v="69359198"/>
    <m/>
    <n v="141114227800"/>
    <s v="Adanu Adhinata Semesta"/>
    <s v="ODP-PGR-FCC/024"/>
    <s v="WO060991693"/>
    <m/>
    <m/>
    <m/>
    <n v="110.3861309"/>
    <n v="-7.8130996000000001"/>
    <s v="|MC80228|/Adanu Adhinata Semesta /Paket HSI Bisnis Promo HUT Telkom 1:1 100Mbps/Auzan Iman Patria/085888176424/ga.staff.adanuadhinatasemesta@gmail.com"/>
    <s v="Sales Profesional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7"/>
    <d v="2026-08-07T00:00:00"/>
    <n v="0.45833333333575865"/>
    <x v="0"/>
    <x v="1"/>
  </r>
  <r>
    <n v="785"/>
    <n v="1002517085"/>
    <n v="3"/>
    <x v="5"/>
    <n v="5"/>
    <s v="SBY UTARA"/>
    <s v="MANYAR"/>
    <s v="MGO"/>
    <s v="REG"/>
    <s v="AO"/>
    <s v="NEW SALES"/>
    <m/>
    <s v="Completed (PS)"/>
    <s v="RBS-Regional 3"/>
    <d v="2026-08-10T09:48:04"/>
    <d v="2026-08-10T14:26:05"/>
    <n v="69362165"/>
    <m/>
    <n v="152413167598"/>
    <s v="CV. KARTIKA PERMATA"/>
    <s v="ODP-DMO-FDF/04"/>
    <s v="WO061375187"/>
    <m/>
    <m/>
    <m/>
    <n v="112.7299569"/>
    <n v="-7.2508828999999997"/>
    <s v="AMRBS;403536;AMEX;FANI INDRA;RBS-3;SURAMADU;PSB;CV. KARTIKA PERMATA;085 230 264 644;spbu60132@yahoo.co.id;HSI Bisnis (1:1) 50 Mbps (Rp 439.000) PSB Rp 150.000;sutrisno;https://share.google/siQ94HUNEKmyIUens"/>
    <s v="Amex"/>
    <m/>
    <m/>
    <m/>
    <m/>
    <m/>
    <m/>
    <m/>
    <m/>
    <s v="Management Janji"/>
    <s v="2026-08-11 08:00:00|Waktu pemasnagan : 11 Agustus 2026 Jam pemasangan : 08.00 - 12.00 Mohon hubungi pelanggan sebelum ke lokasi  Terima kasih|40971401|MYDITA"/>
    <s v="FCC"/>
    <d v="2026-10-08T09:55:35"/>
    <d v="2026-08-11T08:00:00"/>
    <m/>
    <s v="PS"/>
    <s v="MERGOYOS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Waktu pemasnagan : 11 Agustus 2026 Jam pemasangan : 08.00 - 12.00 Mohon hubungi pelanggan sebelum ke lokasi  Terima kasih|40971401|MYDITA"/>
    <n v="2026"/>
    <n v="8"/>
    <n v="10"/>
    <d v="2026-08-10T00:00:00"/>
    <n v="-1.3333333333357587"/>
    <x v="0"/>
    <x v="12"/>
  </r>
  <r>
    <n v="786"/>
    <n v="1002510319"/>
    <n v="3"/>
    <x v="0"/>
    <n v="5"/>
    <s v="MADIUN"/>
    <s v="BOJONEGORO"/>
    <s v="SMJ"/>
    <s v="REG"/>
    <s v="AO"/>
    <s v="NEW SALES"/>
    <s v="1P INET"/>
    <s v="Completed (PS)"/>
    <s v="RBS-Regional 3"/>
    <d v="2026-08-05T11:53:57"/>
    <d v="2026-08-06T14:17:14"/>
    <n v="69359065"/>
    <m/>
    <n v="152642209551"/>
    <s v="Smkn Sugihwaras"/>
    <s v="ODP-SMJ-FA/78"/>
    <s v="WO060971571"/>
    <m/>
    <m/>
    <m/>
    <n v="111.947784136145"/>
    <n v="-7.2982218967266297"/>
    <s v="|MN00271|MYIA-073344631850/POI/Nila Ekowati/082237399808/smknsugihwaras.official@gmail.com"/>
    <s v="MYIB_ASSISTANT"/>
    <m/>
    <m/>
    <m/>
    <m/>
    <m/>
    <m/>
    <m/>
    <m/>
    <s v="Management Janji"/>
    <s v="2026-08-06 13:00:00 | Nama PIC : Ibu Nila No Hp : 082237399808 No Alt : - Tgl Pemasangan : 06 Agustus 2026 Interval : PAGI SIANG Note : Hubungi pelanggan terlebih dahulu"/>
    <s v="FCC"/>
    <d v="2026-05-08T11:55:33"/>
    <d v="2026-08-06T13:00:00"/>
    <m/>
    <s v="PS"/>
    <s v="PADANGAN"/>
    <s v="NO ADDON"/>
    <n v="20260806"/>
    <s v="Completed"/>
    <s v="HSI Bisnis Basic Promo HUT Telkom PSB 70% - 100 Mbps"/>
    <s v="INDIBIZ"/>
    <m/>
    <m/>
    <d v="2026-08-06T13:00:00"/>
    <s v="2026-08-06 13:00:00 | Nama PIC : Ibu Nila No Hp : 082237399808 No Alt : - Tgl Pemasangan : 06 Agustus 2026 Interval : PAGI SIANG Note : Hubungi pelanggan terlebih dahulu"/>
    <n v="2026"/>
    <n v="8"/>
    <n v="6"/>
    <d v="2026-08-06T00:00:00"/>
    <n v="-0.54166666666424135"/>
    <x v="0"/>
    <x v="15"/>
  </r>
  <r>
    <n v="787"/>
    <n v="1002512805"/>
    <n v="3"/>
    <x v="5"/>
    <n v="5"/>
    <s v="SBY UTARA"/>
    <s v="TANDES"/>
    <s v="LKI"/>
    <s v="REG"/>
    <s v="AO"/>
    <s v="NEW SALES"/>
    <s v="1P INET"/>
    <s v="Completed (PS)"/>
    <s v="RBS-Regional 3"/>
    <d v="2026-08-06T15:02:58"/>
    <d v="2026-08-07T13:58:19"/>
    <n v="69360125"/>
    <m/>
    <n v="152424212991"/>
    <s v="PT. Ikanindo Rekatama Cipta"/>
    <s v="ODP-LKS-FAE/44 FAE/D05/44.01"/>
    <s v="WO061089482"/>
    <m/>
    <m/>
    <m/>
    <n v="112.65170406550099"/>
    <n v="-7.3160850226120697"/>
    <s v="MD|MYDB-20260806264513|DN00001/MN02280|PT. Ikanindo Rekatama Cipta|0881036777266"/>
    <s v="MYDIGIBIZPARTNER"/>
    <m/>
    <m/>
    <m/>
    <m/>
    <m/>
    <m/>
    <m/>
    <m/>
    <s v="Management Janji"/>
    <s v="2026-08-07 12:00:00 | Tanggal pemasangan: 6/08/2026 Jam pemasangan : pagi / siang Info Tambahan : Hubungi pelanggan dulu sebelum ke lokasi. terima kasih"/>
    <s v="FCC"/>
    <d v="2026-06-08T15:25:44"/>
    <d v="2026-08-07T12:00:00"/>
    <m/>
    <s v="PS"/>
    <s v="TANDES"/>
    <s v="NETMONK"/>
    <n v="20260807"/>
    <s v="Completed"/>
    <s v="HSI Bisnis Bundling Netmonk Promo 2026 PSB 70% - 50 Mbps"/>
    <s v="INDIBIZ"/>
    <m/>
    <m/>
    <d v="2026-08-07T12:00:00"/>
    <s v="2026-08-07 12:00:00 | Tanggal pemasangan: 6/08/2026 Jam pemasangan : pagi / siang Info Tambahan : Hubungi pelanggan dulu sebelum ke lokasi. terima kasih"/>
    <n v="2026"/>
    <n v="8"/>
    <n v="7"/>
    <d v="2026-08-07T00:00:00"/>
    <n v="-0.5"/>
    <x v="0"/>
    <x v="26"/>
  </r>
  <r>
    <n v="788"/>
    <n v="1002511549"/>
    <n v="3"/>
    <x v="6"/>
    <n v="5"/>
    <s v="JEMBER"/>
    <s v="BONDOWOSO"/>
    <s v="BOW"/>
    <s v="REG"/>
    <s v="AO"/>
    <s v="NEW SALES"/>
    <s v="2P INET + VOICE"/>
    <s v="Completed (PS)"/>
    <s v="RBS-Regional 3"/>
    <d v="2026-08-06T09:10:57"/>
    <d v="2026-08-06T14:49:27"/>
    <n v="69359584"/>
    <n v="3322010092"/>
    <n v="152507223557"/>
    <s v="RUMAH KOST ZAIN"/>
    <s v="ODP-BOW-FAC/32 FAC/D02/32.01"/>
    <s v="WO061043862"/>
    <m/>
    <m/>
    <m/>
    <n v="113.830870644215"/>
    <n v="-7.9572022971668304"/>
    <s v="|MC30175|MYIA-000392348584/POI/ZAINUDDIN/083853348589/kostzain96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25:00"/>
    <d v="2026-08-07T08:00:00"/>
    <m/>
    <s v="PS"/>
    <s v="BONDOWOSO"/>
    <s v="NO ADDON"/>
    <n v="20260806"/>
    <s v="Completed"/>
    <s v="HSI Bisnis Bundling Phone PSB 70% - Free 800 Menit Promo - 3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0"/>
    <x v="27"/>
  </r>
  <r>
    <n v="789"/>
    <n v="1002505719"/>
    <n v="3"/>
    <x v="1"/>
    <n v="4"/>
    <s v="PEKALONGAN"/>
    <s v="SLAWI"/>
    <s v="BLU"/>
    <s v="REG"/>
    <s v="AO"/>
    <s v="NEW SALES"/>
    <m/>
    <s v="Completed (PS)"/>
    <s v="RBS-Regional 3"/>
    <d v="2026-08-03T10:12:34"/>
    <d v="2026-08-05T17:26:01"/>
    <n v="69357283"/>
    <m/>
    <n v="142206131308"/>
    <s v="BUMI ASRI GUCIKU"/>
    <s v="ODP-BLU-FK/010"/>
    <s v="WO060933662"/>
    <m/>
    <m/>
    <m/>
    <n v="109.1620116"/>
    <n v="-7.1951413999999998"/>
    <s v="AMRBS;403095;REG3;BAYU;085100296564;HSI 1S 50MB;PIC 082234038686;gucikuhotwaterboomkonten@gmail.com"/>
    <s v="Account Manager"/>
    <m/>
    <m/>
    <m/>
    <m/>
    <m/>
    <m/>
    <m/>
    <m/>
    <s v="Management Janji"/>
    <s v="2026-08-06 08:00:00|M Janji : (05/08/2026) jam Pasang pagi / siang  Note : hubungi pelanggan jika ingin kelokasi|40981182|MYDITA"/>
    <s v="FCC"/>
    <d v="2026-03-08T10:40:22"/>
    <d v="2026-08-06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M Janji : (05/08/2026) jam Pasang pagi / siang  Note : hubungi pelanggan jika ingin kelokasi|40981182|MYDITA"/>
    <n v="2026"/>
    <n v="8"/>
    <n v="5"/>
    <d v="2026-08-05T00:00:00"/>
    <n v="-1.3333333333357587"/>
    <x v="0"/>
    <x v="1"/>
  </r>
  <r>
    <n v="790"/>
    <n v="1002511443"/>
    <n v="3"/>
    <x v="5"/>
    <n v="5"/>
    <s v="SBY UTARA"/>
    <s v="LAMONGAN"/>
    <s v="LMG"/>
    <s v="REG"/>
    <s v="AO"/>
    <s v="NEW SALES"/>
    <m/>
    <s v="CANCEL COMPLETED"/>
    <s v="RBS-Regional 3"/>
    <d v="2026-08-06T08:26:01"/>
    <d v="2026-08-09T10:13:27"/>
    <n v="69359541"/>
    <m/>
    <n v="152433910083"/>
    <s v="Hj via homestay"/>
    <s v="ODP-LMG-FJ/60"/>
    <m/>
    <m/>
    <m/>
    <m/>
    <n v="112.4032284"/>
    <n v="-7.1241047999999996"/>
    <s v="|MN00882|/Hj via homestay/Laylun Nashrul 'Alim/085731001111/satutama884@gmail.com/HSI Basic Promo HUT Telkom (1:2) 50 Mbps (Rp 320.000) PSB Rp 150.000"/>
    <s v="Sales Force DBS"/>
    <m/>
    <m/>
    <m/>
    <m/>
    <m/>
    <m/>
    <m/>
    <m/>
    <m/>
    <m/>
    <m/>
    <d v="2026-06-08T08:39:52"/>
    <m/>
    <m/>
    <s v="REJECT_FCC"/>
    <s v="LAMONGAN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s v="DECLINE : Decline - Batal Order EVI PUSPITA EKASARI 40931150|MYDITA"/>
    <m/>
    <m/>
    <m/>
    <m/>
    <m/>
    <e v="#NUM!"/>
    <e v="#NUM!"/>
    <x v="1"/>
    <x v="14"/>
  </r>
  <r>
    <n v="791"/>
    <n v="1002517666"/>
    <n v="3"/>
    <x v="2"/>
    <n v="5"/>
    <s v="DENPASAR"/>
    <s v="UBUNG"/>
    <s v="SMY"/>
    <s v="REG"/>
    <s v="AO"/>
    <s v="NEW SALES"/>
    <s v="1P INET"/>
    <s v="MIE - SEND SURVEY"/>
    <s v="RBS-Regional 3"/>
    <d v="2026-08-10T12:55:57"/>
    <d v="2026-08-10T12:58:01"/>
    <n v="69362384"/>
    <m/>
    <n v="172416797719"/>
    <s v="PT GARUDA AKHLAK SEJAHTERA"/>
    <s v="ODP-SMY-FW/55 FW/D04/55.01"/>
    <s v="WO061391971"/>
    <m/>
    <m/>
    <m/>
    <n v="115.1712661"/>
    <n v="-8.6972375"/>
    <s v="|MN02665|MYIA-030368477802/POI/TONI/089619714653/ahmadsultoni3008@gmail.com"/>
    <s v="MYIB_ASSISTANT"/>
    <m/>
    <m/>
    <m/>
    <m/>
    <m/>
    <m/>
    <m/>
    <m/>
    <s v="Management Janji"/>
    <s v="2026-08-11 13:00:00 | Nama : BP AHMAD SULTONI  No Hp : 089619714653 No Alt :  Tgl Pemasangan : 11 Agustus 2026 Interval : PAGI  Note : Hubungi pelanggan terlebih dahulu"/>
    <s v="FCC"/>
    <d v="2026-10-08T13:09:48"/>
    <d v="2026-08-11T13:00:00"/>
    <m/>
    <s v="SURVEY_NEW_MANJA"/>
    <s v="SEMINYAK"/>
    <s v="NO ADDON"/>
    <m/>
    <s v="MIE - SEND SURVEY"/>
    <s v="HSI Bisnis Basic Promo HUT Telkom PSB 70% - 50 Mbps"/>
    <s v="INDIBIZ"/>
    <m/>
    <m/>
    <d v="2026-08-11T13:00:00"/>
    <s v="2026-08-11 13:00:00 | Nama : BP AHMAD SULTONI  No Hp : 089619714653 No Alt :  Tgl Pemasangan : 11 Agustus 2026 Interval : PAGI  Note : Hubungi pelanggan terlebih dahulu"/>
    <m/>
    <m/>
    <m/>
    <e v="#NUM!"/>
    <e v="#NUM!"/>
    <x v="1"/>
    <x v="6"/>
  </r>
  <r>
    <n v="792"/>
    <n v="1002515804"/>
    <n v="3"/>
    <x v="5"/>
    <n v="5"/>
    <s v="MADURA"/>
    <s v="PAMEKASAN"/>
    <s v="PRG"/>
    <s v="REG"/>
    <s v="AO"/>
    <s v="NEW SALES"/>
    <m/>
    <s v="Completed (PS)"/>
    <s v="RBS-Regional 3"/>
    <d v="2026-08-08T11:22:35"/>
    <d v="2026-08-08T16:46:34"/>
    <n v="69361145"/>
    <m/>
    <n v="152428209498"/>
    <s v="TOKO MAKMUR ABADI"/>
    <s v="ODP-PRG-FD/09"/>
    <s v="WO061248372"/>
    <m/>
    <m/>
    <m/>
    <n v="113.687455"/>
    <n v="-7.0253519999999998"/>
    <s v="MD|MYDB-20260807264693|DN00001/MN00806|TOKO MAKMUR ABADI|08132834210"/>
    <s v="MYDIGIBIZPARTNER"/>
    <m/>
    <m/>
    <m/>
    <m/>
    <m/>
    <m/>
    <m/>
    <m/>
    <s v="Management Janji"/>
    <s v="2026-08-08 15:00:00 | M Janji : (08/08/026)  jam Pasang : 09:00  Note : hubungi pelanggan jika ingin kelokasi"/>
    <s v="FCC"/>
    <d v="2026-08-08T11:25:30"/>
    <m/>
    <m/>
    <s v="PS"/>
    <s v="X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8 15:00:00 | M Janji : (08/08/026)  jam Pasang : 09:00  Note : hubungi pelanggan jika ingin kelokasi"/>
    <n v="2026"/>
    <n v="8"/>
    <n v="8"/>
    <d v="2026-08-08T00:00:00"/>
    <n v="-0.29166666666424135"/>
    <x v="0"/>
    <x v="7"/>
  </r>
  <r>
    <n v="793"/>
    <n v="1002515631"/>
    <n v="3"/>
    <x v="5"/>
    <n v="5"/>
    <s v="MADURA"/>
    <s v="BANGKALAN"/>
    <s v="KPP"/>
    <s v="REG"/>
    <s v="AO"/>
    <s v="NEW SALES"/>
    <s v="1P INET"/>
    <s v="Completed (PS)"/>
    <s v="RBS-Regional 3"/>
    <d v="2026-08-08T09:16:57"/>
    <d v="2026-08-09T10:30:38"/>
    <n v="69361240"/>
    <m/>
    <n v="152437905586"/>
    <s v="LEMBAGA PENDIDIKAN dan PONDOK PESANTREN AL-HAMIDAH"/>
    <s v="ODP-KPP-FE/14 FE/D01/14.01"/>
    <s v="WO061236742"/>
    <m/>
    <m/>
    <m/>
    <n v="113.275085315108"/>
    <n v="-7.0632842062431296"/>
    <s v="MD|MYDB-20260807264707|DN00001/MN02006|LEMBAGA PENDIDIKAN dan PONDOK PESANTREN AL-HAMIDAH|087899231345"/>
    <s v="MYDIGIBIZPARTNER"/>
    <m/>
    <m/>
    <m/>
    <m/>
    <m/>
    <m/>
    <m/>
    <m/>
    <s v="Management Janji"/>
    <s v="2026-08-09 08:00:00 | Nama PIC : Bp Hidayat No Hp : 087899231345 No Alt : - Tgl Pemasangan : 09 Agustus 2026 Interval : PAGI  Note : Hubungi pelanggan terlebih dahulu"/>
    <s v="FCC"/>
    <d v="2026-08-08T09:25:26"/>
    <d v="2026-08-09T08:00:00"/>
    <m/>
    <s v="PS"/>
    <s v="X"/>
    <s v="NETMONK"/>
    <n v="20260809"/>
    <s v="Completed"/>
    <s v="HSI Bisnis Bundling Netmonk Promo 2026 PSB 70% - 300 Mbps"/>
    <s v="INDIBIZ"/>
    <m/>
    <m/>
    <d v="2026-08-09T08:00:00"/>
    <s v="2026-08-09 08:00:00 | Nama PIC : Bp Hidayat No Hp : 087899231345 No Alt : - Tgl Pemasangan : 09 Agustus 2026 Interval : PAGI  Note : Hubungi pelanggan terlebih dahulu"/>
    <n v="2026"/>
    <n v="8"/>
    <n v="9"/>
    <d v="2026-08-09T00:00:00"/>
    <n v="-0.33333333333575865"/>
    <x v="0"/>
    <x v="7"/>
  </r>
  <r>
    <n v="794"/>
    <n v="1002518700"/>
    <n v="3"/>
    <x v="3"/>
    <n v="4"/>
    <s v="MAGELANG"/>
    <s v="WONOSOBO"/>
    <s v="WOS"/>
    <s v="REG"/>
    <s v="AO"/>
    <s v="NEW SALES"/>
    <s v="1P INET"/>
    <s v="MIE - SEND SURVEY"/>
    <s v="RBS-Regional 3"/>
    <d v="2026-08-10T18:58:57"/>
    <d v="2026-08-10T19:00:01"/>
    <n v="69362796"/>
    <m/>
    <n v="141373127426"/>
    <s v="SDN 4 SAPURAN"/>
    <s v="ODP-WOS-FAU/031 FAU/D07/031.01"/>
    <s v="WO061445725"/>
    <m/>
    <m/>
    <m/>
    <n v="109.9765752"/>
    <n v="-7.4650698999999898"/>
    <s v="|MN02495|MYIA-086339101590/POI/SUCI SUSILOWATI/081328612610/sd4sapuran@yahoo.co.id"/>
    <s v="MYIB_ASSISTANT"/>
    <m/>
    <m/>
    <m/>
    <m/>
    <m/>
    <m/>
    <m/>
    <m/>
    <s v="Management Janji"/>
    <s v="2026-08-11 15:00:00 | Nama PIC:  bp katrin  No HP: 082322546464 Alt: Tanggal: 11/8/2026 Jam Pasang: Sore Note: Hubungi sebelum ke lokasi, terimakasih."/>
    <s v="FCC"/>
    <d v="2026-10-08T19:09:56"/>
    <d v="2026-08-11T15:00:00"/>
    <m/>
    <s v="SURVEY_NEW_MANJA"/>
    <s v="X"/>
    <s v="NO ADDON"/>
    <m/>
    <s v="MIE - SEND SURVEY"/>
    <s v="HSI Bisnis Promo HUT Telkom PSB 70% - 50 Mbps"/>
    <s v="INDIBIZ"/>
    <m/>
    <m/>
    <d v="2026-08-11T15:00:00"/>
    <s v="2026-08-11 15:00:00 | Nama PIC:  bp katrin  No HP: 082322546464 Alt: Tanggal: 11/8/2026 Jam Pasang: Sore Note: Hubungi sebelum ke lokasi, terimakasih."/>
    <m/>
    <m/>
    <m/>
    <e v="#NUM!"/>
    <e v="#NUM!"/>
    <x v="1"/>
    <x v="1"/>
  </r>
  <r>
    <n v="795"/>
    <n v="1002504436"/>
    <n v="3"/>
    <x v="4"/>
    <n v="5"/>
    <s v="MATARAM"/>
    <s v="SUMBAWA"/>
    <s v="SBW"/>
    <s v="REG"/>
    <s v="AO"/>
    <s v="NEW SALES"/>
    <s v="1P INET"/>
    <s v="102 | FOLLOW UP COMPLETED"/>
    <s v="RBS-Regional 3"/>
    <d v="2026-08-01T11:31:57"/>
    <d v="2026-08-03T13:32:46"/>
    <n v="69356666"/>
    <m/>
    <n v="172606810517"/>
    <s v="SMP IT ABU HURAIRAH SUMBAWA"/>
    <s v="ODP-SBW-FBK/12 FBK/D01/12.01"/>
    <s v="WO060634705"/>
    <m/>
    <m/>
    <m/>
    <n v="117.4378584"/>
    <n v="-8.6448596000000002"/>
    <s v="|MN01595|MYIA-012000125241/POI/FIRMAN/087860187055/smpitputra.abhursumbawa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1:39:50"/>
    <d v="2026-08-02T08:00:00"/>
    <s v="Kendala Lainnya"/>
    <s v="REVOKE"/>
    <s v="X"/>
    <s v="NO ADDON"/>
    <m/>
    <s v="Follow Up Revoke Completed, New Order ID : SC1002506111"/>
    <s v="HSI Bisnis Promo HUT Telkom PSB 70% - 50 Mbps"/>
    <s v="INDIBIZ"/>
    <m/>
    <m/>
    <d v="2026-08-02T08:00:00"/>
    <s v="2026-08-02 08:00:00 | M Janji : (02/08/2026) jam Pasang : 09:00 Note : hubungi pelanggan jika ingin kelokasi"/>
    <m/>
    <m/>
    <m/>
    <e v="#NUM!"/>
    <e v="#NUM!"/>
    <x v="1"/>
    <x v="4"/>
  </r>
  <r>
    <n v="796"/>
    <n v="1002508469"/>
    <n v="3"/>
    <x v="7"/>
    <n v="4"/>
    <s v="KUDUS"/>
    <s v="PURWODADI"/>
    <s v="GBU"/>
    <s v="REG"/>
    <s v="AO"/>
    <s v="NEW SALES"/>
    <m/>
    <s v="102 | FOLLOW UP COMPLETED"/>
    <s v="RBS-Regional 3"/>
    <d v="2026-08-04T14:31:58"/>
    <d v="2026-08-09T10:55:07"/>
    <n v="69358318"/>
    <n v="2922951017"/>
    <n v="142516104444"/>
    <s v="PT GLOBAL JET EXPRESS"/>
    <s v="ODP-GBU-FF/014"/>
    <s v="WO061110483"/>
    <m/>
    <m/>
    <m/>
    <n v="110.6321945"/>
    <n v="-7.1613876000000003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M Janji : (07/08/026) jam Pasang : 09:00 Note : hubungi pelanggan jika ingin kelokasi|40951378|MYDITA"/>
    <s v="FCC"/>
    <d v="2026-04-08T14:40:14"/>
    <d v="2026-08-07T15:00:00"/>
    <s v="Kendala Teknik"/>
    <s v="REVOKE"/>
    <s v="GUBUG"/>
    <s v="NO ADDON"/>
    <m/>
    <s v="Follow Up Revoke Completed, New Order ID : SC1002516388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1"/>
    <x v="1"/>
  </r>
  <r>
    <n v="797"/>
    <n v="1002517556"/>
    <n v="3"/>
    <x v="1"/>
    <n v="4"/>
    <s v="PEKALONGAN"/>
    <s v="BREBES"/>
    <s v="BRB"/>
    <s v="REG"/>
    <s v="AO"/>
    <s v="NEW SALES"/>
    <m/>
    <s v="MIE - SEND SURVEY"/>
    <s v="RBS-Regional 3"/>
    <d v="2026-08-10T12:04:07"/>
    <d v="2026-08-10T15:54:27"/>
    <n v="69362341"/>
    <m/>
    <n v="146284107593"/>
    <s v="SMKN 1 BREBES"/>
    <s v="ODP-BRB-FG/069"/>
    <s v="WO061424905"/>
    <m/>
    <m/>
    <m/>
    <n v="109.04872159999999"/>
    <n v="-6.8769770000000001"/>
    <s v="AMRBS;403095;REG3;BAYU;085100296564;HSI 1S 50MB;PIC 089682135614;sarasnomo55@gmail.com"/>
    <s v="Account Manager"/>
    <m/>
    <m/>
    <m/>
    <m/>
    <m/>
    <m/>
    <m/>
    <m/>
    <s v="Management Janji"/>
    <s v="2026-08-11 13:00:00|Nama PIC:  bp rudini  No HP: 089682135614 Alt: Tanggal: 11/8/2026 Jam Pasang: Siang Note: Hubungi sebelum ke lokasi, terimakasih.|40010577|MYDITA"/>
    <s v="FCC"/>
    <d v="2026-10-08T12:09:56"/>
    <d v="2026-08-11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rudini  No HP: 089682135614 Alt: Tanggal: 11/8/2026 Jam Pasang: Siang Note: Hubungi sebelum ke lokasi, terimakasih.|40010577|MYDITA"/>
    <m/>
    <m/>
    <m/>
    <e v="#NUM!"/>
    <e v="#NUM!"/>
    <x v="1"/>
    <x v="1"/>
  </r>
  <r>
    <n v="798"/>
    <n v="1002513438"/>
    <n v="3"/>
    <x v="0"/>
    <n v="5"/>
    <s v="KEDIRI"/>
    <s v="KEDIRI"/>
    <s v="KDI"/>
    <s v="REG"/>
    <s v="AO"/>
    <s v="NEW SALES"/>
    <s v="1P INET"/>
    <s v="Completed (PS)"/>
    <s v="RBS-Regional 3"/>
    <d v="2026-08-06T18:25:57"/>
    <d v="2026-08-07T16:52:34"/>
    <n v="69360323"/>
    <m/>
    <n v="152610241469"/>
    <s v="SPBU 54.641.26 KEDIRI"/>
    <s v="ODP-KDI-FAS/49 FAS/D03/49.01"/>
    <s v="WO061114049"/>
    <m/>
    <m/>
    <m/>
    <n v="112.040719"/>
    <n v="-7.8081211000000001"/>
    <s v="|MN00418|MYIA-045777034632/POI/PUPUT WIJAYANTI/085736677773/spbukatang1@gmail.com"/>
    <s v="MYIB_ASSISTANT"/>
    <m/>
    <m/>
    <m/>
    <m/>
    <m/>
    <m/>
    <m/>
    <m/>
    <s v="Management Janji"/>
    <s v="2026-08-08 08:00:00 | M Janji :  08 Agustus 2026 Jam Pasang : Pagi Note : hubungi pelanggan jika ingin ke lokasi, terima kasih."/>
    <s v="FCC"/>
    <d v="2026-06-08T18:39:57"/>
    <d v="2026-08-08T08:00:00"/>
    <m/>
    <s v="PS"/>
    <s v="X"/>
    <s v="NO ADDON"/>
    <n v="20260807"/>
    <s v="Completed"/>
    <s v="HSI Bisnis Promo HUT Telkom PSB 70% - 50 Mbps"/>
    <s v="INDIBIZ"/>
    <m/>
    <m/>
    <d v="2026-08-08T08:00:00"/>
    <s v="2026-08-08 08:00:00 | M Janji :  08 Agustus 2026 Jam Pasang : Pagi Note : hubungi pelanggan jika ingin ke lokasi, terima kasih."/>
    <n v="2026"/>
    <n v="8"/>
    <n v="7"/>
    <d v="2026-08-07T00:00:00"/>
    <n v="-1.3333333333357587"/>
    <x v="0"/>
    <x v="24"/>
  </r>
  <r>
    <n v="799"/>
    <n v="1002510952"/>
    <n v="3"/>
    <x v="4"/>
    <n v="5"/>
    <s v="MATARAM"/>
    <s v="LOMBOK BARAT TENGAH"/>
    <s v="GER"/>
    <s v="REG"/>
    <s v="AO"/>
    <s v="NEW SALES"/>
    <s v="1P INET"/>
    <s v="7 | OSS - PROVISIONING ISSUED"/>
    <s v="RBS-Regional 3"/>
    <d v="2026-08-05T15:04:57"/>
    <d v="2026-08-07T08:08:51"/>
    <n v="69359351"/>
    <m/>
    <n v="172602203753"/>
    <s v="SPPG Ombe Baru"/>
    <s v="ODP-GER-FAF/32"/>
    <s v="WO060998933"/>
    <m/>
    <m/>
    <m/>
    <n v="116.133645637345"/>
    <n v="-8.6527050186505292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05-08T15:10:31"/>
    <d v="2026-08-07T08:00:00"/>
    <m/>
    <s v="PI"/>
    <s v="LOMBOK TENGAH"/>
    <s v="NO ADDON"/>
    <m/>
    <s v="Provisioning Issued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1"/>
    <x v="9"/>
  </r>
  <r>
    <n v="800"/>
    <n v="1002504378"/>
    <n v="3"/>
    <x v="3"/>
    <n v="4"/>
    <s v="PURWOKERTO"/>
    <s v="BANJARNEGARA"/>
    <s v="BJR"/>
    <s v="REG"/>
    <s v="AO"/>
    <s v="NEW SALES"/>
    <m/>
    <s v="Completed (PS)"/>
    <s v="RBS-Regional 3"/>
    <d v="2026-08-01T10:45:59"/>
    <d v="2026-08-01T11:41:28"/>
    <n v="69355162"/>
    <m/>
    <n v="146372103592"/>
    <s v="TOKO MULYA"/>
    <s v="ODP-BJR-FAG/013"/>
    <s v="WO060630011"/>
    <m/>
    <m/>
    <m/>
    <n v="109.600122"/>
    <n v="-7.3503530000000001"/>
    <s v="|MC00213|MYIA-052175650340/POI/MULYATI/088708175802/poncokrc31@gmail.com"/>
    <s v="Sales Profesional"/>
    <m/>
    <m/>
    <m/>
    <m/>
    <m/>
    <m/>
    <m/>
    <m/>
    <s v="Management Janji"/>
    <s v="2026-07-31 13:00:00 | M Janji :  31 Juli 2026  Jam Pasang : Pagi / Siang  Note : hubungi pelanggan jika ingin kelokasi"/>
    <s v="FCC"/>
    <d v="2026-01-08T10:54:54"/>
    <m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M Janji :  31 Juli 2026  Jam Pasang : Pagi / Siang  Note : hubungi pelanggan jika ingin kelokasi"/>
    <n v="2026"/>
    <n v="8"/>
    <n v="1"/>
    <d v="2026-08-01T00:00:00"/>
    <n v="-0.29166666666424135"/>
    <x v="0"/>
    <x v="1"/>
  </r>
  <r>
    <n v="801"/>
    <n v="1002516587"/>
    <n v="3"/>
    <x v="2"/>
    <n v="5"/>
    <s v="DENPASAR"/>
    <s v="SANUR"/>
    <s v="TOP"/>
    <s v="REG"/>
    <s v="AO"/>
    <s v="NEW SALES"/>
    <m/>
    <s v="Completed (PS)"/>
    <s v="RBS-Regional 3"/>
    <d v="2026-08-09T16:17:31"/>
    <d v="2026-08-10T16:04:58"/>
    <n v="69360114"/>
    <m/>
    <n v="172422212704"/>
    <s v="SPBU5480103"/>
    <s v="ODP-TOP-FF/41"/>
    <s v="WO061333724"/>
    <m/>
    <m/>
    <m/>
    <n v="115.251884"/>
    <n v="-8.6410959999999992"/>
    <s v="|MN02665|MYIA-048118956985/POI/pak agung/085738735929/spbu.bali.5480103@gmail.com"/>
    <s v="Sales Force DBS"/>
    <m/>
    <m/>
    <m/>
    <m/>
    <m/>
    <m/>
    <m/>
    <m/>
    <s v="Management Janji"/>
    <s v="2026-08-07 13:00:00 | Nama PIC : Dwija   No HP : 085738735929  Alt :   M Janji : 07/08/2026  Jam Pasang : 08.00 - 13:00   NoteÃ‚Â :  hubungi terlebih dahulu sebelum kelokasi"/>
    <s v="FCC"/>
    <d v="2026-09-08T16:25:16"/>
    <m/>
    <m/>
    <s v="PS"/>
    <s v="TOHPATI SUKAWATI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7 13:00:00 | Nama PIC : Dwija   No HP : 085738735929  Alt :   M Janji : 07/08/2026  Jam Pasang : 08.00 - 13:00   NoteÃ‚Â :  hubungi terlebih dahulu sebelum kelokasi"/>
    <n v="2026"/>
    <n v="8"/>
    <n v="10"/>
    <d v="2026-08-10T00:00:00"/>
    <n v="0.70833333333575865"/>
    <x v="0"/>
    <x v="2"/>
  </r>
  <r>
    <n v="802"/>
    <n v="1002516964"/>
    <n v="3"/>
    <x v="5"/>
    <n v="5"/>
    <s v="SBY SELATAN"/>
    <s v="MANYAR"/>
    <s v="GBG"/>
    <s v="REG"/>
    <s v="AO"/>
    <s v="NEW SALES"/>
    <m/>
    <s v="MIE - SEND SURVEY"/>
    <s v="RBS-Regional 3"/>
    <d v="2026-08-10T09:14:22"/>
    <d v="2026-08-10T11:58:02"/>
    <n v="69362098"/>
    <m/>
    <n v="152320246238"/>
    <s v="PT PELITA MULYA"/>
    <s v="ODP-MYR-FTZ/44"/>
    <s v="WO061384112"/>
    <m/>
    <m/>
    <m/>
    <n v="112.7538989"/>
    <n v="-7.2605101000000003"/>
    <s v="AMRBS;405989;AMEX;SRI MUJI H;RBS-3;SURAMADU;PSB;PT PELITA MULYA;YOKO;081357674198;pt.pelitamulya@gmail.com;HSI Bisnis (1:1) 50 Mbps (Rp 439.000) PSB Rp 150.000;"/>
    <s v="Amex"/>
    <m/>
    <m/>
    <m/>
    <m/>
    <m/>
    <m/>
    <m/>
    <m/>
    <s v="Management Janji"/>
    <s v="2026-08-13 15:00:00|Nama PIC:  bp yoko  No HP: 081357674198 Alt: 0315024217 Tanggal: 13/8/2026 Jam Pasang: Sore Note: Hubungi sebelum ke lokasi, terimakasih.|40010577|MYDITA"/>
    <s v="FCC"/>
    <d v="2026-10-08T09:25:41"/>
    <d v="2026-08-13T15:00:00"/>
    <m/>
    <s v="SURVEY_NEW_MANJA"/>
    <s v="DARMO GUBENG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:  bp yoko  No HP: 081357674198 Alt: 0315024217 Tanggal: 13/8/2026 Jam Pasang: Sore Note: Hubungi sebelum ke lokasi, terimakasih.|40010577|MYDITA"/>
    <m/>
    <m/>
    <m/>
    <e v="#NUM!"/>
    <e v="#NUM!"/>
    <x v="1"/>
    <x v="12"/>
  </r>
  <r>
    <n v="803"/>
    <n v="1002510788"/>
    <n v="3"/>
    <x v="4"/>
    <n v="5"/>
    <s v="KUPANG"/>
    <s v="KUPANG"/>
    <s v="KPN"/>
    <s v="REG"/>
    <s v="AO"/>
    <s v="NEW SALES"/>
    <s v="1P INET"/>
    <s v="Completed (PS)"/>
    <s v="RBS-Regional 3"/>
    <d v="2026-08-05T14:25:57"/>
    <d v="2026-08-07T14:15:41"/>
    <n v="69359292"/>
    <m/>
    <n v="172502311379"/>
    <s v="SMP Kupang Montessori School"/>
    <s v="ODP-KPN-FG/87 FG/D05/87.01"/>
    <s v="WO060993852"/>
    <m/>
    <m/>
    <m/>
    <n v="123.600599281489"/>
    <n v="-10.1753960476873"/>
    <s v="MD|MYDB-20260805264441|DC40005/MC40070|SMP Kupang Montessori School|082236039901"/>
    <s v="MYDIGIBIZPARTNER"/>
    <m/>
    <m/>
    <m/>
    <m/>
    <m/>
    <m/>
    <m/>
    <m/>
    <s v="Management Janji"/>
    <s v="2026-08-06 13:00:00 | Nama PIC : IBU FERO No HP : 082236039901 Alt :  M Janji : (kamis/6/AGUSTUS/2026) jam Pasang : 09:00 Note : hubungi pelanggan jika ingin kelokasi"/>
    <s v="FCC"/>
    <d v="2026-05-08T14:39:46"/>
    <d v="2026-08-06T13:00:00"/>
    <m/>
    <s v="PS"/>
    <s v="KUPANG"/>
    <s v="NO ADDON"/>
    <n v="20260807"/>
    <s v="Completed"/>
    <s v="HSI Bisnis Promo HUT Telkom PSB 70% - 75 Mbps"/>
    <s v="INDIBIZ"/>
    <m/>
    <m/>
    <d v="2026-08-06T13:00:00"/>
    <s v="2026-08-06 13:00:00 | Nama PIC : IBU FERO No HP : 082236039901 Alt :  M Janji : (kamis/6/AGUSTUS/2026) jam Pasang : 09:00 Note : hubungi pelanggan jika ingin kelokasi"/>
    <n v="2026"/>
    <n v="8"/>
    <n v="7"/>
    <d v="2026-08-07T00:00:00"/>
    <n v="0.45833333333575865"/>
    <x v="0"/>
    <x v="19"/>
  </r>
  <r>
    <n v="804"/>
    <n v="1002508679"/>
    <n v="3"/>
    <x v="3"/>
    <n v="4"/>
    <s v="MAGELANG"/>
    <s v="PURWOREJJO"/>
    <s v="KTA"/>
    <s v="REG"/>
    <s v="AO"/>
    <s v="NEW SALES"/>
    <m/>
    <s v="Completed (PS)"/>
    <s v="RBS-Regional 3"/>
    <d v="2026-08-04T14:47:20"/>
    <d v="2026-08-06T19:44:46"/>
    <n v="69358414"/>
    <m/>
    <n v="146142107607"/>
    <s v="Smart Digital Marketing"/>
    <s v="ODP-KTA-FAP/034"/>
    <s v="WO061054678"/>
    <m/>
    <m/>
    <m/>
    <n v="109.92384642357101"/>
    <n v="-7.7201677027679603"/>
    <s v="|MN01685|/LILIS SETYOWATI CATUR/085875078531/liliscatur321@gmail.com"/>
    <s v="Sales Profesional"/>
    <m/>
    <m/>
    <m/>
    <m/>
    <m/>
    <m/>
    <m/>
    <m/>
    <s v="Management Janji"/>
    <s v="2026-08-08 08:00:00|Nama PIC : Bapak Aditya No HP : 085875078531 No Alternatif : -  M Janji : 08/08/2026 Jam Pasang : Pagi NoteÃ‚Â :  Hubungi terlebih dahulu sebelum ke lokasi |40961370|MYDITA"/>
    <s v="FCC"/>
    <d v="2026-04-08T14:55:17"/>
    <d v="2026-08-08T08:00:00"/>
    <m/>
    <s v="PS"/>
    <s v="KUTOARJ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Bapak Aditya No HP : 085875078531 No Alternatif : -  M Janji : 08/08/2026 Jam Pasang : Pagi NoteÃ‚Â :  Hubungi terlebih dahulu sebelum ke lokasi |40961370|MYDITA"/>
    <n v="2026"/>
    <n v="8"/>
    <n v="6"/>
    <d v="2026-08-06T00:00:00"/>
    <n v="-2.3333333333357587"/>
    <x v="0"/>
    <x v="1"/>
  </r>
  <r>
    <n v="805"/>
    <n v="1002505928"/>
    <n v="3"/>
    <x v="3"/>
    <n v="4"/>
    <s v="PURWOKERTO"/>
    <s v="PURWOKERTO"/>
    <s v="AJB"/>
    <s v="REG"/>
    <s v="AO"/>
    <s v="NEW SALES"/>
    <m/>
    <s v="Completed (PS)"/>
    <s v="RBS-Regional 3"/>
    <d v="2026-08-03T11:50:29"/>
    <d v="2026-08-03T13:32:51"/>
    <n v="69355234"/>
    <m/>
    <n v="143387117685"/>
    <s v="SPPG BANYUMAS BANTERAN 2 WANGON"/>
    <s v="ODP-AJB-FG/096"/>
    <s v="WO060777516"/>
    <m/>
    <m/>
    <m/>
    <n v="109.06545164266601"/>
    <n v="-7.5101454762065396"/>
    <s v="|MC00213|MYIA-092121090220/POI/RENDY INDRA PRATAMA/081327176491/sppgbanteranwangon@gmail.com"/>
    <s v="Sales Profesional"/>
    <m/>
    <m/>
    <m/>
    <m/>
    <m/>
    <m/>
    <m/>
    <m/>
    <s v="Management Janji"/>
    <s v="2026-07-31 13:00:00 | M Janji :  31 Juli 2026  Jam Pasang : Pagi / Siang  Note : hubungi pelanggan jika ingin kelokasi  "/>
    <s v="FCC"/>
    <d v="2026-03-08T11:55:02"/>
    <m/>
    <m/>
    <s v="PS"/>
    <s v="AJIBARANG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1 13:00:00 | M Janji :  31 Juli 2026  Jam Pasang : Pagi / Siang  Note : hubungi pelanggan jika ingin kelokasi  "/>
    <n v="2026"/>
    <n v="8"/>
    <n v="3"/>
    <d v="2026-08-03T00:00:00"/>
    <n v="-0.29166666666424135"/>
    <x v="0"/>
    <x v="1"/>
  </r>
  <r>
    <n v="806"/>
    <n v="1002514449"/>
    <n v="3"/>
    <x v="3"/>
    <n v="4"/>
    <s v="YOGYAKARTA"/>
    <s v="INNER - YOGYA JATENG SELATAN"/>
    <s v="KEN"/>
    <s v="REG"/>
    <s v="AO"/>
    <s v="NEW SALES"/>
    <s v="1P INET"/>
    <s v="98 | OSS - CANCEL COMPLETE"/>
    <s v="RBS-Regional 3"/>
    <d v="2026-08-07T11:58:57"/>
    <d v="2026-08-10T11:45:23"/>
    <n v="69360708"/>
    <m/>
    <n v="146130138434"/>
    <s v="ASTANA PROPERTY 6"/>
    <s v="ODP-KEN-FAW/037 FAW/D05/037.01"/>
    <s v="WO061154059"/>
    <m/>
    <m/>
    <m/>
    <n v="110.38862570000001"/>
    <n v="-7.71128059999998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07-08T12:10:12"/>
    <d v="2026-08-09T13:00:00"/>
    <s v="Kendala Teknik"/>
    <s v="CANCEL"/>
    <s v="KENTUNGAN"/>
    <s v="NO ADDON"/>
    <m/>
    <s v="Cancel Completed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1"/>
    <x v="1"/>
  </r>
  <r>
    <n v="807"/>
    <n v="1002507601"/>
    <n v="3"/>
    <x v="2"/>
    <n v="5"/>
    <s v="SINGARJA"/>
    <s v="TABANAN"/>
    <s v="TBN"/>
    <s v="REG"/>
    <s v="AO"/>
    <s v="NEW SALES"/>
    <m/>
    <s v="Completed (PS)"/>
    <s v="RBS-Regional 2"/>
    <d v="2026-08-04T11:00:50"/>
    <d v="2026-08-04T18:08:59"/>
    <n v="66525052"/>
    <m/>
    <n v="172413244281"/>
    <s v="PT. BANGUN INFORMASI TEKNOLOGI"/>
    <s v="ODP-TBN-FBM/06"/>
    <s v="WO060870894"/>
    <m/>
    <m/>
    <m/>
    <n v="115.13273100000001"/>
    <n v="-8.5523699999999998"/>
    <s v="AMRBS;950223;ALDHIAZ;JKT OUTER;HSI Bisnis PSB 70% - 50 Mbps - (439000);CP SANDY 087778113956;billing@bnteknologi.com  "/>
    <s v="Account Manager"/>
    <m/>
    <m/>
    <m/>
    <m/>
    <m/>
    <m/>
    <m/>
    <m/>
    <s v="Management Janji"/>
    <s v="2026-08-01 13:00:00|Nama PIC: bp sandy   Notel: 087778113956  Alt: -   Tanggal: 1/8/2026  Jam Pasang: Siang  Note: Hubungi sebelum ke lokasi, terimakasih.|RI2334|MYDITA"/>
    <s v="FCC"/>
    <d v="2026-04-08T11:10:54"/>
    <m/>
    <m/>
    <s v="PS"/>
    <s v="TABANA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4T07:00:00"/>
    <s v="2026-08-01 13:00:00|Nama PIC: bp sandy   Notel: 087778113956  Alt: -   Tanggal: 1/8/2026  Jam Pasang: Siang  Note: Hubungi sebelum ke lokasi, terimakasih.|RI2334|MYDITA"/>
    <n v="2026"/>
    <n v="8"/>
    <n v="4"/>
    <d v="2026-08-04T00:00:00"/>
    <n v="-0.29166666666424135"/>
    <x v="0"/>
    <x v="29"/>
  </r>
  <r>
    <n v="808"/>
    <n v="1002517059"/>
    <n v="3"/>
    <x v="6"/>
    <n v="5"/>
    <s v="PASURUAN"/>
    <s v="PROBOLINGGO"/>
    <s v="PBL"/>
    <s v="REG"/>
    <s v="AO"/>
    <s v="NEW SALES"/>
    <m/>
    <s v="OSS - FALLOUT"/>
    <s v="RBS-Regional 3"/>
    <d v="2026-08-10T09:34:19"/>
    <d v="2026-08-10T14:52:31"/>
    <n v="69362138"/>
    <m/>
    <n v="152505340655"/>
    <s v="TOKO INDRA"/>
    <s v="ODP-PBL-FBA/05"/>
    <s v="WO061404635"/>
    <m/>
    <m/>
    <m/>
    <n v="113.07181610000001"/>
    <n v="-7.9582794000000003"/>
    <s v="|MN01068|/TOKO INDRA/WINBACK 2.0 HSI B2B (1:1) 100MBPS 535RB PSB DISC 70%//ucil88523@gmail.com/INDRA/82230045654"/>
    <s v="Sales Force DBS"/>
    <m/>
    <m/>
    <m/>
    <m/>
    <m/>
    <m/>
    <m/>
    <m/>
    <s v="Management Janji"/>
    <s v="2026-08-17 15:00:00|Nama PIC:  bp rudi  No HP: 082230045654 Alt: Tanggal: 17/8/2026 Jam Pasang: Sore Note: Hubungi sebelum ke lokasi, terimakasih.|40010577|MYDITA"/>
    <s v="FCC"/>
    <d v="2026-10-08T09:40:02"/>
    <d v="2026-08-17T15:00:00"/>
    <s v="Kendala Pelanggan"/>
    <s v="FO_WFM"/>
    <s v="PROBOLINGGO"/>
    <s v="NO ADDON"/>
    <m/>
    <s v="Provisioning Failed|WFM|INF009012394|PP_-7.927435,113.1176467_lanjut beso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5:00:00"/>
    <s v="2026-08-17 15:00:00|Nama PIC:  bp rudi  No HP: 082230045654 Alt: Tanggal: 17/8/2026 Jam Pasang: Sore Note: Hubungi sebelum ke lokasi, terimakasih.|40010577|MYDITA"/>
    <m/>
    <m/>
    <m/>
    <e v="#NUM!"/>
    <e v="#NUM!"/>
    <x v="1"/>
    <x v="25"/>
  </r>
  <r>
    <n v="809"/>
    <n v="1002511256"/>
    <n v="3"/>
    <x v="6"/>
    <n v="5"/>
    <s v="PASURUAN"/>
    <s v="PROBOLINGGO"/>
    <s v="SKP"/>
    <s v="REG"/>
    <s v="AO"/>
    <s v="NEW SALES"/>
    <m/>
    <s v="Completed (PS)"/>
    <s v="RBS-Regional 3"/>
    <d v="2026-08-05T17:20:09"/>
    <d v="2026-08-06T16:02:48"/>
    <n v="69359441"/>
    <m/>
    <n v="152528204011"/>
    <s v="VILLA NGADAS MOTOR"/>
    <s v="ODP-SKP-FC/29"/>
    <s v="WO061078510"/>
    <m/>
    <m/>
    <m/>
    <n v="112.99459640000001"/>
    <n v="-7.9194627999999998"/>
    <s v="|MN00836|/VILLA NGADAS MOTOR/WINBACK 2.0 HSI B2B (1:1) 50MBPS 355RB PSB DISC 70%//anggiagrisyandi@gmail.com/WINDARTO/082334668879 / 82246780298"/>
    <s v="Sales Force DBS"/>
    <m/>
    <m/>
    <m/>
    <m/>
    <m/>
    <m/>
    <m/>
    <m/>
    <s v="Management Janji"/>
    <s v="2026-08-07 13:00:00|Nama PIC : BAPAK WINDARTO No HP : 082334668879 Alt :  M Janji : (JUMAT/7/AGUSTUS/2026) jam Pasang : 09:00 Note : hubungi pelanggan jika ingin kelokasi|40961370|MYDITA"/>
    <s v="FCC"/>
    <d v="2026-05-08T17:25:33"/>
    <d v="2026-08-07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WINDARTO No HP : 082334668879 Alt :  M Janji : (JUMAT/7/AGUSTUS/2026) jam Pasang : 09:00 Note : hubungi pelanggan jika ingin kelokasi|40961370|MYDITA"/>
    <n v="2026"/>
    <n v="8"/>
    <n v="6"/>
    <d v="2026-08-06T00:00:00"/>
    <n v="-1.5416666666642413"/>
    <x v="0"/>
    <x v="25"/>
  </r>
  <r>
    <n v="810"/>
    <n v="1002517766"/>
    <n v="3"/>
    <x v="0"/>
    <n v="5"/>
    <s v="MADIUN"/>
    <s v="MADIUN"/>
    <s v="MSP"/>
    <s v="REG"/>
    <s v="AO"/>
    <s v="NEW SALES"/>
    <m/>
    <s v="Completed (PS)"/>
    <s v="RBS-Regional 3"/>
    <d v="2026-08-10T13:32:30"/>
    <d v="2026-08-10T16:06:27"/>
    <n v="69361414"/>
    <m/>
    <n v="152631207126"/>
    <s v="SPBU 54.633.08"/>
    <s v="ODP-MSP-FD/51"/>
    <s v="WO061400574"/>
    <m/>
    <m/>
    <m/>
    <n v="111.44842199999999"/>
    <n v="-7.5622879999999997"/>
    <s v="|MN02429|MYIA-015541949861/POI/ARIS WIDIYANTO/081335618198/spbu.dewisri.5463308@gmail.com"/>
    <s v="MYDIGIBIZPARTNER"/>
    <m/>
    <m/>
    <m/>
    <m/>
    <m/>
    <m/>
    <m/>
    <m/>
    <s v="Management Janji"/>
    <s v="2026-08-09 13:00:00 | Nama Pic : BP ARIS  No Hp Pic : 081335618198  Jam Pemasangan : 08:00 - 12.00  Tanggal Pemasangan : MINGGU 09 AGUSTUS 2026  Info Tambahan : Hubungi pelanggan sebelum datang ke lokasi, terima kasih."/>
    <s v="FCC"/>
    <d v="2026-10-08T13:39:47"/>
    <m/>
    <m/>
    <s v="PS"/>
    <s v="CARUBAN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13:00:00 | Nama Pic : BP ARIS  No Hp Pic : 081335618198  Jam Pemasangan : 08:00 - 12.00  Tanggal Pemasangan : MINGGU 09 AGUSTUS 2026  Info Tambahan : Hubungi pelanggan sebelum datang ke lokasi, terima kasih."/>
    <n v="2026"/>
    <n v="8"/>
    <n v="10"/>
    <d v="2026-08-10T00:00:00"/>
    <n v="-0.29166666666424135"/>
    <x v="0"/>
    <x v="21"/>
  </r>
  <r>
    <n v="811"/>
    <n v="1002505905"/>
    <n v="3"/>
    <x v="6"/>
    <n v="5"/>
    <s v="SIDOARJO"/>
    <s v="INNER - JATIM TIMUR"/>
    <s v="SDA"/>
    <s v="REG"/>
    <s v="AO"/>
    <s v="NEW SALES"/>
    <m/>
    <s v="Completed (PS)"/>
    <s v="RBS-Regional 3"/>
    <d v="2026-08-03T11:37:05"/>
    <d v="2026-08-03T17:16:32"/>
    <n v="69356756"/>
    <n v="3135917276"/>
    <n v="152316231026"/>
    <s v="PT. OLAH KULINER NUSANTARA"/>
    <s v="ODP-SDA-FAG/13"/>
    <s v="WO060775807"/>
    <m/>
    <m/>
    <m/>
    <n v="112.69957549999999"/>
    <n v="-7.4513299999999996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 No HP : 085179647414  Alt : 082198650011 / 087870261013  M Janji : 02/08/2026  NoteÃ‚Â :  hubungi terlebih dahulu sebelum kelokasi|NE2261|MYDITA"/>
    <s v="FCC"/>
    <d v="2026-03-08T11:39:48"/>
    <m/>
    <m/>
    <s v="PS"/>
    <s v="SIDOARJO"/>
    <s v="NO ADDON"/>
    <n v="2026080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3T07:00:00"/>
    <s v="2026-08-02 13:00:00|Nama PIC : Rovik  No HP : 085179647414  Alt : 082198650011 / 087870261013  M Janji : 02/08/2026  NoteÃ‚Â :  hubungi terlebih dahulu sebelum kelokasi|NE2261|MYDITA"/>
    <n v="2026"/>
    <n v="8"/>
    <n v="3"/>
    <d v="2026-08-03T00:00:00"/>
    <n v="-0.29166666666424135"/>
    <x v="0"/>
    <x v="11"/>
  </r>
  <r>
    <n v="812"/>
    <n v="1002508902"/>
    <n v="3"/>
    <x v="2"/>
    <n v="5"/>
    <s v="SINGARJA"/>
    <s v="GIANYAR"/>
    <s v="GIN"/>
    <s v="REG"/>
    <s v="AO"/>
    <s v="NEW SALES"/>
    <m/>
    <s v="Completed (PS)"/>
    <s v="RBS-Regional 3"/>
    <d v="2026-08-04T15:29:21"/>
    <d v="2026-08-07T08:01:43"/>
    <n v="69358460"/>
    <m/>
    <n v="172407213204"/>
    <s v="SD NEGERI 4 KERAMAS"/>
    <s v="ODP-GIN-FB/04"/>
    <s v="WO060918019"/>
    <m/>
    <m/>
    <m/>
    <n v="115.3215168"/>
    <n v="-8.5734911"/>
    <s v="|MN02658|/PIC EKA YENI ASTUTI/085934480643/sdn4keramas@gmail.com"/>
    <s v="Sales Force DBS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4-08T15:40:01"/>
    <d v="2026-08-05T13:00:00"/>
    <m/>
    <s v="PS"/>
    <s v="GIANYAR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5T13:00:00"/>
    <s v="2026-08-05 13:00:00|Tanggal pemasangan : 05 agustus 2026 Jam pemasangan : 08.00 - 12.00 Info Tambahan : Hubungi pelanggan dulu sebelum ke lokasi terimakasih|40010577|MYDITA"/>
    <n v="2026"/>
    <n v="8"/>
    <n v="7"/>
    <d v="2026-08-07T00:00:00"/>
    <n v="1.4583333333357587"/>
    <x v="2"/>
    <x v="5"/>
  </r>
  <r>
    <n v="813"/>
    <n v="1002517451"/>
    <n v="3"/>
    <x v="0"/>
    <n v="5"/>
    <s v="KEDIRI"/>
    <s v="NGANJUK"/>
    <s v="NJK"/>
    <s v="REG"/>
    <s v="AO"/>
    <s v="NEW SALES"/>
    <s v="1P INET"/>
    <s v="7 | OSS - PROVISIONING ISSUED"/>
    <s v="RBS-Regional 3"/>
    <d v="2026-08-10T11:29:56"/>
    <d v="2026-08-11T08:07:24"/>
    <n v="69362301"/>
    <m/>
    <n v="152611229869"/>
    <s v="DEAR DREAM"/>
    <s v="ODP-NJK-FAC/76 FAC/D08/76.01"/>
    <s v="WO061379274"/>
    <m/>
    <m/>
    <m/>
    <n v="111.8875365"/>
    <n v="-7.6091363000000003"/>
    <s v="|MN01222|MYIA-062840143362/POI/H. ANANG WIBOWO, dr/081249597399/anangwibdr@gmail.com"/>
    <s v="MYIB_ASSISTANT"/>
    <m/>
    <m/>
    <m/>
    <m/>
    <m/>
    <m/>
    <m/>
    <m/>
    <s v="Management Janji"/>
    <s v="2026-08-11 08:00:00 | Nama PIC:  bp anang  No HP: 081249597399 Alt: Tanggal: 11/8/2026 Jam Pasang: Pagi Note: Hubungi sebelum ke lokasi, terimakasih."/>
    <s v="FCC"/>
    <d v="2026-10-08T11:40:04"/>
    <d v="2026-08-11T08:00:00"/>
    <m/>
    <s v="PI"/>
    <s v="X"/>
    <s v="NO ADDON"/>
    <m/>
    <s v="Provisioning Issued"/>
    <s v="HSI Bisnis Promo HUT Telkom PSB 70% - 50 Mbps"/>
    <s v="INDIBIZ"/>
    <m/>
    <m/>
    <d v="2026-08-11T08:00:00"/>
    <s v="2026-08-11 08:00:00 | Nama PIC:  bp anang  No HP: 081249597399 Alt: Tanggal: 11/8/2026 Jam Pasang: Pagi Note: Hubungi sebelum ke lokasi, terimakasih."/>
    <m/>
    <m/>
    <m/>
    <e v="#NUM!"/>
    <e v="#NUM!"/>
    <x v="1"/>
    <x v="20"/>
  </r>
  <r>
    <n v="814"/>
    <n v="1002505592"/>
    <n v="3"/>
    <x v="1"/>
    <n v="4"/>
    <s v="PEKALONGAN"/>
    <s v="BREBES"/>
    <s v="TTL"/>
    <s v="REG"/>
    <s v="AO"/>
    <s v="NEW SALES"/>
    <s v="1P INET"/>
    <s v="CANCEL COMPLETED"/>
    <s v="RBS-Regional 3"/>
    <d v="2026-08-03T09:18:34"/>
    <d v="2026-08-05T09:05:26"/>
    <n v="69355675"/>
    <m/>
    <m/>
    <s v="CV. SUBEKTI SETIABUDI"/>
    <m/>
    <s v="WO060499289"/>
    <m/>
    <m/>
    <m/>
    <n v="108.87929"/>
    <n v="-6.8726000000000003"/>
    <s v="|MN00292|MYIA-092902820817/POI/M IMAM SUROSO/081914133690/surosoimam840@gmail.com"/>
    <s v="MYIB_ASSISTANT"/>
    <m/>
    <m/>
    <m/>
    <m/>
    <m/>
    <m/>
    <m/>
    <m/>
    <s v="Management Janji"/>
    <s v="2026-08-01 08:00:00 | Jam Pemasangan : 09.00 Tanggal Pemasangan : JUMAT, 31 JULI 2026 Info Tambahan : Hubungi pelanggan sebelum datang ke lokasi, terima kasih."/>
    <s v="FCC"/>
    <d v="2026-03-08T09:25:39"/>
    <d v="2026-08-01T00:00:00"/>
    <m/>
    <s v="REJECT_FCC"/>
    <s v="KETANGGUNGAN"/>
    <s v="NO ADDON"/>
    <m/>
    <s v="DECLINE : Pelanggan tidak ingin menunggu Muhammad Fauzan Fidhianta 40961370|MYDITA"/>
    <s v="HSI Bisnis Promo HUT Telkom PSB 70% - 100 Mbps"/>
    <s v="INDIBIZ"/>
    <m/>
    <s v="DECLINE : Pelanggan tidak ingin menunggu Muhammad Fauzan Fidhianta 40961370|MYDITA"/>
    <d v="2026-08-01T08:00:00"/>
    <s v="2026-08-01 08:00:00 | Jam Pemasangan : 09.00 Tanggal Pemasangan : JUMAT, 31 JULI 2026 Info Tambahan : Hubungi pelanggan sebelum datang ke lokasi, terima kasih."/>
    <m/>
    <m/>
    <m/>
    <e v="#NUM!"/>
    <e v="#NUM!"/>
    <x v="1"/>
    <x v="1"/>
  </r>
  <r>
    <n v="815"/>
    <n v="1002512393"/>
    <n v="3"/>
    <x v="6"/>
    <n v="5"/>
    <s v="SIDOARJO"/>
    <s v="INNER - JATIM TIMUR"/>
    <s v="GDA"/>
    <s v="REG"/>
    <s v="AO"/>
    <s v="NEW SALES"/>
    <s v="1P INET"/>
    <s v="Completed (PS)"/>
    <s v="RBS-Regional 3"/>
    <d v="2026-08-06T13:25:57"/>
    <d v="2026-08-07T14:45:01"/>
    <n v="69359962"/>
    <m/>
    <n v="152317261813"/>
    <s v="PT. ASIA LUKI TRADING"/>
    <s v="ODP-GDA-FBH/05 FBH/D01/05.01"/>
    <s v="WO061076492"/>
    <m/>
    <m/>
    <m/>
    <n v="112.7206841"/>
    <n v="-7.3978486999999999"/>
    <s v="|MN00884|MYIA-049780388744/POI/Muhammad Zakky/082229331765/facclukas@gmail.com"/>
    <s v="MYIB_ASSISTANT"/>
    <m/>
    <m/>
    <m/>
    <m/>
    <m/>
    <m/>
    <m/>
    <m/>
    <s v="Management Janji"/>
    <s v="2026-08-07 15:00:00 | Nama PIC : Zakky No HP : 082229331765 Alt : 087848063429 M Janji : 07/08/2026 Jam Pasang : 08.00 - 13:00  NoteÃ‚Â :  hubungi terlebih dahulu sebelum kelokasi "/>
    <s v="FCC"/>
    <d v="2026-06-08T13:40:05"/>
    <d v="2026-08-07T15:00:00"/>
    <m/>
    <s v="PS"/>
    <s v="GEDANGAN"/>
    <s v="NO ADDON"/>
    <n v="20260807"/>
    <s v="Completed"/>
    <s v="HSI Bisnis Basic Promo HUT Telkom PSB 70% - 50 Mbps"/>
    <s v="INDIBIZ"/>
    <m/>
    <m/>
    <d v="2026-08-07T15:00:00"/>
    <s v="2026-08-07 15:00:00 | Nama PIC : Zakky No HP : 082229331765 Alt : 087848063429 M Janji : 07/08/2026 Jam Pasang : 08.00 - 13:00  NoteÃ‚Â :  hubungi terlebih dahulu sebelum kelokasi "/>
    <n v="2026"/>
    <n v="8"/>
    <n v="7"/>
    <d v="2026-08-07T00:00:00"/>
    <n v="-0.625"/>
    <x v="0"/>
    <x v="11"/>
  </r>
  <r>
    <n v="816"/>
    <n v="1002506649"/>
    <n v="3"/>
    <x v="3"/>
    <n v="4"/>
    <s v="YOGYAKARTA"/>
    <s v="INNER - YOGYA JATENG SELATAN"/>
    <s v="PGR"/>
    <s v="REG"/>
    <s v="AO"/>
    <s v="NEW SALES"/>
    <s v="1P INET"/>
    <s v="Completed (PS)"/>
    <s v="RBS-Regional 3"/>
    <d v="2026-08-03T19:52:56"/>
    <d v="2026-08-04T14:58:58"/>
    <n v="69357865"/>
    <m/>
    <n v="141114219227"/>
    <s v="KOST PUTRA PADI"/>
    <s v="ODP-PGR-FDH/008"/>
    <s v="WO060838856"/>
    <m/>
    <m/>
    <m/>
    <n v="110.320241680064"/>
    <n v="-7.8113436435731503"/>
    <s v="|MC80067|MYIA-000072141207/POI/Karina Widi Wijaya/085713324660/karinaawidii@gmail.com"/>
    <s v="MYIB_ASSISTANT"/>
    <m/>
    <m/>
    <m/>
    <m/>
    <m/>
    <m/>
    <m/>
    <m/>
    <s v="Management Janji"/>
    <s v="2026-08-05 08:00:00 |  M Janji : (04/08/2026) jam Pasang : 09:00 Note : hubungi pelanggan jika ingin kelokasi"/>
    <s v="FCC"/>
    <d v="2026-03-08T19:54:44"/>
    <d v="2026-08-05T08:00:00"/>
    <m/>
    <s v="PS"/>
    <s v="X"/>
    <s v="NO ADDON"/>
    <n v="20260804"/>
    <s v="Completed"/>
    <s v="HSI Bisnis Promo HUT Telkom PSB 70% - 200 Mbps"/>
    <s v="INDIBIZ"/>
    <m/>
    <m/>
    <d v="2026-08-05T08:00:00"/>
    <s v="2026-08-05 08:00:00 |  M Janji : (04/08/2026) jam Pasang : 09:00 Note : hubungi pelanggan jika ingin kelokasi"/>
    <n v="2026"/>
    <n v="8"/>
    <n v="4"/>
    <d v="2026-08-04T00:00:00"/>
    <n v="-1.3333333333357587"/>
    <x v="0"/>
    <x v="1"/>
  </r>
  <r>
    <n v="817"/>
    <n v="1002514724"/>
    <n v="3"/>
    <x v="4"/>
    <n v="5"/>
    <s v="KUPANG"/>
    <s v="LABOAN BAJO"/>
    <s v="RTE"/>
    <s v="REG"/>
    <s v="AO"/>
    <s v="NEW SALES"/>
    <s v="1P INET"/>
    <s v="8 | OSS - PONR"/>
    <s v="RBS-Regional 3"/>
    <d v="2026-08-07T13:58:56"/>
    <d v="2026-08-09T10:12:43"/>
    <n v="69360832"/>
    <m/>
    <n v="172514216893"/>
    <s v="Toko BaCha Borong"/>
    <s v="ODP-RTE-FE/07 FE/D01/07.01"/>
    <s v="WO061168711"/>
    <m/>
    <m/>
    <m/>
    <n v="120.6082067"/>
    <n v="-8.8148406000000001"/>
    <s v="|MN00118|MYIA-050689351898/POI/Ibu Meina Tri Sandi/081396714362/agungrahmat3949@gmail.com"/>
    <s v="MYIB_ASSISTANT"/>
    <m/>
    <m/>
    <m/>
    <m/>
    <m/>
    <m/>
    <m/>
    <m/>
    <s v="Management Janji"/>
    <s v="2026-08-08 13:00:00 | Nama PIC : Ibu Ibu Meina No HP : 081396714362 No Alternatif : 08123911002 M Janji : 08/08/2026 Jam Pasang : Pagi NoteÃ‚Â :  Hubungi terlebih dahulu sebelum ke lokasi "/>
    <s v="FCC"/>
    <d v="2026-07-08T14:10:02"/>
    <d v="2026-08-08T13:00:00"/>
    <m/>
    <s v="ACT_COM"/>
    <s v="X"/>
    <s v="NO ADDON"/>
    <m/>
    <s v="PONR"/>
    <s v="HSI Bisnis Promo HUT Telkom PSB 70% - 50 Mbps"/>
    <s v="INDIBIZ"/>
    <m/>
    <m/>
    <d v="2026-08-08T13:00:00"/>
    <s v="2026-08-08 13:00:00 | Nama PIC : Ibu Ibu Meina No HP : 081396714362 No Alternatif : 08123911002 M Janji : 08/08/2026 Jam Pasang : Pagi NoteÃ‚Â :  Hubungi terlebih dahulu sebelum ke lokasi "/>
    <m/>
    <m/>
    <m/>
    <e v="#NUM!"/>
    <e v="#NUM!"/>
    <x v="1"/>
    <x v="16"/>
  </r>
  <r>
    <n v="818"/>
    <n v="1002511661"/>
    <n v="3"/>
    <x v="1"/>
    <n v="4"/>
    <s v="PEKALONGAN"/>
    <s v="PEMALANG"/>
    <s v="RDD"/>
    <s v="REG"/>
    <s v="AO"/>
    <s v="NEW SALES"/>
    <m/>
    <s v="WAITING AKTIFASI IHLD"/>
    <s v="RBS-Regional 3"/>
    <d v="2026-08-06T09:49:46"/>
    <d v="2026-08-06T18:09:03"/>
    <n v="69358113"/>
    <m/>
    <m/>
    <s v="PT GLOBAL JET EXPRESS"/>
    <m/>
    <s v="WO060881525"/>
    <m/>
    <m/>
    <m/>
    <n v="109.239997"/>
    <n v="-7.0606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6-08T09:55:05"/>
    <d v="2026-08-06T00:00:00"/>
    <m/>
    <s v="UNSC"/>
    <s v="RANDUDONGKAL"/>
    <s v="NO ADDON"/>
    <m/>
    <s v="WAITING:  |MYDITA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1"/>
    <x v="1"/>
  </r>
  <r>
    <n v="819"/>
    <n v="1002517746"/>
    <n v="3"/>
    <x v="7"/>
    <n v="4"/>
    <s v="KUDUS"/>
    <s v="BLORA"/>
    <s v="BLO"/>
    <s v="REG"/>
    <s v="AO"/>
    <s v="NEW SALES"/>
    <s v="1P INET"/>
    <s v="MIE - SEND SURVEY"/>
    <s v="RBS-Regional 3"/>
    <d v="2026-08-10T13:25:57"/>
    <d v="2026-08-10T13:28:01"/>
    <n v="69362422"/>
    <m/>
    <n v="141569115708"/>
    <s v="toko bintang"/>
    <s v="ODP-BLO-FGA/010 FGA/D01/010.01"/>
    <s v="WO061398945"/>
    <m/>
    <m/>
    <m/>
    <n v="111.518608"/>
    <n v="-6.9408859999999999"/>
    <s v="|MN00408|MYIA-093912369984/POI/Supriyono /089613946090/carahoki2@gmail.com"/>
    <s v="MYIB_ASSISTANT"/>
    <m/>
    <m/>
    <m/>
    <m/>
    <m/>
    <m/>
    <m/>
    <m/>
    <s v="Management Janji"/>
    <s v="2026-08-11 13:00:00 | Nama : BP SUPRIYONO No Hp : 089613946090 No Alt :  Tgl Pemasangan : 11 Agustus 2026 Interval : SIANG Note : Hubungi pelanggan terlebih dahulu"/>
    <s v="FCC"/>
    <d v="2026-10-08T13:39:47"/>
    <d v="2026-08-11T13:00:00"/>
    <m/>
    <s v="SURVEY_NEW_MANJA"/>
    <s v="X"/>
    <s v="NO ADDON"/>
    <m/>
    <s v="MIE - SEND SURVEY"/>
    <s v="HSI Bisnis PSB 70% - 75 Mbps"/>
    <s v="INDIBIZ"/>
    <m/>
    <m/>
    <d v="2026-08-11T13:00:00"/>
    <s v="2026-08-11 13:00:00 | Nama : BP SUPRIYONO No Hp : 089613946090 No Alt :  Tgl Pemasangan : 11 Agustus 2026 Interval : SIANG Note : Hubungi pelanggan terlebih dahulu"/>
    <m/>
    <m/>
    <m/>
    <e v="#NUM!"/>
    <e v="#NUM!"/>
    <x v="1"/>
    <x v="1"/>
  </r>
  <r>
    <n v="820"/>
    <n v="1002514199"/>
    <n v="3"/>
    <x v="2"/>
    <n v="5"/>
    <s v="SINGARJA"/>
    <s v="SINGARAJA"/>
    <s v="SGR"/>
    <s v="REG"/>
    <s v="AO"/>
    <s v="NEW SALES"/>
    <m/>
    <s v="Completed (PS)"/>
    <s v="RBS-Regional 3"/>
    <d v="2026-08-07T10:48:56"/>
    <d v="2026-08-08T09:31:15"/>
    <n v="69357509"/>
    <m/>
    <n v="172424836842"/>
    <s v="TK NEGERI LILIGUNDI"/>
    <s v="ODP-SGR-FCU/35"/>
    <s v="WO061146473"/>
    <m/>
    <m/>
    <m/>
    <n v="115.098439174446"/>
    <n v="-8.1285088231814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 Notel: 082221571674  Alt: -   Tanggal: 4/8/2026  Jam Pasang: Siang  Note: Hubungi sebelum ke lokasi, terimakasih.  |40961370|MYDITA"/>
    <s v="FCC"/>
    <d v="2026-07-08T10:55:20"/>
    <m/>
    <m/>
    <s v="PS"/>
    <s v="X"/>
    <s v="NETMONK"/>
    <n v="2026080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7T07:00:00"/>
    <s v="2026-08-04 13:00:00|Nama PIC: bu ida ayu  Notel: 082221571674  Alt: -   Tanggal: 4/8/2026  Jam Pasang: Siang  Note: Hubungi sebelum ke lokasi, terimakasih.  |40961370|MYDITA"/>
    <n v="2026"/>
    <n v="8"/>
    <n v="8"/>
    <d v="2026-08-08T00:00:00"/>
    <n v="0.70833333333575865"/>
    <x v="0"/>
    <x v="32"/>
  </r>
  <r>
    <n v="821"/>
    <n v="1002512387"/>
    <n v="3"/>
    <x v="0"/>
    <n v="5"/>
    <s v="MALANG"/>
    <s v="BATU"/>
    <s v="SGS"/>
    <s v="REG"/>
    <s v="AO"/>
    <s v="NEW SALES"/>
    <m/>
    <s v="Completed (PS)"/>
    <s v="RBS-Regional 3"/>
    <d v="2026-08-06T13:25:01"/>
    <d v="2026-08-06T15:08:21"/>
    <n v="69358315"/>
    <m/>
    <n v="152721299700"/>
    <s v="Rumah Kost Bunga Sakura"/>
    <s v="ODP-SGS-FF/126"/>
    <s v="WO061077127"/>
    <m/>
    <m/>
    <m/>
    <n v="112.73863489999999"/>
    <n v="-7.9160344"/>
    <s v="|MN00814|MYIA-066834258501/POI/Lasinah/089601828558/ainuranwar022@gmail.com"/>
    <s v="Sales Profesional"/>
    <m/>
    <m/>
    <m/>
    <m/>
    <m/>
    <m/>
    <m/>
    <m/>
    <s v="Management Janji"/>
    <s v="2026-08-05 13:00:00 | Nama PIC: bp ainur   Notel: 089601828558  Alt: -   Tanggal: 5/8/2026  Jam Pasang: Siang  Note: Hubungi sebelum ke lokasi, terimakasih."/>
    <s v="FCC"/>
    <d v="2026-06-08T13:40:05"/>
    <m/>
    <m/>
    <s v="PS"/>
    <s v="SING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PIC: bp ainur   Notel: 089601828558  Alt: -   Tanggal: 5/8/2026  Jam Pasang: Siang  Note: Hubungi sebelum ke lokasi, terimakasih."/>
    <n v="2026"/>
    <n v="8"/>
    <n v="6"/>
    <d v="2026-08-06T00:00:00"/>
    <n v="-0.29166666666424135"/>
    <x v="0"/>
    <x v="0"/>
  </r>
  <r>
    <n v="822"/>
    <n v="1002517433"/>
    <n v="3"/>
    <x v="1"/>
    <n v="4"/>
    <s v="SEMARANG"/>
    <s v="INNER - SEMARANG JATENG UTARA"/>
    <s v="JHR"/>
    <s v="REG"/>
    <s v="AO"/>
    <s v="NEW SALES"/>
    <m/>
    <s v="MIE - SEND SURVEY"/>
    <s v="RBS-Regional 2"/>
    <d v="2026-08-10T11:29:13"/>
    <d v="2026-08-10T13:10:03"/>
    <n v="68988943"/>
    <m/>
    <n v="142406122706"/>
    <s v="PT. SECURINDO PACKATAMA INDONESIA"/>
    <s v="ODP-JHR-FCW/010"/>
    <s v="WO061394104"/>
    <m/>
    <m/>
    <m/>
    <n v="110.41603619999999"/>
    <n v="-6.978529"/>
    <s v="AMRBS;950223;ALDHIAZ;JKT OUTER;HSI Bisnis PSB 70% - 50 Mbps - (439000);CP Lily Ismalia 089687353200 ALT 0813-8375-5100;promotion@secureparking.co.id"/>
    <s v="Account Manager"/>
    <m/>
    <m/>
    <m/>
    <m/>
    <m/>
    <m/>
    <m/>
    <m/>
    <s v="Management Janji"/>
    <s v="2026-08-11 13:00:00|Tanggal pemasangan: 11/08/2026 Jam pemasangan : pagi / siang Info Tambahan : Hubungi pelanggan dulu sebelum ke lokasi terima kasih.|40951378|MYDITA"/>
    <s v="FCC"/>
    <d v="2026-10-08T11:40:04"/>
    <d v="2026-08-11T13:00:00"/>
    <m/>
    <s v="SURVEY_NEW_MANJA"/>
    <s v="JOH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anggal pemasangan: 11/08/2026 Jam pemasangan : pagi / siang Info Tambahan : Hubungi pelanggan dulu sebelum ke lokasi terima kasih.|40951378|MYDITA"/>
    <m/>
    <m/>
    <m/>
    <e v="#NUM!"/>
    <e v="#NUM!"/>
    <x v="1"/>
    <x v="1"/>
  </r>
  <r>
    <n v="823"/>
    <n v="1002506592"/>
    <n v="3"/>
    <x v="2"/>
    <n v="5"/>
    <s v="DENPASAR"/>
    <s v="JIMBARAN"/>
    <s v="JBR"/>
    <s v="REG"/>
    <s v="AO"/>
    <s v="NEW SALES"/>
    <m/>
    <s v="Completed (PS)"/>
    <s v="RBS-Regional 3"/>
    <d v="2026-08-03T17:44:38"/>
    <d v="2026-08-04T10:42:32"/>
    <n v="69356742"/>
    <m/>
    <n v="172415798673"/>
    <s v="KOST SAFIRA LIMA SAUDARA"/>
    <s v="ODP-JBR-FG/08"/>
    <s v="WO060830546"/>
    <m/>
    <m/>
    <m/>
    <n v="115.17363687"/>
    <n v="-8.754737531"/>
    <s v="MD|MYDB-20260801264132|DN00001/MN00737|KOST SAFIRA LIMA SAUDARA|087862145892"/>
    <s v="MYDIGIBIZPARTNER"/>
    <m/>
    <m/>
    <m/>
    <m/>
    <m/>
    <m/>
    <m/>
    <m/>
    <s v="Management Janji"/>
    <s v="2026-08-02 13:00:00 | telp :087862145892  Tanggal pemasangan :02/08/2026  Jam pemasangan : pagi/siang  Info Tambahan : Hubungi pelanggan dulu sebelum ke lokasi  terima kasih"/>
    <s v="FCC"/>
    <d v="2026-03-08T17:54:48"/>
    <m/>
    <m/>
    <s v="PS"/>
    <s v="JIMBARAN NUSA DU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3:00:00 | telp :087862145892  Tanggal pemasangan :02/08/2026  Jam pemasangan : pagi/siang  Info Tambahan : Hubungi pelanggan dulu sebelum ke lokasi  terima kasih"/>
    <n v="2026"/>
    <n v="8"/>
    <n v="4"/>
    <d v="2026-08-04T00:00:00"/>
    <n v="0.70833333333575865"/>
    <x v="0"/>
    <x v="28"/>
  </r>
  <r>
    <n v="824"/>
    <n v="1002510709"/>
    <n v="3"/>
    <x v="3"/>
    <n v="4"/>
    <s v="MAGELANG"/>
    <s v="MAGELANG"/>
    <s v="MGE"/>
    <s v="REG"/>
    <s v="AO"/>
    <s v="NEW SALES"/>
    <m/>
    <s v="Completed (PS)"/>
    <s v="RBS-Regional 3"/>
    <d v="2026-08-05T14:11:12"/>
    <d v="2026-08-07T07:30:36"/>
    <n v="69359242"/>
    <m/>
    <n v="146137149183"/>
    <s v="KSPPS ANUGERAH GRABAG"/>
    <s v="ODP-MGE-FU/013"/>
    <s v="WO061050304"/>
    <m/>
    <m/>
    <m/>
    <n v="110.32652330000001"/>
    <n v="-7.3696593000000004"/>
    <s v="AMRBS ; 980066; AM ; GINA LYSA PUTRI ; TREG3 ; MAGELANG ;PSB 1S HSI BISNIS PROMO 1:1 100 MB;SARWANI HIDAYAT 081568233250; anugerah.grabag@gmail.com"/>
    <s v="Account Manager"/>
    <m/>
    <m/>
    <m/>
    <m/>
    <m/>
    <m/>
    <m/>
    <m/>
    <s v="Management Janji"/>
    <s v="2026-08-13 08:00:00|Tanggal pemasangan: 6/08/2026 Jam pemasangan : pagi / siang Info Tambahan : Hubungi pelanggan dulu sebelum ke lokasi. terima kasih|40010577|MYDITA"/>
    <s v="FCC"/>
    <d v="2026-05-08T14:25:36"/>
    <d v="2026-08-13T08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Tanggal pemasangan: 6/08/2026 Jam pemasangan : pagi / siang Info Tambahan : Hubungi pelanggan dulu sebelum ke lokasi. terima kasih|40010577|MYDITA"/>
    <n v="2026"/>
    <n v="8"/>
    <n v="7"/>
    <d v="2026-08-07T00:00:00"/>
    <n v="-6.3333333333357587"/>
    <x v="0"/>
    <x v="1"/>
  </r>
  <r>
    <n v="825"/>
    <n v="1002515652"/>
    <n v="3"/>
    <x v="3"/>
    <n v="4"/>
    <s v="PURWOKERTO"/>
    <s v="PURWOKERTO"/>
    <s v="PWT"/>
    <s v="REG"/>
    <s v="AO"/>
    <s v="NEW SALES"/>
    <s v="1P INET"/>
    <s v="7 | OSS - PROVISIONING ISSUED"/>
    <s v="RBS-Regional 3"/>
    <d v="2026-08-08T09:34:57"/>
    <d v="2026-08-09T08:07:17"/>
    <n v="69361259"/>
    <m/>
    <n v="146303609748"/>
    <s v="mi ma&amp; 39;arif nu kedungrandu"/>
    <s v="ODP-PWT-FAR/160 FAR/D10/160.01"/>
    <s v="WO061238171"/>
    <m/>
    <m/>
    <m/>
    <n v="109.21779170000001"/>
    <n v="-7.4757566000000004"/>
    <s v="|MN02742|MYIA-062940093784/POI/arsy karim syafii/082322066723/arsykarims.y@gmail.com"/>
    <s v="MYIB_ASSISTANT"/>
    <m/>
    <m/>
    <m/>
    <m/>
    <m/>
    <m/>
    <m/>
    <m/>
    <s v="Management Janji"/>
    <s v="2026-08-09 08:00:00 | Nama PIC:  bp karim  No HP: 082322066723 Alt: Tanggal: 8/8/2026 Jam Pasang:  Note: Hubungi sebelum ke lokasi"/>
    <s v="FCC"/>
    <d v="2026-08-08T09:39:52"/>
    <d v="2026-08-09T08:00:00"/>
    <m/>
    <s v="PI"/>
    <s v="X"/>
    <s v="NO ADDON"/>
    <m/>
    <s v="Provisioning Issued"/>
    <s v="HSI Bisnis Basic PSB 70% - 50 Mbps"/>
    <s v="INDIBIZ"/>
    <m/>
    <m/>
    <d v="2026-08-09T08:00:00"/>
    <s v="2026-08-09 08:00:00 | Nama PIC:  bp karim  No HP: 082322066723 Alt: Tanggal: 8/8/2026 Jam Pasang:  Note: Hubungi sebelum ke lokasi"/>
    <m/>
    <m/>
    <m/>
    <e v="#NUM!"/>
    <e v="#NUM!"/>
    <x v="1"/>
    <x v="1"/>
  </r>
  <r>
    <n v="826"/>
    <n v="1002505402"/>
    <n v="3"/>
    <x v="1"/>
    <n v="4"/>
    <s v="SEMARANG"/>
    <s v="UNGARAN"/>
    <s v="UNR"/>
    <s v="REG"/>
    <s v="AO"/>
    <s v="NEW SALES"/>
    <s v="1P INET"/>
    <s v="Completed (PS)"/>
    <s v="RBS-Regional 3"/>
    <d v="2026-08-02T17:46:56"/>
    <d v="2026-08-03T12:32:48"/>
    <n v="69357084"/>
    <m/>
    <n v="146425112543"/>
    <s v="SDN Susukan 02"/>
    <s v="ODP-UNR-FAA/041"/>
    <s v="WO060735553"/>
    <m/>
    <m/>
    <m/>
    <n v="110.415879338979"/>
    <n v="-7.1179657515443404"/>
    <s v="MD|MYDB-20260802264201|DN00001/MN00663|SDN Susukan 02|085950720005"/>
    <s v="MYDIGIBIZPARTNER"/>
    <m/>
    <m/>
    <m/>
    <m/>
    <m/>
    <m/>
    <m/>
    <m/>
    <s v="Management Janji"/>
    <s v="2026-08-03 15:00:00 | telp :085950720005 alt : manja : pagi / siang 03/08/2026 hub sebelum ke lokasi  "/>
    <s v="FCC"/>
    <d v="2026-02-08T17:54:45"/>
    <d v="2026-08-03T15:00:00"/>
    <m/>
    <s v="PS"/>
    <s v="X"/>
    <s v="NO ADDON"/>
    <n v="20260803"/>
    <s v="Completed"/>
    <s v="HSI Bisnis Basic Promo HUT Telkom PSB 70% - 50 Mbps"/>
    <s v="INDIBIZ"/>
    <m/>
    <m/>
    <d v="2026-08-03T15:00:00"/>
    <s v="2026-08-03 15:00:00 | telp :085950720005 alt : manja : pagi / siang 03/08/2026 hub sebelum ke lokasi  "/>
    <n v="2026"/>
    <n v="8"/>
    <n v="3"/>
    <d v="2026-08-03T00:00:00"/>
    <n v="-0.625"/>
    <x v="0"/>
    <x v="1"/>
  </r>
  <r>
    <n v="827"/>
    <n v="1002509667"/>
    <n v="3"/>
    <x v="4"/>
    <n v="5"/>
    <s v="MATARAM"/>
    <s v="INNER - NUSA TENGGARA"/>
    <s v="MTR"/>
    <s v="REG"/>
    <s v="AO"/>
    <s v="NEW SALES"/>
    <s v="1P INET"/>
    <s v="Completed (PS)"/>
    <s v="RBS-Regional 3"/>
    <d v="2026-08-05T08:58:58"/>
    <d v="2026-08-06T12:59:03"/>
    <n v="69358763"/>
    <m/>
    <n v="172601796813"/>
    <s v="Toko Depirtn Karangsukun"/>
    <s v="ODP-MTR-FDE/79 FDE/D07/79.01"/>
    <s v="WO060950825"/>
    <m/>
    <m/>
    <m/>
    <n v="116.11249789999999"/>
    <n v="-8.5882553000000001"/>
    <s v="MD|MYDB-20260804264345|SC00001/MC00046|Toko Depirtn Karangsukun|082339474323"/>
    <s v="MYDIGIBIZPARTNER"/>
    <m/>
    <m/>
    <m/>
    <m/>
    <m/>
    <m/>
    <m/>
    <m/>
    <s v="Management Janji"/>
    <s v="2026-08-06 15:00:00 | Tanggal pemasangan: 06/08/2026 Jam pemasangan : pagi / siang Info Tambahan : Hubungi pelanggan dulu sebelum ke lokasi terima kasih"/>
    <s v="FCC"/>
    <d v="2026-05-08T09:24:57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Tanggal pemasangan: 06/08/2026 Jam pemasangan : pagi / siang Info Tambahan : Hubungi pelanggan dulu sebelum ke lokasi terima kasih"/>
    <n v="2026"/>
    <n v="8"/>
    <n v="6"/>
    <d v="2026-08-06T00:00:00"/>
    <n v="-0.625"/>
    <x v="0"/>
    <x v="30"/>
  </r>
  <r>
    <n v="828"/>
    <n v="1002515583"/>
    <n v="3"/>
    <x v="3"/>
    <n v="4"/>
    <s v="PURWOKERTO"/>
    <s v="PURBALINGGA"/>
    <s v="BBT"/>
    <s v="REG"/>
    <s v="AO"/>
    <s v="NEW SALES"/>
    <s v="1P INET"/>
    <s v="102 | FOLLOW UP COMPLETED"/>
    <s v="RBS-Regional 3"/>
    <d v="2026-08-08T08:34:56"/>
    <d v="2026-08-10T12:56:21"/>
    <n v="69361219"/>
    <m/>
    <n v="146394104897"/>
    <s v="SD N 1 Serayukaranganyar"/>
    <s v="ODP-BBT-FE/023 FE/D04/023.01"/>
    <s v="WO061234434"/>
    <m/>
    <m/>
    <m/>
    <n v="109.335966"/>
    <n v="-7.2959639999999997"/>
    <s v="|MN02834|MYIA-009639503687/POI/Muhamad Iqbal/0895380071743/sdnegeri1serayukaranganyar@gmail.com"/>
    <s v="MYIB_ASSISTANT"/>
    <m/>
    <m/>
    <m/>
    <m/>
    <m/>
    <m/>
    <m/>
    <m/>
    <s v="Management Janji"/>
    <s v="2026-08-09 15:00:00 | Nama PIC : Bp Iqbal No Hp : 0895380071743 No Alt : - Tgl Pemasangan : 09 Agustus 2026 Interval : PAGI SIANG Note : Hubungi pelanggan terlebih dahulu"/>
    <s v="FCC"/>
    <d v="2026-08-08T08:39:49"/>
    <d v="2026-08-09T15:00:00"/>
    <s v="Kendala Pelanggan"/>
    <s v="REVOKE"/>
    <s v="BOBOTSARI"/>
    <s v="NO ADDON"/>
    <m/>
    <s v="Follow Up Revoke Completed, New Order ID : SC1002517663"/>
    <s v="HSI Bisnis Basic Promo HUT Telkom PSB 70% - 50 Mbps"/>
    <s v="INDIBIZ"/>
    <m/>
    <m/>
    <d v="2026-08-09T15:00:00"/>
    <s v="2026-08-09 15:00:00 | Nama PIC : Bp Iqbal No Hp : 0895380071743 No Alt : - Tgl Pemasangan : 09 Agustus 2026 Interval : PAGI SIANG Note : Hubungi pelanggan terlebih dahulu"/>
    <m/>
    <m/>
    <m/>
    <e v="#NUM!"/>
    <e v="#NUM!"/>
    <x v="1"/>
    <x v="1"/>
  </r>
  <r>
    <n v="829"/>
    <n v="1002516541"/>
    <n v="3"/>
    <x v="7"/>
    <n v="4"/>
    <s v="SOLO"/>
    <s v="WONOGIRI"/>
    <s v="WNG"/>
    <s v="REG"/>
    <s v="AO"/>
    <s v="NEW SALES"/>
    <s v="1P INET"/>
    <s v="Completed (PS)"/>
    <s v="RBS-Regional 3"/>
    <d v="2026-08-09T14:49:56"/>
    <d v="2026-08-10T16:47:34"/>
    <n v="69361903"/>
    <m/>
    <n v="143554100555"/>
    <s v="ROCKET CHICKEN JATIPURO NEW"/>
    <s v="ODP-WNG-FE/022 FE/D01/022.01"/>
    <s v="WO061326919"/>
    <m/>
    <m/>
    <m/>
    <n v="111.0177487"/>
    <n v="-7.7535340000000001"/>
    <s v="|MN02255|MYIA-062620165278/POI/ANDRI/082147804829/ulvaarh4@gmail.com"/>
    <s v="MYIB_ASSISTANT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4:54:46"/>
    <d v="2026-08-10T13:00:00"/>
    <m/>
    <s v="PS"/>
    <s v="X"/>
    <s v="NO ADDON"/>
    <n v="20260810"/>
    <s v="Completed"/>
    <s v="HSI Bisnis Basic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n v="2026"/>
    <n v="8"/>
    <n v="10"/>
    <d v="2026-08-10T00:00:00"/>
    <n v="-0.54166666666424135"/>
    <x v="0"/>
    <x v="1"/>
  </r>
  <r>
    <n v="830"/>
    <n v="1002512690"/>
    <n v="3"/>
    <x v="4"/>
    <n v="5"/>
    <s v="MATARAM"/>
    <s v="LOMBOK BARAT TENGAH"/>
    <s v="PRY"/>
    <s v="REG"/>
    <s v="AO"/>
    <s v="NEW SALES"/>
    <s v="1P INET"/>
    <s v="Completed (PS)"/>
    <s v="RBS-Regional 3"/>
    <d v="2026-08-06T14:31:56"/>
    <d v="2026-08-07T19:47:20"/>
    <n v="69360085"/>
    <m/>
    <n v="172603791326"/>
    <s v="BENGKEL TITI"/>
    <s v="ODP-PYA-FAP/04 FAP/D01/04.01"/>
    <s v="WO061085765"/>
    <m/>
    <m/>
    <m/>
    <n v="116.36368899999999"/>
    <n v="-8.6358560000000004"/>
    <s v="|MC40242|MYIA-021897883048/POI/TITI YANI/081933007542/yantititi29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4:40:01"/>
    <d v="2026-08-07T13:00:00"/>
    <m/>
    <s v="PS"/>
    <s v="LOMBOK TENGAH"/>
    <s v="NO ADDON"/>
    <n v="20260807"/>
    <s v="Completed"/>
    <s v="HSI Bisnis Promo HUT Telkom PSB 70% - 1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0"/>
    <x v="9"/>
  </r>
  <r>
    <n v="831"/>
    <n v="1002513743"/>
    <n v="3"/>
    <x v="0"/>
    <n v="5"/>
    <s v="MALANG"/>
    <s v="KEPANJEN"/>
    <s v="MLG"/>
    <s v="REG"/>
    <s v="AO"/>
    <s v="NEW SALES"/>
    <m/>
    <s v="Completed (PS)"/>
    <s v="RBS-Regional 3"/>
    <d v="2026-08-07T08:58:44"/>
    <d v="2026-08-08T18:22:43"/>
    <n v="66210134"/>
    <m/>
    <n v="152701239012"/>
    <s v="SMAN 3 MALANG"/>
    <s v="ODP-MLG-FN/14"/>
    <s v="WO061136656"/>
    <m/>
    <m/>
    <m/>
    <n v="112.63528890000001"/>
    <n v="-7.9760787999999998"/>
    <s v="MC20200;SMAN 3 MALANG;HSI Bisnis Promo HUT Telkom 200 mbps 790.000;081359436279"/>
    <s v="Sales Force DBS"/>
    <m/>
    <m/>
    <m/>
    <m/>
    <m/>
    <m/>
    <m/>
    <m/>
    <s v="Management Janji"/>
    <s v="2026-08-08 08:00:00|telp :085210490011  alt : pagi / siang 08/08/2026 hub sebelum ke lokasi |40961370|MYDITA"/>
    <s v="FCC"/>
    <d v="2026-07-08T09:10:56"/>
    <d v="2026-08-08T08:00:00"/>
    <m/>
    <s v="PS"/>
    <s v="MALAN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8:00:00"/>
    <s v="2026-08-08 08:00:00|telp :085210490011  alt : pagi / siang 08/08/2026 hub sebelum ke lokasi |40961370|MYDITA"/>
    <n v="2026"/>
    <n v="8"/>
    <n v="8"/>
    <d v="2026-08-08T00:00:00"/>
    <n v="-0.33333333333575865"/>
    <x v="0"/>
    <x v="23"/>
  </r>
  <r>
    <n v="832"/>
    <n v="1002509515"/>
    <n v="3"/>
    <x v="1"/>
    <n v="4"/>
    <s v="PEKALONGAN"/>
    <s v="PEMALANG"/>
    <s v="RDD"/>
    <s v="REG"/>
    <s v="AO"/>
    <s v="NEW SALES"/>
    <s v="1P INET"/>
    <s v="Completed (PS)"/>
    <s v="RBS-Regional 3"/>
    <d v="2026-08-05T07:56:56"/>
    <d v="2026-08-05T14:26:09"/>
    <n v="69358729"/>
    <m/>
    <n v="142213107280"/>
    <s v="fajar biro jasa"/>
    <s v="ODP-RDD-FA/066 FA/D05/066.01"/>
    <s v="WO060943839"/>
    <m/>
    <m/>
    <m/>
    <n v="109.245255030691"/>
    <n v="-7.1114309648671599"/>
    <s v="MD|MYDB-20260804264337|SC20017/MC20194|fajar biro jasa|081393043110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RANDUDONGKAL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  <x v="1"/>
  </r>
  <r>
    <n v="833"/>
    <n v="1002515656"/>
    <n v="3"/>
    <x v="6"/>
    <n v="5"/>
    <s v="PASURUAN"/>
    <s v="PASURUAN"/>
    <s v="PSN"/>
    <s v="REG"/>
    <s v="AO"/>
    <s v="NEW SALES"/>
    <m/>
    <s v="Completed (PS)"/>
    <s v="RBS-Regional 3"/>
    <d v="2026-08-08T09:40:43"/>
    <d v="2026-08-08T14:57:43"/>
    <n v="69361268"/>
    <m/>
    <n v="152729256706"/>
    <s v="TEMAN SEJATI COFFE SHOP"/>
    <s v="ODP-PSN-FBL/12"/>
    <s v="WO061245183"/>
    <m/>
    <m/>
    <m/>
    <n v="112.8991412"/>
    <n v="-7.6456602"/>
    <s v="|MN00025|/TEMAN SEJATI COFFE SHOP/WINBACK HSI B2B + NETMONK (1:1) 200MBPS 946,1RB PSB DISC 70%/082140338555 085235555553/fandrianto.s@gmail.com/FANDRIANTO SETIAWAN/-7.646362,112.8987821m"/>
    <s v="Sales Force DBS"/>
    <m/>
    <m/>
    <m/>
    <m/>
    <m/>
    <m/>
    <m/>
    <m/>
    <s v="Management Janji"/>
    <s v="2026-08-09 08:00:00|Nama PIC: bp fandrianto  Notel: 082140338555 Alt: 085235555553 Tanggal: 9/8/2026 Jam Pasang: Pagi Note: Hubungi pelanggan sebelum ke lokasi, terima kasih. Diusahakan hari ini |40010577|MYDITA"/>
    <s v="FCC"/>
    <d v="2026-08-08T09:55:05"/>
    <d v="2026-08-09T08:00:00"/>
    <m/>
    <s v="PS"/>
    <s v="PASURUAN"/>
    <s v="NETMONK"/>
    <n v="20260808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08-09T08:00:00"/>
    <s v="2026-08-09 08:00:00|Nama PIC: bp fandrianto  Notel: 082140338555 Alt: 085235555553 Tanggal: 9/8/2026 Jam Pasang: Pagi Note: Hubungi pelanggan sebelum ke lokasi, terima kasih. Diusahakan hari ini |40010577|MYDITA"/>
    <n v="2026"/>
    <n v="8"/>
    <n v="8"/>
    <d v="2026-08-08T00:00:00"/>
    <n v="-1.3333333333357587"/>
    <x v="0"/>
    <x v="17"/>
  </r>
  <r>
    <n v="834"/>
    <n v="1002516662"/>
    <n v="3"/>
    <x v="6"/>
    <n v="5"/>
    <s v="SIDOARJO"/>
    <s v="INNER - JATIM TIMUR"/>
    <s v="SPJ"/>
    <s v="REG"/>
    <s v="AO"/>
    <s v="NEW SALES"/>
    <s v="1P INET"/>
    <s v="Completed (PS)"/>
    <s v="RBS-Regional 3"/>
    <d v="2026-08-09T19:47:57"/>
    <d v="2026-08-10T21:15:48"/>
    <n v="69362013"/>
    <m/>
    <n v="152332251897"/>
    <s v="Miracle Kurnia Farm"/>
    <s v="ODP-SPJ-FC/63 FC/D06/63.01"/>
    <s v="WO061343553"/>
    <m/>
    <m/>
    <m/>
    <n v="112.667411416769"/>
    <n v="-7.3695609497874504"/>
    <s v="MD|MYDB-20260809264835|DN00001/MN00459|Miracle Kurnia Farm|085109011430"/>
    <s v="MYDIGIBIZPARTNER"/>
    <m/>
    <m/>
    <m/>
    <m/>
    <m/>
    <m/>
    <m/>
    <m/>
    <s v="Management Janji"/>
    <s v="2026-08-11 08:00:00 | M Janji : 11 agustus 2026 jam Pasang : pagi  Note : hubungi pelanggan jika ingin kelokasi"/>
    <s v="FCC"/>
    <d v="2026-09-08T19:54:40"/>
    <d v="2026-08-11T08:00:00"/>
    <s v="FALLOUT HOMEPASS"/>
    <s v="PS"/>
    <s v="SEPANJANG"/>
    <s v="NO ADDON"/>
    <n v="20260810"/>
    <s v="Completed"/>
    <s v="HSI Bisnis Promo HUT Telkom PSB 70% - 100 Mbps"/>
    <s v="INDIBIZ"/>
    <m/>
    <m/>
    <d v="2026-08-11T08:00:00"/>
    <s v="2026-08-11 08:00:00 | M Janji : 11 agustus 2026 jam Pasang : pagi  Note : hubungi pelanggan jika ingin kelokasi"/>
    <n v="2026"/>
    <n v="8"/>
    <n v="10"/>
    <d v="2026-08-10T00:00:00"/>
    <n v="-1.3333333333357587"/>
    <x v="0"/>
    <x v="11"/>
  </r>
  <r>
    <n v="835"/>
    <n v="1002505284"/>
    <n v="3"/>
    <x v="6"/>
    <n v="5"/>
    <s v="JEMBER"/>
    <s v="BANYUWANGI"/>
    <s v="BWG"/>
    <s v="REG"/>
    <s v="AO"/>
    <s v="NEW SALES"/>
    <s v="1P INET"/>
    <s v="Completed (PS)"/>
    <s v="RBS-Regional 3"/>
    <d v="2026-08-02T14:04:59"/>
    <d v="2026-08-03T15:10:30"/>
    <n v="69357036"/>
    <m/>
    <n v="152503269426"/>
    <s v="PT. BAHARIÃ‚Â  MAKMUR SEJATI Cab. Bwi"/>
    <s v="ODP-BWG-FCK/22 FCK/D02/22.01"/>
    <s v="WO060719671"/>
    <m/>
    <m/>
    <m/>
    <n v="114.389819093048"/>
    <n v="-8.1751941360741398"/>
    <s v="MD|MYDB-20260802264180|DC30004/MC30051|PT. BAHARIÃ‚Â  MAKMUR SEJATI Cab. Bwi|083847377573"/>
    <s v="MYDIGIBIZPARTNER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4:09:45"/>
    <d v="2026-08-03T13:00:00"/>
    <m/>
    <s v="PS"/>
    <s v="BANYUWANGI"/>
    <s v="NO ADDON"/>
    <n v="20260803"/>
    <s v="Completed"/>
    <s v="HSI Bisnis Promo HUT Telkom PSB 70% - 100 Mbps Dual Band"/>
    <s v="INDIBIZ"/>
    <m/>
    <m/>
    <d v="2026-08-03T13:00:00"/>
    <s v="2026-08-03 13:00:00 | Tanggal pemasangan :03 agustus 2026 Jam pemasangan : 08.00 - 12.00 Info Tambahan : Hubungi pelanggan dulu sebelum ke lokasi terimakasih"/>
    <n v="2026"/>
    <n v="8"/>
    <n v="3"/>
    <d v="2026-08-03T00:00:00"/>
    <n v="-0.54166666666424135"/>
    <x v="0"/>
    <x v="10"/>
  </r>
  <r>
    <n v="836"/>
    <n v="1002511977"/>
    <n v="3"/>
    <x v="1"/>
    <n v="4"/>
    <s v="SEMARANG"/>
    <s v="INNER - SEMARANG JATENG UTARA"/>
    <s v="JHR"/>
    <s v="REG"/>
    <s v="AO"/>
    <s v="NEW SALES"/>
    <m/>
    <s v="CANCEL COMPLETED"/>
    <s v="RBS-Regional 2"/>
    <d v="2026-08-06T11:14:29"/>
    <d v="2026-08-10T02:01:06"/>
    <n v="68988943"/>
    <m/>
    <n v="142406122689"/>
    <s v="PT. SECURINDO PACKATAMA INDONESIA"/>
    <s v="ODP-JHR-FBN/066"/>
    <m/>
    <m/>
    <m/>
    <m/>
    <n v="110.415915577912"/>
    <n v="-6.9789922559189703"/>
    <s v="AMRBS;950223;ALDHIAZ;JKT OUTER;HSI Bisnis PSB 70% - 50 Mbps - (439000);CP Lily Ismalia  089687353200 ALT 0813-8375-5100;promotion@secureparking.co.id  "/>
    <s v="Account Manager"/>
    <m/>
    <m/>
    <m/>
    <m/>
    <m/>
    <m/>
    <m/>
    <m/>
    <m/>
    <m/>
    <m/>
    <d v="2026-06-08T11:25:46"/>
    <m/>
    <m/>
    <s v="REJECT_FCC"/>
    <s v="JOHAR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Order dicancel oleh SYSTEM remark : CANCEL ORDER by System : pelanggan belum melakukan upload dokumen melebihi 3 hari"/>
    <m/>
    <m/>
    <m/>
    <m/>
    <m/>
    <e v="#NUM!"/>
    <e v="#NUM!"/>
    <x v="1"/>
    <x v="1"/>
  </r>
  <r>
    <n v="837"/>
    <n v="1002514430"/>
    <n v="3"/>
    <x v="3"/>
    <n v="4"/>
    <s v="PURWOKERTO"/>
    <s v="PURWOKERTO"/>
    <s v="SUK"/>
    <s v="REG"/>
    <s v="AO"/>
    <s v="NEW SALES"/>
    <m/>
    <s v="Completed (PS)"/>
    <s v="RBS-Regional 3"/>
    <d v="2026-08-07T11:54:16"/>
    <d v="2026-08-07T14:11:00"/>
    <n v="69359347"/>
    <m/>
    <n v="146374601254"/>
    <s v="SEKOLAH NASIONAL TERINTEGRASI 2 BANYUMAS"/>
    <s v="ODP-SUK-FM/011"/>
    <s v="WO061154023"/>
    <m/>
    <m/>
    <m/>
    <n v="109.2979445"/>
    <n v="-7.4742898999999996"/>
    <s v="|MC80052|MYIA-069319206183/POI/SIGIT PURNOMO ADI/085701442444/11sigitpadi10@gmail.com"/>
    <s v="Sales Profesional"/>
    <m/>
    <m/>
    <m/>
    <m/>
    <m/>
    <m/>
    <m/>
    <m/>
    <s v="Management Janji"/>
    <s v="2026-08-06 13:00:00 | Tanggal pemasangan: 6/08/2026  Jam pemasangan : pagi / siang  Info Tambahan : Hubungi pelanggan dulu sebelum ke lokasi.  terima kasih"/>
    <s v="FCC"/>
    <d v="2026-07-08T11:55:04"/>
    <m/>
    <m/>
    <s v="PS"/>
    <s v="X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 | Tanggal pemasangan: 6/08/2026  Jam pemasangan : pagi / siang  Info Tambahan : Hubungi pelanggan dulu sebelum ke lokasi.  terima kasih"/>
    <n v="2026"/>
    <n v="8"/>
    <n v="7"/>
    <d v="2026-08-07T00:00:00"/>
    <n v="-0.29166666666424135"/>
    <x v="0"/>
    <x v="1"/>
  </r>
  <r>
    <n v="838"/>
    <n v="1002506753"/>
    <n v="3"/>
    <x v="6"/>
    <n v="5"/>
    <s v="SIDOARJO"/>
    <s v="JOMBANG"/>
    <s v="POS"/>
    <s v="REG"/>
    <s v="AO"/>
    <s v="NEW SALES"/>
    <m/>
    <s v="Completed (PS)"/>
    <s v="RBS-Regional 3"/>
    <d v="2026-08-04T08:22:35"/>
    <d v="2026-08-04T21:49:09"/>
    <n v="69357910"/>
    <m/>
    <n v="152333218608"/>
    <s v="SPPG JOMBANG PLANDAAN TUNDOWULAN"/>
    <s v="ODP-POS-FA/60"/>
    <s v="WO060856031"/>
    <m/>
    <m/>
    <m/>
    <n v="112.19673400000001"/>
    <n v="-7.4322162000000001"/>
    <s v="|MN01614|/SPPG JOMBANG PLANDAAN TUNDOWULAN/WINBACK 2.0 HSI B2B (1:1) 75MBPS 415RB PSB DISC 70%//pratamasatriawahyu@gmail.com/SATRIA WAHYU PRATAMA RAMADAN/085194576685 / 82247796766"/>
    <s v="Sales Force DBS"/>
    <m/>
    <m/>
    <m/>
    <m/>
    <m/>
    <m/>
    <m/>
    <m/>
    <s v="Management Janji"/>
    <s v="2026-08-05 08:00:00|Tanggal pemasangan : 05 agustus 2026 Jam pemasangan : 08.00 - 12.00 Info Tambahan : Hubungi pelanggan dulu sebelum ke lokasi terimakasih|40010577|MYDITA"/>
    <s v="FCC"/>
    <d v="2026-04-08T08:25:42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08:00:00"/>
    <s v="2026-08-05 08:00:00|Tanggal pemasangan : 05 agustus 2026 Jam pemasangan : 08.00 - 12.00 Info Tambahan : Hubungi pelanggan dulu sebelum ke lokasi terimakasih|40010577|MYDITA"/>
    <n v="2026"/>
    <n v="8"/>
    <n v="4"/>
    <d v="2026-08-04T00:00:00"/>
    <n v="-1.3333333333357587"/>
    <x v="0"/>
    <x v="13"/>
  </r>
  <r>
    <n v="839"/>
    <n v="1002516361"/>
    <n v="3"/>
    <x v="2"/>
    <n v="5"/>
    <s v="SINGARJA"/>
    <s v="TABANAN"/>
    <s v="TBN"/>
    <s v="REG"/>
    <s v="AO"/>
    <s v="NEW SALES"/>
    <m/>
    <s v="Completed (PS)"/>
    <s v="RBS-Regional 3"/>
    <d v="2026-08-09T10:14:35"/>
    <d v="2026-08-11T07:58:28"/>
    <n v="69360552"/>
    <m/>
    <n v="172413244382"/>
    <s v="PT. MITRA BALI SUKSES"/>
    <s v="ODP-TBN-FK/04"/>
    <s v="WO061306198"/>
    <m/>
    <m/>
    <m/>
    <n v="115.1337"/>
    <n v="-8.5526999999999997"/>
    <s v="|MN02545|/PIC WAHYUDI/08995847815-081381829072/it.info@mitrabalisukses.co.id"/>
    <s v="Sales Force DBS"/>
    <m/>
    <m/>
    <m/>
    <m/>
    <m/>
    <m/>
    <m/>
    <m/>
    <s v="Management Janji"/>
    <s v="2026-08-08 08:00:00|Nama PIC:  bp wahyudi   No HP: 08995847815  Alt:  Tanggal: 8/8/2026  Jam Pasang: Pagi  Note: Hubungi sebelum ke lokasi, terimakasih|40010577|MYDITA"/>
    <s v="FCC"/>
    <d v="2026-09-08T10:25:41"/>
    <m/>
    <m/>
    <s v="PS"/>
    <s v="TABANAN"/>
    <s v="NO ADDON"/>
    <n v="20260811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08:00:00|Nama PIC:  bp wahyudi   No HP: 08995847815  Alt:  Tanggal: 8/8/2026  Jam Pasang: Pagi  Note: Hubungi sebelum ke lokasi, terimakasih|40010577|MYDITA"/>
    <n v="2026"/>
    <n v="8"/>
    <n v="11"/>
    <d v="2026-08-11T00:00:00"/>
    <n v="1.7083333333357587"/>
    <x v="2"/>
    <x v="29"/>
  </r>
  <r>
    <n v="840"/>
    <n v="1002507286"/>
    <n v="3"/>
    <x v="4"/>
    <n v="5"/>
    <s v="KUPANG"/>
    <s v="MAUMERE"/>
    <s v="LRT"/>
    <s v="REG"/>
    <s v="AO"/>
    <s v="NEW SALES"/>
    <s v="1P INET"/>
    <s v="9 | WFM - UN-SCS"/>
    <s v="RBS-Regional 3"/>
    <d v="2026-08-04T10:10:27"/>
    <d v="2026-08-04T10:10:28"/>
    <n v="69356244"/>
    <m/>
    <m/>
    <s v="puskesmas lewolema"/>
    <m/>
    <s v="WO060567462"/>
    <m/>
    <m/>
    <m/>
    <n v="122.93250500000001"/>
    <n v="-8.3333770000000005"/>
    <s v="|MC40173|MYIA-063127389107/POI/ibu Linda/081390781414/diazcindy109@gmail.com"/>
    <s v="MYIB_ASSISTANT"/>
    <m/>
    <m/>
    <m/>
    <m/>
    <m/>
    <m/>
    <m/>
    <m/>
    <s v="Management Janji"/>
    <s v="2026-08-03 08:00:00 | Tanggal Pemasangan : 03 Agustus 2026 Jam Pemasangan : 08:00 13:00 Info Tambahan : Hubungi pelanggan dulu sebelum ke lokasi terimakasih"/>
    <s v="FCC"/>
    <d v="2026-04-08T10:25:32"/>
    <d v="2026-08-03T00:00:00"/>
    <m/>
    <s v="UNSC"/>
    <s v="X"/>
    <s v="NETMONK"/>
    <m/>
    <s v="Inprogress Alpro, SC Lama : SC1002503032"/>
    <s v="HSI Bisnis Basic Bundling Netmonk PSB 70% - 100 Mbps"/>
    <s v="INDIBIZ"/>
    <m/>
    <m/>
    <d v="2026-08-03T08:00:00"/>
    <s v="2026-08-03 08:00:00 | Tanggal Pemasangan : 03 Agustus 2026 Jam Pemasangan : 08:00 13:00 Info Tambahan : Hubungi pelanggan dulu sebelum ke lokasi terimakasih"/>
    <m/>
    <m/>
    <m/>
    <e v="#NUM!"/>
    <e v="#NUM!"/>
    <x v="1"/>
    <x v="35"/>
  </r>
  <r>
    <n v="841"/>
    <n v="1002512024"/>
    <n v="3"/>
    <x v="3"/>
    <n v="4"/>
    <s v="YOGYAKARTA"/>
    <s v="INNER - YOGYA JATENG SELATAN"/>
    <s v="BBS"/>
    <s v="REG"/>
    <s v="AO"/>
    <s v="NEW SALES"/>
    <m/>
    <s v="CANCEL COMPLETED"/>
    <s v="RBS-Regional 2"/>
    <d v="2026-08-06T11:27:42"/>
    <d v="2026-08-10T02:01:11"/>
    <n v="68988943"/>
    <m/>
    <n v="146131120549"/>
    <s v="PT. SECURINDO PACKATAMA INDONESIA"/>
    <s v="ODP-BBS-FG/037"/>
    <m/>
    <m/>
    <m/>
    <m/>
    <n v="110.40086100000001"/>
    <n v="-7.7831450000000002"/>
    <s v="AMRBS;950223;ALDHIAZ;JKT OUTER; Internet Only Bisnis 1:1 Rp439,000 ; PT. Securindo Packatama Indonesia  CP Lily Ismalia  ; 089687353200 - 0813-8375-5100 ; promotion@secureparking.co.id"/>
    <s v="Account Manager"/>
    <m/>
    <m/>
    <m/>
    <m/>
    <m/>
    <m/>
    <m/>
    <m/>
    <m/>
    <m/>
    <m/>
    <d v="2026-06-08T11:39:52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Order dicancel oleh SYSTEM remark : CANCEL ORDER by System : pelanggan belum melakukan upload dokumen melebihi 3 hari"/>
    <m/>
    <m/>
    <m/>
    <m/>
    <m/>
    <e v="#NUM!"/>
    <e v="#NUM!"/>
    <x v="1"/>
    <x v="1"/>
  </r>
  <r>
    <n v="842"/>
    <n v="1002518529"/>
    <n v="3"/>
    <x v="7"/>
    <n v="4"/>
    <s v="SOLO"/>
    <s v="INNER - SOLO JATENG TIMUR"/>
    <s v="SKH"/>
    <s v="REG"/>
    <s v="AO"/>
    <s v="NEW SALES"/>
    <s v="1P INET"/>
    <s v="MIE - SEND SURVEY"/>
    <s v="RBS-Regional 3"/>
    <d v="2026-08-10T16:44:57"/>
    <d v="2026-08-10T16:46:01"/>
    <n v="69362733"/>
    <m/>
    <n v="143555101853"/>
    <s v="ERABLUE DESA KETEGUHAN"/>
    <s v="ODP-SKH-FU/021 FU/D02/021.01"/>
    <s v="WO061431986"/>
    <m/>
    <m/>
    <m/>
    <n v="110.796819"/>
    <n v="-7.73529"/>
    <s v="|MN02713|MYIA-091446040987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SURVEY_NEW_MANJA"/>
    <s v="SUKOHARJO"/>
    <s v="NO ADDON"/>
    <m/>
    <s v="MIE - SEND SURVEY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  <x v="1"/>
  </r>
  <r>
    <n v="843"/>
    <n v="1002516650"/>
    <n v="3"/>
    <x v="4"/>
    <n v="5"/>
    <s v="MATARAM"/>
    <s v="INNER - NUSA TENGGARA"/>
    <s v="MTR"/>
    <s v="REG"/>
    <s v="AO"/>
    <s v="NEW SALES"/>
    <s v="1P INET"/>
    <s v="MIE - SEND SURVEY"/>
    <s v="RBS-Regional 3"/>
    <d v="2026-08-09T19:17:56"/>
    <d v="2026-08-09T19:20:01"/>
    <n v="69361984"/>
    <m/>
    <n v="172601795352"/>
    <s v="Kios stoorya"/>
    <s v="ODP-MTR-FDP/141"/>
    <s v="WO061342331"/>
    <m/>
    <m/>
    <m/>
    <n v="116.1337049"/>
    <n v="-8.5692354999999996"/>
    <s v="|MC40234|MYIA-098717782473/POI/usman wely saputra/085141292587/kenarisenja07@gmail.com"/>
    <s v="MYIB_ASSISTANT"/>
    <m/>
    <m/>
    <m/>
    <m/>
    <m/>
    <m/>
    <m/>
    <m/>
    <s v="Management Janji"/>
    <s v="2026-08-11 13:00:00 | M Janji : 11 agustus 2026 jam Pasang : siang Note : hubungi pelanggan jika ingin kelokasi"/>
    <s v="FCC"/>
    <d v="2026-09-08T19:25:12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M Janji : 11 agustus 2026 jam Pasang : siang Note : hubungi pelanggan jika ingin kelokasi"/>
    <m/>
    <m/>
    <m/>
    <e v="#NUM!"/>
    <e v="#NUM!"/>
    <x v="1"/>
    <x v="30"/>
  </r>
  <r>
    <n v="844"/>
    <n v="1002509157"/>
    <n v="3"/>
    <x v="5"/>
    <n v="5"/>
    <s v="MADURA"/>
    <s v="PAMEKASAN"/>
    <s v="SMP"/>
    <s v="REG"/>
    <s v="AO"/>
    <s v="NEW SALES"/>
    <s v="1P INET"/>
    <s v="102 | FOLLOW UP COMPLETED"/>
    <s v="RBS-Regional 3"/>
    <d v="2026-08-04T16:23:56"/>
    <d v="2026-08-07T13:34:40"/>
    <n v="69358552"/>
    <m/>
    <n v="152431232303"/>
    <s v="Yayasan Al khoiron"/>
    <s v="ODP-SMP-FBS/05 FBS/D02/05.01"/>
    <s v="WO060919201"/>
    <m/>
    <m/>
    <m/>
    <n v="113.869573809206"/>
    <n v="-7.0706787763099204"/>
    <s v="MD|MYDB-20260804264344|DN00001/MN00572|Yayasan Al khoiron|081957137909"/>
    <s v="MYDIGIBIZPARTNER"/>
    <m/>
    <m/>
    <m/>
    <m/>
    <m/>
    <m/>
    <m/>
    <m/>
    <s v="Management Janji"/>
    <s v="2026-08-05 13:00:00 | Nama PIC : Bp Baharuddin No HP : 081957137909 No Alt : - M Janji : 05 Agustus 2026 Jam Pasang : Pagi / Siang Note : hubungi pelanggan jika ingin ke lokasi, terima kasih"/>
    <s v="FCC"/>
    <d v="2026-04-08T16:25:34"/>
    <d v="2026-08-05T13:00:00"/>
    <s v="Kendala Pelanggan"/>
    <s v="REVOKE"/>
    <s v="X"/>
    <s v="NO ADDON"/>
    <m/>
    <s v="Follow Up Revoke Completed, New Order ID : SC1002514620"/>
    <s v="HSI Bisnis Promo HUT Telkom PSB 70% - 300 Mbps"/>
    <s v="INDIBIZ"/>
    <m/>
    <m/>
    <d v="2026-08-05T13:00:00"/>
    <s v="2026-08-05 13:00:00 | Nama PIC : Bp Baharuddin No HP : 081957137909 No Alt : - M Janji : 05 Agustus 2026 Jam Pasang : Pagi / Siang Note : hubungi pelanggan jika ingin ke lokasi, terima kasih"/>
    <m/>
    <m/>
    <m/>
    <e v="#NUM!"/>
    <e v="#NUM!"/>
    <x v="1"/>
    <x v="7"/>
  </r>
  <r>
    <n v="845"/>
    <n v="1002511787"/>
    <n v="3"/>
    <x v="1"/>
    <n v="4"/>
    <s v="PEKALONGAN"/>
    <s v="TEGAL"/>
    <s v="TEG"/>
    <s v="REG"/>
    <s v="AO"/>
    <s v="NEW SALES"/>
    <s v="1P INET"/>
    <s v="102 | FOLLOW UP COMPLETED"/>
    <s v="RBS-Regional 3"/>
    <d v="2026-08-06T10:26:56"/>
    <d v="2026-08-07T10:44:45"/>
    <n v="69359727"/>
    <m/>
    <n v="142212126659"/>
    <s v="SDN MANGKUKUSUMAN 5 TEGAL"/>
    <s v="ODP-TEG-FN/041 FN/D05/041.01"/>
    <s v="WO061051897"/>
    <m/>
    <m/>
    <m/>
    <n v="109.1379163"/>
    <n v="-6.8718960999999998"/>
    <s v="|MN00292|MYIA-015849851619/POI/Mutmainah/083837087200/sdnmangkukusuman5@gmail.com"/>
    <s v="MYIB_ASSISTANT"/>
    <m/>
    <m/>
    <m/>
    <m/>
    <m/>
    <m/>
    <m/>
    <m/>
    <s v="Management Janji"/>
    <s v="2026-08-07 08:00:00 | Nama : BU MUTMAINAH No Hp : 083837087200 No Alt :  Tgl Pemasangan : 07 Agustus 2026 Interval : PAGI  Note : Hubungi pelanggan terlebih dahulu"/>
    <s v="FCC"/>
    <d v="2026-06-08T10:39:54"/>
    <d v="2026-08-07T08:00:00"/>
    <s v="Kendala Teknik"/>
    <s v="REVOKE"/>
    <s v="X"/>
    <s v="NO ADDON"/>
    <m/>
    <s v="Follow Up Revoke Completed, New Order ID : SC1002514175"/>
    <s v="HSI Bisnis Promo HUT Telkom PSB 70% - 150 Mbps"/>
    <s v="INDIBIZ"/>
    <m/>
    <m/>
    <d v="2026-08-07T08:00:00"/>
    <s v="2026-08-07 08:00:00 | Nama : BU MUTMAINAH No Hp : 083837087200 No Alt :  Tgl Pemasangan : 07 Agustus 2026 Interval : PAGI  Note : Hubungi pelanggan terlebih dahulu"/>
    <m/>
    <m/>
    <m/>
    <e v="#NUM!"/>
    <e v="#NUM!"/>
    <x v="1"/>
    <x v="1"/>
  </r>
  <r>
    <n v="846"/>
    <n v="1002511112"/>
    <n v="3"/>
    <x v="5"/>
    <n v="5"/>
    <s v="SBY UTARA"/>
    <s v="MANYAR"/>
    <s v="MGO"/>
    <s v="REG"/>
    <s v="AO"/>
    <s v="NEW SALES"/>
    <m/>
    <s v="Completed (PS)"/>
    <s v="RBS-Regional 3"/>
    <d v="2026-08-05T16:09:36"/>
    <d v="2026-08-05T17:46:26"/>
    <n v="69351286"/>
    <m/>
    <n v="152413167540"/>
    <s v="STORE KKV PLAZA SURABAYA"/>
    <s v="ODP-DMO-FSY/18"/>
    <s v="WO061009503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5 15:00:00|  Nama Pic : TK. AL IRSYAD CILACAP  No Hp Pic : 08122513128  Jam Pemasangan : 08:00 - 12.00  Tanggal Pemasangan : 27 JULI  Info Tambahan : Hubungi pelanggan sebelum datang ke lokasi|BE1295|MYDITA"/>
    <s v="FCC"/>
    <d v="2026-05-08T16:10:18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5 15:00:00|  Nama Pic : TK. AL IRSYAD CILACAP  No Hp Pic : 08122513128  Jam Pemasangan : 08:00 - 12.00  Tanggal Pemasangan : 27 JULI  Info Tambahan : Hubungi pelanggan sebelum datang ke lokasi|BE1295|MYDITA"/>
    <n v="2026"/>
    <n v="8"/>
    <n v="5"/>
    <d v="2026-08-05T00:00:00"/>
    <n v="-0.29166666666424135"/>
    <x v="0"/>
    <x v="12"/>
  </r>
  <r>
    <n v="847"/>
    <n v="1002508543"/>
    <n v="3"/>
    <x v="2"/>
    <n v="5"/>
    <s v="SINGARJA"/>
    <s v="KLUNGKUNG"/>
    <s v="CDS"/>
    <s v="REG"/>
    <s v="AO"/>
    <s v="NEW SALES"/>
    <m/>
    <s v="102 | FOLLOW UP COMPLETED"/>
    <s v="RBS-Regional 3"/>
    <d v="2026-08-04T14:26:24"/>
    <d v="2026-08-10T17:30:25"/>
    <n v="69358353"/>
    <m/>
    <n v="172404695095"/>
    <s v="ARSHOP Tech"/>
    <s v="ODP-CDS-FD/06"/>
    <s v="WO060927118"/>
    <m/>
    <m/>
    <m/>
    <n v="115.50443869999999"/>
    <n v="-8.505694099999999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No Hp : 085737334535 No Alt :  Tgl Pemasangan : 05 Agustus 2026 Interval : SIANG Note : Hubungi pelanggan terlebih dahulu|40981182|MYDITA"/>
    <s v="FCC"/>
    <d v="2026-04-08T14:40:14"/>
    <d v="2026-08-06T08:00:00"/>
    <s v="Kendala Pelanggan"/>
    <s v="REVOKE"/>
    <s v="KARANGASEM"/>
    <s v="NO ADDON"/>
    <m/>
    <s v="Follow Up Revoke Completed, New Order ID : SC1002518620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Nama : BP KOMANG ARI JUNIAWAN No Hp : 085737334535 No Alt :  Tgl Pemasangan : 05 Agustus 2026 Interval : SIANG Note : Hubungi pelanggan terlebih dahulu|40981182|MYDITA"/>
    <m/>
    <m/>
    <m/>
    <e v="#NUM!"/>
    <e v="#NUM!"/>
    <x v="1"/>
    <x v="31"/>
  </r>
  <r>
    <n v="848"/>
    <n v="1002504576"/>
    <n v="3"/>
    <x v="0"/>
    <n v="5"/>
    <s v="KEDIRI"/>
    <s v="KEDIRI"/>
    <s v="KDI"/>
    <s v="REG"/>
    <s v="AO"/>
    <s v="NEW SALES"/>
    <s v="1P INET"/>
    <s v="CANCEL COMPLETED"/>
    <s v="RBS-Regional 3"/>
    <d v="2026-08-01T13:25:58"/>
    <d v="2026-08-04T06:47:16"/>
    <n v="69356758"/>
    <m/>
    <n v="152610241440"/>
    <s v="SPBU TURUS 54.641.39"/>
    <s v="ODP-KDI-FB/07 FB/D02/07.01"/>
    <s v="WO060650817"/>
    <m/>
    <m/>
    <m/>
    <n v="112.032374219755"/>
    <n v="-7.75380158530555"/>
    <s v="|MN01011|MYIA-054099940573/POI/ARIF PRASETYA WARAHAP/08113253781/itafifarma@gmail.com"/>
    <s v="MYIB_ASSISTANT"/>
    <m/>
    <m/>
    <m/>
    <m/>
    <m/>
    <m/>
    <m/>
    <m/>
    <s v="Management Janji"/>
    <s v="2026-08-02 13:00:00 | Nama PIC : Bp Nadif No Hp : 08113253781 No Alt : - Tgl Pemasangan : 02 Agustus 2026 Interval : PAGI SIANG Note : Hubungi pelanggan terlebih dahulu"/>
    <s v="FCC"/>
    <d v="2026-01-08T13:39:46"/>
    <d v="2026-08-02T13:00:00"/>
    <m/>
    <s v="CANCEL"/>
    <s v="X"/>
    <s v="NO ADDON"/>
    <m/>
    <s v="Cancel Completed"/>
    <s v="HSI Bisnis Promo HUT Telkom PSB 70% - 50 Mbps"/>
    <s v="INDIBIZ"/>
    <m/>
    <m/>
    <d v="2026-08-02T13:00:00"/>
    <s v="2026-08-02 13:00:00 | Nama PIC : Bp Nadif No Hp : 08113253781 No Alt : - Tgl Pemasangan : 02 Agustus 2026 Interval : PAGI SIANG Note : Hubungi pelanggan terlebih dahulu"/>
    <m/>
    <m/>
    <m/>
    <e v="#NUM!"/>
    <e v="#NUM!"/>
    <x v="1"/>
    <x v="24"/>
  </r>
  <r>
    <n v="849"/>
    <n v="1002510278"/>
    <n v="3"/>
    <x v="0"/>
    <n v="5"/>
    <s v="MALANG"/>
    <s v="BATU"/>
    <s v="BLB"/>
    <s v="REG"/>
    <s v="AO"/>
    <s v="NEW SALES"/>
    <m/>
    <s v="Completed (PS)"/>
    <s v="RBS-Regional 2"/>
    <d v="2026-08-05T11:48:42"/>
    <d v="2026-08-06T16:20:31"/>
    <n v="68937486"/>
    <m/>
    <n v="152702232113"/>
    <s v="PT PROFESIONAL INTERNET INDONESIA"/>
    <s v="ODP-BLB-FCU/02"/>
    <s v="WO060979274"/>
    <m/>
    <m/>
    <m/>
    <n v="112.6377789"/>
    <n v="-7.9402726000000001"/>
    <s v="AMRBS;402711; YUSRI TAUFIK;JKT OUTER ; PT PROFESIONAL INTERNET INDONESIA; pic Rifki / Cp 0852-3203-3363 / PSB indibiz 1P HSI basic 1:2 + Netmonk / mrifkipratama@gmail.com"/>
    <s v="Amex"/>
    <m/>
    <m/>
    <m/>
    <m/>
    <m/>
    <m/>
    <m/>
    <m/>
    <s v="Management Janji"/>
    <s v="2026-08-06 13:00:00|Nama Pic : BP RIFKI No Hp Pic : 085232033363 Jam Pemasangan : 08:00 - 12.00 Tanggal Pemasangan : KAMIS 06 AGUSTUS 2026 Info Tambahan : Hubungi pelanggan sebelum datang ke lokasi, terima kasih.|40961370|MYDITA"/>
    <s v="FCC"/>
    <d v="2026-05-08T11:55:33"/>
    <d v="2026-08-06T13:00:00"/>
    <m/>
    <s v="PS"/>
    <s v="BLIMBING"/>
    <s v="NETMONK"/>
    <n v="20260806"/>
    <s v="Completed"/>
    <s v="- SP_NOSS;SP_NOSS ~ Internet NOSS Multispeed Network[0]  - E23015;E23015 ~ ES23 - Perangkat ONT[0]  - E23015~null~44292;E23015||11||Abodemen 0[0]  - E23015~null~E23015_SWONTPREM;SWONTPREM ~ Biaya Sewa ONT Premium ~ E23015[50000]  - E23047;E23047 ~ ES23 - "/>
    <s v="INDIBIZ"/>
    <m/>
    <m/>
    <d v="2026-08-06T13:00:00"/>
    <s v="2026-08-06 13:00:00|Nama Pic : BP RIFKI No Hp Pic : 085232033363 Jam Pemasangan : 08:00 - 12.00 Tanggal Pemasangan : KAMIS 06 AGUSTUS 2026 Info Tambahan : Hubungi pelanggan sebelum datang ke lokasi, terima kasih.|40961370|MYDITA"/>
    <n v="2026"/>
    <n v="8"/>
    <n v="6"/>
    <d v="2026-08-06T00:00:00"/>
    <n v="-0.54166666666424135"/>
    <x v="0"/>
    <x v="0"/>
  </r>
  <r>
    <n v="850"/>
    <n v="1002506428"/>
    <n v="3"/>
    <x v="1"/>
    <n v="4"/>
    <s v="SEMARANG"/>
    <s v="INNER - SEMARANG JATENG UTARA"/>
    <s v="SMC"/>
    <s v="REG"/>
    <s v="AO"/>
    <s v="NEW SALES"/>
    <s v="1P INET"/>
    <s v="102 | FOLLOW UP COMPLETED"/>
    <s v="RBS-Regional 3"/>
    <d v="2026-08-03T15:44:56"/>
    <d v="2026-08-05T15:40:56"/>
    <n v="69357715"/>
    <m/>
    <n v="146422108551"/>
    <s v="KOST PUTRI SWARGA KANTAKU"/>
    <s v="ODP-SMC-FC/159 FC/D18/159.01"/>
    <s v="WO060815929"/>
    <m/>
    <m/>
    <m/>
    <n v="110.39201199999999"/>
    <n v="-7.0536060000000003"/>
    <s v="|MC50018|MYIA-037888593114/POI/Chris Setianingsih/081277154180/christsetia123@gmail.com"/>
    <s v="MYIB_ASSISTANT"/>
    <m/>
    <m/>
    <m/>
    <m/>
    <m/>
    <m/>
    <m/>
    <m/>
    <s v="Management Janji"/>
    <s v="2026-08-04 13:00:00 | Tanggal pemasangan : 04 agustus 2026 Jam pemasangan : pagi/siang Info Tambahan : Hubungi pelanggan dulu sebelum ke lokasi terima kasih"/>
    <s v="FCC"/>
    <d v="2026-03-08T16:10:38"/>
    <d v="2026-08-04T13:00:00"/>
    <s v="Kendala Teknik"/>
    <s v="REVOKE"/>
    <s v="X"/>
    <s v="NO ADDON"/>
    <m/>
    <s v="Follow Up Revoke Completed, New Order ID : SC1002511060"/>
    <s v="HSI Bisnis Basic Promo HUT Telkom PSB 70% - 75 Mbps"/>
    <s v="INDIBIZ"/>
    <m/>
    <m/>
    <d v="2026-08-04T13:00:00"/>
    <s v="2026-08-04 13:00:00 | Tanggal pemasangan : 04 agustus 2026 Jam pemasangan : pagi/siang Info Tambahan : Hubungi pelanggan dulu sebelum ke lokasi terima kasih"/>
    <m/>
    <m/>
    <m/>
    <e v="#NUM!"/>
    <e v="#NUM!"/>
    <x v="1"/>
    <x v="1"/>
  </r>
  <r>
    <n v="851"/>
    <n v="1002505712"/>
    <n v="3"/>
    <x v="2"/>
    <n v="5"/>
    <s v="SINGARJA"/>
    <s v="GIANYAR"/>
    <s v="GIN"/>
    <s v="REG"/>
    <s v="AO"/>
    <s v="NEW SALES"/>
    <m/>
    <s v="102 | FOLLOW UP COMPLETED"/>
    <s v="RBS-Regional 3"/>
    <d v="2026-08-03T10:09:34"/>
    <d v="2026-08-07T08:24:32"/>
    <n v="69357302"/>
    <m/>
    <n v="172407212845"/>
    <s v="SD NEGERI 5 PERING"/>
    <s v="ODP-GIN-FP/90"/>
    <s v="WO060892354"/>
    <m/>
    <m/>
    <m/>
    <n v="115.3013272"/>
    <n v="-8.5809947999999991"/>
    <s v="|MN02658|/PIC I PUTU DHARMENDRA/085333862495/sdn5pering@gmail.com"/>
    <s v="Sales Force DBS"/>
    <m/>
    <m/>
    <m/>
    <m/>
    <m/>
    <m/>
    <m/>
    <m/>
    <s v="Management Janji"/>
    <s v="2026-08-05 13:00:00|Nama Pic : IBU DAYU No Hp Pic : 087744632973 Jam Pemasangan : 08:00 - 12.00 Tanggal Pemasangan : RABU 05 AGUSTUS 2026 Info Tambahan : Hubungi pelanggan sebelum datang ke lokasi, terima kasih.|40961370|MYDITA"/>
    <s v="FCC"/>
    <d v="2026-03-08T10:10:41"/>
    <d v="2026-08-05T13:00:00"/>
    <s v="Kendala Lainnya"/>
    <s v="REVOKE"/>
    <s v="GIANYAR"/>
    <s v="NO ADDON"/>
    <m/>
    <s v="Follow Up Revoke Completed, New Order ID : SC1002513682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13:00:00"/>
    <s v="2026-08-05 13:00:00|Nama Pic : IBU DAYU No Hp Pic : 087744632973 Jam Pemasangan : 08:00 - 12.00 Tanggal Pemasangan : RABU 05 AGUSTUS 2026 Info Tambahan : Hubungi pelanggan sebelum datang ke lokasi, terima kasih.|40961370|MYDITA"/>
    <m/>
    <m/>
    <m/>
    <e v="#NUM!"/>
    <e v="#NUM!"/>
    <x v="1"/>
    <x v="5"/>
  </r>
  <r>
    <n v="852"/>
    <n v="1002511724"/>
    <n v="3"/>
    <x v="5"/>
    <n v="5"/>
    <s v="SBY UTARA"/>
    <s v="MANYAR"/>
    <s v="MGO"/>
    <s v="REG"/>
    <s v="AO"/>
    <s v="NEW SALES"/>
    <s v="1P INET"/>
    <s v="102 | FOLLOW UP COMPLETED"/>
    <s v="RBS-Regional 3"/>
    <d v="2026-08-06T10:10:56"/>
    <d v="2026-08-10T16:06:38"/>
    <n v="69359701"/>
    <m/>
    <n v="152413167548"/>
    <s v="LEMBAGA PENDIDIKAN BAHASA CHINA"/>
    <s v="ODP-DMO-FAC/14"/>
    <s v="WO061050044"/>
    <m/>
    <m/>
    <m/>
    <n v="112.75182599999999"/>
    <n v="-7.2598849999999997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No HP : 085113162223 Alt :  M Janji : 07/08/2026 Jam Pasang : 08.00 - 13:00  NoteÃ‚Â :  hubungi terlebih dahulu sebelum kelokasi "/>
    <s v="FCC"/>
    <d v="2026-06-08T10:25:07"/>
    <d v="2026-08-07T08:00:00"/>
    <s v="Kendala Pelanggan"/>
    <s v="REVOKE"/>
    <s v="MERGOYOSO"/>
    <s v="NO ADDON"/>
    <m/>
    <s v="Follow Up Revoke Completed, New Order ID : SC1002518402"/>
    <s v="HSI Bisnis Promo HUT Telkom PSB 70% - 200 Mbps"/>
    <s v="INDIBIZ"/>
    <m/>
    <m/>
    <d v="2026-08-07T08:00:00"/>
    <s v="2026-08-07 08:00:00 | Nama PIC : Risky No HP : 085113162223 Alt :  M Janji : 07/08/2026 Jam Pasang : 08.00 - 13:00  NoteÃ‚Â :  hubungi terlebih dahulu sebelum kelokasi "/>
    <m/>
    <m/>
    <m/>
    <e v="#NUM!"/>
    <e v="#NUM!"/>
    <x v="1"/>
    <x v="12"/>
  </r>
  <r>
    <n v="853"/>
    <n v="1002510604"/>
    <n v="3"/>
    <x v="3"/>
    <n v="4"/>
    <s v="YOGYAKARTA"/>
    <s v="SLEMAN"/>
    <s v="GOD"/>
    <s v="REG"/>
    <s v="AO"/>
    <s v="NEW SALES"/>
    <m/>
    <s v="CC - HD1A - INPROGRESS UNCONTACTED"/>
    <s v="RBS-Regional 3"/>
    <d v="2026-08-05T13:41:05"/>
    <d v="2026-08-07T15:21:48"/>
    <n v="69359206"/>
    <m/>
    <n v="146136130060"/>
    <s v="SMP N 4 SENTOLO"/>
    <m/>
    <m/>
    <m/>
    <m/>
    <m/>
    <n v="110.246213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s v="FCC"/>
    <s v="X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1"/>
  </r>
  <r>
    <n v="854"/>
    <n v="1002516852"/>
    <n v="3"/>
    <x v="2"/>
    <n v="5"/>
    <s v="SINGARJA"/>
    <s v="GIANYAR"/>
    <s v="GIN"/>
    <s v="REG"/>
    <s v="AO"/>
    <s v="NEW SALES"/>
    <m/>
    <s v="OSS - FALLOUT"/>
    <s v="RBS-Regional 3"/>
    <d v="2026-08-10T08:41:52"/>
    <d v="2026-08-11T08:06:23"/>
    <n v="69362072"/>
    <m/>
    <n v="172407213745"/>
    <s v="SD NEGERI 2 MEDAHAN"/>
    <s v="ODP-GIN-FC/14"/>
    <s v="WO061373163"/>
    <m/>
    <m/>
    <m/>
    <n v="115.3343012"/>
    <n v="-8.5726931000000004"/>
    <s v="|MN02658|/PIC NI WAYAN PUTRI ADNYANI/081933001477/sdn2medahan@gmail.com"/>
    <s v="Sales Force DBS"/>
    <m/>
    <m/>
    <m/>
    <m/>
    <m/>
    <m/>
    <m/>
    <m/>
    <s v="Management Janji"/>
    <s v="2026-08-11 08:00:00|Nama PIC : ibu putri No HP : 081933001477 Alt :  M Janji : (SELASA/11/AGUSTUS/2026) jam Pasang : 09:00 Note : hubungi pelanggan jika ingin kelokasi|40961371|MYDITA"/>
    <s v="FCC"/>
    <d v="2026-10-08T08:54:46"/>
    <d v="2026-08-11T08:00:00"/>
    <m/>
    <s v="FO_UIM"/>
    <s v="GIANYAR"/>
    <s v="NO ADDON"/>
    <m/>
    <s v="Provisioning Failed|UIM|INF009016495|An error has occured flushing the user transaction.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11T08:00:00"/>
    <s v="2026-08-11 08:00:00|Nama PIC : ibu putri No HP : 081933001477 Alt :  M Janji : (SELASA/11/AGUSTUS/2026) jam Pasang : 09:00 Note : hubungi pelanggan jika ingin kelokasi|40961371|MYDITA"/>
    <m/>
    <m/>
    <m/>
    <e v="#NUM!"/>
    <e v="#NUM!"/>
    <x v="1"/>
    <x v="5"/>
  </r>
  <r>
    <n v="855"/>
    <n v="1002515323"/>
    <n v="3"/>
    <x v="1"/>
    <n v="4"/>
    <s v="SEMARANG"/>
    <s v="INNER - SEMARANG JATENG UTARA"/>
    <s v="SSL"/>
    <s v="REG"/>
    <s v="AO"/>
    <s v="NEW SALES"/>
    <m/>
    <s v="Completed (PS)"/>
    <s v="RBS-Regional 3"/>
    <d v="2026-08-07T16:41:20"/>
    <d v="2026-08-08T11:25:18"/>
    <n v="69359416"/>
    <m/>
    <n v="141408116054"/>
    <s v="Atlas spa&amp;message"/>
    <s v="ODP-SSL-FBM/004"/>
    <s v="WO061191541"/>
    <m/>
    <m/>
    <m/>
    <n v="110.433022666528"/>
    <n v="-7.0020713229609797"/>
    <s v="|MC50018|MYIA-015451999252/POI/Augustine Alphine surya putra/085601832284/intanmalino0217@gmail.com"/>
    <s v="MYDIGIBIZPARTNER"/>
    <m/>
    <m/>
    <m/>
    <m/>
    <m/>
    <m/>
    <m/>
    <m/>
    <s v="Management Janji"/>
    <s v="2026-08-06 13:00:00 | Jam pemasangan : 12.00  Info Tambahan : Hubungi pelanggan dulu sebelum ke lokasi  terimakasih   "/>
    <s v="FCC"/>
    <d v="2026-07-08T16:55:31"/>
    <m/>
    <m/>
    <s v="PS"/>
    <s v="X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6 13:00:00 | Jam pemasangan : 12.00  Info Tambahan : Hubungi pelanggan dulu sebelum ke lokasi  terimakasih   "/>
    <n v="2026"/>
    <n v="8"/>
    <n v="8"/>
    <d v="2026-08-08T00:00:00"/>
    <n v="0.70833333333575865"/>
    <x v="0"/>
    <x v="1"/>
  </r>
  <r>
    <n v="856"/>
    <n v="1002513784"/>
    <n v="3"/>
    <x v="4"/>
    <n v="5"/>
    <s v="MATARAM"/>
    <s v="LOMBOK BARAT TENGAH"/>
    <s v="PRY"/>
    <s v="REG"/>
    <s v="AO"/>
    <s v="NEW SALES"/>
    <m/>
    <s v="CC - HD1A - INPROGRESS UNCONTACTED"/>
    <s v="RBS-Regional 3"/>
    <d v="2026-08-07T09:14:24"/>
    <d v="2026-08-10T17:36:30"/>
    <n v="69360419"/>
    <m/>
    <n v="172603791546"/>
    <s v="PT KOLEKTIF PESISIR NUSANTARA"/>
    <s v="ODP-PYA-FCLL/04"/>
    <m/>
    <m/>
    <m/>
    <m/>
    <n v="116.20817940000001"/>
    <n v="-8.8901053000000001"/>
    <s v="RBS HSI |DINDA PUSPITASARI | 40951593 | TREG 3 | PT KOLEKTIF PESISIR NUSANTARA | BP RAGIL ALFAJRI | 0823041023654| HSI BISNIS BUNDLING NETMONK - 300 MBPS"/>
    <s v="Amex"/>
    <m/>
    <m/>
    <m/>
    <m/>
    <m/>
    <m/>
    <m/>
    <m/>
    <m/>
    <m/>
    <m/>
    <d v="2026-07-08T09:25:58"/>
    <m/>
    <m/>
    <s v="FCC"/>
    <s v="LOMBOK TENGAH"/>
    <s v="NETMONK"/>
    <m/>
    <s v="UNCONTACTED : Invalid Phone Number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9"/>
  </r>
  <r>
    <n v="857"/>
    <n v="1002504957"/>
    <n v="3"/>
    <x v="5"/>
    <n v="5"/>
    <s v="SBY UTARA"/>
    <s v="MANYAR"/>
    <s v="MGO"/>
    <s v="REG"/>
    <s v="AO"/>
    <s v="NEW SALES"/>
    <s v="1P INET"/>
    <s v="OSS - FALLOUT"/>
    <s v="RBS-Regional 3"/>
    <d v="2026-08-01T19:22:56"/>
    <d v="2026-08-08T15:16:21"/>
    <n v="69356915"/>
    <m/>
    <n v="152413167464"/>
    <s v="Little Amsterdam (PT Memori Setiap Gigitan)"/>
    <s v="ODP-DMO-FTB/23 FTB/D03/23.01"/>
    <s v="WO060682452"/>
    <m/>
    <m/>
    <m/>
    <n v="112.74809896945899"/>
    <n v="-7.2630280643421896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No HP : 087770104036 Alt :  M Janji : (SABTU/8/AGUSTUS/2026) jam Pasang : 09:00 Note : hubungi pelanggan jika ingin kelokasi"/>
    <s v="FCC"/>
    <d v="2026-01-08T19:25:10"/>
    <d v="2026-08-08T08:00:00"/>
    <s v="Kendala Pelanggan"/>
    <s v="FO_WFM"/>
    <s v="MERGOYOSO"/>
    <s v="NO ADDON"/>
    <m/>
    <s v="Provisioning Failed|WFM|INF009000766|PP_-7.2603817,112.7331836_Manja 110826 lokasi masih belum selesai renov"/>
    <s v="HSI Bisnis Promo HUT Telkom PSB 70% - 75 Mbps"/>
    <s v="INDIBIZ"/>
    <m/>
    <m/>
    <d v="2026-08-08T08:00:00"/>
    <s v="2026-08-08 08:00:00 | Nama PIC : IBU RENNY No HP : 087770104036 Alt :  M Janji : (SABTU/8/AGUSTUS/2026) jam Pasang : 09:00 Note : hubungi pelanggan jika ingin kelokasi"/>
    <m/>
    <m/>
    <m/>
    <e v="#NUM!"/>
    <e v="#NUM!"/>
    <x v="1"/>
    <x v="12"/>
  </r>
  <r>
    <n v="858"/>
    <n v="1002505808"/>
    <n v="3"/>
    <x v="4"/>
    <n v="5"/>
    <s v="MATARAM"/>
    <s v="LOMBOK TIMUR UTARA"/>
    <s v="SEL"/>
    <s v="REG"/>
    <s v="AO"/>
    <s v="NEW SALES"/>
    <s v="1P INET"/>
    <s v="Completed (PS)"/>
    <s v="RBS-Regional 3"/>
    <d v="2026-08-03T10:52:56"/>
    <d v="2026-08-03T18:42:30"/>
    <n v="69357366"/>
    <m/>
    <n v="172619203316"/>
    <s v="Toko Citra"/>
    <s v="ODP-SEL-FAV/37"/>
    <s v="WO060768500"/>
    <m/>
    <m/>
    <m/>
    <n v="116.518315896391"/>
    <n v="-8.5526921828589799"/>
    <s v="MD|MYDB-20260803264216|SC00001/MC00149|Toko Citra|081929421987"/>
    <s v="MYDIGIBIZPARTNER"/>
    <m/>
    <m/>
    <m/>
    <m/>
    <m/>
    <m/>
    <m/>
    <m/>
    <s v="Management Janji"/>
    <s v="2026-08-04 15:00:00 | Tanggal Pemasangan : 04 Agustus 2026 Jam Pemasangan : 08:00 15:00 Info Tambahan : Hubungi pelanggan dulu sebelum ke lokasi terimakasih"/>
    <s v="FCC"/>
    <d v="2026-03-08T10:55:07"/>
    <d v="2026-08-04T15:00:00"/>
    <m/>
    <s v="PS"/>
    <s v="LOMBOK TIMUR"/>
    <s v="NO ADDON"/>
    <n v="20260803"/>
    <s v="Completed"/>
    <s v="HSI Bisnis Promo HUT Telkom PSB 70% - 100 Mbps"/>
    <s v="INDIBIZ"/>
    <m/>
    <m/>
    <d v="2026-08-04T15:00:00"/>
    <s v="2026-08-04 15:00:00 | Tanggal Pemasangan : 04 Agustus 2026 Jam Pemasangan : 08:00 15:00 Info Tambahan : Hubungi pelanggan dulu sebelum ke lokasi terimakasih"/>
    <n v="2026"/>
    <n v="8"/>
    <n v="3"/>
    <d v="2026-08-03T00:00:00"/>
    <n v="-1.625"/>
    <x v="0"/>
    <x v="9"/>
  </r>
  <r>
    <n v="859"/>
    <n v="1002510586"/>
    <n v="3"/>
    <x v="2"/>
    <n v="5"/>
    <s v="SINGARJA"/>
    <s v="SINGARAJA"/>
    <s v="SRR"/>
    <s v="REG"/>
    <s v="AO"/>
    <s v="NEW SALES"/>
    <m/>
    <s v="102 | FOLLOW UP COMPLETED"/>
    <s v="RBS-Regional 3"/>
    <d v="2026-08-05T13:36:38"/>
    <d v="2026-08-07T12:49:47"/>
    <n v="69359202"/>
    <m/>
    <n v="172425707974"/>
    <s v="SMK NEGERI 1 SERIRIT"/>
    <s v="ODP-SRR-FN/66"/>
    <s v="WO060991530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Info Tambahan : Hubungi pelanggan dulu sebelum ke lokasi terimakasih  |40951378|MYDITA"/>
    <s v="FCC"/>
    <d v="2026-05-08T13:39:44"/>
    <d v="2026-08-06T13:00:00"/>
    <s v="Kendala Pelanggan"/>
    <s v="REVOKE"/>
    <s v="X"/>
    <s v="NO ADDON"/>
    <m/>
    <s v="Follow Up Revoke Completed, New Order ID : SC100251450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3:00:00"/>
    <s v="2026-08-06 13:00:00|Jam pemasangan : 12.00 Info Tambahan : Hubungi pelanggan dulu sebelum ke lokasi terimakasih  |40951378|MYDITA"/>
    <m/>
    <m/>
    <m/>
    <e v="#NUM!"/>
    <e v="#NUM!"/>
    <x v="1"/>
    <x v="32"/>
  </r>
  <r>
    <n v="860"/>
    <n v="1002518299"/>
    <n v="3"/>
    <x v="0"/>
    <n v="5"/>
    <s v="KEDIRI"/>
    <s v="TULUNGAGUNG"/>
    <s v="TUL"/>
    <s v="REG"/>
    <s v="AO"/>
    <s v="NEW SALES"/>
    <s v="1P INET"/>
    <s v="MIE - SEND SURVEY"/>
    <s v="RBS-Regional 3"/>
    <d v="2026-08-10T15:31:57"/>
    <d v="2026-08-10T15:34:02"/>
    <n v="69362665"/>
    <m/>
    <n v="152606246419"/>
    <s v="SPBU 54.662.24 Tulungagung"/>
    <s v="ODP-TUL-FAC/43"/>
    <s v="WO061421851"/>
    <m/>
    <m/>
    <m/>
    <n v="111.83997658896"/>
    <n v="-8.0846277665930302"/>
    <s v="|MN02702|MYIA-082962634554/POI/BINTAR YULIANI/082142010379/bintaryuliani5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5:39:56"/>
    <d v="2026-08-11T13:00:00"/>
    <m/>
    <s v="SURVEY_NEW_MANJA"/>
    <s v="TULUNGAGUNG"/>
    <s v="NO ADDON"/>
    <m/>
    <s v="MIE - SEND SURVEY"/>
    <s v="HSI Bisnis Promo HUT Telkom PSB 70% - 50 Mbps"/>
    <s v="INDIBIZ"/>
    <m/>
    <m/>
    <d v="2026-08-11T13:00:00"/>
    <s v="2026-08-11 13:00:00 | Tanggal pemasangan: 11/08/2026 Jam pemasangan : pagi / siang Info Tambahan : Hubungi pelanggan dulu sebelum ke lokasi terima kasih."/>
    <m/>
    <m/>
    <m/>
    <e v="#NUM!"/>
    <e v="#NUM!"/>
    <x v="1"/>
    <x v="18"/>
  </r>
  <r>
    <n v="861"/>
    <n v="1002516388"/>
    <n v="3"/>
    <x v="7"/>
    <n v="4"/>
    <s v="KUDUS"/>
    <s v="PURWODADI"/>
    <s v="GBU"/>
    <s v="REG"/>
    <s v="AO"/>
    <s v="NEW SALES"/>
    <m/>
    <s v="Completed (PS)"/>
    <s v="RBS-Regional 3"/>
    <d v="2026-08-09T10:55:07"/>
    <d v="2026-08-09T15:48:45"/>
    <n v="69358318"/>
    <n v="2922951024"/>
    <n v="142516104727"/>
    <s v="PT GLOBAL JET EXPRESS"/>
    <s v="ODP-GBU-FF/021"/>
    <s v="WO061308695"/>
    <m/>
    <m/>
    <m/>
    <n v="110.63290000000001"/>
    <n v="-7.1619299999999999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 M Janji : (07/08/026)  jam Pasang : 09:00  Note : hubungi pelanggan jika ingin kelokasi|40951378|MYDITA"/>
    <s v="FCC"/>
    <d v="2026-09-08T11:10:11"/>
    <m/>
    <m/>
    <s v="PS"/>
    <s v="GUBUG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9T07:00:00"/>
    <s v="2026-08-07 15:00:00|  M Janji : (07/08/026)  jam Pasang : 09:00  Note : hubungi pelanggan jika ingin kelokasi|40951378|MYDITA"/>
    <n v="2026"/>
    <n v="8"/>
    <n v="9"/>
    <d v="2026-08-09T00:00:00"/>
    <n v="-0.29166666666424135"/>
    <x v="0"/>
    <x v="1"/>
  </r>
  <r>
    <n v="862"/>
    <n v="1002510009"/>
    <n v="3"/>
    <x v="7"/>
    <n v="4"/>
    <s v="SOLO"/>
    <s v="INNER - SOLO JATENG TIMUR"/>
    <s v="MSO"/>
    <s v="REG"/>
    <s v="AO"/>
    <s v="NEW SALES"/>
    <m/>
    <s v="Completed (PS)"/>
    <s v="RBS-Regional 3"/>
    <d v="2026-08-05T10:35:13"/>
    <d v="2026-08-07T15:03:23"/>
    <n v="69358931"/>
    <m/>
    <n v="142566101746"/>
    <s v="Kommu Space UNS"/>
    <s v="ODP-MSO-FC/039"/>
    <s v="WO061075593"/>
    <m/>
    <m/>
    <m/>
    <n v="110.85869461297899"/>
    <n v="-7.54846924536721"/>
    <s v="AMRBS;960218/Candra Evita Tryariestya/TREG4SOLO/Dhanindra Khanza Wiratama/0882008699545 dan 085113634183/kommuspace.uns@gmail.com/PSB HSI BISNIS WINBACK 2.0 300MBPS ABODEMEN 1.130.000"/>
    <s v="Account Manager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5-08T10:39:45"/>
    <d v="2026-08-07T13:00:00"/>
    <m/>
    <s v="PS"/>
    <s v="SOLO PALUR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7"/>
    <d v="2026-08-07T00:00:00"/>
    <n v="-0.54166666666424135"/>
    <x v="0"/>
    <x v="1"/>
  </r>
  <r>
    <n v="863"/>
    <n v="1002511614"/>
    <n v="3"/>
    <x v="0"/>
    <n v="5"/>
    <s v="KEDIRI"/>
    <s v="BLITAR"/>
    <s v="KBN"/>
    <s v="REG"/>
    <s v="AO"/>
    <s v="NEW SALES"/>
    <s v="1P INET"/>
    <s v="Completed (PS)"/>
    <s v="RBS-Regional 3"/>
    <d v="2026-08-06T09:34:56"/>
    <d v="2026-08-06T15:29:55"/>
    <n v="69359618"/>
    <m/>
    <n v="152732202759"/>
    <s v="SMKN 1 DOKO"/>
    <s v="ODP-KBN-FJ/03 FJ/D01/03.01"/>
    <s v="WO061046107"/>
    <m/>
    <m/>
    <m/>
    <n v="112.4183749"/>
    <n v="-8.0493664000000003"/>
    <s v="MD|MYDB-20260805264430|DN00001/MN00385|SMKN 1 DOKO|082233455630"/>
    <s v="MYDIGIBIZPARTNER"/>
    <m/>
    <m/>
    <m/>
    <m/>
    <m/>
    <m/>
    <m/>
    <m/>
    <s v="Management Janji"/>
    <s v="2026-08-07 08:00:00 | Nama PIC : Agus No HP : 082233455630 Alt : 081336062984 M Janji : 07/08/2026 Jam Pasang : 08.00 - 13:00  NoteÃ‚Â :  hubungi terlebih dahulu sebelum kelokasi "/>
    <s v="FCC"/>
    <d v="2026-06-08T09:39:52"/>
    <d v="2026-08-07T08:00:00"/>
    <m/>
    <s v="PS"/>
    <s v="X"/>
    <s v="NO ADDON"/>
    <n v="20260806"/>
    <s v="Completed"/>
    <s v="HSI Bisnis Khusus Winback PSB 70% - 300 Mbps"/>
    <s v="INDIBIZ"/>
    <m/>
    <m/>
    <d v="2026-08-07T08:00:00"/>
    <s v="2026-08-07 08:00:00 | Nama PIC : Agus No HP : 082233455630 Alt : 081336062984 M Janji : 07/08/2026 Jam Pasang : 08.00 - 13:00  NoteÃ‚Â :  hubungi terlebih dahulu sebelum kelokasi "/>
    <n v="2026"/>
    <n v="8"/>
    <n v="6"/>
    <d v="2026-08-06T00:00:00"/>
    <n v="-1.3333333333357587"/>
    <x v="0"/>
    <x v="18"/>
  </r>
  <r>
    <n v="864"/>
    <n v="1002510312"/>
    <n v="3"/>
    <x v="6"/>
    <n v="5"/>
    <s v="PASURUAN"/>
    <s v="PROBOLINGGO"/>
    <s v="PBL"/>
    <s v="REG"/>
    <s v="AO"/>
    <s v="NEW SALES"/>
    <m/>
    <s v="Completed (PS)"/>
    <s v="RBS-Regional 3"/>
    <d v="2026-08-05T11:52:24"/>
    <d v="2026-08-06T10:24:28"/>
    <n v="69359043"/>
    <m/>
    <n v="152505340794"/>
    <s v="SD NEGERI SUKABUMI 6"/>
    <s v="ODP-PBL-FAC/28"/>
    <s v="WO060975552"/>
    <m/>
    <m/>
    <m/>
    <n v="113.2100081"/>
    <n v="-7.7512401999999998"/>
    <s v="|MC30181|/TAUFIQURROHMAN /85330207253/sukabumienam2021@gmail.com"/>
    <s v="Sales Force DBS"/>
    <m/>
    <m/>
    <m/>
    <m/>
    <m/>
    <m/>
    <m/>
    <m/>
    <s v="Management Janji"/>
    <s v="2026-08-06 13:00:00|M Janji : (06/08/2026) jam Pasang : 09:00 Note : hubungi pelanggan jika ingin kelokasi|40961370|MYDITA"/>
    <s v="FCC"/>
    <d v="2026-05-08T11:55:33"/>
    <d v="2026-08-06T13:00:00"/>
    <m/>
    <s v="PS"/>
    <s v="PROBOLINGGO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6T13:00:00"/>
    <s v="2026-08-06 13:00:00|M Janji : (06/08/2026) jam Pasang : 09:00 Note : hubungi pelanggan jika ingin kelokasi|40961370|MYDITA"/>
    <n v="2026"/>
    <n v="8"/>
    <n v="6"/>
    <d v="2026-08-06T00:00:00"/>
    <n v="-0.54166666666424135"/>
    <x v="0"/>
    <x v="25"/>
  </r>
  <r>
    <n v="865"/>
    <n v="1002505298"/>
    <n v="3"/>
    <x v="5"/>
    <n v="5"/>
    <s v="SBY UTARA"/>
    <s v="GRESIK"/>
    <s v="CRM"/>
    <s v="REG"/>
    <s v="AO"/>
    <s v="NEW SALES"/>
    <s v="1P INET"/>
    <s v="Completed (PS)"/>
    <s v="RBS-Regional 3"/>
    <d v="2026-08-02T14:22:57"/>
    <d v="2026-08-03T14:30:24"/>
    <n v="69357039"/>
    <m/>
    <n v="152446246128"/>
    <s v="MI SUNAN AMPEL RUANG GURU"/>
    <s v="ODP-CRM-FAA/23 FAA/D03/23.01"/>
    <s v="WO060720891"/>
    <m/>
    <m/>
    <m/>
    <n v="112.554718069732"/>
    <n v="-7.2734831145682302"/>
    <s v="MD|MYDB-20260731264067|DN00001/MN00018|MI SUNAN AMPEL RUANG GURU|085608448241"/>
    <s v="MYDIGIBIZPARTNER"/>
    <m/>
    <m/>
    <m/>
    <m/>
    <m/>
    <m/>
    <m/>
    <m/>
    <s v="Management Janji"/>
    <s v="2026-08-03 13:00:00 | M Janji : (03/08/2026) jam Pasang : 09:00 Note : hubungi pelanggan jika ingin kelokasi"/>
    <s v="FCC"/>
    <d v="2026-02-08T14:25:15"/>
    <d v="2026-08-03T13:00:00"/>
    <m/>
    <s v="PS"/>
    <s v="NON-HERO GRESIK"/>
    <s v="NO ADDON"/>
    <n v="20260803"/>
    <s v="Completed"/>
    <s v="HSI Bisnis Basic Promo HUT Telkom PSB 70% - 75 Mbps"/>
    <s v="INDIBIZ"/>
    <m/>
    <m/>
    <d v="2026-08-03T13:00:00"/>
    <s v="2026-08-03 13:00:00 | M Janji : (03/08/2026) jam Pasang : 09:00 Note : hubungi pelanggan jika ingin kelokasi"/>
    <n v="2026"/>
    <n v="8"/>
    <n v="3"/>
    <d v="2026-08-03T00:00:00"/>
    <n v="-0.54166666666424135"/>
    <x v="0"/>
    <x v="14"/>
  </r>
  <r>
    <n v="866"/>
    <n v="1002516466"/>
    <n v="3"/>
    <x v="6"/>
    <n v="5"/>
    <s v="SIDOARJO"/>
    <s v="INNER - JATIM TIMUR"/>
    <s v="SDN"/>
    <s v="REG"/>
    <s v="AO"/>
    <s v="NEW SALES"/>
    <s v="1P INET"/>
    <s v="7 | OSS - PROVISIONING ISSUED"/>
    <s v="RBS-Regional 3"/>
    <d v="2026-08-09T12:32:57"/>
    <d v="2026-08-10T13:06:28"/>
    <n v="69361839"/>
    <m/>
    <n v="152328218211"/>
    <s v="cafe &amp; resto marem 76"/>
    <s v="ODP-SDN-FW/25 FW/D02/25.01"/>
    <s v="WO061314840"/>
    <m/>
    <m/>
    <m/>
    <n v="112.68094790000001"/>
    <n v="-7.4049961"/>
    <s v="MD|MYDB-20260809264804|DN00001/MN01572|cafe &amp; resto marem 76|087852371049"/>
    <s v="MYDIGIBIZPARTNER"/>
    <m/>
    <m/>
    <m/>
    <m/>
    <m/>
    <m/>
    <m/>
    <m/>
    <s v="Management Janji"/>
    <s v="2026-08-10 13:00:00 | Nama PIC:  bp samsul No HP: 087852371049 Alt: Tanggal: 10/8/2026 Jam Pasang: Siang Note: Hubungi sebelum ke lokasi, terimakasih."/>
    <s v="FCC"/>
    <d v="2026-09-08T12:39:53"/>
    <d v="2026-08-10T13:00:00"/>
    <m/>
    <s v="PI"/>
    <s v="SIDOARJO"/>
    <s v="NO ADDON"/>
    <m/>
    <s v="Provisioning Issued"/>
    <s v="HSI Bisnis Basic Promo HUT Telkom PSB 70% - 75 Mbps"/>
    <s v="INDIBIZ"/>
    <m/>
    <m/>
    <d v="2026-08-10T13:00:00"/>
    <s v="2026-08-10 13:00:00 | Nama PIC:  bp samsul No HP: 087852371049 Alt: Tanggal: 10/8/2026 Jam Pasang: Siang Note: Hubungi sebelum ke lokasi, terimakasih."/>
    <m/>
    <m/>
    <m/>
    <e v="#NUM!"/>
    <e v="#NUM!"/>
    <x v="1"/>
    <x v="11"/>
  </r>
  <r>
    <n v="867"/>
    <n v="1002512568"/>
    <n v="3"/>
    <x v="5"/>
    <n v="5"/>
    <s v="SBY UTARA"/>
    <s v="KENJERAN"/>
    <s v="KPS"/>
    <s v="REG"/>
    <s v="AO"/>
    <s v="NEW SALES"/>
    <m/>
    <s v="Completed (PS)"/>
    <s v="RBS-Regional 3"/>
    <d v="2026-08-06T14:03:37"/>
    <d v="2026-08-08T11:00:21"/>
    <n v="69360011"/>
    <m/>
    <n v="152404211263"/>
    <s v="TOKO ANDIKA PUTRA"/>
    <s v="ODP-KBL-FBU/22"/>
    <s v="WO061097570"/>
    <m/>
    <m/>
    <m/>
    <n v="112.7562332"/>
    <n v="-7.2213320999999997"/>
    <s v="|MN00889|/TOKO ANDIKA PUTRA/Puguh santoso/083846370654/gabriladrian5@gmail.com/HSI Bisnis Promo HUT Telkom (1:1) 100 Mbps (Rp 535.000) PSB Rp 150.000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s v="Kendala Pelanggan"/>
    <s v="PS"/>
    <s v="KAPASAN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8"/>
    <d v="2026-08-08T00:00:00"/>
    <n v="0.45833333333575865"/>
    <x v="0"/>
    <x v="26"/>
  </r>
  <r>
    <n v="868"/>
    <n v="1002513640"/>
    <n v="3"/>
    <x v="3"/>
    <n v="4"/>
    <s v="PURWOKERTO"/>
    <s v="PURBALINGGA"/>
    <s v="PBG"/>
    <s v="REG"/>
    <s v="AO"/>
    <s v="NEW SALES"/>
    <s v="1P INET"/>
    <s v="Completed (PS)"/>
    <s v="RBS-Regional 3"/>
    <d v="2026-08-07T07:50:56"/>
    <d v="2026-08-07T12:46:30"/>
    <n v="69360380"/>
    <m/>
    <n v="143363111977"/>
    <s v="Soto Semarang LARIS MANIS"/>
    <s v="ODP-PBG-FG/182 FG/D11/182.01"/>
    <s v="WO061126972"/>
    <m/>
    <m/>
    <m/>
    <n v="109.3744169"/>
    <n v="-7.3975834000000003"/>
    <s v="|MN02834|MYIA-039633963798/POI/EMI LESTARI FITRIYANA/081329847646/emi891076@gmail.com"/>
    <s v="MYIB_ASSISTANT"/>
    <m/>
    <m/>
    <m/>
    <m/>
    <m/>
    <m/>
    <m/>
    <m/>
    <s v="Management Janji"/>
    <s v="2026-08-14 08:00:00 | Nama Pic : IBU EMI No Hp Pic : 081329847646 Jam Pemasangan : 08:00 - 12.00 Tanggal Pemasangan : SABTU 08 AGUSTUS 2026 Info Tambahan : Hubungi pelanggan sebelum datang ke lokasi, terima kasih."/>
    <s v="FCC"/>
    <d v="2026-07-08T07:55:14"/>
    <d v="2026-08-14T08:00:00"/>
    <m/>
    <s v="PS"/>
    <s v="X"/>
    <s v="NO ADDON"/>
    <n v="20260807"/>
    <s v="Completed"/>
    <s v="HSI Bisnis Promo HUT Telkom PSB 70% - 50 Mbps"/>
    <s v="INDIBIZ"/>
    <m/>
    <m/>
    <d v="2026-08-14T08:00:00"/>
    <s v="2026-08-14 08:00:00 | Nama Pic : IBU EMI No Hp Pic : 081329847646 Jam Pemasangan : 08:00 - 12.00 Tanggal Pemasangan : SABTU 08 AGUSTUS 2026 Info Tambahan : Hubungi pelanggan sebelum datang ke lokasi, terima kasih."/>
    <n v="2026"/>
    <n v="8"/>
    <n v="7"/>
    <d v="2026-08-07T00:00:00"/>
    <n v="-7.3333333333357587"/>
    <x v="0"/>
    <x v="1"/>
  </r>
  <r>
    <n v="869"/>
    <n v="1002512921"/>
    <n v="3"/>
    <x v="6"/>
    <n v="5"/>
    <s v="JEMBER"/>
    <s v="JEMBER"/>
    <s v="KBS"/>
    <s v="REG"/>
    <s v="AO"/>
    <s v="NEW SALES"/>
    <s v="1P INET"/>
    <s v="102 | FOLLOW UP COMPLETED"/>
    <s v="RBS-Regional 3"/>
    <d v="2026-08-06T15:32:57"/>
    <d v="2026-08-07T16:07:08"/>
    <n v="69360155"/>
    <m/>
    <n v="152502216859"/>
    <s v="SMAN 01 KALISAT"/>
    <s v="ODP-KBS-FAC/46 FAC/D02/46.01"/>
    <s v="WO061095181"/>
    <m/>
    <m/>
    <m/>
    <n v="113.7290174"/>
    <n v="-8.1772113999999991"/>
    <s v="|MN00906|MYIA-047042785758/POI/septian/088226040931/sman01kalisat@gmail.com"/>
    <s v="MYIB_ASSISTANT"/>
    <m/>
    <m/>
    <m/>
    <m/>
    <m/>
    <m/>
    <m/>
    <m/>
    <s v="Management Janji"/>
    <s v="2026-08-07 13:00:00 | Nama PIC : bapak septian No HP : 088226040931 Alt :  M Janji : (JUMAT/7/AGUSTUS/2026) jam Pasang : 09:00 Note : hubungi pelanggan jika ingin kelokasi"/>
    <s v="FCC"/>
    <d v="2026-06-08T15:40:04"/>
    <d v="2026-08-07T13:00:00"/>
    <s v="Kendala Teknik"/>
    <s v="REVOKE"/>
    <s v="KEBONSARI"/>
    <s v="NO ADDON"/>
    <m/>
    <s v="Follow Up Revoke Completed, New Order ID : SC1002515195"/>
    <s v="HSI Bisnis Basic Promo HUT Telkom PSB 70% - 100 Mbps Dual Band"/>
    <s v="INDIBIZ"/>
    <m/>
    <m/>
    <d v="2026-08-07T13:00:00"/>
    <s v="2026-08-07 13:00:00 | Nama PIC : bapak septian No HP : 088226040931 Alt :  M Janji : (JUMAT/7/AGUSTUS/2026) jam Pasang : 09:00 Note : hubungi pelanggan jika ingin kelokasi"/>
    <m/>
    <m/>
    <m/>
    <e v="#NUM!"/>
    <e v="#NUM!"/>
    <x v="1"/>
    <x v="27"/>
  </r>
  <r>
    <n v="870"/>
    <n v="1002504891"/>
    <n v="3"/>
    <x v="6"/>
    <n v="5"/>
    <s v="JEMBER"/>
    <s v="BONDOWOSO"/>
    <s v="PRJ"/>
    <s v="REG"/>
    <s v="AO"/>
    <s v="NEW SALES"/>
    <s v="1P INET"/>
    <s v="Completed (PS)"/>
    <s v="RBS-Regional 3"/>
    <d v="2026-08-01T17:49:56"/>
    <d v="2026-08-02T12:47:08"/>
    <n v="69356878"/>
    <m/>
    <n v="152526201931"/>
    <s v="RUMAH KOST SUTARJO"/>
    <s v="ODP-PRJ-FC/42 FC/D02/42.01"/>
    <s v="WO060676559"/>
    <m/>
    <m/>
    <m/>
    <n v="114.019311"/>
    <n v="-7.7781539999999998"/>
    <s v="|MN02617|MYIA-029424135448/POI/SUTARJO/083157727102/iade32223@gmail.com"/>
    <s v="MYIB_ASSISTANT"/>
    <m/>
    <m/>
    <m/>
    <m/>
    <m/>
    <m/>
    <m/>
    <m/>
    <s v="Management Janji"/>
    <s v="2026-08-02 15:00:00 | Nama PIC : SUTARJO No HP : 083157727102 Alt :  M Janji : 02/08/2026 NoteÃ‚Â :  hubungi terlebih dahulu sebelum kelokasi "/>
    <s v="FCC"/>
    <d v="2026-01-08T17:54:50"/>
    <d v="2026-08-02T15:00:00"/>
    <m/>
    <s v="PS"/>
    <s v="BONDOWOSO"/>
    <s v="NO ADDON"/>
    <n v="20260802"/>
    <s v="Completed"/>
    <s v="HSI Bisnis Promo HUT Telkom PSB 70% - 75 Mbps"/>
    <s v="INDIBIZ"/>
    <m/>
    <m/>
    <d v="2026-08-02T15:00:00"/>
    <s v="2026-08-02 15:00:00 | Nama PIC : SUTARJO No HP : 083157727102 Alt :  M Janji : 02/08/2026 NoteÃ‚Â :  hubungi terlebih dahulu sebelum kelokasi "/>
    <n v="2026"/>
    <n v="8"/>
    <n v="2"/>
    <d v="2026-08-02T00:00:00"/>
    <n v="-0.625"/>
    <x v="0"/>
    <x v="27"/>
  </r>
  <r>
    <n v="871"/>
    <n v="1002510375"/>
    <n v="3"/>
    <x v="5"/>
    <n v="5"/>
    <s v="MADURA"/>
    <s v="BANGKALAN"/>
    <s v="OMB"/>
    <s v="REG"/>
    <s v="AO"/>
    <s v="NEW SALES"/>
    <s v="1P INET"/>
    <s v="Completed (PS)"/>
    <s v="RBS-Regional 3"/>
    <d v="2026-08-05T12:19:56"/>
    <d v="2026-08-06T13:33:08"/>
    <n v="69359085"/>
    <m/>
    <n v="152438901242"/>
    <s v="SMA Nurul Jadid"/>
    <s v="ODP-OMB-FAA/66 FAA/D07/66.01"/>
    <s v="WO060974749"/>
    <m/>
    <m/>
    <m/>
    <n v="113.339825123548"/>
    <n v="-7.1196288768284601"/>
    <s v="MD|MYDB-20260805264387|DN00001/MN00572|SMA Nurul Jadid|08592219485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ETMONK"/>
    <n v="20260806"/>
    <s v="Completed"/>
    <s v="HSI Bisnis Bundling Netmonk Promo 2026 PSB 70% - 3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7"/>
  </r>
  <r>
    <n v="872"/>
    <n v="1002514581"/>
    <n v="3"/>
    <x v="5"/>
    <n v="5"/>
    <s v="MADURA"/>
    <s v="BANGKALAN"/>
    <s v="BKL"/>
    <s v="REG"/>
    <s v="AO"/>
    <s v="NEW SALES"/>
    <m/>
    <s v="QC MIA - INVALID QUALITY CONTROL MIA"/>
    <s v="RBS-Regional 3"/>
    <d v="2026-08-07T13:21:06"/>
    <d v="2026-08-10T16:05:49"/>
    <n v="69360765"/>
    <m/>
    <n v="152435910005"/>
    <s v="PT Citra Berdikari Nusantara"/>
    <s v="ODP-BKL-FCD/05"/>
    <m/>
    <m/>
    <m/>
    <m/>
    <n v="112.73694"/>
    <n v="-7.0440839999999998"/>
    <s v="|MN02601|/PT Citra Berdikari Nusantara/0856-4655-3175/kuprit409@gmail.com/HSI Bisnis Promo HUT Telkom (1:1) 100 Mbps (Rp 535.000) PSB Rp 150.000/Agus setiawan/-7.044084,112.736940"/>
    <s v="Sales Force DBS"/>
    <m/>
    <m/>
    <m/>
    <m/>
    <m/>
    <m/>
    <m/>
    <m/>
    <m/>
    <m/>
    <m/>
    <d v="2026-07-08T13:25:39"/>
    <m/>
    <m/>
    <s v="QC1"/>
    <s v="X"/>
    <s v="NO ADDON"/>
    <m/>
    <s v="QC MIA - INVALID QUALITY CONTROL MIA - Foto Lokasi Instalasi Tidak Valid - mohon upload lokasi sesuai tikor SC1002514581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  <x v="7"/>
  </r>
  <r>
    <n v="873"/>
    <n v="1002511891"/>
    <n v="3"/>
    <x v="5"/>
    <n v="5"/>
    <s v="SBY UTARA"/>
    <s v="MANYAR"/>
    <s v="MGO"/>
    <s v="REG"/>
    <s v="AO"/>
    <s v="NEW SALES"/>
    <s v="1P INET"/>
    <s v="OSS - FALLOUT"/>
    <s v="RBS-Regional 3"/>
    <d v="2026-08-06T10:52:57"/>
    <d v="2026-08-06T11:57:47"/>
    <n v="69359764"/>
    <m/>
    <n v="152413166990"/>
    <s v="LEMBAGA PENDIDIKAN BAHASA CHINA"/>
    <s v="ODP-DMO-FAC/14"/>
    <s v="WO061055314"/>
    <m/>
    <m/>
    <m/>
    <n v="112.75182599999999"/>
    <n v="-7.2598849999999997"/>
    <s v="MD|MYDB-20260805264495|DN00001/MN00443|LEMBAGA PENDIDIKAN BAHASA CHINA|085113162223"/>
    <s v="MYDIGIBIZPARTNER"/>
    <m/>
    <m/>
    <m/>
    <m/>
    <m/>
    <m/>
    <m/>
    <m/>
    <s v="Management Janji"/>
    <s v="2026-08-07 08:00:00 | Nama : BP RISKY SETIAWAN  No Hp : 085113162223 No Alt : 081259199599 Tgl Pemasangan : 07 Agustus 2026 Interval : PAGI  Note : Hubungi pelanggan terlebih dahulu"/>
    <s v="FCC"/>
    <d v="2026-06-08T10:55:32"/>
    <d v="2026-08-07T08:00:00"/>
    <s v="Kendala Pelanggan"/>
    <s v="FO_WFM"/>
    <s v="MERGOYOSO"/>
    <s v="NO ADDON"/>
    <m/>
    <s v="Provisioning Failed|WFM|INF008981195|PP_-7.2628804,112.740271_Manja di hari senin di karnakan pelanggan masih luar kota"/>
    <s v="HSI Bisnis Promo HUT Telkom PSB 70% - 200 Mbps"/>
    <s v="INDIBIZ"/>
    <m/>
    <m/>
    <d v="2026-08-07T08:00:00"/>
    <s v="2026-08-07 08:00:00 | Nama : BP RISKY SETIAWAN  No Hp : 085113162223 No Alt : 081259199599 Tgl Pemasangan : 07 Agustus 2026 Interval : PAGI  Note : Hubungi pelanggan terlebih dahulu"/>
    <m/>
    <m/>
    <m/>
    <e v="#NUM!"/>
    <e v="#NUM!"/>
    <x v="1"/>
    <x v="12"/>
  </r>
  <r>
    <n v="874"/>
    <n v="1002515642"/>
    <n v="3"/>
    <x v="7"/>
    <n v="4"/>
    <s v="KUDUS"/>
    <s v="BLORA"/>
    <s v="BLO"/>
    <s v="REG"/>
    <s v="AO"/>
    <s v="NEW SALES"/>
    <s v="1P INET"/>
    <s v="7 | OSS - PROVISIONING ISSUED"/>
    <s v="RBS-Regional 3"/>
    <d v="2026-08-08T09:26:57"/>
    <d v="2026-08-11T08:06:46"/>
    <n v="69361265"/>
    <m/>
    <n v="141569115697"/>
    <s v="SMK NEGERI 1 JEPON"/>
    <s v="ODP-BLO-FFD/185 FFD/D07/185.01"/>
    <s v="WO061237533"/>
    <m/>
    <m/>
    <m/>
    <n v="111.4781053"/>
    <n v="-6.9687655999999896"/>
    <s v="|MN02756|MYIA-011968540025/POI/Olivia Noor Prita sari/085728035407/smkn1jepon@yahoo.com"/>
    <s v="MYIB_ASSISTANT"/>
    <m/>
    <m/>
    <m/>
    <m/>
    <m/>
    <m/>
    <m/>
    <m/>
    <s v="Management Janji"/>
    <s v="2026-08-11 08:00:00 | Tanggal pemasangan: 09/08/2026 Jam pemasangan : pagi / siang Info Tambahan : Hubungi pelanggan dulu sebelum ke lokasi. terima kasih"/>
    <s v="FCC"/>
    <d v="2026-08-08T09:39:52"/>
    <d v="2026-08-11T08:00:00"/>
    <m/>
    <s v="PI"/>
    <s v="X"/>
    <s v="NO ADDON"/>
    <m/>
    <s v="Provisioning Issued"/>
    <s v="HSI Bisnis Promo HUT Telkom PSB 70% - 150 Mbps"/>
    <s v="INDIBIZ"/>
    <m/>
    <m/>
    <d v="2026-08-11T08:00:00"/>
    <s v="2026-08-11 08:00:00 | Tanggal pemasangan: 09/08/2026 Jam pemasangan : pagi / siang Info Tambahan : Hubungi pelanggan dulu sebelum ke lokasi. terima kasih"/>
    <m/>
    <m/>
    <m/>
    <e v="#NUM!"/>
    <e v="#NUM!"/>
    <x v="1"/>
    <x v="1"/>
  </r>
  <r>
    <n v="875"/>
    <n v="1002508644"/>
    <n v="3"/>
    <x v="1"/>
    <n v="4"/>
    <s v="SEMARANG"/>
    <s v="KENDAL"/>
    <s v="WLR"/>
    <s v="REG"/>
    <s v="AO"/>
    <s v="NEW SALES"/>
    <m/>
    <s v="CANCEL COMPLETED"/>
    <s v="RBS-Regional 3"/>
    <d v="2026-08-04T14:45:48"/>
    <d v="2026-08-05T11:36:52"/>
    <n v="69358362"/>
    <n v="2946102024"/>
    <n v="143407106627"/>
    <s v="JET GLOBAL EXPRESS"/>
    <s v="ODP-WLR-FF/011"/>
    <m/>
    <m/>
    <m/>
    <m/>
    <n v="110.0445857"/>
    <n v="-6.9671436"/>
    <s v="AMRBS;403099;TREG4;MUHAMMAD MASTUR;081226139781;CP HENDRIK KURNISANDI;085161717359;PAKET 2S INET VOICE 50 MBPS (479.000);PT GLOBAL JET EXPRESS//GRINGSING LAMA;input by tito"/>
    <s v="Account Manager"/>
    <m/>
    <m/>
    <m/>
    <m/>
    <m/>
    <m/>
    <m/>
    <m/>
    <m/>
    <m/>
    <m/>
    <d v="2026-04-08T14:55:17"/>
    <m/>
    <m/>
    <s v="REJECT_FCC"/>
    <s v="WELERI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  <x v="1"/>
  </r>
  <r>
    <n v="876"/>
    <n v="1002505681"/>
    <n v="3"/>
    <x v="0"/>
    <n v="5"/>
    <s v="KEDIRI"/>
    <s v="TRENGGALEK"/>
    <s v="TRE"/>
    <s v="REG"/>
    <s v="AO"/>
    <s v="NEW SALES"/>
    <s v="1P INET"/>
    <s v="Completed (PS)"/>
    <s v="RBS-Regional 3"/>
    <d v="2026-08-03T09:55:56"/>
    <d v="2026-08-03T15:12:17"/>
    <n v="69357292"/>
    <m/>
    <n v="152608208828"/>
    <s v="TOKO DANANG"/>
    <s v="ODP-TRE-FW/69 FW/D04/69.01"/>
    <s v="WO060761240"/>
    <m/>
    <m/>
    <m/>
    <n v="111.628046"/>
    <n v="-8.2994389999999996"/>
    <s v="|MN00418|MYIA-037693080028/POI/DANANG RIANTO/081234589253/danangrian65@gmail.com"/>
    <s v="MYIB_ASSISTANT"/>
    <m/>
    <m/>
    <m/>
    <m/>
    <m/>
    <m/>
    <m/>
    <m/>
    <s v="Management Janji"/>
    <s v="2026-08-04 08:00:00 | Nama Pic : DANANG No Hp Pic : 081234589253 No alt : - Jam Pemasangan : pagi  Tanggal Pemasangan : 4 Agustus 2026"/>
    <s v="FCC"/>
    <d v="2026-03-08T10:10:41"/>
    <d v="2026-08-04T08:00:00"/>
    <m/>
    <s v="PS"/>
    <s v="TRENGGALEK"/>
    <s v="NO ADDON"/>
    <n v="20260803"/>
    <s v="Completed"/>
    <s v="HSI Bisnis Promo HUT Telkom PSB 70% - 200 Mbps"/>
    <s v="INDIBIZ"/>
    <m/>
    <m/>
    <d v="2026-08-04T08:00:00"/>
    <s v="2026-08-04 08:00:00 | Nama Pic : DANANG No Hp Pic : 081234589253 No alt : - Jam Pemasangan : pagi  Tanggal Pemasangan : 4 Agustus 2026"/>
    <n v="2026"/>
    <n v="8"/>
    <n v="3"/>
    <d v="2026-08-03T00:00:00"/>
    <n v="-1.3333333333357587"/>
    <x v="0"/>
    <x v="3"/>
  </r>
  <r>
    <n v="877"/>
    <n v="1002505954"/>
    <n v="3"/>
    <x v="1"/>
    <n v="4"/>
    <s v="PEKALONGAN"/>
    <s v="BREBES"/>
    <s v="BRB"/>
    <s v="REG"/>
    <s v="AO"/>
    <s v="NEW SALES"/>
    <m/>
    <s v="Completed (PS)"/>
    <s v="RBS-Regional 3"/>
    <d v="2026-08-03T12:00:42"/>
    <d v="2026-08-04T15:40:43"/>
    <n v="69357430"/>
    <m/>
    <n v="146284108494"/>
    <s v="SDIT Harapan Umat"/>
    <s v="ODP-BRB-FJ/055"/>
    <s v="WO060786653"/>
    <m/>
    <m/>
    <m/>
    <n v="109.04684630809901"/>
    <n v="-6.8571042991799098"/>
    <s v="AMRBS;403095;REG3;BAYU;085100296564;PIC ASTUTI 083166559676;HSI 1S 100MB;535k;sditharapanumat@gmail.com"/>
    <s v="Account Manager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12:10:27"/>
    <d v="2026-08-04T13:00:00"/>
    <m/>
    <s v="PS"/>
    <s v="X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0"/>
    <x v="1"/>
  </r>
  <r>
    <n v="878"/>
    <n v="1002516066"/>
    <n v="3"/>
    <x v="0"/>
    <n v="5"/>
    <s v="KEDIRI"/>
    <s v="TULUNGAGUNG"/>
    <s v="CAT"/>
    <s v="REG"/>
    <s v="AO"/>
    <s v="NEW SALES"/>
    <s v="1P INET"/>
    <s v="102 | FOLLOW UP COMPLETED"/>
    <s v="RBS-Regional 3"/>
    <d v="2026-08-08T15:01:57"/>
    <d v="2026-08-10T11:43:41"/>
    <n v="69361530"/>
    <m/>
    <n v="152622208696"/>
    <s v="SPBU 54.662.31 Tulungagung"/>
    <s v="ODP-CAT-FJ/09 FJ/D01/09.01"/>
    <s v="WO061271631"/>
    <m/>
    <m/>
    <m/>
    <n v="111.823612317792"/>
    <n v="-8.2103714641529209"/>
    <s v="|MN00418|MYIA-051295835269/POI/YUDA ROCHMANSYAH/0851611511818/batumulyajaya@gmail.com"/>
    <s v="MYIB_ASSISTANT"/>
    <m/>
    <m/>
    <m/>
    <m/>
    <m/>
    <m/>
    <m/>
    <m/>
    <s v="Management Janji"/>
    <s v="2026-08-09 13:00:00 | Nama PIC : Bp Yuda No Hp : 0851611511818 No Alt : - Tgl Pemasangan : 09 Agustus 2026 Interval : PAGI SIANG Note : Hubungi pelanggan terlebih dahulu"/>
    <s v="FCC"/>
    <d v="2026-08-08T15:10:03"/>
    <d v="2026-08-09T13:00:00"/>
    <m/>
    <s v="REVOKE"/>
    <s v="TULUNGAGUNG"/>
    <s v="NO ADDON"/>
    <m/>
    <s v="Follow Up Revoke Completed, New Order ID : SC1002517492"/>
    <s v="HSI Bisnis Promo HUT Telkom PSB 70% - 50 Mbps"/>
    <s v="INDIBIZ"/>
    <m/>
    <m/>
    <d v="2026-08-09T13:00:00"/>
    <s v="2026-08-09 13:00:00 | Nama PIC : Bp Yuda No Hp : 0851611511818 No Alt : - Tgl Pemasangan : 09 Agustus 2026 Interval : PAGI SIANG Note : Hubungi pelanggan terlebih dahulu"/>
    <m/>
    <m/>
    <m/>
    <e v="#NUM!"/>
    <e v="#NUM!"/>
    <x v="1"/>
    <x v="18"/>
  </r>
  <r>
    <n v="879"/>
    <n v="1002515936"/>
    <n v="3"/>
    <x v="0"/>
    <n v="5"/>
    <s v="MADIUN"/>
    <s v="MADIUN"/>
    <s v="MNZ"/>
    <s v="REG"/>
    <s v="AO"/>
    <s v="NEW SALES"/>
    <s v="1P INET"/>
    <s v="102 | FOLLOW UP COMPLETED"/>
    <s v="RBS-Regional 3"/>
    <d v="2026-08-08T13:16:57"/>
    <d v="2026-08-10T13:37:26"/>
    <n v="69361453"/>
    <m/>
    <n v="152601214982"/>
    <s v="SPBU 54.631.24 (SERVER)"/>
    <s v="ODP-MNZ-FD/198 FD/D19/198.01"/>
    <s v="WO061263093"/>
    <m/>
    <m/>
    <m/>
    <n v="111.512415"/>
    <n v="-7.6384629999999998"/>
    <s v="|MN00286|MYIA-074344221507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25:30"/>
    <d v="2026-08-09T13:00:00"/>
    <s v="FALLOUT HOMEPASS"/>
    <s v="REVOKE"/>
    <s v="X"/>
    <s v="NO ADDON"/>
    <m/>
    <s v="Follow Up Revoke Completed, New Order ID : SC1002517792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m/>
    <m/>
    <m/>
    <e v="#NUM!"/>
    <e v="#NUM!"/>
    <x v="1"/>
    <x v="21"/>
  </r>
  <r>
    <n v="880"/>
    <n v="1002509533"/>
    <n v="3"/>
    <x v="4"/>
    <n v="5"/>
    <s v="KUPANG"/>
    <s v="LABOAN BAJO"/>
    <s v="RTE"/>
    <s v="REG"/>
    <s v="AO"/>
    <s v="NEW SALES"/>
    <s v="1P INET"/>
    <s v="Completed (PS)"/>
    <s v="RBS-Regional 3"/>
    <d v="2026-08-05T08:14:56"/>
    <d v="2026-08-08T08:55:42"/>
    <n v="69358732"/>
    <m/>
    <n v="172514216866"/>
    <s v="BATAKO PA LEKSI"/>
    <s v="ODP-RTE-FA/01 FA/D06/01.01"/>
    <s v="WO060947152"/>
    <m/>
    <m/>
    <m/>
    <n v="120.46417877326699"/>
    <n v="-8.6219196324385798"/>
    <s v="|MN02681|MYIA-075226695038/POI/VESPASIANUS SIR OLANG/082138784689/vsirolang@gmail.com"/>
    <s v="MYIB_ASSISTANT"/>
    <m/>
    <m/>
    <m/>
    <m/>
    <m/>
    <m/>
    <m/>
    <m/>
    <s v="Management Janji"/>
    <s v="2026-08-06 08:00:00 | Nama PIC : BAPAK VESPASIANUS No HP : 082138784689 Alt :  M Janji : (RABU/6/AGUSTUS/2026) jam Pasang : 09:00 Note : hubungi pelanggan jika ingin kelokasi"/>
    <s v="FCC"/>
    <d v="2026-05-08T08:25:38"/>
    <d v="2026-08-06T08:00:00"/>
    <m/>
    <s v="PS"/>
    <s v="X"/>
    <s v="NO ADDON"/>
    <n v="20260808"/>
    <s v="Completed"/>
    <s v="HSI Bisnis Basic Promo HUT Telkom PSB 70% - 50 Mbps"/>
    <s v="INDIBIZ"/>
    <m/>
    <m/>
    <d v="2026-08-06T08:00:00"/>
    <s v="2026-08-06 08:00:00 | Nama PIC : BAPAK VESPASIANUS No HP : 082138784689 Alt :  M Janji : (RABU/6/AGUSTUS/2026) jam Pasang : 09:00 Note : hubungi pelanggan jika ingin kelokasi"/>
    <n v="2026"/>
    <n v="8"/>
    <n v="8"/>
    <d v="2026-08-08T00:00:00"/>
    <n v="1.6666666666642413"/>
    <x v="2"/>
    <x v="16"/>
  </r>
  <r>
    <n v="881"/>
    <n v="1002508992"/>
    <n v="3"/>
    <x v="5"/>
    <n v="5"/>
    <s v="SBY SELATAN"/>
    <s v="MANYAR"/>
    <s v="GBG"/>
    <s v="REG"/>
    <s v="AO"/>
    <s v="NEW SALES"/>
    <s v="1P INET"/>
    <s v="102 | FOLLOW UP COMPLETED"/>
    <s v="RBS-Regional 3"/>
    <d v="2026-08-04T15:44:04"/>
    <d v="2026-08-07T13:14:54"/>
    <n v="69358491"/>
    <m/>
    <n v="152320246203"/>
    <s v="SEKOLAH GRACIA"/>
    <s v="ODP-MYR-FBL/11 FBL/D01/01.11"/>
    <s v="WO060914368"/>
    <m/>
    <m/>
    <m/>
    <n v="112.7583551"/>
    <n v="-7.2909044999999999"/>
    <s v="|MN02749|MYIA-055423623156/POI/Joko Iswandono/087853008685/sekolahgraciasd@gmail.com"/>
    <s v="MYIB_ASSISTANT"/>
    <m/>
    <m/>
    <m/>
    <m/>
    <m/>
    <m/>
    <m/>
    <m/>
    <s v="Management Janji"/>
    <s v="2026-08-05 13:00:00 | Nama : BU IRENE (ADMIN) No Hp : 082232027184 No Alt : 087853008685 Tgl Pemasangan : 05 Agustus 2026 Interval : SIANG Note : Hubungi pelanggan terlebih dahulu"/>
    <s v="FCC"/>
    <d v="2026-04-08T15:55:14"/>
    <d v="2026-08-05T13:00:00"/>
    <s v="Kendala Pelanggan"/>
    <s v="REVOKE"/>
    <s v="DARMO GUBENG"/>
    <s v="OCA"/>
    <m/>
    <s v="Follow Up Revoke Completed, New Order ID : SC1002514550"/>
    <s v="HSI Bisnis Bundling OCA Breach Checker Promo 2026 PSB 70% - 75 Mbps"/>
    <s v="INDIBIZ"/>
    <m/>
    <m/>
    <d v="2026-08-05T13:00:00"/>
    <s v="2026-08-05 13:00:00 | Nama : BU IRENE (ADMIN) No Hp : 082232027184 No Alt : 087853008685 Tgl Pemasangan : 05 Agustus 2026 Interval : SIANG Note : Hubungi pelanggan terlebih dahulu"/>
    <m/>
    <m/>
    <m/>
    <e v="#NUM!"/>
    <e v="#NUM!"/>
    <x v="1"/>
    <x v="12"/>
  </r>
  <r>
    <n v="882"/>
    <n v="1002513130"/>
    <n v="3"/>
    <x v="7"/>
    <n v="4"/>
    <s v="SOLO"/>
    <s v="INNER - SOLO JATENG TIMUR"/>
    <s v="KRT"/>
    <s v="REG"/>
    <s v="AO"/>
    <s v="NEW SALES"/>
    <m/>
    <s v="CANCEL COMPLETED"/>
    <s v="RBS-Regional 3"/>
    <d v="2026-08-06T16:26:25"/>
    <d v="2026-08-08T07:49:35"/>
    <n v="69360227"/>
    <m/>
    <n v="142505403880"/>
    <s v="PT DUA PENDEKAR AYAM (Dikichi)"/>
    <s v="ODP-KRT-FCL3/004"/>
    <m/>
    <m/>
    <m/>
    <m/>
    <n v="110.77004479999999"/>
    <n v="-7.5434258999999999"/>
    <s v="AMRBS;406961;DEVI PUSPITASARI;PT DUA PENDEKAR AYAM (Dikichi);HSI 150 Mbps 1:1;081321666999"/>
    <s v="Account Manager"/>
    <m/>
    <m/>
    <m/>
    <m/>
    <m/>
    <m/>
    <m/>
    <m/>
    <m/>
    <m/>
    <m/>
    <d v="2026-06-08T16:41:23"/>
    <m/>
    <m/>
    <s v="REJECT_FCC"/>
    <s v="X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DECLINE : Decline - Batal Order Yusnani Manalu 40951378|MYDITA"/>
    <m/>
    <m/>
    <m/>
    <m/>
    <m/>
    <e v="#NUM!"/>
    <e v="#NUM!"/>
    <x v="1"/>
    <x v="1"/>
  </r>
  <r>
    <n v="883"/>
    <n v="1002509553"/>
    <n v="3"/>
    <x v="6"/>
    <n v="5"/>
    <s v="JEMBER"/>
    <s v="BONDOWOSO"/>
    <s v="BOW"/>
    <s v="REG"/>
    <s v="AO"/>
    <s v="NEW SALES"/>
    <s v="1P INET"/>
    <s v="Completed (PS)"/>
    <s v="RBS-Regional 3"/>
    <d v="2026-08-05T08:22:57"/>
    <d v="2026-08-05T14:29:49"/>
    <n v="69358751"/>
    <m/>
    <n v="152507225426"/>
    <s v="RUMAH KOST SITI MASNONAH"/>
    <s v="ODP-BOW-FAK/17 FAK/D03/17.01"/>
    <s v="WO060948696"/>
    <m/>
    <m/>
    <m/>
    <n v="113.916465990795"/>
    <n v="-7.9224904052311196"/>
    <s v="|MC30175|MYIA-091305779537/POI/SITI MASNONAH/083853348578/faizolabdullah86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8:25:38"/>
    <d v="2026-08-06T08:00:00"/>
    <m/>
    <s v="PS"/>
    <s v="BONDOWOSO"/>
    <s v="NO ADDON"/>
    <n v="20260805"/>
    <s v="Completed"/>
    <s v="HSI Bisnis Promo HUT Telkom PSB 70% - 10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5"/>
    <d v="2026-08-05T00:00:00"/>
    <n v="-1.3333333333357587"/>
    <x v="0"/>
    <x v="27"/>
  </r>
  <r>
    <n v="884"/>
    <n v="1002504477"/>
    <n v="3"/>
    <x v="7"/>
    <n v="4"/>
    <s v="KUDUS"/>
    <s v="KUDUS"/>
    <s v="DMA"/>
    <s v="REG"/>
    <s v="AO"/>
    <s v="NEW SALES"/>
    <s v="1P INET"/>
    <s v="102 | FOLLOW UP COMPLETED"/>
    <s v="RBS-Regional 3"/>
    <d v="2026-08-01T11:55:56"/>
    <d v="2026-08-03T16:14:36"/>
    <n v="69356680"/>
    <m/>
    <n v="141456115363"/>
    <s v="BMB CELL"/>
    <s v="ODP-DMA-FDA/091 FDA/D03/091/01"/>
    <s v="WO060637535"/>
    <m/>
    <m/>
    <m/>
    <n v="110.60361899999999"/>
    <n v="-6.9164899999999996"/>
    <s v="|MC60105|MYIA-047028032765/POI/MOKHAMAD YASIN/082322669796/novitahima.nh@gmail.com"/>
    <s v="MYIB_ASSISTANT"/>
    <m/>
    <m/>
    <m/>
    <m/>
    <m/>
    <m/>
    <m/>
    <m/>
    <s v="Management Janji"/>
    <s v="2026-08-02 08:00:00 | Nama PIC : bapak yasin No HP : 082322669796 Alt :  M Janji : (MINGGU/2/AGUSTUS/2026) jam Pasang : 09:00 Note : hubungi pelanggan jika ingin kelokasi"/>
    <s v="FCC"/>
    <d v="2026-01-08T12:09:52"/>
    <d v="2026-08-02T08:00:00"/>
    <m/>
    <s v="REVOKE"/>
    <s v="DEMAK"/>
    <s v="NO ADDON"/>
    <m/>
    <s v="Follow Up Revoke Completed, New Order ID : SC1002506486"/>
    <s v="HSI Bisnis Basic Promo HUT Telkom PSB 70% - 50 Mbps"/>
    <s v="INDIBIZ"/>
    <m/>
    <m/>
    <d v="2026-08-02T08:00:00"/>
    <s v="2026-08-02 08:00:00 | Nama PIC : bapak yasin No HP : 082322669796 Alt :  M Janji : (MINGGU/2/AGUSTUS/2026) jam Pasang : 09:00 Note : hubungi pelanggan jika ingin kelokasi"/>
    <m/>
    <m/>
    <m/>
    <e v="#NUM!"/>
    <e v="#NUM!"/>
    <x v="1"/>
    <x v="1"/>
  </r>
  <r>
    <n v="885"/>
    <n v="1002511262"/>
    <n v="3"/>
    <x v="4"/>
    <n v="5"/>
    <s v="MATARAM"/>
    <s v="INNER - NUSA TENGGARA"/>
    <s v="MTR"/>
    <s v="REG"/>
    <s v="AO"/>
    <s v="NEW SALES"/>
    <s v="1P INET"/>
    <s v="Completed (PS)"/>
    <s v="RBS-Regional 3"/>
    <d v="2026-08-05T17:25:57"/>
    <d v="2026-08-06T16:54:35"/>
    <n v="69359443"/>
    <m/>
    <n v="172601796827"/>
    <s v="SHAFIRA GROSIR"/>
    <s v="ODP-MTR-FDA/21 FDA/D03/21.01"/>
    <s v="WO061017198"/>
    <m/>
    <m/>
    <m/>
    <n v="116.10231667757"/>
    <n v="-8.54190479447389"/>
    <s v="MD|MYDB-20260805264458|EC40001/MC40003|SHAFIRA GROSIR|085337369736"/>
    <s v="MYDIGIBIZPARTNER"/>
    <m/>
    <m/>
    <m/>
    <m/>
    <m/>
    <m/>
    <m/>
    <m/>
    <s v="Management Janji"/>
    <s v="2026-08-07 13:00:00 | M Janji : (06/08/2026) jam Pasang : 09:00 Note : hubungi pelanggan jika ingin kelokasi"/>
    <s v="FCC"/>
    <d v="2026-05-08T17:39:46"/>
    <d v="2026-08-07T13:00:00"/>
    <m/>
    <s v="PS"/>
    <s v="X"/>
    <s v="NETMONK"/>
    <n v="20260806"/>
    <s v="Completed"/>
    <s v="HSI Bisnis Bundling Netmonk Promo 2026 PSB 70% - 150 Mbps"/>
    <s v="INDIBIZ"/>
    <m/>
    <m/>
    <d v="2026-08-07T13:00:00"/>
    <s v="2026-08-07 13:00:00 | M Janji : (06/08/2026) jam Pasang : 09:00 Note : hubungi pelanggan jika ingin kelokasi"/>
    <n v="2026"/>
    <n v="8"/>
    <n v="6"/>
    <d v="2026-08-06T00:00:00"/>
    <n v="-1.5416666666642413"/>
    <x v="0"/>
    <x v="30"/>
  </r>
  <r>
    <n v="886"/>
    <n v="1002511662"/>
    <n v="3"/>
    <x v="6"/>
    <n v="5"/>
    <s v="JEMBER"/>
    <s v="BANYUWANGI"/>
    <s v="WSO"/>
    <s v="REG"/>
    <s v="AO"/>
    <s v="NEW SALES"/>
    <s v="2P INET + VOICE"/>
    <s v="Completed (PS)"/>
    <s v="RBS-Regional 3"/>
    <d v="2026-08-06T09:49:57"/>
    <d v="2026-08-07T15:27:41"/>
    <n v="69359669"/>
    <n v="3332818002"/>
    <n v="152518202021"/>
    <s v="TOKO PUTRI"/>
    <s v="ODP-WSO-FD/57 FD/D01/57.01"/>
    <s v="WO061047615"/>
    <m/>
    <m/>
    <m/>
    <n v="114.4022956"/>
    <n v="-7.9943971999999999"/>
    <s v="MD|MYDB-20260806264507|DC30008/MC30044|TOKO PUTRI|081999930512"/>
    <s v="MYDIGIBIZPARTNER"/>
    <m/>
    <m/>
    <m/>
    <m/>
    <m/>
    <m/>
    <m/>
    <m/>
    <s v="Management Janji"/>
    <s v="2026-08-07 08:00:00 | Nama : BU PUTRI EKA DWI RISMAWATI No Hp : 081999930512 No Alt :  Tgl Pemasangan : 07 Agustus 2026 Interval : PAGI  Note : Hubungi pelanggan terlebih dahulu"/>
    <s v="FCC"/>
    <d v="2026-06-08T09:55:05"/>
    <d v="2026-08-07T08:00:00"/>
    <m/>
    <s v="PS"/>
    <s v="BANYUWANGI"/>
    <s v="NO ADDON"/>
    <n v="20260807"/>
    <s v="Completed"/>
    <s v="HSI Bisnis Basic Bundling Phone PSB 70% - Free 800 Menit Promo - 300 Mbps"/>
    <s v="INDIBIZ"/>
    <m/>
    <m/>
    <d v="2026-08-07T08:00:00"/>
    <s v="2026-08-07 08:00:00 | Nama : BU PUTRI EKA DWI RISMAWATI No Hp : 081999930512 No Alt :  Tgl Pemasangan : 07 Agustus 2026 Interval : PAGI  Note : Hubungi pelanggan terlebih dahulu"/>
    <n v="2026"/>
    <n v="8"/>
    <n v="7"/>
    <d v="2026-08-07T00:00:00"/>
    <n v="-0.33333333333575865"/>
    <x v="0"/>
    <x v="10"/>
  </r>
  <r>
    <n v="887"/>
    <n v="1002515954"/>
    <n v="3"/>
    <x v="6"/>
    <n v="5"/>
    <s v="SIDOARJO"/>
    <s v="MOJOKERTO"/>
    <s v="MRT"/>
    <s v="REG"/>
    <s v="AO"/>
    <s v="NEW SALES"/>
    <m/>
    <s v="Completed (PS)"/>
    <s v="RBS-Regional 3"/>
    <d v="2026-08-08T13:28:56"/>
    <d v="2026-08-09T20:57:56"/>
    <n v="69361456"/>
    <n v="3215218045"/>
    <n v="152312243248"/>
    <s v="PT. SURYA PRIMA LANGGENG MANDIRI"/>
    <s v="ODP-MRT-FQ/68"/>
    <s v="WO061304663"/>
    <m/>
    <m/>
    <m/>
    <n v="112.4225965"/>
    <n v="-7.5009550000000003"/>
    <s v="|MN00518|/PT. SURYA PRIMA LANGGENG MANDIRI/HSI B2B (1:1) + PHONE (800 MENIT) 50MBPS 445RB PSB DISC 70%/085854781393/suryaprimalanggengmandiri@gmail.com/HERRY AGUS UTOMO/-7.500916, 112.422469"/>
    <s v="Sales Force DBS"/>
    <m/>
    <m/>
    <m/>
    <m/>
    <m/>
    <m/>
    <m/>
    <m/>
    <s v="Management Janji"/>
    <s v="2026-08-10 08:00:00|Tanggal pemasangan: 10/08/2026 Jam pemasangan : 08.00 - 12.00 Info Tambahan : Hubungi pelanggan dulu sebelum ke lokasi. terima kasih|40971401|MYDITA"/>
    <s v="FCC"/>
    <d v="2026-08-08T13:39:52"/>
    <d v="2026-08-10T08:00:00"/>
    <m/>
    <s v="PS"/>
    <s v="MOJOKERTO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8:00:00"/>
    <s v="2026-08-10 08:00:00|Tanggal pemasangan: 10/08/2026 Jam pemasangan : 08.00 - 12.00 Info Tambahan : Hubungi pelanggan dulu sebelum ke lokasi. terima kasih|40971401|MYDITA"/>
    <n v="2026"/>
    <n v="8"/>
    <n v="9"/>
    <d v="2026-08-09T00:00:00"/>
    <n v="-1.3333333333357587"/>
    <x v="0"/>
    <x v="13"/>
  </r>
  <r>
    <n v="888"/>
    <n v="1002509715"/>
    <n v="3"/>
    <x v="0"/>
    <n v="5"/>
    <s v="MALANG"/>
    <s v="KEPANJEN"/>
    <s v="KLJ"/>
    <s v="REG"/>
    <s v="AO"/>
    <s v="NEW SALES"/>
    <s v="1P INET"/>
    <s v="Completed (PS)"/>
    <s v="RBS-Regional 3"/>
    <d v="2026-08-05T09:14:56"/>
    <d v="2026-08-06T14:22:55"/>
    <n v="69358798"/>
    <m/>
    <n v="152703903416"/>
    <s v="TOKO GALIH"/>
    <s v="ODP-KLJ-FCZ/17 FCZ/D02/17.01"/>
    <s v="WO060952709"/>
    <m/>
    <m/>
    <m/>
    <n v="112.58466799999999"/>
    <n v="-7.9885016999999996"/>
    <s v="|MN02703|MYIA-046146385420/POI/Agus Sugiono/085234161614/sugionoagus72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24:57"/>
    <d v="2026-08-06T08:00:00"/>
    <s v="Kendala Pelanggan"/>
    <s v="PS"/>
    <s v="KLOJEN"/>
    <s v="NO ADDON"/>
    <n v="20260806"/>
    <s v="Completed"/>
    <s v="HSI Bisnis Promo HUT Telkom PSB 70% - 1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0"/>
    <x v="23"/>
  </r>
  <r>
    <n v="889"/>
    <n v="1002510834"/>
    <n v="3"/>
    <x v="3"/>
    <n v="4"/>
    <s v="MAGELANG"/>
    <s v="KEBUMEN"/>
    <s v="KBM"/>
    <s v="REG"/>
    <s v="AO"/>
    <s v="NEW SALES"/>
    <s v="1P INET"/>
    <s v="Completed (PS)"/>
    <s v="RBS-Regional 3"/>
    <d v="2026-08-05T14:34:57"/>
    <d v="2026-08-06T13:01:13"/>
    <n v="69359307"/>
    <m/>
    <n v="142141120026"/>
    <s v="Yayasan Al Hidayah Kebumen"/>
    <s v="ODP-KBM-FAT/122 FAT/D03/122.01"/>
    <s v="WO060995098"/>
    <m/>
    <m/>
    <m/>
    <n v="109.66136299999999"/>
    <n v="-7.6643049999999997"/>
    <s v="|MC80042|MYIA-018741082444/POI/Ahmad Sukron M /081915331253/alhidayahwonoyoso0405@gmail.com"/>
    <s v="MYIB_ASSISTANT"/>
    <m/>
    <m/>
    <m/>
    <m/>
    <m/>
    <m/>
    <m/>
    <m/>
    <s v="Management Janji"/>
    <s v="2026-08-06 13:00:00 | Nama PIC : Bp Ahmad No Hp : 081915331253 No Alt : - Tgl Pemasangan : 06 Agustus 2026 Interval : PAGI SIANG Note : Hubungi pelanggan terlebih dahulu"/>
    <s v="FCC"/>
    <d v="2026-05-08T14:39:46"/>
    <d v="2026-08-06T13:00:00"/>
    <m/>
    <s v="PS"/>
    <s v="X"/>
    <s v="NO ADDON"/>
    <n v="20260806"/>
    <s v="Completed"/>
    <s v="HSI Bisnis Basic Khusus Winback PSB 70% - 150 Mbps"/>
    <s v="INDIBIZ"/>
    <m/>
    <m/>
    <d v="2026-08-06T13:00:00"/>
    <s v="2026-08-06 13:00:00 | Nama PIC : Bp Ahmad No Hp : 081915331253 No Alt : - Tgl Pemasangan : 06 Agustus 2026 Interval : PAGI SIANG Note : Hubungi pelanggan terlebih dahulu"/>
    <n v="2026"/>
    <n v="8"/>
    <n v="6"/>
    <d v="2026-08-06T00:00:00"/>
    <n v="-0.54166666666424135"/>
    <x v="0"/>
    <x v="1"/>
  </r>
  <r>
    <n v="890"/>
    <n v="1002516451"/>
    <n v="3"/>
    <x v="5"/>
    <n v="5"/>
    <s v="MADURA"/>
    <s v="BANGKALAN"/>
    <s v="SPG"/>
    <s v="REG"/>
    <s v="AO"/>
    <s v="NEW SALES"/>
    <s v="1P INET"/>
    <s v="Completed (PS)"/>
    <s v="RBS-Regional 3"/>
    <d v="2026-08-09T12:11:56"/>
    <d v="2026-08-10T12:28:51"/>
    <n v="69361822"/>
    <m/>
    <n v="152434913568"/>
    <s v="YAYASAN TAMBIHUL GHOFILIN"/>
    <s v="ODP-SPG-FY/105 FY/D07/105.01"/>
    <s v="WO061313400"/>
    <m/>
    <m/>
    <m/>
    <n v="113.178505338728"/>
    <n v="-7.0128543108738297"/>
    <s v="MD|MYDB-20260808264789|DN00001/MN02006|YAYASAN TAMBIHUL GHOFILIN|0087731740954"/>
    <s v="MYDIGIBIZPARTNER"/>
    <m/>
    <m/>
    <m/>
    <m/>
    <m/>
    <m/>
    <m/>
    <m/>
    <s v="Management Janji"/>
    <s v="2026-08-10 13:00:00 | Nama PIC:  bp moh sholeh No HP: 087731740954 Alt: Tanggal: 10/8/2026 Jam Pasang: Siang Note: Hubungi sebelum ke lokasi, terimakasih."/>
    <s v="FCC"/>
    <d v="2026-09-08T12:25:12"/>
    <d v="2026-08-10T13:00:00"/>
    <m/>
    <s v="PS"/>
    <s v="SAMPANG"/>
    <s v="NETMONK"/>
    <n v="20260810"/>
    <s v="Completed"/>
    <s v="HSI Bisnis Bundling Netmonk Promo 2026 PSB 70% - 300 Mbps"/>
    <s v="INDIBIZ"/>
    <m/>
    <m/>
    <d v="2026-08-10T13:00:00"/>
    <s v="2026-08-10 13:00:00 | Nama PIC:  bp moh sholeh No HP: 087731740954 Alt: Tanggal: 10/8/2026 Jam Pasang: Siang Note: Hubungi sebelum ke lokasi, terimakasih."/>
    <n v="2026"/>
    <n v="8"/>
    <n v="10"/>
    <d v="2026-08-10T00:00:00"/>
    <n v="-0.54166666666424135"/>
    <x v="0"/>
    <x v="7"/>
  </r>
  <r>
    <n v="891"/>
    <n v="1002517498"/>
    <n v="3"/>
    <x v="0"/>
    <n v="5"/>
    <s v="MALANG"/>
    <s v="KEPANJEN"/>
    <s v="BRG"/>
    <s v="REG"/>
    <s v="AO"/>
    <s v="NEW SALES"/>
    <s v="1P INET"/>
    <s v="MIA - INVALID SURVEY"/>
    <s v="RBS-Regional 3"/>
    <d v="2026-08-10T11:43:57"/>
    <d v="2026-08-11T05:33:27"/>
    <n v="69362313"/>
    <m/>
    <n v="152708209172"/>
    <s v="SMAN TARUNA NALA"/>
    <s v="ODP-BRG-FA/76 FA/D11/76.01"/>
    <s v="WO061381416"/>
    <m/>
    <m/>
    <m/>
    <n v="112.6563046"/>
    <n v="-8.0376078999999994"/>
    <s v="MD|MYDB-20260810264851|SC20017/MC20200|SMAN TARUNA NALA|085726689329"/>
    <s v="MYDIGIBIZPARTNER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54:41"/>
    <d v="2026-08-11T08:00:00"/>
    <m/>
    <s v="SURVEY_NEW_MANJA"/>
    <s v="SAWOJAJAR"/>
    <s v="NO ADDON"/>
    <m/>
    <s v="MIE - INVALID SURVEY - Kendala Jalur/Rute Tarikan"/>
    <s v="HSI Bisnis Promo HUT Telkom PSB 70% - 200 Mbps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1"/>
    <x v="23"/>
  </r>
  <r>
    <n v="892"/>
    <n v="1002511320"/>
    <n v="3"/>
    <x v="0"/>
    <n v="5"/>
    <s v="KEDIRI"/>
    <s v="TRENGGALEK"/>
    <s v="TRE"/>
    <s v="REG"/>
    <s v="AO"/>
    <s v="NEW SALES"/>
    <s v="1P INET"/>
    <s v="Completed (PS)"/>
    <s v="RBS-Regional 3"/>
    <d v="2026-08-05T18:40:56"/>
    <d v="2026-08-06T09:48:20"/>
    <n v="69359482"/>
    <m/>
    <n v="152608207567"/>
    <s v="SPBU KARANGAN"/>
    <s v="ODP-TRE-FL/54"/>
    <s v="WO061023311"/>
    <m/>
    <m/>
    <m/>
    <n v="111.664558551369"/>
    <n v="-8.0801276114188596"/>
    <s v="|MN00418|MYIA-009672685314/POI/ARI SUNYOTO/085335590000/arisunyoto1@gmail.com"/>
    <s v="MYIB_ASSISTANT"/>
    <m/>
    <m/>
    <m/>
    <m/>
    <m/>
    <m/>
    <m/>
    <m/>
    <s v="Management Janji"/>
    <s v="2026-08-06 15:00:00 | M Janji : (06/08/2026) jam Pasang : 09:00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: 09:00 Note : hubungi pelanggan jika ingin kelokasi"/>
    <n v="2026"/>
    <n v="8"/>
    <n v="6"/>
    <d v="2026-08-06T00:00:00"/>
    <n v="-0.625"/>
    <x v="0"/>
    <x v="3"/>
  </r>
  <r>
    <n v="893"/>
    <n v="1002506359"/>
    <n v="3"/>
    <x v="5"/>
    <n v="5"/>
    <s v="SBY SELATAN"/>
    <s v="KETINTANG"/>
    <s v="TPO"/>
    <s v="REG"/>
    <s v="AO"/>
    <s v="NEW SALES"/>
    <m/>
    <s v="Completed (PS)"/>
    <s v="RBS-Regional 3"/>
    <d v="2026-08-03T15:11:43"/>
    <d v="2026-08-04T17:39:44"/>
    <n v="69356526"/>
    <m/>
    <n v="152305229913"/>
    <s v="RSU PRIMA HUSADA"/>
    <s v="ODP-TPO-FN/20"/>
    <s v="WO060811970"/>
    <m/>
    <m/>
    <m/>
    <n v="112.766503"/>
    <n v="-7.353027"/>
    <s v="MD|MYDB-20260731264079|DN00001/MN00443|RSU PRIMA HUSADA|087856478413"/>
    <s v="MYDIGIBIZPARTNER"/>
    <m/>
    <m/>
    <m/>
    <m/>
    <m/>
    <m/>
    <m/>
    <m/>
    <s v="Management Janji"/>
    <s v="2026-08-02 08:00:00 | M Janji : (01/08/2026)  jam Pasang : 09:00  Note : hubungi pelanggan jika ingin kelokasi"/>
    <s v="FCC"/>
    <d v="2026-03-08T15:25:36"/>
    <m/>
    <m/>
    <s v="PS"/>
    <s v="TROPOD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1/08/2026)  jam Pasang : 09:00  Note : hubungi pelanggan jika ingin kelokasi"/>
    <n v="2026"/>
    <n v="8"/>
    <n v="4"/>
    <d v="2026-08-04T00:00:00"/>
    <n v="0.70833333333575865"/>
    <x v="0"/>
    <x v="12"/>
  </r>
  <r>
    <n v="894"/>
    <n v="1002504482"/>
    <n v="3"/>
    <x v="6"/>
    <n v="5"/>
    <s v="SIDOARJO"/>
    <s v="JOMBANG"/>
    <s v="JOM"/>
    <s v="REG"/>
    <s v="AO"/>
    <s v="NEW SALES"/>
    <m/>
    <s v="Completed (PS)"/>
    <s v="RBS-Regional 3"/>
    <d v="2026-08-01T12:01:58"/>
    <d v="2026-08-01T16:32:31"/>
    <n v="69356688"/>
    <m/>
    <n v="152318240203"/>
    <s v="MTSN 2 JOMBANG"/>
    <s v="ODP-JOM-FT/18"/>
    <s v="WO060657861"/>
    <m/>
    <m/>
    <m/>
    <n v="112.2746909"/>
    <n v="-7.5449947000000002"/>
    <s v="|MN02084|/MTSN 2 JOMBANG/WINBACK 2.0 HSI B2B (1:1) 50MBPS 355RB PSB DISC 70%//arieferdem178@gmail.com/SAIFUL ARIF /82132400292"/>
    <s v="Sales Force DBS"/>
    <m/>
    <m/>
    <m/>
    <m/>
    <m/>
    <m/>
    <m/>
    <m/>
    <s v="Management Janji"/>
    <s v="2026-08-02 13:00:00|M Janji : (02/08/2026) jam Pasang : 09:00 Note : hubungi pelanggan jika ingin kelokasi|SO1317|MYDITA"/>
    <s v="FCC"/>
    <d v="2026-01-08T12:09:52"/>
    <d v="2026-08-02T13:00:00"/>
    <m/>
    <s v="PS"/>
    <s v="JOMBANG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M Janji : (02/08/2026) jam Pasang : 09:00 Note : hubungi pelanggan jika ingin kelokasi|SO1317|MYDITA"/>
    <n v="2026"/>
    <n v="8"/>
    <n v="1"/>
    <d v="2026-08-01T00:00:00"/>
    <n v="-1.5416666666642413"/>
    <x v="0"/>
    <x v="13"/>
  </r>
  <r>
    <n v="895"/>
    <n v="1002516663"/>
    <n v="3"/>
    <x v="0"/>
    <n v="5"/>
    <s v="MADIUN"/>
    <s v="NGAWI"/>
    <s v="WKU"/>
    <s v="REG"/>
    <s v="AO"/>
    <s v="NEW SALES"/>
    <s v="1P INET"/>
    <s v="Completed (PS)"/>
    <s v="RBS-Regional 3"/>
    <d v="2026-08-09T19:49:56"/>
    <d v="2026-08-10T13:39:49"/>
    <n v="69362014"/>
    <m/>
    <n v="152634205527"/>
    <s v="LEMBAGA TK DW 2 KEDUNGGALAR"/>
    <s v="ODP-WKU-FZA/52"/>
    <s v="WO061343640"/>
    <m/>
    <m/>
    <m/>
    <n v="111.300746"/>
    <n v="-7.427098"/>
    <s v="|MC20125|MYIA-095275911784/POI/SURATMI/087850629480/tklembaga183@gmail.com"/>
    <s v="MYIB_ASSISTANT"/>
    <m/>
    <m/>
    <m/>
    <m/>
    <m/>
    <m/>
    <m/>
    <m/>
    <s v="Management Janji"/>
    <s v="2026-08-11 08:00:00 | Tanggal pemasangan: 10/08/2026 Jam pemasangan : pagi / siang Info Tambahan : Hubungi pelanggan dulu sebelum ke lokasi. terima kasih "/>
    <s v="FCC"/>
    <d v="2026-09-08T19:54:40"/>
    <d v="2026-08-11T08:00:00"/>
    <m/>
    <s v="PS"/>
    <s v="X"/>
    <s v="OCA"/>
    <n v="20260810"/>
    <s v="Completed"/>
    <s v="HSI Bisnis Bundling OCA Breach Checker Promo 2026 PSB 70% - 300 Mbps"/>
    <s v="INDIBIZ"/>
    <m/>
    <m/>
    <d v="2026-08-11T08:00:00"/>
    <s v="2026-08-11 08:00:00 | Tanggal pemasangan: 10/08/2026 Jam pemasangan : pagi / siang Info Tambahan : Hubungi pelanggan dulu sebelum ke lokasi. terima kasih "/>
    <n v="2026"/>
    <n v="8"/>
    <n v="10"/>
    <d v="2026-08-10T00:00:00"/>
    <n v="-1.3333333333357587"/>
    <x v="0"/>
    <x v="21"/>
  </r>
  <r>
    <n v="896"/>
    <n v="1002512908"/>
    <n v="3"/>
    <x v="1"/>
    <n v="4"/>
    <s v="PEKALONGAN"/>
    <s v="BREBES"/>
    <s v="BRB"/>
    <s v="REG"/>
    <s v="AO"/>
    <s v="NEW SALES"/>
    <m/>
    <s v="7 | OSS - PROVISIONING ISSUED"/>
    <s v="RBS-Regional 3"/>
    <d v="2026-08-06T15:30:32"/>
    <d v="2026-08-10T08:09:01"/>
    <n v="69357430"/>
    <m/>
    <n v="146284106916"/>
    <s v="SDIT HARAPAN UMAT"/>
    <s v="ODP-BRB-FJ/055"/>
    <s v="WO061149558"/>
    <m/>
    <m/>
    <m/>
    <n v="109.048448740504"/>
    <n v="-6.8573844387954201"/>
    <s v="AMRBS;403095;REG3;BAYU;085100296564;PIC ASTUTI 083166559676;HSI 1S 50MB;355k;sditharapanumat@gmail.com"/>
    <s v="Account Manager"/>
    <m/>
    <m/>
    <m/>
    <m/>
    <m/>
    <m/>
    <m/>
    <m/>
    <s v="Management Janji"/>
    <s v="2026-08-10 08:00:00|Tanggal pemasangan: 10/08/2026 Jam pemasangan : pagi Info Tambahan : Hubungi pelanggan dulu sebelum ke lokasi terima kasih.|40951378|MYDITA"/>
    <s v="FCC"/>
    <d v="2026-06-08T15:40:04"/>
    <d v="2026-08-10T08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8:00:00"/>
    <s v="2026-08-10 08:00:00|Tanggal pemasangan: 10/08/2026 Jam pemasangan : pagi Info Tambahan : Hubungi pelanggan dulu sebelum ke lokasi terima kasih.|40951378|MYDITA"/>
    <m/>
    <m/>
    <m/>
    <e v="#NUM!"/>
    <e v="#NUM!"/>
    <x v="1"/>
    <x v="1"/>
  </r>
  <r>
    <n v="897"/>
    <n v="1002513511"/>
    <n v="3"/>
    <x v="6"/>
    <n v="5"/>
    <s v="SIDOARJO"/>
    <s v="MOJOKERTO"/>
    <s v="NGI"/>
    <s v="REG"/>
    <s v="AO"/>
    <s v="NEW SALES"/>
    <m/>
    <s v="Completed (PS)"/>
    <s v="RBS-Regional 3"/>
    <d v="2026-08-06T20:44:19"/>
    <d v="2026-08-06T22:54:13"/>
    <n v="69359281"/>
    <m/>
    <n v="152321202950"/>
    <s v="MESH KARYAWAN"/>
    <s v="ODP-NGI-FG/20"/>
    <s v="WO061121576"/>
    <m/>
    <m/>
    <m/>
    <n v="112.609212"/>
    <n v="-7.5502820000000002"/>
    <s v="|404303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 Jam pemasangan : 08.00 - 12.00  Mohon hubungi pelanggan sebelum ke lokasi   Terima kasih|40010577|MYDITA"/>
    <s v="FCC"/>
    <d v="2026-06-08T20:55:11"/>
    <m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7 15:00:00|Waktu pemasnagan : 07 agustus 2026  Jam pemasangan : 08.00 - 12.00  Mohon hubungi pelanggan sebelum ke lokasi   Terima kasih|40010577|MYDITA"/>
    <n v="2026"/>
    <n v="8"/>
    <n v="6"/>
    <d v="2026-08-06T00:00:00"/>
    <n v="-0.29166666666424135"/>
    <x v="0"/>
    <x v="13"/>
  </r>
  <r>
    <n v="898"/>
    <n v="1002509866"/>
    <n v="3"/>
    <x v="0"/>
    <n v="5"/>
    <s v="MALANG"/>
    <s v="KEPANJEN"/>
    <s v="GDG"/>
    <s v="REG"/>
    <s v="AO"/>
    <s v="NEW SALES"/>
    <s v="1P INET"/>
    <s v="Completed (PS)"/>
    <s v="RBS-Regional 3"/>
    <d v="2026-08-05T09:58:56"/>
    <d v="2026-08-07T14:43:10"/>
    <n v="69358853"/>
    <m/>
    <n v="152704231400"/>
    <s v="KOS NURUL ULUM"/>
    <s v="ODP-GDG-FF/92 FF/D10/92.01"/>
    <s v="WO060957068"/>
    <m/>
    <m/>
    <m/>
    <n v="112.59609560784899"/>
    <n v="-8.0549348346724692"/>
    <s v="|MC20235|MYIA-011833560054/POI/MUHAMMAD HARIS UBAIDILLAH /0895360517060/mhd16199@gmail.com"/>
    <s v="MYIB_ASSISTANT"/>
    <m/>
    <m/>
    <m/>
    <m/>
    <m/>
    <m/>
    <m/>
    <m/>
    <s v="Management Janji"/>
    <s v="2026-08-08 08:00:00 | Nama PIC : bapak haris No HP : 0895360517060 Alt :  M Janji : (SABTU/8/AGUSTUS/2026) jam Pasang : 09:00 Note : hubungi pelanggan jika ingin kelokasi"/>
    <s v="FCC"/>
    <d v="2026-05-08T10:09:56"/>
    <d v="2026-08-08T08:00:00"/>
    <m/>
    <s v="PS"/>
    <s v="KLOJEN"/>
    <s v="NO ADDON"/>
    <n v="20260807"/>
    <s v="Completed"/>
    <s v="HSI Bisnis Promo HUT Telkom PSB 70% - 100 Mbps"/>
    <s v="INDIBIZ"/>
    <m/>
    <m/>
    <d v="2026-08-08T08:00:00"/>
    <s v="2026-08-08 08:00:00 | Nama PIC : bapak haris No HP : 0895360517060 Alt :  M Janji : (SABTU/8/AGUSTUS/2026) jam Pasang : 09:00 Note : hubungi pelanggan jika ingin kelokasi"/>
    <n v="2026"/>
    <n v="8"/>
    <n v="7"/>
    <d v="2026-08-07T00:00:00"/>
    <n v="-1.3333333333357587"/>
    <x v="0"/>
    <x v="23"/>
  </r>
  <r>
    <n v="899"/>
    <n v="1002508576"/>
    <n v="3"/>
    <x v="3"/>
    <n v="4"/>
    <s v="MAGELANG"/>
    <s v="MUNTILAN"/>
    <s v="SWT"/>
    <s v="REG"/>
    <s v="AO"/>
    <s v="NEW SALES"/>
    <m/>
    <s v="CANCEL COMPLETED"/>
    <s v="RBS-Regional 3"/>
    <d v="2026-08-04T14:33:02"/>
    <d v="2026-08-04T18:24:58"/>
    <n v="69358354"/>
    <m/>
    <n v="142164113606"/>
    <s v="Sumanto farm"/>
    <m/>
    <m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m/>
    <m/>
    <m/>
    <d v="2026-04-08T14:40:14"/>
    <m/>
    <m/>
    <s v="REJECT_FCC"/>
    <s v="X"/>
    <s v="NO ADDON"/>
    <m/>
    <s v="DECLINE : Decline - Pindah Segmentasi Yusnani Manalu 40951378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m/>
    <m/>
    <m/>
    <m/>
    <m/>
    <e v="#NUM!"/>
    <e v="#NUM!"/>
    <x v="1"/>
    <x v="1"/>
  </r>
  <r>
    <n v="900"/>
    <n v="1002516712"/>
    <n v="3"/>
    <x v="5"/>
    <n v="5"/>
    <s v="SBY UTARA"/>
    <s v="LAMONGAN"/>
    <s v="BDG"/>
    <s v="REG"/>
    <s v="AO"/>
    <s v="NEW SALES"/>
    <s v="1P INET"/>
    <s v="MIE - SEND SURVEY"/>
    <s v="RBS-Regional 3"/>
    <d v="2026-08-10T07:20:56"/>
    <d v="2026-08-10T07:22:29"/>
    <n v="69362019"/>
    <m/>
    <n v="152448204555"/>
    <s v="SPBU 54.622.10"/>
    <s v="ODP-BDG-FE/39 FE/D03/39.01"/>
    <s v="WO061351305"/>
    <m/>
    <m/>
    <m/>
    <n v="112.424302"/>
    <n v="-6.8793990000000003"/>
    <s v="|MN02646|MYIA-054142674382/POI/Athalariq naufal fahreza/081332085553/spbu5462210@yahoo.co.id"/>
    <s v="MYIB_ASSISTANT"/>
    <m/>
    <m/>
    <m/>
    <m/>
    <m/>
    <m/>
    <m/>
    <m/>
    <s v="Management Janji"/>
    <s v="2026-08-11 10:00:00 | Tanggal pemasangan: 11/08/2026 Jam pemasangan : pagi / siang Info Tambahan : Hubungi pelanggan dulu sebelum ke lokasi terima kasih."/>
    <s v="FCC"/>
    <d v="2026-10-08T07:39:58"/>
    <d v="2026-08-11T10:00:00"/>
    <m/>
    <s v="SURVEY_NEW_MANJA"/>
    <s v="X"/>
    <s v="NO ADDON"/>
    <m/>
    <s v="MIE - SEND SURVEY"/>
    <s v="HSI Bisnis Promo HUT Telkom PSB 70% - 50 Mbps"/>
    <s v="INDIBIZ"/>
    <m/>
    <m/>
    <d v="2026-08-11T10:00:00"/>
    <s v="2026-08-11 10:00:00 | Tanggal pemasangan: 11/08/2026 Jam pemasangan : pagi / siang Info Tambahan : Hubungi pelanggan dulu sebelum ke lokasi terima kasih."/>
    <m/>
    <m/>
    <m/>
    <e v="#NUM!"/>
    <e v="#NUM!"/>
    <x v="1"/>
    <x v="14"/>
  </r>
  <r>
    <n v="901"/>
    <n v="1002506373"/>
    <n v="3"/>
    <x v="6"/>
    <n v="5"/>
    <s v="PASURUAN"/>
    <s v="PASURUAN"/>
    <s v="PSN"/>
    <s v="REG"/>
    <s v="AO"/>
    <s v="NEW SALES"/>
    <m/>
    <s v="98 | OSS - CANCEL COMPLETE"/>
    <s v="RBS-Regional 2"/>
    <d v="2026-08-03T15:19:40"/>
    <d v="2026-08-05T11:48:26"/>
    <n v="69357695"/>
    <m/>
    <n v="152729256368"/>
    <s v="Toko Syauqy Cell &amp; Digital Print"/>
    <s v="ODP-PSN-FCC/04"/>
    <s v="WO060819873"/>
    <m/>
    <m/>
    <m/>
    <n v="106.823590353645"/>
    <n v="-6.1833448719873303"/>
    <s v="|MN00915| Toko Syauqy Cell &amp; Digital Print / Pic Syarifuddin  / Pic 085119398998 - 082332171331 / syauqycell676@gmail.com"/>
    <s v="Sales Profesional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5:25:36"/>
    <d v="2026-08-04T13:00:00"/>
    <s v="Kendala Pelanggan"/>
    <s v="CANCEL"/>
    <s v="PASURUAN"/>
    <s v="NO ADDON"/>
    <m/>
    <s v="Cancel Completed"/>
    <s v="- E25060;E25060 ~ ES25 - Paket HSI Bisnis (HSIE) Khusus Winback 2.0[0]  - E25060~null~E25060_UNL;UNL ~ Internet-Link Unlimited Internet Usage ~ E25060[0]  - E25060~null~105343;E25060||11||Abodemen 0[0]  - E25060~null~E25060_HSIE200M;HSIE200M ~ High Speed "/>
    <s v="INDIBIZ"/>
    <m/>
    <m/>
    <d v="2026-08-04T13:00:00"/>
    <s v="2026-08-04 13:00:00|M Janji : 4 agustus 2026 jam Pasang : siang Note : hubungi pelanggan jika ingin kelokasi|40981182|MYDITA"/>
    <m/>
    <m/>
    <m/>
    <e v="#NUM!"/>
    <e v="#NUM!"/>
    <x v="1"/>
    <x v="17"/>
  </r>
  <r>
    <n v="902"/>
    <n v="1002509800"/>
    <n v="3"/>
    <x v="5"/>
    <n v="5"/>
    <s v="SBY SELATAN"/>
    <s v="MANYAR"/>
    <s v="JGR"/>
    <s v="REG"/>
    <s v="AO"/>
    <s v="NEW SALES"/>
    <s v="1P INET"/>
    <s v="Completed (PS)"/>
    <s v="RBS-Regional 3"/>
    <d v="2026-08-05T09:40:56"/>
    <d v="2026-08-06T14:03:41"/>
    <n v="69358819"/>
    <m/>
    <n v="152310255209"/>
    <s v="PT VARNION TECHNOLOGY SEMESTA"/>
    <s v="ODP-RKT-FGJ/26 FGJ/D03/26.01"/>
    <s v="WO060955202"/>
    <m/>
    <m/>
    <m/>
    <n v="112.772194688266"/>
    <n v="-7.3204054514343699"/>
    <s v="|MC50133|MYIA-011763664852/POI/Anita Octavia/081325889709/anita.octavia@varnion.com"/>
    <s v="MYIB_ASSISTANT"/>
    <m/>
    <m/>
    <m/>
    <m/>
    <m/>
    <m/>
    <m/>
    <m/>
    <s v="Management Janji"/>
    <s v="2026-08-06 08:00:00 | Nama PIC : Ibu Anita No HP : 081325889709 No Alternatif : - M Janji : 06/08/2026 Jam Pasang : Pagi NoteÃ‚Â :  Hubungi terlebih dahulu sebelum ke lokasi "/>
    <s v="FCC"/>
    <d v="2026-05-08T09:55:13"/>
    <d v="2026-08-06T08:00:00"/>
    <s v="Kendala Pelanggan"/>
    <s v="PS"/>
    <s v="JAGIR"/>
    <s v="NO ADDON"/>
    <n v="20260806"/>
    <s v="Completed"/>
    <s v="HSI Bisnis Promo HUT Telkom PSB 70% - 200 Mbps"/>
    <s v="INDIBIZ"/>
    <m/>
    <m/>
    <d v="2026-08-06T08:00:00"/>
    <s v="2026-08-06 08:00:00 | Nama PIC : Ibu Anita No HP : 081325889709 No Alternatif : - M Janji : 06/08/2026 Jam Pasang : Pagi NoteÃ‚Â :  Hubungi terlebih dahulu sebelum ke lokasi "/>
    <n v="2026"/>
    <n v="8"/>
    <n v="6"/>
    <d v="2026-08-06T00:00:00"/>
    <n v="-0.33333333333575865"/>
    <x v="0"/>
    <x v="12"/>
  </r>
  <r>
    <n v="903"/>
    <n v="1002511357"/>
    <n v="3"/>
    <x v="0"/>
    <n v="5"/>
    <s v="KEDIRI"/>
    <s v="KEDIRI"/>
    <s v="NDL"/>
    <s v="REG"/>
    <s v="AO"/>
    <s v="NEW SALES"/>
    <s v="1P INET"/>
    <s v="Completed (PS)"/>
    <s v="RBS-Regional 3"/>
    <d v="2026-08-05T19:32:57"/>
    <d v="2026-08-05T21:53:49"/>
    <n v="69359493"/>
    <m/>
    <n v="152651206911"/>
    <s v="Jrp JAYA"/>
    <s v="ODP-NDL-FN/14 FN/D01/14.01"/>
    <s v="WO061026166"/>
    <m/>
    <m/>
    <m/>
    <n v="111.98156090000001"/>
    <n v="-7.9142429999999999"/>
    <s v="|MC20057|MYIA-012892832213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5"/>
    <s v="Completed"/>
    <s v="HSI Bisnis Promo HUT Telkom PSB 70% - 100 Mbps"/>
    <s v="INDIBIZ"/>
    <m/>
    <m/>
    <d v="2026-08-07T08:00:00"/>
    <s v="2026-08-07 08:00:00 | M Janji : (06/08/2026) jam Pasang pagi / siang  Note : hubungi pelanggan jika ingin kelokasi"/>
    <n v="2026"/>
    <n v="8"/>
    <n v="5"/>
    <d v="2026-08-05T00:00:00"/>
    <n v="-2.3333333333357587"/>
    <x v="0"/>
    <x v="24"/>
  </r>
  <r>
    <n v="904"/>
    <n v="1002518369"/>
    <n v="3"/>
    <x v="0"/>
    <n v="5"/>
    <s v="KEDIRI"/>
    <s v="BLITAR"/>
    <s v="BLR"/>
    <s v="REG"/>
    <s v="AO"/>
    <s v="NEW SALES"/>
    <s v="1P INET"/>
    <s v="MIE - SEND SURVEY"/>
    <s v="RBS-Regional 3"/>
    <d v="2026-08-10T15:52:56"/>
    <d v="2026-08-10T15:54:27"/>
    <n v="69362656"/>
    <m/>
    <n v="152730235365"/>
    <s v="Kaara.visual"/>
    <s v="ODP-BLR-FBD/72 FBD/D01/72.01"/>
    <s v="WO061424596"/>
    <m/>
    <m/>
    <m/>
    <n v="112.157587185502"/>
    <n v="-8.0952093609805704"/>
    <s v="MD|MYDB-20260810264871|DN00001/MN00385|Kaara.visual|085230403304"/>
    <s v="MYDIGIBIZPARTNER"/>
    <m/>
    <m/>
    <m/>
    <m/>
    <m/>
    <m/>
    <m/>
    <m/>
    <s v="Management Janji"/>
    <s v="2026-08-11 13:00:00 | Nama PIC : Dimas No HP : 085230403304 Alt :  M Janji : 11/08/2026 Jam Pasang : 08.00 - 13:00  NoteÃ‚Â :  hubungi terlebih dahulu sebelum kelokasi"/>
    <s v="FCC"/>
    <d v="2026-10-08T15:55:05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Nama PIC : Dimas No HP : 085230403304 Alt :  M Janji : 11/08/2026 Jam Pasang : 08.00 - 13:00  NoteÃ‚Â :  hubungi terlebih dahulu sebelum kelokasi"/>
    <m/>
    <m/>
    <m/>
    <e v="#NUM!"/>
    <e v="#NUM!"/>
    <x v="1"/>
    <x v="18"/>
  </r>
  <r>
    <n v="905"/>
    <n v="1002513841"/>
    <n v="3"/>
    <x v="4"/>
    <n v="5"/>
    <s v="KUPANG"/>
    <s v="KUPANG"/>
    <s v="TNA"/>
    <s v="REG"/>
    <s v="AO"/>
    <s v="NEW SALES"/>
    <m/>
    <s v="CC - HD1A - INPROGRESS UNCONTACTED"/>
    <s v="RBS-Regional 3"/>
    <d v="2026-08-07T09:26:36"/>
    <d v="2026-08-09T16:32:29"/>
    <n v="69360454"/>
    <m/>
    <n v="172505213842"/>
    <s v="SMAN 12 Kupang"/>
    <m/>
    <m/>
    <m/>
    <m/>
    <m/>
    <n v="123.531818350923"/>
    <n v="-10.211603853334999"/>
    <s v="IBCARE-PI|SMAN 12 KUPANG|MC40287|082340388300|arifin.dasi18@admin.sma.belajar.id|INDIBIZ 300 Mbps"/>
    <s v="Sales Force DBS"/>
    <m/>
    <m/>
    <m/>
    <m/>
    <m/>
    <m/>
    <m/>
    <m/>
    <m/>
    <m/>
    <m/>
    <d v="2026-07-08T09:40:07"/>
    <m/>
    <m/>
    <s v="FCC"/>
    <s v="KUPANG"/>
    <s v="NO ADDON"/>
    <m/>
    <s v="UNCONTACTED : Telepon Tidak Diangkat - RNA Siti QoriAh 4097140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9"/>
  </r>
  <r>
    <n v="906"/>
    <n v="1002508924"/>
    <n v="3"/>
    <x v="4"/>
    <n v="5"/>
    <s v="KUPANG"/>
    <s v="MAUMERE"/>
    <s v="MMR"/>
    <s v="REG"/>
    <s v="AO"/>
    <s v="NEW SALES"/>
    <m/>
    <s v="Completed (PS)"/>
    <s v="RBS-Regional 3"/>
    <d v="2026-08-04T15:33:34"/>
    <d v="2026-08-10T09:34:41"/>
    <n v="69358398"/>
    <m/>
    <n v="172508208833"/>
    <s v="PT. ADHAUS"/>
    <s v="ODP-MMR-F03/04"/>
    <s v="WO060964593"/>
    <m/>
    <m/>
    <m/>
    <n v="122.2079088"/>
    <n v="-8.6173681000000002"/>
    <s v="AMRBS;950197;AM;M. ALFIAN FJ;RBS-3;SURAMADU;PSB;PT. ADHAUS;DOMINGGUS EDMUNDUS BURA;Jian Jeraus Young/082160889856;Alfian/081321885813;jianjeraus@iconixid.com;HSI Bisnis (1:1) 200 Mbps (Rp 1.049.000) PSB Rp 150.000;"/>
    <s v="Account Manager"/>
    <m/>
    <m/>
    <m/>
    <m/>
    <m/>
    <m/>
    <m/>
    <m/>
    <s v="Management Janji"/>
    <s v="2026-08-06 13:00:00|Jam pemasangan : 12.00 Info Tambahan : Hubungi pelanggan dulu sebelum ke lokasi terimakasih |40951378|MYDITA"/>
    <s v="FCC"/>
    <d v="2026-04-08T15:40:01"/>
    <d v="2026-08-06T13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Jam pemasangan : 12.00 Info Tambahan : Hubungi pelanggan dulu sebelum ke lokasi terimakasih |40951378|MYDITA"/>
    <n v="2026"/>
    <n v="8"/>
    <n v="10"/>
    <d v="2026-08-10T00:00:00"/>
    <n v="3.4583333333357587"/>
    <x v="2"/>
    <x v="35"/>
  </r>
  <r>
    <n v="907"/>
    <n v="1002518676"/>
    <n v="3"/>
    <x v="6"/>
    <n v="5"/>
    <s v="SIDOARJO"/>
    <s v="INNER - JATIM TIMUR"/>
    <s v="SDA"/>
    <s v="REG"/>
    <s v="AO"/>
    <s v="NEW SALES"/>
    <m/>
    <s v="QC MIA - INVALID QUALITY CONTROL MIA"/>
    <s v="RBS-Regional 3"/>
    <d v="2026-08-10T18:23:10"/>
    <d v="2026-08-10T18:31:42"/>
    <n v="69362760"/>
    <n v="3135917280"/>
    <n v="152316232031"/>
    <s v="CV. GEMILANG INDONESIA"/>
    <s v="ODP-SDA-FHW/001"/>
    <m/>
    <m/>
    <m/>
    <m/>
    <n v="112.6968889"/>
    <n v="-7.4299721999999999"/>
    <s v="|MN02332|/CV. GEMILANG INDONESIA/HSI B2B BASIC (1:2) + PHONE (800 MENIT) 75MBPS 452,5RB PSB DISC 70%//gemilang_ind@ymail.com/SULIHINGTYAS RETNO H/8123002828"/>
    <s v="Sales Force DBS"/>
    <m/>
    <m/>
    <m/>
    <m/>
    <m/>
    <m/>
    <m/>
    <m/>
    <m/>
    <m/>
    <m/>
    <d v="2026-10-08T18:39:50"/>
    <m/>
    <m/>
    <s v="QC1"/>
    <s v="SIDOARJO"/>
    <s v="NO ADDON"/>
    <m/>
    <s v="QC MIA - INVALID QUALITY CONTROL MIA - Foto Lokasi Instalasi Terlihat Sebagian - mohon upload lokasi tampak depan menyeluruh 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1"/>
    <x v="11"/>
  </r>
  <r>
    <n v="908"/>
    <n v="1002514486"/>
    <n v="3"/>
    <x v="3"/>
    <n v="4"/>
    <s v="PURWOKERTO"/>
    <s v="PURWOKERTO"/>
    <s v="AJB"/>
    <s v="REG"/>
    <s v="AO"/>
    <s v="NEW SALES"/>
    <s v="1P INET"/>
    <s v="7 | OSS - PROVISIONING ISSUED"/>
    <s v="RBS-Regional 3"/>
    <d v="2026-08-07T12:28:56"/>
    <d v="2026-08-08T13:07:17"/>
    <n v="69360725"/>
    <m/>
    <n v="143387115765"/>
    <s v="ZALFA CREATIVE"/>
    <s v="ODP-AJB-FQ/023 FQ/D01/023.01"/>
    <s v="WO061156167"/>
    <m/>
    <m/>
    <m/>
    <n v="109.0817299"/>
    <n v="-7.3860070999999996"/>
    <s v="|MC80052|MYIA-003526984620/POI/TIARA AINUR HIDAYATI/085865917180/tiaraainur19@gmail.com"/>
    <s v="MYIB_ASSISTANT"/>
    <m/>
    <m/>
    <m/>
    <m/>
    <m/>
    <m/>
    <m/>
    <m/>
    <s v="Management Janji"/>
    <s v="2026-08-08 13:00:00 | Nama PIC : Tiara No HP : 085865917180 Alt : 087826008469 M Janji : 08/08/2026 Jam Pasang : 08.00 - 13:00  NoteÃ‚Â :  hubungi terlebih dahulu sebelum kelokasi "/>
    <s v="FCC"/>
    <d v="2026-07-08T12:40:05"/>
    <d v="2026-08-08T13:00:00"/>
    <m/>
    <s v="PI"/>
    <s v="AJIBARANG"/>
    <s v="NO ADDON"/>
    <m/>
    <s v="Provisioning Issued"/>
    <s v="HSI Bisnis Promo HUT Telkom PSB 70% - 75 Mbps"/>
    <s v="INDIBIZ"/>
    <m/>
    <m/>
    <d v="2026-08-08T13:00:00"/>
    <s v="2026-08-08 13:00:00 | Nama PIC : Tiara No HP : 085865917180 Alt : 087826008469 M Janji : 08/08/2026 Jam Pasang : 08.00 - 13:00  NoteÃ‚Â :  hubungi terlebih dahulu sebelum kelokasi "/>
    <m/>
    <m/>
    <m/>
    <e v="#NUM!"/>
    <e v="#NUM!"/>
    <x v="1"/>
    <x v="1"/>
  </r>
  <r>
    <n v="909"/>
    <n v="1002510427"/>
    <n v="3"/>
    <x v="4"/>
    <n v="5"/>
    <s v="KUPANG"/>
    <s v="LABOAN BAJO"/>
    <s v="LBO"/>
    <s v="REG"/>
    <s v="AO"/>
    <s v="NEW SALES"/>
    <s v="1P INET"/>
    <s v="Completed (PS)"/>
    <s v="RBS-Regional 3"/>
    <d v="2026-08-05T12:52:57"/>
    <d v="2026-08-06T14:01:02"/>
    <n v="69359130"/>
    <m/>
    <n v="172512452392"/>
    <s v="YAYASAN WWF INDONESIA"/>
    <s v="ODP-LBO-FF/57 FF/D05/57.01"/>
    <s v="WO060978616"/>
    <m/>
    <m/>
    <m/>
    <n v="119.899564571678"/>
    <n v="-8.4961577900029592"/>
    <s v="MD|MYDB-20260805264397|SC00001/MC00041|YAYASAN WWF INDONESIA|081547340812"/>
    <s v="MYDIGIBIZPARTNER"/>
    <m/>
    <m/>
    <m/>
    <m/>
    <m/>
    <m/>
    <m/>
    <m/>
    <s v="Management Janji"/>
    <s v="2026-08-06 13:00:00 | Jam pemasangan : 12.00 Info Tambahan : Hubungi pelanggan dulu sebelum ke lokasi terimakasih "/>
    <s v="FCC"/>
    <d v="2026-05-08T12:55:33"/>
    <d v="2026-08-06T13:00:00"/>
    <m/>
    <s v="PS"/>
    <s v="LABUAN BAJO"/>
    <s v="NO ADDON"/>
    <n v="20260806"/>
    <s v="Completed"/>
    <s v="HSI Bisnis PSB 70% - 75 Mbps"/>
    <s v="INDIBIZ"/>
    <m/>
    <m/>
    <d v="2026-08-06T13:00:00"/>
    <s v="2026-08-06 13:00:00 | Jam pemasangan : 12.00 Info Tambahan : Hubungi pelanggan dulu sebelum ke lokasi terimakasih "/>
    <n v="2026"/>
    <n v="8"/>
    <n v="6"/>
    <d v="2026-08-06T00:00:00"/>
    <n v="-0.54166666666424135"/>
    <x v="0"/>
    <x v="16"/>
  </r>
  <r>
    <n v="910"/>
    <n v="1002513870"/>
    <n v="3"/>
    <x v="0"/>
    <n v="5"/>
    <s v="KEDIRI"/>
    <s v="BLITAR"/>
    <s v="WGI"/>
    <s v="REG"/>
    <s v="AO"/>
    <s v="NEW SALES"/>
    <m/>
    <s v="Completed (PS)"/>
    <s v="RBS-Regional 3"/>
    <d v="2026-08-07T09:34:02"/>
    <d v="2026-08-08T10:48:50"/>
    <n v="69360473"/>
    <m/>
    <n v="152737203503"/>
    <s v="PT. BORWITA CITRA PRIMA"/>
    <s v="ODP-WGI-FC/42"/>
    <s v="WO061167108"/>
    <m/>
    <m/>
    <m/>
    <n v="112.3179568"/>
    <n v="-8.0664602999999993"/>
    <s v="AMRBS/405529/YULYAN MAHARTA SAVIAR/R3/JATIM TIMUR/WINBACK 2.0 HSI B2B (1:1) 50MBPS 355RB PSB DISC 70%/DODIK KURNIAWAN /Email : dodik.kurniawan@borwita.co.id"/>
    <s v="Amex"/>
    <m/>
    <m/>
    <m/>
    <m/>
    <m/>
    <m/>
    <m/>
    <m/>
    <s v="Management Janji"/>
    <s v="2026-08-10 08:00:00|Nama Pic : dodik No Hp Pic : 085736789776 No alt : - Jam Pemasangan : pagi siang  Tanggal Pemasangan : 10 Agustus 2026|40981182|MYDITA"/>
    <s v="FCC"/>
    <d v="2026-07-08T09:40:07"/>
    <d v="2026-08-10T08:00:00"/>
    <m/>
    <s v="PS"/>
    <s v="WLINGI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dodik No Hp Pic : 085736789776 No alt : - Jam Pemasangan : pagi siang  Tanggal Pemasangan : 10 Agustus 2026|40981182|MYDITA"/>
    <n v="2026"/>
    <n v="8"/>
    <n v="8"/>
    <d v="2026-08-08T00:00:00"/>
    <n v="-2.3333333333357587"/>
    <x v="0"/>
    <x v="18"/>
  </r>
  <r>
    <n v="911"/>
    <n v="1002508584"/>
    <n v="3"/>
    <x v="7"/>
    <n v="4"/>
    <s v="KUDUS"/>
    <s v="KUDUS"/>
    <s v="DMA"/>
    <s v="REG"/>
    <s v="AO"/>
    <s v="NEW SALES"/>
    <m/>
    <s v="Completed (PS)"/>
    <s v="RBS-Regional 3"/>
    <d v="2026-08-04T14:32:25"/>
    <d v="2026-08-06T15:29:44"/>
    <n v="69356800"/>
    <m/>
    <n v="141456115373"/>
    <s v="PT Bintang Sayap Utama"/>
    <s v="ODP-DMA-FF/05"/>
    <s v="WO060903734"/>
    <m/>
    <m/>
    <m/>
    <n v="110.6523"/>
    <n v="-6.9067249999999998"/>
    <s v="|MN02256|MYIA-038846615886/POI/IRA MARYATI/082383669498/ira.maryati@bintangsayaputama.com"/>
    <s v="Sales Profesional"/>
    <m/>
    <m/>
    <m/>
    <m/>
    <m/>
    <m/>
    <m/>
    <m/>
    <s v="Management Janji"/>
    <s v="2026-08-02 13:00:00 | Nama Pic : IBU IRA  No Hp Pic : 082383669498  Jam Pemasangan : 08:00 - 12.00  Tanggal Pemasangan : MINGGU 02 AGUSTUS 2026  Info Tambahan : Hubungi pelanggan sebelum datang ke lokasi, terima kasih."/>
    <s v="FCC"/>
    <d v="2026-04-08T14:40:14"/>
    <m/>
    <m/>
    <s v="PS"/>
    <s v="DEMAK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2 13:00:00 | Nama Pic : IBU IRA  No Hp Pic : 082383669498  Jam Pemasangan : 08:00 - 12.00  Tanggal Pemasangan : MINGGU 02 AGUSTUS 2026  Info Tambahan : Hubungi pelanggan sebelum datang ke lokasi, terima kasih."/>
    <n v="2026"/>
    <n v="8"/>
    <n v="6"/>
    <d v="2026-08-06T00:00:00"/>
    <n v="1.7083333333357587"/>
    <x v="2"/>
    <x v="1"/>
  </r>
  <r>
    <n v="912"/>
    <n v="1002516979"/>
    <n v="3"/>
    <x v="1"/>
    <n v="4"/>
    <s v="PEKALONGAN"/>
    <s v="BREBES"/>
    <s v="KTM"/>
    <s v="REG"/>
    <s v="AO"/>
    <s v="NEW SALES"/>
    <s v="1P INET"/>
    <s v="7 | OSS - PROVISIONING ISSUED"/>
    <s v="RBS-Regional 3"/>
    <d v="2026-08-10T09:14:56"/>
    <d v="2026-08-11T08:05:40"/>
    <n v="69362120"/>
    <m/>
    <n v="142214106571"/>
    <s v="SDN KUBANGPARI 02 KERSANA"/>
    <s v="ODP-KTM-FW/030 FW/D05/030.01"/>
    <s v="WO061360391"/>
    <m/>
    <m/>
    <m/>
    <n v="108.86221500000001"/>
    <n v="-6.9548930000000002"/>
    <s v="|MN00292|MYIA-000468796780/POI/NUR ALIVIA LESTARI/081289223335/rigiealetha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09:25:41"/>
    <d v="2026-08-11T08:00:00"/>
    <m/>
    <s v="PI"/>
    <s v="KETANGGUNGAN"/>
    <s v="NO ADDON"/>
    <m/>
    <s v="Provisioning Issued"/>
    <s v="HSI Bisnis Basic Promo HUT Telkom PSB 70% - 50 Mbps"/>
    <s v="INDIBIZ"/>
    <m/>
    <m/>
    <d v="2026-08-11T08:00:00"/>
    <s v="2026-08-11 08:00:00 | M Janji : (09/08/2026) jam Pasang : 09:00 Note : hubungi pelanggan jika ingin kelokasi"/>
    <m/>
    <m/>
    <m/>
    <e v="#NUM!"/>
    <e v="#NUM!"/>
    <x v="1"/>
    <x v="1"/>
  </r>
  <r>
    <n v="913"/>
    <n v="1002513750"/>
    <n v="3"/>
    <x v="6"/>
    <n v="5"/>
    <s v="SIDOARJO"/>
    <s v="INNER - JATIM TIMUR"/>
    <s v="KRN"/>
    <s v="REG"/>
    <s v="AO"/>
    <s v="NEW SALES"/>
    <m/>
    <s v="Completed (PS)"/>
    <s v="RBS-Regional 3"/>
    <d v="2026-08-07T09:00:26"/>
    <d v="2026-08-08T09:36:32"/>
    <n v="69360412"/>
    <m/>
    <n v="152331250944"/>
    <s v="RK SMART"/>
    <s v="ODP-KRN-FAD/28"/>
    <s v="WO061139798"/>
    <m/>
    <m/>
    <m/>
    <n v="112.54783740000001"/>
    <n v="-7.4581958999999998"/>
    <s v="|MC30111|/MOCH ARIFIN /82126644904/achmadzainalarifin@gmail.com"/>
    <s v="Sales Force DBS"/>
    <m/>
    <m/>
    <m/>
    <m/>
    <m/>
    <m/>
    <m/>
    <m/>
    <s v="Management Janji"/>
    <s v="2026-08-08 08:00:00|Nama PIC : Arifin  No HP : 082126644904 Alt :  M Janji : 08/08/2026 Jam Pasang : 08.00 - 13:00  NoteÃ‚Â :  hubungi terlebih dahulu sebelum kelokasi|40981182|MYDITA"/>
    <s v="FCC"/>
    <d v="2026-07-08T09:10:56"/>
    <d v="2026-08-08T08:00:00"/>
    <s v="Kendala Pelanggan"/>
    <s v="PS"/>
    <s v="KRIAN"/>
    <s v="NETMONK - OCA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08:00:00"/>
    <s v="2026-08-08 08:00:00|Nama PIC : Arifin  No HP : 082126644904 Alt :  M Janji : 08/08/2026 Jam Pasang : 08.00 - 13:00  NoteÃ‚Â :  hubungi terlebih dahulu sebelum kelokasi|40981182|MYDITA"/>
    <n v="2026"/>
    <n v="8"/>
    <n v="8"/>
    <d v="2026-08-08T00:00:00"/>
    <n v="-0.33333333333575865"/>
    <x v="0"/>
    <x v="11"/>
  </r>
  <r>
    <n v="914"/>
    <n v="1002513643"/>
    <n v="3"/>
    <x v="1"/>
    <n v="4"/>
    <s v="SEMARANG"/>
    <s v="KENDAL"/>
    <s v="SKR"/>
    <s v="REG"/>
    <s v="AO"/>
    <s v="NEW SALES"/>
    <s v="1P INET"/>
    <s v="Completed (PS)"/>
    <s v="RBS-Regional 3"/>
    <d v="2026-08-07T07:53:57"/>
    <d v="2026-08-07T20:35:36"/>
    <n v="69360394"/>
    <m/>
    <n v="141409102108"/>
    <s v="KSP SUMBER ARTHA BERKAH"/>
    <s v="ODP-SKR-FA/045 FA/D07/045.01"/>
    <s v="WO061127085"/>
    <m/>
    <m/>
    <m/>
    <n v="110.04719073426099"/>
    <n v="-7.0794245506639601"/>
    <s v="|MN01684|MYIA-060595993951/POI/FR EKA EVIE WIJAYANTI/085600006463/sumberarthaberkah@gmail.com"/>
    <s v="MYIB_ASSISTANT"/>
    <m/>
    <m/>
    <m/>
    <m/>
    <m/>
    <m/>
    <m/>
    <m/>
    <s v="Management Janji"/>
    <s v="2026-08-08 08:00:00 | Nama Pic : IBU EKA No Hp Pic : 085600006463 Jam Pemasangan : 08:00 - 12.00 Tanggal Pemasangan : SABTU 08 AGUSTUS 2026 Info Tambahan : Hubungi pelanggan sebelum datang ke lokasi, terima kasih."/>
    <s v="FCC"/>
    <d v="2026-07-08T07:55:14"/>
    <d v="2026-08-08T08:00:00"/>
    <m/>
    <s v="PS"/>
    <s v="X"/>
    <s v="NO ADDON"/>
    <n v="20260807"/>
    <s v="Completed"/>
    <s v="HSI Bisnis Promo HUT Telkom PSB 70% - 100 Mbps"/>
    <s v="INDIBIZ"/>
    <m/>
    <m/>
    <d v="2026-08-08T08:00:00"/>
    <s v="2026-08-08 08:00:00 | Nama Pic : IBU EKA No Hp Pic : 085600006463 Jam Pemasangan : 08:00 - 12.00 Tanggal Pemasangan : SABTU 08 AGUSTUS 2026 Info Tambahan : Hubungi pelanggan sebelum datang ke lokasi, terima kasih."/>
    <n v="2026"/>
    <n v="8"/>
    <n v="7"/>
    <d v="2026-08-07T00:00:00"/>
    <n v="-1.3333333333357587"/>
    <x v="0"/>
    <x v="1"/>
  </r>
  <r>
    <n v="915"/>
    <n v="1002517704"/>
    <n v="3"/>
    <x v="5"/>
    <n v="5"/>
    <s v="SBY UTARA"/>
    <s v="LAMONGAN"/>
    <s v="BDG"/>
    <s v="REG"/>
    <s v="AO"/>
    <s v="NEW SALES"/>
    <m/>
    <s v="Completed (PS)"/>
    <s v="RBS-Regional 3"/>
    <d v="2026-08-10T13:18:26"/>
    <d v="2026-08-10T15:04:21"/>
    <n v="69356754"/>
    <m/>
    <n v="152448204557"/>
    <s v="LARVA COFFE"/>
    <s v="ODP-BDG-FP/21"/>
    <s v="WO061398701"/>
    <m/>
    <m/>
    <m/>
    <n v="112.279774"/>
    <n v="-6.8722849999999998"/>
    <s v="MD|MYDB-20260801264112|DN00001/MN01285|LARVA COFFE|085606172718"/>
    <s v="MYDIGIBIZPARTNER"/>
    <m/>
    <m/>
    <m/>
    <m/>
    <m/>
    <m/>
    <m/>
    <m/>
    <s v="Management Janji"/>
    <s v="2026-08-02 10:00:00 | Nama Pic : bp erif  No Hp Pic : 085606172718  No alt : -  Jam Pemasangan : pagi   Tanggal Pemasangan : 2 Agustus 2026"/>
    <s v="FCC"/>
    <d v="2026-10-08T13:25:34"/>
    <m/>
    <m/>
    <s v="PS"/>
    <s v="X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2 10:00:00 | Nama Pic : bp erif  No Hp Pic : 085606172718  No alt : -  Jam Pemasangan : pagi   Tanggal Pemasangan : 2 Agustus 2026"/>
    <n v="2026"/>
    <n v="8"/>
    <n v="10"/>
    <d v="2026-08-10T00:00:00"/>
    <n v="-0.29166666666424135"/>
    <x v="0"/>
    <x v="14"/>
  </r>
  <r>
    <n v="916"/>
    <n v="1002510546"/>
    <n v="3"/>
    <x v="4"/>
    <n v="5"/>
    <s v="KUPANG"/>
    <s v="KUPANG"/>
    <s v="KPN"/>
    <s v="REG"/>
    <s v="AO"/>
    <s v="NEW SALES"/>
    <s v="1P INET"/>
    <s v="Completed (PS)"/>
    <s v="RBS-Regional 3"/>
    <d v="2026-08-05T13:28:57"/>
    <d v="2026-08-10T16:05:47"/>
    <n v="69359152"/>
    <m/>
    <n v="172502311369"/>
    <s v="Rumah Makan Brottus lantai 1"/>
    <s v="ODP-KPN-FQD/09 FQD/D01/09.01"/>
    <s v="WO060986663"/>
    <m/>
    <m/>
    <m/>
    <n v="123.616453818976"/>
    <n v="-10.158361841174999"/>
    <s v="MD|MYDB-20260805264435|DC40005/MC40070|Rumah Makan Brottus lantai 1|085182698446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UPANG"/>
    <s v="NO ADDON"/>
    <n v="20260810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10"/>
    <d v="2026-08-10T00:00:00"/>
    <n v="3.4583333333357587"/>
    <x v="2"/>
    <x v="19"/>
  </r>
  <r>
    <n v="917"/>
    <n v="1002516124"/>
    <n v="3"/>
    <x v="5"/>
    <n v="5"/>
    <s v="SBY SELATAN"/>
    <s v="KETINTANG"/>
    <s v="WRU"/>
    <s v="REG"/>
    <s v="AO"/>
    <s v="NEW SALES"/>
    <s v="1P INET"/>
    <s v="Completed (PS)"/>
    <s v="RBS-Regional 3"/>
    <d v="2026-08-08T15:58:56"/>
    <d v="2026-08-09T20:06:10"/>
    <n v="69361579"/>
    <m/>
    <n v="152302236685"/>
    <s v="WARKOP TANPA STATUS"/>
    <s v="ODP-WR1-FGG/17 FGG/D02/17.01"/>
    <s v="WO061277939"/>
    <m/>
    <m/>
    <m/>
    <n v="112.7263873"/>
    <n v="-7.3612666999999998"/>
    <s v="MD|MYDB-20260808264766|DN00001/MN02094|WARKOP TANPA STATUS|0881025102119"/>
    <s v="MYDIGIBIZPARTNER"/>
    <m/>
    <m/>
    <m/>
    <m/>
    <m/>
    <m/>
    <m/>
    <m/>
    <s v="Management Janji"/>
    <s v="2026-08-09 13:00:00 | Nama Pic : BP RIFQI No Hp Pic : 0881025102119 Jam Pemasangan : 08:00 - 12.00 Tanggal Pemasangan : MINGGU 09 AGUSTUS 2026 Info Tambahan : Hubungi pelanggan sebelum datang ke lokasi, terima kasih."/>
    <s v="FCC"/>
    <d v="2026-08-08T16:09:53"/>
    <d v="2026-08-09T13:00:00"/>
    <m/>
    <s v="PS"/>
    <s v="WARU INJOKO"/>
    <s v="NO ADDON"/>
    <n v="20260809"/>
    <s v="Completed"/>
    <s v="HSI Bisnis Promo HUT Telkom PSB 70% - 75 Mbps"/>
    <s v="INDIBIZ"/>
    <m/>
    <m/>
    <d v="2026-08-09T13:00:00"/>
    <s v="2026-08-09 13:00:00 | Nama Pic : BP RIFQI No Hp Pic : 0881025102119 Jam Pemasangan : 08:00 - 12.00 Tanggal Pemasangan : MINGGU 09 AGUSTUS 2026 Info Tambahan : Hubungi pelanggan sebelum datang ke lokasi, terima kasih."/>
    <n v="2026"/>
    <n v="8"/>
    <n v="9"/>
    <d v="2026-08-09T00:00:00"/>
    <n v="-0.54166666666424135"/>
    <x v="0"/>
    <x v="12"/>
  </r>
  <r>
    <n v="918"/>
    <n v="1002507969"/>
    <n v="3"/>
    <x v="3"/>
    <n v="4"/>
    <s v="MAGELANG"/>
    <s v="PURWOREJJO"/>
    <s v="PWJ"/>
    <s v="REG"/>
    <s v="AO"/>
    <s v="NEW SALES"/>
    <s v="1P INET"/>
    <s v="Completed (PS)"/>
    <s v="RBS-Regional 3"/>
    <d v="2026-08-04T12:07:56"/>
    <d v="2026-08-05T22:12:10"/>
    <n v="69358215"/>
    <m/>
    <n v="142138510520"/>
    <s v="SPBU 44 541 14 LOANO"/>
    <s v="ODP-PWJ-FAN/010 FAN/D02/010.01"/>
    <s v="WO060879554"/>
    <m/>
    <m/>
    <m/>
    <n v="110.03760370000001"/>
    <n v="-7.6728223"/>
    <s v="|MN02495|MYIA-006471670117/POI/TUWUH BUDI KUNCORO/082324621600/spbupurworejo4454114@gmail.com"/>
    <s v="MYIB_ASSISTANT"/>
    <m/>
    <m/>
    <m/>
    <m/>
    <m/>
    <m/>
    <m/>
    <m/>
    <s v="Management Janji"/>
    <s v="2026-08-08 15:00:00 |  M Janji : (8 AGUSTUS 2026) jam Pasang : siang Note : hubungi pelanggan jika ingin kelokasi"/>
    <s v="FCC"/>
    <d v="2026-04-08T12:09:53"/>
    <d v="2026-08-08T15:00:00"/>
    <m/>
    <s v="PS"/>
    <s v="X"/>
    <s v="NO ADDON"/>
    <n v="20260805"/>
    <s v="Completed"/>
    <s v="HSI Bisnis Basic Promo HUT Telkom PSB 70% - 100 Mbps"/>
    <s v="INDIBIZ"/>
    <m/>
    <m/>
    <d v="2026-08-08T15:00:00"/>
    <s v="2026-08-08 15:00:00 |  M Janji : (8 AGUSTUS 2026) jam Pasang : siang Note : hubungi pelanggan jika ingin kelokasi"/>
    <n v="2026"/>
    <n v="8"/>
    <n v="5"/>
    <d v="2026-08-05T00:00:00"/>
    <n v="-3.625"/>
    <x v="0"/>
    <x v="1"/>
  </r>
  <r>
    <n v="919"/>
    <n v="1002514175"/>
    <n v="3"/>
    <x v="1"/>
    <n v="4"/>
    <s v="PEKALONGAN"/>
    <s v="TEGAL"/>
    <s v="TEG"/>
    <s v="REG"/>
    <s v="AO"/>
    <s v="NEW SALES"/>
    <m/>
    <s v="Completed (PS)"/>
    <s v="RBS-Regional 3"/>
    <d v="2026-08-07T10:44:46"/>
    <d v="2026-08-07T13:26:48"/>
    <n v="69359727"/>
    <m/>
    <n v="142212126674"/>
    <s v="SDN MANGKUKUSUMAN 5 TEGAL"/>
    <s v="ODP-TEG-FN/063"/>
    <s v="WO061145999"/>
    <m/>
    <m/>
    <m/>
    <n v="109.13801279"/>
    <n v="-6.8723656599999998"/>
    <s v="|MN00292|MYIA-015849851619/POI/Mutmainah/083837087200/sdnmangkukusuman5@gmail.com"/>
    <s v="Sales Profesional"/>
    <m/>
    <m/>
    <m/>
    <m/>
    <m/>
    <m/>
    <m/>
    <m/>
    <s v="Management Janji"/>
    <s v="2026-08-07 08:00:00 | Nama : BU MUTMAINAH  No Hp : 083837087200  No Alt :   Tgl Pemasangan : 07 Agustus 2026  Interval : PAGI   Note : Hubungi pelanggan terlebih dahulu"/>
    <s v="FCC"/>
    <d v="2026-07-08T10:55:20"/>
    <m/>
    <m/>
    <s v="PS"/>
    <s v="X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7T07:00:00"/>
    <s v="2026-08-07 08:00:00 | Nama : BU MUTMAINAH  No Hp : 083837087200  No Alt :   Tgl Pemasangan : 07 Agustus 2026  Interval : PAGI   Note : Hubungi pelanggan terlebih dahulu"/>
    <n v="2026"/>
    <n v="8"/>
    <n v="7"/>
    <d v="2026-08-07T00:00:00"/>
    <n v="-0.29166666666424135"/>
    <x v="0"/>
    <x v="1"/>
  </r>
  <r>
    <n v="920"/>
    <n v="1002511221"/>
    <n v="3"/>
    <x v="5"/>
    <n v="5"/>
    <s v="SBY UTARA"/>
    <s v="TANDES"/>
    <s v="TNS"/>
    <s v="REG"/>
    <s v="AO"/>
    <s v="NEW SALES"/>
    <s v="1P INET"/>
    <s v="Completed (PS)"/>
    <s v="RBS-Regional 3"/>
    <d v="2026-08-05T16:58:57"/>
    <d v="2026-08-06T15:44:46"/>
    <n v="69359428"/>
    <m/>
    <n v="152409278319"/>
    <s v="SD Khadijah 2"/>
    <s v="ODP-TDS-FCS/49 FCS/D06/49.01"/>
    <s v="WO061014599"/>
    <m/>
    <m/>
    <m/>
    <n v="112.6905166"/>
    <n v="-7.2803180000000003"/>
    <s v="|MN01794|MYIA-091479037303/POI/Rico susanto/082229547735/ricosusanto.600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m/>
    <s v="PS"/>
    <s v="TANDES"/>
    <s v="NO ADDON"/>
    <n v="20260806"/>
    <s v="Completed"/>
    <s v="HSI Bisnis Promo HUT Telkom PSB 70% - 1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6"/>
    <d v="2026-08-06T00:00:00"/>
    <n v="-0.54166666666424135"/>
    <x v="0"/>
    <x v="26"/>
  </r>
  <r>
    <n v="921"/>
    <n v="1002507376"/>
    <n v="3"/>
    <x v="6"/>
    <n v="5"/>
    <s v="SIDOARJO"/>
    <s v="INNER - JATIM TIMUR"/>
    <s v="SDA"/>
    <s v="REG"/>
    <s v="AO"/>
    <s v="NEW SALES"/>
    <m/>
    <s v="Completed (PS)"/>
    <s v="RBS-Regional 3"/>
    <d v="2026-08-04T10:27:22"/>
    <d v="2026-08-06T16:13:00"/>
    <n v="69358055"/>
    <m/>
    <n v="152316231880"/>
    <s v="CV. HUTAMA CIPTA DIMENSI"/>
    <s v="ODP-SDA-FQ/13"/>
    <s v="WO060932400"/>
    <m/>
    <m/>
    <m/>
    <n v="112.70062"/>
    <n v="-7.4406451999999996"/>
    <s v="|MN02280|/CV. HUTAMA CIPTA DIMENSI/89601338294/0895329579037/airlanggaproject@gmail.com/HSI Bisnis Winback + Antares Eazy (1:1) 50 Mbps (Rp 440.000) PSB Rp 150.000/CHARIS WICAKSONO/-7.440653,112.700618"/>
    <s v="Sales Force DBS"/>
    <m/>
    <m/>
    <m/>
    <m/>
    <m/>
    <m/>
    <m/>
    <m/>
    <s v="Management Janji"/>
    <s v="2026-08-06 08:00:00|Tanggal Pemasangan : 06 Agustus 2026 Jam Pemasangan : 08:00 13:00 Info Tambahan : Hubungi pelanggan dulu sebelum ke lokasi terimakasih|40010577|MYDITA"/>
    <s v="FCC"/>
    <d v="2026-04-08T10:40:00"/>
    <d v="2026-08-06T08:00:00"/>
    <m/>
    <s v="PS"/>
    <s v="SIDOARJO"/>
    <s v="ANTAREZ"/>
    <n v="20260806"/>
    <s v="Completed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06T08:00:00"/>
    <s v="2026-08-06 08:00:00|Tanggal Pemasangan : 06 Agustus 2026 Jam Pemasangan : 08:00 13:00 Info Tambahan : Hubungi pelanggan dulu sebelum ke lokasi terimakasih|40010577|MYDITA"/>
    <n v="2026"/>
    <n v="8"/>
    <n v="6"/>
    <d v="2026-08-06T00:00:00"/>
    <n v="-0.33333333333575865"/>
    <x v="0"/>
    <x v="11"/>
  </r>
  <r>
    <n v="922"/>
    <n v="1002507748"/>
    <n v="3"/>
    <x v="0"/>
    <n v="5"/>
    <s v="MALANG"/>
    <s v="KEPANJEN"/>
    <s v="BRG"/>
    <s v="REG"/>
    <s v="AO"/>
    <s v="NEW SALES"/>
    <s v="1P INET"/>
    <s v="Completed (PS)"/>
    <s v="RBS-Regional 3"/>
    <d v="2026-08-04T11:25:57"/>
    <d v="2026-08-04T15:47:24"/>
    <n v="69358154"/>
    <m/>
    <n v="152708209566"/>
    <s v="TK SABILUN NAJJAH"/>
    <s v="ODP-BRG-FQ/18 FQ/D02/18.01"/>
    <s v="WO060873917"/>
    <m/>
    <m/>
    <m/>
    <n v="112.6346786"/>
    <n v="-8.0158488000000006"/>
    <s v="|MN02703|MYIA-076638709756/POI/Achmad Nuryahya/085100712099/yahyabumiayu010377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1:40:22"/>
    <d v="2026-08-05T13:00:00"/>
    <m/>
    <s v="PS"/>
    <s v="SAWOJAJAR"/>
    <s v="NO ADDON"/>
    <n v="20260804"/>
    <s v="Completed"/>
    <s v="HSI Bisnis Promo HUT Telkom PSB 70% - 50 Mbps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4"/>
    <d v="2026-08-04T00:00:00"/>
    <n v="-1.5416666666642413"/>
    <x v="0"/>
    <x v="23"/>
  </r>
  <r>
    <n v="923"/>
    <n v="1002515608"/>
    <n v="3"/>
    <x v="5"/>
    <n v="5"/>
    <s v="MADURA"/>
    <s v="BANGKALAN"/>
    <s v="KPP"/>
    <s v="REG"/>
    <s v="AO"/>
    <s v="NEW SALES"/>
    <m/>
    <s v="Completed (PS)"/>
    <s v="RBS-Regional 3"/>
    <d v="2026-08-08T08:56:10"/>
    <d v="2026-08-08T11:07:01"/>
    <n v="69355678"/>
    <m/>
    <n v="152437905585"/>
    <s v="TOKO MUSTOFA"/>
    <s v="ODP-KPP-FE/14"/>
    <s v="WO061235648"/>
    <m/>
    <m/>
    <m/>
    <n v="113.275350225975"/>
    <n v="-7.0636142160270099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8-08T09:10:12"/>
    <m/>
    <m/>
    <s v="PS"/>
    <s v="X"/>
    <s v="NETMONK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07:00:00"/>
    <s v="2026-08-01 08:00:00|telp :087780880483  alt :  pagi / siang 01/08/2026  hub sebelum ke lokasi |IL1380|MYDITA"/>
    <n v="2026"/>
    <n v="8"/>
    <n v="8"/>
    <d v="2026-08-08T00:00:00"/>
    <n v="-0.29166666666424135"/>
    <x v="0"/>
    <x v="7"/>
  </r>
  <r>
    <n v="924"/>
    <n v="1002511215"/>
    <n v="3"/>
    <x v="1"/>
    <n v="4"/>
    <s v="SEMARANG"/>
    <s v="INNER - SEMARANG JATENG UTARA"/>
    <s v="SMC"/>
    <s v="REG"/>
    <s v="AO"/>
    <s v="NEW SALES"/>
    <s v="1P INET"/>
    <s v="102 | FOLLOW UP COMPLETED"/>
    <s v="RBS-Regional 3"/>
    <d v="2026-08-05T16:55:56"/>
    <d v="2026-08-07T16:41:19"/>
    <n v="69359416"/>
    <m/>
    <n v="146422108928"/>
    <s v="Atlas spa&amp;message"/>
    <s v="ODP-SMC-FE/067"/>
    <s v="WO061014153"/>
    <m/>
    <m/>
    <m/>
    <n v="110.432676"/>
    <n v="-7.0021639999999996"/>
    <s v="|MC50018|MYIA-015451999252/POI/Augustine Alphine surya putra/085601832284/intanmalino0217@gmail.com"/>
    <s v="MYIB_ASSISTANT"/>
    <m/>
    <m/>
    <m/>
    <m/>
    <m/>
    <m/>
    <m/>
    <m/>
    <s v="Management Janji"/>
    <s v="2026-08-06 13:00:00 | Jam pemasangan : 12.00 Info Tambahan : Hubungi pelanggan dulu sebelum ke lokasi terimakasih  "/>
    <s v="FCC"/>
    <d v="2026-05-08T17:10:28"/>
    <d v="2026-08-06T13:00:00"/>
    <m/>
    <s v="REVOKE"/>
    <s v="X"/>
    <s v="NO ADDON"/>
    <m/>
    <s v="Follow Up Revoke Completed, New Order ID : SC1002515323"/>
    <s v="HSI Bisnis Basic Khusus Winback PSB 70% - 50 Mbps"/>
    <s v="INDIBIZ"/>
    <m/>
    <m/>
    <d v="2026-08-06T13:00:00"/>
    <s v="2026-08-06 13:00:00 | Jam pemasangan : 12.00 Info Tambahan : Hubungi pelanggan dulu sebelum ke lokasi terimakasih  "/>
    <m/>
    <m/>
    <m/>
    <e v="#NUM!"/>
    <e v="#NUM!"/>
    <x v="1"/>
    <x v="1"/>
  </r>
  <r>
    <n v="925"/>
    <n v="1002512141"/>
    <n v="3"/>
    <x v="5"/>
    <n v="5"/>
    <s v="SBY SELATAN"/>
    <s v="KETINTANG"/>
    <s v="WRU"/>
    <s v="REG"/>
    <s v="AO"/>
    <s v="NEW SALES"/>
    <m/>
    <s v="Completed (PS)"/>
    <s v="RBS-Regional 2"/>
    <d v="2026-08-06T11:50:17"/>
    <d v="2026-08-07T16:12:08"/>
    <n v="69359876"/>
    <n v="3135940016"/>
    <n v="152302236649"/>
    <s v="DEPOT AIR MINUM BIRU SUMBER JAYA"/>
    <s v="ODP-WR1-FKF/53"/>
    <s v="WO061097856"/>
    <m/>
    <m/>
    <m/>
    <n v="112.7682696"/>
    <n v="-7.3534416"/>
    <s v="|MN00062|/ DEPOT AIR MINUM BIRU SUMBER JAYA / Pic Feni Justiani Tjahjono / Cp 0818978997 -  082257418756/ sby.own@airminumbiru.comÃ‚Â "/>
    <s v="Sales Profesional"/>
    <m/>
    <m/>
    <m/>
    <m/>
    <m/>
    <m/>
    <m/>
    <m/>
    <s v="Management Janji"/>
    <s v="2026-08-07 13:00:00|Nama PIC : Jaka  No HP : 0818978997 Alt :  M Janji : 07/08/2026 Jam Pasang : 08.00 - 13:00  NoteÃ‚Â :  hubungi terlebih dahulu sebelum kelokasi|40981182|MYDITA"/>
    <s v="FCC"/>
    <d v="2026-06-08T11:54:59"/>
    <d v="2026-08-07T13:00:00"/>
    <m/>
    <s v="PS"/>
    <s v="WARU INJOKO"/>
    <s v="NO ADDON"/>
    <n v="202608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3:00:00"/>
    <s v="2026-08-07 13:00:00|Nama PIC : Jaka  No HP : 0818978997 Alt :  M Janji : 07/08/2026 Jam Pasang : 08.00 - 13:00  NoteÃ‚Â :  hubungi terlebih dahulu sebelum kelokasi|40981182|MYDITA"/>
    <n v="2026"/>
    <n v="8"/>
    <n v="7"/>
    <d v="2026-08-07T00:00:00"/>
    <n v="-0.54166666666424135"/>
    <x v="0"/>
    <x v="12"/>
  </r>
  <r>
    <n v="926"/>
    <n v="1002510110"/>
    <n v="3"/>
    <x v="0"/>
    <n v="5"/>
    <s v="MADIUN"/>
    <s v="BOJONEGORO"/>
    <s v="BJN"/>
    <s v="REG"/>
    <s v="AO"/>
    <s v="NEW SALES"/>
    <s v="1P INET"/>
    <s v="Completed (PS)"/>
    <s v="RBS-Regional 3"/>
    <d v="2026-08-05T11:01:56"/>
    <d v="2026-08-05T20:56:39"/>
    <n v="69358947"/>
    <m/>
    <n v="152609258525"/>
    <s v="TOKO TIGAN JAYA"/>
    <s v="ODP-BJN-FBK/20"/>
    <s v="WO060964366"/>
    <m/>
    <m/>
    <m/>
    <n v="111.764422"/>
    <n v="-7.2351890000000001"/>
    <s v="|MN02619|MYIA-056086494898/POI/Gaguk Wahyu Puspito/08563203025/rnus705@gmail.com"/>
    <s v="MYIB_ASSISTANT"/>
    <m/>
    <m/>
    <m/>
    <m/>
    <m/>
    <m/>
    <m/>
    <m/>
    <s v="Management Janji"/>
    <s v="2026-08-06 08:00:00 | Waktu pemasnagan : 06 Agustus 2026 Jam pemasangan : 13.00 Mohon hubungi pelanggan sebelum ke lokasi  Terima kasih"/>
    <s v="FCC"/>
    <d v="2026-05-08T11:24:5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Waktu pemasnagan : 06 Agustus 2026 Jam pemasangan : 13.00 Mohon hubungi pelanggan sebelum ke lokasi  Terima kasih"/>
    <n v="2026"/>
    <n v="8"/>
    <n v="5"/>
    <d v="2026-08-05T00:00:00"/>
    <n v="-1.3333333333357587"/>
    <x v="0"/>
    <x v="15"/>
  </r>
  <r>
    <n v="927"/>
    <n v="1002504790"/>
    <n v="3"/>
    <x v="1"/>
    <n v="4"/>
    <s v="PEKALONGAN"/>
    <s v="SLAWI"/>
    <s v="BLU"/>
    <s v="REG"/>
    <s v="AO"/>
    <s v="NEW SALES"/>
    <s v="1P INET"/>
    <s v="Completed (PS)"/>
    <s v="RBS-Regional 3"/>
    <d v="2026-08-01T16:02:58"/>
    <d v="2026-08-02T12:47:01"/>
    <n v="69356834"/>
    <m/>
    <n v="142206131293"/>
    <s v="DIMART"/>
    <s v="ODP-BLU-FZ/025 FZ/D02/025.01"/>
    <s v="WO060668073"/>
    <m/>
    <m/>
    <m/>
    <n v="109.07125000000001"/>
    <n v="-7.1726700000000001"/>
    <s v="|MN00377|MYIA-035043885974/POI/khamdani/083861107373/danilive797@gmail.com"/>
    <s v="MYIB_ASSISTANT"/>
    <m/>
    <m/>
    <m/>
    <m/>
    <m/>
    <m/>
    <m/>
    <m/>
    <s v="Management Janji"/>
    <s v="2026-08-02 13:00:00 | Nama PIC : BAPAK KHAMDANI No HP : 083861107373 Alt :  M Janji : (MINGGU/2/AGUSTUS/2026) jam Pasang : 09:00 Note : hubungi pelanggan jika ingin kelokasi"/>
    <s v="FCC"/>
    <d v="2026-01-08T16:09:50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BAPAK KHAMDANI No HP : 083861107373 Alt :  M Janji : (MINGGU/2/AGUSTUS/2026) jam Pasang : 09:00 Note : hubungi pelanggan jika ingin kelokasi"/>
    <n v="2026"/>
    <n v="8"/>
    <n v="2"/>
    <d v="2026-08-02T00:00:00"/>
    <n v="-0.54166666666424135"/>
    <x v="0"/>
    <x v="1"/>
  </r>
  <r>
    <n v="928"/>
    <n v="1002515872"/>
    <n v="3"/>
    <x v="0"/>
    <n v="5"/>
    <s v="MADIUN"/>
    <s v="TUBAN"/>
    <s v="JTR"/>
    <s v="REG"/>
    <s v="AO"/>
    <s v="NEW SALES"/>
    <m/>
    <s v="Completed (PS)"/>
    <s v="RBS-Regional 3"/>
    <d v="2026-08-08T12:25:16"/>
    <d v="2026-08-08T18:31:07"/>
    <n v="69358013"/>
    <m/>
    <n v="152645204490"/>
    <s v="yayasan sunatunnur"/>
    <s v="ODP-JTR-FB/37"/>
    <s v="WO061255203"/>
    <m/>
    <m/>
    <m/>
    <n v="111.721199"/>
    <n v="-7.0123540000000002"/>
    <s v="|MN02366|MYIA-021358576561/POI/salehudin/082332907901/smaislamiyah2002@gmail.com"/>
    <s v="Sales Force DBS"/>
    <m/>
    <m/>
    <m/>
    <m/>
    <m/>
    <m/>
    <m/>
    <m/>
    <s v="Management Janji"/>
    <s v="2026-08-05 08:00:00 | Nama PIC: bp salehuddin  Notel: 082332907901  Alt: -   Tanggal: 5/8/2026  Jam Pasang: Pagi  Note: Hubungi sebelum ke lokasi, terimakasih.  "/>
    <s v="FCC"/>
    <d v="2026-08-08T12:39:51"/>
    <m/>
    <m/>
    <s v="PS"/>
    <s v="JATIROGO BANCAR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5 08:00:00 | Nama PIC: bp salehuddin  Notel: 082332907901  Alt: -   Tanggal: 5/8/2026  Jam Pasang: Pagi  Note: Hubungi sebelum ke lokasi, terimakasih.  "/>
    <n v="2026"/>
    <n v="8"/>
    <n v="8"/>
    <d v="2026-08-08T00:00:00"/>
    <n v="-0.29166666666424135"/>
    <x v="0"/>
    <x v="15"/>
  </r>
  <r>
    <n v="929"/>
    <n v="1002511617"/>
    <n v="3"/>
    <x v="5"/>
    <n v="5"/>
    <s v="MADURA"/>
    <s v="BANGKALAN"/>
    <s v="KML"/>
    <s v="REG"/>
    <s v="AO"/>
    <s v="NEW SALES"/>
    <m/>
    <s v="7 | OSS - PROVISIONING ISSUED"/>
    <s v="RBS-Regional 3"/>
    <d v="2026-08-06T09:37:50"/>
    <d v="2026-08-08T08:07:22"/>
    <n v="69359616"/>
    <m/>
    <n v="152436204182"/>
    <s v="TOKO MUTIARA 2"/>
    <s v="ODP-KML-FAC/25"/>
    <s v="WO061063671"/>
    <m/>
    <m/>
    <m/>
    <n v="112.72248449999999"/>
    <n v="-7.1712109000000002"/>
    <s v="|MN02600|/TOKO MUTIARA 2/ABDURROHMAN/081398009969/Matdesuh@gmail.com/HSI Bisnis Promo HUT Telkom (1:1) 50 Mbps (Rp 355.000) PSB Rp 150.000"/>
    <s v="Sales Force DBS"/>
    <m/>
    <m/>
    <m/>
    <m/>
    <m/>
    <m/>
    <m/>
    <m/>
    <s v="Management Janji"/>
    <s v="2026-08-08 08:00:00|Nama PIC : ABDURROHMAN No HP : 081398009969 Alt :  M Janji : 07/08/2026 Jam Pasang : 08.00 - 13:00  NoteÃ‚Â :  hubungi terlebih dahulu sebelum kelokasi |40981182|MYDITA"/>
    <s v="FCC"/>
    <d v="2026-06-08T09:39:52"/>
    <d v="2026-08-08T08:00:00"/>
    <m/>
    <s v="PI"/>
    <s v="X"/>
    <s v="NO ADDON"/>
    <m/>
    <s v="Provisioning Issu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8T08:00:00"/>
    <s v="2026-08-08 08:00:00|Nama PIC : ABDURROHMAN No HP : 081398009969 Alt :  M Janji : 07/08/2026 Jam Pasang : 08.00 - 13:00  NoteÃ‚Â :  hubungi terlebih dahulu sebelum kelokasi |40981182|MYDITA"/>
    <m/>
    <m/>
    <m/>
    <e v="#NUM!"/>
    <e v="#NUM!"/>
    <x v="1"/>
    <x v="7"/>
  </r>
  <r>
    <n v="930"/>
    <n v="1002518665"/>
    <n v="3"/>
    <x v="7"/>
    <n v="4"/>
    <s v="KUDUS"/>
    <s v="KUDUS"/>
    <s v="DMA"/>
    <s v="REG"/>
    <s v="AO"/>
    <s v="NEW SALES"/>
    <s v="1P INET"/>
    <s v="MIE - SEND SURVEY"/>
    <s v="RBS-Regional 3"/>
    <d v="2026-08-10T18:08:57"/>
    <d v="2026-08-10T18:10:01"/>
    <n v="69362784"/>
    <m/>
    <n v="141456115297"/>
    <s v="SPBU 44.595.15"/>
    <s v="ODP-DMA-FC/068"/>
    <s v="WO061442250"/>
    <m/>
    <m/>
    <m/>
    <n v="110.656087"/>
    <n v="-6.8962630000000003"/>
    <s v="|MC60025|MYIA-033912687919/POI/Teguh Ariyanto/085363135326/askagroup@yahoo.co.id"/>
    <s v="MYIB_ASSISTANT"/>
    <m/>
    <m/>
    <m/>
    <m/>
    <m/>
    <m/>
    <m/>
    <m/>
    <s v="Management Janji"/>
    <s v="2026-08-11 15:00:00 | Nama PIC : bapak teguh No HP : 085363135326 Alt :  M Janji : (SELASA/11/AGUSTUS/2026) jam Pasang : 09:00 Note : hubungi pelanggan jika ingin kelokasi"/>
    <s v="FCC"/>
    <d v="2026-10-08T18:39:50"/>
    <d v="2026-08-11T15:00:00"/>
    <m/>
    <s v="SURVEY_NEW_MANJA"/>
    <s v="DEMAK"/>
    <s v="NO ADDON"/>
    <m/>
    <s v="MIE - SEND SURVEY"/>
    <s v="HSI Bisnis Promo HUT Telkom PSB 70% - 100 Mbps"/>
    <s v="INDIBIZ"/>
    <m/>
    <m/>
    <d v="2026-08-11T15:00:00"/>
    <s v="2026-08-11 15:00:00 | Nama PIC : bapak teguh No HP : 085363135326 Alt :  M Janji : (SELASA/11/AGUSTUS/2026) jam Pasang : 09:00 Note : hubungi pelanggan jika ingin kelokasi"/>
    <m/>
    <m/>
    <m/>
    <e v="#NUM!"/>
    <e v="#NUM!"/>
    <x v="1"/>
    <x v="1"/>
  </r>
  <r>
    <n v="931"/>
    <n v="1002516195"/>
    <n v="3"/>
    <x v="5"/>
    <n v="5"/>
    <s v="SBY SELATAN"/>
    <s v="MANYAR"/>
    <s v="MYR"/>
    <s v="REG"/>
    <s v="AO"/>
    <s v="NEW SALES"/>
    <s v="1P INET"/>
    <s v="Completed (PS)"/>
    <s v="RBS-Regional 3"/>
    <d v="2026-08-08T17:40:57"/>
    <d v="2026-08-10T18:31:57"/>
    <n v="69361635"/>
    <m/>
    <n v="152303244193"/>
    <s v="AH PEK KOPITIAM / LOODEH"/>
    <s v="ODP-MYR-FNQ/03 FNQ/D03/03.01"/>
    <s v="WO061285621"/>
    <m/>
    <m/>
    <m/>
    <n v="112.782242149114"/>
    <n v="-7.2968707345482402"/>
    <s v="MD|MYDB-20260808264760|DN00001/MN00459|AH PEK KOPITIAM / LOODEH|087853926958"/>
    <s v="MYDIGIBIZPARTNER"/>
    <m/>
    <m/>
    <m/>
    <m/>
    <m/>
    <m/>
    <m/>
    <m/>
    <s v="Management Janji"/>
    <s v="2026-08-12 13:00:00 | M Janji : 12 agustus 2026 jam Pasang : pagi siang Note : hubungi pelanggan jika ingin kelokasi "/>
    <s v="FCC"/>
    <d v="2026-08-08T17:54:56"/>
    <d v="2026-08-12T13:00:00"/>
    <m/>
    <s v="PS"/>
    <s v="MANYAR"/>
    <s v="NO ADDON"/>
    <n v="20260810"/>
    <s v="Completed"/>
    <s v="HSI Bisnis Basic Promo HUT Telkom PSB 70% - 50 Mbps"/>
    <s v="INDIBIZ"/>
    <m/>
    <m/>
    <d v="2026-08-12T13:00:00"/>
    <s v="2026-08-12 13:00:00 | M Janji : 12 agustus 2026 jam Pasang : pagi siang Note : hubungi pelanggan jika ingin kelokasi "/>
    <n v="2026"/>
    <n v="8"/>
    <n v="10"/>
    <d v="2026-08-10T00:00:00"/>
    <n v="-2.5416666666642413"/>
    <x v="0"/>
    <x v="12"/>
  </r>
  <r>
    <n v="932"/>
    <n v="1002517958"/>
    <n v="3"/>
    <x v="1"/>
    <n v="4"/>
    <s v="PEKALONGAN"/>
    <s v="PEKALONGAN"/>
    <s v="PKL"/>
    <s v="REG"/>
    <s v="AO"/>
    <s v="NEW SALES"/>
    <s v="1P INET"/>
    <s v="MIE - SEND SURVEY"/>
    <s v="RBS-Regional 3"/>
    <d v="2026-08-10T14:10:56"/>
    <d v="2026-08-10T14:12:01"/>
    <n v="69362545"/>
    <m/>
    <n v="142202154731"/>
    <s v="FIRLI CELL"/>
    <s v="ODP-PKL-FBH/015 FBH/D06/015.01"/>
    <s v="WO061407097"/>
    <m/>
    <m/>
    <m/>
    <n v="109.6515732"/>
    <n v="-6.9019257999999999"/>
    <s v="|MC50067|MYIA-061038307408/POI/KAKA SALSABILA IRFANDI/081393471055/kakasalsabila22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25:37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  <x v="1"/>
  </r>
  <r>
    <n v="933"/>
    <n v="1002505263"/>
    <n v="3"/>
    <x v="5"/>
    <n v="5"/>
    <s v="MADURA"/>
    <s v="BANGKALAN"/>
    <s v="SPG"/>
    <s v="REG"/>
    <s v="AO"/>
    <s v="NEW SALES"/>
    <m/>
    <s v="Completed (PS)"/>
    <s v="RBS-Regional 3"/>
    <d v="2026-08-02T13:36:31"/>
    <d v="2026-08-02T19:42:50"/>
    <n v="69251063"/>
    <m/>
    <n v="152434913428"/>
    <s v="Toko Rohman"/>
    <s v="ODP-SPG-FS/61"/>
    <s v="WO060717871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2-08T13:39:43"/>
    <m/>
    <m/>
    <s v="PS"/>
    <s v="SAMPANG"/>
    <s v="NETMONK"/>
    <n v="20260802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2T07:00:00"/>
    <s v="2026-02-24 13:00:00|M Janji : 21  Feb 2026  Jam Pasang : Siang  Note : hubungi pelanggan jika ingin ke lokasi, terima kasih|SO5830|MYDITA"/>
    <n v="2026"/>
    <n v="8"/>
    <n v="2"/>
    <d v="2026-08-02T00:00:00"/>
    <n v="-0.29166666666424135"/>
    <x v="0"/>
    <x v="7"/>
  </r>
  <r>
    <n v="934"/>
    <n v="1002513948"/>
    <n v="3"/>
    <x v="0"/>
    <n v="5"/>
    <s v="MADIUN"/>
    <s v="NGAWI"/>
    <s v="NWI"/>
    <s v="REG"/>
    <s v="AO"/>
    <s v="NEW SALES"/>
    <s v="1P INET"/>
    <s v="Completed (PS)"/>
    <s v="RBS-Regional 3"/>
    <d v="2026-08-07T09:52:56"/>
    <d v="2026-08-08T11:40:10"/>
    <n v="69360491"/>
    <m/>
    <n v="152605224714"/>
    <s v="SPBU 54.632.02"/>
    <s v="ODP-NWI-FA/37"/>
    <s v="WO061139409"/>
    <m/>
    <m/>
    <m/>
    <n v="111.42888232784399"/>
    <n v="-7.4960584584111398"/>
    <s v="|MN00265|MYIA-087635737418/POI/BRONTHA BASKORO/081331599093/spbu.5463202@yahoo.com"/>
    <s v="MYIB_ASSISTANT"/>
    <m/>
    <m/>
    <m/>
    <m/>
    <m/>
    <m/>
    <m/>
    <m/>
    <s v="Management Janji"/>
    <s v="2026-08-10 08:00:00 | Nama PIC : Bapak Adi No HP : 081331599093 No Alternatif : - M Janji : 08/08/2026 Jam Pasang : Pagi NoteÃ‚Â :  Hubungi terlebih dahulu sebelum ke lokasi  "/>
    <s v="FCC"/>
    <d v="2026-07-08T09:55:18"/>
    <d v="2026-08-10T08:00:00"/>
    <m/>
    <s v="PS"/>
    <s v="X"/>
    <s v="NO ADDON"/>
    <n v="20260808"/>
    <s v="Completed"/>
    <s v="HSI Bisnis Promo HUT Telkom PSB 70% - 50 Mbps"/>
    <s v="INDIBIZ"/>
    <m/>
    <m/>
    <d v="2026-08-10T08:00:00"/>
    <s v="2026-08-10 08:00:00 | Nama PIC : Bapak Adi No HP : 081331599093 No Alternatif : - M Janji : 08/08/2026 Jam Pasang : Pagi NoteÃ‚Â :  Hubungi terlebih dahulu sebelum ke lokasi  "/>
    <n v="2026"/>
    <n v="8"/>
    <n v="8"/>
    <d v="2026-08-08T00:00:00"/>
    <n v="-2.3333333333357587"/>
    <x v="0"/>
    <x v="21"/>
  </r>
  <r>
    <n v="935"/>
    <n v="1002507616"/>
    <n v="3"/>
    <x v="7"/>
    <n v="4"/>
    <s v="KUDUS"/>
    <s v="PURWODADI"/>
    <s v="GBU"/>
    <s v="REG"/>
    <s v="AO"/>
    <s v="NEW SALES"/>
    <s v="1P INET"/>
    <s v="102 | FOLLOW UP COMPLETED"/>
    <s v="RBS-Regional 3"/>
    <d v="2026-08-04T11:02:57"/>
    <d v="2026-08-06T13:11:51"/>
    <n v="69358101"/>
    <m/>
    <n v="142516104443"/>
    <s v="MESS FORMUSA BAG"/>
    <s v="ODP-GBU-FB/112 FB/D01/112.01"/>
    <s v="WO060870531"/>
    <m/>
    <m/>
    <m/>
    <n v="110.625086"/>
    <n v="-7.0518599999999996"/>
    <s v="|MN01996|MYIA-023256355286/POI/Nisa Firdausi Riski/081228257499/nisafriski@gmail.com"/>
    <s v="MYIB_ASSISTANT"/>
    <m/>
    <m/>
    <m/>
    <m/>
    <m/>
    <m/>
    <m/>
    <m/>
    <s v="Management Janji"/>
    <s v="2026-08-05 13:00:00 | Nama PIC: bu nisa Notel: 081228257499 Alt: -  Tanggal: 5/8/2026 Jam Pasang: Siang Note: Hubungi sebelum ke lokasi, terimakasih."/>
    <s v="FCC"/>
    <d v="2026-04-08T11:10:54"/>
    <d v="2026-08-05T13:00:00"/>
    <m/>
    <s v="REVOKE"/>
    <s v="GUBUG"/>
    <s v="NO ADDON"/>
    <m/>
    <s v="Follow Up Revoke Completed, New Order ID : SC1002512336"/>
    <s v="HSI Bisnis Promo HUT Telkom PSB 70% - 100 Mbps Dual Band"/>
    <s v="INDIBIZ"/>
    <m/>
    <m/>
    <d v="2026-08-05T13:00:00"/>
    <s v="2026-08-05 13:00:00 | Nama PIC: bu nisa Notel: 081228257499 Alt: -  Tanggal: 5/8/2026 Jam Pasang: Siang Note: Hubungi sebelum ke lokasi, terimakasih."/>
    <m/>
    <m/>
    <m/>
    <e v="#NUM!"/>
    <e v="#NUM!"/>
    <x v="1"/>
    <x v="1"/>
  </r>
  <r>
    <n v="936"/>
    <n v="1002515707"/>
    <n v="3"/>
    <x v="5"/>
    <n v="5"/>
    <s v="SBY UTARA"/>
    <s v="GRESIK"/>
    <s v="BPG"/>
    <s v="REG"/>
    <s v="AO"/>
    <s v="NEW SALES"/>
    <s v="1P INET"/>
    <s v="100 | REVOKE COMPLETED"/>
    <s v="RBS-Regional 3"/>
    <d v="2026-08-08T10:13:57"/>
    <d v="2026-08-10T13:21:24"/>
    <n v="69361282"/>
    <m/>
    <n v="152443206923"/>
    <s v="PKM DAWARBLANDONG RUANG LAYANAN"/>
    <s v="ODP-BPG-FL/35 FL/D04/35.01"/>
    <s v="WO061241233"/>
    <m/>
    <m/>
    <m/>
    <n v="112.425079531967"/>
    <n v="-7.3290119174684198"/>
    <s v="MD|MYDB-20260808264719|DN00001/MN02100|PKM DAWARBLANDONG RUANG LAYANAN|081333000850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0:25:14"/>
    <d v="2026-08-09T08:00:00"/>
    <m/>
    <s v="REVOKE"/>
    <s v="NON-HERO GRESIK"/>
    <s v="NO ADDON"/>
    <m/>
    <s v="Revoke Completed"/>
    <s v="HSI Bisnis Promo HUT Telkom PSB 70% - 75 Mbps"/>
    <s v="INDIBIZ"/>
    <m/>
    <m/>
    <d v="2026-08-09T08:00:00"/>
    <s v="2026-08-09 08:00:00 | Tanggal Pemasangan : 09 Agustus 2026 Jam Pemasangan : 08:00 13:00 Info Tambahan : Hubungi pelanggan dulu sebelum ke lokasi terimakasih"/>
    <m/>
    <m/>
    <m/>
    <e v="#NUM!"/>
    <e v="#NUM!"/>
    <x v="1"/>
    <x v="14"/>
  </r>
  <r>
    <n v="937"/>
    <n v="1002505943"/>
    <n v="3"/>
    <x v="6"/>
    <n v="5"/>
    <s v="SIDOARJO"/>
    <s v="INNER - JATIM TIMUR"/>
    <s v="SDA"/>
    <s v="REG"/>
    <s v="AO"/>
    <s v="NEW SALES"/>
    <m/>
    <s v="Completed (PS)"/>
    <s v="RBS-Regional 3"/>
    <d v="2026-08-03T11:56:03"/>
    <d v="2026-08-04T12:18:09"/>
    <n v="69357403"/>
    <m/>
    <n v="152316231839"/>
    <s v="MX BIMBEL"/>
    <s v="ODP-SDA-FGQ/50"/>
    <s v="WO060817055"/>
    <m/>
    <m/>
    <m/>
    <n v="112.72986899999999"/>
    <n v="-7.4494984000000004"/>
    <s v="|MN02271|/MX BIMBEL/WINBACK 2.0 HSI B2B (1:1) 50MBPS 355RB PSB DISC 70%//mxbimbel@gmail.com/FEBRYAN ANDINATA/817400002"/>
    <s v="Sales Force DBS"/>
    <m/>
    <m/>
    <m/>
    <m/>
    <m/>
    <m/>
    <m/>
    <m/>
    <s v="Management Janji"/>
    <s v="2026-08-05 08:00:00|Tanggal pemasangan : 05 agustus 2026 Jam pemasangan : pagi/siang Info Tambahan : Hubungi pelanggan dulu sebelum ke lokasi terima kasih|40010577|MYDITA"/>
    <s v="FCC"/>
    <d v="2026-03-08T12:10:27"/>
    <d v="2026-08-05T08:00:00"/>
    <m/>
    <s v="PS"/>
    <s v="SIDOARJ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pagi/siang Info Tambahan : Hubungi pelanggan dulu sebelum ke lokasi terima kasih|40010577|MYDITA"/>
    <n v="2026"/>
    <n v="8"/>
    <n v="4"/>
    <d v="2026-08-04T00:00:00"/>
    <n v="-1.3333333333357587"/>
    <x v="0"/>
    <x v="11"/>
  </r>
  <r>
    <n v="938"/>
    <n v="1002509850"/>
    <n v="3"/>
    <x v="0"/>
    <n v="5"/>
    <s v="MADIUN"/>
    <s v="NGAWI"/>
    <s v="WKU"/>
    <s v="REG"/>
    <s v="AO"/>
    <s v="NEW SALES"/>
    <s v="1P INET"/>
    <s v="Completed (PS)"/>
    <s v="RBS-Regional 3"/>
    <d v="2026-08-05T09:52:56"/>
    <d v="2026-08-06T15:37:25"/>
    <n v="69358873"/>
    <m/>
    <n v="152634208053"/>
    <s v="SPBU 54.632.07"/>
    <s v="ODP-WKU-FA/20 FA/D07/20.01"/>
    <s v="WO060956284"/>
    <m/>
    <m/>
    <m/>
    <n v="111.21983"/>
    <n v="-7.3749890000000002"/>
    <s v="|MN00265|MYIA-099891116891/POI/DWI AGUSTIN MUHSINTAWATI/08122627507/spbu5463207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9:55:13"/>
    <d v="2026-08-06T08:00:00"/>
    <m/>
    <s v="PS"/>
    <s v="X"/>
    <s v="NO ADDON"/>
    <n v="20260806"/>
    <s v="Completed"/>
    <s v="HSI Bisnis Promo HUT Telkom PSB 70% - 5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6"/>
    <d v="2026-08-06T00:00:00"/>
    <n v="-0.33333333333575865"/>
    <x v="0"/>
    <x v="21"/>
  </r>
  <r>
    <n v="939"/>
    <n v="1002514433"/>
    <n v="3"/>
    <x v="7"/>
    <n v="4"/>
    <s v="KUDUS"/>
    <s v="PATI"/>
    <s v="PAT"/>
    <s v="REG"/>
    <s v="AO"/>
    <s v="NEW SALES"/>
    <s v="1P INET"/>
    <s v="Completed (PS)"/>
    <s v="RBS-Regional 3"/>
    <d v="2026-08-07T11:53:56"/>
    <d v="2026-08-08T12:11:21"/>
    <n v="69360688"/>
    <m/>
    <n v="142551119470"/>
    <s v="SD PATI WETAN 01 PATI"/>
    <s v="ODP-PAT-FM/049 FM/D04/049.01"/>
    <s v="WO061153570"/>
    <m/>
    <m/>
    <m/>
    <n v="111.04174068036799"/>
    <n v="-6.75172001631881"/>
    <s v="|MC60052|MYIA-014135041955/POI/Evi Erlawati /081575636775/erlawati.evi14@gmail.com"/>
    <s v="MYIB_ASSISTANT"/>
    <m/>
    <m/>
    <m/>
    <m/>
    <m/>
    <m/>
    <m/>
    <m/>
    <s v="Management Janji"/>
    <s v="2026-08-08 08:00:00 | Tanggal pemasangan: 08/08/2026 Jam pemasangan : pagi Info Tambahan : Hubungi pelanggan dulu sebelum ke lokasi terima kasih."/>
    <s v="FCC"/>
    <d v="2026-07-08T11:55:04"/>
    <d v="2026-08-08T08:00:00"/>
    <m/>
    <s v="PS"/>
    <s v="X"/>
    <s v="NO ADDON"/>
    <n v="20260808"/>
    <s v="Completed"/>
    <s v="HSI Bisnis Promo HUT Telkom PSB 70% - 75 Mbps"/>
    <s v="INDIBIZ"/>
    <m/>
    <m/>
    <d v="2026-08-08T08:00:00"/>
    <s v="2026-08-08 08:00:00 | Tanggal pemasangan: 08/08/2026 Jam pemasangan : pagi Info Tambahan : Hubungi pelanggan dulu sebelum ke lokasi terima kasih."/>
    <n v="2026"/>
    <n v="8"/>
    <n v="8"/>
    <d v="2026-08-08T00:00:00"/>
    <n v="-0.33333333333575865"/>
    <x v="0"/>
    <x v="1"/>
  </r>
  <r>
    <n v="940"/>
    <n v="1002512848"/>
    <n v="3"/>
    <x v="3"/>
    <n v="4"/>
    <s v="YOGYAKARTA"/>
    <s v="GUNUNG KIDUL"/>
    <s v="WNS"/>
    <s v="REG"/>
    <s v="AO"/>
    <s v="NEW SALES"/>
    <m/>
    <s v="FCC - HD1A - PROGRESS"/>
    <s v="RBS-Regional 3"/>
    <d v="2026-08-06T15:14:43"/>
    <d v="2026-08-06T15:16:15"/>
    <n v="69360119"/>
    <m/>
    <n v="143135115039"/>
    <s v="Jaringan Multimedia Indonesia"/>
    <m/>
    <m/>
    <m/>
    <m/>
    <m/>
    <n v="110.614745325736"/>
    <n v="-7.92819645991176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941"/>
    <n v="1002512086"/>
    <n v="3"/>
    <x v="7"/>
    <n v="4"/>
    <s v="KUDUS"/>
    <s v="PURWODADI"/>
    <s v="WRO"/>
    <s v="REG"/>
    <s v="AO"/>
    <s v="NEW SALES"/>
    <s v="1P INET"/>
    <s v="Completed (PS)"/>
    <s v="RBS-Regional 3"/>
    <d v="2026-08-06T11:34:56"/>
    <d v="2026-08-06T15:29:24"/>
    <n v="69359865"/>
    <m/>
    <n v="142509107220"/>
    <s v="SPBU 4458117 TLOGOTIRTO"/>
    <s v="ODP-WRO-FJ/006"/>
    <s v="WO061060938"/>
    <m/>
    <m/>
    <m/>
    <n v="111.209734"/>
    <n v="-7.1746869999999996"/>
    <s v="|MN01996|MYIA-074381841558/POI/Yusuf Agus Mulyono /087833124062/spbu4458117tlogotirto@gmail.com"/>
    <s v="MYIB_ASSISTANT"/>
    <m/>
    <m/>
    <m/>
    <m/>
    <m/>
    <m/>
    <m/>
    <m/>
    <s v="Management Janji"/>
    <s v="2026-08-07 08:00:00 | Nama PIC : bapak yusuf No HP : 087833124062 No Alternatif : - M Janji : 07/08/2026 Jam Pasang : Pagi NoteÃ‚Â :  Hubungi terlebih dahulu sebelum ke lokasi "/>
    <s v="FCC"/>
    <d v="2026-06-08T11:39:52"/>
    <d v="2026-08-07T08:00:00"/>
    <m/>
    <s v="PS"/>
    <s v="WIROSARI"/>
    <s v="NO ADDON"/>
    <n v="20260806"/>
    <s v="Completed"/>
    <s v="HSI Bisnis Promo HUT Telkom PSB 70% - 50 Mbps"/>
    <s v="INDIBIZ"/>
    <m/>
    <m/>
    <d v="2026-08-07T08:00:00"/>
    <s v="2026-08-07 08:00:00 | Nama PIC : bapak yusuf No HP : 087833124062 No Alternatif : - M Janji : 07/08/2026 Jam Pasang : Pagi NoteÃ‚Â :  Hubungi terlebih dahulu sebelum ke lokasi "/>
    <n v="2026"/>
    <n v="8"/>
    <n v="6"/>
    <d v="2026-08-06T00:00:00"/>
    <n v="-1.3333333333357587"/>
    <x v="0"/>
    <x v="1"/>
  </r>
  <r>
    <n v="942"/>
    <n v="1002513309"/>
    <n v="3"/>
    <x v="0"/>
    <n v="5"/>
    <s v="KEDIRI"/>
    <s v="TULUNGAGUNG"/>
    <s v="TUL"/>
    <s v="REG"/>
    <s v="AO"/>
    <s v="NEW SALES"/>
    <s v="1P INET"/>
    <s v="Completed (PS)"/>
    <s v="RBS-Regional 3"/>
    <d v="2026-08-06T17:10:58"/>
    <d v="2026-08-07T13:58:11"/>
    <n v="69360299"/>
    <m/>
    <n v="152606246391"/>
    <s v="PT PANDAWA BALAKOSA SAHWAHITA (SPBU Pertamina 54.662.07)"/>
    <s v="GCL-TUL-F15/01 GCL/F15/01.01"/>
    <s v="WO061107084"/>
    <m/>
    <m/>
    <m/>
    <n v="111.89570841780601"/>
    <n v="-8.0687747463945296"/>
    <s v="|MN02702|MYIA-091550352477/POI/ADI WALUYO/081335113123/spbu.bsgroup07@gmail.com"/>
    <s v="MYIB_ASSISTANT"/>
    <m/>
    <m/>
    <m/>
    <m/>
    <m/>
    <m/>
    <m/>
    <m/>
    <s v="Management Janji"/>
    <s v="2026-08-07 15:00:00 | Jam pemasangan : 12.00 Info Tambahan : Hubungi pelanggan dulu sebelum ke lokasi terimakasih "/>
    <s v="FCC"/>
    <d v="2026-06-08T17:26:01"/>
    <d v="2026-08-07T15:00:00"/>
    <m/>
    <s v="PS"/>
    <s v="TULUNGAGUNG"/>
    <s v="NO ADDON"/>
    <n v="20260807"/>
    <s v="Completed"/>
    <s v="HSI Bisnis Promo HUT Telkom PSB 70% - 50 Mbps"/>
    <s v="INDIBIZ"/>
    <m/>
    <m/>
    <d v="2026-08-07T15:00:00"/>
    <s v="2026-08-07 15:00:00 | Jam pemasangan : 12.00 Info Tambahan : Hubungi pelanggan dulu sebelum ke lokasi terimakasih "/>
    <n v="2026"/>
    <n v="8"/>
    <n v="7"/>
    <d v="2026-08-07T00:00:00"/>
    <n v="-0.625"/>
    <x v="0"/>
    <x v="18"/>
  </r>
  <r>
    <n v="943"/>
    <n v="1002505486"/>
    <n v="3"/>
    <x v="2"/>
    <n v="5"/>
    <s v="DENPASAR"/>
    <s v="UBUNG"/>
    <s v="UBN"/>
    <s v="REG"/>
    <s v="AO"/>
    <s v="NEW SALES"/>
    <s v="1P INET"/>
    <s v="102 | FOLLOW UP COMPLETED"/>
    <s v="RBS-Regional 3"/>
    <d v="2026-08-03T08:25:58"/>
    <d v="2026-08-05T13:58:42"/>
    <n v="69357156"/>
    <m/>
    <n v="172418758121"/>
    <s v="Pusat Gadai MGW009"/>
    <s v="ODP-UBN-FQ/81 FQ/D03/81.01"/>
    <s v="WO060753565"/>
    <m/>
    <m/>
    <m/>
    <n v="115.14787699999999"/>
    <n v="-8.6551185000000004"/>
    <s v="|MN02515|MYIA-028505707724/POI/AULIYA PRADITA NUR/081119917743/pusatgadaisintyadewi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08:40:00"/>
    <d v="2026-08-04T08:00:00"/>
    <s v="Kendala Pelanggan"/>
    <s v="REVOKE"/>
    <s v="UBUNG"/>
    <s v="NO ADDON"/>
    <m/>
    <s v="Follow Up Revoke Completed, New Order ID : SC1002510663"/>
    <s v="HSI Bisnis Basic Promo HUT Telkom PSB 70% - 50 Mbps"/>
    <s v="INDIBIZ"/>
    <m/>
    <m/>
    <d v="2026-08-04T08:00:00"/>
    <s v="2026-08-04 08:00:00 | JAM : 08:00 TGL : 4 AGUSTUS  2026 CATATAN : HUBUNGI PELANGGAN SEBELUM BERKUNJUNG UNTUK PEMASANGAN "/>
    <m/>
    <m/>
    <m/>
    <e v="#NUM!"/>
    <e v="#NUM!"/>
    <x v="1"/>
    <x v="6"/>
  </r>
  <r>
    <n v="944"/>
    <n v="1002507513"/>
    <n v="3"/>
    <x v="1"/>
    <n v="4"/>
    <s v="PEKALONGAN"/>
    <s v="TEGAL"/>
    <s v="TEG"/>
    <s v="REG"/>
    <s v="AO"/>
    <s v="NEW SALES"/>
    <s v="1P INET"/>
    <s v="102 | FOLLOW UP COMPLETED"/>
    <s v="RBS-Regional 3"/>
    <d v="2026-08-04T10:46:57"/>
    <d v="2026-08-10T11:10:44"/>
    <n v="69358089"/>
    <m/>
    <n v="142212126632"/>
    <s v="PT. DEDY JAYA LAMBANG PERKASA"/>
    <s v="ODP-TEG-FAU/011 FAU/D03/011.01"/>
    <s v="WO060867688"/>
    <m/>
    <m/>
    <m/>
    <n v="109.1320296"/>
    <n v="-6.8582051000000002"/>
    <s v="|MN00292|MYIA-012469433290/POI/Ariesti Gita Mentari/081329821989/gitamentari3030@gmail.com"/>
    <s v="MYIB_ASSISTANT"/>
    <m/>
    <m/>
    <m/>
    <m/>
    <m/>
    <m/>
    <m/>
    <m/>
    <s v="Management Janji"/>
    <s v="2026-08-05 08:00:00 | Nama PIC: bu ariesta gita Notel: 081329821989 Alt: -  Tanggal: 5/8/2026 Jam Pasang: Pagi Note: Hubungi sebelum ke lokasi, terimakasih."/>
    <s v="FCC"/>
    <d v="2026-04-08T10:55:08"/>
    <d v="2026-08-05T08:00:00"/>
    <s v="Kendala Pelanggan"/>
    <s v="REVOKE"/>
    <s v="X"/>
    <s v="NO ADDON"/>
    <m/>
    <s v="Follow Up Revoke Completed, New Order ID : SC1002517364"/>
    <s v="HSI Bisnis Promo HUT Telkom PSB 70% - 100 Mbps"/>
    <s v="INDIBIZ"/>
    <m/>
    <m/>
    <d v="2026-08-05T08:00:00"/>
    <s v="2026-08-05 08:00:00 | Nama PIC: bu ariesta gita Notel: 081329821989 Alt: -  Tanggal: 5/8/2026 Jam Pasang: Pagi Note: Hubungi sebelum ke lokasi, terimakasih."/>
    <m/>
    <m/>
    <m/>
    <e v="#NUM!"/>
    <e v="#NUM!"/>
    <x v="1"/>
    <x v="1"/>
  </r>
  <r>
    <n v="945"/>
    <n v="1002507753"/>
    <n v="3"/>
    <x v="7"/>
    <n v="4"/>
    <s v="KUDUS"/>
    <s v="KUDUS"/>
    <s v="KUD"/>
    <s v="REG"/>
    <s v="AO"/>
    <s v="NEW SALES"/>
    <m/>
    <s v="CANCEL COMPLETED"/>
    <s v="RBS-Regional 3"/>
    <d v="2026-08-04T11:31:20"/>
    <d v="2026-08-07T15:23:33"/>
    <n v="69358150"/>
    <m/>
    <m/>
    <s v="PT GLOBAL JET EXPRESS"/>
    <m/>
    <m/>
    <m/>
    <m/>
    <m/>
    <n v="110.922179684658"/>
    <n v="-6.8085195694748801"/>
    <s v="AMRBS;403099;TREG4;MUHAMMAD MASTUR;081226139781;CP DARENDI ADITYAS;082276435915;PAKET 2S INET VOICE 50 MBPS (479.000);PT GLOBAL JET EXPRESS//JEKULO;input by Tito"/>
    <s v="Account Manager"/>
    <m/>
    <m/>
    <m/>
    <m/>
    <m/>
    <m/>
    <m/>
    <m/>
    <s v="Management Janji"/>
    <d v="1970-01-01T00:00:00"/>
    <s v="FCC"/>
    <d v="2026-04-08T11:40:22"/>
    <m/>
    <m/>
    <s v="REJECT_FCC"/>
    <s v="X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1970-01-01T00:00:00"/>
    <d v="1970-01-01T00:00:00"/>
    <m/>
    <m/>
    <m/>
    <e v="#NUM!"/>
    <e v="#NUM!"/>
    <x v="1"/>
    <x v="1"/>
  </r>
  <r>
    <n v="946"/>
    <n v="1002512272"/>
    <n v="3"/>
    <x v="5"/>
    <n v="5"/>
    <s v="SBY SELATAN"/>
    <s v="MANYAR"/>
    <s v="GBG"/>
    <s v="REG"/>
    <s v="AO"/>
    <s v="NEW SALES"/>
    <m/>
    <s v="CANCEL COMPLETED"/>
    <s v="RBS-Regional 2"/>
    <d v="2026-08-06T12:48:41"/>
    <d v="2026-08-10T02:01:09"/>
    <n v="69359835"/>
    <n v="3135936076"/>
    <n v="152320246219"/>
    <s v="PT WILL CORP INDONESIA"/>
    <s v="ODP-MYR-FBM/57"/>
    <m/>
    <m/>
    <m/>
    <m/>
    <n v="112.760344528693"/>
    <n v="-7.2950534293293199"/>
    <s v="MB00304; Soeprianto 085173306144 08132694334;  khamidn688@gmail.com; HSI BISNIS + PHONE 100 MBPS 709K; IKA MUFLIHA"/>
    <s v="Sales Force DBS"/>
    <m/>
    <m/>
    <m/>
    <m/>
    <m/>
    <m/>
    <m/>
    <m/>
    <m/>
    <m/>
    <m/>
    <d v="2026-06-08T12:55:41"/>
    <m/>
    <m/>
    <s v="REJECT_FCC"/>
    <s v="DARMO GUBENG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12"/>
  </r>
  <r>
    <n v="947"/>
    <n v="1002504618"/>
    <n v="3"/>
    <x v="5"/>
    <n v="5"/>
    <s v="SBY UTARA"/>
    <s v="GRESIK"/>
    <s v="BWN"/>
    <s v="REG"/>
    <s v="AO"/>
    <s v="NEW SALES"/>
    <m/>
    <s v="CANCEL COMPLETED"/>
    <s v="RBS-Regional 3"/>
    <d v="2026-08-01T14:09:00"/>
    <d v="2026-08-03T10:16:13"/>
    <n v="69356769"/>
    <m/>
    <n v="152453209051"/>
    <s v="MENARA SUAR BAWEAN"/>
    <s v="ODP-BWN-FAA/64"/>
    <m/>
    <m/>
    <m/>
    <m/>
    <n v="112.65204610000001"/>
    <n v="-5.8493833999999998"/>
    <s v="|MN01273|/MENARA SUAR BAWEAN/HSI Basic Promo HUT Telkom (1:2) 50 Mbps (Rp 320.000) PSB Rp 150.000/089675940745/herlambangdwic@gmail.com/Herlambang Dwi Cahyo/-5.849404,112.652133/Jl. Nagasari Kotakusuma Sangkapura  "/>
    <s v="Sales Force DBS"/>
    <m/>
    <m/>
    <m/>
    <m/>
    <m/>
    <m/>
    <m/>
    <m/>
    <m/>
    <m/>
    <m/>
    <d v="2026-01-08T14:09:52"/>
    <m/>
    <m/>
    <s v="REJECT_FCC"/>
    <s v="GRESIK"/>
    <s v="NO ADDON"/>
    <m/>
    <s v="DECLINE : Decline - Pindah Segmentasi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Ivan Sutiawan 40010577|MYDITA"/>
    <m/>
    <m/>
    <m/>
    <m/>
    <m/>
    <e v="#NUM!"/>
    <e v="#NUM!"/>
    <x v="1"/>
    <x v="14"/>
  </r>
  <r>
    <n v="948"/>
    <n v="1002512548"/>
    <n v="3"/>
    <x v="6"/>
    <n v="5"/>
    <s v="PASURUAN"/>
    <s v="PASURUAN"/>
    <s v="PSN"/>
    <s v="REG"/>
    <s v="AO"/>
    <s v="NEW SALES"/>
    <m/>
    <s v="Completed (PS)"/>
    <s v="RBS-Regional 3"/>
    <d v="2026-08-06T13:57:56"/>
    <d v="2026-08-07T11:23:11"/>
    <n v="69360010"/>
    <m/>
    <n v="152729256549"/>
    <s v="KANTOR PEMASARAN PALM SAFIRA RESIDENCE"/>
    <s v="ODP-PSN-FBW/68"/>
    <s v="WO061099368"/>
    <m/>
    <m/>
    <m/>
    <n v="112.92003699999999"/>
    <n v="-7.6432884000000003"/>
    <s v="|MN00025|/KANTOR PEMASARAN PALM SAFIRA RESIDENCE/WINBACK 2.0 HSI B2B (1:1) 50MBPS 355RB PSB DISC 70%//nofitakumalasari347@gmail.com/NOFITA KUMALASARI/085733033343 / 85748468468"/>
    <s v="Sales Force DBS"/>
    <m/>
    <m/>
    <m/>
    <m/>
    <m/>
    <m/>
    <m/>
    <m/>
    <s v="Management Janji"/>
    <s v="2026-08-07 13:00:00|Nama : BU NOFITA KUMALASARI No Hp : 085733033343 No Alt :  Tgl Pemasangan : 07 Agustus 2026 Interval : PAGI  Note : Hubungi pelanggan terlebih dahulu|40981182|MYDITA"/>
    <s v="FCC"/>
    <d v="2026-06-08T14:10:26"/>
    <d v="2026-08-07T13:00:00"/>
    <m/>
    <s v="PS"/>
    <s v="PASURUA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: BU NOFITA KUMALASARI No Hp : 085733033343 No Alt :  Tgl Pemasangan : 07 Agustus 2026 Interval : PAGI  Note : Hubungi pelanggan terlebih dahulu|40981182|MYDITA"/>
    <n v="2026"/>
    <n v="8"/>
    <n v="7"/>
    <d v="2026-08-07T00:00:00"/>
    <n v="-0.54166666666424135"/>
    <x v="0"/>
    <x v="17"/>
  </r>
  <r>
    <n v="949"/>
    <n v="1002518717"/>
    <n v="3"/>
    <x v="5"/>
    <n v="5"/>
    <s v="SBY UTARA"/>
    <s v="TANDES"/>
    <s v="TNS"/>
    <s v="REG"/>
    <s v="AO"/>
    <s v="NEW SALES"/>
    <s v="1P INET"/>
    <s v="MIE - SEND SURVEY"/>
    <s v="RBS-Regional 3"/>
    <d v="2026-08-10T19:19:57"/>
    <d v="2026-08-10T19:22:01"/>
    <n v="69362802"/>
    <m/>
    <n v="152409278329"/>
    <s v="HAOGOS"/>
    <s v="ODP-TDS-FW/24 FW/D03/03.24"/>
    <s v="WO061446819"/>
    <m/>
    <m/>
    <m/>
    <n v="112.66074380000001"/>
    <n v="-7.2865918000000001"/>
    <s v="|MN02332|MYIA-004469841442/POI/HANDOYO SUPRAPTO/081229955555/suprahan@gmail.com"/>
    <s v="MYIB_ASSISTANT"/>
    <m/>
    <m/>
    <m/>
    <m/>
    <m/>
    <m/>
    <m/>
    <m/>
    <s v="Management Janji"/>
    <s v="2026-08-12 08:00:00 | Jam pemasangan : 12.00 Info Tambahan : Hubungi pelanggan dulu sebelum ke lokasi terimakasih "/>
    <s v="FCC"/>
    <d v="2026-10-08T19:25:29"/>
    <d v="2026-08-12T08:00:00"/>
    <m/>
    <s v="SURVEY_NEW_MANJA"/>
    <s v="TANDES"/>
    <s v="NO ADDON"/>
    <m/>
    <s v="MIE - SEND SURVEY"/>
    <s v="HSI Bisnis Promo HUT Telkom PSB 70% - 50 Mbps"/>
    <s v="INDIBIZ"/>
    <m/>
    <m/>
    <d v="2026-08-12T08:00:00"/>
    <s v="2026-08-12 08:00:00 | Jam pemasangan : 12.00 Info Tambahan : Hubungi pelanggan dulu sebelum ke lokasi terimakasih "/>
    <m/>
    <m/>
    <m/>
    <e v="#NUM!"/>
    <e v="#NUM!"/>
    <x v="1"/>
    <x v="26"/>
  </r>
  <r>
    <n v="950"/>
    <n v="1002504850"/>
    <n v="3"/>
    <x v="2"/>
    <n v="5"/>
    <s v="SINGARJA"/>
    <s v="GIANYAR"/>
    <s v="GIN"/>
    <s v="REG"/>
    <s v="AO"/>
    <s v="NEW SALES"/>
    <m/>
    <s v="Completed (PS)"/>
    <s v="RBS-Regional 3"/>
    <d v="2026-08-01T17:03:44"/>
    <d v="2026-08-02T12:46:11"/>
    <n v="69355240"/>
    <n v="3612102036"/>
    <n v="172407212840"/>
    <s v="PT.BIPO TEKNOLOGI OTOMOTIF"/>
    <s v="ODP-GIN-FAN/25"/>
    <s v="WO060673596"/>
    <m/>
    <m/>
    <m/>
    <n v="115.310351"/>
    <n v="-8.5480199999999993"/>
    <s v="|MN01722|MYIA-086120249236/POI/rahmad hidayat/085789290996/osrah666@gmail.com"/>
    <s v="Sales Force DBS"/>
    <m/>
    <m/>
    <m/>
    <m/>
    <m/>
    <m/>
    <m/>
    <m/>
    <s v="Management Janji"/>
    <s v="2026-07-31 13:00:00 | M Janji : (31/07/2026)  jam Pasang : 09:00  Note : hubungi pelanggan jika ingin kelokasi"/>
    <s v="FCC"/>
    <d v="2026-01-08T17:09:58"/>
    <m/>
    <m/>
    <s v="PS"/>
    <s v="GIANYAR"/>
    <s v="NO ADDON"/>
    <n v="2026080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1T07:00:00"/>
    <s v="2026-07-31 13:00:00 | M Janji : (31/07/2026)  jam Pasang : 09:00  Note : hubungi pelanggan jika ingin kelokasi"/>
    <n v="2026"/>
    <n v="8"/>
    <n v="2"/>
    <d v="2026-08-02T00:00:00"/>
    <n v="0.70833333333575865"/>
    <x v="0"/>
    <x v="5"/>
  </r>
  <r>
    <n v="951"/>
    <n v="1002511897"/>
    <n v="3"/>
    <x v="0"/>
    <n v="5"/>
    <s v="MALANG"/>
    <s v="KEPANJEN"/>
    <s v="SWJ"/>
    <s v="REG"/>
    <s v="AO"/>
    <s v="NEW SALES"/>
    <s v="1P INET"/>
    <s v="102 | FOLLOW UP COMPLETED"/>
    <s v="RBS-Regional 3"/>
    <d v="2026-08-06T10:53:56"/>
    <d v="2026-08-10T11:52:59"/>
    <n v="69359786"/>
    <m/>
    <n v="152705284986"/>
    <s v="SMK WISNUWARDHANA"/>
    <s v="ODP-SWJ-FB/50 FB/D04/50.01"/>
    <s v="WO061055399"/>
    <m/>
    <m/>
    <m/>
    <n v="112.66926239999999"/>
    <n v="-7.9709640999999998"/>
    <s v="|MN01864|MYIA-088710620385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0:55:32"/>
    <d v="2026-08-07T08:00:00"/>
    <m/>
    <s v="REVOKE"/>
    <s v="SAWOJAJAR"/>
    <s v="NO ADDON"/>
    <m/>
    <s v="Follow Up Revoke Completed, New Order ID : SC100251753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1"/>
    <x v="23"/>
  </r>
  <r>
    <n v="952"/>
    <n v="1002505922"/>
    <n v="3"/>
    <x v="7"/>
    <n v="4"/>
    <s v="KUDUS"/>
    <s v="JEPARA"/>
    <s v="BAN"/>
    <s v="REG"/>
    <s v="AO"/>
    <s v="NEW SALES"/>
    <s v="1P INET"/>
    <s v="Completed (PS)"/>
    <s v="RBS-Regional 3"/>
    <d v="2026-08-03T11:46:56"/>
    <d v="2026-08-04T18:58:22"/>
    <n v="69357397"/>
    <m/>
    <n v="142507105315"/>
    <s v="SMK NEGERI 1 BANGSRI"/>
    <s v="ODP-BAN-FCLA/04 FCLA/D01/01.01"/>
    <s v="WO060776179"/>
    <m/>
    <m/>
    <m/>
    <n v="110.7509084"/>
    <n v="-6.5275876999999998"/>
    <s v="|MC60028|MYIA-003527952789/POI/Eko Budi Purnawab/085758700025/radusradus794@gmail.com"/>
    <s v="MYIB_ASSISTANT"/>
    <m/>
    <m/>
    <m/>
    <m/>
    <m/>
    <m/>
    <m/>
    <m/>
    <s v="Management Janji"/>
    <s v="2026-08-04 08:00:00 | Nama PIC : Bapak Iwan No HP : 085758700025 No Alternatif : - M Janji : 04/08/2026 Jam Pasang : Pagi NoteÃ‚Â :  Hubungi terlebih dahulu sebelum ke lokasi "/>
    <s v="FCC"/>
    <d v="2026-03-08T11:55:02"/>
    <d v="2026-08-04T08:00:00"/>
    <m/>
    <s v="PS"/>
    <s v="X"/>
    <s v="NO ADDON"/>
    <n v="20260804"/>
    <s v="Completed"/>
    <s v="HSI Bisnis Promo HUT Telkom PSB 70% - 100 Mbps"/>
    <s v="INDIBIZ"/>
    <m/>
    <m/>
    <d v="2026-08-04T08:00:00"/>
    <s v="2026-08-04 08:00:00 | Nama PIC : Bapak Iwan No HP : 085758700025 No Alternatif : - M Janji : 04/08/2026 Jam Pasang : Pagi NoteÃ‚Â :  Hubungi terlebih dahulu sebelum ke lokasi "/>
    <n v="2026"/>
    <n v="8"/>
    <n v="4"/>
    <d v="2026-08-04T00:00:00"/>
    <n v="-0.33333333333575865"/>
    <x v="0"/>
    <x v="1"/>
  </r>
  <r>
    <n v="953"/>
    <n v="1002511235"/>
    <n v="3"/>
    <x v="5"/>
    <n v="5"/>
    <s v="SBY UTARA"/>
    <s v="KENJERAN"/>
    <s v="KPS"/>
    <s v="REG"/>
    <s v="AO"/>
    <s v="NEW SALES"/>
    <s v="1P INET"/>
    <s v="100 | REVOKE COMPLETED"/>
    <s v="RBS-Regional 3"/>
    <d v="2026-08-05T17:02:56"/>
    <d v="2026-08-10T09:37:20"/>
    <n v="69359433"/>
    <m/>
    <n v="152404213363"/>
    <s v="KOST GEOVANNY"/>
    <s v="ODP-KBL-FAW/54 FAW/D06/54.01"/>
    <s v="WO061015050"/>
    <m/>
    <m/>
    <m/>
    <n v="112.7447628"/>
    <n v="-7.2354738999999997"/>
    <s v="|MC30027|MYIA-017343415278/POI/GEOVANNY LEBA BENGU /085150609935/lebabengu71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s v="Kendala Pelanggan"/>
    <s v="REVOKE"/>
    <s v="KAPASAN"/>
    <s v="NO ADDON"/>
    <m/>
    <s v="Revoke Completed"/>
    <s v="HSI Bisnis Promo HUT Telkom PSB 70% - 50 Mbps"/>
    <s v="INDIBIZ"/>
    <m/>
    <m/>
    <d v="2026-08-06T13:00:00"/>
    <s v="2026-08-06 13:00:00 | Tanggal Pemasangan : 06 Agustus 2026 Jam Pemasangan : 08:00 13:00 Info Tambahan : Hubungi pelanggan dulu sebelum ke lokasi terimakasih"/>
    <m/>
    <m/>
    <m/>
    <e v="#NUM!"/>
    <e v="#NUM!"/>
    <x v="1"/>
    <x v="26"/>
  </r>
  <r>
    <n v="954"/>
    <n v="1002509994"/>
    <n v="3"/>
    <x v="4"/>
    <n v="5"/>
    <s v="MATARAM"/>
    <s v="LOMBOK TIMUR UTARA"/>
    <s v="SGG"/>
    <s v="REG"/>
    <s v="AO"/>
    <s v="NEW SALES"/>
    <m/>
    <s v="Completed (PS)"/>
    <s v="RBS-Regional 3"/>
    <d v="2026-08-05T10:35:31"/>
    <d v="2026-08-05T12:47:27"/>
    <n v="69357083"/>
    <m/>
    <n v="172604213915"/>
    <s v="Toko Sahrun"/>
    <s v="ODP-SGG-FBA/05"/>
    <s v="WO060961865"/>
    <m/>
    <m/>
    <m/>
    <n v="116.4975355"/>
    <n v="-8.3315584999999999"/>
    <s v="MD|MYDB-20260802264169|SC00001/MC00149|Toko Sahrun|08175764253"/>
    <s v="MYDIGIBIZPARTNER"/>
    <m/>
    <m/>
    <m/>
    <m/>
    <m/>
    <m/>
    <m/>
    <m/>
    <s v="Management Janji"/>
    <s v="2026-08-03 15:00:00 | M Janji : (03/08/2026)  jam Pasang : 09:00  Note : hubungi pelanggan jika ingin kelokasi  "/>
    <s v="FCC"/>
    <d v="2026-05-08T10:39:45"/>
    <m/>
    <m/>
    <s v="PS"/>
    <s v="LOMBOK UTARA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3 15:00:00 | M Janji : (03/08/2026)  jam Pasang : 09:00  Note : hubungi pelanggan jika ingin kelokasi  "/>
    <n v="2026"/>
    <n v="8"/>
    <n v="5"/>
    <d v="2026-08-05T00:00:00"/>
    <n v="-0.29166666666424135"/>
    <x v="0"/>
    <x v="9"/>
  </r>
  <r>
    <n v="955"/>
    <n v="1002505507"/>
    <n v="3"/>
    <x v="2"/>
    <n v="5"/>
    <s v="SINGARJA"/>
    <s v="GIANYAR"/>
    <s v="UBU"/>
    <s v="REG"/>
    <s v="AO"/>
    <s v="NEW SALES"/>
    <m/>
    <s v="CANCEL COMPLETED"/>
    <s v="RBS-Regional 3"/>
    <d v="2026-08-03T08:42:10"/>
    <d v="2026-08-07T02:01:02"/>
    <n v="69357179"/>
    <m/>
    <n v="172408247661"/>
    <s v="PT Indonesia Kaishi (Jembatan Kaca Bali Tegenungan)"/>
    <s v="ODP-UBU-FP/88"/>
    <m/>
    <m/>
    <m/>
    <m/>
    <n v="115.288893"/>
    <n v="-8.5770169999999997"/>
    <s v="|MN02644|/PIC TUTY KIRANA/082281818888/indonesiakaishi168@gmail.com"/>
    <s v="Sales Force DBS"/>
    <m/>
    <m/>
    <m/>
    <m/>
    <m/>
    <m/>
    <m/>
    <m/>
    <m/>
    <m/>
    <m/>
    <d v="2026-03-08T08:55:09"/>
    <m/>
    <m/>
    <s v="REJECT_FCC"/>
    <s v="UBUD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5"/>
  </r>
  <r>
    <n v="956"/>
    <n v="1002505916"/>
    <n v="3"/>
    <x v="0"/>
    <n v="5"/>
    <s v="KEDIRI"/>
    <s v="NGANJUK"/>
    <s v="PRB"/>
    <s v="REG"/>
    <s v="AO"/>
    <s v="NEW SALES"/>
    <m/>
    <s v="Completed (PS)"/>
    <s v="RBS-Regional 3"/>
    <d v="2026-08-03T11:44:15"/>
    <d v="2026-08-03T20:37:20"/>
    <n v="69357419"/>
    <m/>
    <n v="152627203626"/>
    <s v="SMP Negeri 1 Prambon"/>
    <s v="ODP-PRB-FB/92"/>
    <s v="WO060813548"/>
    <m/>
    <m/>
    <m/>
    <n v="112.0196308"/>
    <n v="-7.6876004"/>
    <s v="MN00451|SMP Negeri 1 Prambon /085233929938/hudazuana@gmail.com/PSB 50MB 355K PSB 150K/MOZAK KARIM AR"/>
    <s v="Sales Force DBS"/>
    <m/>
    <m/>
    <m/>
    <m/>
    <m/>
    <m/>
    <m/>
    <m/>
    <s v="Management Janji"/>
    <s v="2026-08-04 13:00:00| M Janji : (04/08/2026) jam Pasang : 09:00 Note : hubungi pelanggan jika ingin kelokasi|40010577|MYDITA"/>
    <s v="FCC"/>
    <d v="2026-03-08T11:55:02"/>
    <d v="2026-08-04T13:00:00"/>
    <m/>
    <s v="PS"/>
    <s v="KERTOSONO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 M Janji : (04/08/2026) jam Pasang : 09:00 Note : hubungi pelanggan jika ingin kelokasi|40010577|MYDITA"/>
    <n v="2026"/>
    <n v="8"/>
    <n v="3"/>
    <d v="2026-08-03T00:00:00"/>
    <n v="-1.5416666666642413"/>
    <x v="0"/>
    <x v="20"/>
  </r>
  <r>
    <n v="957"/>
    <n v="1002516370"/>
    <n v="3"/>
    <x v="0"/>
    <n v="5"/>
    <s v="MADIUN"/>
    <s v="PONOROGO"/>
    <s v="PON"/>
    <s v="REG"/>
    <s v="AO"/>
    <s v="NEW SALES"/>
    <s v="1P INET"/>
    <s v="Completed (PS)"/>
    <s v="RBS-Regional 3"/>
    <d v="2026-08-09T10:25:57"/>
    <d v="2026-08-09T20:33:17"/>
    <n v="69361759"/>
    <m/>
    <n v="152604231081"/>
    <s v="YAYASAN DARUL FIKRI"/>
    <s v="ODP-PON-FBJ/03 FBJ/D01/03.01"/>
    <s v="WO061306589"/>
    <m/>
    <m/>
    <m/>
    <n v="111.440313868224"/>
    <n v="-7.9157188445847702"/>
    <s v="MD|MYDB-20260808264761|DN00001/MN02053|YAYASAN DARUL FIKRI|082244022880"/>
    <s v="MYDIGIBIZPARTNER"/>
    <m/>
    <m/>
    <m/>
    <m/>
    <m/>
    <m/>
    <m/>
    <m/>
    <s v="Management Janji"/>
    <s v="2026-08-10 08:00:00 | Nama PIC : Sarwanto No HP : 082244022880 Alt :  M Janji : 09/08/2026 Jam Pasang : 08.00 - 13:00  NoteÃ‚Â :  hubungi terlebih dahulu sebelum kelokasi"/>
    <s v="FCC"/>
    <d v="2026-09-08T10:40:03"/>
    <d v="2026-08-10T08:00:00"/>
    <m/>
    <s v="PS"/>
    <s v="SAMBIT SUMOROTO"/>
    <s v="NO ADDON"/>
    <n v="20260809"/>
    <s v="Completed"/>
    <s v="HSI Bisnis Promo HUT Telkom PSB 70% - 50 Mbps"/>
    <s v="INDIBIZ"/>
    <m/>
    <m/>
    <d v="2026-08-10T08:00:00"/>
    <s v="2026-08-10 08:00:00 | Nama PIC : Sarwanto No HP : 082244022880 Alt :  M Janji : 09/08/2026 Jam Pasang : 08.00 - 13:00  NoteÃ‚Â :  hubungi terlebih dahulu sebelum kelokasi"/>
    <n v="2026"/>
    <n v="8"/>
    <n v="9"/>
    <d v="2026-08-09T00:00:00"/>
    <n v="-1.3333333333357587"/>
    <x v="0"/>
    <x v="3"/>
  </r>
  <r>
    <n v="958"/>
    <n v="1002505735"/>
    <n v="3"/>
    <x v="0"/>
    <n v="5"/>
    <s v="KEDIRI"/>
    <s v="TRENGGALEK"/>
    <s v="TRE"/>
    <s v="REG"/>
    <s v="AO"/>
    <s v="NEW SALES"/>
    <s v="1P INET"/>
    <s v="Completed (PS)"/>
    <s v="RBS-Regional 3"/>
    <d v="2026-08-03T10:16:58"/>
    <d v="2026-08-03T21:09:34"/>
    <n v="69357328"/>
    <m/>
    <n v="152608209005"/>
    <s v="TOKO ARTHA"/>
    <s v="ODP-TRE-FF/05 FF/D01/05.01"/>
    <s v="WO060763761"/>
    <m/>
    <m/>
    <m/>
    <n v="111.693654234275"/>
    <n v="-8.0854542202949098"/>
    <s v="|MN00418|MYIA-010155824793/POI/MOCHAMAD HARI FAJAR UTAMA/085138434679/sayangterimakasih9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10:40:22"/>
    <d v="2026-08-04T08:00:00"/>
    <m/>
    <s v="PS"/>
    <s v="TRENGGALEK"/>
    <s v="NO ADDON"/>
    <n v="20260803"/>
    <s v="Completed"/>
    <s v="HSI Bisnis Promo HUT Telkom PSB 70% - 50 Mbps"/>
    <s v="INDIBIZ"/>
    <m/>
    <m/>
    <d v="2026-08-04T08:00:00"/>
    <s v="2026-08-04 08:00:00 | JAM : 08:00 TGL : 4 AGUSTUS  2026 CATATAN : HUBUNGI PELANGGAN SEBELUM BERKUNJUNG UNTUK PEMASANGAN "/>
    <n v="2026"/>
    <n v="8"/>
    <n v="3"/>
    <d v="2026-08-03T00:00:00"/>
    <n v="-1.3333333333357587"/>
    <x v="0"/>
    <x v="3"/>
  </r>
  <r>
    <n v="959"/>
    <n v="1002511457"/>
    <n v="3"/>
    <x v="2"/>
    <n v="5"/>
    <s v="DENPASAR"/>
    <s v="UBUNG"/>
    <s v="SMY"/>
    <s v="REG"/>
    <s v="AO"/>
    <s v="NEW SALES"/>
    <m/>
    <s v="Completed (PS)"/>
    <s v="RBS-Regional 3"/>
    <d v="2026-08-06T08:34:35"/>
    <d v="2026-08-10T13:31:28"/>
    <n v="69359566"/>
    <n v="3619596940"/>
    <n v="172416797805"/>
    <s v="PT WINDU BALI PROPERTI"/>
    <s v="ODP-SMY-FD/08"/>
    <s v="WO061105734"/>
    <m/>
    <m/>
    <m/>
    <n v="115.1828069"/>
    <n v="-8.6849582000000005"/>
    <s v="|MN02364|/PIC I kadek Agus setyadi/087898139727/embunwindusindoro@gmail.com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6-08T08:39:52"/>
    <d v="2026-08-07T13:00:00"/>
    <s v="Kendala Pelanggan"/>
    <s v="PS"/>
    <s v="SEMINYAK"/>
    <s v="NO ADDON"/>
    <n v="20260810"/>
    <s v="Completed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10"/>
    <d v="2026-08-10T00:00:00"/>
    <n v="2.4583333333357587"/>
    <x v="2"/>
    <x v="6"/>
  </r>
  <r>
    <n v="960"/>
    <n v="1002514736"/>
    <n v="3"/>
    <x v="7"/>
    <n v="4"/>
    <s v="KUDUS"/>
    <s v="KUDUS"/>
    <s v="DMA"/>
    <s v="REG"/>
    <s v="AO"/>
    <s v="NEW SALES"/>
    <s v="1P INET"/>
    <s v="98 | OSS - CANCEL COMPLETE"/>
    <s v="RBS-Regional 3"/>
    <d v="2026-08-07T14:01:57"/>
    <d v="2026-08-10T09:19:53"/>
    <n v="69360835"/>
    <m/>
    <n v="141456115388"/>
    <s v="Es Teh Sulthan"/>
    <s v="ODP-DMA-FK/055 FK/D04/055.01"/>
    <s v="WO061169300"/>
    <m/>
    <m/>
    <m/>
    <n v="110.61332747340199"/>
    <n v="-6.7991515299220104"/>
    <s v="MD|MYDB-20260806264505|DN00001/MN00969|Es Teh Sulthan|083856148471"/>
    <s v="MYDIGIBIZPARTNER"/>
    <m/>
    <m/>
    <m/>
    <m/>
    <m/>
    <m/>
    <m/>
    <m/>
    <s v="Management Janji"/>
    <s v="2026-08-08 13:00:00 | M Janji : (08/08/026) jam Pasang : 09:00 Note : hubungi pelanggan jika ingin kelokasi"/>
    <s v="FCC"/>
    <d v="2026-07-08T14:10:02"/>
    <d v="2026-08-08T13:00:00"/>
    <s v="Kendala Lainnya"/>
    <s v="CANCEL"/>
    <s v="DEMAK"/>
    <s v="NO ADDON"/>
    <m/>
    <s v="Cancel Completed"/>
    <s v="HSI Bisnis Promo HUT Telkom PSB 70% - 150 Mbps"/>
    <s v="INDIBIZ"/>
    <m/>
    <m/>
    <d v="2026-08-08T13:00:00"/>
    <s v="2026-08-08 13:00:00 | M Janji : (08/08/026) jam Pasang : 09:00 Note : hubungi pelanggan jika ingin kelokasi"/>
    <m/>
    <m/>
    <m/>
    <e v="#NUM!"/>
    <e v="#NUM!"/>
    <x v="1"/>
    <x v="1"/>
  </r>
  <r>
    <n v="961"/>
    <n v="1002516175"/>
    <n v="3"/>
    <x v="2"/>
    <n v="5"/>
    <s v="DENPASAR"/>
    <s v="SANUR"/>
    <s v="SAU"/>
    <s v="REG"/>
    <s v="AO"/>
    <s v="NEW SALES"/>
    <s v="1P INET"/>
    <s v="102 | FOLLOW UP COMPLETED"/>
    <s v="RBS-Regional 3"/>
    <d v="2026-08-08T16:50:56"/>
    <d v="2026-08-10T12:25:05"/>
    <n v="69361627"/>
    <m/>
    <n v="172401298255"/>
    <s v="KARUNIA SEDANA ARTA"/>
    <s v="ODP-SAU-FV/21 FV/D03/21.01"/>
    <s v="WO061282060"/>
    <m/>
    <m/>
    <m/>
    <n v="115.2514189"/>
    <n v="-8.6707909999999995"/>
    <s v="|MN02665|MYIA-042053483282/POI/pak dwi/081237942443/karuniaardanaarta07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6:55:05"/>
    <d v="2026-08-09T13:00:00"/>
    <m/>
    <s v="REVOKE"/>
    <s v="SANUR"/>
    <s v="NO ADDON"/>
    <m/>
    <s v="Follow Up Revoke Completed, New Order ID : SC1002517621"/>
    <s v="HSI Bisnis Promo HUT Telkom PSB 70% - 20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1"/>
    <x v="2"/>
  </r>
  <r>
    <n v="962"/>
    <n v="1002505386"/>
    <n v="3"/>
    <x v="6"/>
    <n v="5"/>
    <s v="SIDOARJO"/>
    <s v="INNER - JATIM TIMUR"/>
    <s v="KRN"/>
    <s v="REG"/>
    <s v="AO"/>
    <s v="NEW SALES"/>
    <m/>
    <s v="Completed (PS)"/>
    <s v="RBS-Regional 3"/>
    <d v="2026-08-02T16:42:40"/>
    <d v="2026-08-04T20:49:57"/>
    <n v="69357103"/>
    <m/>
    <n v="152331250862"/>
    <s v="GOEM INDONESIA"/>
    <s v="ODP-KRN-FD/01"/>
    <s v="WO060882665"/>
    <m/>
    <m/>
    <m/>
    <n v="112.7178614"/>
    <n v="-7.4460407999999996"/>
    <s v="|MN02271|/GOEM INDONESIA/WINBACK 2.0 HSI B2B (1:1) 75MBPS 415RB PSB DISC 70%//goemoffice@gmail.com/KHOIRIL MIFTACHUL HUDA/85732763492"/>
    <s v="Sales Force DBS"/>
    <m/>
    <m/>
    <m/>
    <m/>
    <m/>
    <m/>
    <m/>
    <m/>
    <s v="Management Janji"/>
    <s v="2026-08-05 13:00:00|Nama : BP KHOIRIL MIFTACHUL HUDA No Hp : 085732763492 No Alt :  Tgl Pemasangan : 05 Agustus 2026 Interval : PAGI  Note : Hubungi pelanggan terlebih dahulu|40981182|MYDITA"/>
    <s v="FCC"/>
    <d v="2026-02-08T16:54:48"/>
    <d v="2026-08-05T13:00:00"/>
    <m/>
    <s v="PS"/>
    <s v="KRI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: BP KHOIRIL MIFTACHUL HUDA No Hp : 085732763492 No Alt :  Tgl Pemasangan : 05 Agustus 2026 Interval : PAGI  Note : Hubungi pelanggan terlebih dahulu|40981182|MYDITA"/>
    <n v="2026"/>
    <n v="8"/>
    <n v="4"/>
    <d v="2026-08-04T00:00:00"/>
    <n v="-1.5416666666642413"/>
    <x v="0"/>
    <x v="11"/>
  </r>
  <r>
    <n v="963"/>
    <n v="1002517422"/>
    <n v="3"/>
    <x v="1"/>
    <n v="4"/>
    <s v="SEMARANG"/>
    <s v="INNER - SEMARANG JATENG UTARA"/>
    <s v="SMT"/>
    <s v="REG"/>
    <s v="AO"/>
    <s v="NEW SALES"/>
    <m/>
    <s v="Completed (PS)"/>
    <s v="RBS-Regional 3"/>
    <d v="2026-08-10T11:24:06"/>
    <d v="2026-08-10T12:56:44"/>
    <n v="69360718"/>
    <m/>
    <n v="141420144975"/>
    <s v="PT. Pacific Furniture"/>
    <s v="ODP-SMT-FEE/085"/>
    <s v="WO061379187"/>
    <m/>
    <m/>
    <m/>
    <n v="110.3305154"/>
    <n v="-7.0006608999999997"/>
    <s v="|MC50018|MYIA-058480666546/POI/Darwen Cabucos Bregente/087898118877/sanam@ptpacificfurniture.id"/>
    <s v="MYDIGIBIZPARTNER"/>
    <m/>
    <m/>
    <m/>
    <m/>
    <m/>
    <m/>
    <m/>
    <m/>
    <s v="Management Janji"/>
    <s v="2026-08-10 08:00:00 | Tanggal pemasangan: 10/08/2026  Jam pemasangan : pagi  Info Tambahan : Hubungi pelanggan dulu sebelum ke lokasi  terima kasih."/>
    <s v="FCC"/>
    <d v="2026-10-08T11:40:04"/>
    <m/>
    <m/>
    <s v="PS"/>
    <s v="SEMARANG TUGU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10 08:00:00 | Tanggal pemasangan: 10/08/2026  Jam pemasangan : pagi  Info Tambahan : Hubungi pelanggan dulu sebelum ke lokasi  terima kasih."/>
    <n v="2026"/>
    <n v="8"/>
    <n v="10"/>
    <d v="2026-08-10T00:00:00"/>
    <n v="-0.29166666666424135"/>
    <x v="0"/>
    <x v="1"/>
  </r>
  <r>
    <n v="964"/>
    <n v="1002504315"/>
    <n v="3"/>
    <x v="4"/>
    <n v="5"/>
    <s v="MATARAM"/>
    <s v="SUMBAWA"/>
    <s v="SBW"/>
    <s v="REG"/>
    <s v="AO"/>
    <s v="NEW SALES"/>
    <s v="1P INET"/>
    <s v="102 | FOLLOW UP COMPLETED"/>
    <s v="RBS-Regional 3"/>
    <d v="2026-08-01T09:55:57"/>
    <d v="2026-08-03T18:03:41"/>
    <n v="69356609"/>
    <m/>
    <n v="172606810502"/>
    <s v="SMP IT ABU HURAIRAH SUMBAWA"/>
    <s v="ODP-SBW-FBK/12 FBK/D01/12.01"/>
    <s v="WO060624388"/>
    <m/>
    <m/>
    <m/>
    <n v="117.4378584"/>
    <n v="-8.6448596000000002"/>
    <s v="|MN01595|MYIA-046506313461/POI/FIRMAN/087860187055/smpitputra.abhursumbawa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0:09:45"/>
    <d v="2026-08-02T08:00:00"/>
    <s v="Kendala Lainnya"/>
    <s v="REVOKE"/>
    <s v="X"/>
    <s v="NO ADDON"/>
    <m/>
    <s v="Follow Up Revoke Completed, New Order ID : SC1002506602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  <x v="4"/>
  </r>
  <r>
    <n v="965"/>
    <n v="1002514536"/>
    <n v="3"/>
    <x v="3"/>
    <n v="4"/>
    <s v="YOGYAKARTA"/>
    <s v="INNER - YOGYA JATENG SELATAN"/>
    <s v="KGD"/>
    <s v="REG"/>
    <s v="AO"/>
    <s v="NEW SALES"/>
    <s v="1P INET"/>
    <s v="OSS - FALLOUT"/>
    <s v="RBS-Regional 3"/>
    <d v="2026-08-07T13:07:56"/>
    <d v="2026-08-09T16:49:24"/>
    <n v="69360738"/>
    <m/>
    <n v="143132123533"/>
    <s v="MI NURUL UMMAH KOTAGEDE"/>
    <s v="ODP-KGD-FAA/10 FAA/D05/03.10"/>
    <s v="WO061159520"/>
    <m/>
    <m/>
    <m/>
    <n v="110.3960871"/>
    <n v="-7.8257329000000002"/>
    <s v="|MC80224|MYIA-001061067161/POI/MUNTAHA/081326211551/ubbaidme@gmail.com"/>
    <s v="MYIB_ASSISTANT"/>
    <m/>
    <m/>
    <m/>
    <m/>
    <m/>
    <m/>
    <m/>
    <m/>
    <s v="Management Janji"/>
    <s v="2026-08-09 15:00:00 | Nama PIC : MUNTAHA No HP : 081326211551 Alt :  M Janji : 08/08/2026 Jam Pasang : 08.00 - 13:00  NoteÃ‚Â :  hubungi terlebih dahulu sebelum kelokasi"/>
    <s v="FCC"/>
    <d v="2026-07-08T13:10:14"/>
    <d v="2026-08-09T15:00:00"/>
    <s v="Kendala Pelanggan"/>
    <s v="FO_WFM"/>
    <s v="KOTAGEDE"/>
    <s v="NO ADDON"/>
    <m/>
    <s v="Provisioning Failed|WFM|INF009006440|PP_-7.8178317,110.4079183_PP_MANJA SENIN 10 AGUSTUS 2026"/>
    <s v="HSI Bisnis Basic Promo HUT Telkom PSB 70% - 100 Mbps Dual Band"/>
    <s v="INDIBIZ"/>
    <m/>
    <m/>
    <d v="2026-08-09T15:00:00"/>
    <s v="2026-08-09 15:00:00 | Nama PIC : MUNTAHA No HP : 081326211551 Alt :  M Janji : 08/08/2026 Jam Pasang : 08.00 - 13:00  NoteÃ‚Â :  hubungi terlebih dahulu sebelum kelokasi"/>
    <m/>
    <m/>
    <m/>
    <e v="#NUM!"/>
    <e v="#NUM!"/>
    <x v="1"/>
    <x v="1"/>
  </r>
  <r>
    <n v="966"/>
    <n v="1002504491"/>
    <n v="3"/>
    <x v="4"/>
    <n v="5"/>
    <s v="MATARAM"/>
    <s v="LOMBOK TIMUR UTARA"/>
    <s v="SEL"/>
    <s v="REG"/>
    <s v="AO"/>
    <s v="NEW SALES"/>
    <m/>
    <s v="100 | REVOKE COMPLETED"/>
    <s v="RBS-Regional 2"/>
    <d v="2026-08-01T12:08:57"/>
    <d v="2026-08-06T14:29:54"/>
    <n v="69356689"/>
    <m/>
    <n v="172619203310"/>
    <s v="warung kopi Bujang"/>
    <s v="ODP-SEL-FAM/49"/>
    <s v="WO060655963"/>
    <m/>
    <m/>
    <m/>
    <n v="116.66752580000001"/>
    <n v="-8.5008976999999994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jam Pasang : pagi  Note : hubungi pelanggan jika ingin kelokasi|MU1366|MYDITA"/>
    <s v="FCC"/>
    <d v="2026-01-08T12:09:52"/>
    <d v="2026-08-07T08:00:00"/>
    <s v="Kendala Pelanggan"/>
    <s v="REVOKE"/>
    <s v="LOMBOK TIMU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M Janji : 7 agustus 2026 jam Pasang : pagi  Note : hubungi pelanggan jika ingin kelokasi|MU1366|MYDITA"/>
    <m/>
    <m/>
    <m/>
    <e v="#NUM!"/>
    <e v="#NUM!"/>
    <x v="1"/>
    <x v="9"/>
  </r>
  <r>
    <n v="967"/>
    <n v="1002511361"/>
    <n v="3"/>
    <x v="0"/>
    <n v="5"/>
    <s v="MADIUN"/>
    <s v="TUBAN"/>
    <s v="TNZ"/>
    <s v="REG"/>
    <s v="AO"/>
    <s v="NEW SALES"/>
    <s v="1P INET"/>
    <s v="Completed (PS)"/>
    <s v="RBS-Regional 3"/>
    <d v="2026-08-05T19:38:56"/>
    <d v="2026-08-07T11:27:32"/>
    <n v="69359513"/>
    <m/>
    <n v="152612222882"/>
    <s v="Centra kos"/>
    <s v="ODP-TNZ-FK/95 FK/D07/95.01"/>
    <s v="WO061026398"/>
    <m/>
    <m/>
    <m/>
    <n v="112.07901094508399"/>
    <n v="-6.9143568979543302"/>
    <s v="|MN02366|MYIA-075888039611/POI/Moch alfaruq junaedi/081233240483/junaavage@gmail.com"/>
    <s v="MYIB_ASSISTANT"/>
    <m/>
    <m/>
    <m/>
    <m/>
    <m/>
    <m/>
    <m/>
    <m/>
    <s v="Management Janji"/>
    <s v="2026-08-07 15:00:00 | M Janji : (06/08/2026) jam Pasang pagi / siang  Note : hubungi pelanggan jika ingin kelokasi"/>
    <s v="FCC"/>
    <d v="2026-05-08T19:39:50"/>
    <d v="2026-08-07T15:00:00"/>
    <m/>
    <s v="PS"/>
    <s v="X"/>
    <s v="NO ADDON"/>
    <n v="20260807"/>
    <s v="Completed"/>
    <s v="HSI Bisnis Basic Promo HUT Telkom PSB 70% - 100 Mbps Dual Band"/>
    <s v="INDIBIZ"/>
    <m/>
    <m/>
    <d v="2026-08-07T15:00:00"/>
    <s v="2026-08-07 15:00:00 | M Janji : (06/08/2026) jam Pasang pagi / siang  Note : hubungi pelanggan jika ingin kelokasi"/>
    <n v="2026"/>
    <n v="8"/>
    <n v="7"/>
    <d v="2026-08-07T00:00:00"/>
    <n v="-0.625"/>
    <x v="0"/>
    <x v="15"/>
  </r>
  <r>
    <n v="968"/>
    <n v="1002508532"/>
    <n v="3"/>
    <x v="6"/>
    <n v="5"/>
    <s v="JEMBER"/>
    <s v="JEMBER"/>
    <s v="KBS"/>
    <s v="REG"/>
    <s v="AO"/>
    <s v="NEW SALES"/>
    <s v="1P INET"/>
    <s v="Completed (PS)"/>
    <s v="RBS-Regional 3"/>
    <d v="2026-08-04T14:22:57"/>
    <d v="2026-08-05T18:23:47"/>
    <n v="69358351"/>
    <m/>
    <n v="152502216847"/>
    <s v="KOST PUTRI POPPY"/>
    <s v="ODP-KBS-FP/69 FP/D02/69.01"/>
    <s v="WO060901398"/>
    <m/>
    <m/>
    <m/>
    <n v="113.722092"/>
    <n v="-8.1676880000000001"/>
    <s v="|MN00906|MYIA-004543762834/POI/poppy/0895623050012/poppyhomestay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4:25:58"/>
    <d v="2026-08-06T08:00:00"/>
    <m/>
    <s v="PS"/>
    <s v="KEBONSARI"/>
    <s v="NO ADDON"/>
    <n v="20260805"/>
    <s v="Completed"/>
    <s v="HSI Bisnis Promo HUT Telkom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0"/>
    <x v="27"/>
  </r>
  <r>
    <n v="969"/>
    <n v="1002514504"/>
    <n v="3"/>
    <x v="2"/>
    <n v="5"/>
    <s v="SINGARJA"/>
    <s v="SINGARAJA"/>
    <s v="SRR"/>
    <s v="REG"/>
    <s v="AO"/>
    <s v="NEW SALES"/>
    <m/>
    <s v="Completed (PS)"/>
    <s v="RBS-Regional 3"/>
    <d v="2026-08-07T12:47:55"/>
    <d v="2026-08-08T08:12:44"/>
    <n v="69359181"/>
    <m/>
    <n v="172425707991"/>
    <s v="SMK NEGERI 1 SERIRIT"/>
    <s v="ODP-SRR-FAA/16"/>
    <s v="WO061158263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 Jam pemasangan : pagi / siang  Info Tambahan : Hubungi pelanggan dulu sebelum ke lokasi.  terima kasih|40010577|MYDITA"/>
    <s v="FCC"/>
    <d v="2026-07-08T12:55:13"/>
    <m/>
    <m/>
    <s v="PS"/>
    <s v="X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Tanggal pemasangan: 6/08/2026  Jam pemasangan : pagi / siang  Info Tambahan : Hubungi pelanggan dulu sebelum ke lokasi.  terima kasih|40010577|MYDITA"/>
    <n v="2026"/>
    <n v="8"/>
    <n v="8"/>
    <d v="2026-08-08T00:00:00"/>
    <n v="0.70833333333575865"/>
    <x v="0"/>
    <x v="32"/>
  </r>
  <r>
    <n v="970"/>
    <n v="1002513663"/>
    <n v="3"/>
    <x v="3"/>
    <n v="4"/>
    <s v="MAGELANG"/>
    <s v="KEBUMEN"/>
    <s v="KBM"/>
    <s v="REG"/>
    <s v="AO"/>
    <s v="NEW SALES"/>
    <s v="1P INET"/>
    <s v="Completed (PS)"/>
    <s v="RBS-Regional 3"/>
    <d v="2026-08-07T08:08:57"/>
    <d v="2026-08-09T10:16:32"/>
    <n v="69360399"/>
    <m/>
    <n v="142141120163"/>
    <s v="PERPUSTAKAAN SMP MUHAMMADIYAH 2 KEBUMEN"/>
    <s v="ODP-KBM-FAC/10 FAC/D01/02.10"/>
    <s v="WO061127925"/>
    <m/>
    <m/>
    <m/>
    <n v="109.667141"/>
    <n v="-7.6780049999999997"/>
    <s v="|MC80224|MYIA-034162493034/POI/IMAM ROMZAN FAUZI/087868675959/smp.muhduakbm@gmail.com"/>
    <s v="MYIB_ASSISTANT"/>
    <m/>
    <m/>
    <m/>
    <m/>
    <m/>
    <m/>
    <m/>
    <m/>
    <s v="Management Janji"/>
    <s v="2026-08-10 08:00:00 | telp :087868675959  alt : pagi / siang 10/08/2026 hub sebelum ke lokasi "/>
    <s v="FCC"/>
    <d v="2026-07-08T08:10:34"/>
    <d v="2026-08-10T08:00:00"/>
    <m/>
    <s v="PS"/>
    <s v="X"/>
    <s v="NO ADDON"/>
    <n v="20260809"/>
    <s v="Completed"/>
    <s v="HSI Bisnis Promo HUT Telkom PSB 70% - 200 Mbps"/>
    <s v="INDIBIZ"/>
    <m/>
    <m/>
    <d v="2026-08-10T08:00:00"/>
    <s v="2026-08-10 08:00:00 | telp :087868675959  alt : pagi / siang 10/08/2026 hub sebelum ke lokasi "/>
    <n v="2026"/>
    <n v="8"/>
    <n v="9"/>
    <d v="2026-08-09T00:00:00"/>
    <n v="-1.3333333333357587"/>
    <x v="0"/>
    <x v="1"/>
  </r>
  <r>
    <n v="971"/>
    <n v="1002517537"/>
    <n v="3"/>
    <x v="0"/>
    <n v="5"/>
    <s v="KEDIRI"/>
    <s v="TULUNGAGUNG"/>
    <s v="TUL"/>
    <s v="REG"/>
    <s v="AO"/>
    <s v="NEW SALES"/>
    <s v="1P INET"/>
    <s v="8 | OSS - PONR"/>
    <s v="RBS-Regional 3"/>
    <d v="2026-08-10T11:52:57"/>
    <d v="2026-08-10T18:02:32"/>
    <n v="69362320"/>
    <m/>
    <n v="152606246417"/>
    <s v="Ufo elektronik"/>
    <s v="ODP-TUL-FAZ/72 FAZ/D05/72.01"/>
    <s v="WO061382919"/>
    <m/>
    <m/>
    <m/>
    <n v="111.903731229776"/>
    <n v="-8.0559575176306897"/>
    <s v="|MN02803|MYIA-034007001989/POI/Andit/085186849998/ufotulungagung18@yahoo.com"/>
    <s v="MYIB_ASSISTANT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11:54:41"/>
    <d v="2026-08-11T08:00:00"/>
    <m/>
    <s v="ACT_COM"/>
    <s v="TULUNGAGUNG"/>
    <s v="NO ADDON"/>
    <m/>
    <s v="PONR"/>
    <s v="HSI Bisnis Promo HUT Telkom PSB 70% - 75 Mbps"/>
    <s v="INDIBIZ"/>
    <m/>
    <m/>
    <d v="2026-08-11T08:00:00"/>
    <s v="2026-08-11 08:00:00 | Tanggal pemasangan :11/08/2026 Jam pemasangan : pagi Info Tambahan : Hubungi pelanggan dulu sebelum ke lokasi terima kasih."/>
    <m/>
    <m/>
    <m/>
    <e v="#NUM!"/>
    <e v="#NUM!"/>
    <x v="1"/>
    <x v="18"/>
  </r>
  <r>
    <n v="972"/>
    <n v="1002518438"/>
    <n v="3"/>
    <x v="5"/>
    <n v="5"/>
    <s v="SBY UTARA"/>
    <s v="MANYAR"/>
    <s v="MGO"/>
    <s v="REG"/>
    <s v="AO"/>
    <s v="NEW SALES"/>
    <m/>
    <s v="Completed (PS)"/>
    <s v="RBS-Regional 3"/>
    <d v="2026-08-10T16:13:03"/>
    <d v="2026-08-10T18:48:58"/>
    <n v="69359904"/>
    <m/>
    <n v="152413167609"/>
    <s v="LEMBAGA PENDIDIKAN BAHASA CHINA"/>
    <s v="ODP-DMO-FQD/01"/>
    <s v="WO061428463"/>
    <m/>
    <m/>
    <m/>
    <n v="112.7513218"/>
    <n v="-7.2599382439999998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 jam Pasang : 09:00  Note : hubungi pelanggan jika ingin kelokasi  "/>
    <s v="FCC"/>
    <d v="2026-10-08T16:25:38"/>
    <m/>
    <m/>
    <s v="PS"/>
    <s v="MERGOYOSO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0T07:00:00"/>
    <s v="2026-08-07 13:00:00 | M Janji : (07/08/026)  jam Pasang : 09:00  Note : hubungi pelanggan jika ingin kelokasi  "/>
    <n v="2026"/>
    <n v="8"/>
    <n v="10"/>
    <d v="2026-08-10T00:00:00"/>
    <n v="-0.29166666666424135"/>
    <x v="0"/>
    <x v="12"/>
  </r>
  <r>
    <n v="973"/>
    <n v="1002513310"/>
    <n v="3"/>
    <x v="5"/>
    <n v="5"/>
    <s v="SBY SELATAN"/>
    <s v="TANDES"/>
    <s v="DMO"/>
    <s v="REG"/>
    <s v="AO"/>
    <s v="NEW SALES"/>
    <s v="2P INET + VOICE"/>
    <s v="Completed (PS)"/>
    <s v="RBS-Regional 3"/>
    <d v="2026-08-06T17:11:57"/>
    <d v="2026-08-07T21:56:12"/>
    <n v="69360300"/>
    <n v="3135934396"/>
    <n v="152301273560"/>
    <s v="KANTIN KPU KOTA SURABAYA"/>
    <s v="ODP-DMO-FSC/54 FSC/D04/54.01"/>
    <s v="WO061107126"/>
    <m/>
    <m/>
    <m/>
    <n v="112.7290878"/>
    <n v="-7.2928693999999998"/>
    <s v="MD|MYDB-20260806264499|DN00001/MN00086|KANTIN KPU KOTA SURABAYA|0817665660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7:26:01"/>
    <d v="2026-08-07T15:00:00"/>
    <m/>
    <s v="PS"/>
    <s v="DARMO GUBENG"/>
    <s v="NO ADDON"/>
    <n v="20260807"/>
    <s v="Completed"/>
    <s v="HSI Bisnis Bundling Phone Promo 2026 PSB 70% - Free 800 Menit Promo - 5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0"/>
    <x v="26"/>
  </r>
  <r>
    <n v="974"/>
    <n v="1002514667"/>
    <n v="3"/>
    <x v="3"/>
    <n v="4"/>
    <s v="MAGELANG"/>
    <s v="KEBUMEN"/>
    <s v="KBM"/>
    <s v="REG"/>
    <s v="AO"/>
    <s v="NEW SALES"/>
    <m/>
    <s v="Completed (PS)"/>
    <s v="RBS-Regional 3"/>
    <d v="2026-08-07T14:45:46"/>
    <d v="2026-08-09T12:02:21"/>
    <n v="69360793"/>
    <m/>
    <n v="142141120175"/>
    <s v="CV TRIO BUMEN JAYA TENANT BROTHER MEDIA PHOTOBOX"/>
    <s v="ODP-KBM-FAK/051"/>
    <s v="WO061274561"/>
    <m/>
    <m/>
    <m/>
    <n v="109.659964442253"/>
    <n v="-7.6639983991637202"/>
    <s v="AMRBS/402718/AMY NURHAYATI/R3/MAGELANG/PSB HSI BISNIS 1S 50 MBPS /SYAIFUL ARIF/081213844147/triomallkebumen@gmail.com"/>
    <s v="Amex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56:06"/>
    <d v="2026-08-09T13:00:00"/>
    <m/>
    <s v="PS"/>
    <s v="X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9"/>
    <d v="2026-08-09T00:00:00"/>
    <n v="-0.54166666666424135"/>
    <x v="0"/>
    <x v="1"/>
  </r>
  <r>
    <n v="975"/>
    <n v="1002511939"/>
    <n v="3"/>
    <x v="0"/>
    <n v="5"/>
    <s v="MALANG"/>
    <s v="KEPANJEN"/>
    <s v="SWJ"/>
    <s v="REG"/>
    <s v="AO"/>
    <s v="NEW SALES"/>
    <s v="1P INET"/>
    <s v="102 | FOLLOW UP COMPLETED"/>
    <s v="RBS-Regional 3"/>
    <d v="2026-08-06T11:04:56"/>
    <d v="2026-08-10T12:02:20"/>
    <n v="69359794"/>
    <m/>
    <n v="152705284987"/>
    <s v="SMK WISNUWARDHANA"/>
    <s v="ODP-SWJ-FB/50 FB/D04/50.01"/>
    <s v="WO061056660"/>
    <m/>
    <m/>
    <m/>
    <n v="112.66926239999999"/>
    <n v="-7.9709640999999998"/>
    <s v="|MN01864|MYIA-098063558330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1:10:06"/>
    <d v="2026-08-07T08:00:00"/>
    <m/>
    <s v="REVOKE"/>
    <s v="SAWOJAJAR"/>
    <s v="NO ADDON"/>
    <m/>
    <s v="Follow Up Revoke Completed, New Order ID : SC100251757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1"/>
    <x v="23"/>
  </r>
  <r>
    <n v="976"/>
    <n v="1002512969"/>
    <n v="3"/>
    <x v="7"/>
    <n v="4"/>
    <s v="KUDUS"/>
    <s v="KUDUS"/>
    <s v="KUD"/>
    <s v="REG"/>
    <s v="AO"/>
    <s v="NEW SALES"/>
    <m/>
    <s v="Completed (PS)"/>
    <s v="RBS-Regional 3"/>
    <d v="2026-08-06T15:45:14"/>
    <d v="2026-08-07T11:30:12"/>
    <n v="69358545"/>
    <m/>
    <n v="142401145988"/>
    <s v="SPBU 4459303"/>
    <s v="ODP-KUD-FAX/026"/>
    <s v="WO061097693"/>
    <m/>
    <m/>
    <m/>
    <n v="110.930300992233"/>
    <n v="-6.8027469760415196"/>
    <s v="|MC60142|MYIA-071087231335/POI/DERA BAHTIAR WIDIYANTO /08562685148/spbu_modern@yahoo.com"/>
    <s v="Sales Profesional"/>
    <m/>
    <m/>
    <m/>
    <m/>
    <m/>
    <m/>
    <m/>
    <m/>
    <s v="Management Janji"/>
    <s v="2026-08-05 13:00:00 |  M Janji : (5 AGUSTUS 2026)  jam Pasang : siang  Note : hubungi pelanggan jika ingin kelokasi"/>
    <s v="FCC"/>
    <d v="2026-06-08T16:10:32"/>
    <m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 M Janji : (5 AGUSTUS 2026)  jam Pasang : siang  Note : hubungi pelanggan jika ingin kelokasi"/>
    <n v="2026"/>
    <n v="8"/>
    <n v="7"/>
    <d v="2026-08-07T00:00:00"/>
    <n v="0.70833333333575865"/>
    <x v="0"/>
    <x v="1"/>
  </r>
  <r>
    <n v="977"/>
    <n v="1002516387"/>
    <n v="3"/>
    <x v="7"/>
    <n v="4"/>
    <s v="KUDUS"/>
    <s v="PATI"/>
    <s v="PAT"/>
    <s v="REG"/>
    <s v="AO"/>
    <s v="NEW SALES"/>
    <s v="1P INET"/>
    <s v="Completed (PS)"/>
    <s v="RBS-Regional 3"/>
    <d v="2026-08-09T10:52:56"/>
    <d v="2026-08-09T19:13:50"/>
    <n v="69361769"/>
    <m/>
    <n v="142551119471"/>
    <s v="SPBU 4459128 PATI"/>
    <s v="ODP-PAT-FN/038 FN/D03/038.01"/>
    <s v="WO061308114"/>
    <m/>
    <m/>
    <m/>
    <n v="110.98999000000001"/>
    <n v="-6.781517"/>
    <s v="|MC60040|MYIA-052831325991/POI/Danang Susilo/089670471853/ptbumirejoenergibersama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X"/>
    <s v="NO ADDON"/>
    <n v="20260809"/>
    <s v="Completed"/>
    <s v="HSI Bisnis Promo HUT Telkom PSB 70% - 50 Mbps"/>
    <s v="INDIBIZ"/>
    <m/>
    <m/>
    <d v="2026-08-10T08:00:00"/>
    <s v="2026-08-10 08:00:00 | M Janji : (10/08/2026) jam Pasang : 09:00 Note : hubungi pelanggan jika ingin kelokasi"/>
    <n v="2026"/>
    <n v="8"/>
    <n v="9"/>
    <d v="2026-08-09T00:00:00"/>
    <n v="-1.3333333333357587"/>
    <x v="0"/>
    <x v="1"/>
  </r>
  <r>
    <n v="978"/>
    <n v="1002518617"/>
    <n v="3"/>
    <x v="6"/>
    <n v="5"/>
    <s v="JEMBER"/>
    <s v="BONDOWOSO"/>
    <s v="BOW"/>
    <s v="REG"/>
    <s v="AO"/>
    <s v="NEW SALES"/>
    <s v="1P INET"/>
    <s v="7 | OSS - PROVISIONING ISSUED"/>
    <s v="RBS-Regional 3"/>
    <d v="2026-08-10T17:28:56"/>
    <d v="2026-08-10T21:14:13"/>
    <n v="69362765"/>
    <m/>
    <n v="152507225789"/>
    <s v="RUMAH KOST NOVIATUL"/>
    <s v="ODP-BOW-FC/47 FC/D03/47.01"/>
    <s v="WO061438273"/>
    <m/>
    <m/>
    <m/>
    <n v="113.87431162541"/>
    <n v="-7.9535125503052404"/>
    <s v="|MN02331|MYIA-091928291386/POI/NOVIATUL HASANAH/082220031997/noviatuljoss@gmail.com"/>
    <s v="MYIB_ASSISTANT"/>
    <m/>
    <m/>
    <m/>
    <m/>
    <m/>
    <m/>
    <m/>
    <m/>
    <s v="Management Janji"/>
    <s v="2026-08-11 15:00:00 | Nama PIC:  bp tasman No HP: 082220031997 Alt: Tanggal: 11/8/2026 Jam Pasang: Sore Note: Hubungi sebelum ke lokasi, terimakasih."/>
    <s v="FCC"/>
    <d v="2026-10-08T17:39:53"/>
    <d v="2026-08-11T15:00:00"/>
    <m/>
    <s v="PI"/>
    <s v="BONDOWOSO"/>
    <s v="NO ADDON"/>
    <m/>
    <s v="Provisioning Issued"/>
    <s v="HSI Bisnis Promo HUT Telkom PSB 70% - 50 Mbps"/>
    <s v="INDIBIZ"/>
    <m/>
    <m/>
    <d v="2026-08-11T15:00:00"/>
    <s v="2026-08-11 15:00:00 | Nama PIC:  bp tasman No HP: 082220031997 Alt: Tanggal: 11/8/2026 Jam Pasang: Sore Note: Hubungi sebelum ke lokasi, terimakasih."/>
    <m/>
    <m/>
    <m/>
    <e v="#NUM!"/>
    <e v="#NUM!"/>
    <x v="1"/>
    <x v="27"/>
  </r>
  <r>
    <n v="979"/>
    <n v="1002514892"/>
    <n v="3"/>
    <x v="5"/>
    <n v="5"/>
    <s v="SBY UTARA"/>
    <s v="LAMONGAN"/>
    <s v="LMG"/>
    <s v="REG"/>
    <s v="AO"/>
    <s v="NEW SALES"/>
    <m/>
    <s v="Completed (PS)"/>
    <s v="RBS-Regional 3"/>
    <d v="2026-08-07T14:43:55"/>
    <d v="2026-08-08T15:19:45"/>
    <n v="69360904"/>
    <m/>
    <n v="152433910087"/>
    <s v="FavlQc Coffeeshop"/>
    <s v="ODP-LMG-FU/24"/>
    <s v="WO061183507"/>
    <m/>
    <m/>
    <m/>
    <n v="112.32563810000001"/>
    <n v="-7.1735312000000002"/>
    <s v="|MC70134|/FavlQc Coffeeshop/0851-9117-4029/favlqc.coffeeshop@gmail.com/HSI Bisnis Promo HUT Telkom (1:1) 300 Mbps (Rp 1.130.000) PSB Rp 150.000/ELSIA MULYANDREKA/RT/RW 011/003 Dsn. Megarih, Ds. Kedungmegarih, Kec. Kembangbahu, Kab. Lamongan, Jawa Timur 62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56:06"/>
    <d v="2026-08-08T13:00:00"/>
    <m/>
    <s v="PS"/>
    <s v="LAMONGAN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0"/>
    <x v="14"/>
  </r>
  <r>
    <n v="980"/>
    <n v="1002507946"/>
    <n v="3"/>
    <x v="0"/>
    <n v="5"/>
    <s v="MALANG"/>
    <s v="KEPANJEN"/>
    <s v="KLJ"/>
    <s v="REG"/>
    <s v="AO"/>
    <s v="NEW SALES"/>
    <m/>
    <s v="Completed (PS)"/>
    <s v="RBS-Regional 3"/>
    <d v="2026-08-04T12:03:12"/>
    <d v="2026-08-04T16:54:15"/>
    <n v="69355824"/>
    <m/>
    <n v="152703903397"/>
    <s v="SDN MULYOREJO 2"/>
    <s v="ODP-KLJ-FDA/22"/>
    <s v="WO060879792"/>
    <m/>
    <m/>
    <m/>
    <n v="112.602569"/>
    <n v="-7.9920602000000001"/>
    <s v="|MN01864|MYIA-090022650076/POI/ARI KUSUMA WIRA PERSADA/087796646629/sdn.mulyorejodua@gmail.com"/>
    <s v="Sales Profesional"/>
    <m/>
    <m/>
    <m/>
    <m/>
    <m/>
    <m/>
    <m/>
    <m/>
    <s v="Management Janji"/>
    <s v="2026-08-01 13:00:00 | Nama PIC : BAPAK ARI  No HP :  087796646629  Alt :   M Janji : (SABTU/1/AGUSTUS/2026)  jam Pasang : 09:00  Note : hubungi pelanggan jika ingin kelokasi"/>
    <s v="FCC"/>
    <d v="2026-04-08T12:09:53"/>
    <m/>
    <m/>
    <s v="PS"/>
    <s v="KLOJE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Nama PIC : BAPAK ARI  No HP :  087796646629  Alt :   M Janji : (SABTU/1/AGUSTUS/2026)  jam Pasang : 09:00  Note : hubungi pelanggan jika ingin kelokasi"/>
    <n v="2026"/>
    <n v="8"/>
    <n v="4"/>
    <d v="2026-08-04T00:00:00"/>
    <n v="-0.29166666666424135"/>
    <x v="0"/>
    <x v="23"/>
  </r>
  <r>
    <n v="981"/>
    <n v="1002506516"/>
    <n v="3"/>
    <x v="7"/>
    <n v="4"/>
    <s v="SOLO"/>
    <s v="INNER - SOLO JATENG TIMUR"/>
    <s v="GLD"/>
    <s v="REG"/>
    <s v="AO"/>
    <s v="NEW SALES"/>
    <m/>
    <s v="97 | SIBEL - CANCEL COMPLETE"/>
    <s v="RBS-Regional 3"/>
    <d v="2026-08-03T16:30:33"/>
    <d v="2026-08-03T17:48:04"/>
    <n v="69348406"/>
    <m/>
    <n v="146514602580"/>
    <s v="Blue Bake Houf Kitchen"/>
    <s v="ODP-GLD-FBC/059"/>
    <s v="WO060822839"/>
    <m/>
    <m/>
    <m/>
    <n v="110.821685781062"/>
    <n v="-7.5711869123187503"/>
    <s v="|MN01857|MYIA-070482244462/POI/Erry Bima Nugroho/085232027079/bbhkitchen5758@gmail.com"/>
    <s v="Amex"/>
    <m/>
    <m/>
    <m/>
    <m/>
    <m/>
    <m/>
    <m/>
    <m/>
    <s v="Management Janji"/>
    <s v="2026-07-22 13:00:00 | Tanggal Pemasangan : 22 Juli 2026  Jam Pemasangan : 08:00 13:00  Info Tambahan : Hubungi pelanggan dulu sebelum ke lokasi terimakasih"/>
    <s v="FCC"/>
    <d v="2026-03-08T16:39:49"/>
    <m/>
    <m/>
    <s v="CANCEL"/>
    <s v="X"/>
    <s v="NO ADDON"/>
    <m/>
    <m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7-22 13:00:00 | Tanggal Pemasangan : 22 Juli 2026  Jam Pemasangan : 08:00 13:00  Info Tambahan : Hubungi pelanggan dulu sebelum ke lokasi terimakasih"/>
    <m/>
    <m/>
    <m/>
    <e v="#NUM!"/>
    <e v="#NUM!"/>
    <x v="1"/>
    <x v="1"/>
  </r>
  <r>
    <n v="982"/>
    <n v="1002515315"/>
    <n v="3"/>
    <x v="5"/>
    <n v="5"/>
    <s v="MADURA"/>
    <s v="BANGKALAN"/>
    <s v="KPP"/>
    <s v="REG"/>
    <s v="AO"/>
    <s v="NEW SALES"/>
    <m/>
    <s v="100 | REVOKE COMPLETED"/>
    <s v="RBS-Regional 3"/>
    <d v="2026-08-07T16:37:50"/>
    <d v="2026-08-08T08:31:36"/>
    <n v="69355678"/>
    <m/>
    <n v="152437905581"/>
    <s v="TOKO MUSTOFA"/>
    <s v="ODP-KPP-FE/14"/>
    <s v="WO061191148"/>
    <m/>
    <m/>
    <m/>
    <n v="113.274996174385"/>
    <n v="-7.0617935059015604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7-08T16:40:12"/>
    <m/>
    <s v="Kendala Pelanggan"/>
    <s v="REVOKE"/>
    <s v="X"/>
    <s v="NETMONK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1 08:00:00|telp :087780880483  alt :  pagi / siang 01/08/2026  hub sebelum ke lokasi |IL1380|MYDITA"/>
    <m/>
    <m/>
    <m/>
    <e v="#NUM!"/>
    <e v="#NUM!"/>
    <x v="1"/>
    <x v="7"/>
  </r>
  <r>
    <n v="983"/>
    <n v="1002514648"/>
    <n v="3"/>
    <x v="5"/>
    <n v="5"/>
    <s v="SBY UTARA"/>
    <s v="GRESIK"/>
    <s v="SDY"/>
    <s v="REG"/>
    <s v="AO"/>
    <s v="NEW SALES"/>
    <s v="1P INET"/>
    <s v="7 | OSS - PROVISIONING ISSUED"/>
    <s v="RBS-Regional 3"/>
    <d v="2026-08-07T13:40:56"/>
    <d v="2026-08-08T10:22:15"/>
    <n v="69360788"/>
    <m/>
    <n v="152451212126"/>
    <s v="MTs.TARBIYATUS SHIBYAN"/>
    <s v="ODP-SDY-FB/72 FB/D10/72.01"/>
    <s v="WO061166709"/>
    <m/>
    <m/>
    <m/>
    <n v="112.47927222400899"/>
    <n v="-6.9733407813484698"/>
    <s v="MD|MYDB-20260806264530|DN00001/MN01735|MTs.TARBIYATUS SHIBYAN|085606961225"/>
    <s v="MYDIGIBIZPARTNER"/>
    <m/>
    <m/>
    <m/>
    <m/>
    <m/>
    <m/>
    <m/>
    <m/>
    <s v="Management Janji"/>
    <s v="2026-08-08 10:00:00 | telp :085606961225  alt : pagi / siang 08/08/2026 hub sebelum ke lokasi  "/>
    <s v="FCC"/>
    <d v="2026-07-08T13:54:50"/>
    <d v="2026-08-08T10:00:00"/>
    <m/>
    <s v="PI"/>
    <s v="GRESIK"/>
    <s v="NO ADDON"/>
    <m/>
    <s v="Provisioning Issued"/>
    <s v="HSI Bisnis Promo HUT Telkom PSB 70% - 50 Mbps"/>
    <s v="INDIBIZ"/>
    <m/>
    <m/>
    <d v="2026-08-08T10:00:00"/>
    <s v="2026-08-08 10:00:00 | telp :085606961225  alt : pagi / siang 08/08/2026 hub sebelum ke lokasi  "/>
    <m/>
    <m/>
    <m/>
    <e v="#NUM!"/>
    <e v="#NUM!"/>
    <x v="1"/>
    <x v="14"/>
  </r>
  <r>
    <n v="984"/>
    <n v="1002505220"/>
    <n v="3"/>
    <x v="3"/>
    <n v="4"/>
    <s v="MAGELANG"/>
    <s v="PURWOREJJO"/>
    <s v="PWJ"/>
    <s v="REG"/>
    <s v="AO"/>
    <s v="NEW SALES"/>
    <s v="1P INET"/>
    <s v="98 | OSS - CANCEL COMPLETE"/>
    <s v="RBS-Regional 3"/>
    <d v="2026-08-02T12:40:56"/>
    <d v="2026-08-04T16:32:45"/>
    <n v="69356982"/>
    <m/>
    <n v="142138510430"/>
    <s v="PT BRAMASTRA BAKTI SOLUSINDO UR APOTEK PRO PURWOREJO"/>
    <s v="ODP-PWJ-FAC/12 FAC/D04/01.12"/>
    <s v="WO060709881"/>
    <m/>
    <m/>
    <m/>
    <n v="110.0137514"/>
    <n v="-7.7153964999999998"/>
    <s v="|MN00542|MYIA-074953441460/POI/HUSEIN/089672423536/bramastrajakarta1@gmail.com"/>
    <s v="MYIB_ASSISTANT"/>
    <m/>
    <m/>
    <m/>
    <m/>
    <m/>
    <m/>
    <m/>
    <m/>
    <s v="Management Janji"/>
    <s v="2026-08-04 15:00:00 | telp :089672423536 alt : manja : pagi / siang 03/08/2026 hub sebelum ke lokasi "/>
    <s v="FCC"/>
    <d v="2026-02-08T12:54:43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telp :089672423536 alt : manja : pagi / siang 03/08/2026 hub sebelum ke lokasi "/>
    <m/>
    <m/>
    <m/>
    <e v="#NUM!"/>
    <e v="#NUM!"/>
    <x v="1"/>
    <x v="1"/>
  </r>
  <r>
    <n v="985"/>
    <n v="1002507811"/>
    <n v="3"/>
    <x v="1"/>
    <n v="4"/>
    <s v="SEMARANG"/>
    <s v="KENDAL"/>
    <s v="WLR"/>
    <s v="REG"/>
    <s v="AO"/>
    <s v="NEW SALES"/>
    <s v="1P INET"/>
    <s v="Completed (PS)"/>
    <s v="RBS-Regional 3"/>
    <d v="2026-08-04T11:37:56"/>
    <d v="2026-08-04T17:57:22"/>
    <n v="69358161"/>
    <m/>
    <n v="143407106629"/>
    <s v="TOKO SEMBAKO MADURA"/>
    <s v="ODP-WLR-FD/052"/>
    <s v="WO060875290"/>
    <m/>
    <m/>
    <m/>
    <n v="110.06444"/>
    <n v="-6.9732383999999996"/>
    <s v="|MN02256|MYIA-011701290735/POI/MUHAMMAD ROHMANI/081219876542/boucah02@gmail.com"/>
    <s v="MYIB_ASSISTANT"/>
    <m/>
    <m/>
    <m/>
    <m/>
    <m/>
    <m/>
    <m/>
    <m/>
    <s v="Management Janji"/>
    <s v="2026-08-05 08:00:00 | Jam pemasangan : 12.00 Info Tambahan : Hubungi pelanggan dulu sebelum ke lokasi terimakasih "/>
    <s v="FCC"/>
    <d v="2026-04-08T11:40:22"/>
    <d v="2026-08-05T08:00:00"/>
    <m/>
    <s v="PS"/>
    <s v="WELERI"/>
    <s v="NO ADDON"/>
    <n v="20260804"/>
    <s v="Completed"/>
    <s v="HSI Bisnis Basic Promo HUT Telkom PSB 70% - 50 Mbps"/>
    <s v="INDIBIZ"/>
    <m/>
    <m/>
    <d v="2026-08-05T08:00:00"/>
    <s v="2026-08-05 08:00:00 | Jam pemasangan : 12.00 Info Tambahan : Hubungi pelanggan dulu sebelum ke lokasi terimakasih "/>
    <n v="2026"/>
    <n v="8"/>
    <n v="4"/>
    <d v="2026-08-04T00:00:00"/>
    <n v="-1.3333333333357587"/>
    <x v="0"/>
    <x v="1"/>
  </r>
  <r>
    <n v="986"/>
    <n v="1002511781"/>
    <n v="3"/>
    <x v="4"/>
    <n v="5"/>
    <s v="KUPANG"/>
    <s v="MAUMERE"/>
    <s v="LRT"/>
    <s v="REG"/>
    <s v="AO"/>
    <s v="NEW SALES"/>
    <m/>
    <s v="8 | OSS - PONR"/>
    <s v="RBS-Regional 3"/>
    <d v="2026-08-06T10:28:50"/>
    <d v="2026-08-07T16:01:03"/>
    <n v="69359722"/>
    <m/>
    <n v="172509796584"/>
    <s v="CV NUBA DAI for BADAN PENANGGULANGAN BENCANA DAERAH KAB FLOTIM"/>
    <s v="ODP-LRT-FB/18"/>
    <s v="WO061097677"/>
    <m/>
    <m/>
    <m/>
    <n v="123.0191166"/>
    <n v="-8.3128781000000007"/>
    <s v="IBCARE-PI|CV NUBA DAI for BADAN PENANGGULANGAN BENCANA DAERAH KAB FLOTIM|MC40287|081237013406|bpbd_kab.flotim@yahoo.com|INDIBIZ 200 Mbps"/>
    <s v="Sales Force DBS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6-08T10:39:54"/>
    <d v="2026-08-08T08:00:00"/>
    <m/>
    <s v="ACT_COM"/>
    <s v="X"/>
    <s v="NETMONK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1"/>
    <x v="35"/>
  </r>
  <r>
    <n v="987"/>
    <n v="1002516608"/>
    <n v="3"/>
    <x v="1"/>
    <n v="4"/>
    <s v="PEKALONGAN"/>
    <s v="BREBES"/>
    <s v="KTM"/>
    <s v="REG"/>
    <s v="AO"/>
    <s v="NEW SALES"/>
    <s v="1P INET"/>
    <s v="Completed (PS)"/>
    <s v="RBS-Regional 3"/>
    <d v="2026-08-09T17:19:56"/>
    <d v="2026-08-10T14:25:44"/>
    <n v="69361959"/>
    <m/>
    <n v="142214106575"/>
    <s v="CV. SUBEKTI SETIABUDI"/>
    <s v="ODP-KTM-FK/038"/>
    <s v="WO061336968"/>
    <m/>
    <m/>
    <m/>
    <n v="108.883381"/>
    <n v="-6.9371479999999996"/>
    <s v="|MN00292|MYIA-020955482503/POI/WALUYO/083106402708/syafirareal8@gmail.com"/>
    <s v="MYIB_ASSISTANT"/>
    <m/>
    <m/>
    <m/>
    <m/>
    <m/>
    <m/>
    <m/>
    <m/>
    <s v="Management Janji"/>
    <s v="2026-08-10 15:00:00 | M Janji : (10/08/2026) jam Pasang : 09:00 Note : hubungi pelanggan jika ingin kelokasi "/>
    <s v="FCC"/>
    <d v="2026-09-08T17:25:08"/>
    <d v="2026-08-10T15:00:00"/>
    <m/>
    <s v="PS"/>
    <s v="KETANGGUNGAN"/>
    <s v="NO ADDON"/>
    <n v="20260810"/>
    <s v="Completed"/>
    <s v="HSI Bisnis Promo HUT Telkom PSB 70% - 100 Mbps"/>
    <s v="INDIBIZ"/>
    <m/>
    <m/>
    <d v="2026-08-10T15:00:00"/>
    <s v="2026-08-10 15:00:00 | M Janji : (10/08/2026) jam Pasang : 09:00 Note : hubungi pelanggan jika ingin kelokasi "/>
    <n v="2026"/>
    <n v="8"/>
    <n v="10"/>
    <d v="2026-08-10T00:00:00"/>
    <n v="-0.625"/>
    <x v="0"/>
    <x v="1"/>
  </r>
  <r>
    <n v="988"/>
    <n v="1002514770"/>
    <n v="3"/>
    <x v="0"/>
    <n v="5"/>
    <s v="KEDIRI"/>
    <s v="KEDIRI"/>
    <s v="KDI"/>
    <s v="REG"/>
    <s v="AO"/>
    <s v="NEW SALES"/>
    <s v="1P INET"/>
    <s v="Completed (PS)"/>
    <s v="RBS-Regional 3"/>
    <d v="2026-08-07T14:08:56"/>
    <d v="2026-08-08T13:34:45"/>
    <n v="69360847"/>
    <m/>
    <n v="152610241478"/>
    <s v="SPBU 54.641.45 PUTIH GAMPENGREJO"/>
    <s v="ODP-KDI-FAB/25 FAB/D01/25.01"/>
    <s v="WO061170111"/>
    <m/>
    <m/>
    <m/>
    <n v="112.01673869043501"/>
    <n v="-7.7782943481436098"/>
    <s v="MD|MYDB-20260807264644|DN00001/MN01011|SPBU 54.641.45 PUTIH GAMPENGREJO|08563511931"/>
    <s v="MYDIGIBIZPARTNER"/>
    <m/>
    <m/>
    <m/>
    <m/>
    <m/>
    <m/>
    <m/>
    <m/>
    <s v="Management Janji"/>
    <s v="2026-08-08 13:00:00 | Nama Pic : BP EDI No Hp Pic : 08563511931 Jam Pemasangan : 08:00 - 12.00 Tanggal Pemasangan : SABTU 08 AGUSTUS 2026 Info Tambahan : Hubungi pelanggan sebelum datang ke lokasi, terima kasih."/>
    <s v="FCC"/>
    <d v="2026-07-08T14:10:02"/>
    <d v="2026-08-08T13:00:00"/>
    <m/>
    <s v="PS"/>
    <s v="X"/>
    <s v="NO ADDON"/>
    <n v="20260808"/>
    <s v="Completed"/>
    <s v="HSI Bisnis Promo HUT Telkom PSB 70% - 50 Mbps"/>
    <s v="INDIBIZ"/>
    <m/>
    <m/>
    <d v="2026-08-08T13:00:00"/>
    <s v="2026-08-08 13:00:00 | Nama Pic : BP EDI No Hp Pic : 08563511931 Jam Pemasangan : 08:00 - 12.00 Tanggal Pemasangan : SABTU 08 AGUSTUS 2026 Info Tambahan : Hubungi pelanggan sebelum datang ke lokasi, terima kasih."/>
    <n v="2026"/>
    <n v="8"/>
    <n v="8"/>
    <d v="2026-08-08T00:00:00"/>
    <n v="-0.54166666666424135"/>
    <x v="0"/>
    <x v="24"/>
  </r>
  <r>
    <n v="989"/>
    <n v="1002506219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4:17:22"/>
    <d v="2026-08-05T10:37:03"/>
    <n v="69357615"/>
    <m/>
    <m/>
    <s v="GEDUNG ANSENA AUDIT GLOBAL 1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1"/>
    <x v="1"/>
  </r>
  <r>
    <n v="990"/>
    <n v="1002515473"/>
    <n v="3"/>
    <x v="5"/>
    <n v="5"/>
    <s v="MADURA"/>
    <s v="PAMEKASAN"/>
    <s v="ABT"/>
    <s v="REG"/>
    <s v="AO"/>
    <s v="NEW SALES"/>
    <s v="1P INET"/>
    <s v="102 | FOLLOW UP COMPLETED"/>
    <s v="RBS-Regional 3"/>
    <d v="2026-08-07T18:38:56"/>
    <d v="2026-08-08T11:22:34"/>
    <n v="69361145"/>
    <m/>
    <n v="152429209473"/>
    <s v="TOKO MAKMUR ABADI"/>
    <s v="ODP-ABU-FD/07 FD/D01/07.01"/>
    <s v="WO061201018"/>
    <m/>
    <m/>
    <m/>
    <n v="113.653525225818"/>
    <n v="-6.8891921076257701"/>
    <s v="MD|MYDB-20260807264693|DN00001/MN00806|TOKO MAKMUR ABADI|08132834210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REVOKE"/>
    <s v="X"/>
    <s v="NO ADDON"/>
    <m/>
    <s v="Follow Up Revoke Completed, New Order ID : SC1002515804"/>
    <s v="HSI Bisnis Promo HUT Telkom PSB 70% - 300 Mbps"/>
    <s v="INDIBIZ"/>
    <m/>
    <m/>
    <d v="2026-08-08T15:00:00"/>
    <s v="2026-08-08 15:00:00 | M Janji : (08/08/026) jam Pasang : 09:00 Note : hubungi pelanggan jika ingin kelokasi"/>
    <m/>
    <m/>
    <m/>
    <e v="#NUM!"/>
    <e v="#NUM!"/>
    <x v="1"/>
    <x v="7"/>
  </r>
  <r>
    <n v="991"/>
    <n v="1002504480"/>
    <n v="3"/>
    <x v="4"/>
    <n v="5"/>
    <s v="KUPANG"/>
    <s v="ENDE"/>
    <s v="END"/>
    <s v="REG"/>
    <s v="AO"/>
    <s v="NEW SALES"/>
    <s v="1P INET"/>
    <s v="Completed (PS)"/>
    <s v="RBS-Regional 3"/>
    <d v="2026-08-01T11:56:56"/>
    <d v="2026-08-03T21:12:23"/>
    <n v="69356682"/>
    <m/>
    <n v="172506788740"/>
    <s v="KIOS NATASYA"/>
    <s v="ODP-END-FD/78 FD/D07/78.01"/>
    <s v="WO060637768"/>
    <m/>
    <m/>
    <m/>
    <n v="121.6601038"/>
    <n v="-8.8349060999999995"/>
    <s v="|MC40144|MYIA-038886948797/POI/JORAM MELKY SEDEK/081238064530/korosantos9605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2:09:52"/>
    <d v="2026-08-02T08:00:00"/>
    <m/>
    <s v="PS"/>
    <s v="ENDE"/>
    <s v="NO ADDON"/>
    <n v="20260803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3"/>
    <d v="2026-08-03T00:00:00"/>
    <n v="0.66666666666424135"/>
    <x v="0"/>
    <x v="22"/>
  </r>
  <r>
    <n v="992"/>
    <n v="1002512081"/>
    <n v="3"/>
    <x v="2"/>
    <n v="5"/>
    <s v="DENPASAR"/>
    <s v="SANUR"/>
    <s v="SAU"/>
    <s v="REG"/>
    <s v="AO"/>
    <s v="NEW SALES"/>
    <m/>
    <s v="CANCEL COMPLETED"/>
    <s v="RBS-Regional 2"/>
    <d v="2026-08-06T11:35:45"/>
    <d v="2026-08-10T02:01:08"/>
    <n v="69359844"/>
    <m/>
    <n v="172401298155"/>
    <s v="PT CERIA JUSINDO NUSANTARA"/>
    <s v="OTB-SAU-ICONMALLSANU"/>
    <m/>
    <m/>
    <m/>
    <m/>
    <n v="115.263330213494"/>
    <n v="-8.6866822221895497"/>
    <s v="MB00304; Nuryadi 087877212653 081383396669; finance@boostjuicebars.co.id; HSI BISNIS + NETMONK 50 MBPS 462K; Firra"/>
    <s v="Sales Force DBS"/>
    <m/>
    <m/>
    <m/>
    <m/>
    <m/>
    <m/>
    <m/>
    <m/>
    <m/>
    <m/>
    <m/>
    <d v="2026-06-08T11:39:52"/>
    <m/>
    <m/>
    <s v="REJECT_FCC"/>
    <s v="SANUR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2"/>
  </r>
  <r>
    <n v="993"/>
    <n v="1002515673"/>
    <n v="3"/>
    <x v="0"/>
    <n v="5"/>
    <s v="KEDIRI"/>
    <s v="NGANJUK"/>
    <s v="WRJ"/>
    <s v="REG"/>
    <s v="AO"/>
    <s v="NEW SALES"/>
    <s v="1P INET"/>
    <s v="Completed (PS)"/>
    <s v="RBS-Regional 3"/>
    <d v="2026-08-08T09:52:56"/>
    <d v="2026-08-08T22:00:44"/>
    <n v="69361272"/>
    <m/>
    <n v="152641204883"/>
    <s v="FOMO CAFE"/>
    <s v="ODP-WRJ-FD/21 FD/D03/21.01"/>
    <s v="WO061239452"/>
    <m/>
    <m/>
    <m/>
    <n v="112.058712"/>
    <n v="-7.6771010000000004"/>
    <s v="|MN02822|MYIA-053189488492/POI/PUTRA SURYA ADITYA DIMAS/085733670542/fomoprambon@gmail.com"/>
    <s v="MYIB_ASSISTANT"/>
    <m/>
    <m/>
    <m/>
    <m/>
    <m/>
    <m/>
    <m/>
    <m/>
    <s v="Management Janji"/>
    <s v="2026-08-09 08:00:00 | Nama PIC : Ibu Lulu No Hp : 085733670542 No Alt : - Tgl Pemasangan : 09 Agustus 2026 Interval : PAGI SIANG Note : Hubungi pelanggan terlebih dahulu"/>
    <s v="FCC"/>
    <d v="2026-08-08T09:55:05"/>
    <d v="2026-08-09T08:00:00"/>
    <m/>
    <s v="PS"/>
    <s v="KERTOSONO"/>
    <s v="NO ADDON"/>
    <n v="20260808"/>
    <s v="Completed"/>
    <s v="HSI Bisnis Promo HUT Telkom PSB 70% - 200 Mbps"/>
    <s v="INDIBIZ"/>
    <m/>
    <m/>
    <d v="2026-08-09T08:00:00"/>
    <s v="2026-08-09 08:00:00 | Nama PIC : Ibu Lulu No Hp : 085733670542 No Alt : - Tgl Pemasangan : 09 Agustus 2026 Interval : PAGI SIANG Note : Hubungi pelanggan terlebih dahulu"/>
    <n v="2026"/>
    <n v="8"/>
    <n v="8"/>
    <d v="2026-08-08T00:00:00"/>
    <n v="-1.3333333333357587"/>
    <x v="0"/>
    <x v="20"/>
  </r>
  <r>
    <n v="994"/>
    <n v="1002514403"/>
    <n v="3"/>
    <x v="0"/>
    <n v="5"/>
    <s v="KEDIRI"/>
    <s v="TRENGGALEK"/>
    <s v="TRE"/>
    <s v="REG"/>
    <s v="AO"/>
    <s v="NEW SALES"/>
    <s v="1P INET"/>
    <s v="Completed (PS)"/>
    <s v="RBS-Regional 3"/>
    <d v="2026-08-07T11:43:57"/>
    <d v="2026-08-08T18:17:22"/>
    <n v="69360643"/>
    <m/>
    <n v="152608207744"/>
    <s v="SPBU 54.663.02 TRENGGALEK"/>
    <s v="ODP-TRE-FD/50 FD/D02/50.01"/>
    <s v="WO061152506"/>
    <m/>
    <m/>
    <m/>
    <n v="111.70748709175599"/>
    <n v="-8.0617793118047505"/>
    <s v="|MN02702|MYIA-001887223238/POI/TONI ARIYANTO/085335055883/toniariyanto130885@gmail.com"/>
    <s v="MYIB_ASSISTANT"/>
    <m/>
    <m/>
    <m/>
    <m/>
    <m/>
    <m/>
    <m/>
    <m/>
    <s v="Management Janji"/>
    <s v="2026-08-08 08:00:00 | Nama PIC : Bapak Toni  No HP : 085335055883 No Alternatif : - M Janji : 08/08/2026 Jam Pasang : Pagi NoteÃ‚Â :  Hubungi terlebih dahulu sebelum ke lokasi "/>
    <s v="FCC"/>
    <d v="2026-07-08T11:55:04"/>
    <d v="2026-08-08T08:00:00"/>
    <m/>
    <s v="PS"/>
    <s v="TRENGGALEK"/>
    <s v="NO ADDON"/>
    <n v="20260808"/>
    <s v="Completed"/>
    <s v="HSI Bisnis Promo HUT Telkom PSB 70% - 50 Mbps"/>
    <s v="INDIBIZ"/>
    <m/>
    <m/>
    <d v="2026-08-08T08:00:00"/>
    <s v="2026-08-08 08:00:00 | Nama PIC : Bapak Toni  No HP : 085335055883 No Alternatif : - M Janji : 08/08/2026 Jam Pasang : Pagi NoteÃ‚Â :  Hubungi terlebih dahulu sebelum ke lokasi "/>
    <n v="2026"/>
    <n v="8"/>
    <n v="8"/>
    <d v="2026-08-08T00:00:00"/>
    <n v="-0.33333333333575865"/>
    <x v="0"/>
    <x v="3"/>
  </r>
  <r>
    <n v="995"/>
    <n v="1002512195"/>
    <n v="3"/>
    <x v="2"/>
    <n v="5"/>
    <s v="DENPASAR"/>
    <s v="JIMBARAN"/>
    <s v="JBR"/>
    <s v="REG"/>
    <s v="AO"/>
    <s v="NEW SALES"/>
    <m/>
    <s v="102 | FOLLOW UP COMPLETED"/>
    <s v="RBS-Regional 3"/>
    <d v="2026-08-06T12:04:53"/>
    <d v="2026-08-09T13:57:39"/>
    <n v="69359907"/>
    <m/>
    <n v="172415798690"/>
    <s v="VILLA SAHADEWA 78"/>
    <s v="ODP-JBR-FY/16"/>
    <s v="WO061186402"/>
    <m/>
    <m/>
    <m/>
    <n v="115.1409503"/>
    <n v="-8.8218001000000008"/>
    <s v="|MN02545|/CP IBU RINA/087840078118-087761045108/indorachel@gmail.com"/>
    <s v="Sales Force DBS"/>
    <m/>
    <m/>
    <m/>
    <m/>
    <m/>
    <m/>
    <m/>
    <m/>
    <s v="Management Janji"/>
    <s v="2026-08-08 13:00:00|Jam pemasangan : 12.00 Info Tambahan : Hubungi pelanggan dulu sebelum ke lokasi terimakasih  |40951378|MYDITA"/>
    <s v="FCC"/>
    <d v="2026-06-08T12:10:32"/>
    <d v="2026-08-08T13:00:00"/>
    <m/>
    <s v="REVOKE"/>
    <s v="JIMBARAN NUSA DUA"/>
    <s v="NO ADDON"/>
    <m/>
    <s v="Follow Up Revoke Completed, New Order ID : SC1002516512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3:00:00"/>
    <s v="2026-08-08 13:00:00|Jam pemasangan : 12.00 Info Tambahan : Hubungi pelanggan dulu sebelum ke lokasi terimakasih  |40951378|MYDITA"/>
    <m/>
    <m/>
    <m/>
    <e v="#NUM!"/>
    <e v="#NUM!"/>
    <x v="1"/>
    <x v="28"/>
  </r>
  <r>
    <n v="996"/>
    <n v="1002512270"/>
    <n v="3"/>
    <x v="7"/>
    <n v="4"/>
    <s v="KUDUS"/>
    <s v="PATI"/>
    <s v="PAT"/>
    <s v="REG"/>
    <s v="AO"/>
    <s v="NEW SALES"/>
    <s v="1P INET"/>
    <s v="98 | OSS - CANCEL COMPLETE"/>
    <s v="RBS-Regional 3"/>
    <d v="2026-08-06T12:46:57"/>
    <d v="2026-08-07T16:13:07"/>
    <n v="69359929"/>
    <m/>
    <n v="142551119462"/>
    <s v="Toko Firda"/>
    <s v="ODP-PAT-FP/035 FP/D03/035.01"/>
    <s v="WO061069113"/>
    <m/>
    <m/>
    <m/>
    <n v="110.972854"/>
    <n v="-6.8079489999999998"/>
    <s v="|MN00408|MYIA-018330847350/POI/toko firda/085726526171/riaupt754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55:41"/>
    <d v="2026-08-07T13:00:00"/>
    <s v="Kendala Pelanggan"/>
    <s v="CANCEL"/>
    <s v="X"/>
    <s v="NO ADDON"/>
    <m/>
    <s v="Cancel 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1"/>
    <x v="1"/>
  </r>
  <r>
    <n v="997"/>
    <n v="1002515840"/>
    <n v="3"/>
    <x v="4"/>
    <n v="5"/>
    <s v="MATARAM"/>
    <s v="BIMA"/>
    <s v="SIL"/>
    <s v="REG"/>
    <s v="AO"/>
    <s v="NEW SALES"/>
    <m/>
    <s v="Completed (PS)"/>
    <s v="RBS-Regional 3"/>
    <d v="2026-08-08T11:57:47"/>
    <d v="2026-08-08T12:31:20"/>
    <n v="69357755"/>
    <m/>
    <n v="172617203001"/>
    <s v="Toko Aisyah plus plus"/>
    <s v="ODP-SIL-FAB/04"/>
    <s v="WO061252170"/>
    <m/>
    <m/>
    <m/>
    <n v="118.571001681203"/>
    <n v="-8.5180584778785402"/>
    <s v="|MN02085|MYIA-074173164245/POI/umar/082341477797/wadubura1976@gmail.com"/>
    <s v="MYDIGIBIZPARTNER"/>
    <m/>
    <m/>
    <m/>
    <m/>
    <m/>
    <m/>
    <m/>
    <m/>
    <s v="Management Janji"/>
    <s v="2026-08-04 13:00:00 |   M Janji : (04/08/2026)  jam Pasang : 09:00  Note : hubungi pelanggan jika ingin kelokasi"/>
    <s v="FCC"/>
    <d v="2026-08-08T12:09:43"/>
    <m/>
    <m/>
    <s v="PS"/>
    <s v="BIMA BARAT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4 13:00:00 |   M Janji : (04/08/2026)  jam Pasang : 09:00  Note : hubungi pelanggan jika ingin kelokasi"/>
    <n v="2026"/>
    <n v="8"/>
    <n v="8"/>
    <d v="2026-08-08T00:00:00"/>
    <n v="-0.29166666666424135"/>
    <x v="0"/>
    <x v="8"/>
  </r>
  <r>
    <n v="998"/>
    <n v="1002509073"/>
    <n v="3"/>
    <x v="4"/>
    <n v="5"/>
    <s v="MATARAM"/>
    <s v="SUMBAWA"/>
    <s v="EMP"/>
    <s v="REG"/>
    <s v="AO"/>
    <s v="NEW SALES"/>
    <m/>
    <s v="Completed (PS)"/>
    <s v="RBS-Regional 3"/>
    <d v="2026-08-04T16:04:47"/>
    <d v="2026-08-04T17:55:17"/>
    <n v="69352188"/>
    <m/>
    <n v="172612801935"/>
    <s v="GADAIKU EMPANG"/>
    <s v="ODP-EMP-FAB/23"/>
    <s v="WO060917496"/>
    <m/>
    <m/>
    <m/>
    <n v="117.997502"/>
    <n v="-8.7580690000000008"/>
    <s v="|MN01576|MYIA-091638678224/POI/abdurrahim/082340957350/gadaikuempang@gmail.com"/>
    <s v="Sales Profesional"/>
    <m/>
    <m/>
    <m/>
    <m/>
    <m/>
    <m/>
    <m/>
    <m/>
    <s v="Management Janji"/>
    <s v="2026-07-28 08:00:00 | Nama PIC : Bp Abdurahim  No HP : 082340957350  No Alt : -  M Janji :  28 Juli 2026  Jam Pasang : Pagi / Siang  Note : hubungi pelanggan jika ingin kelokasi"/>
    <s v="FCC"/>
    <d v="2026-04-08T16:25:34"/>
    <m/>
    <s v="Kendala Lainnya"/>
    <s v="PS"/>
    <s v="SUMBAWA TIMU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8 08:00:00 | Nama PIC : Bp Abdurahim  No HP : 082340957350  No Alt : -  M Janji :  28 Juli 2026  Jam Pasang : Pagi / Siang  Note : hubungi pelanggan jika ingin kelokasi"/>
    <n v="2026"/>
    <n v="8"/>
    <n v="4"/>
    <d v="2026-08-04T00:00:00"/>
    <n v="-0.29166666666424135"/>
    <x v="0"/>
    <x v="4"/>
  </r>
  <r>
    <n v="999"/>
    <n v="1002505639"/>
    <n v="3"/>
    <x v="1"/>
    <n v="4"/>
    <s v="PEKALONGAN"/>
    <s v="BREBES"/>
    <s v="BRB"/>
    <s v="REG"/>
    <s v="AO"/>
    <s v="NEW SALES"/>
    <m/>
    <s v="102 | FOLLOW UP COMPLETED"/>
    <s v="RBS-Regional 3"/>
    <d v="2026-08-03T09:40:42"/>
    <d v="2026-08-06T12:55:29"/>
    <n v="69357257"/>
    <m/>
    <n v="146284107597"/>
    <s v="Yayasan Harapan Umat"/>
    <s v="ODP-BRB-FA/040"/>
    <s v="WO060971256"/>
    <m/>
    <m/>
    <m/>
    <n v="109.047898351924"/>
    <n v="-6.8647149792305502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jam Pasang pagi / siang  Note : hubungi pelanggan jika ingin kelokasi|40981182|MYDITA"/>
    <s v="FCC"/>
    <d v="2026-03-08T09:55:19"/>
    <d v="2026-08-06T08:00:00"/>
    <s v="Kendala Teknik"/>
    <s v="REVOKE"/>
    <s v="X"/>
    <s v="NO ADDON"/>
    <m/>
    <s v="Follow Up Revoke Completed, New Order ID : SC1002512289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M Janji : (06/08/2026) jam Pasang pagi / siang  Note : hubungi pelanggan jika ingin kelokasi|40981182|MYDITA"/>
    <m/>
    <m/>
    <m/>
    <e v="#NUM!"/>
    <e v="#NUM!"/>
    <x v="1"/>
    <x v="1"/>
  </r>
  <r>
    <n v="1000"/>
    <n v="1002508987"/>
    <n v="3"/>
    <x v="5"/>
    <n v="5"/>
    <s v="MADURA"/>
    <s v="BANGKALAN"/>
    <s v="KML"/>
    <s v="REG"/>
    <s v="AO"/>
    <s v="NEW SALES"/>
    <m/>
    <s v="CANCEL COMPLETED"/>
    <s v="RBS-Regional 3"/>
    <d v="2026-08-04T15:44:12"/>
    <d v="2026-08-07T15:48:56"/>
    <n v="69358464"/>
    <m/>
    <n v="152436204011"/>
    <s v="Toko Santriawan UTM"/>
    <s v="ODP-KML-FF/47"/>
    <m/>
    <m/>
    <m/>
    <m/>
    <n v="112.7226233"/>
    <n v="-7.1128659000000001"/>
    <s v="|MN02600|/Toko Santriawan UTM/HSI Bisnis Promo HUT Telkom (1:1) 50 Mbps (Rp 355.000) PSB Rp 150.000/087892187243/oohppp858@gmail.com/Salman Al Farisi/-7.12603,112.7242751,769/Jln. Raya Telang GG 2 ,Kama Bangkalan"/>
    <s v="Sales Force DBS"/>
    <m/>
    <m/>
    <m/>
    <m/>
    <m/>
    <m/>
    <m/>
    <m/>
    <m/>
    <m/>
    <m/>
    <d v="2026-04-08T15:55:14"/>
    <m/>
    <m/>
    <s v="REJECT_FCC"/>
    <s v="X"/>
    <s v="NO ADDON"/>
    <m/>
    <s v="DECLINE : Decline - Batal Order SOPHAN SOPYAN 4090082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  <x v="7"/>
  </r>
  <r>
    <n v="1001"/>
    <n v="1002510442"/>
    <n v="3"/>
    <x v="0"/>
    <n v="5"/>
    <s v="MALANG"/>
    <s v="BATU"/>
    <s v="BLB"/>
    <s v="REG"/>
    <s v="AO"/>
    <s v="NEW SALES"/>
    <s v="1P INET"/>
    <s v="Completed (PS)"/>
    <s v="RBS-Regional 3"/>
    <d v="2026-08-05T12:59:56"/>
    <d v="2026-08-06T14:27:24"/>
    <n v="69359138"/>
    <m/>
    <n v="152702232119"/>
    <s v="kedai titi"/>
    <s v="ODP-BLB-FDX/58 FDX/D03/58.01"/>
    <s v="WO060979390"/>
    <m/>
    <m/>
    <m/>
    <n v="112.652389"/>
    <n v="-7.9574249999999997"/>
    <s v="|MN00519|MYIA-094997768747/POI/Agus rubiyanto/0881027638544/titi.kos@outlook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3:10:17"/>
    <d v="2026-08-06T13:00:00"/>
    <m/>
    <s v="PS"/>
    <s v="BLIMBING"/>
    <s v="NO ADDON"/>
    <n v="20260806"/>
    <s v="Completed"/>
    <s v="HSI Bisnis Basic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0"/>
  </r>
  <r>
    <n v="1002"/>
    <n v="1002517464"/>
    <n v="3"/>
    <x v="5"/>
    <n v="5"/>
    <s v="SBY UTARA"/>
    <s v="GRESIK"/>
    <s v="BPG"/>
    <s v="REG"/>
    <s v="AO"/>
    <s v="NEW SALES"/>
    <s v="1P INET"/>
    <s v="Completed (PS)"/>
    <s v="RBS-Regional 3"/>
    <d v="2026-08-10T11:32:56"/>
    <d v="2026-08-10T22:22:47"/>
    <n v="69362307"/>
    <m/>
    <n v="152443208730"/>
    <s v="PKMÃ‚Â DAWARBLANDONG RUANG ADMIN"/>
    <s v="ODP-BPG-FL/35 FL/D04/35.01"/>
    <s v="WO061379839"/>
    <m/>
    <m/>
    <m/>
    <n v="112.425116"/>
    <n v="-7.3288089999999997"/>
    <s v="MD|MYDB-20260808264717|DN00001/MN02100|PKMÃ‚Â DAWARBLANDONG RUANG ADMIN|081357066470"/>
    <s v="MYDIGIBIZPARTNER"/>
    <m/>
    <m/>
    <m/>
    <m/>
    <m/>
    <m/>
    <m/>
    <m/>
    <s v="Management Janji"/>
    <s v="2026-08-11 08:00:00 | Nama PIC : Ibu Wijayanti No HP : 081357066470 Alt : - M Janji : 11/08/2026 Jam Pasang : 08.00 - 13:00  NoteÃ‚Â :  hubungi terlebih dahulu sebelum kelokasi"/>
    <s v="FCC"/>
    <d v="2026-10-08T11:40:04"/>
    <d v="2026-08-11T08:00:00"/>
    <m/>
    <s v="PS"/>
    <s v="NON-HERO GRESIK"/>
    <s v="NO ADDON"/>
    <n v="20260810"/>
    <s v="Completed"/>
    <s v="HSI Bisnis Promo HUT Telkom PSB 70% - 75 Mbps"/>
    <s v="INDIBIZ"/>
    <m/>
    <m/>
    <d v="2026-08-11T08:00:00"/>
    <s v="2026-08-11 08:00:00 | Nama PIC : Ibu Wijayanti No HP : 081357066470 Alt : - M Janji : 11/08/2026 Jam Pasang : 08.00 - 13:00  NoteÃ‚Â :  hubungi terlebih dahulu sebelum kelokasi"/>
    <n v="2026"/>
    <n v="8"/>
    <n v="10"/>
    <d v="2026-08-10T00:00:00"/>
    <n v="-1.3333333333357587"/>
    <x v="0"/>
    <x v="14"/>
  </r>
  <r>
    <n v="1003"/>
    <n v="1002510416"/>
    <n v="3"/>
    <x v="2"/>
    <n v="5"/>
    <s v="DENPASAR"/>
    <s v="JIMBARAN"/>
    <s v="JBR"/>
    <s v="REG"/>
    <s v="AO"/>
    <s v="NEW SALES"/>
    <m/>
    <s v="QC MIA - INVALID QUALITY CONTROL MIA"/>
    <s v="RBS-Regional 3"/>
    <d v="2026-08-05T12:46:36"/>
    <d v="2026-08-09T16:13:12"/>
    <n v="69359109"/>
    <m/>
    <n v="172415798687"/>
    <s v="VILLA SAHADEWA 78"/>
    <s v="ODP-JBR-FY/14"/>
    <m/>
    <m/>
    <m/>
    <m/>
    <n v="115.140953236957"/>
    <n v="-8.8217404720708608"/>
    <s v="|MN02545|/PIC DIAH ADE JUNIARTI/087840078118-087761045108/indorachel@gmail.com"/>
    <s v="Sales Force DBS"/>
    <m/>
    <m/>
    <m/>
    <m/>
    <m/>
    <m/>
    <m/>
    <m/>
    <m/>
    <m/>
    <m/>
    <d v="2026-05-08T12:55:33"/>
    <m/>
    <m/>
    <s v="QC1"/>
    <s v="JIMBARAN NUSA DUA"/>
    <s v="NO ADDON"/>
    <m/>
    <s v="QC MIA - INVALID QUALITY CONTROL MIA - Foto Dokumen Usaha Tidak Valid - uploadkan dokumen NIB/SKU/NPWP yang terdaftar atas n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28"/>
  </r>
  <r>
    <n v="1004"/>
    <n v="1002508282"/>
    <n v="3"/>
    <x v="1"/>
    <n v="4"/>
    <s v="PEKALONGAN"/>
    <s v="BATANG"/>
    <s v="BTG"/>
    <s v="REG"/>
    <s v="AO"/>
    <s v="NEW SALES"/>
    <s v="1P INET"/>
    <s v="Completed (PS)"/>
    <s v="RBS-Regional 3"/>
    <d v="2026-08-04T13:37:56"/>
    <d v="2026-08-05T13:04:55"/>
    <n v="69358306"/>
    <m/>
    <n v="146279105463"/>
    <s v="TOKO BAROKAH"/>
    <s v="ODP-BTG-FK/038 FK/D03/038.01"/>
    <s v="WO060895157"/>
    <m/>
    <m/>
    <m/>
    <n v="109.728281"/>
    <n v="-6.9001330000000003"/>
    <s v="|MN00925|MYIA-069404448257/POI/rohmad hidayat/085385419812/rohmadhidayat1209@gmail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3:39:51"/>
    <d v="2026-08-05T13:00:00"/>
    <m/>
    <s v="PS"/>
    <s v="X"/>
    <s v="NO ADDON"/>
    <n v="20260805"/>
    <s v="Completed"/>
    <s v="HSI Bisnis Promo HUT Telkom PSB 70% - 100 Mbps Dual Band"/>
    <s v="INDIBIZ"/>
    <m/>
    <m/>
    <d v="2026-08-05T13:00:00"/>
    <s v="2026-08-05 13:00:00 | M Janji : (05/08/2026) jam Pasang : 09:00 Note : hubungi pelanggan jika ingin kelokasi"/>
    <n v="2026"/>
    <n v="8"/>
    <n v="5"/>
    <d v="2026-08-05T00:00:00"/>
    <n v="-0.54166666666424135"/>
    <x v="0"/>
    <x v="1"/>
  </r>
  <r>
    <n v="1005"/>
    <n v="1002515891"/>
    <n v="3"/>
    <x v="0"/>
    <n v="5"/>
    <s v="KEDIRI"/>
    <s v="TULUNGAGUNG"/>
    <s v="TUL"/>
    <s v="REG"/>
    <s v="AO"/>
    <s v="NEW SALES"/>
    <s v="1P INET"/>
    <s v="Completed (PS)"/>
    <s v="RBS-Regional 3"/>
    <d v="2026-08-08T12:40:56"/>
    <d v="2026-08-10T10:01:11"/>
    <n v="69361430"/>
    <m/>
    <n v="152606246406"/>
    <s v="UD. HARMI SULISTYORINI (SPBU Pertamina 54.662.26)"/>
    <s v="ODP-TUL-FN/89 FN/D04/89.01"/>
    <s v="WO061256141"/>
    <m/>
    <m/>
    <m/>
    <n v="111.87668556195"/>
    <n v="-8.0668669997057592"/>
    <s v="|MN02702|MYIA-008536462857/POI/FIANA MARZANU/08578578102/spbubsgroup26@gmail.com"/>
    <s v="MYIB_ASSISTANT"/>
    <m/>
    <m/>
    <m/>
    <m/>
    <m/>
    <m/>
    <m/>
    <m/>
    <s v="Management Janji"/>
    <s v="2026-08-09 13:00:00 | Nama Pic : bp FIANA MARZANU No Hp Pic : 085785781025 No alt : - Jam Pemasangan : pagi  Tanggal Pemasangan : 9 Agustus 2026"/>
    <s v="FCC"/>
    <d v="2026-08-08T12:55:02"/>
    <d v="2026-08-09T13:00:00"/>
    <m/>
    <s v="PS"/>
    <s v="TULUNGAGUNG"/>
    <s v="NO ADDON"/>
    <n v="20260810"/>
    <s v="Completed"/>
    <s v="HSI Bisnis Promo HUT Telkom PSB 70% - 50 Mbps"/>
    <s v="INDIBIZ"/>
    <m/>
    <m/>
    <d v="2026-08-09T13:00:00"/>
    <s v="2026-08-09 13:00:00 | Nama Pic : bp FIANA MARZANU No Hp Pic : 085785781025 No alt : - Jam Pemasangan : pagi  Tanggal Pemasangan : 9 Agustus 2026"/>
    <n v="2026"/>
    <n v="8"/>
    <n v="10"/>
    <d v="2026-08-10T00:00:00"/>
    <n v="0.45833333333575865"/>
    <x v="0"/>
    <x v="18"/>
  </r>
  <r>
    <n v="1006"/>
    <n v="1002516090"/>
    <n v="3"/>
    <x v="5"/>
    <n v="5"/>
    <s v="MADURA"/>
    <s v="BANGKALAN"/>
    <s v="KPP"/>
    <s v="REG"/>
    <s v="AO"/>
    <s v="NEW SALES"/>
    <s v="1P INET"/>
    <s v="Completed (PS)"/>
    <s v="RBS-Regional 3"/>
    <d v="2026-08-08T15:20:56"/>
    <d v="2026-08-10T10:05:31"/>
    <n v="69361553"/>
    <m/>
    <n v="152437905587"/>
    <s v="TOKO DIEGO"/>
    <s v="ODP-KPP-FAD/92 FAD/D09/92.01"/>
    <s v="WO061274608"/>
    <m/>
    <m/>
    <m/>
    <n v="113.279474750161"/>
    <n v="-6.9499173479608602"/>
    <s v="MD|MYDB-20260805264404|DN00001/MN02006|TOKO DIEGO|08567525556"/>
    <s v="MYDIGIBIZPARTNER"/>
    <m/>
    <m/>
    <m/>
    <m/>
    <m/>
    <m/>
    <m/>
    <m/>
    <s v="Management Janji"/>
    <s v="2026-08-09 13:00:00 | M Janji : 9 agustus 2026 jam Pasang : pagi siang Note : hubungi pelanggan jika ingin kelokasi "/>
    <s v="FCC"/>
    <d v="2026-08-08T15:25:37"/>
    <d v="2026-08-09T13:00:00"/>
    <m/>
    <s v="PS"/>
    <s v="X"/>
    <s v="NETMONK"/>
    <n v="20260810"/>
    <s v="Completed"/>
    <s v="HSI Bisnis Bundling Netmonk Promo 2026 PSB 70% - 300 Mbps"/>
    <s v="INDIBIZ"/>
    <m/>
    <m/>
    <d v="2026-08-09T13:00:00"/>
    <s v="2026-08-09 13:00:00 | M Janji : 9 agustus 2026 jam Pasang : pagi siang Note : hubungi pelanggan jika ingin kelokasi "/>
    <n v="2026"/>
    <n v="8"/>
    <n v="10"/>
    <d v="2026-08-10T00:00:00"/>
    <n v="0.45833333333575865"/>
    <x v="0"/>
    <x v="7"/>
  </r>
  <r>
    <n v="1007"/>
    <n v="1002504523"/>
    <n v="3"/>
    <x v="7"/>
    <n v="4"/>
    <s v="KUDUS"/>
    <s v="JEPARA"/>
    <s v="PEC"/>
    <s v="REG"/>
    <s v="AO"/>
    <s v="NEW SALES"/>
    <s v="1P INET"/>
    <s v="Completed (PS)"/>
    <s v="RBS-Regional 3"/>
    <d v="2026-08-01T12:31:56"/>
    <d v="2026-08-02T16:52:24"/>
    <n v="69356695"/>
    <m/>
    <n v="146593115331"/>
    <s v="Kaizen Home Service (AC &amp; Listrik)"/>
    <s v="ODP-PEC-FN/001"/>
    <s v="WO060641761"/>
    <m/>
    <m/>
    <m/>
    <n v="110.7395842"/>
    <n v="-6.6907300999999997"/>
    <s v="|MN01761|MYIA-052025500867/POI/khazinul Asror/085226507007/koziac07@gmail.com"/>
    <s v="MYIB_ASSISTANT"/>
    <m/>
    <m/>
    <m/>
    <m/>
    <m/>
    <m/>
    <m/>
    <m/>
    <s v="Management Janji"/>
    <s v="2026-08-02 13:00:00 | telp :085226507007 Tanggal pemasangan :02/08/2026 Jam pemasangan : pagi/siang Info Tambahan : Hubungi pelanggan dulu sebelum ke lokasi terima kasih"/>
    <s v="FCC"/>
    <d v="2026-01-08T12:40:34"/>
    <d v="2026-08-02T13:00:00"/>
    <m/>
    <s v="PS"/>
    <s v="PECANGAAN"/>
    <s v="NO ADDON"/>
    <n v="20260802"/>
    <s v="Completed"/>
    <s v="HSI Bisnis Promo HUT Telkom PSB 70% - 50 Mbps"/>
    <s v="INDIBIZ"/>
    <m/>
    <m/>
    <d v="2026-08-02T13:00:00"/>
    <s v="2026-08-02 13:00:00 | telp :085226507007 Tanggal pemasangan :02/08/2026 Jam pemasangan : pagi/siang Info Tambahan : Hubungi pelanggan dulu sebelum ke lokasi terima kasih"/>
    <n v="2026"/>
    <n v="8"/>
    <n v="2"/>
    <d v="2026-08-02T00:00:00"/>
    <n v="-0.54166666666424135"/>
    <x v="0"/>
    <x v="1"/>
  </r>
  <r>
    <n v="1008"/>
    <n v="1002516534"/>
    <n v="3"/>
    <x v="1"/>
    <n v="4"/>
    <s v="PEKALONGAN"/>
    <s v="TEGAL"/>
    <s v="TEG"/>
    <s v="REG"/>
    <s v="AO"/>
    <s v="NEW SALES"/>
    <s v="1P INET"/>
    <s v="Completed (PS)"/>
    <s v="RBS-Regional 3"/>
    <d v="2026-08-09T14:32:57"/>
    <d v="2026-08-10T13:21:25"/>
    <n v="69361882"/>
    <m/>
    <n v="142212126690"/>
    <s v="CV. SUBEKTI SETIABUDI"/>
    <s v="ODP-TEG-FAG/030 FAG/D02/030.01"/>
    <s v="WO061325791"/>
    <m/>
    <m/>
    <m/>
    <n v="109.1876377"/>
    <n v="-6.9037999000000001"/>
    <s v="|MN00292|MYIA-018362209124/POI/BUDI WAHYONO/087730339348/budieaces3@gmail.com"/>
    <s v="MYIB_ASSISTANT"/>
    <m/>
    <m/>
    <m/>
    <m/>
    <m/>
    <m/>
    <m/>
    <m/>
    <s v="Management Janji"/>
    <s v="2026-08-10 13:00:00 | M Janji : (10/08/2026) jam Pasang : 09:00 Note : hubungi pelanggan jika ingin kelokasi "/>
    <s v="FCC"/>
    <d v="2026-09-08T14:39:46"/>
    <d v="2026-08-10T13:00:00"/>
    <m/>
    <s v="PS"/>
    <s v="X"/>
    <s v="NO ADDON"/>
    <n v="20260810"/>
    <s v="Completed"/>
    <s v="HSI Bisnis Promo HUT Telkom PSB 70% - 100 Mbps"/>
    <s v="INDIBIZ"/>
    <m/>
    <m/>
    <d v="2026-08-10T13:00:00"/>
    <s v="2026-08-10 13:00:00 | M Janji : (10/08/2026) jam Pasang : 09:00 Note : hubungi pelanggan jika ingin kelokasi "/>
    <n v="2026"/>
    <n v="8"/>
    <n v="10"/>
    <d v="2026-08-10T00:00:00"/>
    <n v="-0.54166666666424135"/>
    <x v="0"/>
    <x v="1"/>
  </r>
  <r>
    <n v="1009"/>
    <n v="1002512304"/>
    <n v="3"/>
    <x v="7"/>
    <n v="4"/>
    <s v="KUDUS"/>
    <s v="PURWODADI"/>
    <s v="WRO"/>
    <s v="REG"/>
    <s v="AO"/>
    <s v="NEW SALES"/>
    <m/>
    <s v="Completed (PS)"/>
    <s v="RBS-Regional 3"/>
    <d v="2026-08-06T13:00:07"/>
    <d v="2026-08-06T14:24:04"/>
    <n v="69358471"/>
    <m/>
    <n v="142509107218"/>
    <s v="SPBU 4458117"/>
    <s v="ODP-WRO-FK/024"/>
    <s v="WO061070883"/>
    <m/>
    <m/>
    <m/>
    <n v="111.20968689999999"/>
    <n v="-7.1747639000000003"/>
    <s v="|MN01996|MYIA-038676306805/POI/Yusuf Agus Mulyono/087833124062/spbu4458117tlogotirto@gmail.com"/>
    <s v="Amex"/>
    <m/>
    <m/>
    <m/>
    <m/>
    <m/>
    <m/>
    <m/>
    <m/>
    <s v="Management Janji"/>
    <s v="2026-08-05 13:00:00 | M Janji : (05/08/2026)  jam Pasang pagi / siang   Note : hubungi pelanggan jika ingin kelokasi"/>
    <s v="FCC"/>
    <d v="2026-06-08T13:10:52"/>
    <m/>
    <m/>
    <s v="PS"/>
    <s v="WIR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M Janji : (05/08/2026)  jam Pasang pagi / siang   Note : hubungi pelanggan jika ingin kelokasi"/>
    <n v="2026"/>
    <n v="8"/>
    <n v="6"/>
    <d v="2026-08-06T00:00:00"/>
    <n v="-0.29166666666424135"/>
    <x v="0"/>
    <x v="1"/>
  </r>
  <r>
    <n v="1010"/>
    <n v="1002512846"/>
    <n v="3"/>
    <x v="3"/>
    <n v="4"/>
    <s v="YOGYAKARTA"/>
    <s v="GUNUNG KIDUL"/>
    <s v="WNS"/>
    <s v="REG"/>
    <s v="AO"/>
    <s v="NEW SALES"/>
    <m/>
    <s v="CC - HD1A - INPROGRESS UNCONTACTED"/>
    <s v="RBS-Regional 3"/>
    <d v="2026-08-06T15:14:05"/>
    <d v="2026-08-06T17:31:08"/>
    <n v="69360117"/>
    <m/>
    <n v="143135115038"/>
    <s v="Jaringan Multimedia Indonesia"/>
    <m/>
    <m/>
    <m/>
    <m/>
    <m/>
    <n v="110.61519750958"/>
    <n v="-7.8643889584590099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UNCONTACTED : Line Busy HANIF NUROHMAN 40981182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1"/>
    <x v="1"/>
  </r>
  <r>
    <n v="1011"/>
    <n v="1002504535"/>
    <n v="3"/>
    <x v="0"/>
    <n v="5"/>
    <s v="MALANG"/>
    <s v="BATU"/>
    <s v="BTU"/>
    <s v="REG"/>
    <s v="AO"/>
    <s v="NEW SALES"/>
    <m/>
    <s v="Completed (PS)"/>
    <s v="RBS-Regional 3"/>
    <d v="2026-08-01T12:49:22"/>
    <d v="2026-08-01T15:39:12"/>
    <n v="69343828"/>
    <m/>
    <n v="152707239166"/>
    <s v="JATIMPARK 1"/>
    <s v="ODP-BTU-FCE/33"/>
    <s v="WO060643882"/>
    <m/>
    <m/>
    <m/>
    <n v="112.443376"/>
    <n v="-7.865888"/>
    <s v="|MN02703|MYIA-028806572290/POI/Jemmy/08123305579/jemmy.indo@yahoo.com"/>
    <s v="Sales Profesional"/>
    <m/>
    <m/>
    <m/>
    <m/>
    <m/>
    <m/>
    <m/>
    <m/>
    <s v="Management Janji"/>
    <s v="2026-07-16 13:00:00 | Jam Pemasangan : 08:00 - 12.00  Tanggal Pemasangan : Kamis 16 JULI 2026  Info Tambahan : Hubungi pelanggan sebelum datang ke lokasi"/>
    <s v="FCC"/>
    <d v="2026-01-08T12:54:47"/>
    <m/>
    <m/>
    <s v="PS"/>
    <s v="BATU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16 13:00:00 | Jam Pemasangan : 08:00 - 12.00  Tanggal Pemasangan : Kamis 16 JULI 2026  Info Tambahan : Hubungi pelanggan sebelum datang ke lokasi"/>
    <n v="2026"/>
    <n v="8"/>
    <n v="1"/>
    <d v="2026-08-01T00:00:00"/>
    <n v="-0.29166666666424135"/>
    <x v="0"/>
    <x v="0"/>
  </r>
  <r>
    <n v="1012"/>
    <n v="1002509901"/>
    <n v="3"/>
    <x v="5"/>
    <n v="5"/>
    <s v="SBY UTARA"/>
    <s v="GRESIK"/>
    <s v="BPG"/>
    <s v="REG"/>
    <s v="AO"/>
    <s v="NEW SALES"/>
    <s v="1P INET"/>
    <s v="Completed (PS)"/>
    <s v="RBS-Regional 3"/>
    <d v="2026-08-05T10:08:57"/>
    <d v="2026-08-05T18:34:30"/>
    <n v="69358863"/>
    <m/>
    <n v="152443206746"/>
    <s v="toko wati"/>
    <s v="ODP-BPG-FE/12 FE/D03/12.01"/>
    <s v="WO060958253"/>
    <m/>
    <m/>
    <m/>
    <n v="112.499221153557"/>
    <n v="-7.2514319732109804"/>
    <s v="MD|MYDB-20260804264336|DN00001/MN00018|toko wati|087838502855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0:09:56"/>
    <d v="2026-08-06T08:00:00"/>
    <m/>
    <s v="PS"/>
    <s v="NON-HERO GRESIK"/>
    <s v="NO ADDON"/>
    <n v="20260805"/>
    <s v="Completed"/>
    <s v="HSI Bisnis Promo HUT Telkom PSB 70% - 15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5"/>
    <d v="2026-08-05T00:00:00"/>
    <n v="-1.3333333333357587"/>
    <x v="0"/>
    <x v="14"/>
  </r>
  <r>
    <n v="1013"/>
    <n v="1002509255"/>
    <n v="3"/>
    <x v="3"/>
    <n v="4"/>
    <s v="MAGELANG"/>
    <s v="WONOSOBO"/>
    <s v="WOS"/>
    <s v="REG"/>
    <s v="AO"/>
    <s v="NEW SALES"/>
    <m/>
    <s v="FCC - HD1A - PROGRESS"/>
    <s v="RBS-Regional 3"/>
    <d v="2026-08-04T16:48:13"/>
    <d v="2026-08-04T16:49:14"/>
    <n v="69358594"/>
    <m/>
    <n v="141373127388"/>
    <s v="Sikembang Glamping"/>
    <m/>
    <m/>
    <m/>
    <m/>
    <m/>
    <n v="109.970172317775"/>
    <n v="-7.3364796434300503"/>
    <s v="AMRBS ; 402717 ; AMEX ; WIRA ; TREG3 ; MAGELANG ; 1S HSI BISNIS  300 Mbps ; Sony 082220777701; Sonicahyadi0806@gmail.com"/>
    <s v="Amex"/>
    <m/>
    <m/>
    <m/>
    <m/>
    <m/>
    <m/>
    <m/>
    <m/>
    <m/>
    <m/>
    <m/>
    <d v="2026-04-08T16:55:2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1"/>
    <x v="1"/>
  </r>
  <r>
    <n v="1014"/>
    <n v="1002512038"/>
    <n v="3"/>
    <x v="3"/>
    <n v="4"/>
    <s v="MAGELANG"/>
    <s v="KEBUMEN"/>
    <s v="KTW"/>
    <s v="REG"/>
    <s v="AO"/>
    <s v="NEW SALES"/>
    <s v="1P INET"/>
    <s v="Completed (PS)"/>
    <s v="RBS-Regional 3"/>
    <d v="2026-08-06T11:25:57"/>
    <d v="2026-08-07T11:56:55"/>
    <n v="69359821"/>
    <m/>
    <n v="141176104947"/>
    <s v="PEMDES BALINGASAL - KBM"/>
    <s v="ODP-KTW-FAK/028"/>
    <s v="WO061059880"/>
    <m/>
    <m/>
    <m/>
    <n v="109.793613614085"/>
    <n v="-7.66375820832166"/>
    <s v="|MN00664|MYIA-000047470872/POI/Udhi Purnomo/082322047770/pemdesbalingasal3@gmail.com"/>
    <s v="MYIB_ASSISTANT"/>
    <m/>
    <m/>
    <m/>
    <m/>
    <m/>
    <m/>
    <m/>
    <m/>
    <s v="Management Janji"/>
    <s v="2026-08-07 15:00:00 | Nama : BP UDHI PURNOMO No Hp : 082322047770 No Alt :  Tgl Pemasangan : 07 Agustus 2026 Interval : PAGI  Note : Hubungi pelanggan terlebih dahulu"/>
    <s v="FCC"/>
    <d v="2026-06-08T11:39:52"/>
    <d v="2026-08-07T15:00:00"/>
    <m/>
    <s v="PS"/>
    <s v="X"/>
    <s v="NO ADDON"/>
    <n v="20260807"/>
    <s v="Completed"/>
    <s v="HSI Bisnis Basic Promo HUT Telkom PSB 70% - 50 Mbps"/>
    <s v="INDIBIZ"/>
    <m/>
    <m/>
    <d v="2026-08-07T15:00:00"/>
    <s v="2026-08-07 15:00:00 | Nama : BP UDHI PURNOMO No Hp : 082322047770 No Alt :  Tgl Pemasangan : 07 Agustus 2026 Interval : PAGI  Note : Hubungi pelanggan terlebih dahulu"/>
    <n v="2026"/>
    <n v="8"/>
    <n v="7"/>
    <d v="2026-08-07T00:00:00"/>
    <n v="-0.625"/>
    <x v="0"/>
    <x v="1"/>
  </r>
  <r>
    <n v="1015"/>
    <n v="1002505027"/>
    <n v="3"/>
    <x v="6"/>
    <n v="5"/>
    <s v="PASURUAN"/>
    <s v="PASURUAN"/>
    <s v="PSN"/>
    <s v="REG"/>
    <s v="AO"/>
    <s v="NEW SALES"/>
    <m/>
    <s v="Completed (PS)"/>
    <s v="RBS-Regional 3"/>
    <d v="2026-08-02T08:38:22"/>
    <d v="2026-08-02T12:25:52"/>
    <n v="69356936"/>
    <m/>
    <n v="152729256671"/>
    <s v="PT PUSPA CAHAYA TRANS"/>
    <s v="ODP-PSN-FP/28"/>
    <s v="WO060697645"/>
    <m/>
    <m/>
    <m/>
    <n v="112.9070632"/>
    <n v="-7.6399593000000001"/>
    <s v="|MN01982|/PT PUSPA CAHAYA TRANS/WINBACK 2.0 HSI B2B (1:2) 50MBPS 320RB PSB DISC 70%/PSN/Briananda12@gmail.com/BRIAN TRINANDA PRIYOADI/81217171915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2-08T08:39:50"/>
    <d v="2026-08-03T08:00:00"/>
    <m/>
    <s v="PS"/>
    <s v="PASURUAN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M Janji : 3 agustus 2026 jam Pasang : pagi  Note : hubungi pelanggan jika ingin kelokasi|MU1366|MYDITA"/>
    <n v="2026"/>
    <n v="8"/>
    <n v="2"/>
    <d v="2026-08-02T00:00:00"/>
    <n v="-1.3333333333357587"/>
    <x v="0"/>
    <x v="17"/>
  </r>
  <r>
    <n v="1016"/>
    <n v="1002512635"/>
    <n v="3"/>
    <x v="1"/>
    <n v="4"/>
    <s v="SEMARANG"/>
    <s v="INNER - SEMARANG JATENG UTARA"/>
    <s v="BMK"/>
    <s v="REG"/>
    <s v="AO"/>
    <s v="NEW SALES"/>
    <s v="1P INET"/>
    <s v="Completed (PS)"/>
    <s v="RBS-Regional 3"/>
    <d v="2026-08-06T14:17:04"/>
    <d v="2026-08-07T16:17:48"/>
    <n v="69360034"/>
    <m/>
    <n v="141423136604"/>
    <s v="PT GOMBEL MAKMUR SEJAHTERA"/>
    <s v="ODP-BMK-FAL/088 FAL/D05/088.01"/>
    <s v="WO061083541"/>
    <m/>
    <m/>
    <m/>
    <n v="110.422380343079"/>
    <n v="-7.0432277032644404"/>
    <s v="MD|MYDB-20260806264533|DN00001/MN00345|PT GOMBEL MAKMUR SEJAHTERA|081226809838"/>
    <s v="MYDIGIBIZPARTNER"/>
    <m/>
    <m/>
    <m/>
    <m/>
    <m/>
    <m/>
    <m/>
    <m/>
    <s v="Management Janji"/>
    <s v="2026-08-07 13:00:00 | Nama PIC : Muhsinin No HP : 081226809838 Alt : 085712326209 M Janji : 07/08/2026 Jam Pasang : 08.00 - 13:00  NoteÃ‚Â :  hubungi terlebih dahulu sebelum kelokasi"/>
    <s v="FCC"/>
    <d v="2026-06-08T14:26:03"/>
    <d v="2026-08-07T13:00:00"/>
    <m/>
    <s v="PS"/>
    <s v="X"/>
    <s v="NO ADDON"/>
    <n v="20260807"/>
    <s v="Completed"/>
    <s v="HSI Bisnis Promo HUT Telkom PSB 70% - 100 Mbps Dual Band"/>
    <s v="INDIBIZ"/>
    <m/>
    <m/>
    <d v="2026-08-07T13:00:00"/>
    <s v="2026-08-07 13:00:00 | Nama PIC : Muhsinin No HP : 081226809838 Alt : 085712326209 M Janji : 07/08/2026 Jam Pasang : 08.00 - 13:00  NoteÃ‚Â :  hubungi terlebih dahulu sebelum kelokasi"/>
    <n v="2026"/>
    <n v="8"/>
    <n v="7"/>
    <d v="2026-08-07T00:00:00"/>
    <n v="-0.54166666666424135"/>
    <x v="0"/>
    <x v="1"/>
  </r>
  <r>
    <n v="1017"/>
    <n v="1002505177"/>
    <n v="3"/>
    <x v="5"/>
    <n v="5"/>
    <s v="SBY UTARA"/>
    <s v="TANDES"/>
    <s v="LKI"/>
    <s v="REG"/>
    <s v="AO"/>
    <s v="NEW SALES"/>
    <s v="1P INET"/>
    <s v="Completed (PS)"/>
    <s v="RBS-Regional 3"/>
    <d v="2026-08-02T11:43:56"/>
    <d v="2026-08-02T20:21:54"/>
    <n v="69356975"/>
    <m/>
    <n v="152424213146"/>
    <s v="Superkitty"/>
    <s v="ODP-LKS-FZ/32 FZ/D03/32.01"/>
    <s v="WO060705533"/>
    <m/>
    <m/>
    <m/>
    <n v="112.6418224"/>
    <n v="-7.3048986999999999"/>
    <s v="|MN02435|MYIA-049741671181/POI/Indah Dewi Apriliani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0"/>
    <x v="26"/>
  </r>
  <r>
    <n v="1018"/>
    <n v="1002516335"/>
    <n v="3"/>
    <x v="5"/>
    <n v="5"/>
    <s v="MADURA"/>
    <s v="BANGKALAN"/>
    <s v="OMB"/>
    <s v="REG"/>
    <s v="AO"/>
    <s v="NEW SALES"/>
    <s v="1P INET"/>
    <s v="Completed (PS)"/>
    <s v="RBS-Regional 3"/>
    <d v="2026-08-09T09:46:56"/>
    <d v="2026-08-10T23:35:45"/>
    <n v="69361727"/>
    <m/>
    <n v="152438901624"/>
    <s v="TOKO AL-AKHTAR"/>
    <s v="ODP-OMB-FC/12 FC/D04/12.01"/>
    <s v="WO061304469"/>
    <m/>
    <m/>
    <m/>
    <n v="113.387063518166"/>
    <n v="-6.9797071256527898"/>
    <s v="MD|MYDB-20260808264791|DN00001/MN02006|TOKO AL-AKHTAR|085731638550"/>
    <s v="MYDIGIBIZPARTNER"/>
    <m/>
    <m/>
    <m/>
    <m/>
    <m/>
    <m/>
    <m/>
    <m/>
    <s v="Management Janji"/>
    <s v="2026-08-10 08:00:00 | Nama PIC:  bp erik  No HP: 085731638550 Alt: Tanggal: 10/8/2026 Jam Pasang: Pagi Note: Hubungi sebelum ke lokasi, terimakasih."/>
    <s v="FCC"/>
    <d v="2026-09-08T09:55:03"/>
    <d v="2026-08-10T08:00:00"/>
    <m/>
    <s v="PS"/>
    <s v="X"/>
    <s v="NETMONK"/>
    <n v="20260810"/>
    <s v="Completed"/>
    <s v="HSI Bisnis Bundling Netmonk Promo 2026 PSB 70% - 150 Mbps"/>
    <s v="INDIBIZ"/>
    <m/>
    <m/>
    <d v="2026-08-10T08:00:00"/>
    <s v="2026-08-10 08:00:00 | Nama PIC:  bp erik  No HP: 085731638550 Alt: Tanggal: 10/8/2026 Jam Pasang: Pagi Note: Hubungi sebelum ke lokasi, terimakasih."/>
    <n v="2026"/>
    <n v="8"/>
    <n v="10"/>
    <d v="2026-08-10T00:00:00"/>
    <n v="-0.33333333333575865"/>
    <x v="0"/>
    <x v="7"/>
  </r>
  <r>
    <n v="1019"/>
    <n v="1002515843"/>
    <n v="3"/>
    <x v="0"/>
    <n v="5"/>
    <s v="MALANG"/>
    <s v="BATU"/>
    <s v="BTU"/>
    <s v="REG"/>
    <s v="AO"/>
    <s v="NEW SALES"/>
    <s v="1P INET"/>
    <s v="Completed (PS)"/>
    <s v="RBS-Regional 3"/>
    <d v="2026-08-08T11:58:56"/>
    <d v="2026-08-08T17:35:09"/>
    <n v="69361389"/>
    <m/>
    <n v="152707239213"/>
    <s v="Batu Woodcraft"/>
    <s v="ODP-BTU-FF/45 FF/D12/45.01"/>
    <s v="WO061251622"/>
    <m/>
    <m/>
    <m/>
    <n v="112.52765530000001"/>
    <n v="-7.8930937999999999"/>
    <s v="|MN02703|MYIA-017451870796/POI/Muchamad Urifan/081336485707/ripanikan6237@givmail.com"/>
    <s v="MYIB_ASSISTANT"/>
    <m/>
    <m/>
    <m/>
    <m/>
    <m/>
    <m/>
    <m/>
    <m/>
    <s v="Management Janji"/>
    <s v="2026-08-09 08:00:00 | M Janji : 9 agustus 2026 jam Pasang : pagi  Note : hubungi pelanggan jika ingin kelokasi"/>
    <s v="FCC"/>
    <d v="2026-08-08T12:09:43"/>
    <d v="2026-08-09T08:00:00"/>
    <m/>
    <s v="PS"/>
    <s v="BATU"/>
    <s v="NO ADDON"/>
    <n v="20260808"/>
    <s v="Completed"/>
    <s v="HSI Bisnis Promo HUT Telkom PSB 70% - 50 Mbps"/>
    <s v="INDIBIZ"/>
    <m/>
    <m/>
    <d v="2026-08-09T08:00:00"/>
    <s v="2026-08-09 08:00:00 | M Janji : 9 agustus 2026 jam Pasang : pagi  Note : hubungi pelanggan jika ingin kelokasi"/>
    <n v="2026"/>
    <n v="8"/>
    <n v="8"/>
    <d v="2026-08-08T00:00:00"/>
    <n v="-1.3333333333357587"/>
    <x v="0"/>
    <x v="0"/>
  </r>
  <r>
    <n v="1020"/>
    <n v="1002504919"/>
    <n v="3"/>
    <x v="5"/>
    <n v="5"/>
    <s v="MADURA"/>
    <s v="BANGKALAN"/>
    <s v="BKL"/>
    <s v="REG"/>
    <s v="AO"/>
    <s v="NEW SALES"/>
    <s v="1P INET"/>
    <s v="100 | REVOKE COMPLETED"/>
    <s v="RBS-Regional 3"/>
    <d v="2026-08-01T18:31:56"/>
    <d v="2026-08-10T09:33:04"/>
    <n v="69356884"/>
    <m/>
    <n v="152435221230"/>
    <s v="THE NICE PLAYLAND BANGKALAN MADURA"/>
    <s v="ODP-BKL-FBM/31 FBM/D02/31.01"/>
    <s v="WO060679530"/>
    <m/>
    <m/>
    <m/>
    <n v="112.799309572461"/>
    <n v="-7.0604328102094396"/>
    <s v="|MN00613|MYIA-084029465714/POI/Jemi Kisroh /082310510505/jemilestari85@gmail.com"/>
    <s v="MYIB_ASSISTANT"/>
    <m/>
    <m/>
    <m/>
    <m/>
    <m/>
    <m/>
    <m/>
    <m/>
    <s v="Management Janji"/>
    <s v="2026-08-02 15:00:00 | Nama PIC : bapak jemi No HP : 082310510505 Alt :  M Janji : (MINGGU/2/AGUSTUS/2026) jam Pasang : 09:00 Note : hubungi pelanggan jika ingin kelokasi"/>
    <s v="FCC"/>
    <d v="2026-01-08T18:39:50"/>
    <d v="2026-08-02T15:00:00"/>
    <s v="Kendala Pelanggan"/>
    <s v="REVOKE"/>
    <s v="X"/>
    <s v="NO ADDON"/>
    <m/>
    <s v="Revoke Completed"/>
    <s v="HSI Bisnis Basic Promo HUT Telkom PSB 70% - 50 Mbps"/>
    <s v="INDIBIZ"/>
    <m/>
    <m/>
    <d v="2026-08-02T15:00:00"/>
    <s v="2026-08-02 15:00:00 | Nama PIC : bapak jemi No HP : 082310510505 Alt :  M Janji : (MINGGU/2/AGUSTUS/2026) jam Pasang : 09:00 Note : hubungi pelanggan jika ingin kelokasi"/>
    <m/>
    <m/>
    <m/>
    <e v="#NUM!"/>
    <e v="#NUM!"/>
    <x v="1"/>
    <x v="7"/>
  </r>
  <r>
    <n v="1021"/>
    <n v="1002518170"/>
    <n v="3"/>
    <x v="1"/>
    <n v="4"/>
    <s v="PEKALONGAN"/>
    <s v="PEKALONGAN"/>
    <s v="KDW"/>
    <s v="REG"/>
    <s v="AO"/>
    <s v="NEW SALES"/>
    <s v="1P INET"/>
    <s v="MIE - SEND SURVEY"/>
    <s v="RBS-Regional 3"/>
    <d v="2026-08-10T14:59:56"/>
    <d v="2026-08-10T15:02:01"/>
    <n v="69362598"/>
    <m/>
    <n v="146285103775"/>
    <s v="SPBU 4451108 BOJONG"/>
    <s v="ODP-KDW-FN/011 FN/D02/011.01"/>
    <s v="WO061415449"/>
    <m/>
    <m/>
    <m/>
    <n v="109.608548"/>
    <n v="-6.9500789999999997"/>
    <s v="|MN01881|MYIA-015555655137/POI/mohamad bajang/087764591666/blacksuryoa7v@gmail.com"/>
    <s v="MYIB_ASSISTANT"/>
    <m/>
    <m/>
    <m/>
    <m/>
    <m/>
    <m/>
    <m/>
    <m/>
    <s v="Management Janji"/>
    <s v="2026-08-11 13:00:00 | Nama PIC : bapak bajang No HP : 087764591666 Alt :  M Janji : (SELASA/11/AGUSTUS/2026) jam Pasang : 09:00 Note : hubungi pelanggan jika ingin kelokasi"/>
    <s v="FCC"/>
    <d v="2026-10-08T15:09:52"/>
    <d v="2026-08-11T13:00:00"/>
    <m/>
    <s v="SURVEY_NEW_MANJA"/>
    <s v="KAJEN"/>
    <s v="NO ADDON"/>
    <m/>
    <s v="MIE - SEND SURVEY"/>
    <s v="HSI Bisnis Promo HUT Telkom PSB 70% - 100 Mbps"/>
    <s v="INDIBIZ"/>
    <m/>
    <m/>
    <d v="2026-08-11T13:00:00"/>
    <s v="2026-08-11 13:00:00 | Nama PIC : bapak bajang No HP : 087764591666 Alt :  M Janji : (SELASA/11/AGUSTUS/2026) jam Pasang : 09:00 Note : hubungi pelanggan jika ingin kelokasi"/>
    <m/>
    <m/>
    <m/>
    <e v="#NUM!"/>
    <e v="#NUM!"/>
    <x v="1"/>
    <x v="1"/>
  </r>
  <r>
    <n v="1022"/>
    <n v="1002514471"/>
    <n v="3"/>
    <x v="4"/>
    <n v="5"/>
    <s v="MATARAM"/>
    <s v="SUMBAWA"/>
    <s v="SBW"/>
    <s v="REG"/>
    <s v="AO"/>
    <s v="NEW SALES"/>
    <s v="1P INET"/>
    <s v="102 | FOLLOW UP COMPLETED"/>
    <s v="RBS-Regional 3"/>
    <d v="2026-08-07T12:20:56"/>
    <d v="2026-08-10T13:17:12"/>
    <n v="69360715"/>
    <m/>
    <n v="172606792114"/>
    <s v="RUMAH MAKAN BESTUNGIL"/>
    <s v="ODP-SBW-FBE/32 FBE/D04/32.01"/>
    <s v="WO061155727"/>
    <m/>
    <m/>
    <m/>
    <n v="117.406251234387"/>
    <n v="-8.4901076653998508"/>
    <s v="|MN01595|MYIA-008416179563/POI/NURUL WAHIDAH/081237072219/ptbestungilmitrasejahtera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2:25:19"/>
    <d v="2026-08-08T13:00:00"/>
    <s v="Kendala Lainnya"/>
    <s v="REVOKE"/>
    <s v="X"/>
    <s v="NO ADDON"/>
    <m/>
    <s v="Follow Up Revoke Completed, New Order ID : SC1002517716"/>
    <s v="HSI Bisnis Promo HUT Telkom PSB 70% - 50 Mbps"/>
    <s v="INDIBIZ"/>
    <m/>
    <m/>
    <d v="2026-08-08T13:00:00"/>
    <s v="2026-08-08 13:00:00 | Tanggal pemasangan: 08/08/2026 Jam pemasangan : siang Info Tambahan : Hubungi pelanggan dulu sebelum ke lokasi terima kasih."/>
    <m/>
    <m/>
    <m/>
    <e v="#NUM!"/>
    <e v="#NUM!"/>
    <x v="1"/>
    <x v="4"/>
  </r>
  <r>
    <n v="1023"/>
    <n v="1002506365"/>
    <n v="3"/>
    <x v="3"/>
    <n v="4"/>
    <s v="PURWOKERTO"/>
    <s v="PURBALINGGA"/>
    <s v="PBG"/>
    <s v="REG"/>
    <s v="AO"/>
    <s v="NEW SALES"/>
    <m/>
    <s v="Completed (PS)"/>
    <s v="RBS-Regional 3"/>
    <d v="2026-08-03T15:14:40"/>
    <d v="2026-08-04T11:23:54"/>
    <n v="69357690"/>
    <n v="2812951033"/>
    <n v="143363111823"/>
    <s v="PT FENGSHENG NONWOVEN INDONESIA"/>
    <s v="ODP-PBG-FE/085"/>
    <s v="WO060821918"/>
    <m/>
    <m/>
    <m/>
    <n v="109.35185060000001"/>
    <n v="-7.4033109000000001"/>
    <s v="|MC00213|MYIA-066964787164/POI/SAEFUL ANWAR/082127697470/fengshengnonwovenindonesia@gmail.com"/>
    <s v="Sales Profesional"/>
    <m/>
    <m/>
    <m/>
    <m/>
    <m/>
    <m/>
    <m/>
    <m/>
    <s v="Management Janji"/>
    <s v="2026-08-05 08:00:00|M Janji : 5 agustus 2026 jam Pasang : pagi  Note : hubungi pelanggan jika ingin kelokasi|40981182|MYDITA"/>
    <s v="FCC"/>
    <d v="2026-03-08T15:25:36"/>
    <d v="2026-08-05T08:00:00"/>
    <m/>
    <s v="PS"/>
    <s v="X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5T08:00:00"/>
    <s v="2026-08-05 08:00:00|M Janji : 5 agustus 2026 jam Pasang : pagi  Note : hubungi pelanggan jika ingin kelokasi|40981182|MYDITA"/>
    <n v="2026"/>
    <n v="8"/>
    <n v="4"/>
    <d v="2026-08-04T00:00:00"/>
    <n v="-1.3333333333357587"/>
    <x v="0"/>
    <x v="1"/>
  </r>
  <r>
    <n v="1024"/>
    <n v="1002505014"/>
    <n v="3"/>
    <x v="4"/>
    <n v="5"/>
    <s v="MATARAM"/>
    <s v="SUMBAWA"/>
    <s v="MLK"/>
    <s v="REG"/>
    <s v="AO"/>
    <s v="NEW SALES"/>
    <s v="1P INET"/>
    <s v="102 | FOLLOW UP COMPLETED"/>
    <s v="RBS-Regional 3"/>
    <d v="2026-08-02T07:34:57"/>
    <d v="2026-08-03T16:06:40"/>
    <n v="69356929"/>
    <m/>
    <n v="172608206115"/>
    <s v="KOS KOSAN FAHIM"/>
    <s v="ODP-MLK-FAD/67 FAD/D06/67.01"/>
    <s v="WO060690191"/>
    <m/>
    <m/>
    <m/>
    <n v="116.753827743551"/>
    <n v="-8.9120264494263406"/>
    <s v="|MN02367|MYIA-006819264242/POI/M FAHIM DWI HARDIKA/081215816089/fahimhardika@gmail.com"/>
    <s v="MYIB_ASSISTANT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7:39:52"/>
    <d v="2026-08-03T08:00:00"/>
    <m/>
    <s v="REVOKE"/>
    <s v="SUMBAWA BARAT"/>
    <s v="NO ADDON"/>
    <m/>
    <s v="Follow Up Revoke Completed, New Order ID : SC1002506472"/>
    <s v="HSI Bisnis Promo HUT Telkom PSB 70% - 50 Mbps"/>
    <s v="INDIBIZ"/>
    <m/>
    <m/>
    <d v="2026-08-03T08:00:00"/>
    <s v="2026-08-03 08:00:00 | Tanggal pemasangan :01 agustus 2026 Jam pemasangan : 08.00 - 12.00 Info Tambahan : Hubungi pelanggan dulu sebelum ke lokasi terimakasih"/>
    <m/>
    <m/>
    <m/>
    <e v="#NUM!"/>
    <e v="#NUM!"/>
    <x v="1"/>
    <x v="4"/>
  </r>
  <r>
    <n v="1025"/>
    <n v="1002518163"/>
    <n v="3"/>
    <x v="1"/>
    <n v="4"/>
    <s v="PEKALONGAN"/>
    <s v="SLAWI"/>
    <s v="BLU"/>
    <s v="REG"/>
    <s v="AO"/>
    <s v="NEW SALES"/>
    <m/>
    <s v="Completed (PS)"/>
    <s v="RBS-Regional 3"/>
    <d v="2026-08-10T15:00:03"/>
    <d v="2026-08-10T19:41:53"/>
    <n v="69361814"/>
    <m/>
    <n v="142206131316"/>
    <s v="BUMDES KARYA MANDIRI BALARADIN"/>
    <s v="ODP-BLU-FW/025"/>
    <s v="WO061416310"/>
    <m/>
    <m/>
    <m/>
    <n v="109.110934"/>
    <n v="-7.0348889999999997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 jam Pasang : pagi   Note : hubungi pelanggan jika ingin kelokasi"/>
    <s v="FCC"/>
    <d v="2026-10-08T15:09:52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08:00:00 | M Janji : 10 agustus 2026  jam Pasang : pagi   Note : hubungi pelanggan jika ingin kelokasi"/>
    <n v="2026"/>
    <n v="8"/>
    <n v="10"/>
    <d v="2026-08-10T00:00:00"/>
    <n v="-0.29166666666424135"/>
    <x v="0"/>
    <x v="1"/>
  </r>
  <r>
    <n v="1026"/>
    <n v="1002514383"/>
    <n v="3"/>
    <x v="1"/>
    <n v="4"/>
    <s v="PEKALONGAN"/>
    <s v="SLAWI"/>
    <s v="SLW"/>
    <s v="REG"/>
    <s v="AO"/>
    <s v="NEW SALES"/>
    <m/>
    <s v="QC MIA - INVALID QUALITY CONTROL MIA"/>
    <s v="RBS-Regional 3"/>
    <d v="2026-08-07T11:39:53"/>
    <d v="2026-08-09T15:48:25"/>
    <n v="69360663"/>
    <m/>
    <n v="142283119732"/>
    <s v="SPPG LAPAS SLAWI"/>
    <s v="ODP-SLW-FY/014"/>
    <m/>
    <m/>
    <m/>
    <m/>
    <n v="109.124222"/>
    <n v="-7.002014"/>
    <s v="|MN00347|/Edi Supriadi/08976405111/sppgslawi@gmail.com"/>
    <s v="Sales Profesional"/>
    <m/>
    <m/>
    <m/>
    <m/>
    <m/>
    <m/>
    <m/>
    <m/>
    <m/>
    <m/>
    <m/>
    <d v="2026-07-08T11:55:04"/>
    <m/>
    <m/>
    <s v="QC1"/>
    <s v="X"/>
    <s v="NO ADDON"/>
    <m/>
    <s v="QC MIA - INVALID QUALITY CONTROL MIA - Foto Dokumen Usaha Tidak Valid - SC1002514383-upload foto lokasi yang sesuai karna te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1027"/>
    <n v="1002516595"/>
    <n v="3"/>
    <x v="5"/>
    <n v="5"/>
    <s v="MADURA"/>
    <s v="PAMEKASAN"/>
    <s v="ABT"/>
    <s v="REG"/>
    <s v="AO"/>
    <s v="NEW SALES"/>
    <s v="1P INET"/>
    <s v="Completed (PS)"/>
    <s v="RBS-Regional 3"/>
    <d v="2026-08-09T16:28:57"/>
    <d v="2026-08-10T09:46:51"/>
    <n v="69361948"/>
    <m/>
    <n v="152429209474"/>
    <s v="HIDAYAH MART"/>
    <s v="ODP-ABU-FE/18 FE/D02/18.01"/>
    <s v="WO061334032"/>
    <m/>
    <m/>
    <m/>
    <n v="113.804009892046"/>
    <n v="-6.8922204166440704"/>
    <s v="MD|MYDB-20260809264827|DN00001/MN00806|HIDAYAH MART|087893843352"/>
    <s v="MYDIGIBIZPARTNER"/>
    <m/>
    <m/>
    <m/>
    <m/>
    <m/>
    <m/>
    <m/>
    <m/>
    <s v="Management Janji"/>
    <s v="2026-08-10 13:00:00 | M Janji : 10 agustus 2026 jam Pasang : siang Note : hubungi pelanggan jika ingin kelokasi"/>
    <s v="FCC"/>
    <d v="2026-09-08T16:39:48"/>
    <d v="2026-08-10T13:00:00"/>
    <m/>
    <s v="PS"/>
    <s v="X"/>
    <s v="NO ADDON"/>
    <n v="20260810"/>
    <s v="Completed"/>
    <s v="HSI Bisnis Promo HUT Telkom PSB 70% - 300 Mbps"/>
    <s v="INDIBIZ"/>
    <m/>
    <m/>
    <d v="2026-08-10T13:00:00"/>
    <s v="2026-08-10 13:00:00 | M Janji : 10 agustus 2026 jam Pasang : siang Note : hubungi pelanggan jika ingin kelokasi"/>
    <n v="2026"/>
    <n v="8"/>
    <n v="10"/>
    <d v="2026-08-10T00:00:00"/>
    <n v="-0.54166666666424135"/>
    <x v="0"/>
    <x v="7"/>
  </r>
  <r>
    <n v="1028"/>
    <n v="1002513762"/>
    <n v="3"/>
    <x v="4"/>
    <n v="5"/>
    <s v="KUPANG"/>
    <s v="ENDE"/>
    <s v="BJW"/>
    <s v="REG"/>
    <s v="AO"/>
    <s v="NEW SALES"/>
    <s v="1P INET"/>
    <s v="7 | OSS - PROVISIONING ISSUED"/>
    <s v="RBS-Regional 3"/>
    <d v="2026-08-07T09:02:56"/>
    <d v="2026-08-08T08:07:27"/>
    <n v="69360434"/>
    <m/>
    <n v="172511797093"/>
    <s v="PT GADAI MAS NUSANTARA"/>
    <s v="ODP-BJW-FC/10 FC/D01/10.01"/>
    <s v="WO061135015"/>
    <m/>
    <m/>
    <m/>
    <n v="120.9719446"/>
    <n v="-8.7816536000000003"/>
    <s v="|MN01740|MYIA-066011168708/POI/MARSEL FERDINAN KASEH/082236338952/marsel.ferdinan@gadaimas.com"/>
    <s v="MYIB_ASSISTANT"/>
    <m/>
    <m/>
    <m/>
    <m/>
    <m/>
    <m/>
    <m/>
    <m/>
    <s v="Management Janji"/>
    <s v="2026-08-08 08:00:00 | Nama PIC :  No HP :  No Alternatif :  M Janji : 08/08/2026 Jam Pasang : Pagi NoteÃ‚Â :  Hubungi terlebih dahulu sebelum ke lokasi "/>
    <s v="FCC"/>
    <d v="2026-07-08T09:10:56"/>
    <d v="2026-08-08T08:00:00"/>
    <m/>
    <s v="PI"/>
    <s v="BAJAWA"/>
    <s v="NO ADDON"/>
    <m/>
    <s v="Provisioning Issued"/>
    <s v="HSI Bisnis Basic Promo HUT Telkom PSB 70% - 50 Mbps"/>
    <s v="INDIBIZ"/>
    <m/>
    <m/>
    <d v="2026-08-08T08:00:00"/>
    <s v="2026-08-08 08:00:00 | Nama PIC :  No HP :  No Alternatif :  M Janji : 08/08/2026 Jam Pasang : Pagi NoteÃ‚Â :  Hubungi terlebih dahulu sebelum ke lokasi "/>
    <m/>
    <m/>
    <m/>
    <e v="#NUM!"/>
    <e v="#NUM!"/>
    <x v="1"/>
    <x v="22"/>
  </r>
  <r>
    <n v="1029"/>
    <n v="1002504591"/>
    <n v="3"/>
    <x v="6"/>
    <n v="5"/>
    <s v="JEMBER"/>
    <s v="BANYUWANGI"/>
    <s v="WSO"/>
    <s v="REG"/>
    <s v="AO"/>
    <s v="NEW SALES"/>
    <s v="1P INET"/>
    <s v="Completed (PS)"/>
    <s v="RBS-Regional 3"/>
    <d v="2026-08-01T13:44:56"/>
    <d v="2026-08-03T20:00:57"/>
    <n v="69356761"/>
    <m/>
    <n v="152518202019"/>
    <s v="NAM COLLECTION"/>
    <s v="ODP-WSO-FA/64 FA/D08/64.01"/>
    <s v="WO060652605"/>
    <m/>
    <m/>
    <m/>
    <n v="114.41590894013601"/>
    <n v="-7.9384478689593303"/>
    <s v="MD|MYDB-20260801264125|DN00001/MN00580|NAM COLLECTION|082198769605"/>
    <s v="MYDIGIBIZPARTNER"/>
    <m/>
    <m/>
    <m/>
    <m/>
    <m/>
    <m/>
    <m/>
    <m/>
    <s v="Management Janji"/>
    <s v="2026-08-02 13:00:00 | Nama PIC : BAPAK UNTUNG No HP : 082198769605 Alt :  M Janji : (MINGGU/2/AGUSTUS/2026) jam Pasang : 09:00 Note : hubungi pelanggan jika ingin kelokasi"/>
    <s v="FCC"/>
    <d v="2026-01-08T13:54:49"/>
    <d v="2026-08-02T13:00:00"/>
    <m/>
    <s v="PS"/>
    <s v="BANYUWANGI"/>
    <s v="NO ADDON"/>
    <n v="20260803"/>
    <s v="Completed"/>
    <s v="HSI Bisnis Promo HUT Telkom PSB 70% - 100 Mbps"/>
    <s v="INDIBIZ"/>
    <m/>
    <m/>
    <d v="2026-08-02T13:00:00"/>
    <s v="2026-08-02 13:00:00 | Nama PIC : BAPAK UNTUNG No HP : 082198769605 Alt :  M Janji : (MINGGU/2/AGUSTUS/2026) jam Pasang : 09:00 Note : hubungi pelanggan jika ingin kelokasi"/>
    <n v="2026"/>
    <n v="8"/>
    <n v="3"/>
    <d v="2026-08-03T00:00:00"/>
    <n v="0.45833333333575865"/>
    <x v="0"/>
    <x v="10"/>
  </r>
  <r>
    <n v="1030"/>
    <n v="1002511888"/>
    <n v="3"/>
    <x v="3"/>
    <n v="4"/>
    <s v="YOGYAKARTA"/>
    <s v="INNER - YOGYA JATENG SELATAN"/>
    <s v="KBU"/>
    <s v="REG"/>
    <s v="AO"/>
    <s v="NEW SALES"/>
    <m/>
    <s v="Completed (PS)"/>
    <s v="RBS-Regional 3"/>
    <d v="2026-08-06T10:52:22"/>
    <d v="2026-08-06T12:35:29"/>
    <n v="69357038"/>
    <m/>
    <n v="146113146949"/>
    <s v="PT TRANS HYBRID COMMUNICATION UR APOTEK PRO MANGKUBUMI"/>
    <s v="ODP-KBU-FCT/13"/>
    <s v="WO061055841"/>
    <m/>
    <m/>
    <m/>
    <n v="110.367462105399"/>
    <n v="-7.7850393554297801"/>
    <s v="|MN00542|MYIA-010419496493/POI/SYUKUR/089672423542/pttcjakarta2@gmail.com"/>
    <s v="Sales Profesional"/>
    <m/>
    <m/>
    <m/>
    <m/>
    <m/>
    <m/>
    <m/>
    <m/>
    <s v="Management Janji"/>
    <s v="2026-08-03 13:00:00 | Nama PIC : Sykur  No HP : 089672423542  Alt :   M Janji : 03/08/2026  Jam Pasang : 08.00 - 13:00   NoteÃ‚Â :  hubungi terlebih dahulu sebelum kelokasi "/>
    <s v="FCC"/>
    <d v="2026-06-08T10:55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Nama PIC : Sykur  No HP : 089672423542  Alt :   M Janji : 03/08/2026  Jam Pasang : 08.00 - 13:00   NoteÃ‚Â :  hubungi terlebih dahulu sebelum kelokasi "/>
    <n v="2026"/>
    <n v="8"/>
    <n v="6"/>
    <d v="2026-08-06T00:00:00"/>
    <n v="-0.29166666666424135"/>
    <x v="0"/>
    <x v="1"/>
  </r>
  <r>
    <n v="1031"/>
    <n v="1002514993"/>
    <n v="3"/>
    <x v="3"/>
    <n v="4"/>
    <s v="YOGYAKARTA"/>
    <s v="BANTUL"/>
    <s v="BTL"/>
    <s v="REG"/>
    <s v="AO"/>
    <s v="NEW SALES"/>
    <s v="1P INET"/>
    <s v="7 | OSS - PROVISIONING ISSUED"/>
    <s v="RBS-Regional 3"/>
    <d v="2026-08-07T15:10:57"/>
    <d v="2026-08-10T08:07:36"/>
    <n v="69360955"/>
    <m/>
    <n v="146129128528"/>
    <s v="LB JENANGAN PONOROGO"/>
    <s v="ODP-BTL-FBZ/067 FBZ/D04/067.01"/>
    <s v="WO061178123"/>
    <m/>
    <m/>
    <m/>
    <n v="110.40861099999999"/>
    <n v="-7.8619719999999997"/>
    <s v="|MN00799|MYIA-024151377122/POI/LAELATUL AFIATUN NISAK/085733668576/kantorhrdlaskarbuah@gmail.com"/>
    <s v="MYIB_ASSISTANT"/>
    <m/>
    <m/>
    <m/>
    <m/>
    <m/>
    <m/>
    <m/>
    <m/>
    <s v="Management Janji"/>
    <s v="2026-08-10 08:00:00 | telp :085733668576  alt : pagi / siang 10/08/2026 hub sebelum ke lokasi  "/>
    <s v="FCC"/>
    <d v="2026-07-08T15:25:38"/>
    <d v="2026-08-10T08:00:00"/>
    <m/>
    <s v="PI"/>
    <s v="X"/>
    <s v="NO ADDON"/>
    <m/>
    <s v="Provisioning Issued"/>
    <s v="HSI Bisnis Basic Promo HUT Telkom PSB 70% - 50 Mbps"/>
    <s v="INDIBIZ"/>
    <m/>
    <m/>
    <d v="2026-08-10T08:00:00"/>
    <s v="2026-08-10 08:00:00 | telp :085733668576  alt : pagi / siang 10/08/2026 hub sebelum ke lokasi  "/>
    <m/>
    <m/>
    <m/>
    <e v="#NUM!"/>
    <e v="#NUM!"/>
    <x v="1"/>
    <x v="1"/>
  </r>
  <r>
    <n v="1032"/>
    <n v="1002517694"/>
    <n v="3"/>
    <x v="4"/>
    <n v="5"/>
    <s v="MATARAM"/>
    <s v="LOMBOK TIMUR UTARA"/>
    <s v="MBG"/>
    <s v="REG"/>
    <s v="AO"/>
    <s v="NEW SALES"/>
    <s v="1P INET"/>
    <s v="Completed (PS)"/>
    <s v="RBS-Regional 3"/>
    <d v="2026-08-10T13:08:58"/>
    <d v="2026-08-10T17:38:00"/>
    <n v="69362412"/>
    <m/>
    <n v="172620205021"/>
    <s v="iA-CAKE"/>
    <s v="ODP-MBG-FAF/13"/>
    <s v="WO061393640"/>
    <m/>
    <m/>
    <m/>
    <n v="116.47072378546"/>
    <n v="-8.6226522507887697"/>
    <s v="MD|MYDB-20260810264863|EC40001/MC40003|iA-CAKE|081933145006"/>
    <s v="MYDIGIBIZPARTNER"/>
    <m/>
    <m/>
    <m/>
    <m/>
    <m/>
    <m/>
    <m/>
    <m/>
    <s v="Management Janji"/>
    <s v="2026-08-11 13:00:00 | telp : 081933145006 alt :  M Janji : (11/08/2026) jam Pasang :pagi / siang  Note : hubungi pelanggan jika ingin kelokasi "/>
    <s v="FCC"/>
    <d v="2026-10-08T13:09:48"/>
    <d v="2026-08-11T13:00:00"/>
    <m/>
    <s v="PS"/>
    <s v="LOMBOK TIMUR"/>
    <s v="NO ADDON"/>
    <n v="20260810"/>
    <s v="Completed"/>
    <s v="HSI Bisnis Promo HUT Telkom PSB 70% - 75 Mbps"/>
    <s v="INDIBIZ"/>
    <m/>
    <m/>
    <d v="2026-08-11T13:00:00"/>
    <s v="2026-08-11 13:00:00 | telp : 081933145006 alt :  M Janji : (11/08/2026) jam Pasang :pagi / siang  Note : hubungi pelanggan jika ingin kelokasi "/>
    <n v="2026"/>
    <n v="8"/>
    <n v="10"/>
    <d v="2026-08-10T00:00:00"/>
    <n v="-1.5416666666642413"/>
    <x v="0"/>
    <x v="9"/>
  </r>
  <r>
    <n v="1033"/>
    <n v="1002509390"/>
    <n v="3"/>
    <x v="2"/>
    <n v="5"/>
    <s v="DENPASAR"/>
    <s v="SANUR"/>
    <s v="KLM"/>
    <s v="REG"/>
    <s v="AO"/>
    <s v="NEW SALES"/>
    <m/>
    <s v="Completed (PS)"/>
    <s v="RBS-Regional 3"/>
    <d v="2026-08-04T17:53:37"/>
    <d v="2026-08-07T08:33:51"/>
    <n v="69358646"/>
    <m/>
    <n v="172401793385"/>
    <s v="UNIVERSITAS MAHASARASWATI DENPASAR"/>
    <s v="ODP-KLM-FB/22"/>
    <s v="WO060972647"/>
    <m/>
    <m/>
    <m/>
    <n v="115.225009"/>
    <n v="-8.6527449999999995"/>
    <s v="|MN02665|/CP KETUT AGUS ADRIANTA/085792465628/farmasi@unmas.ac.id"/>
    <s v="Sales Force DBS"/>
    <m/>
    <m/>
    <m/>
    <m/>
    <m/>
    <m/>
    <m/>
    <m/>
    <s v="Management Janji"/>
    <s v="2026-08-06 13:00:00|Nama PIC : Bapak Kadek No HP : 085792465628 No Alternatif : - M Janji : 06/08/2026 Jam Pasang : Pagi NoteÃ‚Â :  Hubungi terlebih dahulu sebelum ke lokasi |40961370|MYDITA"/>
    <s v="FCC"/>
    <d v="2026-04-08T17:54:55"/>
    <d v="2026-08-06T13:00:00"/>
    <m/>
    <s v="PS"/>
    <s v="KALIASEM"/>
    <s v="PIJAR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Kadek No HP : 085792465628 No Alternatif : - M Janji : 06/08/2026 Jam Pasang : Pagi NoteÃ‚Â :  Hubungi terlebih dahulu sebelum ke lokasi |40961370|MYDITA"/>
    <n v="2026"/>
    <n v="8"/>
    <n v="7"/>
    <d v="2026-08-07T00:00:00"/>
    <n v="0.45833333333575865"/>
    <x v="0"/>
    <x v="2"/>
  </r>
  <r>
    <n v="1034"/>
    <n v="1002510331"/>
    <n v="3"/>
    <x v="3"/>
    <n v="4"/>
    <s v="MAGELANG"/>
    <s v="MUNTILAN"/>
    <s v="MUN"/>
    <s v="REG"/>
    <s v="AO"/>
    <s v="NEW SALES"/>
    <s v="1P INET"/>
    <s v="Completed (PS)"/>
    <s v="RBS-Regional 3"/>
    <d v="2026-08-05T11:58:56"/>
    <d v="2026-08-06T14:25:45"/>
    <n v="69359049"/>
    <m/>
    <n v="141146114676"/>
    <s v="KOPERASI KSPPS BMT BAROKAH"/>
    <s v="ODP-MUN-FAT/043 FAT/D01/043.01"/>
    <s v="WO060972151"/>
    <m/>
    <m/>
    <m/>
    <n v="110.33840840000001"/>
    <n v="-7.5934204000000003"/>
    <s v="|MN02395|MYIA-078360252248/POI/AKHMAD IRFAN NARZUKI/08112657584/bmt.barokah.magelang@gmail.com"/>
    <s v="MYIB_ASSISTANT"/>
    <m/>
    <m/>
    <m/>
    <m/>
    <m/>
    <m/>
    <m/>
    <m/>
    <s v="Management Janji"/>
    <s v="2026-08-06 13:00:00 | Nama PIC : Bp Akhmad No Hp : 08112657584 No Alt : - Tgl Pemasangan : 06 Agustus 2026 Interval : PAGI SIANG Note : Hubungi pelanggan terlebih dahulu"/>
    <s v="FCC"/>
    <d v="2026-05-08T12:09:50"/>
    <d v="2026-08-06T13:00:00"/>
    <m/>
    <s v="PS"/>
    <s v="MUNTILAN"/>
    <s v="NO ADDON"/>
    <n v="20260806"/>
    <s v="Completed"/>
    <s v="HSI Bisnis Basic Promo HUT Telkom PSB 70% - 50 Mbps"/>
    <s v="INDIBIZ"/>
    <m/>
    <m/>
    <d v="2026-08-06T13:00:00"/>
    <s v="2026-08-06 13:00:00 | Nama PIC : Bp Akhmad No Hp : 08112657584 No Alt : - Tgl Pemasangan : 06 Agustus 2026 Interval : PAGI SIANG Note : Hubungi pelanggan terlebih dahulu"/>
    <n v="2026"/>
    <n v="8"/>
    <n v="6"/>
    <d v="2026-08-06T00:00:00"/>
    <n v="-0.54166666666424135"/>
    <x v="0"/>
    <x v="1"/>
  </r>
  <r>
    <n v="1035"/>
    <n v="1002505218"/>
    <n v="3"/>
    <x v="4"/>
    <n v="5"/>
    <s v="MATARAM"/>
    <s v="BIMA"/>
    <s v="BIM"/>
    <s v="REG"/>
    <s v="AO"/>
    <s v="NEW SALES"/>
    <s v="1P INET"/>
    <s v="102 | FOLLOW UP COMPLETED"/>
    <s v="RBS-Regional 3"/>
    <d v="2026-08-02T12:38:56"/>
    <d v="2026-08-06T15:48:31"/>
    <n v="69356981"/>
    <m/>
    <n v="172616801723"/>
    <s v="PT BRAMASTRA BAKTI SOLUSINDO UR APOTEK PRO BIMA"/>
    <s v="ODP-BIM-FAC/69 FAC/D06/69.01"/>
    <s v="WO060709852"/>
    <m/>
    <m/>
    <m/>
    <n v="118.7327141"/>
    <n v="-8.4568989999999999"/>
    <s v="|MN00542|MYIA-035213225797/POI/HUSEIN/089672423536/bramastrajakarta1@gmail.com"/>
    <s v="MYIB_ASSISTANT"/>
    <m/>
    <m/>
    <m/>
    <m/>
    <m/>
    <m/>
    <m/>
    <m/>
    <s v="Management Janji"/>
    <s v="2026-08-03 13:00:00 | telp :089672423536 alt : manja : pagi / siang 03/08/2026 hub sebelum ke lokasi "/>
    <s v="FCC"/>
    <d v="2026-02-08T12:39:51"/>
    <d v="2026-08-03T13:00:00"/>
    <s v="Kendala Lainnya"/>
    <s v="REVOKE"/>
    <s v="X"/>
    <s v="NO ADDON"/>
    <m/>
    <s v="Follow Up Revoke Completed, New Order ID : SC1002512981"/>
    <s v="HSI Bisnis Promo HUT Telkom PSB 70% - 50 Mbps"/>
    <s v="INDIBIZ"/>
    <m/>
    <m/>
    <d v="2026-08-03T13:00:00"/>
    <s v="2026-08-03 13:00:00 | telp :089672423536 alt : manja : pagi / siang 03/08/2026 hub sebelum ke lokasi "/>
    <m/>
    <m/>
    <m/>
    <e v="#NUM!"/>
    <e v="#NUM!"/>
    <x v="1"/>
    <x v="8"/>
  </r>
  <r>
    <n v="1036"/>
    <n v="1002513420"/>
    <n v="3"/>
    <x v="0"/>
    <n v="5"/>
    <s v="KEDIRI"/>
    <s v="KEDIRI"/>
    <s v="KAA"/>
    <s v="REG"/>
    <s v="AO"/>
    <s v="NEW SALES"/>
    <s v="1P INET"/>
    <s v="Completed (PS)"/>
    <s v="RBS-Regional 3"/>
    <d v="2026-08-06T18:07:56"/>
    <d v="2026-08-07T12:22:37"/>
    <n v="69360328"/>
    <m/>
    <n v="152653205946"/>
    <s v="SPBU 54.641.02"/>
    <s v="ODP-KAA-FC/07 FC/D01/07.01"/>
    <s v="WO061112525"/>
    <m/>
    <m/>
    <m/>
    <n v="112.288122922182"/>
    <n v="-7.7630358594273901"/>
    <s v="MD|MYDB-20260806264578|SC20016/MC20202|SPBU 54.641.02|085608797290"/>
    <s v="MYDIGIBIZPARTNER"/>
    <m/>
    <m/>
    <m/>
    <m/>
    <m/>
    <m/>
    <m/>
    <m/>
    <s v="Management Janji"/>
    <s v="2026-08-07 15:00:00 |  M Janji : (07/08/026) jam Pasang : 09:00 Note : hubungi pelanggan jika ingin kelokasi"/>
    <s v="FCC"/>
    <d v="2026-06-08T18:09:46"/>
    <d v="2026-08-07T15:00:00"/>
    <m/>
    <s v="PS"/>
    <s v="PARE"/>
    <s v="NO ADDON"/>
    <n v="20260807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7"/>
    <d v="2026-08-07T00:00:00"/>
    <n v="-0.625"/>
    <x v="0"/>
    <x v="24"/>
  </r>
  <r>
    <n v="1037"/>
    <n v="1002516332"/>
    <n v="3"/>
    <x v="4"/>
    <n v="5"/>
    <s v="MATARAM"/>
    <s v="LOMBOK TIMUR UTARA"/>
    <s v="SGG"/>
    <s v="REG"/>
    <s v="AO"/>
    <s v="NEW SALES"/>
    <s v="1P INET"/>
    <s v="102 | FOLLOW UP COMPLETED"/>
    <s v="RBS-Regional 3"/>
    <d v="2026-08-09T09:40:56"/>
    <d v="2026-08-10T18:05:43"/>
    <n v="69361748"/>
    <m/>
    <n v="172604213943"/>
    <s v="TOKO PORTUGAL"/>
    <s v="ODP-SGG-FAF/02 FAF/D01/02.01"/>
    <s v="WO061304281"/>
    <m/>
    <m/>
    <m/>
    <n v="116.03900883346699"/>
    <n v="-8.4576210010101605"/>
    <s v="MD|MYDB-20260808264780|DN00001/MN01272|TOKO PORTUGAL|085205044407"/>
    <s v="MYDIGIBIZPARTNER"/>
    <m/>
    <m/>
    <m/>
    <m/>
    <m/>
    <m/>
    <m/>
    <m/>
    <s v="Management Janji"/>
    <s v="2026-08-10 08:00:00 | Nama PIC : Bp Isnaidi No Hp : 085205044407 No Alt : - Tgl Pemasangan : 10 Agustus 2026 Interval : PAGI SIANG Note : Hubungi pelanggan terlebih dahulu"/>
    <s v="FCC"/>
    <d v="2026-09-08T09:55:03"/>
    <d v="2026-08-10T08:00:00"/>
    <s v="Kendala Lainnya"/>
    <s v="REVOKE"/>
    <s v="LOMBOK UTARA"/>
    <s v="NO ADDON"/>
    <m/>
    <s v="Follow Up Revoke Completed, New Order ID : SC1002518658"/>
    <s v="HSI Bisnis Promo HUT Telkom PSB 70% - 100 Mbps"/>
    <s v="INDIBIZ"/>
    <m/>
    <m/>
    <d v="2026-08-10T08:00:00"/>
    <s v="2026-08-10 08:00:00 | Nama PIC : Bp Isnaidi No Hp : 085205044407 No Alt : - Tgl Pemasangan : 10 Agustus 2026 Interval : PAGI SIANG Note : Hubungi pelanggan terlebih dahulu"/>
    <m/>
    <m/>
    <m/>
    <e v="#NUM!"/>
    <e v="#NUM!"/>
    <x v="1"/>
    <x v="9"/>
  </r>
  <r>
    <n v="1038"/>
    <n v="1002505610"/>
    <n v="3"/>
    <x v="4"/>
    <n v="5"/>
    <s v="MATARAM"/>
    <s v="LOMBOK TIMUR UTARA"/>
    <s v="SGG"/>
    <s v="REG"/>
    <s v="AO"/>
    <s v="NEW SALES"/>
    <m/>
    <s v="7 | OSS - PROVISIONING ISSUED"/>
    <s v="RBS-Regional 3"/>
    <d v="2026-08-03T09:29:34"/>
    <d v="2026-08-11T08:06:25"/>
    <n v="69357231"/>
    <m/>
    <n v="172604214069"/>
    <s v="Juku Marlin (Athaya Resto)"/>
    <s v="ODP-SGG-FCLG/16"/>
    <s v="WO061360999"/>
    <m/>
    <m/>
    <m/>
    <n v="116.04406620624"/>
    <n v="-8.3513482703951194"/>
    <s v="RBS HSI |Rian Puja Atmawikarsa | 406910 | TREG 3 |Juku Marlin ( Athaya Resto} | 82236305911|81803680445| HSI BISNIS 50 MBPS"/>
    <s v="Amex"/>
    <m/>
    <m/>
    <m/>
    <m/>
    <m/>
    <m/>
    <m/>
    <m/>
    <s v="Management Janji"/>
    <s v="2026-08-11 08:00:00|Nama PIC : Ibu Ni Wayan No HP : 081803680445 Alt : - M Janji : 11/08/2026 Jam Pasang : 08.00 - 13:00  NoteÃ‚Â :  hubungi terlebih dahulu sebelum kelokasi|40961370|MYDITA"/>
    <s v="FCC"/>
    <d v="2026-03-08T09:40:13"/>
    <d v="2026-08-11T08:00:00"/>
    <m/>
    <s v="PI"/>
    <s v="LOMBOK UTARA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Ni Wayan No HP : 081803680445 Alt : - M Janji : 11/08/2026 Jam Pasang : 08.00 - 13:00  NoteÃ‚Â :  hubungi terlebih dahulu sebelum kelokasi|40961370|MYDITA"/>
    <m/>
    <m/>
    <m/>
    <e v="#NUM!"/>
    <e v="#NUM!"/>
    <x v="1"/>
    <x v="9"/>
  </r>
  <r>
    <n v="1039"/>
    <n v="1002511439"/>
    <n v="3"/>
    <x v="2"/>
    <n v="5"/>
    <s v="SINGARJA"/>
    <s v="GIANYAR"/>
    <s v="GIN"/>
    <s v="REG"/>
    <s v="AO"/>
    <s v="NEW SALES"/>
    <m/>
    <s v="102 | FOLLOW UP COMPLETED"/>
    <s v="RBS-Regional 3"/>
    <d v="2026-08-06T08:20:13"/>
    <d v="2026-08-08T09:53:05"/>
    <n v="69359555"/>
    <m/>
    <n v="172407215184"/>
    <s v="SD NEGERI 1 SABA"/>
    <s v="ODP-GIN-FP/81"/>
    <s v="WO061045109"/>
    <m/>
    <m/>
    <m/>
    <n v="115.2967089"/>
    <n v="-8.5916589999999999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No Hp : 081353267465 No Alt :  Tgl Pemasangan : 07 Agustus 2026 Interval : PAGI  Note : Hubungi pelanggan terlebih dahulu|40981182|MYDITA"/>
    <s v="FCC"/>
    <d v="2026-06-08T08:25:02"/>
    <d v="2026-08-07T08:00:00"/>
    <s v="Kendala Lainnya"/>
    <s v="REVOKE"/>
    <s v="GIANYAR"/>
    <s v="NO ADDON"/>
    <m/>
    <s v="Follow Up Revoke Completed, New Order ID : SC100251567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: BU NI PUTU ENI KOMIARTI No Hp : 081353267465 No Alt :  Tgl Pemasangan : 07 Agustus 2026 Interval : PAGI  Note : Hubungi pelanggan terlebih dahulu|40981182|MYDITA"/>
    <m/>
    <m/>
    <m/>
    <e v="#NUM!"/>
    <e v="#NUM!"/>
    <x v="1"/>
    <x v="5"/>
  </r>
  <r>
    <n v="1040"/>
    <n v="1002515442"/>
    <n v="3"/>
    <x v="3"/>
    <n v="4"/>
    <s v="YOGYAKARTA"/>
    <s v="INNER - YOGYA JATENG SELATAN"/>
    <s v="PGR"/>
    <s v="REG"/>
    <s v="AO"/>
    <s v="NEW SALES"/>
    <m/>
    <s v="Completed (PS)"/>
    <s v="RBS-Regional 3"/>
    <d v="2026-08-07T18:10:21"/>
    <d v="2026-08-07T22:36:05"/>
    <n v="69356259"/>
    <m/>
    <n v="141114227834"/>
    <s v="CV. SEKAR KEDHATON"/>
    <s v="ODP-PGR-FDR/009"/>
    <s v="WO061199620"/>
    <m/>
    <m/>
    <m/>
    <n v="110.39221000000001"/>
    <n v="-7.8263889999999998"/>
    <s v="AMRBS/405613/FARISTA APRILLIA/R3/YOGYAKARTA/PSB HSI BISNIS 1S  200 MBPS PROMO HUT TELKOM 1:1/BETTA FARAH/085224408670/restaurantsekarkedhaton@gmail.com"/>
    <s v="Amex"/>
    <m/>
    <m/>
    <m/>
    <m/>
    <m/>
    <m/>
    <m/>
    <m/>
    <s v="Management Janji"/>
    <s v="2026-08-07 15:00:00|Tanggal pemasangan : 07 AGUSTUS 2026  Jam pemasangan : pagi/siang  Info Tambahan : Hubungi pelanggan dulu sebelum ke lokasi  terima kasih|40010577|MYDITA"/>
    <s v="FCC"/>
    <d v="2026-07-08T18:25:44"/>
    <m/>
    <m/>
    <s v="PS"/>
    <s v="X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7 15:00:00|Tanggal pemasangan : 07 AGUSTUS 2026  Jam pemasangan : pagi/siang  Info Tambahan : Hubungi pelanggan dulu sebelum ke lokasi  terima kasih|40010577|MYDITA"/>
    <n v="2026"/>
    <n v="8"/>
    <n v="7"/>
    <d v="2026-08-07T00:00:00"/>
    <n v="-0.29166666666424135"/>
    <x v="0"/>
    <x v="1"/>
  </r>
  <r>
    <n v="1041"/>
    <n v="1002506617"/>
    <n v="3"/>
    <x v="1"/>
    <n v="4"/>
    <s v="PEKALONGAN"/>
    <s v="PEKALONGAN"/>
    <s v="PKL"/>
    <s v="REG"/>
    <s v="AO"/>
    <s v="NEW SALES"/>
    <s v="1P INET"/>
    <s v="102 | FOLLOW UP COMPLETED"/>
    <s v="RBS-Regional 3"/>
    <d v="2026-08-03T18:52:57"/>
    <d v="2026-08-04T18:05:01"/>
    <n v="69357831"/>
    <m/>
    <n v="142202154680"/>
    <s v="LYY MEDIA CELLULER"/>
    <s v="ODP-PKL-FS/049 FS/D04/049.01"/>
    <s v="WO060835268"/>
    <m/>
    <m/>
    <m/>
    <n v="109.668487"/>
    <n v="-6.9063600000000003"/>
    <s v="|MN00925|MYIA-006352795685/POI/m erikza al fajrisyah/085199193282/hulandafluu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55:22"/>
    <d v="2026-08-04T15:00:00"/>
    <s v="Kendala Teknik"/>
    <s v="REVOKE"/>
    <s v="X"/>
    <s v="NO ADDON"/>
    <m/>
    <s v="Follow Up Revoke Completed, New Order ID : SC1002509403"/>
    <s v="HSI Bisnis Promo HUT Telkom PSB 70% - 1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1"/>
    <x v="1"/>
  </r>
  <r>
    <n v="1042"/>
    <n v="1002512590"/>
    <n v="3"/>
    <x v="6"/>
    <n v="5"/>
    <s v="SIDOARJO"/>
    <s v="INNER - JATIM TIMUR"/>
    <s v="SDN"/>
    <s v="REG"/>
    <s v="AO"/>
    <s v="NEW SALES"/>
    <m/>
    <s v="Completed (PS)"/>
    <s v="RBS-Regional 3"/>
    <d v="2026-08-06T14:08:39"/>
    <d v="2026-08-06T22:35:31"/>
    <n v="69360032"/>
    <m/>
    <n v="152328218205"/>
    <s v="PAUD DHIYA KIDZ ACADEMY"/>
    <s v="ODP-SDN-FR/59"/>
    <s v="WO061096535"/>
    <m/>
    <m/>
    <m/>
    <n v="112.6683032"/>
    <n v="-7.4264871000000001"/>
    <s v="|MN02620|/PAUD DHIYA KIDZ ACADEMY/WINBACK 2.0 HSI B2B (1:1) 50MBPS 355RB PSB DISC 70%//smp.tamaddunafkar.sda@gmail.com/SUASTINI/81233605116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6"/>
    <d v="2026-08-06T00:00:00"/>
    <n v="-1.5416666666642413"/>
    <x v="0"/>
    <x v="11"/>
  </r>
  <r>
    <n v="1043"/>
    <n v="1002514325"/>
    <n v="3"/>
    <x v="0"/>
    <n v="5"/>
    <s v="MADIUN"/>
    <s v="BOJONEGORO"/>
    <s v="BJN"/>
    <s v="REG"/>
    <s v="AO"/>
    <s v="NEW SALES"/>
    <s v="1P INET"/>
    <s v="Completed (PS)"/>
    <s v="RBS-Regional 3"/>
    <d v="2026-08-07T11:22:57"/>
    <d v="2026-08-08T18:09:22"/>
    <n v="69360630"/>
    <m/>
    <n v="152609258538"/>
    <s v="KANTOR NOTARIS PPAT ACHMAD MUAS SH MH MKn"/>
    <s v="ODP-BJN-FN/34 FN/D03/34.01"/>
    <s v="WO061150077"/>
    <m/>
    <m/>
    <m/>
    <n v="111.879258903476"/>
    <n v="-7.14906695405538"/>
    <s v="|MN02619|MYIA-012609897405/POI/ACHMAD MUAS SH MH MKn/085230414243/nip873153@gmail.com"/>
    <s v="MYIB_ASSISTANT"/>
    <m/>
    <m/>
    <m/>
    <m/>
    <m/>
    <m/>
    <m/>
    <m/>
    <s v="Management Janji"/>
    <s v="2026-08-09 13:00:00 | Tanggal pemasangan: 08/08/2026 Jam pemasangan : pagi / siang Info Tambahan : Hubungi pelanggan dulu sebelum ke lokasi. terima kasih"/>
    <s v="FCC"/>
    <d v="2026-07-08T11:25:46"/>
    <d v="2026-08-09T13:00:00"/>
    <m/>
    <s v="PS"/>
    <s v="X"/>
    <s v="NO ADDON"/>
    <n v="20260808"/>
    <s v="Completed"/>
    <s v="HSI Bisnis Basic Promo HUT Telkom PSB 70% - 75 Mbps"/>
    <s v="INDIBIZ"/>
    <m/>
    <m/>
    <d v="2026-08-09T13:00:00"/>
    <s v="2026-08-09 13:00:00 | Tanggal pemasangan: 08/08/2026 Jam pemasangan : pagi / siang Info Tambahan : Hubungi pelanggan dulu sebelum ke lokasi. terima kasih"/>
    <n v="2026"/>
    <n v="8"/>
    <n v="8"/>
    <d v="2026-08-08T00:00:00"/>
    <n v="-1.5416666666642413"/>
    <x v="0"/>
    <x v="15"/>
  </r>
  <r>
    <n v="1044"/>
    <n v="1002516210"/>
    <n v="3"/>
    <x v="1"/>
    <n v="4"/>
    <s v="SEMARANG"/>
    <s v="UNGARAN"/>
    <s v="BDN"/>
    <s v="REG"/>
    <s v="AO"/>
    <s v="NEW SALES"/>
    <s v="1P INET"/>
    <s v="Completed (PS)"/>
    <s v="RBS-Regional 3"/>
    <d v="2026-08-08T18:16:56"/>
    <d v="2026-08-09T17:54:24"/>
    <n v="69361647"/>
    <m/>
    <n v="141411106515"/>
    <s v="Karaoke Number One"/>
    <s v="ODP-BDN-FA/089 FA/D06/089.01"/>
    <s v="WO061287750"/>
    <m/>
    <m/>
    <m/>
    <n v="110.37271220237"/>
    <n v="-7.2240532914560696"/>
    <s v="MD|MYDB-20260807264701|DN00001/MN00663|Karaoke Number One|082135919627"/>
    <s v="MYDIGIBIZPARTNER"/>
    <m/>
    <m/>
    <m/>
    <m/>
    <m/>
    <m/>
    <m/>
    <m/>
    <s v="Management Janji"/>
    <s v="2026-08-09 15:00:00 | M Janji : 9 agustus 2026 jam Pasang : pagi siang Note : hubungi pelanggan jika ingin kelokasi "/>
    <s v="FCC"/>
    <d v="2026-08-08T18:25:09"/>
    <d v="2026-08-09T15:00:00"/>
    <m/>
    <s v="PS"/>
    <s v="AMBARAWA"/>
    <s v="NO ADDON"/>
    <n v="20260809"/>
    <s v="Completed"/>
    <s v="HSI Bisnis Promo HUT Telkom PSB 70% - 50 Mbps"/>
    <s v="INDIBIZ"/>
    <m/>
    <m/>
    <d v="2026-08-09T15:00:00"/>
    <s v="2026-08-09 15:00:00 | M Janji : 9 agustus 2026 jam Pasang : pagi siang Note : hubungi pelanggan jika ingin kelokasi "/>
    <n v="2026"/>
    <n v="8"/>
    <n v="9"/>
    <d v="2026-08-09T00:00:00"/>
    <n v="-0.625"/>
    <x v="0"/>
    <x v="1"/>
  </r>
  <r>
    <n v="1045"/>
    <n v="1002512367"/>
    <n v="3"/>
    <x v="5"/>
    <n v="5"/>
    <s v="SBY SELATAN"/>
    <s v="KETINTANG"/>
    <s v="WRU"/>
    <s v="REG"/>
    <s v="AO"/>
    <s v="NEW SALES"/>
    <s v="1P INET"/>
    <s v="100 | REVOKE COMPLETED"/>
    <s v="RBS-Regional 3"/>
    <d v="2026-08-06T13:19:57"/>
    <d v="2026-08-10T10:49:08"/>
    <n v="69359956"/>
    <m/>
    <n v="152302236654"/>
    <s v="PT. TULIP TONATA INDONESIA"/>
    <s v="ODP-WR1-FJX/02 FJX/D01/02.01"/>
    <s v="WO061075844"/>
    <m/>
    <m/>
    <m/>
    <n v="112.7160377"/>
    <n v="-7.3787247999999996"/>
    <s v="|MN00458|MYIA-009868450611/POI/Fajar Muhammad/082164258417/hr@tonata.co.id"/>
    <s v="MYIB_ASSISTANT"/>
    <m/>
    <m/>
    <m/>
    <m/>
    <m/>
    <m/>
    <m/>
    <m/>
    <s v="Management Janji"/>
    <s v="2026-08-07 13:00:00 | Nama : BP FAJAR MUHAMMAD  No Hp : 082164258417 No Alt : 082257872030 Tgl Pemasangan : 07 Agustus 2026 Interval : SIANG Note : Hubungi pelanggan terlebih dahulu"/>
    <s v="FCC"/>
    <d v="2026-06-08T13:25:20"/>
    <d v="2026-08-07T13:00:00"/>
    <s v="Kendala Teknik"/>
    <s v="REVOKE"/>
    <s v="WARU INJOKO"/>
    <s v="NO ADDON"/>
    <m/>
    <s v="Revoke Completed"/>
    <s v="HSI Bisnis Promo HUT Telkom PSB 70% - 50 Mbps"/>
    <s v="INDIBIZ"/>
    <m/>
    <m/>
    <d v="2026-08-07T13:00:00"/>
    <s v="2026-08-07 13:00:00 | Nama : BP FAJAR MUHAMMAD  No Hp : 082164258417 No Alt : 082257872030 Tgl Pemasangan : 07 Agustus 2026 Interval : SIANG Note : Hubungi pelanggan terlebih dahulu"/>
    <m/>
    <m/>
    <m/>
    <e v="#NUM!"/>
    <e v="#NUM!"/>
    <x v="1"/>
    <x v="12"/>
  </r>
  <r>
    <n v="1046"/>
    <n v="1002516275"/>
    <n v="3"/>
    <x v="3"/>
    <n v="4"/>
    <s v="PURWOKERTO"/>
    <s v="BANJARNEGARA"/>
    <s v="BJR"/>
    <s v="REG"/>
    <s v="AO"/>
    <s v="NEW SALES"/>
    <s v="1P INET"/>
    <s v="Completed (PS)"/>
    <s v="RBS-Regional 3"/>
    <d v="2026-08-09T08:04:56"/>
    <d v="2026-08-10T16:09:48"/>
    <n v="69361680"/>
    <m/>
    <n v="146372102125"/>
    <s v="BERKAH SEMBAKO HERMAWAN"/>
    <s v="ODP-BJR-FAL/008 FAL/D01/008.01"/>
    <s v="WO061297994"/>
    <m/>
    <m/>
    <m/>
    <n v="109.65766000000001"/>
    <n v="-7.3215079999999997"/>
    <s v="|MC80042|MYIA-096287865218/POI/Teguh Hermawan /082324780003/teguhhermawant14@gmail.com"/>
    <s v="MYIB_ASSISTANT"/>
    <m/>
    <m/>
    <m/>
    <m/>
    <m/>
    <m/>
    <m/>
    <m/>
    <s v="Management Janji"/>
    <s v="2026-08-11 08:00:00 | Nama PIC : Bp Teguh No Hp : 082324780003 No Alt : - Tgl Pemasangan : 11 Agustus 2026 Interval : PAGI SIANG Note : Hubungi pelanggan terlebih dahulu"/>
    <s v="FCC"/>
    <d v="2026-09-08T08:09:54"/>
    <d v="2026-08-11T08:00:00"/>
    <m/>
    <s v="PS"/>
    <s v="X"/>
    <s v="NO ADDON"/>
    <n v="20260810"/>
    <s v="Completed"/>
    <s v="HSI Bisnis Promo HUT Telkom PSB 70% - 300 Mbps"/>
    <s v="INDIBIZ"/>
    <m/>
    <m/>
    <d v="2026-08-11T08:00:00"/>
    <s v="2026-08-11 08:00:00 | Nama PIC : Bp Teguh No Hp : 082324780003 No Alt : - Tgl Pemasangan : 11 Agustus 2026 Interval : PAGI SIANG Note : Hubungi pelanggan terlebih dahulu"/>
    <n v="2026"/>
    <n v="8"/>
    <n v="10"/>
    <d v="2026-08-10T00:00:00"/>
    <n v="-1.3333333333357587"/>
    <x v="0"/>
    <x v="1"/>
  </r>
  <r>
    <n v="1047"/>
    <n v="1002517004"/>
    <n v="3"/>
    <x v="6"/>
    <n v="5"/>
    <s v="SIDOARJO"/>
    <s v="INNER - JATIM TIMUR"/>
    <s v="SDA"/>
    <s v="REG"/>
    <s v="AO"/>
    <s v="NEW SALES"/>
    <m/>
    <s v="Completed (PS)"/>
    <s v="RBS-Regional 3"/>
    <d v="2026-08-10T09:20:39"/>
    <d v="2026-08-10T21:11:59"/>
    <n v="69362123"/>
    <m/>
    <n v="152316232009"/>
    <s v="SMK DIAN INDONESIA"/>
    <s v="ODP-SDA-FGY/68"/>
    <s v="WO061364909"/>
    <m/>
    <m/>
    <m/>
    <n v="112.7108266"/>
    <n v="-7.4701079999999997"/>
    <s v="|MN02627|/SMK DIAN INDONESIA/WINBACK 2.0 HSI B2B (1:1) 75MBPS 415RB PSB DISC 70%//smkdianindonesia.sda@gmail.com/ELMA YUNITA/85944002504"/>
    <s v="Sales Force DBS"/>
    <m/>
    <m/>
    <m/>
    <m/>
    <m/>
    <m/>
    <m/>
    <m/>
    <s v="Management Janji"/>
    <s v="2026-08-11 08:00:00|Tanggal pemasangan: 11/08/2026 Jam pemasangan : pagi / siang Info Tambahan : Hubungi pelanggan dulu sebelum ke lokasi terima kasih.|40951378|MYDITA"/>
    <s v="FCC"/>
    <d v="2026-10-08T09:25:41"/>
    <d v="2026-08-11T08:00:00"/>
    <m/>
    <s v="PS"/>
    <s v="SIDOARJ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Tanggal pemasangan: 11/08/2026 Jam pemasangan : pagi / siang Info Tambahan : Hubungi pelanggan dulu sebelum ke lokasi terima kasih.|40951378|MYDITA"/>
    <n v="2026"/>
    <n v="8"/>
    <n v="10"/>
    <d v="2026-08-10T00:00:00"/>
    <n v="-1.3333333333357587"/>
    <x v="0"/>
    <x v="11"/>
  </r>
  <r>
    <n v="1048"/>
    <n v="1002513852"/>
    <n v="3"/>
    <x v="5"/>
    <n v="5"/>
    <s v="SBY UTARA"/>
    <s v="GRESIK"/>
    <s v="CRM"/>
    <s v="REG"/>
    <s v="AO"/>
    <s v="NEW SALES"/>
    <s v="1P INET"/>
    <s v="Completed (PS)"/>
    <s v="RBS-Regional 3"/>
    <d v="2026-08-07T09:28:56"/>
    <d v="2026-08-08T08:51:18"/>
    <n v="69360455"/>
    <m/>
    <n v="152446246170"/>
    <s v="SD ISLAM AZ-ZAHRO RUANG GURU"/>
    <s v="ODP-CRM-FC/44 FC/D09/44.01"/>
    <s v="WO061136927"/>
    <m/>
    <m/>
    <m/>
    <n v="112.594419792294"/>
    <n v="-7.2414363992196602"/>
    <s v="MD|MYDB-20260805264456|DN00001/MN02100|SD ISLAM AZ-ZAHRO RUANG GURU|081240828123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40:07"/>
    <d v="2026-08-08T08:00:00"/>
    <m/>
    <s v="PS"/>
    <s v="NON-HERO GRESIK"/>
    <s v="NO ADDON"/>
    <n v="20260808"/>
    <s v="Completed"/>
    <s v="HSI Bisnis Promo HUT Telkom PSB 70% - 100 Mbps"/>
    <s v="INDIBIZ"/>
    <m/>
    <m/>
    <d v="2026-08-08T08:00:00"/>
    <s v="2026-08-08 08:00:00 | M Janji : 8 agustus 2026 jam Pasang : pagi  Note : hubungi pelanggan jika ingin kelokasi"/>
    <n v="2026"/>
    <n v="8"/>
    <n v="8"/>
    <d v="2026-08-08T00:00:00"/>
    <n v="-0.33333333333575865"/>
    <x v="0"/>
    <x v="14"/>
  </r>
  <r>
    <n v="1049"/>
    <n v="1002505514"/>
    <n v="3"/>
    <x v="2"/>
    <n v="5"/>
    <s v="SINGARJA"/>
    <s v="TABANAN"/>
    <s v="TBN"/>
    <s v="REG"/>
    <s v="AO"/>
    <s v="NEW SALES"/>
    <s v="1P INET"/>
    <s v="102 | FOLLOW UP COMPLETED"/>
    <s v="RBS-Regional 3"/>
    <d v="2026-08-03T08:40:56"/>
    <d v="2026-08-05T14:37:09"/>
    <n v="69357177"/>
    <m/>
    <n v="172413244258"/>
    <s v="Pusat Gadai MGW010"/>
    <s v="ODP-TBN-FCP/05"/>
    <s v="WO060754650"/>
    <m/>
    <m/>
    <m/>
    <n v="115.18002300000001"/>
    <n v="-8.5135369000000001"/>
    <s v="|MN02515|MYIA-051165239783/POI/AULIYA PRADITA NUR/081119917743/pusatgadaisintyadewi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8:55:09"/>
    <d v="2026-08-04T08:00:00"/>
    <s v="Kendala Teknik"/>
    <s v="REVOKE"/>
    <s v="TABANAN"/>
    <s v="NO ADDON"/>
    <m/>
    <s v="Follow Up Revoke Completed, New Order ID : SC1002510839"/>
    <s v="HSI Bisnis Basic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m/>
    <m/>
    <m/>
    <e v="#NUM!"/>
    <e v="#NUM!"/>
    <x v="1"/>
    <x v="29"/>
  </r>
  <r>
    <n v="1050"/>
    <n v="1002516506"/>
    <n v="3"/>
    <x v="3"/>
    <n v="4"/>
    <s v="PURWOKERTO"/>
    <s v="BANJARNEGARA"/>
    <s v="BJR"/>
    <s v="REG"/>
    <s v="AO"/>
    <s v="NEW SALES"/>
    <m/>
    <s v="Completed (PS)"/>
    <s v="RBS-Regional 3"/>
    <d v="2026-08-09T13:52:13"/>
    <d v="2026-08-10T09:21:24"/>
    <n v="69361112"/>
    <m/>
    <n v="146372102130"/>
    <s v="MIYAVI STORE BNA"/>
    <s v="ODP-BJR-FU/113"/>
    <s v="WO061323609"/>
    <m/>
    <m/>
    <m/>
    <n v="109.593"/>
    <n v="-7.4141839999999997"/>
    <s v="|MN00649|MYIA-044608818602/POI/Miftahudin/088238656449/dianasipit62@gmail.com"/>
    <s v="Sales Profesional"/>
    <m/>
    <m/>
    <m/>
    <m/>
    <m/>
    <m/>
    <m/>
    <m/>
    <s v="Management Janji"/>
    <s v="2026-08-09 13:00:00 | M Janji : (08/08/026)  jam Pasang : 09:00  Note : hubungi pelanggan jika ingin kelokasi"/>
    <s v="FCC"/>
    <d v="2026-09-08T13:54:59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9 13:00:00 | M Janji : (08/08/026)  jam Pasang : 09:00  Note : hubungi pelanggan jika ingin kelokasi"/>
    <n v="2026"/>
    <n v="8"/>
    <n v="10"/>
    <d v="2026-08-10T00:00:00"/>
    <n v="0.70833333333575865"/>
    <x v="0"/>
    <x v="1"/>
  </r>
  <r>
    <n v="1051"/>
    <n v="1002505152"/>
    <n v="3"/>
    <x v="2"/>
    <n v="5"/>
    <s v="DENPASAR"/>
    <s v="JIMBARAN"/>
    <s v="KUT"/>
    <s v="REG"/>
    <s v="AO"/>
    <s v="NEW SALES"/>
    <m/>
    <s v="Completed (PS)"/>
    <s v="RBS-Regional 3"/>
    <d v="2026-08-02T11:03:38"/>
    <d v="2026-08-03T15:36:57"/>
    <n v="69356987"/>
    <m/>
    <n v="172416429200"/>
    <s v="LITTLE BEAUTY SALON"/>
    <s v="ODP-KUT-FV/23"/>
    <s v="WO060722587"/>
    <m/>
    <m/>
    <m/>
    <n v="115.17259919999999"/>
    <n v="-8.7120022000000006"/>
    <s v="|MN00737|/PIC GARY HASLUCK LITTLE BEAUTY SALON/082135727252/littlebeautysalon@outlook.com"/>
    <s v="Sales Profesional"/>
    <m/>
    <m/>
    <m/>
    <m/>
    <m/>
    <m/>
    <m/>
    <m/>
    <s v="Management Janji"/>
    <s v="2026-08-03 13:00:00|Tanggal pemasangan: 03/08/2026 Jam pemasangan : pagi / siang Info Tambahan : Hubungi pelanggan dulu sebelum ke lokasi terima kasih|IK1270|MYDITA"/>
    <s v="FCC"/>
    <d v="2026-02-08T11:10:14"/>
    <d v="2026-08-03T13:00:00"/>
    <m/>
    <s v="PS"/>
    <s v="KUT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3/08/2026 Jam pemasangan : pagi / siang Info Tambahan : Hubungi pelanggan dulu sebelum ke lokasi terima kasih|IK1270|MYDITA"/>
    <n v="2026"/>
    <n v="8"/>
    <n v="3"/>
    <d v="2026-08-03T00:00:00"/>
    <n v="-0.54166666666424135"/>
    <x v="0"/>
    <x v="28"/>
  </r>
  <r>
    <n v="1052"/>
    <n v="1002517175"/>
    <n v="3"/>
    <x v="0"/>
    <n v="5"/>
    <s v="MADIUN"/>
    <s v="MADIUN"/>
    <s v="MSP"/>
    <s v="REG"/>
    <s v="AO"/>
    <s v="NEW SALES"/>
    <m/>
    <s v="Completed (PS)"/>
    <s v="RBS-Regional 3"/>
    <d v="2026-08-10T10:13:28"/>
    <d v="2026-08-10T16:07:28"/>
    <n v="69360846"/>
    <m/>
    <n v="152631206955"/>
    <s v="SPBU 54.633.05"/>
    <s v="ODP-MSP-FE/37"/>
    <s v="WO061368643"/>
    <m/>
    <m/>
    <m/>
    <n v="111.42711"/>
    <n v="-7.5956219999999997"/>
    <s v="|MN02429|MYIA-065421906566/POI/H. IMAM BASUKI, Ir, M.ENG, M.M./082132730909/spbu5463305maospati@gmail.com"/>
    <s v="MYINDIBIZ"/>
    <m/>
    <m/>
    <m/>
    <m/>
    <m/>
    <m/>
    <m/>
    <m/>
    <s v="Management Janji"/>
    <s v="2026-08-08 13:00:00 | Nama PIC : Bapak Faisal  No HP : 082132730909  No Alternatif : -  M Janji : 08/08/2026  Jam Pasang : Pagi  NoteÃ‚Â :  Hubungi terlebih dahulu sebelum ke lokasi "/>
    <s v="FCC"/>
    <d v="2026-10-08T10:24:54"/>
    <m/>
    <m/>
    <s v="PS"/>
    <s v="CARUBAN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Nama PIC : Bapak Faisal  No HP : 082132730909  No Alternatif : -  M Janji : 08/08/2026  Jam Pasang : Pagi  NoteÃ‚Â :  Hubungi terlebih dahulu sebelum ke lokasi "/>
    <n v="2026"/>
    <n v="8"/>
    <n v="10"/>
    <d v="2026-08-10T00:00:00"/>
    <n v="-0.29166666666424135"/>
    <x v="0"/>
    <x v="21"/>
  </r>
  <r>
    <n v="1053"/>
    <n v="1002509689"/>
    <n v="3"/>
    <x v="6"/>
    <n v="5"/>
    <s v="PASURUAN"/>
    <s v="PASURUAN"/>
    <s v="PSN"/>
    <s v="REG"/>
    <s v="AO"/>
    <s v="NEW SALES"/>
    <m/>
    <s v="OSS - FALLOUT"/>
    <s v="RBS-Regional 2"/>
    <d v="2026-08-05T09:05:59"/>
    <d v="2026-08-07T13:04:06"/>
    <n v="69358790"/>
    <m/>
    <n v="152729256690"/>
    <s v="Toko Syauqy Cell &amp; Digital Print"/>
    <s v="ODP-PSN-F11/56"/>
    <s v="WO060965627"/>
    <m/>
    <m/>
    <m/>
    <n v="106.82380199432301"/>
    <n v="-6.1811742288990903"/>
    <s v="|MN00915|/Toko Syauqy Cell &amp; Digital Print /Pic Syarifuddin  / 085119398998 - 082332171331 / syauqycell676@gmail.com"/>
    <s v="Sales Profesional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09:24:57"/>
    <d v="2026-08-06T08:00:00"/>
    <s v="Kendala Pelanggan"/>
    <s v="FO_WFM"/>
    <s v="PASURUAN"/>
    <s v="NO ADDON"/>
    <m/>
    <s v="Provisioning Failed|WFM|INF008991940|PELANGGAN MINTA CANCEL SUDAH PASANG PROVIDER LAI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1"/>
    <x v="17"/>
  </r>
  <r>
    <n v="1054"/>
    <n v="1002505549"/>
    <n v="3"/>
    <x v="2"/>
    <n v="5"/>
    <s v="SINGARJA"/>
    <s v="GIANYAR"/>
    <s v="UBU"/>
    <s v="REG"/>
    <s v="AO"/>
    <s v="NEW SALES"/>
    <m/>
    <s v="Completed (PS)"/>
    <s v="RBS-Regional 3"/>
    <d v="2026-08-03T08:54:36"/>
    <d v="2026-08-04T21:12:36"/>
    <n v="69357189"/>
    <m/>
    <n v="172408247850"/>
    <s v="PT Indonesia Kaishi (Jembatan Kaca Bali Tegenungan)"/>
    <s v="ODP-UBU-FP/88"/>
    <s v="WO060883001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5 13:00:00|Nama PIC : Ibu Tuty No HP : 082281818888 No Alt : - M Janji : 05 Agustus 2026 Jam Pasang : Pagi / Siang Note : hubungi pelanggan jika ingin ke lokasi, terima kasih|40951378|MYDITA"/>
    <s v="FCC"/>
    <d v="2026-03-08T08:55:09"/>
    <d v="2026-08-05T13:00:00"/>
    <m/>
    <s v="PS"/>
    <s v="UBUD"/>
    <s v="NO ADDON"/>
    <n v="2026080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5T13:00:00"/>
    <s v="2026-08-05 13:00:00|Nama PIC : Ibu Tuty No HP : 082281818888 No Alt : - M Janji : 05 Agustus 2026 Jam Pasang : Pagi / Siang Note : hubungi pelanggan jika ingin ke lokasi, terima kasih|40951378|MYDITA"/>
    <n v="2026"/>
    <n v="8"/>
    <n v="4"/>
    <d v="2026-08-04T00:00:00"/>
    <n v="-1.5416666666642413"/>
    <x v="0"/>
    <x v="5"/>
  </r>
  <r>
    <n v="1055"/>
    <n v="1002515372"/>
    <n v="3"/>
    <x v="5"/>
    <n v="5"/>
    <s v="SBY UTARA"/>
    <s v="KENJERAN"/>
    <s v="KPS"/>
    <s v="REG"/>
    <s v="AO"/>
    <s v="NEW SALES"/>
    <s v="1P INET"/>
    <s v="MIE - SEND SURVEY"/>
    <s v="RBS-Regional 3"/>
    <d v="2026-08-07T16:56:56"/>
    <d v="2026-08-07T16:58:01"/>
    <n v="69361062"/>
    <m/>
    <n v="152404213430"/>
    <s v="PT. Artha Permai Kencana"/>
    <s v="ODP-KBL-FWN/020"/>
    <s v="WO061192765"/>
    <m/>
    <m/>
    <m/>
    <n v="112.74720064418"/>
    <n v="-7.2421215865025097"/>
    <s v="|MB00449|MYIA-068394964915/POI/bapak/081333454152/cashier@apk.co.id"/>
    <s v="MYIB_ASSISTANT"/>
    <m/>
    <m/>
    <m/>
    <m/>
    <m/>
    <m/>
    <m/>
    <m/>
    <s v="Management Janji"/>
    <s v="2026-08-11 10:00:00 | Nama PIC:  bp afif No HP: 081333454152 Alt: Tanggal: 11/8/2026 Jam Pasang: 10.00 Note: Hubungi sebelum ke lokasi"/>
    <s v="FCC"/>
    <d v="2026-07-08T17:10:45"/>
    <d v="2026-08-11T10:00:00"/>
    <m/>
    <s v="SURVEY_NEW_MANJA"/>
    <s v="KAPASAN"/>
    <s v="NO ADDON"/>
    <m/>
    <s v="MIE - SEND SURVEY"/>
    <s v="HSI Bisnis Promo HUT Telkom PSB 70% - 200 Mbps"/>
    <s v="INDIBIZ"/>
    <m/>
    <m/>
    <d v="2026-08-11T10:00:00"/>
    <s v="2026-08-11 10:00:00 | Nama PIC:  bp afif No HP: 081333454152 Alt: Tanggal: 11/8/2026 Jam Pasang: 10.00 Note: Hubungi sebelum ke lokasi"/>
    <m/>
    <m/>
    <m/>
    <e v="#NUM!"/>
    <e v="#NUM!"/>
    <x v="1"/>
    <x v="26"/>
  </r>
  <r>
    <n v="1056"/>
    <n v="1002512942"/>
    <n v="3"/>
    <x v="7"/>
    <n v="4"/>
    <s v="KUDUS"/>
    <s v="PATI"/>
    <s v="PAT"/>
    <s v="REG"/>
    <s v="AO"/>
    <s v="NEW SALES"/>
    <m/>
    <s v="CC - HD1A - INPROGRESS UNCONTACTED"/>
    <s v="RBS-Regional 3"/>
    <d v="2026-08-06T15:39:48"/>
    <d v="2026-08-07T10:42:47"/>
    <n v="69360172"/>
    <m/>
    <n v="142551119465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UNCONTACTED : Mail Box - Memo Muhammad Fauzan Fidhianta 40961370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1"/>
    <x v="1"/>
  </r>
  <r>
    <n v="1057"/>
    <n v="1002506587"/>
    <n v="3"/>
    <x v="3"/>
    <n v="4"/>
    <s v="YOGYAKARTA"/>
    <s v="INNER - YOGYA JATENG SELATAN"/>
    <s v="KBU"/>
    <s v="REG"/>
    <s v="AO"/>
    <s v="NEW SALES"/>
    <s v="1P INET"/>
    <s v="Completed (PS)"/>
    <s v="RBS-Regional 3"/>
    <d v="2026-08-03T17:34:56"/>
    <d v="2026-08-05T10:39:12"/>
    <n v="69357817"/>
    <m/>
    <n v="146113146887"/>
    <s v="ERABLUE WH SLEMAN"/>
    <s v="ODP-KBU-FGB/041 FGB/D02/041.01"/>
    <s v="WO060829320"/>
    <m/>
    <m/>
    <m/>
    <n v="110.330237"/>
    <n v="-7.7973590000000002"/>
    <s v="|MN02587|MYIA-026734351497/POI/HASBIBINTARO SHIDDIQ/081249549394/nextperdanaone@gmail.com"/>
    <s v="MYIB_ASSISTANT"/>
    <m/>
    <m/>
    <m/>
    <m/>
    <m/>
    <m/>
    <m/>
    <m/>
    <s v="Management Janji"/>
    <s v="2026-08-05 10:00:00 | Nama : BP HASBIBINTARO SHIDDIQ No Hp : 081249549394 No Alt :  Tgl Pemasangan : 04 Agustus 2026 Interval : PAGI  Note : Hubungi pelanggan terlebih dahulu"/>
    <s v="FCC"/>
    <d v="2026-03-08T17:39:44"/>
    <d v="2026-08-05T10:00:00"/>
    <m/>
    <s v="PS"/>
    <s v="X"/>
    <s v="NO ADDON"/>
    <n v="20260805"/>
    <s v="Completed"/>
    <s v="HSI Bisnis PSB 70% - 50 Mbps"/>
    <s v="INDIBIZ"/>
    <m/>
    <m/>
    <d v="2026-08-05T10:00:00"/>
    <s v="2026-08-05 10:00:00 | Nama : BP HASBIBINTARO SHIDDIQ No Hp : 081249549394 No Alt :  Tgl Pemasangan : 04 Agustus 2026 Interval : PAGI  Note : Hubungi pelanggan terlebih dahulu"/>
    <n v="2026"/>
    <n v="8"/>
    <n v="5"/>
    <d v="2026-08-05T00:00:00"/>
    <n v="-0.41666666666424135"/>
    <x v="0"/>
    <x v="1"/>
  </r>
  <r>
    <n v="1058"/>
    <n v="1002505679"/>
    <n v="3"/>
    <x v="5"/>
    <n v="5"/>
    <s v="MADURA"/>
    <s v="PAMEKASAN"/>
    <s v="ABT"/>
    <s v="REG"/>
    <s v="AO"/>
    <s v="NEW SALES"/>
    <m/>
    <s v="Completed (PS)"/>
    <s v="RBS-Regional 3"/>
    <d v="2026-08-03T09:56:51"/>
    <d v="2026-08-04T14:31:37"/>
    <n v="69357272"/>
    <m/>
    <n v="152429209308"/>
    <s v="Toko Musfiroh"/>
    <s v="ODP-ABU-FB/18"/>
    <s v="WO060808136"/>
    <m/>
    <m/>
    <m/>
    <n v="113.69773859999999"/>
    <n v="-6.8875342000000002"/>
    <s v="|MN00569|/Toko Musfiroh/0878-6564-1217/tsembako170@gmail.com/HSI Bisnis Promo HUT Telkom (1:1) 300 Mbps (Rp 1.130.000) PSB Rp 150.000/ACHMAD KUSOY/-6.887529,113.697700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0:10:41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0"/>
    <x v="7"/>
  </r>
  <r>
    <n v="1059"/>
    <n v="1002505636"/>
    <n v="3"/>
    <x v="6"/>
    <n v="5"/>
    <s v="SIDOARJO"/>
    <s v="JOMBANG"/>
    <s v="JOM"/>
    <s v="REG"/>
    <s v="AO"/>
    <s v="NEW SALES"/>
    <m/>
    <s v="Completed (PS)"/>
    <s v="RBS-Regional 1"/>
    <d v="2026-08-03T09:39:04"/>
    <d v="2026-08-07T17:49:40"/>
    <n v="69357258"/>
    <m/>
    <n v="152318240364"/>
    <s v="PT Cyberindo Aditama (KT&amp;G Indonesia)"/>
    <s v="ODP-JOM-FAJ/006"/>
    <s v="WO061117276"/>
    <m/>
    <m/>
    <m/>
    <n v="112.2517919"/>
    <n v="-7.537452"/>
    <s v="AMRBS;403076; WULAN ALFISAHRI;inet only 50 mbps;81264646699/81386870535;medan@cbn.net.id"/>
    <s v="Account Manager"/>
    <m/>
    <m/>
    <m/>
    <m/>
    <m/>
    <m/>
    <m/>
    <m/>
    <s v="Management Janji"/>
    <s v="2026-08-08 08:00:00| M Janji : (07/08/026) jam Pasang : 09:00 Note : hubungi pelanggan jika ingin kelokasi|40951378|MYDITA"/>
    <s v="FCC"/>
    <d v="2026-03-08T09:40:13"/>
    <d v="2026-08-08T08:00:00"/>
    <m/>
    <s v="PS"/>
    <s v="JOMBANG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 M Janji : (07/08/026) jam Pasang : 09:00 Note : hubungi pelanggan jika ingin kelokasi|40951378|MYDITA"/>
    <n v="2026"/>
    <n v="8"/>
    <n v="7"/>
    <d v="2026-08-07T00:00:00"/>
    <n v="-1.3333333333357587"/>
    <x v="0"/>
    <x v="13"/>
  </r>
  <r>
    <n v="1060"/>
    <n v="1002507627"/>
    <n v="3"/>
    <x v="5"/>
    <n v="5"/>
    <s v="SBY SELATAN"/>
    <s v="KETINTANG"/>
    <s v="RKT"/>
    <s v="REG"/>
    <s v="AO"/>
    <s v="NEW SALES"/>
    <s v="1P INET"/>
    <s v="102 | FOLLOW UP COMPLETED"/>
    <s v="RBS-Regional 3"/>
    <d v="2026-08-04T11:04:56"/>
    <d v="2026-08-04T17:19:06"/>
    <n v="69358109"/>
    <m/>
    <n v="152308210932"/>
    <s v="PT Tristar Logistik Transindo"/>
    <s v="ODP-RKT-FCG/94 FCG/D01/94.01"/>
    <s v="WO060870652"/>
    <m/>
    <m/>
    <m/>
    <n v="112.765275"/>
    <n v="-7.3309730000000002"/>
    <s v="|MN00843|MYIA-009802619742/POI/Hari Budi Mulyana/085759589579/haribudi.mulyana@tristartransindo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11:10:54"/>
    <d v="2026-08-05T08:00:00"/>
    <m/>
    <s v="REVOKE"/>
    <s v="RUNGKUT"/>
    <s v="NO ADDON"/>
    <m/>
    <s v="Follow Up Revoke Completed, New Order ID : SC1002509338"/>
    <s v="HSI Bisnis PSB 70% - 50 Mbps"/>
    <s v="INDIBIZ"/>
    <m/>
    <m/>
    <d v="2026-08-05T08:00:00"/>
    <s v="2026-08-05 08:00:00 | M Janji : (05/08/2026) jam Pasang : 09:00 Note : hubungi pelanggan jika ingin kelokasi"/>
    <m/>
    <m/>
    <m/>
    <e v="#NUM!"/>
    <e v="#NUM!"/>
    <x v="1"/>
    <x v="12"/>
  </r>
  <r>
    <n v="1061"/>
    <n v="1002509584"/>
    <n v="3"/>
    <x v="6"/>
    <n v="5"/>
    <s v="SIDOARJO"/>
    <s v="INNER - JATIM TIMUR"/>
    <s v="KRN"/>
    <s v="REG"/>
    <s v="AO"/>
    <s v="NEW SALES"/>
    <s v="1P INET"/>
    <s v="Completed (PS)"/>
    <s v="RBS-Regional 3"/>
    <d v="2026-08-05T08:35:56"/>
    <d v="2026-08-05T13:50:55"/>
    <n v="69358755"/>
    <m/>
    <n v="152331250908"/>
    <s v="NANDAWORSHOP"/>
    <s v="ODP-KRN-FK/11 FK/D03/06.11"/>
    <s v="WO060949281"/>
    <m/>
    <m/>
    <m/>
    <n v="112.61096835136399"/>
    <n v="-7.3851329556472098"/>
    <s v="MD|MYDB-20260804264342|DN00001/MN00501|NANDAWORSHOP|085124768122"/>
    <s v="MYDIGIBIZPARTNER"/>
    <m/>
    <m/>
    <m/>
    <m/>
    <m/>
    <m/>
    <m/>
    <m/>
    <s v="Management Janji"/>
    <s v="2026-08-06 08:00:00 | Nama PIC : bu nanda No HP : 085124768122 Alt :  M Janji : (RABU/6/AGUSTUS/2026) jam Pasang : 09:00 Note : hubungi pelanggan jika ingin kelokasi"/>
    <s v="FCC"/>
    <d v="2026-05-08T08:39:4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Nama PIC : bu nanda No HP : 085124768122 Alt :  M Janji : (RABU/6/AGUSTUS/2026) jam Pasang : 09:00 Note : hubungi pelanggan jika ingin kelokasi"/>
    <n v="2026"/>
    <n v="8"/>
    <n v="5"/>
    <d v="2026-08-05T00:00:00"/>
    <n v="-1.3333333333357587"/>
    <x v="0"/>
    <x v="11"/>
  </r>
  <r>
    <n v="1062"/>
    <n v="1002505798"/>
    <n v="3"/>
    <x v="4"/>
    <n v="5"/>
    <s v="MATARAM"/>
    <s v="INNER - NUSA TENGGARA"/>
    <s v="MTR"/>
    <s v="REG"/>
    <s v="AO"/>
    <s v="NEW SALES"/>
    <m/>
    <s v="Completed (PS)"/>
    <s v="RBS-Regional 3"/>
    <d v="2026-08-03T10:46:34"/>
    <d v="2026-08-03T12:34:08"/>
    <n v="69354442"/>
    <m/>
    <n v="172601796038"/>
    <s v="MATARAM SOLUTION"/>
    <s v="ODP-MTR-FDP/109"/>
    <s v="WO060768306"/>
    <m/>
    <m/>
    <m/>
    <n v="116.1460489"/>
    <n v="-8.5499922999999995"/>
    <s v="|MC40292|MYIA-014460893448/POI/Mutholaah/085929142148/lalu.suhairi@gmail.com"/>
    <s v="Sales Profesional"/>
    <m/>
    <m/>
    <m/>
    <m/>
    <m/>
    <m/>
    <m/>
    <m/>
    <s v="Management Janji"/>
    <s v="2026-07-30 13:00:00 | M Janji : (30/07/2026)  jam Pasang : 09:00  Note : hubungi pelanggan jika ingin kelokasi"/>
    <s v="FCC"/>
    <d v="2026-03-08T10:55:07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13:00:00 | M Janji : (30/07/2026)  jam Pasang : 09:00  Note : hubungi pelanggan jika ingin kelokasi"/>
    <n v="2026"/>
    <n v="8"/>
    <n v="3"/>
    <d v="2026-08-03T00:00:00"/>
    <n v="-0.29166666666424135"/>
    <x v="0"/>
    <x v="30"/>
  </r>
  <r>
    <n v="1063"/>
    <n v="1002515525"/>
    <n v="3"/>
    <x v="2"/>
    <n v="5"/>
    <s v="DENPASAR"/>
    <s v="SANUR"/>
    <s v="TOP"/>
    <s v="REG"/>
    <s v="AO"/>
    <s v="NEW SALES"/>
    <m/>
    <s v="Completed (PS)"/>
    <s v="RBS-Regional 3"/>
    <d v="2026-08-07T20:23:16"/>
    <d v="2026-08-11T08:00:08"/>
    <n v="69361182"/>
    <m/>
    <n v="172422212693"/>
    <s v="PT. MAHA KARYA PRIMADANA"/>
    <s v="ODP-TOP-FF/82"/>
    <s v="WO061316121"/>
    <m/>
    <m/>
    <m/>
    <n v="115.25141910000001"/>
    <n v="-8.6425538999999993"/>
    <s v="|MN02677|/PIC I PUTU ANGGA AGUSTIAWAN/08113867601/infoprimadana@gmail.com"/>
    <s v="Sales Force DBS"/>
    <m/>
    <m/>
    <m/>
    <m/>
    <m/>
    <m/>
    <m/>
    <m/>
    <s v="Management Janji"/>
    <s v="2026-08-10 13:00:00|Nama Pic : BP ANGGA No Hp Pic : 08113867601 Jam Pemasangan : 08:00 - 12.00 Tanggal Pemasangan : SENIN 10 AGUSTUS 2026 Info Tambahan : Hubungi pelanggan sebelum datang ke lokasi|40961370|MYDITA"/>
    <s v="FCC"/>
    <d v="2026-07-08T20:25:32"/>
    <d v="2026-08-10T13:00:00"/>
    <m/>
    <s v="PS"/>
    <s v="TOHPATI SUKAWATI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 : BP ANGGA No Hp Pic : 08113867601 Jam Pemasangan : 08:00 - 12.00 Tanggal Pemasangan : SENIN 10 AGUSTUS 2026 Info Tambahan : Hubungi pelanggan sebelum datang ke lokasi|40961370|MYDITA"/>
    <n v="2026"/>
    <n v="8"/>
    <n v="11"/>
    <d v="2026-08-11T00:00:00"/>
    <n v="0.45833333333575865"/>
    <x v="0"/>
    <x v="2"/>
  </r>
  <r>
    <n v="1064"/>
    <n v="1002504880"/>
    <n v="3"/>
    <x v="6"/>
    <n v="5"/>
    <s v="JEMBER"/>
    <s v="SITUBONDO"/>
    <s v="BKI"/>
    <s v="REG"/>
    <s v="AO"/>
    <s v="NEW SALES"/>
    <s v="1P INET"/>
    <s v="Completed (PS)"/>
    <s v="RBS-Regional 3"/>
    <d v="2026-08-01T17:28:58"/>
    <d v="2026-08-02T19:53:01"/>
    <n v="69356893"/>
    <m/>
    <n v="152531208020"/>
    <s v="TOKO RISQUNA"/>
    <s v="ODP-BKI-FA/89 FA/D09/89.01"/>
    <s v="WO060675217"/>
    <m/>
    <m/>
    <m/>
    <n v="113.679743"/>
    <n v="-7.7849649999999997"/>
    <s v="|MN02617|MYIA-033997959452/POI/MANSUR/083174448000/awfa.mart2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7:39:50"/>
    <d v="2026-08-02T15:00:00"/>
    <m/>
    <s v="PS"/>
    <s v="SITUBONDO"/>
    <s v="NETMONK"/>
    <n v="20260802"/>
    <s v="Completed"/>
    <s v="HSI Bisnis Bundling Netmonk PSB 70% Promo - 2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0"/>
    <x v="10"/>
  </r>
  <r>
    <n v="1065"/>
    <n v="1002511091"/>
    <n v="3"/>
    <x v="6"/>
    <n v="5"/>
    <s v="SIDOARJO"/>
    <s v="MOJOKERTO"/>
    <s v="MJS"/>
    <s v="REG"/>
    <s v="AO"/>
    <s v="NEW SALES"/>
    <m/>
    <s v="Completed (PS)"/>
    <s v="RBS-Regional 3"/>
    <d v="2026-08-05T15:55:20"/>
    <d v="2026-08-06T16:41:24"/>
    <n v="69359399"/>
    <m/>
    <n v="152330220509"/>
    <s v="MINI POULTRY SHOP"/>
    <s v="ODP-MJS-FW/54"/>
    <s v="WO061070984"/>
    <m/>
    <m/>
    <m/>
    <n v="112.5310657"/>
    <n v="-7.5017598000000003"/>
    <s v="|MN02084|/MINI POULTRY SHOP/WINBACK 2.0 HSI B2B (1:1) 75MBPS 415RB PSB DISC 70%//minipoultryshop@gmail.com/RESDI HADI PRAYOGA/85604528477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5-08T16:10:18"/>
    <d v="2026-08-07T13:00:00"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6"/>
    <d v="2026-08-06T00:00:00"/>
    <n v="-1.5416666666642413"/>
    <x v="0"/>
    <x v="13"/>
  </r>
  <r>
    <n v="1066"/>
    <n v="1002505155"/>
    <n v="3"/>
    <x v="0"/>
    <n v="5"/>
    <s v="MADIUN"/>
    <s v="TUBAN"/>
    <s v="JTR"/>
    <s v="REG"/>
    <s v="AO"/>
    <s v="NEW SALES"/>
    <m/>
    <s v="98 | OSS - CANCEL COMPLETE"/>
    <s v="RBS-Regional 3"/>
    <d v="2026-08-02T11:09:39"/>
    <d v="2026-08-03T13:30:47"/>
    <n v="69356245"/>
    <m/>
    <n v="152645203493"/>
    <s v="TOKO KAIN MURAH"/>
    <s v="ODP-JTR-FB/04"/>
    <s v="WO060703320"/>
    <m/>
    <m/>
    <m/>
    <n v="111.72356728"/>
    <n v="-7.0162159199999996"/>
    <s v="MD|MYDB-20260731264059|DN00001/MN01285|TOKO KAIN MURAH|0895384255955"/>
    <s v="MYDIGIBIZPARTNER"/>
    <m/>
    <m/>
    <m/>
    <m/>
    <m/>
    <m/>
    <m/>
    <m/>
    <s v="Management Janji"/>
    <s v="2026-08-01 15:00:00 | Jam pemasangan : 12.00  Info Tambahan : Hubungi pelanggan dulu sebelum ke lokasi  terimakasih "/>
    <s v="FCC"/>
    <d v="2026-02-08T11:25:15"/>
    <m/>
    <s v="Kendala Pelanggan"/>
    <s v="CANCEL"/>
    <s v="JATIROGO BANCA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07:00:00"/>
    <s v="2026-08-01 15:00:00 | Jam pemasangan : 12.00  Info Tambahan : Hubungi pelanggan dulu sebelum ke lokasi  terimakasih "/>
    <m/>
    <m/>
    <m/>
    <e v="#NUM!"/>
    <e v="#NUM!"/>
    <x v="1"/>
    <x v="15"/>
  </r>
  <r>
    <n v="1067"/>
    <n v="1002507848"/>
    <n v="3"/>
    <x v="3"/>
    <n v="4"/>
    <s v="MAGELANG"/>
    <s v="MUNTILAN"/>
    <s v="SWT"/>
    <s v="REG"/>
    <s v="AO"/>
    <s v="NEW SALES"/>
    <m/>
    <s v="FCC - HD1A - PROGRESS"/>
    <s v="RBS-Regional 3"/>
    <d v="2026-08-04T11:47:24"/>
    <d v="2026-08-04T11:49:22"/>
    <n v="69358185"/>
    <m/>
    <n v="142164113596"/>
    <s v="Nanas decoration"/>
    <m/>
    <m/>
    <m/>
    <m/>
    <m/>
    <n v="110.3656861"/>
    <n v="-7.5299721999999996"/>
    <s v="|MN00935|/Nanas decoration/085881711485/idaratnasari15@gmail.com/ 1S HSI BISNIS BASIC PROMO HUT 50 Mbps / AGUS SADEWO"/>
    <s v="Sales Profesional"/>
    <m/>
    <m/>
    <m/>
    <m/>
    <m/>
    <m/>
    <m/>
    <m/>
    <m/>
    <m/>
    <m/>
    <d v="2026-04-08T11:55:1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1068"/>
    <n v="1002516288"/>
    <n v="3"/>
    <x v="5"/>
    <n v="5"/>
    <s v="SBY UTARA"/>
    <s v="GRESIK"/>
    <s v="SDY"/>
    <s v="REG"/>
    <s v="AO"/>
    <s v="NEW SALES"/>
    <s v="1P INET"/>
    <s v="Completed (PS)"/>
    <s v="RBS-Regional 3"/>
    <d v="2026-08-09T08:40:57"/>
    <d v="2026-08-10T21:11:59"/>
    <n v="69361698"/>
    <m/>
    <n v="152451212131"/>
    <s v="TOKO BU URIFAH"/>
    <s v="ODP-SDY-FAB/55 FAB/D06/55.01"/>
    <s v="WO061302198"/>
    <m/>
    <m/>
    <m/>
    <n v="112.57840400000001"/>
    <n v="-7.0550620000000004"/>
    <s v="|MN02646|MYIA-084359532312/POI/urifah/087811510096/urifah365@gmail.com"/>
    <s v="MYIB_ASSISTANT"/>
    <m/>
    <m/>
    <m/>
    <m/>
    <m/>
    <m/>
    <m/>
    <m/>
    <s v="Management Janji"/>
    <s v="2026-08-10 08:00:00 | Nama PIC : Bp Ahmad No Hp : 087811510096 No Alt : - Tgl Pemasangan : 10 Agustus 2026 Interval : PAGI SIANG Note : Hubungi pelanggan terlebih dahulu"/>
    <s v="FCC"/>
    <d v="2026-09-08T08:54:59"/>
    <d v="2026-08-10T08:00:00"/>
    <s v="Kendala Pelanggan"/>
    <s v="PS"/>
    <s v="GRESIK"/>
    <s v="NO ADDON"/>
    <n v="20260810"/>
    <s v="Completed"/>
    <s v="HSI Bisnis Promo HUT Telkom PSB 70% - 50 Mbps"/>
    <s v="INDIBIZ"/>
    <m/>
    <m/>
    <d v="2026-08-10T08:00:00"/>
    <s v="2026-08-10 08:00:00 | Nama PIC : Bp Ahmad No Hp : 087811510096 No Alt : - Tgl Pemasangan : 10 Agustus 2026 Interval : PAGI SIANG Note : Hubungi pelanggan terlebih dahulu"/>
    <n v="2026"/>
    <n v="8"/>
    <n v="10"/>
    <d v="2026-08-10T00:00:00"/>
    <n v="-0.33333333333575865"/>
    <x v="0"/>
    <x v="14"/>
  </r>
  <r>
    <n v="1069"/>
    <n v="1002516440"/>
    <n v="3"/>
    <x v="1"/>
    <n v="4"/>
    <s v="PEKALONGAN"/>
    <s v="SLAWI"/>
    <s v="BLU"/>
    <s v="REG"/>
    <s v="AO"/>
    <s v="NEW SALES"/>
    <s v="1P INET"/>
    <s v="102 | FOLLOW UP COMPLETED"/>
    <s v="RBS-Regional 3"/>
    <d v="2026-08-09T12:01:57"/>
    <d v="2026-08-10T15:00:02"/>
    <n v="69361814"/>
    <m/>
    <n v="142206131248"/>
    <s v="BUMDES KARYA MANDIRI BALARADIN"/>
    <s v="ODP-BLU-FW/026 FW/D02/026.01"/>
    <s v="WO061312576"/>
    <m/>
    <m/>
    <m/>
    <n v="109.110665135085"/>
    <n v="-7.0349149655362702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jam Pasang : pagi  Note : hubungi pelanggan jika ingin kelokasi"/>
    <s v="FCC"/>
    <d v="2026-09-08T12:09:50"/>
    <d v="2026-08-10T08:00:00"/>
    <m/>
    <s v="REVOKE"/>
    <s v="X"/>
    <s v="NO ADDON"/>
    <m/>
    <s v="Follow Up Revoke Completed, New Order ID : SC1002518163"/>
    <s v="HSI Bisnis Promo HUT Telkom PSB 70% - 30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1"/>
    <x v="1"/>
  </r>
  <r>
    <n v="1070"/>
    <n v="1002506648"/>
    <n v="3"/>
    <x v="4"/>
    <n v="5"/>
    <s v="MATARAM"/>
    <s v="INNER - NUSA TENGGARA"/>
    <s v="MTR"/>
    <s v="REG"/>
    <s v="AO"/>
    <s v="NEW SALES"/>
    <s v="1P INET"/>
    <s v="Completed (PS)"/>
    <s v="RBS-Regional 3"/>
    <d v="2026-08-03T19:52:56"/>
    <d v="2026-08-05T21:16:46"/>
    <n v="69357853"/>
    <m/>
    <n v="172601796773"/>
    <s v="TOKO AIS"/>
    <s v="ODP-MTR-FDG/116 FDG/D05/116.01"/>
    <s v="WO060838840"/>
    <m/>
    <m/>
    <m/>
    <n v="116.136936274242"/>
    <n v="-8.6075239768913701"/>
    <s v="MD|MYDB-20260803264288|SC00001/MC00069|TOKO AIS|082146086487"/>
    <s v="MYDIGIBIZPARTNER"/>
    <m/>
    <m/>
    <m/>
    <m/>
    <m/>
    <m/>
    <m/>
    <m/>
    <s v="Management Janji"/>
    <s v="2026-08-05 15:00:00 | No Hp Pic : 082146086487 No alt : - Jam Pemasangan : pagi/ siang Tanggal Pemasangan : 05/08/2026 hub sebelum ke lokasi"/>
    <s v="FCC"/>
    <d v="2026-03-08T19:54:44"/>
    <d v="2026-08-05T15:00:00"/>
    <m/>
    <s v="PS"/>
    <s v="X"/>
    <s v="NO ADDON"/>
    <n v="20260805"/>
    <s v="Completed"/>
    <s v="HSI Bisnis Promo HUT Telkom PSB 70% - 100 Mbps Dual Band"/>
    <s v="INDIBIZ"/>
    <m/>
    <m/>
    <d v="2026-08-05T15:00:00"/>
    <s v="2026-08-05 15:00:00 | No Hp Pic : 082146086487 No alt : - Jam Pemasangan : pagi/ siang Tanggal Pemasangan : 05/08/2026 hub sebelum ke lokasi"/>
    <n v="2026"/>
    <n v="8"/>
    <n v="5"/>
    <d v="2026-08-05T00:00:00"/>
    <n v="-0.625"/>
    <x v="0"/>
    <x v="30"/>
  </r>
  <r>
    <n v="1071"/>
    <n v="1002513949"/>
    <n v="3"/>
    <x v="3"/>
    <n v="4"/>
    <s v="PURWOKERTO"/>
    <s v="CILACAP"/>
    <s v="KRY"/>
    <s v="REG"/>
    <s v="AO"/>
    <s v="NEW SALES"/>
    <s v="1P INET"/>
    <s v="Completed (PS)"/>
    <s v="RBS-Regional 3"/>
    <d v="2026-08-07T09:52:56"/>
    <d v="2026-08-07T14:45:45"/>
    <n v="69360505"/>
    <m/>
    <n v="143385101124"/>
    <s v="SMP NEGERI 2 SUMPIUH"/>
    <s v="ODP-KRY-FH/036"/>
    <s v="WO061139456"/>
    <m/>
    <m/>
    <m/>
    <n v="109.353478"/>
    <n v="-7.6089570000000002"/>
    <s v="|MC00213|MYIA-057491626290/POI/DIDIK FIRMANSYAH/089512063354/smpnduasumpiuh@gmail.com"/>
    <s v="MYIB_ASSISTANT"/>
    <m/>
    <m/>
    <m/>
    <m/>
    <m/>
    <m/>
    <m/>
    <m/>
    <s v="Management Janji"/>
    <s v="2026-08-10 08:00:00 | Nama Pic : BP DIDIK No Hp Pic : 089512063354 Jam Pemasangan : 08:00 - 12.00 Tanggal Pemasangan : SABTU 08 AGUSTUS 2026 Info Tambahan : Hubungi pelanggan sebelum datang ke lokasi, terima kasih."/>
    <s v="FCC"/>
    <d v="2026-07-08T09:55:18"/>
    <d v="2026-08-10T08:00:00"/>
    <m/>
    <s v="PS"/>
    <s v="KROYA"/>
    <s v="NO ADDON"/>
    <n v="20260807"/>
    <s v="Completed"/>
    <s v="HSI Bisnis Promo HUT Telkom PSB 70% - 200 Mbps"/>
    <s v="INDIBIZ"/>
    <m/>
    <m/>
    <d v="2026-08-10T08:00:00"/>
    <s v="2026-08-10 08:00:00 | Nama Pic : BP DIDIK No Hp Pic : 089512063354 Jam Pemasangan : 08:00 - 12.00 Tanggal Pemasangan : SABTU 08 AGUSTUS 2026 Info Tambahan : Hubungi pelanggan sebelum datang ke lokasi, terima kasih."/>
    <n v="2026"/>
    <n v="8"/>
    <n v="7"/>
    <d v="2026-08-07T00:00:00"/>
    <n v="-3.3333333333357587"/>
    <x v="0"/>
    <x v="1"/>
  </r>
  <r>
    <n v="1072"/>
    <n v="1002515666"/>
    <n v="3"/>
    <x v="5"/>
    <n v="5"/>
    <s v="SBY UTARA"/>
    <s v="GRESIK"/>
    <s v="BPG"/>
    <s v="REG"/>
    <s v="AO"/>
    <s v="NEW SALES"/>
    <s v="1P INET"/>
    <s v="Completed (PS)"/>
    <s v="RBS-Regional 3"/>
    <d v="2026-08-08T09:46:56"/>
    <d v="2026-08-10T17:04:36"/>
    <n v="69361287"/>
    <m/>
    <n v="152443206921"/>
    <s v="PKM DAWARBLANDONG RUANG UMUM"/>
    <s v="ODP-BPG-FL/35 FL/D04/35.01"/>
    <s v="WO061238996"/>
    <m/>
    <m/>
    <m/>
    <n v="112.424809"/>
    <n v="-7.3290348999999999"/>
    <s v="MD|MYDB-20260808264716|DN00001/MN02100|PKM DAWARBLANDONG RUANG UMUM|082331680507"/>
    <s v="MYDIGIBIZPARTNER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09:55:05"/>
    <d v="2026-08-10T08:00:00"/>
    <m/>
    <s v="PS"/>
    <s v="NON-HERO GRESIK"/>
    <s v="NO ADDON"/>
    <n v="20260810"/>
    <s v="Completed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0"/>
    <x v="14"/>
  </r>
  <r>
    <n v="1073"/>
    <n v="1002508546"/>
    <n v="3"/>
    <x v="0"/>
    <n v="5"/>
    <s v="KEDIRI"/>
    <s v="KEDIRI"/>
    <s v="KDI"/>
    <s v="REG"/>
    <s v="AO"/>
    <s v="NEW SALES"/>
    <s v="1P INET"/>
    <s v="Completed (PS)"/>
    <s v="RBS-Regional 3"/>
    <d v="2026-08-04T14:25:57"/>
    <d v="2026-08-04T20:12:49"/>
    <n v="69358375"/>
    <m/>
    <n v="152610241459"/>
    <s v="PUSKESMAS KOTA WILAYAH SELATAN I"/>
    <s v="ODP-KDI-FX/20"/>
    <s v="WO060901939"/>
    <m/>
    <m/>
    <m/>
    <n v="112.0299472"/>
    <n v="-7.8473625999999896"/>
    <s v="MD|MYDB-20260804264317|DN00001/MN00968|PUSKESMAS KOTA WILAYAH SELATAN I|08155605374"/>
    <s v="MYDIGIBIZPARTNER"/>
    <m/>
    <m/>
    <m/>
    <m/>
    <m/>
    <m/>
    <m/>
    <m/>
    <s v="Management Janji"/>
    <s v="2026-08-05 13:00:00 |  M Janji : (5 AGUSTUS 2026) jam Pasang : pagi siang Note : hubungi pelanggan jika ingin kelokasi "/>
    <s v="FCC"/>
    <d v="2026-04-08T14:40:14"/>
    <d v="2026-08-05T13:00:00"/>
    <m/>
    <s v="PS"/>
    <s v="X"/>
    <s v="NO ADDON"/>
    <n v="20260804"/>
    <s v="Completed"/>
    <s v="HSI Bisnis Promo HUT Telkom PSB 70% - 100 Mbps"/>
    <s v="INDIBIZ"/>
    <m/>
    <m/>
    <d v="2026-08-05T13:00:00"/>
    <s v="2026-08-05 13:00:00 |  M Janji : (5 AGUSTUS 2026) jam Pasang : pagi siang Note : hubungi pelanggan jika ingin kelokasi "/>
    <n v="2026"/>
    <n v="8"/>
    <n v="4"/>
    <d v="2026-08-04T00:00:00"/>
    <n v="-1.5416666666642413"/>
    <x v="0"/>
    <x v="24"/>
  </r>
  <r>
    <n v="1074"/>
    <n v="1002509018"/>
    <n v="3"/>
    <x v="3"/>
    <n v="4"/>
    <s v="YOGYAKARTA"/>
    <s v="INNER - YOGYA JATENG SELATAN"/>
    <s v="KEN"/>
    <s v="REG"/>
    <s v="AO"/>
    <s v="NEW SALES"/>
    <s v="1P INET"/>
    <s v="Completed (PS)"/>
    <s v="RBS-Regional 3"/>
    <d v="2026-08-04T15:49:56"/>
    <d v="2026-08-05T18:32:40"/>
    <n v="69358509"/>
    <m/>
    <n v="146130138387"/>
    <s v="CV. SISY FOOD INDONESIA LAPIS SULTAN JOGJA"/>
    <s v="ODP-KEN-FBL/094 FBL/D06/094.01"/>
    <s v="WO060915085"/>
    <m/>
    <m/>
    <m/>
    <n v="110.399337"/>
    <n v="-7.7344949999999999"/>
    <s v="|MC80067|MYIA-063703242199/POI/SABRINA/081945710671/sabrinaswifties9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5:55:14"/>
    <d v="2026-08-06T08:00:00"/>
    <m/>
    <s v="PS"/>
    <s v="KENTUNGAN"/>
    <s v="NO ADDON"/>
    <n v="20260805"/>
    <s v="Completed"/>
    <s v="HSI Bisnis Basic Khusus Winback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0"/>
    <x v="1"/>
  </r>
  <r>
    <n v="1075"/>
    <n v="1002506125"/>
    <n v="3"/>
    <x v="6"/>
    <n v="5"/>
    <s v="SIDOARJO"/>
    <s v="INNER - JATIM TIMUR"/>
    <s v="GDA"/>
    <s v="REG"/>
    <s v="AO"/>
    <s v="NEW SALES"/>
    <m/>
    <s v="CC - HD1A - INPROGRESS UNCONTACTED"/>
    <s v="RBS-Regional 3"/>
    <d v="2026-08-03T13:38:17"/>
    <d v="2026-08-03T16:51:16"/>
    <n v="69357539"/>
    <n v="3135910041"/>
    <n v="152317261463"/>
    <s v="PT. BQUIK OTOMOTIF INDONESIA"/>
    <s v="ODP-GDA-FAL/55"/>
    <m/>
    <m/>
    <m/>
    <m/>
    <n v="112.73104910000001"/>
    <n v="-7.3949324000000001"/>
    <s v="AMRBS;403145;EVA LESTARI BANGUN;AO;PT. BQUIK OTOMOTIF INDONESIA;HSI Bisnis 1:1 (INET+Voice) 50 Mbps (479k);81181141676;81119922069;dimas.m@b-quik.co.id"/>
    <s v="Amex"/>
    <m/>
    <m/>
    <m/>
    <m/>
    <m/>
    <m/>
    <m/>
    <m/>
    <m/>
    <m/>
    <m/>
    <d v="2026-03-08T13:40:15"/>
    <m/>
    <m/>
    <s v="FCC"/>
    <s v="GEDANGAN"/>
    <s v="NO ADDON"/>
    <m/>
    <s v="UNCONTACTED : Telepon Tidak Diangkat - RNA HANIF NUROHMAN 40981182|MYDITA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1"/>
    <x v="11"/>
  </r>
  <r>
    <n v="1076"/>
    <n v="1002513451"/>
    <n v="3"/>
    <x v="0"/>
    <n v="5"/>
    <s v="KEDIRI"/>
    <s v="TULUNGAGUNG"/>
    <s v="TUL"/>
    <s v="REG"/>
    <s v="AO"/>
    <s v="NEW SALES"/>
    <s v="1P INET"/>
    <s v="Completed (PS)"/>
    <s v="RBS-Regional 3"/>
    <d v="2026-08-06T18:40:57"/>
    <d v="2026-08-08T06:17:25"/>
    <n v="69360333"/>
    <m/>
    <n v="152606246392"/>
    <s v="UD. Bambang Purwito (SPBU Pertamina 54.662.05)"/>
    <s v="ODP-TUL-FAF/35 FAF/D03/35.01"/>
    <s v="WO061114990"/>
    <m/>
    <m/>
    <m/>
    <n v="111.88695144232599"/>
    <n v="-8.0530011151930907"/>
    <s v="|MN02702|MYIA-096019446945/POI/WAHYU HARTANTO/085708316787/spbu.bsgroup05@gmail.com"/>
    <s v="MYIB_ASSISTANT"/>
    <m/>
    <m/>
    <m/>
    <m/>
    <m/>
    <m/>
    <m/>
    <m/>
    <s v="Management Janji"/>
    <s v="2026-08-07 15:00:00 |  M Janji : (07/08/026) jam Pasang : 09:00 Note : hubungi pelanggan jika ingin kelokasi"/>
    <s v="FCC"/>
    <d v="2026-06-08T18:55:50"/>
    <d v="2026-08-07T15:00:00"/>
    <m/>
    <s v="PS"/>
    <s v="TULUNGAGUNG"/>
    <s v="NO ADDON"/>
    <n v="20260808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8"/>
    <d v="2026-08-08T00:00:00"/>
    <n v="0.375"/>
    <x v="0"/>
    <x v="18"/>
  </r>
  <r>
    <n v="1077"/>
    <n v="1002511392"/>
    <n v="3"/>
    <x v="0"/>
    <n v="5"/>
    <s v="MALANG"/>
    <s v="KEPANJEN"/>
    <s v="MLG"/>
    <s v="REG"/>
    <s v="AO"/>
    <s v="NEW SALES"/>
    <s v="1P INET"/>
    <s v="Completed (PS)"/>
    <s v="RBS-Regional 3"/>
    <d v="2026-08-06T07:11:56"/>
    <d v="2026-08-06T20:18:49"/>
    <n v="69359503"/>
    <m/>
    <n v="152701227181"/>
    <s v="SMA ISLAM Malang"/>
    <s v="ODP-MLG-FEP/53 FEP/D05/53.01"/>
    <s v="WO061034241"/>
    <m/>
    <m/>
    <m/>
    <n v="112.63413382549901"/>
    <n v="-7.9692785021603401"/>
    <s v="|MN02703|MYIA-028862108827/POI/Rusman/081334713449/afifrusman29@gmail.com"/>
    <s v="MYIB_ASSISTANT"/>
    <m/>
    <m/>
    <m/>
    <m/>
    <m/>
    <m/>
    <m/>
    <m/>
    <s v="Management Janji"/>
    <s v="2026-08-07 08:00:00 | Nama Pic : bp Rusman No Hp Pic : 0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Promo HUT Telkom PSB 70% - 150 Mbps"/>
    <s v="INDIBIZ"/>
    <m/>
    <m/>
    <d v="2026-08-07T08:00:00"/>
    <s v="2026-08-07 08:00:00 | Nama Pic : bp Rusman No Hp Pic : 081334713449 No alt : - Jam Pemasangan : pagi  Tanggal Pemasangan : 7 Agustus 2026"/>
    <n v="2026"/>
    <n v="8"/>
    <n v="6"/>
    <d v="2026-08-06T00:00:00"/>
    <n v="-1.3333333333357587"/>
    <x v="0"/>
    <x v="23"/>
  </r>
  <r>
    <n v="1078"/>
    <n v="1002514010"/>
    <n v="3"/>
    <x v="7"/>
    <n v="4"/>
    <s v="KUDUS"/>
    <s v="KUDUS"/>
    <s v="KUD"/>
    <s v="REG"/>
    <s v="AO"/>
    <s v="NEW SALES"/>
    <s v="1P INET"/>
    <s v="98 | OSS - CANCEL COMPLETE"/>
    <s v="RBS-Regional 3"/>
    <d v="2026-08-07T10:05:58"/>
    <d v="2026-08-10T10:12:08"/>
    <n v="69360504"/>
    <m/>
    <n v="142401145992"/>
    <s v="Titipan Sepeda Motor Ibu Suwarki"/>
    <s v="ODP-KUD-FAS/031 FAS/D05/031.01"/>
    <s v="WO061140783"/>
    <m/>
    <m/>
    <m/>
    <n v="110.897185207616"/>
    <n v="-6.7436210606213001"/>
    <s v="|MYIB-CUST|MYTN-077573585519/POI/Sendy Crys Syafruddin/087777299742/arthagrup123@gmail.com"/>
    <s v="MYINDIBIZ"/>
    <m/>
    <m/>
    <m/>
    <m/>
    <m/>
    <m/>
    <m/>
    <m/>
    <s v="Management Janji"/>
    <s v="2026-08-08 08:00:00 | telp :087777299742  alt : pagi / siang 08/08/2026 hub sebelum ke lokasi "/>
    <s v="FCC"/>
    <d v="2026-07-08T10:10:08"/>
    <d v="2026-08-08T08:00:00"/>
    <s v="Kendala Lainnya"/>
    <s v="CANCEL"/>
    <s v="X"/>
    <s v="NO ADDON"/>
    <m/>
    <s v="Cancel Completed"/>
    <s v="HSI Bisnis Basic Promo HUT Telkom PSB 70% - 300 Mbps"/>
    <s v="INDIBIZ"/>
    <m/>
    <m/>
    <d v="2026-08-08T08:00:00"/>
    <s v="2026-08-08 08:00:00 | telp :087777299742  alt : pagi / siang 08/08/2026 hub sebelum ke lokasi "/>
    <m/>
    <m/>
    <m/>
    <e v="#NUM!"/>
    <e v="#NUM!"/>
    <x v="1"/>
    <x v="1"/>
  </r>
  <r>
    <n v="1079"/>
    <n v="1002514402"/>
    <n v="3"/>
    <x v="3"/>
    <n v="4"/>
    <s v="YOGYAKARTA"/>
    <s v="INNER - YOGYA JATENG SELATAN"/>
    <s v="KEN"/>
    <s v="REG"/>
    <s v="AO"/>
    <s v="NEW SALES"/>
    <s v="1P INET"/>
    <s v="98 | OSS - CANCEL COMPLETE"/>
    <s v="RBS-Regional 3"/>
    <d v="2026-08-07T11:43:56"/>
    <d v="2026-08-10T11:46:32"/>
    <n v="69360675"/>
    <m/>
    <n v="146130138396"/>
    <s v="ASTANA PROPERTY 5"/>
    <s v="ODP-KEN-FAW/037 FAW/D05/037.01"/>
    <s v="WO061152659"/>
    <m/>
    <m/>
    <m/>
    <n v="110.38864700000001"/>
    <n v="-7.7112689999999997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07-08T11:55:04"/>
    <d v="2026-08-08T08:00:00"/>
    <s v="Kendala Teknik"/>
    <s v="CANCEL"/>
    <s v="KENTUNGAN"/>
    <s v="NO ADDON"/>
    <m/>
    <s v="Cancel Completed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1"/>
    <x v="1"/>
  </r>
  <r>
    <n v="1080"/>
    <n v="1002518643"/>
    <n v="3"/>
    <x v="3"/>
    <n v="4"/>
    <s v="YOGYAKARTA"/>
    <s v="INNER - YOGYA JATENG SELATAN"/>
    <s v="KBU"/>
    <s v="REG"/>
    <s v="AO"/>
    <s v="NEW SALES"/>
    <m/>
    <s v="OSS - FALLOUT"/>
    <s v="RBS-Regional 3"/>
    <d v="2026-08-10T17:51:29"/>
    <d v="2026-08-11T02:37:17"/>
    <n v="69361092"/>
    <m/>
    <n v="146113146999"/>
    <s v="The Prajan Hotel &amp; Villas"/>
    <s v="ODP-KBU-FEL/19"/>
    <s v="WO061440952"/>
    <m/>
    <m/>
    <m/>
    <n v="110.37690000000001"/>
    <n v="-7.7809999999999997"/>
    <s v="|MC80224|MYIA-036229692047/POI/DIMAS ARIFAN FEBRIYANTO/08132077719/dg@nattshospitality.com"/>
    <s v="Sales Profesional"/>
    <m/>
    <m/>
    <m/>
    <m/>
    <m/>
    <m/>
    <m/>
    <m/>
    <s v="Management Janji"/>
    <s v="2026-08-09 14:00:00 | Nama : BP DIMAS ARIFAN FEBRIYANTO  No Hp : 08132077719  No Alt : 0895363656031  Tgl Pemasangan : 08 Agustus 2026  Interval : SIANG  Note : Hubungi pelanggan terlebih dahulu"/>
    <s v="FCC"/>
    <d v="2026-10-08T17:54:57"/>
    <m/>
    <m/>
    <s v="FO_UIM"/>
    <s v="X"/>
    <s v="NO ADDON"/>
    <m/>
    <s v="Provisioning Failed|UIM|INF009016310|Service with External Object Id 69361092_146113146999_INTERNET already exists.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4:00:00 | Nama : BP DIMAS ARIFAN FEBRIYANTO  No Hp : 08132077719  No Alt : 0895363656031  Tgl Pemasangan : 08 Agustus 2026  Interval : SIANG  Note : Hubungi pelanggan terlebih dahulu"/>
    <m/>
    <m/>
    <m/>
    <e v="#NUM!"/>
    <e v="#NUM!"/>
    <x v="1"/>
    <x v="1"/>
  </r>
  <r>
    <n v="1081"/>
    <n v="1002516468"/>
    <n v="3"/>
    <x v="0"/>
    <n v="5"/>
    <s v="MALANG"/>
    <s v="BATU"/>
    <s v="BTU"/>
    <s v="REG"/>
    <s v="AO"/>
    <s v="NEW SALES"/>
    <s v="1P INET"/>
    <s v="MIA - INVALID SURVEY"/>
    <s v="RBS-Regional 3"/>
    <d v="2026-08-09T12:43:57"/>
    <d v="2026-08-10T10:54:51"/>
    <n v="69361856"/>
    <m/>
    <n v="152707239217"/>
    <s v="HANAN FRIEDCHICKEN"/>
    <s v="ODP-BTU-FF/27 FF/D03/27.01"/>
    <s v="WO061315594"/>
    <m/>
    <m/>
    <m/>
    <n v="112.5392576"/>
    <n v="-7.9115114000000002"/>
    <s v="|MN02703|MYIA-046086004150/POI/Kuswandi/0881026777400/kuswanditlekungbatu@gmail.com"/>
    <s v="MYIB_ASSISTANT"/>
    <m/>
    <m/>
    <m/>
    <m/>
    <m/>
    <m/>
    <m/>
    <m/>
    <s v="Management Janji"/>
    <s v="2026-08-10 13:00:00 | Nama PIC : Adi No HP : 082257501286 Alt :  M Janji : 09/08/2026 Jam Pasang : 08.00 - 13:00  NoteÃ‚Â :  hubungi terlebih dahulu sebelum kelokasi"/>
    <s v="FCC"/>
    <d v="2026-09-08T13:10:37"/>
    <d v="2026-08-10T13:00:00"/>
    <m/>
    <s v="SURVEY_NEW_MANJA"/>
    <s v="BATU"/>
    <s v="NO ADDON"/>
    <m/>
    <s v="MIE - INVALID SURVEY - Kendala Jalur/Rute Tarikan"/>
    <s v="HSI Bisnis Promo HUT Telkom PSB 70% - 50 Mbps"/>
    <s v="INDIBIZ"/>
    <m/>
    <m/>
    <d v="2026-08-10T13:00:00"/>
    <s v="2026-08-10 13:00:00 | Nama PIC : Adi No HP : 082257501286 Alt :  M Janji : 09/08/2026 Jam Pasang : 08.00 - 13:00  NoteÃ‚Â :  hubungi terlebih dahulu sebelum kelokasi"/>
    <m/>
    <m/>
    <m/>
    <e v="#NUM!"/>
    <e v="#NUM!"/>
    <x v="1"/>
    <x v="0"/>
  </r>
  <r>
    <n v="1082"/>
    <n v="1002506114"/>
    <n v="3"/>
    <x v="3"/>
    <n v="4"/>
    <s v="YOGYAKARTA"/>
    <s v="GUNUNG KIDUL"/>
    <s v="WNS"/>
    <s v="REG"/>
    <s v="AO"/>
    <s v="NEW SALES"/>
    <m/>
    <s v="CC - HD1A - INPROGRESS UNCONTACTED"/>
    <s v="RBS-Regional 3"/>
    <d v="2026-08-03T13:34:20"/>
    <d v="2026-08-04T11:31:22"/>
    <n v="69357518"/>
    <m/>
    <n v="143135115014"/>
    <s v="AMA AWA RESORT"/>
    <m/>
    <m/>
    <m/>
    <m/>
    <m/>
    <n v="110.550892668388"/>
    <n v="-8.1311061982196406"/>
    <s v="AMRBS/405613/FARISTA APRILLIA/R3/YOGYAKARTA/HSI BISNIS 1S 150 MBPS PROMO HUT TELKOM 1:1/NOVIDA KARTIKA HADHI/082241020724 08112956569/amaawaresort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1083"/>
    <n v="1002511892"/>
    <n v="3"/>
    <x v="0"/>
    <n v="5"/>
    <s v="MADIUN"/>
    <s v="NGAWI"/>
    <s v="WKU"/>
    <s v="REG"/>
    <s v="AO"/>
    <s v="NEW SALES"/>
    <s v="1P INET"/>
    <s v="Completed (PS)"/>
    <s v="RBS-Regional 3"/>
    <d v="2026-08-06T10:52:57"/>
    <d v="2026-08-07T16:51:13"/>
    <n v="69359761"/>
    <m/>
    <n v="152634208061"/>
    <s v="SPBU 54.632.09 SIDOWAYAH 2"/>
    <s v="ODP-WKU-FJ/28 FJ/D03/28.01"/>
    <s v="WO061055057"/>
    <m/>
    <m/>
    <m/>
    <n v="111.338809724364"/>
    <n v="-7.3958621855318603"/>
    <s v="|MN00265|MYIA-008059838918/POI/ROBBY PERMANA PUTRA/089619618698/spbu5463209ngawi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0:55:32"/>
    <d v="2026-08-07T08:00:00"/>
    <m/>
    <s v="PS"/>
    <s v="X"/>
    <s v="NO ADDON"/>
    <n v="20260807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7"/>
    <d v="2026-08-07T00:00:00"/>
    <n v="-0.33333333333575865"/>
    <x v="0"/>
    <x v="21"/>
  </r>
  <r>
    <n v="1084"/>
    <n v="1002509826"/>
    <n v="3"/>
    <x v="2"/>
    <n v="5"/>
    <s v="SINGARJA"/>
    <s v="SINGARAJA"/>
    <s v="SRR"/>
    <s v="REG"/>
    <s v="AO"/>
    <s v="NEW SALES"/>
    <s v="1P INET"/>
    <s v="Completed (PS)"/>
    <s v="RBS-Regional 3"/>
    <d v="2026-08-05T09:46:57"/>
    <d v="2026-08-06T13:34:38"/>
    <n v="69358843"/>
    <m/>
    <n v="172425707971"/>
    <s v="Warung Marini"/>
    <s v="ODP-SRR-FK/09 FK/D01/09.01"/>
    <s v="WO060955824"/>
    <m/>
    <m/>
    <m/>
    <n v="114.77651419999999"/>
    <n v="-8.1833846000000001"/>
    <s v="MD|MYDB-20260804264371|DN00001/MN00176|Warung Marini|082247337070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0"/>
    <x v="32"/>
  </r>
  <r>
    <n v="1085"/>
    <n v="1002509467"/>
    <n v="3"/>
    <x v="0"/>
    <n v="5"/>
    <s v="MALANG"/>
    <s v="BATU"/>
    <s v="BLB"/>
    <s v="REG"/>
    <s v="AO"/>
    <s v="NEW SALES"/>
    <s v="1P INET"/>
    <s v="Completed (PS)"/>
    <s v="RBS-Regional 3"/>
    <d v="2026-08-04T19:37:57"/>
    <d v="2026-08-05T16:48:23"/>
    <n v="69358698"/>
    <m/>
    <n v="152702232103"/>
    <s v="FRONT TWO KOST"/>
    <s v="ODP-BLB-FCV/75 FCV/D03/75.01"/>
    <s v="WO060934402"/>
    <m/>
    <m/>
    <m/>
    <n v="112.625164"/>
    <n v="-7.93628"/>
    <s v="|MN01864|MYIA-053022229265/POI/ALVIRA BELLINA/082313420796/alvirabellina04@gmail.com"/>
    <s v="MYIB_ASSISTANT"/>
    <m/>
    <m/>
    <m/>
    <m/>
    <m/>
    <m/>
    <m/>
    <m/>
    <s v="Management Janji"/>
    <s v="2026-08-06 08:00:00 | Nama Pic : bu ALVIRA  No Hp Pic : 082313420796 No alt : - Jam Pemasangan : pagi  Tanggal Pemasangan : 5 Agustus 2026"/>
    <s v="FCC"/>
    <d v="2026-04-08T19:39:44"/>
    <d v="2026-08-06T08:00:00"/>
    <m/>
    <s v="PS"/>
    <s v="BLIMBING"/>
    <s v="NO ADDON"/>
    <n v="20260805"/>
    <s v="Completed"/>
    <s v="HSI Bisnis Promo HUT Telkom PSB 70% - 150 Mbps"/>
    <s v="INDIBIZ"/>
    <m/>
    <m/>
    <d v="2026-08-06T08:00:00"/>
    <s v="2026-08-06 08:00:00 | Nama Pic : bu ALVIRA  No Hp Pic : 082313420796 No alt : - Jam Pemasangan : pagi  Tanggal Pemasangan : 5 Agustus 2026"/>
    <n v="2026"/>
    <n v="8"/>
    <n v="5"/>
    <d v="2026-08-05T00:00:00"/>
    <n v="-1.3333333333357587"/>
    <x v="0"/>
    <x v="0"/>
  </r>
  <r>
    <n v="1086"/>
    <n v="1002514045"/>
    <n v="3"/>
    <x v="1"/>
    <n v="4"/>
    <s v="SEMARANG"/>
    <s v="KENDAL"/>
    <s v="KDL"/>
    <s v="REG"/>
    <s v="AO"/>
    <s v="NEW SALES"/>
    <s v="1P INET"/>
    <s v="Completed (PS)"/>
    <s v="RBS-Regional 3"/>
    <d v="2026-08-07T10:13:56"/>
    <d v="2026-08-08T12:11:08"/>
    <n v="69360528"/>
    <m/>
    <n v="146457106144"/>
    <s v="TOKO SAMI MIRAH"/>
    <s v="ODP-KDL-FAE/031 FAE/D03/031.01"/>
    <s v="WO061141856"/>
    <m/>
    <m/>
    <m/>
    <n v="110.2568344"/>
    <n v="-6.9712294999999997"/>
    <s v="|MN01867|MYIA-041356863134/POI/SITI NUR FARIDAH/0895391307000/nurf14057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0:25:16"/>
    <d v="2026-08-08T08:00:00"/>
    <m/>
    <s v="PS"/>
    <s v="X"/>
    <s v="NO ADDON"/>
    <n v="20260808"/>
    <s v="Completed"/>
    <s v="HSI Bisnis Promo HUT Telkom PSB 70% - 50 Mbps"/>
    <s v="INDIBIZ"/>
    <m/>
    <m/>
    <d v="2026-08-08T08:00:00"/>
    <s v="2026-08-08 08:00:00 | Tanggal pemasangan: 6/08/2026 Jam pemasangan : pagi / siang Info Tambahan : Hubungi pelanggan dulu sebelum ke lokasi. terima kasih"/>
    <n v="2026"/>
    <n v="8"/>
    <n v="8"/>
    <d v="2026-08-08T00:00:00"/>
    <n v="-0.33333333333575865"/>
    <x v="0"/>
    <x v="1"/>
  </r>
  <r>
    <n v="1087"/>
    <n v="1002512020"/>
    <n v="3"/>
    <x v="0"/>
    <n v="5"/>
    <s v="MALANG"/>
    <s v="BATU"/>
    <s v="BTU"/>
    <s v="REG"/>
    <s v="AO"/>
    <s v="NEW SALES"/>
    <m/>
    <s v="Completed (PS)"/>
    <s v="RBS-Regional 2"/>
    <d v="2026-08-06T11:22:48"/>
    <d v="2026-08-09T18:21:25"/>
    <n v="69359814"/>
    <m/>
    <n v="152707239196"/>
    <s v="warung ini ricebowl 21"/>
    <s v="ODP-BTU-FW/65"/>
    <s v="WO061237862"/>
    <m/>
    <m/>
    <m/>
    <n v="112.52364676072099"/>
    <n v="-7.8809069308708697"/>
    <s v="|MN0915|/warung ini ricebowl 21 /HSI BASIC 1S INET 100MBPS/085158090919/081334940909/jimshoney1095@gmail.com/Rokhim Siswantoro "/>
    <s v="B2B Partner Management (PM)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6-08T11:25:46"/>
    <d v="2026-08-09T08:00:00"/>
    <m/>
    <s v="PS"/>
    <s v="BATU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9"/>
    <d v="2026-08-09T00:00:00"/>
    <n v="-0.33333333333575865"/>
    <x v="0"/>
    <x v="0"/>
  </r>
  <r>
    <n v="1088"/>
    <n v="1002516926"/>
    <n v="3"/>
    <x v="5"/>
    <n v="5"/>
    <s v="SBY SELATAN"/>
    <s v="KETINTANG"/>
    <s v="IJK"/>
    <s v="REG"/>
    <s v="AO"/>
    <s v="NEW SALES"/>
    <m/>
    <s v="Completed (PS)"/>
    <s v="RBS-Regional 3"/>
    <d v="2026-08-10T09:02:38"/>
    <d v="2026-08-10T18:32:07"/>
    <n v="69362108"/>
    <m/>
    <n v="152306253207"/>
    <s v="PT PUSAT EMAS INDONESIA"/>
    <s v="ODP-IJK-FLV/35"/>
    <s v="WO061372625"/>
    <m/>
    <m/>
    <m/>
    <n v="112.73461775722301"/>
    <n v="-7.30932041893921"/>
    <s v="AMRBS;400664;AMEX;ASANDHYASARI P;RBS-3;SURAMADU;PSB;PT PUSAT EMAS INDONESIA;M. IRGI MUNGGARAN;081119807105;pusatemasirgi@gmail.com;HSI Bisnis (1:1) 50 Mbps (Rp 439.000) PSB Rp 150.000;"/>
    <s v="Amex"/>
    <m/>
    <m/>
    <m/>
    <m/>
    <m/>
    <m/>
    <m/>
    <m/>
    <s v="Management Janji"/>
    <s v="2026-08-14 08:00:00|Nama PIC : bapak irgi No HP : 081119807105 Alt :  M Janji : (jumat/14/AGUSTUS/2026) jam Pasang : 09:00 Note : hubungi pelanggan jika ingin kelokasi|40961371|MYDITA"/>
    <s v="FCC"/>
    <d v="2026-10-08T09:25:41"/>
    <d v="2026-08-14T08:00:00"/>
    <m/>
    <s v="PS"/>
    <s v="WARU INJOKO"/>
    <s v="NO ADDON"/>
    <n v="20260810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4T08:00:00"/>
    <s v="2026-08-14 08:00:00|Nama PIC : bapak irgi No HP : 081119807105 Alt :  M Janji : (jumat/14/AGUSTUS/2026) jam Pasang : 09:00 Note : hubungi pelanggan jika ingin kelokasi|40961371|MYDITA"/>
    <n v="2026"/>
    <n v="8"/>
    <n v="10"/>
    <d v="2026-08-10T00:00:00"/>
    <n v="-4.3333333333357587"/>
    <x v="0"/>
    <x v="12"/>
  </r>
  <r>
    <n v="1089"/>
    <n v="1002511181"/>
    <n v="3"/>
    <x v="5"/>
    <n v="5"/>
    <s v="SBY UTARA"/>
    <s v="KENJERAN"/>
    <s v="KPS"/>
    <s v="REG"/>
    <s v="AO"/>
    <s v="NEW SALES"/>
    <m/>
    <s v="Completed (PS)"/>
    <s v="RBS-Regional 3"/>
    <d v="2026-08-05T16:43:51"/>
    <d v="2026-08-07T15:32:46"/>
    <n v="69359426"/>
    <m/>
    <n v="152404213348"/>
    <s v="KRI LKP KENJERAN"/>
    <s v="ODP-KBL-FAY/11"/>
    <s v="WO061024194"/>
    <m/>
    <m/>
    <m/>
    <n v="112.75530379999999"/>
    <n v="-7.2413996999999997"/>
    <s v="AMRBS;404252;NADHIRA AUDRIANKA;AO;HSI Bisnis 1:1 Promo Internet 50Mbps (355k);KRI LKP KENJERAN;81219854241;85285407674;it@karyarasaindonesia.co.id"/>
    <s v="Amex"/>
    <m/>
    <m/>
    <m/>
    <m/>
    <m/>
    <m/>
    <m/>
    <m/>
    <s v="Management Janji"/>
    <s v="2026-08-06 15:00:00|Nama Pic : BP IQBAL No Hp Pic : 081219854241 Jam Pemasangan : 08:00 - 12.00 Tanggal Pemasangan : KAMIS 06 AGUSTUS 2026 Info Tambahan : Hubungi pelanggan sebelum datang ke lokasi, terima kasih.|40961370|MYDITA"/>
    <s v="FCC"/>
    <d v="2026-05-08T16:55:35"/>
    <d v="2026-08-06T15:00:00"/>
    <m/>
    <s v="PS"/>
    <s v="KAPASA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Nama Pic : BP IQBAL No Hp Pic : 081219854241 Jam Pemasangan : 08:00 - 12.00 Tanggal Pemasangan : KAMIS 06 AGUSTUS 2026 Info Tambahan : Hubungi pelanggan sebelum datang ke lokasi, terima kasih.|40961370|MYDITA"/>
    <n v="2026"/>
    <n v="8"/>
    <n v="7"/>
    <d v="2026-08-07T00:00:00"/>
    <n v="0.375"/>
    <x v="0"/>
    <x v="26"/>
  </r>
  <r>
    <n v="1090"/>
    <n v="1002509245"/>
    <n v="3"/>
    <x v="7"/>
    <n v="4"/>
    <s v="KUDUS"/>
    <s v="KUDUS"/>
    <s v="KUD"/>
    <s v="REG"/>
    <s v="AO"/>
    <s v="NEW SALES"/>
    <s v="1P INET"/>
    <s v="102 | FOLLOW UP COMPLETED"/>
    <s v="RBS-Regional 3"/>
    <d v="2026-08-04T16:44:56"/>
    <d v="2026-08-06T15:56:51"/>
    <n v="69358544"/>
    <m/>
    <n v="142401145966"/>
    <s v="SPBU 4459301"/>
    <s v="ODP-KUD-FAJ/137 FAJ/D07/137.01"/>
    <s v="WO060921534"/>
    <m/>
    <m/>
    <m/>
    <n v="110.82406229999999"/>
    <n v="-6.8016173999999996"/>
    <s v="|MC60142|MYIA-028825305017/POI/DERA BAHTIAR WIDIYANTO /08562685148/spbu_modern@yahoo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6:55:27"/>
    <d v="2026-08-05T13:00:00"/>
    <m/>
    <s v="REVOKE"/>
    <s v="X"/>
    <s v="NO ADDON"/>
    <m/>
    <s v="Follow Up Revoke Completed, New Order ID : SC1002513019"/>
    <s v="HSI Bisnis Basic Promo HUT Telkom PSB 70% - 100 Mbps Dual Band"/>
    <s v="INDIBIZ"/>
    <m/>
    <m/>
    <d v="2026-08-05T13:00:00"/>
    <s v="2026-08-05 13:00:00 | M Janji : (05/08/2026) jam Pasang : 09:00 Note : hubungi pelanggan jika ingin kelokasi"/>
    <m/>
    <m/>
    <m/>
    <e v="#NUM!"/>
    <e v="#NUM!"/>
    <x v="1"/>
    <x v="1"/>
  </r>
  <r>
    <n v="1091"/>
    <n v="1002510296"/>
    <n v="3"/>
    <x v="4"/>
    <n v="5"/>
    <s v="MATARAM"/>
    <s v="LOMBOK BARAT TENGAH"/>
    <s v="PRY"/>
    <s v="REG"/>
    <s v="AO"/>
    <s v="NEW SALES"/>
    <s v="1P INET"/>
    <s v="Completed (PS)"/>
    <s v="RBS-Regional 3"/>
    <d v="2026-08-05T11:46:56"/>
    <d v="2026-08-06T17:32:40"/>
    <n v="69359039"/>
    <m/>
    <n v="172603791542"/>
    <s v="CV LANCAR REZEKI BERKAT JAYA"/>
    <s v="ODP-PYA-FAV/01 FAV/D01/01.01"/>
    <s v="WO060970406"/>
    <m/>
    <m/>
    <m/>
    <n v="116.277814106249"/>
    <n v="-8.7091273234590592"/>
    <s v="|MC40315|MYIA-042139373297/POI/RYAN SANJAYA /087752423937/hemat20199@gmail.com"/>
    <s v="MYIB_ASSISTANT"/>
    <m/>
    <m/>
    <m/>
    <m/>
    <m/>
    <m/>
    <m/>
    <m/>
    <s v="Management Janji"/>
    <s v="2026-08-06 08:00:00 | Tanggal: 06/8/2026 Jam Pasang: Pagi Note: Hubungi pelanggan sebelum ke lokasi, terima kasih."/>
    <s v="FCC"/>
    <d v="2026-05-08T11:55:33"/>
    <d v="2026-08-06T08:00:00"/>
    <m/>
    <s v="PS"/>
    <s v="LOMBOK TENGAH"/>
    <s v="NO ADDON"/>
    <n v="20260806"/>
    <s v="Completed"/>
    <s v="HSI Bisnis Promo HUT Telkom PSB 70% - 150 Mbps"/>
    <s v="INDIBIZ"/>
    <m/>
    <m/>
    <d v="2026-08-06T08:00:00"/>
    <s v="2026-08-06 08:00:00 | Tanggal: 06/8/2026 Jam Pasang: Pagi Note: Hubungi pelanggan sebelum ke lokasi, terima kasih."/>
    <n v="2026"/>
    <n v="8"/>
    <n v="6"/>
    <d v="2026-08-06T00:00:00"/>
    <n v="-0.33333333333575865"/>
    <x v="0"/>
    <x v="9"/>
  </r>
  <r>
    <n v="1092"/>
    <n v="1002506573"/>
    <n v="3"/>
    <x v="1"/>
    <n v="4"/>
    <s v="SEMARANG"/>
    <s v="INNER - SEMARANG JATENG UTARA"/>
    <s v="GNK"/>
    <s v="REG"/>
    <s v="AO"/>
    <s v="NEW SALES"/>
    <s v="1P INET"/>
    <s v="Completed (PS)"/>
    <s v="RBS-Regional 3"/>
    <d v="2026-08-03T17:14:56"/>
    <d v="2026-08-05T11:43:57"/>
    <n v="69357811"/>
    <m/>
    <n v="143424113003"/>
    <s v="PT Global Multi Pharmalab"/>
    <s v="ODP-GNK-FM/084 FM/D01/084.01"/>
    <s v="WO060827673"/>
    <m/>
    <m/>
    <m/>
    <n v="110.4736679"/>
    <n v="-6.9502135999999997"/>
    <s v="MD|MYDB-20260803264242|DN00001/MN02296|PT Global Multi Pharmalab|087820296029"/>
    <s v="MYDIGIBIZPARTNER"/>
    <m/>
    <m/>
    <m/>
    <m/>
    <m/>
    <m/>
    <m/>
    <m/>
    <s v="Management Janji"/>
    <s v="2026-08-04 15:00:00 | Nama : BP MOKHAMMAD MUGNILABIB No Hp : 087820296029 No Alt :  Tgl Pemasangan : 04 Agustus 2026 Interval : PAGI  Note : Hubungi pelanggan terlebih dahulu"/>
    <s v="FCC"/>
    <d v="2026-03-08T17:24:53"/>
    <d v="2026-08-04T15:00:00"/>
    <m/>
    <s v="PS"/>
    <s v="JOHAR"/>
    <s v="NO ADDON"/>
    <n v="20260805"/>
    <s v="Completed"/>
    <s v="HSI Bisnis Basic Promo HUT Telkom PSB 70% - 75 Mbps"/>
    <s v="INDIBIZ"/>
    <m/>
    <m/>
    <d v="2026-08-04T15:00:00"/>
    <s v="2026-08-04 15:00:00 | Nama : BP MOKHAMMAD MUGNILABIB No Hp : 087820296029 No Alt :  Tgl Pemasangan : 04 Agustus 2026 Interval : PAGI  Note : Hubungi pelanggan terlebih dahulu"/>
    <n v="2026"/>
    <n v="8"/>
    <n v="5"/>
    <d v="2026-08-05T00:00:00"/>
    <n v="0.375"/>
    <x v="0"/>
    <x v="1"/>
  </r>
  <r>
    <n v="1093"/>
    <n v="1002506384"/>
    <n v="3"/>
    <x v="0"/>
    <n v="5"/>
    <s v="MADIUN"/>
    <s v="NGAWI"/>
    <s v="NWI"/>
    <s v="REG"/>
    <s v="AO"/>
    <s v="NEW SALES"/>
    <s v="1P INET"/>
    <s v="Completed (PS)"/>
    <s v="RBS-Regional 3"/>
    <d v="2026-08-03T15:22:57"/>
    <d v="2026-08-04T13:29:17"/>
    <n v="69357677"/>
    <m/>
    <n v="152605224368"/>
    <s v="SPBU 54.632.04"/>
    <s v="ODP-NWI-FE/150 FE/D09/15.01"/>
    <s v="WO060812854"/>
    <m/>
    <m/>
    <m/>
    <n v="111.442250508209"/>
    <n v="-7.4167566663802598"/>
    <s v="|MN00265|MYIA-026103269468/POI/SARTONO MULYO NUGROHO /081327559920/sartonomulyo.n@gmail.com"/>
    <s v="MYIB_ASSISTANT"/>
    <m/>
    <m/>
    <m/>
    <m/>
    <m/>
    <m/>
    <m/>
    <m/>
    <s v="Management Janji"/>
    <s v="2026-08-04 13:00:00 | Nama PIC: bp sartono  Notel: 081327559920 Alt: -  Tanggal: 4/8/2026 Jam Pasang: Siang Note: Hubungi sebelum ke lokasi, terimakasih. 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: bp sartono  Notel: 081327559920 Alt: -  Tanggal: 4/8/2026 Jam Pasang: Siang Note: Hubungi sebelum ke lokasi, terimakasih. "/>
    <n v="2026"/>
    <n v="8"/>
    <n v="4"/>
    <d v="2026-08-04T00:00:00"/>
    <n v="-0.54166666666424135"/>
    <x v="0"/>
    <x v="21"/>
  </r>
  <r>
    <n v="1094"/>
    <n v="1002513895"/>
    <n v="3"/>
    <x v="3"/>
    <n v="4"/>
    <s v="PURWOKERTO"/>
    <s v="CILACAP"/>
    <s v="GML"/>
    <s v="REG"/>
    <s v="AO"/>
    <s v="NEW SALES"/>
    <s v="1P INET"/>
    <s v="7 | OSS - PROVISIONING ISSUED"/>
    <s v="RBS-Regional 3"/>
    <d v="2026-08-07T09:41:56"/>
    <d v="2026-08-11T08:05:15"/>
    <n v="69360483"/>
    <m/>
    <n v="141362105334"/>
    <s v="SPBU Karangkandri"/>
    <s v="ODP-GML-FL/025 FL/D04/025.01"/>
    <s v="WO061138391"/>
    <m/>
    <m/>
    <m/>
    <n v="109.09109479999999"/>
    <n v="-7.6628204000000002"/>
    <s v="|MN00648|MYIA-082737877580/POI/Indra/081391637110/indraprasetyob7@gmail.com"/>
    <s v="MYIB_ASSISTANT"/>
    <m/>
    <m/>
    <m/>
    <m/>
    <m/>
    <m/>
    <m/>
    <m/>
    <s v="Management Janji"/>
    <s v="2026-08-11 08:00:00 | Nama PIC : INDRA  No HP : 081391637110 Alt :  M Janji : 08/08/2026 Jam Pasang : 08.00 - 13:00  NoteÃ‚Â :  hubungi terlebih dahulu sebelum kelokasi"/>
    <s v="FCC"/>
    <d v="2026-07-08T09:55:18"/>
    <d v="2026-08-11T08:00:00"/>
    <m/>
    <s v="PI"/>
    <s v="X"/>
    <s v="NO ADDON"/>
    <m/>
    <s v="Provisioning Issued"/>
    <s v="HSI Bisnis Promo HUT Telkom PSB 70% - 50 Mbps"/>
    <s v="INDIBIZ"/>
    <m/>
    <m/>
    <d v="2026-08-11T08:00:00"/>
    <s v="2026-08-11 08:00:00 | Nama PIC : INDRA  No HP : 081391637110 Alt :  M Janji : 08/08/2026 Jam Pasang : 08.00 - 13:00  NoteÃ‚Â :  hubungi terlebih dahulu sebelum kelokasi"/>
    <m/>
    <m/>
    <m/>
    <e v="#NUM!"/>
    <e v="#NUM!"/>
    <x v="1"/>
    <x v="1"/>
  </r>
  <r>
    <n v="1095"/>
    <n v="1002507520"/>
    <n v="3"/>
    <x v="3"/>
    <n v="4"/>
    <s v="MAGELANG"/>
    <s v="MUNTILAN"/>
    <s v="SWT"/>
    <s v="REG"/>
    <s v="AO"/>
    <s v="NEW SALES"/>
    <m/>
    <s v="9 | WFM - UN-SCS"/>
    <s v="RBS-Regional 3"/>
    <d v="2026-08-04T10:50:37"/>
    <d v="2026-08-05T11:10:50"/>
    <n v="69358079"/>
    <m/>
    <n v="142164113590"/>
    <s v="Warung pak sujoko"/>
    <s v="ODP-SWT-FAZ/072"/>
    <s v="WO060952495"/>
    <m/>
    <m/>
    <m/>
    <n v="110.3660648"/>
    <n v="-7.5305109000000003"/>
    <s v="|MN00935|/Warung pak sujoko/085878422813/joko32836@gmail.com/ 1S HSI BISNIS BASIC PROMO HUT 50 Mbps / AGUS SADEWO"/>
    <s v="Sales Profesional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4-08T10:55:08"/>
    <d v="2026-08-07T13:00:00"/>
    <m/>
    <s v="UNSC"/>
    <s v="X"/>
    <s v="NO ADDON"/>
    <m/>
    <s v="Inprogress Alpro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1"/>
    <x v="1"/>
  </r>
  <r>
    <n v="1096"/>
    <n v="1002509469"/>
    <n v="3"/>
    <x v="2"/>
    <n v="5"/>
    <s v="SINGARJA"/>
    <s v="KLUNGKUNG"/>
    <s v="SMA"/>
    <s v="REG"/>
    <s v="AO"/>
    <s v="NEW SALES"/>
    <m/>
    <s v="Completed (PS)"/>
    <s v="RBS-Regional 3"/>
    <d v="2026-08-04T19:45:28"/>
    <d v="2026-08-04T20:26:41"/>
    <n v="69355711"/>
    <m/>
    <n v="172428815930"/>
    <s v="CV DHARMA MIGAS SEJAHTERA"/>
    <s v="ODP-SMA-FB/65"/>
    <s v="WO060935080"/>
    <m/>
    <m/>
    <m/>
    <n v="115.39841710070201"/>
    <n v="-8.5292211905873305"/>
    <s v="|MN02745|MYIA-034780021901/POI/NI WAYAN ALIT/082146307073/iva.n.g.fahmi.fauzi96@gmail.com"/>
    <s v="MYDIGIBIZPARTNER"/>
    <m/>
    <m/>
    <m/>
    <m/>
    <m/>
    <m/>
    <m/>
    <m/>
    <s v="Management Janji"/>
    <s v="2026-07-31 15:00:00 | Nama : BP WAYAN KARAS (MARKETING)  No Hp : 082146307073  No Alt :   Tgl Pemasangan : 31 Juli 2026  Interval : PAGI   Note : Hubungi pelanggan terlebih dahulu"/>
    <s v="FCC"/>
    <d v="2026-04-08T19:54:44"/>
    <m/>
    <m/>
    <s v="PS"/>
    <s v="SEMARAPURA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7-31 15:00:00 | Nama : BP WAYAN KARAS (MARKETING)  No Hp : 082146307073  No Alt :   Tgl Pemasangan : 31 Juli 2026  Interval : PAGI   Note : Hubungi pelanggan terlebih dahulu"/>
    <n v="2026"/>
    <n v="8"/>
    <n v="4"/>
    <d v="2026-08-04T00:00:00"/>
    <n v="-0.29166666666424135"/>
    <x v="0"/>
    <x v="31"/>
  </r>
  <r>
    <n v="1097"/>
    <n v="1002504930"/>
    <n v="3"/>
    <x v="1"/>
    <n v="4"/>
    <s v="SEMARANG"/>
    <s v="KENDAL"/>
    <s v="KDL"/>
    <s v="REG"/>
    <s v="AO"/>
    <s v="NEW SALES"/>
    <s v="1P INET"/>
    <s v="Completed (PS)"/>
    <s v="RBS-Regional 3"/>
    <d v="2026-08-01T18:47:56"/>
    <d v="2026-08-02T15:13:26"/>
    <n v="69356908"/>
    <m/>
    <n v="141457110816"/>
    <s v="SPBU 44.513.11 KALIWUNGU"/>
    <s v="ODP-KDL-FL/016"/>
    <s v="WO060680658"/>
    <m/>
    <m/>
    <m/>
    <n v="110.25691933934201"/>
    <n v="-6.9422208417194797"/>
    <s v="|MN02184|MYIA-030907881742/POI/AHMAD HUMAIDI /085931179265/spbu4451311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8:54:55"/>
    <d v="2026-08-02T15:00:00"/>
    <m/>
    <s v="PS"/>
    <s v="X"/>
    <s v="NO ADDON"/>
    <n v="20260802"/>
    <s v="Completed"/>
    <s v="HSI Bisnis Promo HUT Telkom PSB 70% - 1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0"/>
    <x v="1"/>
  </r>
  <r>
    <n v="1098"/>
    <n v="1002514224"/>
    <n v="3"/>
    <x v="6"/>
    <n v="5"/>
    <s v="JEMBER"/>
    <s v="JEMBER"/>
    <s v="KBS"/>
    <s v="REG"/>
    <s v="AO"/>
    <s v="NEW SALES"/>
    <s v="1P INET"/>
    <s v="Completed (PS)"/>
    <s v="RBS-Regional 3"/>
    <d v="2026-08-07T10:52:57"/>
    <d v="2026-08-07T14:37:50"/>
    <n v="69360616"/>
    <m/>
    <n v="152502216729"/>
    <s v="KOST PUTRI MAMA"/>
    <s v="ODP-KBS-FD/18 FD/D03/18.01"/>
    <s v="WO061146297"/>
    <m/>
    <m/>
    <m/>
    <n v="113.7242911"/>
    <n v="-8.1676392999999994"/>
    <s v="|MN00906|MYIA-083813970380/POI/samsul arifin/082232233066/zulfabyan@gmail.com"/>
    <s v="MYIB_ASSISTANT"/>
    <m/>
    <m/>
    <m/>
    <m/>
    <m/>
    <m/>
    <m/>
    <m/>
    <s v="Management Janji"/>
    <s v="2026-08-08 08:00:00 | Nama PIC : Ibu Zulfa No HP : 082232233066 No Alternatif : - M Janji : 08/08/2026 Jam Pasang : Pagi NoteÃ‚Â :  Hubungi terlebih dahulu sebelum ke lokasi "/>
    <s v="FCC"/>
    <d v="2026-07-08T10:55:20"/>
    <d v="2026-08-08T08:00:00"/>
    <m/>
    <s v="PS"/>
    <s v="KEBONSARI"/>
    <s v="NO ADDON"/>
    <n v="20260807"/>
    <s v="Completed"/>
    <s v="HSI Bisnis Promo HUT Telkom PSB 70% - 50 Mbps"/>
    <s v="INDIBIZ"/>
    <m/>
    <m/>
    <d v="2026-08-08T08:00:00"/>
    <s v="2026-08-08 08:00:00 | Nama PIC : Ibu Zulfa No HP : 082232233066 No Alternatif : - M Janji : 08/08/2026 Jam Pasang : Pagi NoteÃ‚Â :  Hubungi terlebih dahulu sebelum ke lokasi "/>
    <n v="2026"/>
    <n v="8"/>
    <n v="7"/>
    <d v="2026-08-07T00:00:00"/>
    <n v="-1.3333333333357587"/>
    <x v="0"/>
    <x v="27"/>
  </r>
  <r>
    <n v="1099"/>
    <n v="1002512998"/>
    <n v="3"/>
    <x v="7"/>
    <n v="4"/>
    <s v="KUDUS"/>
    <s v="PATI"/>
    <s v="PAT"/>
    <s v="REG"/>
    <s v="AO"/>
    <s v="NEW SALES"/>
    <m/>
    <s v="FCC - HD1A - PROGRESS"/>
    <s v="RBS-Regional 3"/>
    <d v="2026-08-06T15:51:38"/>
    <d v="2026-08-06T15:53:15"/>
    <n v="69360192"/>
    <m/>
    <n v="142551119466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MYDITA RBS - HD1A - PROGRESS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  <x v="1"/>
  </r>
  <r>
    <n v="1100"/>
    <n v="1002512873"/>
    <n v="3"/>
    <x v="3"/>
    <n v="4"/>
    <s v="YOGYAKARTA"/>
    <s v="GUNUNG KIDUL"/>
    <s v="WNS"/>
    <s v="REG"/>
    <s v="AO"/>
    <s v="NEW SALES"/>
    <m/>
    <s v="FCC - HD1A - PROGRESS"/>
    <s v="RBS-Regional 3"/>
    <d v="2026-08-06T15:21:11"/>
    <d v="2026-08-06T15:22:14"/>
    <n v="69360122"/>
    <m/>
    <n v="143135115040"/>
    <s v="Jaringan Multimedia Indonesia"/>
    <m/>
    <m/>
    <m/>
    <m/>
    <m/>
    <n v="110.792395000689"/>
    <n v="-8.1844953867793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1101"/>
    <n v="1002518279"/>
    <n v="3"/>
    <x v="4"/>
    <n v="5"/>
    <s v="KUPANG"/>
    <s v="LABOAN BAJO"/>
    <s v="RTE"/>
    <s v="REG"/>
    <s v="AO"/>
    <s v="NEW SALES"/>
    <s v="1P INET"/>
    <s v="MIE - SEND SURVEY"/>
    <s v="RBS-Regional 3"/>
    <d v="2026-08-10T15:25:58"/>
    <d v="2026-08-10T15:28:01"/>
    <n v="69362623"/>
    <m/>
    <n v="172514216915"/>
    <s v="Warung Bakso Bang Udin"/>
    <s v="ODP-RTE-FE/15 FE/D02/15.01"/>
    <s v="WO061421044"/>
    <m/>
    <m/>
    <m/>
    <n v="120.6082067"/>
    <n v="-8.8148406000000001"/>
    <s v="|MN00118|MYIA-042076849460/POI/Pak Jumain/089668439669/ahmadrifaldi200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5:39:56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m/>
    <m/>
    <m/>
    <e v="#NUM!"/>
    <e v="#NUM!"/>
    <x v="1"/>
    <x v="16"/>
  </r>
  <r>
    <n v="1102"/>
    <n v="1002516519"/>
    <n v="3"/>
    <x v="1"/>
    <n v="4"/>
    <s v="SEMARANG"/>
    <s v="KENDAL"/>
    <s v="WLR"/>
    <s v="REG"/>
    <s v="AO"/>
    <s v="NEW SALES"/>
    <m/>
    <s v="Completed (PS)"/>
    <s v="RBS-Regional 3"/>
    <d v="2026-08-09T14:07:03"/>
    <d v="2026-08-09T19:58:24"/>
    <n v="69359839"/>
    <n v="2946102031"/>
    <n v="143407106645"/>
    <s v="PT GLOBAL JET EXPRESS"/>
    <s v="ODP-WLR-FF/131"/>
    <s v="WO061324658"/>
    <m/>
    <m/>
    <m/>
    <n v="110.04456769164599"/>
    <n v="-6.9676223701402602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 Notel: 088985037014  Alt: -   Tanggal: 10/8/2026  Jam Pasang: Siang  Note: Hubungi pelanggan sebelum ke lokasi, terima kasih.  |40010577|MYDITA"/>
    <s v="FCC"/>
    <d v="2026-09-08T14:10:26"/>
    <m/>
    <m/>
    <s v="PS"/>
    <s v="WELERI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9T07:00:00"/>
    <s v="2026-08-10 13:00:00|Nama PIC: bp hendrik  Notel: 088985037014  Alt: -   Tanggal: 10/8/2026  Jam Pasang: Siang  Note: Hubungi pelanggan sebelum ke lokasi, terima kasih.  |40010577|MYDITA"/>
    <n v="2026"/>
    <n v="8"/>
    <n v="9"/>
    <d v="2026-08-09T00:00:00"/>
    <n v="-0.29166666666424135"/>
    <x v="0"/>
    <x v="1"/>
  </r>
  <r>
    <n v="1103"/>
    <n v="1002516285"/>
    <n v="3"/>
    <x v="6"/>
    <n v="5"/>
    <s v="JEMBER"/>
    <s v="BONDOWOSO"/>
    <s v="BOW"/>
    <s v="REG"/>
    <s v="AO"/>
    <s v="NEW SALES"/>
    <s v="1P INET"/>
    <s v="Completed (PS)"/>
    <s v="RBS-Regional 3"/>
    <d v="2026-08-09T08:37:56"/>
    <d v="2026-08-09T19:16:45"/>
    <n v="69361697"/>
    <m/>
    <n v="152507225782"/>
    <s v="KOST BERKAH"/>
    <s v="ODP-BOW-FY/35 FY/D03/35.01"/>
    <s v="WO061302077"/>
    <m/>
    <m/>
    <m/>
    <n v="113.77626718542101"/>
    <n v="-7.8535140023004502"/>
    <s v="|MC30027|MYIA-094968920046/POI/NUR CAHYATI/08133092711/kostberkah132@gmail.com"/>
    <s v="MYIB_ASSISTANT"/>
    <m/>
    <m/>
    <m/>
    <m/>
    <m/>
    <m/>
    <m/>
    <m/>
    <s v="Management Janji"/>
    <s v="2026-08-10 13:00:00 | Nama PIC : Bp Tohari No Hp : 08133092711 No Alt : - Tgl Pemasangan : 10 Agustus 2026 Interval : PAGI SIANG Note : Hubungi pelanggan terlebih dahulu"/>
    <s v="FCC"/>
    <d v="2026-09-08T08:39:45"/>
    <d v="2026-08-10T13:00:00"/>
    <m/>
    <s v="PS"/>
    <s v="BONDOWOSO"/>
    <s v="NETMONK"/>
    <n v="20260809"/>
    <s v="Completed"/>
    <s v="HSI Bisnis Bundling Netmonk PSB 70% Promo - 200 Mbps"/>
    <s v="INDIBIZ"/>
    <m/>
    <m/>
    <d v="2026-08-10T13:00:00"/>
    <s v="2026-08-10 13:00:00 | Nama PIC : Bp Tohari No Hp : 08133092711 No Alt : - Tgl Pemasangan : 10 Agustus 2026 Interval : PAGI SIANG Note : Hubungi pelanggan terlebih dahulu"/>
    <n v="2026"/>
    <n v="8"/>
    <n v="9"/>
    <d v="2026-08-09T00:00:00"/>
    <n v="-1.5416666666642413"/>
    <x v="0"/>
    <x v="27"/>
  </r>
  <r>
    <n v="1104"/>
    <n v="1002512978"/>
    <n v="3"/>
    <x v="2"/>
    <n v="5"/>
    <s v="DENPASAR"/>
    <s v="SANUR"/>
    <s v="SWI"/>
    <s v="REG"/>
    <s v="AO"/>
    <s v="NEW SALES"/>
    <m/>
    <s v="102 | FOLLOW UP COMPLETED"/>
    <s v="RBS-Regional 3"/>
    <d v="2026-08-06T15:47:46"/>
    <d v="2026-08-10T15:05:13"/>
    <n v="69360182"/>
    <m/>
    <n v="172423220325"/>
    <s v="Koperasi Simpan Pinjam Sari Sedana Bali"/>
    <s v="ODP-SWI-FE/88"/>
    <s v="WO061151391"/>
    <m/>
    <m/>
    <m/>
    <n v="115.27793749999999"/>
    <n v="-8.5812606000000002"/>
    <s v="|MN02644|/PIC NI LUH ERA WIANTARI/085847477624/era.wd24@gmail.com"/>
    <s v="Sales Force DBS"/>
    <m/>
    <m/>
    <m/>
    <m/>
    <m/>
    <m/>
    <m/>
    <m/>
    <s v="Management Janji"/>
    <s v="2026-08-08 08:00:00|Nama PIC:  bu era No HP: 085847477624 Alt: Tanggal: 8/8/2026 Jam Pasang: pagi Note: Hubungi sebelum ke lokasi, terimakasih|40010577|MYDITA"/>
    <s v="FCC"/>
    <d v="2026-06-08T16:10:32"/>
    <d v="2026-08-08T08:00:00"/>
    <s v="Kendala Pelanggan"/>
    <s v="REVOKE"/>
    <s v="TOHPATI SUKAWATI"/>
    <s v="NO ADDON"/>
    <m/>
    <s v="Follow Up Revoke Completed, New Order ID : SC100251819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Nama PIC:  bu era No HP: 085847477624 Alt: Tanggal: 8/8/2026 Jam Pasang: pagi Note: Hubungi sebelum ke lokasi, terimakasih|40010577|MYDITA"/>
    <m/>
    <m/>
    <m/>
    <e v="#NUM!"/>
    <e v="#NUM!"/>
    <x v="1"/>
    <x v="2"/>
  </r>
  <r>
    <n v="1105"/>
    <n v="1002516520"/>
    <n v="3"/>
    <x v="3"/>
    <n v="4"/>
    <s v="PURWOKERTO"/>
    <s v="CILACAP"/>
    <s v="SDJ"/>
    <s v="REG"/>
    <s v="AO"/>
    <s v="NEW SALES"/>
    <s v="1P INET"/>
    <s v="Completed (PS)"/>
    <s v="RBS-Regional 3"/>
    <d v="2026-08-09T14:11:58"/>
    <d v="2026-08-10T11:38:42"/>
    <n v="69361895"/>
    <m/>
    <n v="143390112667"/>
    <s v="HOTEL PAPAYA 3"/>
    <s v="ODP-SDJ-FF/079 FF/D04/079.01"/>
    <s v="WO061324578"/>
    <m/>
    <m/>
    <m/>
    <n v="108.798371"/>
    <n v="-7.487152"/>
    <s v="|MC00213|MYIA-007594524633/POI/FAZRI NUR AZIZ/085869416794/papayatiga3@gmail.com"/>
    <s v="MYIB_ASSISTANT"/>
    <m/>
    <m/>
    <m/>
    <m/>
    <m/>
    <m/>
    <m/>
    <m/>
    <s v="Management Janji"/>
    <s v="2026-08-10 13:00:00 | Nama PIC : Bp Fazri No Hp : 085869416794 No Alt : - Tgl Pemasangan : 10 Agustus 2026 Interval : PAGI SIANG Note : Hubungi pelanggan terlebih dahulu"/>
    <s v="FCC"/>
    <d v="2026-09-08T14:39:46"/>
    <d v="2026-08-10T13:00:00"/>
    <m/>
    <s v="PS"/>
    <s v="MAJENANG"/>
    <s v="NO ADDON"/>
    <n v="20260810"/>
    <s v="Completed"/>
    <s v="HSI Bisnis Promo HUT Telkom PSB 70% - 200 Mbps"/>
    <s v="INDIBIZ"/>
    <m/>
    <m/>
    <d v="2026-08-10T13:00:00"/>
    <s v="2026-08-10 13:00:00 | Nama PIC : Bp Fazri No Hp : 085869416794 No Alt : - Tgl Pemasangan : 10 Agustus 2026 Interval : PAGI SIANG Note : Hubungi pelanggan terlebih dahulu"/>
    <n v="2026"/>
    <n v="8"/>
    <n v="10"/>
    <d v="2026-08-10T00:00:00"/>
    <n v="-0.54166666666424135"/>
    <x v="0"/>
    <x v="1"/>
  </r>
  <r>
    <n v="1106"/>
    <n v="1002508632"/>
    <n v="3"/>
    <x v="6"/>
    <n v="5"/>
    <s v="JEMBER"/>
    <s v="JEMBER"/>
    <s v="JGW"/>
    <s v="REG"/>
    <s v="AO"/>
    <s v="NEW SALES"/>
    <s v="1P INET"/>
    <s v="Completed (PS)"/>
    <s v="RBS-Regional 3"/>
    <d v="2026-08-04T14:38:57"/>
    <d v="2026-08-05T15:13:56"/>
    <n v="69358363"/>
    <m/>
    <n v="152514214842"/>
    <s v="Bimbel Pijar"/>
    <s v="ODP-JGW-FG/31 FG/D03/31.01"/>
    <s v="WO060903996"/>
    <m/>
    <m/>
    <m/>
    <n v="113.6773975"/>
    <n v="-8.3396560999999991"/>
    <s v="MD|MYID-4042608040005|RBIZindibiz|BIMBEL PIJAR|085230765600"/>
    <s v="SOBIZ"/>
    <m/>
    <m/>
    <m/>
    <m/>
    <m/>
    <m/>
    <m/>
    <m/>
    <s v="Management Janji"/>
    <s v="2026-08-05 13:00:00 |  M Janji : (5 AGUSTUS 2026) jam Pasang : siang Note : hubungi pelanggan jika ingin kelokasi"/>
    <s v="FCC"/>
    <d v="2026-04-08T14:40:14"/>
    <d v="2026-08-05T13:00:00"/>
    <m/>
    <s v="PS"/>
    <s v="AMBULU"/>
    <s v="NO ADDON"/>
    <n v="20260805"/>
    <s v="Completed"/>
    <s v="HSI Bisnis Khusus Winback 3.0 PSB 70% - 50 Mbps"/>
    <s v="INDIBIZ"/>
    <m/>
    <m/>
    <d v="2026-08-05T13:00:00"/>
    <s v="2026-08-05 13:00:00 |  M Janji : (5 AGUSTUS 2026) jam Pasang : siang Note : hubungi pelanggan jika ingin kelokasi"/>
    <n v="2026"/>
    <n v="8"/>
    <n v="5"/>
    <d v="2026-08-05T00:00:00"/>
    <n v="-0.54166666666424135"/>
    <x v="0"/>
    <x v="27"/>
  </r>
  <r>
    <n v="1107"/>
    <n v="1002504838"/>
    <n v="3"/>
    <x v="3"/>
    <n v="4"/>
    <s v="PURWOKERTO"/>
    <s v="PURWOKERTO"/>
    <s v="PWT"/>
    <s v="REG"/>
    <s v="AO"/>
    <s v="NEW SALES"/>
    <s v="1P INET"/>
    <s v="102 | FOLLOW UP COMPLETED"/>
    <s v="RBS-Regional 3"/>
    <d v="2026-08-01T16:49:58"/>
    <d v="2026-08-03T16:10:57"/>
    <n v="69356855"/>
    <m/>
    <n v="146303609069"/>
    <s v="TOKO ROHMAH"/>
    <s v="ODP-PWT-FAH/043 FAH/D04/043.01"/>
    <s v="WO060672032"/>
    <m/>
    <m/>
    <m/>
    <n v="109.228101"/>
    <n v="-7.4376329999999999"/>
    <s v="|MC00213|MYIA-064172393120/POI/FADHILATUR ROHMAH/089670120643/fadilaturrohmah96@gmail.com"/>
    <s v="MYIB_ASSISTANT"/>
    <m/>
    <m/>
    <m/>
    <m/>
    <m/>
    <m/>
    <m/>
    <m/>
    <s v="Management Janji"/>
    <s v="2026-08-02 13:00:00 | telp :089670120643 Tanggal pemasangan :03/08/2026 Jam pemasangan : pagi/siang Info Tambahan : Hubungi pelanggan dulu sebelum ke lokasi terima kasih"/>
    <s v="FCC"/>
    <d v="2026-01-08T16:54:55"/>
    <d v="2026-08-02T13:00:00"/>
    <m/>
    <s v="REVOKE"/>
    <s v="X"/>
    <s v="NO ADDON"/>
    <m/>
    <s v="Follow Up Revoke Completed, New Order ID : SC1002506479"/>
    <s v="HSI Bisnis Promo HUT Telkom PSB 70% - 75 Mbps"/>
    <s v="INDIBIZ"/>
    <m/>
    <m/>
    <d v="2026-08-02T13:00:00"/>
    <s v="2026-08-02 13:00:00 | telp :089670120643 Tanggal pemasangan :03/08/2026 Jam pemasangan : pagi/siang Info Tambahan : Hubungi pelanggan dulu sebelum ke lokasi terima kasih"/>
    <m/>
    <m/>
    <m/>
    <e v="#NUM!"/>
    <e v="#NUM!"/>
    <x v="1"/>
    <x v="1"/>
  </r>
  <r>
    <n v="1108"/>
    <n v="1002505700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0:04:19"/>
    <d v="2026-08-05T10:32:02"/>
    <n v="69357277"/>
    <m/>
    <m/>
    <s v="Gedung Audit fraud ANS 1"/>
    <m/>
    <m/>
    <m/>
    <m/>
    <m/>
    <n v="110.76519"/>
    <n v="-7.5410199999999996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1970-01-01T00:00:00"/>
    <d v="1970-01-01T00:00:00"/>
    <m/>
    <m/>
    <m/>
    <e v="#NUM!"/>
    <e v="#NUM!"/>
    <x v="1"/>
    <x v="1"/>
  </r>
  <r>
    <n v="1109"/>
    <n v="1002509442"/>
    <n v="3"/>
    <x v="7"/>
    <n v="4"/>
    <s v="KUDUS"/>
    <s v="PURWODADI"/>
    <s v="WRO"/>
    <s v="REG"/>
    <s v="AO"/>
    <s v="NEW SALES"/>
    <s v="1P INET"/>
    <s v="Completed (PS)"/>
    <s v="RBS-Regional 3"/>
    <d v="2026-08-04T18:46:57"/>
    <d v="2026-08-06T14:58:00"/>
    <n v="69358662"/>
    <m/>
    <n v="142509107213"/>
    <s v="SPBU 4458118"/>
    <s v="ODP-WRO-FL/035 FL/D05/035.01"/>
    <s v="WO060931766"/>
    <m/>
    <m/>
    <m/>
    <n v="111.206036"/>
    <n v="-7.0492239999999997"/>
    <s v="|MN01996|MYIA-003223560368/POI/Heri Susilo /085325311653/sandiblora36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8:55:33"/>
    <d v="2026-08-05T15:00:00"/>
    <m/>
    <s v="PS"/>
    <s v="WIROSARI"/>
    <s v="NO ADDON"/>
    <n v="20260806"/>
    <s v="Completed"/>
    <s v="HSI Bisnis Basic Promo HUT Telkom PSB 70% - 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6"/>
    <d v="2026-08-06T00:00:00"/>
    <n v="0.375"/>
    <x v="0"/>
    <x v="1"/>
  </r>
  <r>
    <n v="1110"/>
    <n v="1002505398"/>
    <n v="3"/>
    <x v="4"/>
    <n v="5"/>
    <s v="MATARAM"/>
    <s v="LOMBOK TIMUR UTARA"/>
    <s v="SGG"/>
    <s v="REG"/>
    <s v="AO"/>
    <s v="NEW SALES"/>
    <s v="1P INET"/>
    <s v="102 | FOLLOW UP COMPLETED"/>
    <s v="RBS-Regional 3"/>
    <d v="2026-08-02T17:31:57"/>
    <d v="2026-08-05T10:35:30"/>
    <n v="69357083"/>
    <m/>
    <n v="172604213894"/>
    <s v="Toko Sahrun"/>
    <s v="ODP-SGG-FBA/05 FBA/D01/05.01"/>
    <s v="WO060734754"/>
    <m/>
    <m/>
    <m/>
    <n v="116.497641764581"/>
    <n v="-8.3319874821678201"/>
    <s v="MD|MYDB-20260802264169|SC00001/MC00149|Toko Sahrun|08175764253"/>
    <s v="MYDIGIBIZPARTNER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REVOKE"/>
    <s v="LOMBOK UTARA"/>
    <s v="NO ADDON"/>
    <m/>
    <s v="Follow Up Revoke Completed, New Order ID : SC1002509994"/>
    <s v="HSI Bisnis Promo HUT Telkom PSB 70% - 150 Mbps"/>
    <s v="INDIBIZ"/>
    <m/>
    <m/>
    <d v="2026-08-03T15:00:00"/>
    <s v="2026-08-03 15:00:00 | M Janji : (03/08/2026) jam Pasang : 09:00 Note : hubungi pelanggan jika ingin kelokasi "/>
    <m/>
    <m/>
    <m/>
    <e v="#NUM!"/>
    <e v="#NUM!"/>
    <x v="1"/>
    <x v="9"/>
  </r>
  <r>
    <n v="1111"/>
    <n v="1002515978"/>
    <n v="3"/>
    <x v="6"/>
    <n v="5"/>
    <s v="SIDOARJO"/>
    <s v="JOMBANG"/>
    <s v="JOM"/>
    <s v="REG"/>
    <s v="AO"/>
    <s v="NEW SALES"/>
    <m/>
    <s v="Completed (PS)"/>
    <s v="RBS-Regional 3"/>
    <d v="2026-08-08T13:44:28"/>
    <d v="2026-08-08T16:51:58"/>
    <n v="69361487"/>
    <m/>
    <n v="152318240698"/>
    <s v="KPTR ARTA ROSAN TIJARI"/>
    <s v="ODP-JOM-FU/30"/>
    <s v="WO061269756"/>
    <m/>
    <m/>
    <m/>
    <n v="112.2464648"/>
    <n v="-7.6131174000000001"/>
    <s v="|MN02084|/KPTR ARTA ROSAN TIJARI/WINBACK 2.0 HSI B2B (1:1) 75MBPS 415RB PSB DISC 70%/085706941233/officialkptrartarosantijari@gmail.com/EKO UTOMO /-7.6131441, 112.2464541"/>
    <s v="Sales Force DBS"/>
    <m/>
    <m/>
    <m/>
    <m/>
    <m/>
    <m/>
    <m/>
    <m/>
    <s v="Management Janji"/>
    <s v="2026-08-09 13:00:00|Nama PIC : Bp Eko No Hp : 085706941233 No Alt : - Tgl Pemasangan : 09 Agustus 2026 Interval : PAGI SIANG Note : Hubungi pelanggan terlebih dahulu|40951378|MYDITA"/>
    <s v="FCC"/>
    <d v="2026-08-08T13:55:01"/>
    <d v="2026-08-09T13:00:00"/>
    <m/>
    <s v="PS"/>
    <s v="JOMBANG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Eko No Hp : 085706941233 No Alt : - Tgl Pemasangan : 09 Agustus 2026 Interval : PAGI SIANG Note : Hubungi pelanggan terlebih dahulu|40951378|MYDITA"/>
    <n v="2026"/>
    <n v="8"/>
    <n v="8"/>
    <d v="2026-08-08T00:00:00"/>
    <n v="-1.5416666666642413"/>
    <x v="0"/>
    <x v="13"/>
  </r>
  <r>
    <n v="1112"/>
    <n v="1002518658"/>
    <n v="3"/>
    <x v="4"/>
    <n v="5"/>
    <s v="MATARAM"/>
    <s v="LOMBOK TIMUR UTARA"/>
    <s v="SGG"/>
    <s v="REG"/>
    <s v="AO"/>
    <s v="NEW SALES"/>
    <m/>
    <s v="8 | OSS - PONR"/>
    <s v="RBS-Regional 3"/>
    <d v="2026-08-10T18:05:44"/>
    <d v="2026-08-10T21:45:02"/>
    <n v="69361748"/>
    <m/>
    <n v="172604213762"/>
    <s v="TOKO PORTUGAL"/>
    <s v="ODP-SGG-FAF/02"/>
    <s v="WO061442410"/>
    <m/>
    <m/>
    <m/>
    <n v="116.03887589999999"/>
    <n v="-8.4577933999999999"/>
    <s v="MD|MYDB-20260808264780|DN00001/MN01272|TOKO PORTUGAL|085205044407"/>
    <s v="MYDIGIBIZPARTNER"/>
    <m/>
    <m/>
    <m/>
    <m/>
    <m/>
    <m/>
    <m/>
    <m/>
    <s v="Management Janji"/>
    <s v="2026-08-10 08:00:00 | Nama PIC : Bp Isnaidi  No Hp : 085205044407  No Alt : -  Tgl Pemasangan : 10 Agustus 2026  Interval : PAGI SIANG  Note : Hubungi pelanggan terlebih dahulu"/>
    <s v="FCC"/>
    <d v="2026-10-08T18:39:50"/>
    <m/>
    <s v="Kendala Lainnya"/>
    <s v="ACT_COM"/>
    <s v="LOMBOK UTARA"/>
    <s v="NO ADDON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10 08:00:00 | Nama PIC : Bp Isnaidi  No Hp : 085205044407  No Alt : -  Tgl Pemasangan : 10 Agustus 2026  Interval : PAGI SIANG  Note : Hubungi pelanggan terlebih dahulu"/>
    <m/>
    <m/>
    <m/>
    <e v="#NUM!"/>
    <e v="#NUM!"/>
    <x v="1"/>
    <x v="9"/>
  </r>
  <r>
    <n v="1113"/>
    <n v="1002517755"/>
    <n v="3"/>
    <x v="1"/>
    <n v="4"/>
    <s v="PEKALONGAN"/>
    <s v="PEKALONGAN"/>
    <s v="KDW"/>
    <s v="REG"/>
    <s v="AO"/>
    <s v="NEW SALES"/>
    <s v="1P INET"/>
    <s v="MIE - SEND SURVEY"/>
    <s v="RBS-Regional 3"/>
    <d v="2026-08-10T13:28:56"/>
    <d v="2026-08-10T13:30:06"/>
    <n v="69362440"/>
    <m/>
    <n v="146285103773"/>
    <s v="SPBU 4451110 WONOPRINGGO"/>
    <s v="ODP-KDW-FK/114 FK/D01/114.01"/>
    <s v="WO061399319"/>
    <m/>
    <m/>
    <m/>
    <n v="109.634497"/>
    <n v="-6.9731059999999996"/>
    <s v="|MN01881|MYIA-052334514542/POI/aji kurniawan/081227469459/44.51110.spbu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3:39:47"/>
    <d v="2026-08-11T13:00:00"/>
    <m/>
    <s v="SURVEY_NEW_MANJA"/>
    <s v="KAJEN"/>
    <s v="NO ADDON"/>
    <m/>
    <s v="MIE - SEND SURVEY"/>
    <s v="HSI Bisnis Promo HUT Telkom PSB 70% - 100 Mbps Dual Band"/>
    <s v="INDIBIZ"/>
    <m/>
    <m/>
    <d v="2026-08-11T13:00:00"/>
    <s v="2026-08-11 13:00:00 | Tanggal pemasangan: 11/08/2026 Jam pemasangan : pagi / siang Info Tambahan : Hubungi pelanggan dulu sebelum ke lokasi terima kasih."/>
    <m/>
    <m/>
    <m/>
    <e v="#NUM!"/>
    <e v="#NUM!"/>
    <x v="1"/>
    <x v="1"/>
  </r>
  <r>
    <n v="1114"/>
    <n v="1002513991"/>
    <n v="3"/>
    <x v="4"/>
    <n v="5"/>
    <s v="MATARAM"/>
    <s v="BIMA"/>
    <s v="SIL"/>
    <s v="REG"/>
    <s v="AO"/>
    <s v="NEW SALES"/>
    <s v="1P INET"/>
    <s v="102 | FOLLOW UP COMPLETED"/>
    <s v="RBS-Regional 3"/>
    <d v="2026-08-07T10:01:57"/>
    <d v="2026-08-08T19:01:03"/>
    <n v="69360511"/>
    <m/>
    <n v="172617203047"/>
    <s v="Toko hermansyah"/>
    <s v="ODP-SIL-FAA/22 FAA/D02/22.01"/>
    <s v="WO061140312"/>
    <m/>
    <m/>
    <m/>
    <n v="118.5814791"/>
    <n v="-8.5120611000000004"/>
    <s v="|MN02085|MYIA-013097393547/POI/Hermansyah/087890123319/bimasyamsudin015@gmail.com"/>
    <s v="MYIB_ASSISTANT"/>
    <m/>
    <m/>
    <m/>
    <m/>
    <m/>
    <m/>
    <m/>
    <m/>
    <s v="Management Janji"/>
    <s v="2026-08-08 13:00:00 | Nama Pic : BP HERMANSYAH No Hp Pic : 087890123319 Jam Pemasangan : 08:00 - 12.00 Tanggal Pemasangan : SABTU 08 AGUSTUS 2026 Info Tambahan : Hubungi pelanggan sebelum datang ke lokasi, terima kasih."/>
    <s v="FCC"/>
    <d v="2026-07-08T10:10:08"/>
    <d v="2026-08-08T13:00:00"/>
    <s v="Kendala Lainnya"/>
    <s v="REVOKE"/>
    <s v="BIMA BARAT"/>
    <s v="NETMONK"/>
    <m/>
    <s v="Follow Up Revoke Completed, New Order ID : SC1002516222"/>
    <s v="HSI Bisnis Bundling Netmonk PSB 70% - 100 Mbps"/>
    <s v="INDIBIZ"/>
    <m/>
    <m/>
    <d v="2026-08-08T13:00:00"/>
    <s v="2026-08-08 13:00:00 | Nama Pic : BP HERMANSYAH No Hp Pic : 087890123319 Jam Pemasangan : 08:00 - 12.00 Tanggal Pemasangan : SABTU 08 AGUSTUS 2026 Info Tambahan : Hubungi pelanggan sebelum datang ke lokasi, terima kasih."/>
    <m/>
    <m/>
    <m/>
    <e v="#NUM!"/>
    <e v="#NUM!"/>
    <x v="1"/>
    <x v="8"/>
  </r>
  <r>
    <n v="1115"/>
    <n v="1002511022"/>
    <n v="3"/>
    <x v="5"/>
    <n v="5"/>
    <s v="SBY UTARA"/>
    <s v="MANYAR"/>
    <s v="MGO"/>
    <s v="REG"/>
    <s v="AO"/>
    <s v="NEW SALES"/>
    <m/>
    <s v="Completed (PS)"/>
    <s v="RBS-Regional 3"/>
    <d v="2026-08-05T15:32:25"/>
    <d v="2026-08-05T17:42:35"/>
    <n v="69351264"/>
    <m/>
    <n v="152413167539"/>
    <s v="STORE KKV PLAZA SURABAYA"/>
    <s v="ODP-DMO-FSY/18"/>
    <s v="WO061004852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8 08:00:00|Jam pemasangan : 12.00  Info Tambahan : Hubungi pelanggan dulu sebelum ke lokasi  terimakasih |SO5830|MYDITA"/>
    <s v="FCC"/>
    <d v="2026-05-08T15:39:51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8 08:00:00|Jam pemasangan : 12.00  Info Tambahan : Hubungi pelanggan dulu sebelum ke lokasi  terimakasih |SO5830|MYDITA"/>
    <n v="2026"/>
    <n v="8"/>
    <n v="5"/>
    <d v="2026-08-05T00:00:00"/>
    <n v="-0.29166666666424135"/>
    <x v="0"/>
    <x v="12"/>
  </r>
  <r>
    <n v="1116"/>
    <n v="1002511906"/>
    <n v="3"/>
    <x v="4"/>
    <n v="5"/>
    <s v="KUPANG"/>
    <s v="WAINGAPU"/>
    <s v="WGP"/>
    <s v="REG"/>
    <s v="AO"/>
    <s v="NEW SALES"/>
    <s v="1P INET"/>
    <s v="Completed (PS)"/>
    <s v="RBS-Regional 3"/>
    <d v="2026-08-06T10:55:56"/>
    <d v="2026-08-08T19:05:40"/>
    <n v="69359787"/>
    <m/>
    <n v="172517222517"/>
    <s v="KOSKOSAN ARON"/>
    <s v="ODP-WGP-FA/14 FA/D01/14.01"/>
    <s v="WO061055570"/>
    <m/>
    <m/>
    <m/>
    <n v="120.26008710000001"/>
    <n v="-9.6502677000000006"/>
    <s v="|MN00122|MYIA-060972473707/POI/Jacoba Lifine Djoh, S.Sos/081226361576/lifinejacoba@gmail.com"/>
    <s v="MYIB_ASSISTANT"/>
    <m/>
    <m/>
    <m/>
    <m/>
    <m/>
    <m/>
    <m/>
    <m/>
    <s v="Management Janji"/>
    <s v="2026-08-08 13:00:00 | Nama PIC : bapak lifine No HP : 081226361576 No Alternatif : - M Janji : 07/08/2026 Jam Pasang : Pagi NoteÃ‚Â :  Hubungi terlebih dahulu sebelum ke lokasi "/>
    <s v="FCC"/>
    <d v="2026-06-08T11:10:06"/>
    <d v="2026-08-08T13:00:00"/>
    <m/>
    <s v="PS"/>
    <s v="X"/>
    <s v="NO ADDON"/>
    <n v="20260808"/>
    <s v="Completed"/>
    <s v="HSI Bisnis Basic Promo HUT Telkom PSB 70% - 75 Mbps"/>
    <s v="INDIBIZ"/>
    <m/>
    <m/>
    <d v="2026-08-08T13:00:00"/>
    <s v="2026-08-08 13:00:00 | Nama PIC : bapak lifine No HP : 081226361576 No Alternatif : - M Janji : 07/08/2026 Jam Pasang : Pagi NoteÃ‚Â :  Hubungi terlebih dahulu sebelum ke lokasi "/>
    <n v="2026"/>
    <n v="8"/>
    <n v="8"/>
    <d v="2026-08-08T00:00:00"/>
    <n v="-0.54166666666424135"/>
    <x v="0"/>
    <x v="33"/>
  </r>
  <r>
    <n v="1117"/>
    <n v="1002517590"/>
    <n v="3"/>
    <x v="1"/>
    <n v="4"/>
    <s v="PEKALONGAN"/>
    <s v="SLAWI"/>
    <s v="SLW"/>
    <s v="REG"/>
    <s v="AO"/>
    <s v="NEW SALES"/>
    <s v="1P INET"/>
    <s v="MIE - SEND SURVEY"/>
    <s v="RBS-Regional 3"/>
    <d v="2026-08-10T12:07:57"/>
    <d v="2026-08-10T12:10:05"/>
    <n v="69362368"/>
    <m/>
    <n v="142283119755"/>
    <s v="PONDOK PESANTREN MA&amp; 39;HAD ARRIFAH TEGAL"/>
    <s v="ODP-SLW-FT/088 FT/D04/088.01"/>
    <s v="WO061385285"/>
    <m/>
    <m/>
    <m/>
    <n v="109.1291394"/>
    <n v="-7.0231688999999999"/>
    <s v="|MN00292|MYIA-007240436981/POI/Masruri/081575144643/rurimas3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2:09:56"/>
    <d v="2026-08-11T13:00:00"/>
    <m/>
    <s v="SURVEY_NEW_MANJA"/>
    <s v="X"/>
    <s v="NO ADDON"/>
    <m/>
    <s v="MIE - SEND SURVEY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m/>
    <m/>
    <m/>
    <e v="#NUM!"/>
    <e v="#NUM!"/>
    <x v="1"/>
    <x v="1"/>
  </r>
  <r>
    <n v="1118"/>
    <n v="1002516149"/>
    <n v="3"/>
    <x v="0"/>
    <n v="5"/>
    <s v="KEDIRI"/>
    <s v="BLITAR"/>
    <s v="KBN"/>
    <s v="REG"/>
    <s v="AO"/>
    <s v="NEW SALES"/>
    <s v="1P INET"/>
    <s v="Completed (PS)"/>
    <s v="RBS-Regional 3"/>
    <d v="2026-08-08T16:22:56"/>
    <d v="2026-08-10T07:46:46"/>
    <n v="69361591"/>
    <m/>
    <n v="152732202761"/>
    <s v="SPBU SELOREJO 54.661.19 AGUNG CATUR UTAMA GROUP"/>
    <s v="ODP-KBN-FB/06 FB/D02/06.01"/>
    <s v="WO061279799"/>
    <m/>
    <m/>
    <m/>
    <n v="112.41648600000001"/>
    <n v="-8.1351139999999997"/>
    <s v="|MN02734|MYIA-053864582884/POI/AGUNG SUYONO/081233969959/spbuselorejo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m/>
    <s v="PS"/>
    <s v="X"/>
    <s v="NO ADDON"/>
    <n v="20260810"/>
    <s v="Completed"/>
    <s v="HSI Bisnis Basic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10"/>
    <d v="2026-08-10T00:00:00"/>
    <n v="0.45833333333575865"/>
    <x v="0"/>
    <x v="18"/>
  </r>
  <r>
    <n v="1119"/>
    <n v="1002518598"/>
    <n v="3"/>
    <x v="6"/>
    <n v="5"/>
    <s v="JEMBER"/>
    <s v="BONDOWOSO"/>
    <s v="PRJ"/>
    <s v="REG"/>
    <s v="AO"/>
    <s v="NEW SALES"/>
    <s v="1P INET"/>
    <s v="MIE - SEND SURVEY"/>
    <s v="RBS-Regional 3"/>
    <d v="2026-08-10T17:14:56"/>
    <d v="2026-08-10T17:16:02"/>
    <n v="69362741"/>
    <m/>
    <n v="152526201935"/>
    <s v="SPBU 5468207 KLABANG BONDOWOSO"/>
    <s v="ODP-PRJ-FE/08 FE/D02/08.01"/>
    <s v="WO061436292"/>
    <m/>
    <m/>
    <m/>
    <n v="113.965574"/>
    <n v="-7.8181960000000004"/>
    <s v="|MN02617|MYIA-054222465839/POI/KRISTIAN FAJAR/082311921375/migasasriklabang@gmail.com"/>
    <s v="MYIB_ASSISTANT"/>
    <m/>
    <m/>
    <m/>
    <m/>
    <m/>
    <m/>
    <m/>
    <m/>
    <s v="Management Janji"/>
    <s v="2026-08-11 15:00:00 | Nama : BP ONI (SUPERVISOR) No Hp : 082311921375 No Alt :  Tgl Pemasangan : 11 Agustus 2026 Interval : PAGI  Note : Hubungi pelanggan terlebih dahulu"/>
    <s v="FCC"/>
    <d v="2026-10-08T17:39:53"/>
    <d v="2026-08-11T15:00:00"/>
    <m/>
    <s v="SURVEY_NEW_MANJA"/>
    <s v="BONDOWOSO"/>
    <s v="NO ADDON"/>
    <m/>
    <s v="MIE - SEND SURVEY"/>
    <s v="HSI Bisnis Promo HUT Telkom PSB 70% - 50 Mbps"/>
    <s v="INDIBIZ"/>
    <m/>
    <m/>
    <d v="2026-08-11T15:00:00"/>
    <s v="2026-08-11 15:00:00 | Nama : BP ONI (SUPERVISOR) No Hp : 082311921375 No Alt :  Tgl Pemasangan : 11 Agustus 2026 Interval : PAGI  Note : Hubungi pelanggan terlebih dahulu"/>
    <m/>
    <m/>
    <m/>
    <e v="#NUM!"/>
    <e v="#NUM!"/>
    <x v="1"/>
    <x v="27"/>
  </r>
  <r>
    <n v="1120"/>
    <n v="1002510598"/>
    <n v="3"/>
    <x v="2"/>
    <n v="5"/>
    <s v="DENPASAR"/>
    <s v="SANUR"/>
    <s v="KLM"/>
    <s v="REG"/>
    <s v="AO"/>
    <s v="NEW SALES"/>
    <m/>
    <s v="Completed (PS)"/>
    <s v="RBS-Regional 3"/>
    <d v="2026-08-05T13:41:08"/>
    <d v="2026-08-06T08:31:18"/>
    <n v="69357309"/>
    <m/>
    <n v="172401793397"/>
    <s v="PT POHON BIRU JAYA"/>
    <s v="ODP-KLM-FN/01"/>
    <s v="WO060988934"/>
    <m/>
    <m/>
    <m/>
    <n v="115.2385"/>
    <n v="-8.6734000000000009"/>
    <s v="|MN01984|MYIA-050116075476/POI/Rezza/08170904091/fina.finance@sozoskinclinic.com"/>
    <s v="Sales Force DBS"/>
    <m/>
    <m/>
    <m/>
    <m/>
    <m/>
    <m/>
    <m/>
    <m/>
    <s v="Management Janji"/>
    <s v="2026-08-04 08:00:00 | M Janji : 4 agustus 2026  jam Pasang : pagi siang  Note : hubungi pelanggan jika ingin kelokasi"/>
    <s v="FCC"/>
    <d v="2026-05-08T13:54:46"/>
    <m/>
    <m/>
    <s v="PS"/>
    <s v="KALIASEM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M Janji : 4 agustus 2026  jam Pasang : pagi siang  Note : hubungi pelanggan jika ingin kelokasi"/>
    <n v="2026"/>
    <n v="8"/>
    <n v="6"/>
    <d v="2026-08-06T00:00:00"/>
    <n v="0.70833333333575865"/>
    <x v="0"/>
    <x v="2"/>
  </r>
  <r>
    <n v="1121"/>
    <n v="1002511623"/>
    <n v="3"/>
    <x v="3"/>
    <n v="4"/>
    <s v="PURWOKERTO"/>
    <s v="CILACAP"/>
    <s v="GML"/>
    <s v="REG"/>
    <s v="AO"/>
    <s v="NEW SALES"/>
    <m/>
    <s v="CANCEL COMPLETED"/>
    <s v="RBS-Regional 3"/>
    <d v="2026-08-06T09:42:33"/>
    <d v="2026-08-10T02:01:05"/>
    <n v="69359649"/>
    <m/>
    <n v="141362105046"/>
    <s v="SPBU KARANGKANDRI CILACAP"/>
    <s v="ODP-GML-FL/025"/>
    <m/>
    <m/>
    <m/>
    <m/>
    <n v="109.090851681036"/>
    <n v="-7.66257153173835"/>
    <s v=" SA; MC80043 ; TIWI  ; TREG3 ; CILACAP ;PSB 1S HSI BISNIS PROMO 50 MB; SPBU KARANGKANDRI CILACAP; INDRA PRASETYO/ 081391637110 ; indraprasetyob7@gmail.com  "/>
    <s v="Sales Profesional"/>
    <m/>
    <m/>
    <m/>
    <m/>
    <m/>
    <m/>
    <m/>
    <m/>
    <m/>
    <m/>
    <m/>
    <d v="2026-06-08T09:55:05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1"/>
    <x v="1"/>
  </r>
  <r>
    <n v="1122"/>
    <n v="1002510839"/>
    <n v="3"/>
    <x v="2"/>
    <n v="5"/>
    <s v="SINGARJA"/>
    <s v="TABANAN"/>
    <s v="TBN"/>
    <s v="REG"/>
    <s v="AO"/>
    <s v="NEW SALES"/>
    <m/>
    <s v="Completed (PS)"/>
    <s v="RBS-Regional 3"/>
    <d v="2026-08-05T14:37:09"/>
    <d v="2026-08-05T17:18:52"/>
    <n v="69357177"/>
    <m/>
    <n v="172413244317"/>
    <s v="Pusat Gadai MGW010"/>
    <s v="ODP-TBN-FCP/35"/>
    <s v="WO060996291"/>
    <m/>
    <m/>
    <m/>
    <n v="115.173106"/>
    <n v="-8.5284519999999997"/>
    <s v="|MN02515|MYIA-051165239783/POI/AULIYA PRADITA NUR/081119917743/pusatgadaisintyadewi@gmail.com"/>
    <s v="MYDIGIBIZPARTNER"/>
    <m/>
    <m/>
    <m/>
    <m/>
    <m/>
    <m/>
    <m/>
    <m/>
    <s v="Management Janji"/>
    <s v="2026-08-04 08:00:00 | Tanggal pemasangan : 04 agustus 2026  Jam pemasangan : pagi/siang  Info Tambahan : Hubungi pelanggan dulu sebelum ke lokasi  terima kasih"/>
    <s v="FCC"/>
    <d v="2026-05-08T14:39:46"/>
    <m/>
    <m/>
    <s v="PS"/>
    <s v="TABANAN"/>
    <s v="NO ADDON"/>
    <n v="20260805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5T07:00:00"/>
    <s v="2026-08-04 08:00:00 | Tanggal pemasangan : 04 agustus 2026  Jam pemasangan : pagi/siang  Info Tambahan : Hubungi pelanggan dulu sebelum ke lokasi  terima kasih"/>
    <n v="2026"/>
    <n v="8"/>
    <n v="5"/>
    <d v="2026-08-05T00:00:00"/>
    <n v="-0.29166666666424135"/>
    <x v="0"/>
    <x v="29"/>
  </r>
  <r>
    <n v="1123"/>
    <n v="1002509821"/>
    <n v="3"/>
    <x v="6"/>
    <n v="5"/>
    <s v="SIDOARJO"/>
    <s v="INNER - JATIM TIMUR"/>
    <s v="KRN"/>
    <s v="REG"/>
    <s v="AO"/>
    <s v="NEW SALES"/>
    <m/>
    <s v="100 | REVOKE COMPLETED"/>
    <s v="RBS-Regional 3"/>
    <d v="2026-08-05T09:47:09"/>
    <d v="2026-08-10T10:55:52"/>
    <n v="69358844"/>
    <m/>
    <n v="152331250913"/>
    <s v="MI NURUL ULUM AULA"/>
    <s v="ODP-KRN-FAF/40"/>
    <s v="WO061061447"/>
    <m/>
    <m/>
    <m/>
    <n v="112.62424470000001"/>
    <n v="-7.4491252000000001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IA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  <x v="11"/>
  </r>
  <r>
    <n v="1124"/>
    <n v="1002516799"/>
    <n v="3"/>
    <x v="5"/>
    <n v="5"/>
    <s v="MADURA"/>
    <s v="BANGKALAN"/>
    <s v="OMB"/>
    <s v="REG"/>
    <s v="AO"/>
    <s v="NEW SALES"/>
    <s v="1P INET"/>
    <s v="Completed (PS)"/>
    <s v="RBS-Regional 3"/>
    <d v="2026-08-10T08:23:56"/>
    <d v="2026-08-10T18:44:58"/>
    <n v="69362047"/>
    <m/>
    <n v="152438901628"/>
    <s v="SMA Takhassus Alquran"/>
    <s v="ODP-OMB-FB/48 FB/D05/48.01"/>
    <s v="WO061356683"/>
    <m/>
    <m/>
    <m/>
    <n v="113.347449973225"/>
    <n v="-7.0618371538331601"/>
    <s v="MD|MYDB-20260809264831|DN00001/MN00572|SMA Takhassus Alquran|087763212518"/>
    <s v="MYDIGIBIZPARTNER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08:40:06"/>
    <d v="2026-08-11T08:00:00"/>
    <m/>
    <s v="PS"/>
    <s v="X"/>
    <s v="NETMONK"/>
    <n v="20260810"/>
    <s v="Completed"/>
    <s v="HSI Bisnis Bundling Netmonk Promo 2026 PSB 70% - 300 Mbps"/>
    <s v="INDIBIZ"/>
    <m/>
    <m/>
    <d v="2026-08-11T08:00:00"/>
    <s v="2026-08-11 08:00:00 | Tanggal pemasangan :11/08/2026 Jam pemasangan : pagi Info Tambahan : Hubungi pelanggan dulu sebelum ke lokasi terima kasih."/>
    <n v="2026"/>
    <n v="8"/>
    <n v="10"/>
    <d v="2026-08-10T00:00:00"/>
    <n v="-1.3333333333357587"/>
    <x v="0"/>
    <x v="7"/>
  </r>
  <r>
    <n v="1125"/>
    <n v="1002507239"/>
    <n v="3"/>
    <x v="6"/>
    <n v="5"/>
    <s v="SIDOARJO"/>
    <s v="MOJOKERTO"/>
    <s v="MJS"/>
    <s v="REG"/>
    <s v="AO"/>
    <s v="NEW SALES"/>
    <m/>
    <s v="7 | OSS - PROVISIONING ISSUED"/>
    <s v="RBS-Regional 3"/>
    <d v="2026-08-04T10:05:13"/>
    <d v="2026-08-05T08:07:25"/>
    <n v="69358024"/>
    <m/>
    <n v="152330220670"/>
    <s v="PT. INOCYCLE TECHNOLOGI GROUP CAB MOJOKERTO"/>
    <s v="ODP-MJS-FC/20"/>
    <s v="WO060869490"/>
    <m/>
    <m/>
    <m/>
    <n v="112.5595477"/>
    <n v="-7.5436052"/>
    <s v="|MN00518|/PT. INOCYCLE TECHNOLOGI GROUP CAB MOJOKERTO /WINBACK 2.0 HSI B2B (1:1) 100MBPS 535RB PSB DISC 70%//mokhamadcahyono200597@gmail.com/MOKHAMAD CAHYONO/85700111264"/>
    <s v="Sales Force DBS"/>
    <m/>
    <m/>
    <m/>
    <m/>
    <m/>
    <m/>
    <m/>
    <m/>
    <s v="Management Janji"/>
    <s v="2026-08-05 08:00:00|M Janji : (05/08/2026) jam Pasang : 09:00 Note : hubungi pelanggan jika ingin kelokasi|40961370|MYDITA"/>
    <s v="FCC"/>
    <d v="2026-04-08T10:10:33"/>
    <d v="2026-08-05T08:00:00"/>
    <m/>
    <s v="PI"/>
    <s v="MOJOKERTO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: 09:00 Note : hubungi pelanggan jika ingin kelokasi|40961370|MYDITA"/>
    <m/>
    <m/>
    <m/>
    <e v="#NUM!"/>
    <e v="#NUM!"/>
    <x v="1"/>
    <x v="13"/>
  </r>
  <r>
    <n v="1126"/>
    <n v="1002515408"/>
    <n v="3"/>
    <x v="3"/>
    <n v="4"/>
    <s v="PURWOKERTO"/>
    <s v="BANJARNEGARA"/>
    <s v="BJR"/>
    <s v="REG"/>
    <s v="AO"/>
    <s v="NEW SALES"/>
    <s v="1P INET"/>
    <s v="102 | FOLLOW UP COMPLETED"/>
    <s v="RBS-Regional 3"/>
    <d v="2026-08-07T17:28:56"/>
    <d v="2026-08-09T13:52:12"/>
    <n v="69361112"/>
    <m/>
    <n v="146372102428"/>
    <s v="MIYAVI STORE BNA"/>
    <s v="ODP-BJR-FU/071 FU/D03/071.01"/>
    <s v="WO061196132"/>
    <m/>
    <m/>
    <m/>
    <n v="109.593497"/>
    <n v="-7.4143350000000003"/>
    <s v="|MN00649|MYIA-044608818602/POI/Miftahudin/088238656449/dianasipit62@gmail.com"/>
    <s v="MYIB_ASSISTANT"/>
    <m/>
    <m/>
    <m/>
    <m/>
    <m/>
    <m/>
    <m/>
    <m/>
    <s v="Management Janji"/>
    <s v="2026-08-09 13:00:00 | M Janji : (08/08/026) jam Pasang : 09:00 Note : hubungi pelanggan jika ingin kelokasi"/>
    <s v="FCC"/>
    <d v="2026-07-08T17:40:11"/>
    <d v="2026-08-09T13:00:00"/>
    <m/>
    <s v="REVOKE"/>
    <s v="X"/>
    <s v="NO ADDON"/>
    <m/>
    <s v="Follow Up Revoke Completed, New Order ID : SC1002516506"/>
    <s v="HSI Bisnis Basic Promo HUT Telkom PSB 70% - 50 Mbps"/>
    <s v="INDIBIZ"/>
    <m/>
    <m/>
    <d v="2026-08-09T13:00:00"/>
    <s v="2026-08-09 13:00:00 | M Janji : (08/08/026) jam Pasang : 09:00 Note : hubungi pelanggan jika ingin kelokasi"/>
    <m/>
    <m/>
    <m/>
    <e v="#NUM!"/>
    <e v="#NUM!"/>
    <x v="1"/>
    <x v="1"/>
  </r>
  <r>
    <n v="1127"/>
    <n v="1002517668"/>
    <n v="3"/>
    <x v="0"/>
    <n v="5"/>
    <s v="MALANG"/>
    <s v="BATU"/>
    <s v="BLB"/>
    <s v="REG"/>
    <s v="AO"/>
    <s v="NEW SALES"/>
    <m/>
    <s v="Completed (PS)"/>
    <s v="RBS-Regional 3"/>
    <d v="2026-08-10T12:57:06"/>
    <d v="2026-08-10T14:19:34"/>
    <n v="69361415"/>
    <m/>
    <n v="152702232179"/>
    <s v="CV Smart Artha Muda"/>
    <s v="ODP-BLB-FBD/01"/>
    <s v="WO061392707"/>
    <m/>
    <m/>
    <m/>
    <n v="112.6529309"/>
    <n v="-7.9227030999999997"/>
    <s v="|MC20057|MYIA-030570485283/POI/Nurul Fatimah/085804286006/smartarthamuda@gmail.com"/>
    <s v="Sales Profesional"/>
    <m/>
    <m/>
    <m/>
    <m/>
    <m/>
    <m/>
    <m/>
    <m/>
    <s v="Management Janji"/>
    <s v="2026-08-09 13:00:00 | Nama PIC: bu nurul   Notel: 085804286006  Alt: -   Tanggal: 9/8/2026  Jam Pasang: Siang  Note: Hubungi pelanggan sebelum ke lokasi, terima kasih.  "/>
    <s v="FCC"/>
    <d v="2026-10-08T13:09:48"/>
    <m/>
    <m/>
    <s v="PS"/>
    <s v="BLIMBING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9 13:00:00 | Nama PIC: bu nurul   Notel: 085804286006  Alt: -   Tanggal: 9/8/2026  Jam Pasang: Siang  Note: Hubungi pelanggan sebelum ke lokasi, terima kasih.  "/>
    <n v="2026"/>
    <n v="8"/>
    <n v="10"/>
    <d v="2026-08-10T00:00:00"/>
    <n v="-0.29166666666424135"/>
    <x v="0"/>
    <x v="0"/>
  </r>
  <r>
    <n v="1128"/>
    <n v="1002509462"/>
    <n v="3"/>
    <x v="0"/>
    <n v="5"/>
    <s v="KEDIRI"/>
    <s v="BLITAR"/>
    <s v="SNT"/>
    <s v="REG"/>
    <s v="AO"/>
    <s v="NEW SALES"/>
    <s v="1P INET"/>
    <s v="Completed (PS)"/>
    <s v="RBS-Regional 3"/>
    <d v="2026-08-04T19:14:56"/>
    <d v="2026-08-05T18:34:10"/>
    <n v="69358694"/>
    <m/>
    <n v="152736209282"/>
    <s v="SPBU 54.661.22 CV TONGKOL MAS"/>
    <s v="ODP-SNT-FA/05 FA/D01/05.01"/>
    <s v="WO060933269"/>
    <m/>
    <m/>
    <m/>
    <n v="112.012428"/>
    <n v="-8.0506139999999995"/>
    <s v="|MN02734|MYIA-016250997928/POI/WIWIK SULASTRIONINGSIH/081515700168/spbu.tongkolmas@gmail.com"/>
    <s v="MYIB_ASSISTANT"/>
    <m/>
    <m/>
    <m/>
    <m/>
    <m/>
    <m/>
    <m/>
    <m/>
    <s v="Management Janji"/>
    <s v="2026-08-06 08:00:00 | Nama Pic : bu ilma  No Hp Pic : 081515700168 No alt : - Jam Pemasangan : siang  Tanggal Pemasangan : 5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u ilma  No Hp Pic : 081515700168 No alt : - Jam Pemasangan : siang  Tanggal Pemasangan : 5 Agustus 2026"/>
    <n v="2026"/>
    <n v="8"/>
    <n v="5"/>
    <d v="2026-08-05T00:00:00"/>
    <n v="-1.3333333333357587"/>
    <x v="0"/>
    <x v="18"/>
  </r>
  <r>
    <n v="1129"/>
    <n v="1002518599"/>
    <n v="3"/>
    <x v="7"/>
    <n v="4"/>
    <s v="SOLO"/>
    <s v="WONOGIRI"/>
    <s v="WNG"/>
    <s v="REG"/>
    <s v="AO"/>
    <s v="NEW SALES"/>
    <s v="1P INET"/>
    <s v="MIE - SEND SURVEY"/>
    <s v="RBS-Regional 3"/>
    <d v="2026-08-10T17:14:56"/>
    <d v="2026-08-10T17:16:01"/>
    <n v="69362747"/>
    <m/>
    <n v="143554101384"/>
    <s v="KANTOR SPBU 4457524"/>
    <s v="ODP-WNG-FU/036"/>
    <s v="WO061436376"/>
    <m/>
    <m/>
    <m/>
    <n v="110.7360347"/>
    <n v="-7.7964516000000001"/>
    <s v="|MN02255|MYIA-091386811678/POI/ARIFIN KURNIAWAN /085524817779/karangtengahspbu2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7:39:53"/>
    <d v="2026-08-11T13:00:00"/>
    <m/>
    <s v="SURVEY_NEW_MANJA"/>
    <s v="X"/>
    <s v="NO ADDON"/>
    <m/>
    <s v="MIE - SEND SURVEY"/>
    <s v="HSI Bisnis Basic Promo HUT Telkom PSB 70% - 50 Mbps"/>
    <s v="INDIBIZ"/>
    <m/>
    <m/>
    <d v="2026-08-11T13:00:00"/>
    <s v="2026-08-11 13:00:00 | Jam pemasangan : 12.00 Info Tambahan : Hubungi pelanggan dulu sebelum ke lokasi terimakasih "/>
    <m/>
    <m/>
    <m/>
    <e v="#NUM!"/>
    <e v="#NUM!"/>
    <x v="1"/>
    <x v="1"/>
  </r>
  <r>
    <n v="1130"/>
    <n v="1002506431"/>
    <n v="3"/>
    <x v="1"/>
    <n v="4"/>
    <s v="PEKALONGAN"/>
    <s v="SLAWI"/>
    <s v="ADW"/>
    <s v="REG"/>
    <s v="AO"/>
    <s v="NEW SALES"/>
    <s v="1P INET"/>
    <s v="Completed (PS)"/>
    <s v="RBS-Regional 3"/>
    <d v="2026-08-03T15:46:56"/>
    <d v="2026-08-04T11:22:18"/>
    <n v="69357717"/>
    <m/>
    <n v="146282105509"/>
    <s v="SDN LEBETENG 02"/>
    <s v="ODP-ADW-FM/033 FM/D01/033.01"/>
    <s v="WO060816154"/>
    <m/>
    <m/>
    <m/>
    <n v="109.1778205"/>
    <n v="-6.9307309000000004"/>
    <s v="|MN00292|MYIA-040740529672/POI/Moh. Aris Nugroho/085641775490/sdnlebeteng02@gmail.com"/>
    <s v="MYIB_ASSISTANT"/>
    <m/>
    <m/>
    <m/>
    <m/>
    <m/>
    <m/>
    <m/>
    <m/>
    <s v="Management Janji"/>
    <s v="2026-08-04 13:00:00 | Nama PIC : Aris  No HP : 085641775490 Alt :  M Janji : 04/08/2026 Jam Pasang : 08.00 - 13:00  NoteÃ‚Â :  hubungi terlebih dahulu sebelum kelokasi"/>
    <s v="FCC"/>
    <d v="2026-03-08T16:10:38"/>
    <d v="2026-08-04T13:00:00"/>
    <m/>
    <s v="PS"/>
    <s v="ADIWERNA"/>
    <s v="NO ADDON"/>
    <n v="20260804"/>
    <s v="Completed"/>
    <s v="HSI Bisnis Basic Promo HUT Telkom PSB 70% - 50 Mbps"/>
    <s v="INDIBIZ"/>
    <m/>
    <m/>
    <d v="2026-08-04T13:00:00"/>
    <s v="2026-08-04 13:00:00 | Nama PIC : Aris  No HP : 085641775490 Alt :  M Janji : 04/08/2026 Jam Pasang : 08.00 - 13:00  NoteÃ‚Â :  hubungi terlebih dahulu sebelum kelokasi"/>
    <n v="2026"/>
    <n v="8"/>
    <n v="4"/>
    <d v="2026-08-04T00:00:00"/>
    <n v="-0.54166666666424135"/>
    <x v="0"/>
    <x v="1"/>
  </r>
  <r>
    <n v="1131"/>
    <n v="1002510594"/>
    <n v="3"/>
    <x v="3"/>
    <n v="4"/>
    <s v="YOGYAKARTA"/>
    <s v="SLEMAN"/>
    <s v="GOD"/>
    <s v="REG"/>
    <s v="AO"/>
    <s v="NEW SALES"/>
    <m/>
    <s v="MYDITA - GAGAL SEND CARING UNSC"/>
    <s v="RBS-Regional 3"/>
    <d v="2026-08-05T13:38:36"/>
    <d v="2026-08-06T13:45:02"/>
    <n v="69359162"/>
    <m/>
    <n v="146136130059"/>
    <s v="SMP N 4 SENTOLO"/>
    <m/>
    <m/>
    <m/>
    <m/>
    <m/>
    <n v="110.246213"/>
    <n v="-7.8644360000000004"/>
    <s v="|MC80063|/Muhammad Thohar Mahmudi/085725511244/smp4sentolo@gmail.com"/>
    <s v="Sales Profesional"/>
    <m/>
    <m/>
    <m/>
    <m/>
    <m/>
    <m/>
    <m/>
    <m/>
    <m/>
    <m/>
    <m/>
    <d v="2026-05-08T13:39:44"/>
    <m/>
    <m/>
    <m/>
    <s v="X"/>
    <s v="NO ADDON"/>
    <m/>
    <s v="MYDITA - GAGAL SEND CARING UNSC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1"/>
    <x v="1"/>
  </r>
  <r>
    <n v="1132"/>
    <n v="1002516094"/>
    <n v="3"/>
    <x v="3"/>
    <n v="4"/>
    <s v="PURWOKERTO"/>
    <s v="PURWOKERTO"/>
    <s v="PWT"/>
    <s v="REG"/>
    <s v="AO"/>
    <s v="NEW SALES"/>
    <s v="1P INET"/>
    <s v="OSS - FALLOUT"/>
    <s v="RBS-Regional 3"/>
    <d v="2026-08-08T15:28:56"/>
    <d v="2026-08-10T17:24:07"/>
    <n v="69361544"/>
    <m/>
    <n v="146303609762"/>
    <s v="PT. SYNERGY INTERCONECT TECHNOLOGY"/>
    <s v="ODP-PWT-FAX/058 FAX/D04/058.01"/>
    <s v="WO061275206"/>
    <m/>
    <m/>
    <m/>
    <n v="109.25425399999899"/>
    <n v="-7.4114837728337504"/>
    <s v="|MN01513|MYIA-001862644556/POI/Bp Yogi/089691681027/synergyinterconecttechnology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5:40:04"/>
    <d v="2026-08-09T13:00:00"/>
    <s v="Kendala Teknik"/>
    <s v="FO_WFM"/>
    <s v="X"/>
    <s v="NO ADDON"/>
    <m/>
    <s v="Provisioning Failed|WFM|INF009014293|TOJ_-7.4361259,109.2492855_revoke ODP"/>
    <s v="HSI Bisnis Basic Promo HUT Telkom PSB 70% - 2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  <x v="1"/>
  </r>
  <r>
    <n v="1133"/>
    <n v="1002504602"/>
    <n v="3"/>
    <x v="6"/>
    <n v="5"/>
    <s v="SIDOARJO"/>
    <s v="MOJOKERTO"/>
    <s v="MIP"/>
    <s v="REG"/>
    <s v="AO"/>
    <s v="NEW SALES"/>
    <m/>
    <s v="Completed (PS)"/>
    <s v="RBS-Regional 3"/>
    <d v="2026-08-01T13:55:26"/>
    <d v="2026-08-01T19:52:10"/>
    <n v="69356740"/>
    <m/>
    <n v="152313207113"/>
    <s v="METRO BAN"/>
    <s v="ODP-MIP-FH/16"/>
    <s v="WO060657340"/>
    <m/>
    <m/>
    <m/>
    <n v="112.3360168"/>
    <n v="-7.4538650999999998"/>
    <s v="|MN02783|/METRO BAN/WINBACK 2.0 HSI B2B (1:1) 50MBPS 355RB PSB DISC 70%//kamsoupay.coc@gmail.com/SYAFAUDIN/81806603025"/>
    <s v="Sales Force DBS"/>
    <m/>
    <m/>
    <m/>
    <m/>
    <m/>
    <m/>
    <m/>
    <m/>
    <s v="Management Janji"/>
    <s v="2026-08-02 13:00:00|Nama Pic : BP SYAFA No Hp Pic : 081806603025 Jam Pemasangan : 08:00 - 12.00 Tanggal Pemasangan : 03 AGUSTUS 2026 Info Tambahan : Hubungi pelanggan sebelum datang ke lokasi, terima kasih.|YU5156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SYAFA No Hp Pic : 081806603025 Jam Pemasangan : 08:00 - 12.00 Tanggal Pemasangan : 03 AGUSTUS 2026 Info Tambahan : Hubungi pelanggan sebelum datang ke lokasi, terima kasih.|YU5156|MYDITA"/>
    <n v="2026"/>
    <n v="8"/>
    <n v="1"/>
    <d v="2026-08-01T00:00:00"/>
    <n v="-1.5416666666642413"/>
    <x v="0"/>
    <x v="13"/>
  </r>
  <r>
    <n v="1134"/>
    <n v="1002515938"/>
    <n v="3"/>
    <x v="0"/>
    <n v="5"/>
    <s v="KEDIRI"/>
    <s v="NGANJUK"/>
    <s v="NJK"/>
    <s v="REG"/>
    <s v="AO"/>
    <s v="NEW SALES"/>
    <s v="1P INET"/>
    <s v="OSS - FALLOUT"/>
    <s v="RBS-Regional 3"/>
    <d v="2026-08-08T13:16:58"/>
    <d v="2026-08-10T13:11:30"/>
    <n v="69361465"/>
    <m/>
    <n v="152611229855"/>
    <s v="SPBU 54.644.01"/>
    <s v="ODP-NJK-FAT/25 FAT/D03/25.01"/>
    <s v="WO061263273"/>
    <m/>
    <m/>
    <m/>
    <n v="112.02078206768201"/>
    <n v="-7.6035256290969002"/>
    <s v="|MN00418|MYIA-046365256536/POI/MOCH JAKUB/085259414873/spbu5.5464401@gmail.com"/>
    <s v="MYIB_ASSISTANT"/>
    <m/>
    <m/>
    <m/>
    <m/>
    <m/>
    <m/>
    <m/>
    <m/>
    <s v="Management Janji"/>
    <s v="2026-08-10 13:00:00 | Nama PIC: bp heri Notel: 085259414873 Alt: -  Tanggal: 10/8/2026 Jam Pasang: Siang Note: Hubungi pelanggan sebelum ke lokasi, terima kasih. "/>
    <s v="FCC"/>
    <d v="2026-08-08T13:25:30"/>
    <d v="2026-08-10T13:00:00"/>
    <s v="Kendala Pelanggan"/>
    <s v="FO_WFM"/>
    <s v="X"/>
    <s v="NO ADDON"/>
    <m/>
    <s v="Provisioning Failed|WFM|INF009011087|PDI_-7.5905885,112.10197079999999_double input live di sc 1002515874"/>
    <s v="HSI Bisnis Promo HUT Telkom PSB 70% - 100 Mbps Dual Band"/>
    <s v="INDIBIZ"/>
    <m/>
    <m/>
    <d v="2026-08-10T13:00:00"/>
    <s v="2026-08-10 13:00:00 | Nama PIC: bp heri Notel: 085259414873 Alt: -  Tanggal: 10/8/2026 Jam Pasang: Siang Note: Hubungi pelanggan sebelum ke lokasi, terima kasih. "/>
    <m/>
    <m/>
    <m/>
    <e v="#NUM!"/>
    <e v="#NUM!"/>
    <x v="1"/>
    <x v="20"/>
  </r>
  <r>
    <n v="1135"/>
    <n v="1002516411"/>
    <n v="3"/>
    <x v="4"/>
    <n v="5"/>
    <s v="MATARAM"/>
    <s v="SUMBAWA"/>
    <s v="TLW"/>
    <s v="REG"/>
    <s v="AO"/>
    <s v="NEW SALES"/>
    <s v="1P INET"/>
    <s v="Completed (PS)"/>
    <s v="RBS-Regional 3"/>
    <d v="2026-08-09T11:28:56"/>
    <d v="2026-08-10T20:52:29"/>
    <n v="69361804"/>
    <m/>
    <n v="172610203619"/>
    <s v="HOMESTAY SHAKILA"/>
    <s v="ODP-TLW-FA/30 FA/D05/30.01"/>
    <s v="WO061310599"/>
    <m/>
    <m/>
    <m/>
    <n v="116.85646088735101"/>
    <n v="-8.7449102709905908"/>
    <s v="|MN02367|MYIA-037807748710/POI/INDAH SULASTERI/085333206747/shakilakamula71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1:39:44"/>
    <d v="2026-08-10T08:00:00"/>
    <m/>
    <s v="PS"/>
    <s v="SUMBAWA BARAT"/>
    <s v="NETMONK"/>
    <n v="20260810"/>
    <s v="Completed"/>
    <s v="HSI Bisnis Bundling Netmonk Promo 2026 PSB 70% - 2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0"/>
    <x v="4"/>
  </r>
  <r>
    <n v="1136"/>
    <n v="1002513629"/>
    <n v="3"/>
    <x v="0"/>
    <n v="5"/>
    <s v="MALANG"/>
    <s v="KEPANJEN"/>
    <s v="KLJ"/>
    <s v="REG"/>
    <s v="AO"/>
    <s v="NEW SALES"/>
    <s v="1P INET"/>
    <s v="102 | FOLLOW UP COMPLETED"/>
    <s v="RBS-Regional 3"/>
    <d v="2026-08-07T07:38:58"/>
    <d v="2026-08-10T11:19:20"/>
    <n v="69360390"/>
    <m/>
    <n v="152703903455"/>
    <s v="SMPN 4 MALANG"/>
    <s v="ODP-KLJ-FAK/09 KLJ/D01/01.09"/>
    <s v="WO061126821"/>
    <m/>
    <m/>
    <m/>
    <n v="112.6161731"/>
    <n v="-7.9575198"/>
    <s v="|MN01864|MYIA-059563670705/POI/NGATEMAN/087796646626/smpn4malang@yahoo.co.id"/>
    <s v="MYIB_ASSISTANT"/>
    <m/>
    <m/>
    <m/>
    <m/>
    <m/>
    <m/>
    <m/>
    <m/>
    <s v="Management Janji"/>
    <s v="2026-08-08 08:00:00 | telp :087796646626  alt : pagi / siang 10/08/2026 hub sebelum ke lokasi "/>
    <s v="FCC"/>
    <d v="2026-07-08T07:39:45"/>
    <d v="2026-08-08T08:00:00"/>
    <s v="Kendala Lainnya"/>
    <s v="REVOKE"/>
    <s v="KLOJEN"/>
    <s v="NO ADDON"/>
    <m/>
    <s v="Follow Up Revoke Completed, New Order ID : SC1002517397"/>
    <s v="HSI Bisnis Basic Promo HUT Telkom PSB 70% - 50 Mbps"/>
    <s v="INDIBIZ"/>
    <m/>
    <m/>
    <d v="2026-08-08T08:00:00"/>
    <s v="2026-08-08 08:00:00 | telp :087796646626  alt : pagi / siang 10/08/2026 hub sebelum ke lokasi "/>
    <m/>
    <m/>
    <m/>
    <e v="#NUM!"/>
    <e v="#NUM!"/>
    <x v="1"/>
    <x v="23"/>
  </r>
  <r>
    <n v="1137"/>
    <n v="1002510870"/>
    <n v="3"/>
    <x v="6"/>
    <n v="5"/>
    <s v="JEMBER"/>
    <s v="BANYUWANGI"/>
    <s v="KET"/>
    <s v="REG"/>
    <s v="AO"/>
    <s v="NEW SALES"/>
    <s v="1P INET"/>
    <s v="Completed (PS)"/>
    <s v="RBS-Regional 3"/>
    <d v="2026-08-05T14:44:57"/>
    <d v="2026-08-05T19:22:25"/>
    <n v="69359314"/>
    <m/>
    <n v="152517201804"/>
    <s v="SUMBER TANI"/>
    <s v="ODP-KET-FE/15 FE/D03/15.01"/>
    <s v="WO060996506"/>
    <m/>
    <m/>
    <m/>
    <n v="114.394027143716"/>
    <n v="-8.14936393521719"/>
    <s v="MD|MYDB-20260804264381|DC30004/MC30051|SUMBER TANI|081914838408"/>
    <s v="MYDIGIBIZPARTNER"/>
    <m/>
    <m/>
    <m/>
    <m/>
    <m/>
    <m/>
    <m/>
    <m/>
    <s v="Management Janji"/>
    <s v="2026-08-08 08:00:00 | Nama PIC : Ibu Hanifah No Hp : 081914838408 No Alt : - Tgl Pemasangan : 08 Agustus 2026 Interval : PAGI SIANG Note : Hubungi pelanggan terlebih dahulu"/>
    <s v="FCC"/>
    <d v="2026-05-08T14:54:47"/>
    <d v="2026-08-08T08:00:00"/>
    <m/>
    <s v="PS"/>
    <s v="BANYUWANGI"/>
    <s v="NETMONK"/>
    <n v="20260805"/>
    <s v="Completed"/>
    <s v="HSI Bisnis Bundling Netmonk PSB 70% Promo - 300 Mbps"/>
    <s v="INDIBIZ"/>
    <m/>
    <m/>
    <d v="2026-08-08T08:00:00"/>
    <s v="2026-08-08 08:00:00 | Nama PIC : Ibu Hanifah No Hp : 081914838408 No Alt : - Tgl Pemasangan : 08 Agustus 2026 Interval : PAGI SIANG Note : Hubungi pelanggan terlebih dahulu"/>
    <n v="2026"/>
    <n v="8"/>
    <n v="5"/>
    <d v="2026-08-05T00:00:00"/>
    <n v="-3.3333333333357587"/>
    <x v="0"/>
    <x v="10"/>
  </r>
  <r>
    <n v="1138"/>
    <n v="1002514445"/>
    <n v="3"/>
    <x v="5"/>
    <n v="5"/>
    <s v="SBY UTARA"/>
    <s v="TANDES"/>
    <s v="KRP"/>
    <s v="REG"/>
    <s v="AO"/>
    <s v="NEW SALES"/>
    <m/>
    <s v="102 | FOLLOW UP COMPLETED"/>
    <s v="RBS-Regional 3"/>
    <d v="2026-08-07T12:01:44"/>
    <d v="2026-08-10T11:02:23"/>
    <n v="69360705"/>
    <m/>
    <n v="152415234840"/>
    <s v="SD MA&amp; 39;ARIF AL-FATTAH SURABAYA"/>
    <s v="ODP-KRP-FBN/11"/>
    <s v="WO061197240"/>
    <m/>
    <m/>
    <m/>
    <n v="112.7099192"/>
    <n v="-7.3164404000000003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Info Tambahan : Hubungi pelanggan dulu sebelum ke lokasi terimakasih |40951378|MYDITA"/>
    <s v="FCC"/>
    <d v="2026-07-08T12:10:12"/>
    <d v="2026-08-08T15:00:00"/>
    <s v="Kendala Pelanggan"/>
    <s v="REVOKE"/>
    <s v="BAMBE"/>
    <s v="ANTAREZ"/>
    <m/>
    <s v="Follow Up Revoke Completed, New Order ID : SC1002517320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08T15:00:00"/>
    <s v="2026-08-08 15:00:00|Jam pemasangan : 12.00 Info Tambahan : Hubungi pelanggan dulu sebelum ke lokasi terimakasih |40951378|MYDITA"/>
    <m/>
    <m/>
    <m/>
    <e v="#NUM!"/>
    <e v="#NUM!"/>
    <x v="1"/>
    <x v="26"/>
  </r>
  <r>
    <n v="1139"/>
    <n v="1002510641"/>
    <n v="3"/>
    <x v="6"/>
    <n v="5"/>
    <s v="PASURUAN"/>
    <s v="PASURUAN"/>
    <s v="BNL"/>
    <s v="REG"/>
    <s v="AO"/>
    <s v="NEW SALES"/>
    <m/>
    <s v="Completed (PS)"/>
    <s v="RBS-Regional 3"/>
    <d v="2026-08-05T13:52:18"/>
    <d v="2026-08-06T16:30:12"/>
    <n v="69359218"/>
    <m/>
    <n v="152744222120"/>
    <s v="PUSKESMAS REMBANG KABUPATEN PASURUAN"/>
    <s v="ODP-BNL-FAA/33"/>
    <s v="WO060997783"/>
    <m/>
    <m/>
    <m/>
    <n v="112.81394179999999"/>
    <n v="-7.6427918999999997"/>
    <s v="|MN02680|/PUSKESMAS REMBANG KABUPATEN PASURUAN/WINBACK 2.0 HSI B2B (1:1) 75MBPS 415RB PSB DISC 70%//uptdkes.rembang@gmail com/I WAYAN SUARKA/85655077680"/>
    <s v="Sales Force DBS"/>
    <m/>
    <m/>
    <m/>
    <m/>
    <m/>
    <m/>
    <m/>
    <m/>
    <s v="Management Janji"/>
    <s v="2026-08-06 13:00:00|Nama PIC : Bp Dimas No Hp : 085655077680 No Alt : - Tgl Pemasangan : 06 Agustus 2026 Interval : PAGI SIANG Note : Hubungi pelanggan terlebih dahulu|40951378|MYDITA"/>
    <s v="FCC"/>
    <d v="2026-05-08T13:54:46"/>
    <d v="2026-08-06T13:00:00"/>
    <m/>
    <s v="PS"/>
    <s v="BANGIL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13:00:00"/>
    <s v="2026-08-06 13:00:00|Nama PIC : Bp Dimas No Hp : 085655077680 No Alt : - Tgl Pemasangan : 06 Agustus 2026 Interval : PAGI SIANG Note : Hubungi pelanggan terlebih dahulu|40951378|MYDITA"/>
    <n v="2026"/>
    <n v="8"/>
    <n v="6"/>
    <d v="2026-08-06T00:00:00"/>
    <n v="-0.54166666666424135"/>
    <x v="0"/>
    <x v="17"/>
  </r>
  <r>
    <n v="1140"/>
    <n v="1002508098"/>
    <n v="3"/>
    <x v="1"/>
    <n v="4"/>
    <s v="SEMARANG"/>
    <s v="INNER - SEMARANG JATENG UTARA"/>
    <s v="JHR"/>
    <s v="REG"/>
    <s v="AO"/>
    <s v="NEW SALES"/>
    <s v="1P INET"/>
    <s v="100 | REVOKE COMPLETED"/>
    <s v="RBS-Regional 3"/>
    <d v="2026-08-04T12:58:56"/>
    <d v="2026-08-06T15:17:42"/>
    <n v="69358259"/>
    <m/>
    <n v="142406122675"/>
    <s v="BOSS DUTA PERTIWI MALL"/>
    <s v="ODP-JHR-FEJ/015 FEJ/D01/015.01"/>
    <s v="WO060886097"/>
    <m/>
    <m/>
    <m/>
    <n v="110.41254904121099"/>
    <n v="-6.9834600001257296"/>
    <s v="MD|MYDB-20260801264162|DN00001/MN02280|BOSS DUTA PERTIWI MALL|081289614441"/>
    <s v="MYDIGIBIZPARTNER"/>
    <m/>
    <m/>
    <m/>
    <m/>
    <m/>
    <m/>
    <m/>
    <m/>
    <s v="Management Janji"/>
    <s v="2026-08-05 13:00:00 | Nama PIC: bp danny  Notel: 081289614441 Alt: -  Tanggal: 5/8/2026 Jam Pasang: Pagi Note: Hubungi sebelum ke lokasi, terimakasih."/>
    <s v="FCC"/>
    <d v="2026-04-08T13:10:23"/>
    <d v="2026-08-05T13:00:00"/>
    <s v="Kendala Pelanggan"/>
    <s v="REVOKE"/>
    <s v="JOHAR"/>
    <s v="NO ADDON"/>
    <m/>
    <s v="Revoke Completed"/>
    <s v="HSI Bisnis Promo HUT Telkom PSB 70% - 50 Mbps"/>
    <s v="INDIBIZ"/>
    <m/>
    <m/>
    <d v="2026-08-05T13:00:00"/>
    <s v="2026-08-05 13:00:00 | Nama PIC: bp danny  Notel: 081289614441 Alt: -  Tanggal: 5/8/2026 Jam Pasang: Pagi Note: Hubungi sebelum ke lokasi, terimakasih."/>
    <m/>
    <m/>
    <m/>
    <e v="#NUM!"/>
    <e v="#NUM!"/>
    <x v="1"/>
    <x v="1"/>
  </r>
  <r>
    <n v="1141"/>
    <n v="1002513228"/>
    <n v="3"/>
    <x v="6"/>
    <n v="5"/>
    <s v="SIDOARJO"/>
    <s v="INNER - JATIM TIMUR"/>
    <s v="SDA"/>
    <s v="REG"/>
    <s v="AO"/>
    <s v="NEW SALES"/>
    <m/>
    <s v="OSS - FALLOUT"/>
    <s v="RBS-Regional 3"/>
    <d v="2026-08-06T16:51:06"/>
    <d v="2026-08-09T11:54:36"/>
    <n v="69360235"/>
    <m/>
    <n v="152316231944"/>
    <s v="SMP PLUS SABILUR ROSYAD"/>
    <s v="ODP-SDA-FDL/11"/>
    <s v="WO061113765"/>
    <m/>
    <m/>
    <m/>
    <n v="112.7174174"/>
    <n v="-7.4553083999999998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M Janji : (07/08/026) jam Pasang : 09:00 Note : hubungi pelanggan jika ingin kelokasi|40951378|MYDITA"/>
    <s v="FCC"/>
    <d v="2026-06-08T16:55:32"/>
    <d v="2026-08-07T15:00:00"/>
    <s v="Kendala Pelanggan"/>
    <s v="FO_WFM"/>
    <s v="SIDOARJO"/>
    <s v="NO ADDON"/>
    <m/>
    <s v="Provisioning Failed|WFM|INF009004514|PP_-7.430588,112.70140450000001_PP PEL H++1 1108202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1"/>
    <x v="11"/>
  </r>
  <r>
    <n v="1142"/>
    <n v="1002504366"/>
    <n v="3"/>
    <x v="4"/>
    <n v="5"/>
    <s v="MATARAM"/>
    <s v="LOMBOK TIMUR UTARA"/>
    <s v="SEL"/>
    <s v="REG"/>
    <s v="AO"/>
    <s v="NEW SALES"/>
    <s v="1P INET"/>
    <s v="Completed (PS)"/>
    <s v="RBS-Regional 3"/>
    <d v="2026-08-01T10:34:56"/>
    <d v="2026-08-03T12:53:50"/>
    <n v="69356619"/>
    <m/>
    <n v="172619203228"/>
    <s v="Kost nana"/>
    <s v="ODP-SEL-FAF/12"/>
    <s v="WO060628216"/>
    <m/>
    <m/>
    <m/>
    <n v="116.523908302187"/>
    <n v="-8.6500519354867897"/>
    <s v="MD|MYDB-20260801264107|SC00001/MC00149|Kost nana|081917999910"/>
    <s v="MYDIGIBIZPARTNER"/>
    <m/>
    <m/>
    <m/>
    <m/>
    <m/>
    <m/>
    <m/>
    <m/>
    <s v="Management Janji"/>
    <s v="2026-08-06 15:00:00 | Nama PIC : Bp Dani No Hp : 081917999910 No Alt : - Tgl Pemasangan : 06 Agustus 2026 Interval : PAGI SIANG Note : Hubungi pelanggan terlebih dahulu"/>
    <s v="FCC"/>
    <d v="2026-01-08T10:39:46"/>
    <d v="2026-08-06T15:00:00"/>
    <m/>
    <s v="PS"/>
    <s v="LOMBOK TIMUR"/>
    <s v="NO ADDON"/>
    <n v="20260803"/>
    <s v="Completed"/>
    <s v="HSI Bisnis Promo HUT Telkom PSB 70% - 50 Mbps"/>
    <s v="INDIBIZ"/>
    <m/>
    <m/>
    <d v="2026-08-06T15:00:00"/>
    <s v="2026-08-06 15:00:00 | Nama PIC : Bp Dani No Hp : 081917999910 No Alt : - Tgl Pemasangan : 06 Agustus 2026 Interval : PAGI SIANG Note : Hubungi pelanggan terlebih dahulu"/>
    <n v="2026"/>
    <n v="8"/>
    <n v="3"/>
    <d v="2026-08-03T00:00:00"/>
    <n v="-3.625"/>
    <x v="0"/>
    <x v="9"/>
  </r>
  <r>
    <n v="1143"/>
    <n v="1002512806"/>
    <n v="3"/>
    <x v="7"/>
    <n v="4"/>
    <s v="SOLO"/>
    <s v="BOYOLALI"/>
    <s v="BYL"/>
    <s v="REG"/>
    <s v="AO"/>
    <s v="NEW SALES"/>
    <s v="1P INET"/>
    <s v="OSS - FALLOUT"/>
    <s v="RBS-Regional 3"/>
    <d v="2026-08-06T15:02:59"/>
    <d v="2026-08-10T16:16:05"/>
    <n v="69360127"/>
    <m/>
    <n v="143553212588"/>
    <s v="SSB Logistik Winong"/>
    <s v="ODP-BYL-FC/016"/>
    <s v="WO061089607"/>
    <m/>
    <m/>
    <m/>
    <n v="110.56755054742"/>
    <n v="-7.52270343786972"/>
    <s v="MD|MYDB-20260806264544|DN00001/MN00442|SSB Logistik Winong|6285702042042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FO_WFM"/>
    <s v="BOYOLALI"/>
    <s v="NO ADDON"/>
    <m/>
    <s v="Provisioning Failed|WFM|INF009013067|KOORDINAT PEL :-7.520612,110.568381 KET KENDALA : di lokasi belum tercover jaringan TELK"/>
    <s v="HSI Bisnis Basic Promo HUT Telkom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1"/>
    <x v="1"/>
  </r>
  <r>
    <n v="1144"/>
    <n v="1002505175"/>
    <n v="3"/>
    <x v="4"/>
    <n v="5"/>
    <s v="MATARAM"/>
    <s v="LOMBOK BARAT TENGAH"/>
    <s v="PRY"/>
    <s v="REG"/>
    <s v="AO"/>
    <s v="NEW SALES"/>
    <s v="1P INET"/>
    <s v="OSS - FALLOUT"/>
    <s v="RBS-Regional 3"/>
    <d v="2026-08-02T11:40:57"/>
    <d v="2026-08-08T06:30:24"/>
    <n v="69356996"/>
    <m/>
    <n v="172603791303"/>
    <s v="AL MIRA TOKO BANGUNAN"/>
    <s v="ODP-PYA-FAW/22"/>
    <s v="WO060705325"/>
    <m/>
    <m/>
    <m/>
    <n v="116.2675022"/>
    <n v="-8.78970979999999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Jam pemasangan : siang Info Tambahan : Hubungi pelanggan dulu sebelum ke lokasi terima kasih."/>
    <s v="FCC"/>
    <d v="2026-02-08T11:54:49"/>
    <d v="2026-08-03T15:00:00"/>
    <s v="Kendala Pelanggan"/>
    <s v="FO_WFM"/>
    <s v="LOMBOK TENGAH"/>
    <s v="NO ADDON"/>
    <m/>
    <s v="Provisioning Failed|WFM|INF008997574|PP_-8.7159537,116.286422_pending hari senin"/>
    <s v="HSI Bisnis PSB 70% - 200 Mbps"/>
    <s v="INDIBIZ"/>
    <m/>
    <m/>
    <d v="2026-08-03T15:00:00"/>
    <s v="2026-08-03 15:00:00 | Tanggal pemasangan :03/08/2026 Jam pemasangan : siang Info Tambahan : Hubungi pelanggan dulu sebelum ke lokasi terima kasih."/>
    <m/>
    <m/>
    <m/>
    <e v="#NUM!"/>
    <e v="#NUM!"/>
    <x v="1"/>
    <x v="9"/>
  </r>
  <r>
    <n v="1145"/>
    <n v="1002513021"/>
    <n v="3"/>
    <x v="5"/>
    <n v="5"/>
    <s v="SBY UTARA"/>
    <s v="TANDES"/>
    <s v="KNN"/>
    <s v="REG"/>
    <s v="AO"/>
    <s v="NEW SALES"/>
    <s v="1P INET"/>
    <s v="Completed (PS)"/>
    <s v="RBS-Regional 3"/>
    <d v="2026-08-06T15:55:57"/>
    <d v="2026-08-07T13:41:27"/>
    <n v="69360161"/>
    <m/>
    <n v="152412248714"/>
    <s v="Giras 50 mbae"/>
    <s v="ODP-TDS-FHD/51 FHD/D03/51.01"/>
    <s v="WO061098306"/>
    <m/>
    <m/>
    <m/>
    <n v="112.6083362"/>
    <n v="-7.2389790999999999"/>
    <s v="|MN01794|MYIA-024129719144/POI/mochamad ferdiansyah/081336999908/wgiras18@gmail.com"/>
    <s v="MYIB_ASSISTANT"/>
    <m/>
    <m/>
    <m/>
    <m/>
    <m/>
    <m/>
    <m/>
    <m/>
    <s v="Management Janji"/>
    <s v="2026-08-07 12:00:00 | Nama PIC : bapak ferdiansyah No HP : 081336999908 Alt :  M Janji : (JUMAT/7/AGUSTUS/2026) jam Pasang : 09:00 Note : hubungi pelanggan jika ingin kelokasi"/>
    <s v="FCC"/>
    <d v="2026-06-08T16:10:32"/>
    <d v="2026-08-07T12:00:00"/>
    <m/>
    <s v="PS"/>
    <s v="KANDANGAN"/>
    <s v="NO ADDON"/>
    <n v="20260807"/>
    <s v="Completed"/>
    <s v="HSI Bisnis Promo HUT Telkom PSB 70% - 100 Mbps"/>
    <s v="INDIBIZ"/>
    <m/>
    <m/>
    <d v="2026-08-07T12:00:00"/>
    <s v="2026-08-07 12:00:00 | Nama PIC : bapak ferdiansyah No HP : 081336999908 Alt :  M Janji : (JUMAT/7/AGUSTUS/2026) jam Pasang : 09:00 Note : hubungi pelanggan jika ingin kelokasi"/>
    <n v="2026"/>
    <n v="8"/>
    <n v="7"/>
    <d v="2026-08-07T00:00:00"/>
    <n v="-0.5"/>
    <x v="0"/>
    <x v="26"/>
  </r>
  <r>
    <n v="1146"/>
    <n v="1002508351"/>
    <n v="3"/>
    <x v="0"/>
    <n v="5"/>
    <s v="MALANG"/>
    <s v="BATU"/>
    <s v="SGS"/>
    <s v="REG"/>
    <s v="AO"/>
    <s v="NEW SALES"/>
    <s v="1P INET"/>
    <s v="102 | FOLLOW UP COMPLETED"/>
    <s v="RBS-Regional 3"/>
    <d v="2026-08-04T13:49:57"/>
    <d v="2026-08-06T13:25:00"/>
    <n v="69358315"/>
    <m/>
    <n v="152721299531"/>
    <s v="Rumah Kost Bunga Sakura"/>
    <s v="ODP-SGS-FF/126 FF/D11/126.01"/>
    <s v="WO060897005"/>
    <m/>
    <m/>
    <m/>
    <n v="112.738888"/>
    <n v="-7.9155660000000001"/>
    <s v="|MN00814|MYIA-066834258501/POI/Lasinah/089601828558/ainuranwar022@gmail.com"/>
    <s v="MYIB_ASSISTANT"/>
    <m/>
    <m/>
    <m/>
    <m/>
    <m/>
    <m/>
    <m/>
    <m/>
    <s v="Management Janji"/>
    <s v="2026-08-05 13:00:00 | Nama PIC: bp ainur  Notel: 089601828558 Alt: -  Tanggal: 5/8/2026 Jam Pasang: Siang Note: Hubungi sebelum ke lokasi, terimakasih."/>
    <s v="FCC"/>
    <d v="2026-04-08T13:54:57"/>
    <d v="2026-08-05T13:00:00"/>
    <m/>
    <s v="REVOKE"/>
    <s v="SINGOSARI"/>
    <s v="NO ADDON"/>
    <m/>
    <s v="Follow Up Revoke Completed, New Order ID : SC1002512387"/>
    <s v="HSI Bisnis Promo HUT Telkom PSB 70% - 300 Mbps"/>
    <s v="INDIBIZ"/>
    <m/>
    <m/>
    <d v="2026-08-05T13:00:00"/>
    <s v="2026-08-05 13:00:00 | Nama PIC: bp ainur  Notel: 089601828558 Alt: -  Tanggal: 5/8/2026 Jam Pasang: Siang Note: Hubungi sebelum ke lokasi, terimakasih."/>
    <m/>
    <m/>
    <m/>
    <e v="#NUM!"/>
    <e v="#NUM!"/>
    <x v="1"/>
    <x v="0"/>
  </r>
  <r>
    <n v="1147"/>
    <n v="1002511640"/>
    <n v="3"/>
    <x v="0"/>
    <n v="5"/>
    <s v="KEDIRI"/>
    <s v="KEDIRI"/>
    <s v="PAE"/>
    <s v="REG"/>
    <s v="AO"/>
    <s v="NEW SALES"/>
    <s v="1P INET"/>
    <s v="Completed (PS)"/>
    <s v="RBS-Regional 3"/>
    <d v="2026-08-06T09:43:56"/>
    <d v="2026-08-06T17:32:40"/>
    <n v="69359657"/>
    <m/>
    <n v="152639219480"/>
    <s v="jaya sakti motor"/>
    <s v="ODP-PAE-FL/91"/>
    <s v="WO061047051"/>
    <m/>
    <m/>
    <m/>
    <n v="112.193164005875"/>
    <n v="-7.7769127621991503"/>
    <s v="MD|MYDB-20260805264389|DC20002/MC20030|jaya sakti motor|082364041761"/>
    <s v="MYDIGIBIZPARTNER"/>
    <m/>
    <m/>
    <m/>
    <m/>
    <m/>
    <m/>
    <m/>
    <m/>
    <s v="Management Janji"/>
    <s v="2026-08-07 08:00:00 | Nama PIC : BAPAK AHMAD No HP : 082364041761 No Alternatif : 087830540022 M Janji : 07/07/2026 Jam Pasang : Pagi NoteÃ‚Â :  Hubungi terlebih dahulu sebelum ke lokasi "/>
    <s v="FCC"/>
    <d v="2026-06-08T09:55:05"/>
    <d v="2026-08-07T08:00:00"/>
    <m/>
    <s v="PS"/>
    <s v="PARE"/>
    <s v="NO ADDON"/>
    <n v="20260806"/>
    <s v="Completed"/>
    <s v="HSI Bisnis Promo HUT Telkom PSB 70% - 50 Mbps"/>
    <s v="INDIBIZ"/>
    <m/>
    <m/>
    <d v="2026-08-07T08:00:00"/>
    <s v="2026-08-07 08:00:00 | Nama PIC : BAPAK AHMAD No HP : 082364041761 No Alternatif : 087830540022 M Janji : 07/07/2026 Jam Pasang : Pagi NoteÃ‚Â :  Hubungi terlebih dahulu sebelum ke lokasi "/>
    <n v="2026"/>
    <n v="8"/>
    <n v="6"/>
    <d v="2026-08-06T00:00:00"/>
    <n v="-1.3333333333357587"/>
    <x v="0"/>
    <x v="24"/>
  </r>
  <r>
    <n v="1148"/>
    <n v="1002512445"/>
    <n v="3"/>
    <x v="7"/>
    <n v="4"/>
    <s v="KUDUS"/>
    <s v="PURWODADI"/>
    <s v="GDO"/>
    <s v="REG"/>
    <s v="AO"/>
    <s v="NEW SALES"/>
    <s v="1P INET"/>
    <s v="Completed (PS)"/>
    <s v="RBS-Regional 3"/>
    <d v="2026-08-06T13:37:57"/>
    <d v="2026-08-07T16:48:03"/>
    <n v="69359978"/>
    <m/>
    <n v="142521103420"/>
    <s v="SPBU 4458108"/>
    <s v="ODP-GDO-FG/040 FG/D05/040.01"/>
    <s v="WO061077757"/>
    <m/>
    <m/>
    <m/>
    <n v="110.781368"/>
    <n v="-7.0262019999999996"/>
    <s v="|MN01996|MYIA-049216302494/POI/Arif Nur Andika Putra/082241689878/445810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3:40:05"/>
    <d v="2026-08-07T13:00:00"/>
    <m/>
    <s v="PS"/>
    <s v="GUBUG"/>
    <s v="NO ADDON"/>
    <n v="20260807"/>
    <s v="Completed"/>
    <s v="HSI Bisnis Promo HUT Telkom PSB 70% - 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0"/>
    <x v="1"/>
  </r>
  <r>
    <n v="1149"/>
    <n v="1002511803"/>
    <n v="3"/>
    <x v="3"/>
    <n v="4"/>
    <s v="YOGYAKARTA"/>
    <s v="INNER - YOGYA JATENG SELATAN"/>
    <s v="PGR"/>
    <s v="REG"/>
    <s v="AO"/>
    <s v="NEW SALES"/>
    <m/>
    <s v="CC - HD1A - INPROGRESS UNCONTACTED"/>
    <s v="RBS-Regional 3"/>
    <d v="2026-08-06T10:33:10"/>
    <d v="2026-08-10T13:02:38"/>
    <n v="69359732"/>
    <m/>
    <n v="141114227403"/>
    <s v="SMP PGRI KASIHAN"/>
    <s v="ODP-PGR-FEJ/039"/>
    <m/>
    <m/>
    <m/>
    <m/>
    <n v="110.33950539999999"/>
    <n v="-7.8071804"/>
    <s v="AMRBS/403104/KRISFIAN TRI SAPUTRA/R3/YOGYAKARTA/PSB HSI BISNIS 1S 150 MBPS + PIJAR/ANJARWATI/081328022634/anjarwatipgri@gmail.com"/>
    <s v="Amex"/>
    <m/>
    <m/>
    <m/>
    <m/>
    <m/>
    <m/>
    <m/>
    <m/>
    <m/>
    <m/>
    <m/>
    <d v="2026-06-08T10:39:54"/>
    <m/>
    <m/>
    <s v="FCC"/>
    <s v="X"/>
    <s v="PIJAR"/>
    <m/>
    <s v="UNCONTACTED : Mail Box - Memo Muhammad Fauzan Fidhianta 40961370|MYDITA"/>
    <s v="- 11_11446;Biaya PSB HSI EBIS Tunai di Depan ~ 11[2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1"/>
    <x v="1"/>
  </r>
  <r>
    <n v="1150"/>
    <n v="1002509725"/>
    <n v="3"/>
    <x v="1"/>
    <n v="4"/>
    <s v="PEKALONGAN"/>
    <s v="TEGAL"/>
    <s v="TEG"/>
    <s v="REG"/>
    <s v="AO"/>
    <s v="NEW SALES"/>
    <s v="1P INET"/>
    <s v="Completed (PS)"/>
    <s v="RBS-Regional 3"/>
    <d v="2026-08-05T09:19:56"/>
    <d v="2026-08-06T13:18:26"/>
    <n v="69358807"/>
    <m/>
    <n v="142212126650"/>
    <s v="PT MITRA WARNA UTAMA"/>
    <s v="ODP-TEG-FAB/054 FAB/D05/054.01"/>
    <s v="WO060953294"/>
    <m/>
    <m/>
    <m/>
    <n v="109.110699668526"/>
    <n v="-6.8671715460380298"/>
    <s v="MD|MYDB-20260803264257|DN00001/MN00347|PT MITRA WARNA UTAMA|085792368333"/>
    <s v="MYDIGIBIZPARTNER"/>
    <m/>
    <m/>
    <m/>
    <m/>
    <m/>
    <m/>
    <m/>
    <m/>
    <s v="Management Janji"/>
    <s v="2026-08-06 08:00:00 | Tanggal pemasangan: 04/08/2026 Jam pemasangan : pagi / siang Info Tambahan : Hubungi pelanggan dulu sebelum ke lokasi. terima kasih "/>
    <s v="FCC"/>
    <d v="2026-05-08T09:24:57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4/08/2026 Jam pemasangan : pagi / siang Info Tambahan : Hubungi pelanggan dulu sebelum ke lokasi. terima kasih "/>
    <n v="2026"/>
    <n v="8"/>
    <n v="6"/>
    <d v="2026-08-06T00:00:00"/>
    <n v="-0.33333333333575865"/>
    <x v="0"/>
    <x v="1"/>
  </r>
  <r>
    <n v="1151"/>
    <n v="1002517919"/>
    <n v="3"/>
    <x v="4"/>
    <n v="5"/>
    <s v="MATARAM"/>
    <s v="SUMBAWA"/>
    <s v="EMP"/>
    <s v="REG"/>
    <s v="AO"/>
    <s v="NEW SALES"/>
    <s v="1P INET"/>
    <s v="MIE - SEND SURVEY"/>
    <s v="RBS-Regional 3"/>
    <d v="2026-08-10T14:01:57"/>
    <d v="2026-08-10T14:04:01"/>
    <n v="69362512"/>
    <m/>
    <n v="172612801044"/>
    <s v="UD MADI"/>
    <s v="ODP-EMP-FAB/39 FAB/D04/39.01"/>
    <s v="WO061404250"/>
    <m/>
    <m/>
    <m/>
    <n v="117.994206100702"/>
    <n v="-8.7441479714702197"/>
    <s v="MD|MYDB-20260806264543|DN00001/MN01576|UD MADI|085237468090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09:59"/>
    <d v="2026-08-11T13:00:00"/>
    <m/>
    <s v="SURVEY_NEW_MANJA"/>
    <s v="SUMBAWA TIMUR"/>
    <s v="OCA"/>
    <m/>
    <s v="MIE - SEND SURVEY"/>
    <s v="HSI Bisnis Bundling OCA Breach Checker Promo 2026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  <x v="4"/>
  </r>
  <r>
    <n v="1152"/>
    <n v="1002506084"/>
    <n v="3"/>
    <x v="1"/>
    <n v="4"/>
    <s v="PEKALONGAN"/>
    <s v="BREBES"/>
    <s v="BRB"/>
    <s v="REG"/>
    <s v="AO"/>
    <s v="NEW SALES"/>
    <m/>
    <s v="Completed (PS)"/>
    <s v="RBS-Regional 3"/>
    <d v="2026-08-03T13:24:01"/>
    <d v="2026-08-03T19:47:36"/>
    <n v="69355791"/>
    <m/>
    <n v="146284108499"/>
    <s v="CV. Langgeng Jaya Arthaka"/>
    <s v="ODP-BRB-FT/054"/>
    <s v="WO060794465"/>
    <m/>
    <m/>
    <m/>
    <n v="109.01378917135"/>
    <n v="-6.8654065605515502"/>
    <s v="|MC50042|MYIA-061757958542/POI/Nugroho Ciptaning Caroko/08568585849/kitarokid@yahoo.com"/>
    <s v="Account Manager"/>
    <m/>
    <m/>
    <m/>
    <m/>
    <m/>
    <m/>
    <m/>
    <m/>
    <s v="Management Janji"/>
    <s v="2026-08-01 08:00:00 | telp :08568585849  alt :  pagi / siang 01/08/2026  hub sebelum ke lokasi 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1 08:00:00 | telp :08568585849  alt :  pagi / siang 01/08/2026  hub sebelum ke lokasi "/>
    <n v="2026"/>
    <n v="8"/>
    <n v="3"/>
    <d v="2026-08-03T00:00:00"/>
    <n v="-0.29166666666424135"/>
    <x v="0"/>
    <x v="1"/>
  </r>
  <r>
    <n v="1153"/>
    <n v="1002516503"/>
    <n v="3"/>
    <x v="5"/>
    <n v="5"/>
    <s v="SBY UTARA"/>
    <s v="LAMONGAN"/>
    <s v="BDG"/>
    <s v="REG"/>
    <s v="AO"/>
    <s v="NEW SALES"/>
    <s v="1P INET"/>
    <s v="OSS - FALLOUT"/>
    <s v="RBS-Regional 3"/>
    <d v="2026-08-09T13:43:57"/>
    <d v="2026-08-10T17:35:48"/>
    <n v="69361815"/>
    <m/>
    <n v="152448204553"/>
    <s v="LARVA COFFE"/>
    <s v="ODP-BDG-FC/76 FC/D08/76.01"/>
    <s v="WO061322624"/>
    <m/>
    <m/>
    <m/>
    <n v="112.280131950974"/>
    <n v="-6.8721988680728199"/>
    <s v="MD|MYDB-20260806264538|DN00001/MN01285|LARVA COFFE|085606172718"/>
    <s v="MYDIGIBIZPARTNER"/>
    <m/>
    <m/>
    <m/>
    <m/>
    <m/>
    <m/>
    <m/>
    <m/>
    <s v="Management Janji"/>
    <s v="2026-08-12 10:00:00 | LARVA COFFE 085606172718"/>
    <s v="FCC"/>
    <d v="2026-09-08T13:54:59"/>
    <d v="2026-08-12T10:00:00"/>
    <s v="Kendala Pelanggan"/>
    <s v="FO_WFM"/>
    <s v="X"/>
    <s v="NO ADDON"/>
    <m/>
    <s v="Provisioning Failed|WFM|INF009014403|PDI_-7.121015699999999,112.4170723_SUDAH PS 1002517704"/>
    <s v="HSI Bisnis Promo HUT Telkom PSB 70% - 100 Mbps"/>
    <s v="INDIBIZ"/>
    <m/>
    <m/>
    <d v="2026-08-12T10:00:00"/>
    <s v="2026-08-12 10:00:00 | LARVA COFFE 085606172718"/>
    <m/>
    <m/>
    <m/>
    <e v="#NUM!"/>
    <e v="#NUM!"/>
    <x v="1"/>
    <x v="14"/>
  </r>
  <r>
    <n v="1154"/>
    <n v="1002516261"/>
    <n v="3"/>
    <x v="1"/>
    <n v="4"/>
    <s v="SEMARANG"/>
    <s v="SALATIGA"/>
    <s v="SLI"/>
    <s v="REG"/>
    <s v="AO"/>
    <s v="NEW SALES"/>
    <s v="1P INET"/>
    <s v="Completed (PS)"/>
    <s v="RBS-Regional 3"/>
    <d v="2026-08-09T07:43:56"/>
    <d v="2026-08-10T16:17:49"/>
    <n v="69361663"/>
    <m/>
    <n v="142434111072"/>
    <s v="KOST KHOTIDJAH"/>
    <s v="ODP-SLI-FJ/007 FJ/D03/007.01"/>
    <s v="WO061297697"/>
    <m/>
    <m/>
    <m/>
    <n v="110.48695883481"/>
    <n v="-7.3271736595694499"/>
    <s v="|MN00238|MYIA-030704359141/POI/HASTADI WALUYO/085707687860/wandononirmanudatin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7:54:52"/>
    <d v="2026-08-10T08:00:00"/>
    <m/>
    <s v="PS"/>
    <s v="X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10"/>
    <d v="2026-08-10T00:00:00"/>
    <n v="-0.33333333333575865"/>
    <x v="0"/>
    <x v="1"/>
  </r>
  <r>
    <n v="1155"/>
    <n v="1002516553"/>
    <n v="3"/>
    <x v="1"/>
    <n v="4"/>
    <s v="SEMARANG"/>
    <s v="UNGARAN"/>
    <s v="ABR"/>
    <s v="REG"/>
    <s v="AO"/>
    <s v="NEW SALES"/>
    <s v="1P INET"/>
    <s v="Completed (PS)"/>
    <s v="RBS-Regional 3"/>
    <d v="2026-08-09T15:13:57"/>
    <d v="2026-08-10T19:41:25"/>
    <n v="69361929"/>
    <m/>
    <n v="141459107620"/>
    <s v="Rental PS Piyatak"/>
    <s v="ODP-ABR-FF/093 FF/D05/093.01"/>
    <s v="WO061329190"/>
    <m/>
    <m/>
    <m/>
    <n v="110.289786311066"/>
    <n v="-7.3068760328006102"/>
    <s v="|MYIB-CUST|MYTN-008529240462/POI/Robiansyah Abi Maulana/081235092660/robi.maulana453@gmail.com"/>
    <s v="MYINDIBIZ"/>
    <m/>
    <m/>
    <m/>
    <m/>
    <m/>
    <m/>
    <m/>
    <m/>
    <s v="Management Janji"/>
    <s v="2026-08-10 13:00:00 | Nama PIC : Bp Robi No Hp : 081235092660 No Alt : - Tgl Pemasangan : 10 Agustus 2026 Interval : PAGI SIANG Note : Hubungi pelanggan terlebih dahulu"/>
    <s v="FCC"/>
    <d v="2026-09-08T15:25:06"/>
    <d v="2026-08-10T13:00:00"/>
    <m/>
    <s v="PS"/>
    <s v="AMBARAWA"/>
    <s v="NO ADDON"/>
    <n v="20260810"/>
    <s v="Completed"/>
    <s v="HSI Bisnis Promo HUT Telkom PSB 70% - 75 Mbps"/>
    <s v="INDIBIZ"/>
    <m/>
    <m/>
    <d v="2026-08-10T13:00:00"/>
    <s v="2026-08-10 13:00:00 | Nama PIC : Bp Robi No Hp : 081235092660 No Alt : - Tgl Pemasangan : 10 Agustus 2026 Interval : PAGI SIANG Note : Hubungi pelanggan terlebih dahulu"/>
    <n v="2026"/>
    <n v="8"/>
    <n v="10"/>
    <d v="2026-08-10T00:00:00"/>
    <n v="-0.54166666666424135"/>
    <x v="0"/>
    <x v="1"/>
  </r>
  <r>
    <n v="1156"/>
    <n v="1002512242"/>
    <n v="3"/>
    <x v="7"/>
    <n v="4"/>
    <s v="SOLO"/>
    <s v="INNER - SOLO JATENG TIMUR"/>
    <s v="GLD"/>
    <s v="REG"/>
    <s v="AO"/>
    <s v="NEW SALES"/>
    <s v="1P INET"/>
    <s v="Completed (PS)"/>
    <s v="RBS-Regional 3"/>
    <d v="2026-08-06T12:31:56"/>
    <d v="2026-08-08T12:12:57"/>
    <n v="69359918"/>
    <m/>
    <n v="146514602418"/>
    <s v="SLICK DESIGN"/>
    <s v="ODP-GLD-FBN/055 FBN/D05/07.55"/>
    <s v="WO061067454"/>
    <m/>
    <m/>
    <m/>
    <n v="110.834253"/>
    <n v="-7.6112719999999996"/>
    <s v="|MN00943|MYIA-032363664640/POI/RIVAI DHIMAS SAPUTRO /0895391250603/masdimmrisen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40:10"/>
    <d v="2026-08-07T13:00:00"/>
    <m/>
    <s v="PS"/>
    <s v="X"/>
    <s v="NO ADDON"/>
    <n v="20260808"/>
    <s v="Completed"/>
    <s v="HSI Bisnis Promo HUT Telkom PSB 70% - 1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0"/>
    <x v="1"/>
  </r>
  <r>
    <n v="1157"/>
    <n v="1002518384"/>
    <n v="3"/>
    <x v="2"/>
    <n v="5"/>
    <s v="SINGARJA"/>
    <s v="GIANYAR"/>
    <s v="GIN"/>
    <s v="REG"/>
    <s v="AO"/>
    <s v="NEW SALES"/>
    <m/>
    <s v="MIE - SEND SURVEY"/>
    <s v="RBS-Regional 3"/>
    <d v="2026-08-10T15:58:16"/>
    <d v="2026-08-10T18:26:01"/>
    <n v="69362670"/>
    <m/>
    <n v="172407213927"/>
    <s v="SD NEGERI 3 BURUAN"/>
    <s v="ODP-GIN-FAN/20"/>
    <s v="WO061443533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elp : 081339731300 alt :  M Janji : (11/08/2026) jam Pasang :pagi / siang  Note : hubungi pelanggan jika ingin kelokasi|40000802|MYDITA"/>
    <s v="FCC"/>
    <d v="2026-10-08T16:10:07"/>
    <d v="2026-08-11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15:00:00"/>
    <s v="2026-08-11 15:00:00|telp : 081339731300 alt :  M Janji : (11/08/2026) jam Pasang :pagi / siang  Note : hubungi pelanggan jika ingin kelokasi|40000802|MYDITA"/>
    <m/>
    <m/>
    <m/>
    <e v="#NUM!"/>
    <e v="#NUM!"/>
    <x v="1"/>
    <x v="5"/>
  </r>
  <r>
    <n v="1158"/>
    <n v="1002506059"/>
    <n v="3"/>
    <x v="4"/>
    <n v="5"/>
    <s v="KUPANG"/>
    <s v="MAUMERE"/>
    <s v="LRT"/>
    <s v="REG"/>
    <s v="AO"/>
    <s v="NEW SALES"/>
    <s v="1P INET"/>
    <s v="8 | OSS - PONR"/>
    <s v="RBS-Regional 3"/>
    <d v="2026-08-03T13:13:58"/>
    <d v="2026-08-10T12:37:03"/>
    <n v="69357481"/>
    <m/>
    <n v="172509796567"/>
    <s v="UD.REZKY"/>
    <s v="ODP-LRT-FC/03 FC/D01/03.01"/>
    <s v="WO060790309"/>
    <m/>
    <m/>
    <m/>
    <n v="122.956017851829"/>
    <n v="-8.3459036143228502"/>
    <s v="MD|MYDB-20260803264229|SC00001/MC00079|UD.REZKY|082348710002"/>
    <s v="MYDIGIBIZPARTNER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3:25:40"/>
    <d v="2026-08-04T13:00:00"/>
    <m/>
    <s v="ACT_COM"/>
    <s v="X"/>
    <s v="NO ADDON"/>
    <m/>
    <s v="PONR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m/>
    <m/>
    <m/>
    <e v="#NUM!"/>
    <e v="#NUM!"/>
    <x v="1"/>
    <x v="35"/>
  </r>
  <r>
    <n v="1159"/>
    <n v="1002505968"/>
    <n v="3"/>
    <x v="3"/>
    <n v="4"/>
    <s v="MAGELANG"/>
    <s v="MAGELANG"/>
    <s v="MGE"/>
    <s v="REG"/>
    <s v="AO"/>
    <s v="NEW SALES"/>
    <s v="1P INET"/>
    <s v="Completed (PS)"/>
    <s v="RBS-Regional 3"/>
    <d v="2026-08-03T12:10:56"/>
    <d v="2026-08-04T12:23:37"/>
    <n v="69357438"/>
    <m/>
    <n v="146137149595"/>
    <s v="SPBU 44 561 21 SUKARNO HATTA"/>
    <s v="ODP-MGE-FAE/049 FAE/D04/049.01"/>
    <s v="WO060779843"/>
    <m/>
    <m/>
    <m/>
    <n v="110.2346386"/>
    <n v="-7.4879699999999998"/>
    <s v="|MN02395|MYIA-098952472085/POI/MISBACHUL MUNIR/081915514708/spbu_sajogja4456121@yahoo.co.id"/>
    <s v="MYIB_ASSISTANT"/>
    <m/>
    <m/>
    <m/>
    <m/>
    <m/>
    <m/>
    <m/>
    <m/>
    <s v="Management Janji"/>
    <s v="2026-08-07 15:00:00 | Nama PIC : Bapak Ahmad No HP : 081915514708 No Alternatif : - M Janji : 04/08/2026 Jam Pasang : Pagi NoteÃ‚Â :  Hubungi terlebih dahulu sebelum ke lokasi  "/>
    <s v="FCC"/>
    <d v="2026-03-08T12:25:25"/>
    <d v="2026-08-07T15:00:00"/>
    <m/>
    <s v="PS"/>
    <s v="X"/>
    <s v="NO ADDON"/>
    <n v="20260804"/>
    <s v="Completed"/>
    <s v="HSI Bisnis Basic Promo HUT Telkom PSB 70% - 100 Mbps"/>
    <s v="INDIBIZ"/>
    <m/>
    <m/>
    <d v="2026-08-07T15:00:00"/>
    <s v="2026-08-07 15:00:00 | Nama PIC : Bapak Ahmad No HP : 081915514708 No Alternatif : - M Janji : 04/08/2026 Jam Pasang : Pagi NoteÃ‚Â :  Hubungi terlebih dahulu sebelum ke lokasi  "/>
    <n v="2026"/>
    <n v="8"/>
    <n v="4"/>
    <d v="2026-08-04T00:00:00"/>
    <n v="-3.625"/>
    <x v="0"/>
    <x v="1"/>
  </r>
  <r>
    <n v="1160"/>
    <n v="1002517768"/>
    <n v="3"/>
    <x v="0"/>
    <n v="5"/>
    <s v="MADIUN"/>
    <s v="BOJONEGORO"/>
    <s v="BJN"/>
    <s v="REG"/>
    <s v="AO"/>
    <s v="NEW SALES"/>
    <s v="1P INET"/>
    <s v="MIE - SEND SURVEY"/>
    <s v="RBS-Regional 3"/>
    <d v="2026-08-10T13:31:56"/>
    <d v="2026-08-10T13:34:02"/>
    <n v="69362446"/>
    <m/>
    <n v="152609258563"/>
    <s v="IAI AL-FATIMAH BOJONEGORO"/>
    <s v="ODP-BJN-F10/02 FCL-10-02"/>
    <s v="WO061399639"/>
    <m/>
    <m/>
    <m/>
    <n v="111.89513009768901"/>
    <n v="-7.1650483361719104"/>
    <s v="|MN00271|MYIA-036613974630/POI/Abdul Khamid/081333388939/iaialfatimahbojonegoro@gmail.com"/>
    <s v="MYIB_ASSISTANT"/>
    <m/>
    <m/>
    <m/>
    <m/>
    <m/>
    <m/>
    <m/>
    <m/>
    <s v="Management Janji"/>
    <s v="2026-08-12 08:00:00 | telp : 081333388939 alt :  M Janji : (11/08/2026) jam Pasang :pagi / siang  Note : hubungi pelanggan jika ingin kelokasi "/>
    <s v="FCC"/>
    <d v="2026-10-08T13:39:47"/>
    <d v="2026-08-12T08:00:00"/>
    <m/>
    <s v="SURVEY_NEW_MANJA"/>
    <s v="X"/>
    <s v="NO ADDON"/>
    <m/>
    <s v="MIE - SEND SURVEY"/>
    <s v="HSI Bisnis Promo HUT Telkom PSB 70% - 150 Mbps"/>
    <s v="INDIBIZ"/>
    <m/>
    <m/>
    <d v="2026-08-12T08:00:00"/>
    <s v="2026-08-12 08:00:00 | telp : 081333388939 alt :  M Janji : (11/08/2026) jam Pasang :pagi / siang  Note : hubungi pelanggan jika ingin kelokasi "/>
    <m/>
    <m/>
    <m/>
    <e v="#NUM!"/>
    <e v="#NUM!"/>
    <x v="1"/>
    <x v="15"/>
  </r>
  <r>
    <n v="1161"/>
    <n v="1002510693"/>
    <n v="3"/>
    <x v="0"/>
    <n v="5"/>
    <s v="MALANG"/>
    <s v="BATU"/>
    <s v="TMP"/>
    <s v="REG"/>
    <s v="AO"/>
    <s v="NEW SALES"/>
    <s v="1P INET"/>
    <s v="Completed (PS)"/>
    <s v="RBS-Regional 3"/>
    <d v="2026-08-05T14:04:56"/>
    <d v="2026-08-05T18:57:21"/>
    <n v="69359237"/>
    <m/>
    <n v="152717206254"/>
    <s v="WARKOP 70"/>
    <s v="ODP-TMP-FH/31 FH/D03/31.01"/>
    <s v="WO060991008"/>
    <m/>
    <m/>
    <m/>
    <n v="112.698652781546"/>
    <n v="-8.0009646194729296"/>
    <s v="MD|MYDB-20260805264424|SC20017/MC20200|WARKOP 70|082230755532"/>
    <s v="MYDIGIBIZPARTNER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4:10:37"/>
    <d v="2026-08-06T13:00:00"/>
    <m/>
    <s v="PS"/>
    <s v="SINGOSARI"/>
    <s v="NO ADDON"/>
    <n v="20260805"/>
    <s v="Completed"/>
    <s v="HSI Bisnis Promo HUT Telkom PSB 70% - 3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5"/>
    <d v="2026-08-05T00:00:00"/>
    <n v="-1.5416666666642413"/>
    <x v="0"/>
    <x v="0"/>
  </r>
  <r>
    <n v="1162"/>
    <n v="1002509971"/>
    <n v="3"/>
    <x v="0"/>
    <n v="5"/>
    <s v="MADIUN"/>
    <s v="PONOROGO"/>
    <s v="LOG"/>
    <s v="REG"/>
    <s v="AO"/>
    <s v="NEW SALES"/>
    <m/>
    <s v="Completed (PS)"/>
    <s v="RBS-Regional 3"/>
    <d v="2026-08-05T10:26:41"/>
    <d v="2026-08-06T10:34:15"/>
    <n v="69347391"/>
    <m/>
    <n v="152621201444"/>
    <s v="SMP N 1 Tulakan"/>
    <s v="ODP-LOG-FD/21"/>
    <s v="WO060960680"/>
    <m/>
    <m/>
    <m/>
    <n v="111.26181800000001"/>
    <n v="-8.1719050000000006"/>
    <s v="MD|MYDB-20260720263153|DN00001/MN02053|SMP N 1 Tulakan|085230103982"/>
    <s v="MYDIGIBIZPARTNER"/>
    <m/>
    <m/>
    <m/>
    <m/>
    <m/>
    <m/>
    <m/>
    <m/>
    <s v="Management Janji"/>
    <s v="2026-08-05 13:00:00|2026-07-21 15:00:00 | Tanggal pemasangan: 21/07/2026 Jam pemasangan : pagi / siang Info Tambahan : Hubungi pelanggan dulu sebelum ke lokasi terima kasih|40961370|MYDITA"/>
    <s v="FCC"/>
    <d v="2026-05-08T10:39:45"/>
    <m/>
    <m/>
    <s v="PS"/>
    <s v="PACIT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2026-07-21 15:00:00 | Tanggal pemasangan: 21/07/2026 Jam pemasangan : pagi / siang Info Tambahan : Hubungi pelanggan dulu sebelum ke lokasi terima kasih|40961370|MYDITA"/>
    <n v="2026"/>
    <n v="8"/>
    <n v="6"/>
    <d v="2026-08-06T00:00:00"/>
    <n v="0.70833333333575865"/>
    <x v="0"/>
    <x v="3"/>
  </r>
  <r>
    <n v="1163"/>
    <n v="1002516329"/>
    <n v="3"/>
    <x v="1"/>
    <n v="4"/>
    <s v="PEKALONGAN"/>
    <s v="BATANG"/>
    <s v="BTG"/>
    <s v="REG"/>
    <s v="AO"/>
    <s v="NEW SALES"/>
    <s v="1P INET"/>
    <s v="Completed (PS)"/>
    <s v="RBS-Regional 3"/>
    <d v="2026-08-09T09:37:56"/>
    <d v="2026-08-10T16:18:30"/>
    <n v="69361746"/>
    <m/>
    <n v="146279105481"/>
    <s v="BATIK KAHURIPAN"/>
    <s v="ODP-BTG-FAB/098 FAB/D05/098.01"/>
    <s v="WO061304110"/>
    <m/>
    <m/>
    <m/>
    <n v="109.68969"/>
    <n v="-6.9304670000000002"/>
    <s v="|MN01913|MYIA-086578587841/POI/ERWIN SANDY NUGROHO/085600001909/azizah7174@gmail.com"/>
    <s v="MYIB_ASSISTANT"/>
    <m/>
    <m/>
    <m/>
    <m/>
    <m/>
    <m/>
    <m/>
    <m/>
    <s v="Management Janji"/>
    <s v="2026-08-10 13:00:00 | Tanggal pemasangan: 10/08/2026 Jam pemasangan : 13.00 Info Tambahan : Hubungi pelanggan dulu sebelum ke lokasi. terima kasih"/>
    <s v="FCC"/>
    <d v="2026-09-08T09:39:50"/>
    <d v="2026-08-10T13:00:00"/>
    <m/>
    <s v="PS"/>
    <s v="X"/>
    <s v="NO ADDON"/>
    <n v="20260810"/>
    <s v="Completed"/>
    <s v="HSI Bisnis Basic Promo HUT Telkom PSB 70% - 100 Mbps Dual Band"/>
    <s v="INDIBIZ"/>
    <m/>
    <m/>
    <d v="2026-08-10T13:00:00"/>
    <s v="2026-08-10 13:00:00 | Tanggal pemasangan: 10/08/2026 Jam pemasangan : 13.00 Info Tambahan : Hubungi pelanggan dulu sebelum ke lokasi. terima kasih"/>
    <n v="2026"/>
    <n v="8"/>
    <n v="10"/>
    <d v="2026-08-10T00:00:00"/>
    <n v="-0.54166666666424135"/>
    <x v="0"/>
    <x v="1"/>
  </r>
  <r>
    <n v="1164"/>
    <n v="1002517826"/>
    <n v="3"/>
    <x v="5"/>
    <n v="5"/>
    <s v="SBY UTARA"/>
    <s v="TANDES"/>
    <s v="LKI"/>
    <s v="REG"/>
    <s v="AO"/>
    <s v="NEW SALES"/>
    <s v="1P INET"/>
    <s v="OSS - TESTING SERVICE"/>
    <s v="RBS-Regional 3"/>
    <d v="2026-08-10T13:41:57"/>
    <d v="2026-08-10T23:10:45"/>
    <n v="69362487"/>
    <m/>
    <n v="152424213278"/>
    <s v="CV Sumber Rejeki"/>
    <s v="ODP-LKS-FBD/37 FBD/D03/37.01"/>
    <s v="WO061401222"/>
    <m/>
    <m/>
    <m/>
    <n v="112.6777617"/>
    <n v="-7.3129564"/>
    <s v="|MN00483|MYIA-014803231170/POI/Susanto/081252338888/susantorafly@yahoo.com"/>
    <s v="MYIB_ASSISTANT"/>
    <m/>
    <m/>
    <m/>
    <m/>
    <m/>
    <m/>
    <m/>
    <m/>
    <s v="Management Janji"/>
    <s v="2026-08-16 13:00:00 | Jam pemasangan : 12.00 Info Tambahan : Hubungi pelanggan dulu sebelum ke lokasi terimakasih  "/>
    <s v="FCC"/>
    <d v="2026-10-08T13:54:44"/>
    <d v="2026-08-16T13:00:00"/>
    <m/>
    <s v="ACT_COM"/>
    <s v="TANDES"/>
    <s v="NO ADDON"/>
    <m/>
    <s v="Testing Service"/>
    <s v="HSI Bisnis Promo HUT Telkom PSB 70% - 100 Mbps Dual Band"/>
    <s v="INDIBIZ"/>
    <m/>
    <m/>
    <d v="2026-08-16T13:00:00"/>
    <s v="2026-08-16 13:00:00 | Jam pemasangan : 12.00 Info Tambahan : Hubungi pelanggan dulu sebelum ke lokasi terimakasih  "/>
    <m/>
    <m/>
    <m/>
    <e v="#NUM!"/>
    <e v="#NUM!"/>
    <x v="1"/>
    <x v="26"/>
  </r>
  <r>
    <n v="1165"/>
    <n v="1002504252"/>
    <n v="3"/>
    <x v="5"/>
    <n v="5"/>
    <s v="SBY UTARA"/>
    <s v="GRESIK"/>
    <s v="BWN"/>
    <s v="REG"/>
    <s v="AO"/>
    <s v="NEW SALES"/>
    <s v="1P INET"/>
    <s v="OSS - FALLOUT"/>
    <s v="RBS-Regional 3"/>
    <d v="2026-08-01T08:43:56"/>
    <d v="2026-08-02T08:05:07"/>
    <n v="69356566"/>
    <m/>
    <n v="152453208254"/>
    <s v="toko sembako"/>
    <s v="ODP-BWN-FAA/15 FAA/D02/15.01"/>
    <s v="WO060619065"/>
    <m/>
    <m/>
    <m/>
    <n v="112.653609775006"/>
    <n v="-5.8513405730318997"/>
    <s v="MD|MYDB-20260731264050|DN00001/MN00018|toko sembako|081230861298"/>
    <s v="MYDIGIBIZPARTNER"/>
    <m/>
    <m/>
    <m/>
    <m/>
    <m/>
    <m/>
    <m/>
    <m/>
    <s v="Management Janji"/>
    <s v="2026-08-02 08:00:00 | Nama Pic : BP BADAI No Hp Pic : 081230861298 Jam Pemasangan : 08:00 - 12.00 Tanggal Pemasangan : MINGGU 02 AGUSTUS 2026 Info Tambahan : Hubungi pelanggan sebelum datang ke lokasi, terima kasih."/>
    <s v="FCC"/>
    <d v="2026-01-08T08:54:47"/>
    <d v="2026-08-02T08:00:00"/>
    <m/>
    <s v="FO_UIM"/>
    <s v="GRESIK"/>
    <s v="NO ADDON"/>
    <m/>
    <s v="Provisioning Failed|UIM|INF008917917|2024002:Can't continue order because another subscriber use internet number"/>
    <s v="HSI Bisnis Promo HUT Telkom PSB 70% - 100 Mbps"/>
    <s v="INDIBIZ"/>
    <m/>
    <m/>
    <d v="2026-08-02T08:00:00"/>
    <s v="2026-08-02 08:00:00 | Nama Pic : BP BADAI No Hp Pic : 081230861298 Jam Pemasangan : 08:00 - 12.00 Tanggal Pemasangan : MINGGU 02 AGUSTUS 2026 Info Tambahan : Hubungi pelanggan sebelum datang ke lokasi, terima kasih."/>
    <m/>
    <m/>
    <m/>
    <e v="#NUM!"/>
    <e v="#NUM!"/>
    <x v="1"/>
    <x v="14"/>
  </r>
  <r>
    <n v="1166"/>
    <n v="1002507960"/>
    <n v="3"/>
    <x v="2"/>
    <n v="5"/>
    <s v="SINGARJA"/>
    <s v="KLUNGKUNG"/>
    <s v="SMA"/>
    <s v="REG"/>
    <s v="AO"/>
    <s v="NEW SALES"/>
    <s v="1P INET"/>
    <s v="100 | REVOKE COMPLETED"/>
    <s v="RBS-Regional 3"/>
    <d v="2026-08-04T12:04:57"/>
    <d v="2026-08-07T09:41:57"/>
    <n v="69358201"/>
    <m/>
    <n v="172428815927"/>
    <s v="Villa 221 House Ceningan"/>
    <s v="ODP-SMA-FY/22 FY/D03/22.01"/>
    <s v="WO060879222"/>
    <m/>
    <m/>
    <m/>
    <n v="115.44473290000001"/>
    <n v="-8.7001319000000006"/>
    <s v="|MN02745|MYIA-044779639905/POI/Ni Nyoman Astini/08135820520/villahouseceningan221@gmail.com"/>
    <s v="MYIB_ASSISTANT"/>
    <m/>
    <m/>
    <m/>
    <m/>
    <m/>
    <m/>
    <m/>
    <m/>
    <s v="Management Janji"/>
    <s v="2026-08-05 15:00:00 | Nama PIC : Bp Radit No HP : 08135820520 No Alt : - M Janji : 05 Agustus 2026 Jam Pasang : Pagi / Siang Note : hubungi pelanggan jika ingin ke lokasi, terima kasih"/>
    <s v="FCC"/>
    <d v="2026-04-08T12:09:53"/>
    <d v="2026-08-05T15:00:00"/>
    <s v="Kendala Lainnya"/>
    <s v="REVOKE"/>
    <s v="SEMARAPURA"/>
    <s v="NO ADDON"/>
    <m/>
    <s v="Revoke Completed"/>
    <s v="HSI Bisnis Basic Promo HUT Telkom PSB 70% - 50 Mbps"/>
    <s v="INDIBIZ"/>
    <m/>
    <m/>
    <d v="2026-08-05T15:00:00"/>
    <s v="2026-08-05 15:00:00 | Nama PIC : Bp Radit No HP : 08135820520 No Alt : - M Janji : 05 Agustus 2026 Jam Pasang : Pagi / Siang Note : hubungi pelanggan jika ingin ke lokasi, terima kasih"/>
    <m/>
    <m/>
    <m/>
    <e v="#NUM!"/>
    <e v="#NUM!"/>
    <x v="1"/>
    <x v="31"/>
  </r>
  <r>
    <n v="1167"/>
    <n v="1002506647"/>
    <n v="3"/>
    <x v="1"/>
    <n v="4"/>
    <s v="SEMARANG"/>
    <s v="UNGARAN"/>
    <s v="BWE"/>
    <s v="REG"/>
    <s v="AO"/>
    <s v="NEW SALES"/>
    <s v="1P INET"/>
    <s v="102 | FOLLOW UP COMPLETED"/>
    <s v="RBS-Regional 3"/>
    <d v="2026-08-03T19:50:56"/>
    <d v="2026-08-06T11:37:08"/>
    <n v="69357852"/>
    <m/>
    <n v="141459106897"/>
    <s v="Kos Gareng"/>
    <s v="ODP-BWE-FD/012 FD/D02/012.01"/>
    <s v="WO060838797"/>
    <m/>
    <m/>
    <m/>
    <n v="110.44102102518001"/>
    <n v="-7.1743858719772904"/>
    <s v="MD|MYDB-20260803264287|DC50007/MC50033|Kos Gareng|0895366788883"/>
    <s v="MYDIGIBIZPARTNER"/>
    <m/>
    <m/>
    <m/>
    <m/>
    <m/>
    <m/>
    <m/>
    <m/>
    <s v="Management Janji"/>
    <s v="2026-08-05 08:00:00 | M Janji : 05/08/2026 Jam Pasang : 08.00 NoteÃ‚Â :  hubungi terlebih dahulu sebelum ke lokasi, terima kasih."/>
    <s v="FCC"/>
    <d v="2026-03-08T19:54:44"/>
    <d v="2026-08-05T08:00:00"/>
    <s v="Kendala Pelanggan"/>
    <s v="REVOKE"/>
    <s v="AMBARAWA"/>
    <s v="NO ADDON"/>
    <m/>
    <s v="Follow Up Revoke Completed, New Order ID : SC1002512091"/>
    <s v="HSI Bisnis Promo HUT Telkom PSB 70% - 100 Mbps"/>
    <s v="INDIBIZ"/>
    <m/>
    <m/>
    <d v="2026-08-05T08:00:00"/>
    <s v="2026-08-05 08:00:00 | M Janji : 05/08/2026 Jam Pasang : 08.00 NoteÃ‚Â :  hubungi terlebih dahulu sebelum ke lokasi, terima kasih."/>
    <m/>
    <m/>
    <m/>
    <e v="#NUM!"/>
    <e v="#NUM!"/>
    <x v="1"/>
    <x v="1"/>
  </r>
  <r>
    <n v="1168"/>
    <n v="1002509539"/>
    <n v="3"/>
    <x v="0"/>
    <n v="5"/>
    <s v="KEDIRI"/>
    <s v="TULUNGAGUNG"/>
    <s v="TUL"/>
    <s v="REG"/>
    <s v="AO"/>
    <s v="NEW SALES"/>
    <s v="1P INET"/>
    <s v="Completed (PS)"/>
    <s v="RBS-Regional 3"/>
    <d v="2026-08-05T08:17:56"/>
    <d v="2026-08-05T15:31:38"/>
    <n v="69358735"/>
    <m/>
    <n v="152606246376"/>
    <s v="PT. MUJI KARUNIA JAYA (SPBU Terminal)"/>
    <s v="ODP-TUL-FCLD/02 FCL/F01/01.02"/>
    <s v="WO060948470"/>
    <m/>
    <m/>
    <m/>
    <n v="111.89589678220899"/>
    <n v="-8.0731820225064705"/>
    <s v="|MN00418|MYIA-039164358425/POI/EKO SUTRIONO/081336551939/spbu5466230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TULUNGAGUNG"/>
    <s v="NO ADDON"/>
    <n v="20260805"/>
    <s v="Completed"/>
    <s v="HSI Bisnis Promo HUT Telkom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0"/>
    <x v="18"/>
  </r>
  <r>
    <n v="1169"/>
    <n v="1002515573"/>
    <n v="3"/>
    <x v="7"/>
    <n v="4"/>
    <s v="KUDUS"/>
    <s v="JEPARA"/>
    <s v="JPR"/>
    <s v="REG"/>
    <s v="AO"/>
    <s v="NEW SALES"/>
    <s v="1P INET"/>
    <s v="Completed (PS)"/>
    <s v="RBS-Regional 3"/>
    <d v="2026-08-08T08:19:57"/>
    <d v="2026-08-09T19:07:59"/>
    <n v="69361226"/>
    <m/>
    <n v="142539117740"/>
    <s v="Waroeng Mebel"/>
    <s v="ODP-JPR-FK/163 FK/D08/163.01"/>
    <s v="WO061233625"/>
    <m/>
    <m/>
    <m/>
    <n v="110.6721762"/>
    <n v="-6.5685433999999896"/>
    <s v="MD|MYDB-20260807264613|EC60002/MC60029|Waroeng Mebel|085643092750"/>
    <s v="MYDIGIBIZPARTNER"/>
    <m/>
    <m/>
    <m/>
    <m/>
    <m/>
    <m/>
    <m/>
    <m/>
    <s v="Management Janji"/>
    <s v="2026-08-09 08:00:00 | Nama PIC : Bp Zian No Hp : 085643092750 No Alt : - Tgl Pemasangan : 09 Agustus 2026 Interval : PAGI SIANG Note : Hubungi pelanggan terlebih dahulu"/>
    <s v="FCC"/>
    <d v="2026-08-08T08:25:17"/>
    <d v="2026-08-09T08:00:00"/>
    <m/>
    <s v="PS"/>
    <s v="X"/>
    <s v="NO ADDON"/>
    <n v="20260809"/>
    <s v="Completed"/>
    <s v="HSI Bisnis Promo HUT Telkom PSB 70% - 50 Mbps"/>
    <s v="INDIBIZ"/>
    <m/>
    <m/>
    <d v="2026-08-09T08:00:00"/>
    <s v="2026-08-09 08:00:00 | Nama PIC : Bp Zian No Hp : 085643092750 No Alt : - Tgl Pemasangan : 09 Agustus 2026 Interval : PAGI SIANG Note : Hubungi pelanggan terlebih dahulu"/>
    <n v="2026"/>
    <n v="8"/>
    <n v="9"/>
    <d v="2026-08-09T00:00:00"/>
    <n v="-0.33333333333575865"/>
    <x v="0"/>
    <x v="1"/>
  </r>
  <r>
    <n v="1170"/>
    <n v="1002510520"/>
    <n v="3"/>
    <x v="2"/>
    <n v="5"/>
    <s v="SINGARJA"/>
    <s v="SINGARAJA"/>
    <s v="SRR"/>
    <s v="REG"/>
    <s v="AO"/>
    <s v="NEW SALES"/>
    <m/>
    <s v="102 | FOLLOW UP COMPLETED"/>
    <s v="RBS-Regional 3"/>
    <d v="2026-08-05T13:25:56"/>
    <d v="2026-08-07T12:47:55"/>
    <n v="69359181"/>
    <m/>
    <n v="172425707973"/>
    <s v="SMK NEGERI 1 SERIRIT"/>
    <s v="ODP-SRR-FN/66"/>
    <s v="WO060995729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s v="Kendala Pelanggan"/>
    <s v="REVOKE"/>
    <s v="X"/>
    <s v="NO ADDON"/>
    <m/>
    <s v="Follow Up Revoke Completed, New Order ID : SC100251450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m/>
    <m/>
    <m/>
    <e v="#NUM!"/>
    <e v="#NUM!"/>
    <x v="1"/>
    <x v="32"/>
  </r>
  <r>
    <n v="1171"/>
    <n v="1002504476"/>
    <n v="3"/>
    <x v="3"/>
    <n v="4"/>
    <s v="YOGYAKARTA"/>
    <s v="SLEMAN"/>
    <s v="GOD"/>
    <s v="REG"/>
    <s v="AO"/>
    <s v="NEW SALES"/>
    <m/>
    <s v="Completed (PS)"/>
    <s v="RBS-Regional 2"/>
    <d v="2026-08-01T11:56:11"/>
    <d v="2026-08-04T11:29:05"/>
    <n v="69356681"/>
    <m/>
    <n v="146136130010"/>
    <s v="PT Bestari Mulia"/>
    <s v="ODP-GOD-FB/005"/>
    <s v="WO060652204"/>
    <m/>
    <m/>
    <m/>
    <n v="110.3310683"/>
    <n v="-7.7820229999999997"/>
    <s v="|MB10152|/PT Bestari Mulia/08112465562/081336445429/bakhtiyar@royalcorp.co.id"/>
    <s v="Sales Force DBS"/>
    <m/>
    <m/>
    <m/>
    <m/>
    <m/>
    <m/>
    <m/>
    <m/>
    <s v="Management Janji"/>
    <s v="2026-08-03 13:00:00|Tanggal pemasangan: 01/08/2026 Jam pemasangan : pagi / siang Info Tambahan : Hubungi pelanggan dulu sebelum ke lokasi terima kasih|40961370|MYDITA"/>
    <s v="FCC"/>
    <d v="2026-01-08T12:09:52"/>
    <d v="2026-08-03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1/08/2026 Jam pemasangan : pagi / siang Info Tambahan : Hubungi pelanggan dulu sebelum ke lokasi terima kasih|40961370|MYDITA"/>
    <n v="2026"/>
    <n v="8"/>
    <n v="4"/>
    <d v="2026-08-04T00:00:00"/>
    <n v="0.45833333333575865"/>
    <x v="0"/>
    <x v="1"/>
  </r>
  <r>
    <n v="1172"/>
    <n v="1002508918"/>
    <n v="3"/>
    <x v="3"/>
    <n v="4"/>
    <s v="PURWOKERTO"/>
    <s v="PURBALINGGA"/>
    <s v="BBT"/>
    <s v="REG"/>
    <s v="AO"/>
    <s v="NEW SALES"/>
    <m/>
    <s v="Completed (PS)"/>
    <s v="RBS-Regional 3"/>
    <d v="2026-08-04T15:31:58"/>
    <d v="2026-08-06T17:34:50"/>
    <n v="69358462"/>
    <m/>
    <n v="146394104362"/>
    <s v="KSPPS ANUGERAH REMBANG"/>
    <s v="ODP-BBT-FS/015"/>
    <s v="WO060968767"/>
    <m/>
    <m/>
    <m/>
    <n v="109.518474"/>
    <n v="-7.3077800000000002"/>
    <s v="AMRBS ; 980066; AM ; GINA LYSA PUTRI ; TREG3 ; MAGELANG ;PSB 1S HSI BISNIS PROMO 1:1 100 MB;Amat Ariyanto 082138536755; anugerah.rembang@gmail.com"/>
    <s v="Account Manager"/>
    <m/>
    <m/>
    <m/>
    <m/>
    <m/>
    <m/>
    <m/>
    <m/>
    <s v="Management Janji"/>
    <s v="2026-08-10 12:00:00|M Janji : (06/08/2026) jam Pasang pagi / siang  Note : hubungi pelanggan jika ingin kelokasi|40981182|MYDITA"/>
    <s v="FCC"/>
    <d v="2026-04-08T15:40:01"/>
    <d v="2026-08-10T12:00:00"/>
    <m/>
    <s v="PS"/>
    <s v="BOBOT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2:00:00"/>
    <s v="2026-08-10 12:00:00|M Janji : (06/08/2026) jam Pasang pagi / siang  Note : hubungi pelanggan jika ingin kelokasi|40981182|MYDITA"/>
    <n v="2026"/>
    <n v="8"/>
    <n v="6"/>
    <d v="2026-08-06T00:00:00"/>
    <n v="-4.5"/>
    <x v="0"/>
    <x v="1"/>
  </r>
  <r>
    <n v="1173"/>
    <n v="1002506433"/>
    <n v="3"/>
    <x v="7"/>
    <n v="4"/>
    <s v="SOLO"/>
    <s v="INNER - SOLO JATENG TIMUR"/>
    <s v="SLO"/>
    <s v="REG"/>
    <s v="AO"/>
    <s v="NEW SALES"/>
    <s v="1P VOICE"/>
    <s v="CANCEL COMPLETED"/>
    <s v="RBS-Regional 3"/>
    <d v="2026-08-03T15:49:09"/>
    <d v="2026-08-06T09:41:30"/>
    <n v="69357726"/>
    <n v="2715722888"/>
    <m/>
    <s v="RS INDRIATI"/>
    <s v="ODP-SLO-FK/067"/>
    <m/>
    <m/>
    <m/>
    <m/>
    <n v="110.808212"/>
    <n v="-7.6113644000000003"/>
    <s v="AMRBS;960218/Candra Evita Tryariestya/TREG4SOLO/Johanes Adinda Chrisanta/085647023363/edp.rsindriati@gmail.com/PSB TLP ONLY ABODEMEN 48.100, JANGAN DIREVOKE KARENA PAKAI NO CANTIK"/>
    <s v="Sales Force DBS"/>
    <m/>
    <m/>
    <m/>
    <m/>
    <m/>
    <m/>
    <m/>
    <m/>
    <m/>
    <m/>
    <m/>
    <d v="2026-03-08T16:10:38"/>
    <m/>
    <m/>
    <s v="REJECT_FCC"/>
    <s v="X"/>
    <s v="NO ADDON"/>
    <m/>
    <s v="DECLINE : Decline - Batal Order HANIF NUROHMAN 40981182|MYDITA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m/>
    <m/>
    <m/>
    <m/>
    <m/>
    <e v="#NUM!"/>
    <e v="#NUM!"/>
    <x v="1"/>
    <x v="1"/>
  </r>
  <r>
    <n v="1174"/>
    <n v="1002509551"/>
    <n v="3"/>
    <x v="0"/>
    <n v="5"/>
    <s v="MALANG"/>
    <s v="KEPANJEN"/>
    <s v="GDG"/>
    <s v="REG"/>
    <s v="AO"/>
    <s v="NEW SALES"/>
    <m/>
    <s v="Completed (PS)"/>
    <s v="RBS-Regional 3"/>
    <d v="2026-08-05T08:26:21"/>
    <d v="2026-08-08T18:54:59"/>
    <n v="69358749"/>
    <m/>
    <n v="152704231399"/>
    <s v="KSP BeSt Kebonagung"/>
    <s v="ODP-GDG-FH/01"/>
    <s v="WO061173594"/>
    <m/>
    <m/>
    <m/>
    <n v="112.61334739999999"/>
    <n v="-8.0333251000000008"/>
    <s v="AMRBS;404543;WAHYU NUR A'DILLA HAQI;KSP BeSt Kebonagung-GALANG  RIAN OKTAVIANUS;1P inet only 50mbps;083845928863"/>
    <s v="Account Manager"/>
    <m/>
    <m/>
    <m/>
    <m/>
    <m/>
    <m/>
    <m/>
    <m/>
    <s v="Management Janji"/>
    <s v="2026-08-10 08:00:00|Nama Pic : BP GALANG No Hp Pic : 083845928863 Jam Pemasangan : 08:00 - 12.00 Tanggal Pemasangan : SABTU 08 AGUSTUS 2026 Info Tambahan : Hubungi pelanggan sebelum datang ke lokasi, terima kasih.|40961370|MYDITA"/>
    <s v="FCC"/>
    <d v="2026-05-08T08:39:46"/>
    <d v="2026-08-10T08:00:00"/>
    <m/>
    <s v="PS"/>
    <s v="KLOJEN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GALANG No Hp Pic : 083845928863 Jam Pemasangan : 08:00 - 12.00 Tanggal Pemasangan : SABTU 08 AGUSTUS 2026 Info Tambahan : Hubungi pelanggan sebelum datang ke lokasi, terima kasih.|40961370|MYDITA"/>
    <n v="2026"/>
    <n v="8"/>
    <n v="8"/>
    <d v="2026-08-08T00:00:00"/>
    <n v="-2.3333333333357587"/>
    <x v="0"/>
    <x v="23"/>
  </r>
  <r>
    <n v="1175"/>
    <n v="1002505711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0:09:36"/>
    <d v="2026-08-05T10:27:24"/>
    <n v="69357305"/>
    <m/>
    <m/>
    <s v="Gedung Audit fraud ANS 2"/>
    <m/>
    <m/>
    <m/>
    <m/>
    <m/>
    <n v="110.7651979"/>
    <n v="-7.5410035000000004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1"/>
    <x v="1"/>
  </r>
  <r>
    <n v="1176"/>
    <n v="1002508311"/>
    <n v="3"/>
    <x v="1"/>
    <n v="4"/>
    <s v="PEKALONGAN"/>
    <s v="BREBES"/>
    <s v="BRB"/>
    <s v="REG"/>
    <s v="AO"/>
    <s v="NEW SALES"/>
    <m/>
    <s v="Completed (PS)"/>
    <s v="RBS-Regional 3"/>
    <d v="2026-08-04T13:43:41"/>
    <d v="2026-08-04T14:36:27"/>
    <n v="69355882"/>
    <m/>
    <n v="146284108647"/>
    <s v="CV. SUBEKTI SETIABUDI"/>
    <s v="ODP-BRB-FF/080"/>
    <s v="WO060896813"/>
    <m/>
    <m/>
    <m/>
    <n v="109.0508512"/>
    <n v="-6.9660859000000004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4-08T13:54:57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4T07:00:00"/>
    <s v="2026-08-04 13:00:00|SPBU 4452210 Kemiriamba Jatibarang |SYSTEM|MYDITA"/>
    <n v="2026"/>
    <n v="8"/>
    <n v="4"/>
    <d v="2026-08-04T00:00:00"/>
    <n v="-0.29166666666424135"/>
    <x v="0"/>
    <x v="1"/>
  </r>
  <r>
    <n v="1177"/>
    <n v="1002508611"/>
    <n v="3"/>
    <x v="3"/>
    <n v="4"/>
    <s v="MAGELANG"/>
    <s v="MUNTILAN"/>
    <s v="SWT"/>
    <s v="REG"/>
    <s v="AO"/>
    <s v="NEW SALES"/>
    <m/>
    <s v="FCC - HD1A - PROGRESS"/>
    <s v="RBS-Regional 3"/>
    <d v="2026-08-04T14:37:30"/>
    <d v="2026-08-04T14:39:14"/>
    <n v="69358359"/>
    <m/>
    <n v="142164113607"/>
    <s v="Harnani farm"/>
    <m/>
    <m/>
    <m/>
    <m/>
    <m/>
    <n v="110.3616167"/>
    <n v="-7.5322221999999996"/>
    <s v="|MN00935|/Harnani farm/085868746990/shnikuk93@gmail.com/ 1S HSI BISNIS BASIC PROMO HUT 50 Mbps / AGUS SADEWO"/>
    <s v="Sales Profesional"/>
    <m/>
    <m/>
    <m/>
    <m/>
    <m/>
    <m/>
    <m/>
    <m/>
    <m/>
    <m/>
    <m/>
    <d v="2026-04-08T14:40:14"/>
    <m/>
    <m/>
    <s v="FCC"/>
    <s v="X"/>
    <s v="NO ADDON"/>
    <m/>
    <s v="MYDITA RBS - HD1A - PROGRES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  <x v="1"/>
  </r>
  <r>
    <n v="1178"/>
    <n v="1002518502"/>
    <n v="3"/>
    <x v="6"/>
    <n v="5"/>
    <s v="SIDOARJO"/>
    <s v="INNER - JATIM TIMUR"/>
    <s v="SDA"/>
    <s v="REG"/>
    <s v="AO"/>
    <s v="NEW SALES"/>
    <m/>
    <s v="Completed (PS)"/>
    <s v="RBS-Regional 3"/>
    <d v="2026-08-10T16:38:23"/>
    <d v="2026-08-10T21:15:28"/>
    <n v="69345020"/>
    <n v="3135917281"/>
    <n v="152316231203"/>
    <s v="PT. KENT MANDIRI TEKNIK"/>
    <s v="ODP-SDA-FHD/39"/>
    <s v="WO061431753"/>
    <m/>
    <m/>
    <m/>
    <n v="112.755130755219"/>
    <n v="-7.4442643883951201"/>
    <s v="AMRBS/403113/RACHMANTO PRIYO KUNCORO/R3/JATIM TIMUR/HSI B2B (1:1) + PHONE (800 MENIT) 100MBPS 645RB PSB DISC 70%/MAHPUT DAROINI /financekentmandiriteknik@gmail.com"/>
    <s v="Amex"/>
    <m/>
    <m/>
    <m/>
    <m/>
    <m/>
    <m/>
    <m/>
    <m/>
    <s v="Management Janji"/>
    <s v="2026-08-05 15:00:00|CENTRAL INDUSTRIAL PARK KAPPA 18 KEMIRI SIDOARJO|SYSTEM|MYDITA"/>
    <s v="FCC"/>
    <d v="2026-10-08T16:39:46"/>
    <m/>
    <m/>
    <s v="PS"/>
    <s v="SIDOARJO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05 15:00:00|CENTRAL INDUSTRIAL PARK KAPPA 18 KEMIRI SIDOARJO|SYSTEM|MYDITA"/>
    <n v="2026"/>
    <n v="8"/>
    <n v="10"/>
    <d v="2026-08-10T00:00:00"/>
    <n v="-0.29166666666424135"/>
    <x v="0"/>
    <x v="11"/>
  </r>
  <r>
    <n v="1179"/>
    <n v="1002515908"/>
    <n v="3"/>
    <x v="5"/>
    <n v="5"/>
    <s v="MADURA"/>
    <s v="PAMEKASAN"/>
    <s v="WRP"/>
    <s v="REG"/>
    <s v="AO"/>
    <s v="NEW SALES"/>
    <s v="1P INET"/>
    <s v="OSS - FALLOUT"/>
    <s v="RBS-Regional 3"/>
    <d v="2026-08-08T12:59:56"/>
    <d v="2026-08-09T14:27:48"/>
    <n v="69361438"/>
    <m/>
    <n v="152427205515"/>
    <s v="SPBU 54.693.04"/>
    <s v="ODP-WRP-FC/18 FC/D01/18.01"/>
    <s v="WO061257884"/>
    <m/>
    <m/>
    <m/>
    <n v="113.53667177259899"/>
    <n v="-6.8961094586734104"/>
    <s v="MD|MYDB-20260807264692|DB10005/MB10071|SPBU 54.693.04|081803008030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10:17"/>
    <d v="2026-08-09T13:00:00"/>
    <s v="Kendala Teknik"/>
    <s v="FO_WFM"/>
    <s v="X"/>
    <s v="NO ADDON"/>
    <m/>
    <s v="Provisioning Failed|WFM|INF009005488|TOJ_-6.9144000000000005,113.5855024_DOBEL input"/>
    <s v="HSI Bisnis Promo HUT Telkom PSB 70% - 75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  <x v="7"/>
  </r>
  <r>
    <n v="1180"/>
    <n v="1002509770"/>
    <n v="3"/>
    <x v="6"/>
    <n v="5"/>
    <s v="SIDOARJO"/>
    <s v="INNER - JATIM TIMUR"/>
    <s v="KRN"/>
    <s v="REG"/>
    <s v="AO"/>
    <s v="NEW SALES"/>
    <m/>
    <s v="100 | REVOKE COMPLETED"/>
    <s v="RBS-Regional 3"/>
    <d v="2026-08-05T09:35:53"/>
    <d v="2026-08-10T10:47:41"/>
    <n v="69358832"/>
    <m/>
    <n v="152331250911"/>
    <s v="MI NURUL ULUM R.LAB"/>
    <s v="ODP-KRN-FAF/40"/>
    <s v="WO061061745"/>
    <m/>
    <m/>
    <m/>
    <n v="112.62424470000001"/>
    <n v="-7.4491252000000001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39:56"/>
    <d v="2026-08-07T08:00:00"/>
    <s v="Kendala Teknik"/>
    <s v="REVOKE"/>
    <s v="KRIA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1"/>
    <x v="11"/>
  </r>
  <r>
    <n v="1181"/>
    <n v="1002511078"/>
    <n v="3"/>
    <x v="1"/>
    <n v="4"/>
    <s v="SEMARANG"/>
    <s v="INNER - SEMARANG JATENG UTARA"/>
    <s v="SSL"/>
    <s v="REG"/>
    <s v="AO"/>
    <s v="NEW SALES"/>
    <m/>
    <s v="Completed (PS)"/>
    <s v="RBS-Regional 3"/>
    <d v="2026-08-05T15:49:15"/>
    <d v="2026-08-05T18:14:28"/>
    <n v="69357504"/>
    <m/>
    <n v="141408117897"/>
    <s v="MBOK TIN"/>
    <s v="ODP-SSL-FA/063"/>
    <s v="WO061007157"/>
    <m/>
    <m/>
    <m/>
    <n v="110.42967899999999"/>
    <n v="-6.9892561000000004"/>
    <s v="MD|MYDB-20260803264238|DN00001/MN00345|MBOK TIN|0817459690"/>
    <s v="MYDIGIBIZPARTNER"/>
    <m/>
    <m/>
    <m/>
    <m/>
    <m/>
    <m/>
    <m/>
    <m/>
    <s v="Management Janji"/>
    <s v="2026-08-04 13:00:00 | Nama PIC : Donny  No HP : 0817459690  Alt :   M Janji : 04/08/2026  Jam Pasang : 08.00 - 13:00   NoteÃ‚Â :  hubungi terlebih dahulu sebelum kelokasi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13:00:00 | Nama PIC : Donny  No HP : 0817459690  Alt :   M Janji : 04/08/2026  Jam Pasang : 08.00 - 13:00   NoteÃ‚Â :  hubungi terlebih dahulu sebelum kelokasi"/>
    <n v="2026"/>
    <n v="8"/>
    <n v="5"/>
    <d v="2026-08-05T00:00:00"/>
    <n v="-0.29166666666424135"/>
    <x v="0"/>
    <x v="1"/>
  </r>
  <r>
    <n v="1182"/>
    <n v="1002505119"/>
    <n v="3"/>
    <x v="5"/>
    <n v="5"/>
    <s v="MADURA"/>
    <s v="BANGKALAN"/>
    <s v="SPG"/>
    <s v="REG"/>
    <s v="AO"/>
    <s v="NEW SALES"/>
    <m/>
    <s v="Completed (PS)"/>
    <s v="RBS-Regional 3"/>
    <d v="2026-08-02T10:24:07"/>
    <d v="2026-08-02T14:51:52"/>
    <n v="69251028"/>
    <m/>
    <n v="152434913425"/>
    <s v="Toko Munakib"/>
    <s v="ODP-SPG-FS/61"/>
    <s v="WO060700251"/>
    <m/>
    <m/>
    <m/>
    <n v="113.207784820028"/>
    <n v="-7.0519537318538701"/>
    <s v="|MN02600|/Toko Munakib/081220281034/aqib36212@gmail.com/HSI Bisnis Winback + Netmonk (1:1) 50 Mbps (Rp 461.100) PSB Rp 150.000/Munakib/-7.038163673894115, 113.20578535838261"/>
    <s v="Sales Force DBS"/>
    <m/>
    <m/>
    <m/>
    <m/>
    <m/>
    <m/>
    <m/>
    <m/>
    <s v="Management Janji"/>
    <s v="2026-02-21 13:00:00|Nama PIC : Bp Munakib  No Hp : 081220281034  Alt : -  Manja : 21 Feb 2026  Jam : Pagi / Siang  Note : Hubungi pelanggan terlebih dahulu  |MU7871|MYDITA"/>
    <s v="FCC"/>
    <d v="2026-02-08T10:25:14"/>
    <m/>
    <m/>
    <s v="PS"/>
    <s v="SAMPANG"/>
    <s v="NETMONK"/>
    <n v="20260802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2T07:00:00"/>
    <s v="2026-02-21 13:00:00|Nama PIC : Bp Munakib  No Hp : 081220281034  Alt : -  Manja : 21 Feb 2026  Jam : Pagi / Siang  Note : Hubungi pelanggan terlebih dahulu  |MU7871|MYDITA"/>
    <n v="2026"/>
    <n v="8"/>
    <n v="2"/>
    <d v="2026-08-02T00:00:00"/>
    <n v="-0.29166666666424135"/>
    <x v="0"/>
    <x v="7"/>
  </r>
  <r>
    <n v="1183"/>
    <n v="1002511692"/>
    <n v="3"/>
    <x v="1"/>
    <n v="4"/>
    <s v="SEMARANG"/>
    <s v="INNER - SEMARANG JATENG UTARA"/>
    <s v="SMT"/>
    <s v="REG"/>
    <s v="AO"/>
    <s v="NEW SALES"/>
    <s v="1P INET"/>
    <s v="Completed (PS)"/>
    <s v="RBS-Regional 3"/>
    <d v="2026-08-06T09:58:56"/>
    <d v="2026-08-08T21:14:15"/>
    <n v="69359678"/>
    <m/>
    <n v="141420144940"/>
    <s v="CV Solusi Inovasi Properti"/>
    <s v="ODP-SMT-FBK/129 FBK/D09/129.01"/>
    <s v="WO061048653"/>
    <m/>
    <m/>
    <m/>
    <n v="110.386797152459"/>
    <n v="-6.9922062738481303"/>
    <s v="MD|MYDB-20260805264414|DN00001/MN00299|CV Solusi Inovasi Properti|081575628551"/>
    <s v="MYDIGIBIZPARTNER"/>
    <m/>
    <m/>
    <m/>
    <m/>
    <m/>
    <m/>
    <m/>
    <m/>
    <s v="Management Janji"/>
    <s v="2026-08-07 08:00:00 | telp :081575628551 alt : manja : pagi : siang 07/08/2026 hub sebelum ke lokasi "/>
    <s v="FCC"/>
    <d v="2026-06-08T10:10:02"/>
    <d v="2026-08-07T08:00:00"/>
    <m/>
    <s v="PS"/>
    <s v="SEMARANG TUGU"/>
    <s v="NO ADDON"/>
    <n v="20260808"/>
    <s v="Completed"/>
    <s v="HSI Bisnis Promo HUT Telkom PSB 70% - 200 Mbps"/>
    <s v="INDIBIZ"/>
    <m/>
    <m/>
    <d v="2026-08-07T08:00:00"/>
    <s v="2026-08-07 08:00:00 | telp :081575628551 alt : manja : pagi : siang 07/08/2026 hub sebelum ke lokasi "/>
    <n v="2026"/>
    <n v="8"/>
    <n v="8"/>
    <d v="2026-08-08T00:00:00"/>
    <n v="0.66666666666424135"/>
    <x v="0"/>
    <x v="1"/>
  </r>
  <r>
    <n v="1184"/>
    <n v="1002507658"/>
    <n v="3"/>
    <x v="5"/>
    <n v="5"/>
    <s v="SBY SELATAN"/>
    <s v="KETINTANG"/>
    <s v="RKT"/>
    <s v="REG"/>
    <s v="AO"/>
    <s v="NEW SALES"/>
    <s v="1P INET"/>
    <s v="Completed (PS)"/>
    <s v="RBS-Regional 3"/>
    <d v="2026-08-04T11:10:56"/>
    <d v="2026-08-04T16:09:42"/>
    <n v="69358126"/>
    <m/>
    <n v="152308241262"/>
    <s v="KOS SIWALAN KERTO"/>
    <s v="ODP-RKT-FCU/36"/>
    <s v="WO060871471"/>
    <m/>
    <m/>
    <m/>
    <n v="112.7393304"/>
    <n v="-7.3415568999999996"/>
    <s v="MD|MYDB-20260804264298|DN00001/MN00443|KOS SIWALAN KERTO|085777777745"/>
    <s v="MYDIGIBIZPARTNER"/>
    <m/>
    <m/>
    <m/>
    <m/>
    <m/>
    <m/>
    <m/>
    <m/>
    <s v="Management Janji"/>
    <s v="2026-08-05 08:00:00 | Tanggal Pemasangan : 05 Agustus 2026 Jam Pemasangan : 08:00 13:00 Info Tambahan : Hubungi pelanggan dulu sebelum ke lokasi terimakasih"/>
    <s v="FCC"/>
    <d v="2026-04-08T11:25:40"/>
    <d v="2026-08-05T08:00:00"/>
    <m/>
    <s v="PS"/>
    <s v="RUNGKUT"/>
    <s v="NO ADDON"/>
    <n v="20260804"/>
    <s v="Completed"/>
    <s v="HSI Bisnis Promo HUT Telkom PSB 70% - 200 Mbps"/>
    <s v="INDIBIZ"/>
    <m/>
    <m/>
    <d v="2026-08-05T08:00:00"/>
    <s v="2026-08-05 08:00:00 | Tanggal Pemasangan : 05 Agustus 2026 Jam Pemasangan : 08:00 13:00 Info Tambahan : Hubungi pelanggan dulu sebelum ke lokasi terimakasih"/>
    <n v="2026"/>
    <n v="8"/>
    <n v="4"/>
    <d v="2026-08-04T00:00:00"/>
    <n v="-1.3333333333357587"/>
    <x v="0"/>
    <x v="12"/>
  </r>
  <r>
    <n v="1185"/>
    <n v="1002517689"/>
    <n v="3"/>
    <x v="4"/>
    <n v="5"/>
    <s v="MATARAM"/>
    <s v="SUMBAWA"/>
    <s v="SBW"/>
    <s v="REG"/>
    <s v="AO"/>
    <s v="NEW SALES"/>
    <m/>
    <s v="Completed (PS)"/>
    <s v="RBS-Regional 3"/>
    <d v="2026-08-10T13:10:37"/>
    <d v="2026-08-10T14:08:43"/>
    <n v="69360771"/>
    <m/>
    <n v="172606792136"/>
    <s v="LAUNDRY EL"/>
    <s v="ODP-SBW-FBG/07"/>
    <s v="WO061397103"/>
    <m/>
    <m/>
    <m/>
    <n v="117.70505249999999"/>
    <n v="-8.6698895"/>
    <s v="|MN01595|MYIA-086815516183/POI/fajriansyah/085927313163/fajriansyah030597@gmail.com"/>
    <s v="Sales Profesional"/>
    <m/>
    <m/>
    <m/>
    <m/>
    <m/>
    <m/>
    <m/>
    <m/>
    <s v="Management Janji"/>
    <s v="2026-08-08 13:00:00 | Nama Pic : bp fajriansyah  No Hp Pic : 088292061272  No alt : -  Jam Pemasangan : pagi   Tanggal Pemasangan : 8 Agustus 2026"/>
    <s v="FCC"/>
    <d v="2026-10-08T13:25:3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Nama Pic : bp fajriansyah  No Hp Pic : 088292061272  No alt : -  Jam Pemasangan : pagi   Tanggal Pemasangan : 8 Agustus 2026"/>
    <n v="2026"/>
    <n v="8"/>
    <n v="10"/>
    <d v="2026-08-10T00:00:00"/>
    <n v="-0.29166666666424135"/>
    <x v="0"/>
    <x v="4"/>
  </r>
  <r>
    <n v="1186"/>
    <n v="1002515708"/>
    <n v="3"/>
    <x v="0"/>
    <n v="5"/>
    <s v="KEDIRI"/>
    <s v="NGANJUK"/>
    <s v="WRJ"/>
    <s v="REG"/>
    <s v="AO"/>
    <s v="NEW SALES"/>
    <s v="1P INET"/>
    <s v="Completed (PS)"/>
    <s v="RBS-Regional 3"/>
    <d v="2026-08-08T10:13:57"/>
    <d v="2026-08-08T21:57:29"/>
    <n v="69361303"/>
    <m/>
    <n v="152641205431"/>
    <s v="FOMO CAFE"/>
    <s v="ODP-WRJ-FD/21 FD/D03/21.01"/>
    <s v="WO061241331"/>
    <m/>
    <m/>
    <m/>
    <n v="112.058712"/>
    <n v="-7.6771010000000004"/>
    <s v="|MN02812|MYIA-063944870176/POI/PUTRA SURYA ADTYA DIMAS/082134306950/adittyadiimas@gmail.com"/>
    <s v="MYIB_ASSISTANT"/>
    <m/>
    <m/>
    <m/>
    <m/>
    <m/>
    <m/>
    <m/>
    <m/>
    <s v="Management Janji"/>
    <s v="2026-08-09 08:00:00 | Nama PIC: BP PUTRA Notel: 082134306950 Alt: -  Tanggal: 9/8/2026 Jam Pasang: Pagi  Note: Hubungi pelanggan sebelum ke lokasi, terima kasih. "/>
    <s v="FCC"/>
    <d v="2026-08-08T10:25:14"/>
    <d v="2026-08-09T08:00:00"/>
    <m/>
    <s v="PS"/>
    <s v="KERTOSONO"/>
    <s v="NO ADDON"/>
    <n v="20260808"/>
    <s v="Completed"/>
    <s v="HSI Bisnis Promo HUT Telkom PSB 70% - 200 Mbps"/>
    <s v="INDIBIZ"/>
    <m/>
    <m/>
    <d v="2026-08-09T08:00:00"/>
    <s v="2026-08-09 08:00:00 | Nama PIC: BP PUTRA Notel: 082134306950 Alt: -  Tanggal: 9/8/2026 Jam Pasang: Pagi  Note: Hubungi pelanggan sebelum ke lokasi, terima kasih. "/>
    <n v="2026"/>
    <n v="8"/>
    <n v="8"/>
    <d v="2026-08-08T00:00:00"/>
    <n v="-1.3333333333357587"/>
    <x v="0"/>
    <x v="20"/>
  </r>
  <r>
    <n v="1187"/>
    <n v="1002517119"/>
    <n v="3"/>
    <x v="7"/>
    <n v="4"/>
    <s v="SOLO"/>
    <s v="WONOGIRI"/>
    <s v="WNG"/>
    <s v="REG"/>
    <s v="AO"/>
    <s v="NEW SALES"/>
    <s v="2P INET + VOICE"/>
    <s v="7 | OSS - PROVISIONING ISSUED"/>
    <s v="RBS-Regional 3"/>
    <d v="2026-08-10T09:55:57"/>
    <d v="2026-08-11T08:07:35"/>
    <n v="69362186"/>
    <n v="2735504024"/>
    <n v="143554100559"/>
    <s v="PT KARYA DARMO TINEM SPBU 44.576.04"/>
    <s v="ODP-WNG-FE/074 FE/D01/074.01"/>
    <s v="WO061365262"/>
    <m/>
    <m/>
    <m/>
    <n v="110.9826278"/>
    <n v="-7.8151533000000004"/>
    <s v="|MN02255|MYIA-076795064714/POI/ELLISA YULIYANTI/085641059961/spbu4457604bbm@yahoo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0:10:08"/>
    <d v="2026-08-11T08:00:00"/>
    <m/>
    <s v="PI"/>
    <s v="X"/>
    <s v="NO ADDON"/>
    <m/>
    <s v="Provisioning Issued"/>
    <s v="HSI Bisnis Basic Bundling Phone PSB 70% - Free 800 Menit Promo - 75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1"/>
    <x v="1"/>
  </r>
  <r>
    <n v="1188"/>
    <n v="1002510210"/>
    <n v="3"/>
    <x v="5"/>
    <n v="5"/>
    <s v="SBY UTARA"/>
    <s v="LAMONGAN"/>
    <s v="SDD"/>
    <s v="REG"/>
    <s v="AO"/>
    <s v="NEW SALES"/>
    <s v="1P INET"/>
    <s v="Completed (PS)"/>
    <s v="RBS-Regional 3"/>
    <d v="2026-08-05T11:25:57"/>
    <d v="2026-08-05T18:30:47"/>
    <n v="69359003"/>
    <m/>
    <n v="152457201370"/>
    <s v="SPBU 54.622.18"/>
    <s v="ODP-SDD-FAP/36 FAP/D04/36.01"/>
    <s v="WO060967534"/>
    <m/>
    <m/>
    <m/>
    <n v="112.362749017775"/>
    <n v="-7.01041411780791"/>
    <s v="MD|MYDB-20260804264310|DN00001/MN00216|SPBU 54.622.18|082245796524"/>
    <s v="MYDIGIBIZPARTNER"/>
    <m/>
    <m/>
    <m/>
    <m/>
    <m/>
    <m/>
    <m/>
    <m/>
    <s v="Management Janji"/>
    <s v="2026-08-06 10:00:00 | Nama PIC : Bapak Agus No HP : 082245796524 No Alternatif : - M Janji : 06/08/2026 Jam Pasang : Pagi NoteÃ‚Â :  Hubungi terlebih dahulu sebelum ke lokasi "/>
    <s v="FCC"/>
    <d v="2026-05-08T11:39:53"/>
    <d v="2026-08-06T10:00:00"/>
    <m/>
    <s v="PS"/>
    <s v="X"/>
    <s v="NO ADDON"/>
    <n v="20260805"/>
    <s v="Completed"/>
    <s v="HSI Bisnis Promo HUT Telkom PSB 70% - 50 Mbps"/>
    <s v="INDIBIZ"/>
    <m/>
    <m/>
    <d v="2026-08-06T10:00:00"/>
    <s v="2026-08-06 10:00:00 | Nama PIC : Bapak Agus No HP : 082245796524 No Alternatif : - M Janji : 06/08/2026 Jam Pasang : Pagi NoteÃ‚Â :  Hubungi terlebih dahulu sebelum ke lokasi "/>
    <n v="2026"/>
    <n v="8"/>
    <n v="5"/>
    <d v="2026-08-05T00:00:00"/>
    <n v="-1.4166666666642413"/>
    <x v="0"/>
    <x v="14"/>
  </r>
  <r>
    <n v="1189"/>
    <n v="1002512303"/>
    <n v="3"/>
    <x v="5"/>
    <n v="5"/>
    <s v="SBY SELATAN"/>
    <s v="MANYAR"/>
    <s v="GBG"/>
    <s v="REG"/>
    <s v="AO"/>
    <s v="NEW SALES"/>
    <s v="1P INET"/>
    <s v="Completed (PS)"/>
    <s v="RBS-Regional 3"/>
    <d v="2026-08-06T12:58:56"/>
    <d v="2026-08-07T15:23:41"/>
    <n v="69359950"/>
    <m/>
    <n v="152320246220"/>
    <s v="Green Mile Indonesia"/>
    <s v="ODP-MYR-FCJ/69 FCJ/D07/01.69"/>
    <s v="WO061070306"/>
    <m/>
    <m/>
    <m/>
    <n v="112.7576342"/>
    <n v="-7.2787804999999999"/>
    <s v="MD|MYID-4042608050004|RBIZBestdeals|Green Mile Indonesia|085736570264"/>
    <s v="SOBIZ"/>
    <m/>
    <m/>
    <m/>
    <m/>
    <m/>
    <m/>
    <m/>
    <m/>
    <s v="Management Janji"/>
    <s v="2026-08-11 08:00:00 | Nama : BP GADING (IT) No Hp : 085736570264 No Alt :  Tgl Pemasangan : 07 Agustus 2026 Interval : SIANG Note : Hubungi pelanggan terlebih dahulu"/>
    <s v="FCC"/>
    <d v="2026-06-08T13:10:52"/>
    <d v="2026-08-11T08:00:00"/>
    <m/>
    <s v="PS"/>
    <s v="DARMO GUBENG"/>
    <s v="NO ADDON"/>
    <n v="20260807"/>
    <s v="Completed"/>
    <s v="HSI Bisnis Basic Promo HUT Telkom PSB 70% - 100 Mbps"/>
    <s v="INDIBIZ"/>
    <m/>
    <m/>
    <d v="2026-08-11T08:00:00"/>
    <s v="2026-08-11 08:00:00 | Nama : BP GADING (IT) No Hp : 085736570264 No Alt :  Tgl Pemasangan : 07 Agustus 2026 Interval : SIANG Note : Hubungi pelanggan terlebih dahulu"/>
    <n v="2026"/>
    <n v="8"/>
    <n v="7"/>
    <d v="2026-08-07T00:00:00"/>
    <n v="-4.3333333333357587"/>
    <x v="0"/>
    <x v="12"/>
  </r>
  <r>
    <n v="1190"/>
    <n v="1002505511"/>
    <n v="3"/>
    <x v="6"/>
    <n v="5"/>
    <s v="SIDOARJO"/>
    <s v="MOJOKERTO"/>
    <s v="MIP"/>
    <s v="REG"/>
    <s v="AO"/>
    <s v="NEW SALES"/>
    <m/>
    <s v="OSS - FALLOUT"/>
    <s v="RBS-Regional 3"/>
    <d v="2026-08-03T08:42:40"/>
    <d v="2026-08-10T08:58:41"/>
    <n v="69357180"/>
    <m/>
    <n v="152313204392"/>
    <s v="SMP ENTREPRENEUR DAARUS SHALAWAT"/>
    <s v="ODP-MIP-FA/40"/>
    <s v="WO060760288"/>
    <m/>
    <m/>
    <m/>
    <n v="112.4777466"/>
    <n v="-7.4137721000000001"/>
    <s v="|MC30217|/AHMAD MAKSUM AMIN/87752703567/ppdaarusshalawat@gmail.com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010577|MYDITA"/>
    <s v="FCC"/>
    <d v="2026-03-08T08:55:09"/>
    <d v="2026-08-04T08:00:00"/>
    <s v="Kendala Pelanggan"/>
    <s v="FO_WFM"/>
    <s v="MOJOKERTO"/>
    <s v="NETMONK"/>
    <m/>
    <s v="Provisioning Failed|WFM|INF009008520|HOL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: 04/08/2026 Jam pemasangan : pagi / siang Info Tambahan : Hubungi pelanggan dulu sebelum ke lokasi. terima kasih |40010577|MYDITA"/>
    <m/>
    <m/>
    <m/>
    <e v="#NUM!"/>
    <e v="#NUM!"/>
    <x v="1"/>
    <x v="13"/>
  </r>
  <r>
    <n v="1191"/>
    <n v="1002518516"/>
    <n v="3"/>
    <x v="1"/>
    <n v="4"/>
    <s v="SEMARANG"/>
    <s v="INNER - SEMARANG JATENG UTARA"/>
    <s v="BMK"/>
    <s v="REG"/>
    <s v="AO"/>
    <s v="NEW SALES"/>
    <s v="1P INET"/>
    <s v="MIE - SEND SURVEY"/>
    <s v="RBS-Regional 3"/>
    <d v="2026-08-10T16:41:57"/>
    <d v="2026-08-10T16:44:01"/>
    <n v="69362732"/>
    <m/>
    <n v="141423136633"/>
    <s v="ERABLUE NGESREP"/>
    <s v="ODP-BMK-FB/010 FB/D09/010.01"/>
    <s v="WO061431637"/>
    <m/>
    <m/>
    <m/>
    <n v="110.422167"/>
    <n v="-7.0496670000000003"/>
    <s v="|MN02713|MYIA-080701073796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SURVEY_NEW_MANJA"/>
    <s v="X"/>
    <s v="NO ADDON"/>
    <m/>
    <s v="MIE - SEND SURVEY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1"/>
    <x v="1"/>
  </r>
  <r>
    <n v="1192"/>
    <n v="1002514539"/>
    <n v="3"/>
    <x v="4"/>
    <n v="5"/>
    <s v="MATARAM"/>
    <s v="BIMA"/>
    <s v="SIL"/>
    <s v="REG"/>
    <s v="AO"/>
    <s v="NEW SALES"/>
    <m/>
    <s v="Completed (PS)"/>
    <s v="RBS-Regional 3"/>
    <d v="2026-08-07T13:10:17"/>
    <d v="2026-08-07T14:50:05"/>
    <n v="69356983"/>
    <m/>
    <n v="172617203048"/>
    <s v="CV. JOHAN TEKNIK"/>
    <s v="ODP-SIL-FAA/46"/>
    <s v="WO061163122"/>
    <m/>
    <m/>
    <m/>
    <n v="118.6272788"/>
    <n v="-8.5061937000000007"/>
    <s v="MD|MYDB-20260731264061|DB10005/MB10152|CV. JOHAN TEKNIK|085135771403"/>
    <s v="MYDIGIBIZPARTNER"/>
    <m/>
    <m/>
    <m/>
    <m/>
    <m/>
    <m/>
    <m/>
    <m/>
    <s v="Management Janji"/>
    <s v="2026-08-04 08:00:00 | M Janji : (03/08/2026)  jam Pasang : 09:00  Note : hubungi pelanggan jika ingin kelokasi"/>
    <s v="FCC"/>
    <d v="2026-07-08T13:25:39"/>
    <m/>
    <m/>
    <s v="PS"/>
    <s v="BIMA BARAT"/>
    <s v="NO ADDON"/>
    <n v="20260807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07:00:00"/>
    <s v="2026-08-04 08:00:00 | M Janji : (03/08/2026)  jam Pasang : 09:00  Note : hubungi pelanggan jika ingin kelokasi"/>
    <n v="2026"/>
    <n v="8"/>
    <n v="7"/>
    <d v="2026-08-07T00:00:00"/>
    <n v="-0.29166666666424135"/>
    <x v="0"/>
    <x v="8"/>
  </r>
  <r>
    <n v="1193"/>
    <n v="1002516330"/>
    <n v="3"/>
    <x v="1"/>
    <n v="4"/>
    <s v="PEKALONGAN"/>
    <s v="BREBES"/>
    <s v="TTL"/>
    <s v="REG"/>
    <s v="AO"/>
    <s v="NEW SALES"/>
    <s v="1P INET"/>
    <s v="Completed (PS)"/>
    <s v="RBS-Regional 3"/>
    <d v="2026-08-09T09:37:56"/>
    <d v="2026-08-10T12:40:10"/>
    <n v="69361726"/>
    <m/>
    <n v="142204107554"/>
    <s v="ONLINESHOP ADIM"/>
    <s v="ODP-TTL-FL/072 FL/D02/072.01"/>
    <s v="WO061304103"/>
    <m/>
    <m/>
    <m/>
    <n v="108.884513005614"/>
    <n v="-6.8923399109646102"/>
    <s v="MD|MYDB-20260808264793|SC20016/MC20202|ONLINESHOP ADIM|08981271816"/>
    <s v="MYDIGIBIZPARTNER"/>
    <m/>
    <m/>
    <m/>
    <m/>
    <m/>
    <m/>
    <m/>
    <m/>
    <s v="Management Janji"/>
    <s v="2026-08-10 08:00:00 | Nama PIC:  bp adim  No HP: 08981271816 Alt: Tanggal: 10/8/2026 Jam Pasang: Pagi Note: Hubungi sebelum ke lokasi, terimakasih."/>
    <s v="FCC"/>
    <d v="2026-09-08T09:39:50"/>
    <d v="2026-08-10T08:00:00"/>
    <m/>
    <s v="PS"/>
    <s v="KETANGGUNGAN"/>
    <s v="NO ADDON"/>
    <n v="20260810"/>
    <s v="Completed"/>
    <s v="HSI Bisnis Promo HUT Telkom PSB 70% - 200 Mbps"/>
    <s v="INDIBIZ"/>
    <m/>
    <m/>
    <d v="2026-08-10T08:00:00"/>
    <s v="2026-08-10 08:00:00 | Nama PIC:  bp adim  No HP: 08981271816 Alt: Tanggal: 10/8/2026 Jam Pasang: Pagi Note: Hubungi sebelum ke lokasi, terimakasih."/>
    <n v="2026"/>
    <n v="8"/>
    <n v="10"/>
    <d v="2026-08-10T00:00:00"/>
    <n v="-0.33333333333575865"/>
    <x v="0"/>
    <x v="1"/>
  </r>
  <r>
    <n v="1194"/>
    <n v="1002505528"/>
    <n v="3"/>
    <x v="4"/>
    <n v="5"/>
    <s v="MATARAM"/>
    <s v="SUMBAWA"/>
    <s v="MLK"/>
    <s v="REG"/>
    <s v="AO"/>
    <s v="NEW SALES"/>
    <s v="1P INET"/>
    <s v="Completed (PS)"/>
    <s v="RBS-Regional 3"/>
    <d v="2026-08-03T08:46:57"/>
    <d v="2026-08-04T15:00:58"/>
    <n v="69357164"/>
    <m/>
    <n v="172608206208"/>
    <s v="VECTOR UTAMA INDONESIA 02"/>
    <s v="ODP-MLK-FAE/18 FAE/D01/18.01"/>
    <s v="WO060755137"/>
    <m/>
    <m/>
    <m/>
    <n v="116.75307049704401"/>
    <n v="-8.9027604307455697"/>
    <s v="|MN02367|MYIA-043800500356/POI/RAHMAD RAMDHANI/081228245989/dhani@vector-corrosion.co.id"/>
    <s v="MYIB_ASSISTANT"/>
    <m/>
    <m/>
    <m/>
    <m/>
    <m/>
    <m/>
    <m/>
    <m/>
    <s v="Management Janji"/>
    <s v="2026-08-04 08:00:00 | Tanggal pemasangan: 27/07/2026 Jam pemasangan : pagi / siang Info Tambahan : Hubungi pelanggan dulu sebelum ke lokasi. terima kasih"/>
    <s v="FCC"/>
    <d v="2026-03-08T08:55:09"/>
    <d v="2026-08-04T08:00:00"/>
    <m/>
    <s v="PS"/>
    <s v="SUMBAWA BARAT"/>
    <s v="NETMONK"/>
    <n v="20260804"/>
    <s v="Completed"/>
    <s v="HSI Bisnis Bundling Netmonk Promo 2026 PSB 70% - 100 Mbps"/>
    <s v="INDIBIZ"/>
    <m/>
    <m/>
    <d v="2026-08-04T08:00:00"/>
    <s v="2026-08-04 08:00:00 | Tanggal pemasangan: 27/07/2026 Jam pemasangan : pagi / siang Info Tambahan : Hubungi pelanggan dulu sebelum ke lokasi. terima kasih"/>
    <n v="2026"/>
    <n v="8"/>
    <n v="4"/>
    <d v="2026-08-04T00:00:00"/>
    <n v="-0.33333333333575865"/>
    <x v="0"/>
    <x v="4"/>
  </r>
  <r>
    <n v="1195"/>
    <n v="1002515487"/>
    <n v="3"/>
    <x v="0"/>
    <n v="5"/>
    <s v="KEDIRI"/>
    <s v="KEDIRI"/>
    <s v="SBI"/>
    <s v="REG"/>
    <s v="AO"/>
    <s v="NEW SALES"/>
    <s v="1P INET"/>
    <s v="Completed (PS)"/>
    <s v="RBS-Regional 3"/>
    <d v="2026-08-07T18:53:56"/>
    <d v="2026-08-08T13:33:44"/>
    <n v="69361153"/>
    <m/>
    <n v="152626204672"/>
    <s v="SPBU 54.641.32 CV SUMBER MAKMUR BERSAMA"/>
    <s v="ODP-SBI-FC/10 FC/D02/10.01"/>
    <s v="WO061201803"/>
    <m/>
    <m/>
    <m/>
    <n v="111.987472102046"/>
    <n v="-7.9586099180052097"/>
    <s v="MD|MYDB-20260806264580|DC20010/MC20002|SPBU 54.641.32 CV SUMBER MAKMUR BERSAMA|085259554964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55:10"/>
    <d v="2026-08-08T15:00:00"/>
    <m/>
    <s v="PS"/>
    <s v="NGADILUWIH"/>
    <s v="NO ADDON"/>
    <n v="20260808"/>
    <s v="Completed"/>
    <s v="HSI Bisnis Promo HUT Telkom PSB 70% - 100 Mbps"/>
    <s v="INDIBIZ"/>
    <m/>
    <m/>
    <d v="2026-08-08T15:00:00"/>
    <s v="2026-08-08 15:00:00 | M Janji : (08/08/026) jam Pasang : 09:00 Note : hubungi pelanggan jika ingin kelokasi"/>
    <n v="2026"/>
    <n v="8"/>
    <n v="8"/>
    <d v="2026-08-08T00:00:00"/>
    <n v="-0.625"/>
    <x v="0"/>
    <x v="24"/>
  </r>
  <r>
    <n v="1196"/>
    <n v="1002518055"/>
    <n v="3"/>
    <x v="1"/>
    <n v="4"/>
    <s v="SEMARANG"/>
    <s v="KENDAL"/>
    <s v="KDL"/>
    <s v="REG"/>
    <s v="AO"/>
    <s v="NEW SALES"/>
    <s v="1P INET"/>
    <s v="MIE - SEND SURVEY"/>
    <s v="RBS-Regional 3"/>
    <d v="2026-08-10T14:34:58"/>
    <d v="2026-08-10T14:36:01"/>
    <n v="69362585"/>
    <m/>
    <n v="146457106359"/>
    <s v="SPBU 44.513.22 PROTOMULYO"/>
    <s v="ODP-KDL-FX/073 FX/D08/073.01"/>
    <s v="WO061411028"/>
    <m/>
    <m/>
    <m/>
    <n v="110.24968"/>
    <n v="-6.9777250000000004"/>
    <s v="|MN02184|MYIA-083767900782/POI/TARA NAJMIA LUTHFITA SARI /085740905252/spbu4451322@gmail.com"/>
    <s v="MYIB_ASSISTANT"/>
    <m/>
    <m/>
    <m/>
    <m/>
    <m/>
    <m/>
    <m/>
    <m/>
    <s v="Management Janji"/>
    <s v="2026-08-11 13:00:00 | M Janji : (11/08/2026) jam Pasang : 09:00 Note : hubungi pelanggan jika ingin kelokasi "/>
    <s v="FCC"/>
    <d v="2026-10-08T14:39:40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M Janji : (11/08/2026) jam Pasang : 09:00 Note : hubungi pelanggan jika ingin kelokasi "/>
    <m/>
    <m/>
    <m/>
    <e v="#NUM!"/>
    <e v="#NUM!"/>
    <x v="1"/>
    <x v="1"/>
  </r>
  <r>
    <n v="1197"/>
    <n v="1002517716"/>
    <n v="3"/>
    <x v="4"/>
    <n v="5"/>
    <s v="MATARAM"/>
    <s v="SUMBAWA"/>
    <s v="SBW"/>
    <s v="REG"/>
    <s v="AO"/>
    <s v="NEW SALES"/>
    <m/>
    <s v="Completed (PS)"/>
    <s v="RBS-Regional 3"/>
    <d v="2026-08-10T13:17:13"/>
    <d v="2026-08-10T14:41:57"/>
    <n v="69360715"/>
    <m/>
    <n v="172606792137"/>
    <s v="RUMAH MAKAN BESTUNGIL"/>
    <s v="ODP-SBW-FBE/05"/>
    <s v="WO061398719"/>
    <m/>
    <m/>
    <m/>
    <n v="117.4053983"/>
    <n v="-8.4886441000000001"/>
    <s v="|MN01595|MYIA-008416179563/POI/NURUL WAHIDAH/081237072219/ptbestungilmitrasejahtera@gmail.com"/>
    <s v="Sales Profesional"/>
    <m/>
    <m/>
    <m/>
    <m/>
    <m/>
    <m/>
    <m/>
    <m/>
    <s v="Management Janji"/>
    <s v="2026-08-08 13:00:00 | Tanggal pemasangan: 08/08/2026  Jam pemasangan : siang  Info Tambahan : Hubungi pelanggan dulu sebelum ke lokasi  terima kasih."/>
    <s v="FCC"/>
    <d v="2026-10-08T13:25:34"/>
    <m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Tanggal pemasangan: 08/08/2026  Jam pemasangan : siang  Info Tambahan : Hubungi pelanggan dulu sebelum ke lokasi  terima kasih."/>
    <n v="2026"/>
    <n v="8"/>
    <n v="10"/>
    <d v="2026-08-10T00:00:00"/>
    <n v="-0.29166666666424135"/>
    <x v="0"/>
    <x v="4"/>
  </r>
  <r>
    <n v="1198"/>
    <n v="1002518080"/>
    <n v="3"/>
    <x v="3"/>
    <n v="4"/>
    <s v="YOGYAKARTA"/>
    <s v="GUNUNG KIDUL"/>
    <s v="WNS"/>
    <s v="REG"/>
    <s v="AO"/>
    <s v="NEW SALES"/>
    <m/>
    <s v="Completed (PS)"/>
    <s v="RBS-Regional 3"/>
    <d v="2026-08-10T14:41:37"/>
    <d v="2026-08-10T16:08:21"/>
    <n v="69360950"/>
    <m/>
    <n v="143135115072"/>
    <s v="UPT PUSKESMAS PALIYAN"/>
    <s v="ODP-WNS-FAY/038"/>
    <s v="WO061413165"/>
    <m/>
    <m/>
    <m/>
    <n v="110.5139851"/>
    <n v="-7.9997522999999999"/>
    <s v="|MN00277|MYIA-069233367829/POI/Supriayanta/081326235702/pusk.paliyan@gmail.com"/>
    <s v="Sales Profesional"/>
    <m/>
    <m/>
    <m/>
    <m/>
    <m/>
    <m/>
    <m/>
    <m/>
    <s v="Management Janji"/>
    <s v="2026-08-08 13:00:00 | telp :081326235702   alt : pagi / siang 08/08/2026  hub sebelum ke lokasi   "/>
    <s v="FCC"/>
    <d v="2026-10-08T14:55:31"/>
    <m/>
    <m/>
    <s v="PS"/>
    <s v="WONOSARI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telp :081326235702   alt : pagi / siang 08/08/2026  hub sebelum ke lokasi   "/>
    <n v="2026"/>
    <n v="8"/>
    <n v="10"/>
    <d v="2026-08-10T00:00:00"/>
    <n v="-0.29166666666424135"/>
    <x v="0"/>
    <x v="1"/>
  </r>
  <r>
    <n v="1199"/>
    <n v="1002516070"/>
    <n v="3"/>
    <x v="4"/>
    <n v="5"/>
    <s v="MATARAM"/>
    <s v="INNER - NUSA TENGGARA"/>
    <s v="SWE"/>
    <s v="REG"/>
    <s v="AO"/>
    <s v="NEW SALES"/>
    <s v="1P INET"/>
    <s v="Completed (PS)"/>
    <s v="RBS-Regional 3"/>
    <d v="2026-08-08T15:04:57"/>
    <d v="2026-08-10T09:05:32"/>
    <n v="69361546"/>
    <m/>
    <n v="172605804107"/>
    <s v="TOKO WISNU"/>
    <s v="ODP-SWE-FAH/03"/>
    <s v="WO061271962"/>
    <m/>
    <m/>
    <m/>
    <n v="116.19621444493499"/>
    <n v="-8.5867684548415202"/>
    <s v="MD|MYDB-20260807264654|SC00001/MC00069|TOKO WISNU|085955055717"/>
    <s v="MYDIGIBIZPARTNER"/>
    <m/>
    <m/>
    <m/>
    <m/>
    <m/>
    <m/>
    <m/>
    <m/>
    <s v="Management Janji"/>
    <s v="2026-08-09 13:00:00 | Nama PIC : Bp Wisnu No Hp : 085955055717 No Alt : - Tgl Pemasangan : 09 Agustus 2026 Interval : PAGI  Note : Hubungi pelanggan terlebih dahulu"/>
    <s v="FCC"/>
    <d v="2026-08-08T15:10:03"/>
    <d v="2026-08-09T13:00:00"/>
    <m/>
    <s v="PS"/>
    <s v="X"/>
    <s v="NO ADDON"/>
    <n v="20260810"/>
    <s v="Completed"/>
    <s v="HSI Bisnis Promo HUT Telkom PSB 70% - 100 Mbps Dual Band"/>
    <s v="INDIBIZ"/>
    <m/>
    <m/>
    <d v="2026-08-09T13:00:00"/>
    <s v="2026-08-09 13:00:00 | Nama PIC : Bp Wisnu No Hp : 085955055717 No Alt : - Tgl Pemasangan : 09 Agustus 2026 Interval : PAGI  Note : Hubungi pelanggan terlebih dahulu"/>
    <n v="2026"/>
    <n v="8"/>
    <n v="10"/>
    <d v="2026-08-10T00:00:00"/>
    <n v="0.45833333333575865"/>
    <x v="0"/>
    <x v="30"/>
  </r>
  <r>
    <n v="1200"/>
    <n v="1002509817"/>
    <n v="3"/>
    <x v="2"/>
    <n v="5"/>
    <s v="SINGARJA"/>
    <s v="SINGARAJA"/>
    <s v="SRR"/>
    <s v="REG"/>
    <s v="AO"/>
    <s v="NEW SALES"/>
    <m/>
    <s v="WAITING AKTIFASI IHLD"/>
    <s v="RBS-Regional 3"/>
    <d v="2026-08-05T09:44:48"/>
    <d v="2026-08-06T15:00:03"/>
    <n v="69353114"/>
    <m/>
    <m/>
    <s v="PT KENCANA MAJU BERSAMA"/>
    <m/>
    <s v="WO060807888"/>
    <m/>
    <m/>
    <m/>
    <n v="114.94404900000001"/>
    <n v="-8.2257459999999991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5-08T09:55:13"/>
    <m/>
    <m/>
    <s v="UNSC"/>
    <s v="X"/>
    <s v="NO ADDON"/>
    <m/>
    <s v="WAITING:  |MYDITA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1"/>
    <x v="32"/>
  </r>
  <r>
    <n v="1201"/>
    <n v="1002511793"/>
    <n v="3"/>
    <x v="6"/>
    <n v="5"/>
    <s v="SIDOARJO"/>
    <s v="MOJOKERTO"/>
    <s v="MJS"/>
    <s v="REG"/>
    <s v="AO"/>
    <s v="NEW SALES"/>
    <m/>
    <s v="Completed (PS)"/>
    <s v="RBS-Regional 3"/>
    <d v="2026-08-06T10:28:43"/>
    <d v="2026-08-06T18:45:39"/>
    <n v="69359729"/>
    <m/>
    <n v="152330220677"/>
    <s v="SMA NEGERI 1 MOJOSARI"/>
    <s v="ODP-MJS-FQ/29"/>
    <s v="WO061069510"/>
    <m/>
    <m/>
    <m/>
    <n v="112.5609852"/>
    <n v="-7.5090361000000003"/>
    <s v="|MN01575|/SMA NEGERI 1 MOJOSARI/WINBACK 2.0 HSI B2B (1:2) 100MBPS 440RB PSB DISC 70%//info@sman1mojosari.sch.id/HERMAWAN/89629723894"/>
    <s v="Sales Force DBS"/>
    <m/>
    <m/>
    <m/>
    <m/>
    <m/>
    <m/>
    <m/>
    <m/>
    <s v="Management Janji"/>
    <s v="2026-08-07 13:00:00|Jam pemasangan : 12.00 Info Tambahan : Hubungi pelanggan dulu sebelum ke lokasi terimakasih  |40951378|MYDITA"/>
    <s v="FCC"/>
    <d v="2026-06-08T10:39:54"/>
    <d v="2026-08-07T13:00:00"/>
    <m/>
    <s v="PS"/>
    <s v="MOJOKERT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Jam pemasangan : 12.00 Info Tambahan : Hubungi pelanggan dulu sebelum ke lokasi terimakasih  |40951378|MYDITA"/>
    <n v="2026"/>
    <n v="8"/>
    <n v="6"/>
    <d v="2026-08-06T00:00:00"/>
    <n v="-1.5416666666642413"/>
    <x v="0"/>
    <x v="13"/>
  </r>
  <r>
    <n v="1202"/>
    <n v="1002505643"/>
    <n v="3"/>
    <x v="5"/>
    <n v="5"/>
    <s v="SBY UTARA"/>
    <s v="TANDES"/>
    <s v="KNN"/>
    <s v="REG"/>
    <s v="AO"/>
    <s v="NEW SALES"/>
    <s v="1P INET"/>
    <s v="Completed (PS)"/>
    <s v="RBS-Regional 3"/>
    <d v="2026-08-03T09:40:57"/>
    <d v="2026-08-03T21:09:34"/>
    <n v="69357260"/>
    <m/>
    <n v="152412248025"/>
    <s v="Cv. Sarana Multi Keramindo"/>
    <s v="ODP-KND-FGU/18 FGU/D01/18.01"/>
    <s v="WO060759565"/>
    <m/>
    <m/>
    <m/>
    <n v="112.61867199093101"/>
    <n v="-7.2456401350052904"/>
    <s v="MD|MYDB-20260803264219|DN00001/MN02280|Cv. Sarana Multi Keramindo|82231881989"/>
    <s v="MYDIGIBIZPARTNER"/>
    <m/>
    <m/>
    <m/>
    <m/>
    <m/>
    <m/>
    <m/>
    <m/>
    <s v="Management Janji"/>
    <s v="2026-08-04 08:00:00 | Tanggal pemasangan : 04 agustus 2026 Jam pemasangan : 08.00 - 12.00 Info Tambahan : Hubungi pelanggan dulu sebelum ke lokasi terimakasih"/>
    <s v="FCC"/>
    <d v="2026-03-08T09:55:19"/>
    <d v="2026-08-04T08:00:00"/>
    <m/>
    <s v="PS"/>
    <s v="KANDANGAN"/>
    <s v="NETMONK"/>
    <n v="20260803"/>
    <s v="Completed"/>
    <s v="HSI Bisnis Bundling Netmonk Promo 2026 PSB 70% - 50 Mbps"/>
    <s v="INDIBIZ"/>
    <m/>
    <m/>
    <d v="2026-08-04T08:00:00"/>
    <s v="2026-08-04 08:00:00 | Tanggal pemasangan : 04 agustus 2026 Jam pemasangan : 08.00 - 12.00 Info Tambahan : Hubungi pelanggan dulu sebelum ke lokasi terimakasih"/>
    <n v="2026"/>
    <n v="8"/>
    <n v="3"/>
    <d v="2026-08-03T00:00:00"/>
    <n v="-1.3333333333357587"/>
    <x v="0"/>
    <x v="26"/>
  </r>
  <r>
    <n v="1203"/>
    <n v="1002516576"/>
    <n v="3"/>
    <x v="0"/>
    <n v="5"/>
    <s v="MALANG"/>
    <s v="KEPANJEN"/>
    <s v="TUR"/>
    <s v="REG"/>
    <s v="AO"/>
    <s v="NEW SALES"/>
    <s v="1P INET"/>
    <s v="Completed (PS)"/>
    <s v="RBS-Regional 3"/>
    <d v="2026-08-09T15:53:58"/>
    <d v="2026-08-10T13:22:57"/>
    <n v="69361937"/>
    <m/>
    <n v="152713217304"/>
    <s v="Spbu 54.651.36"/>
    <s v="ODP-TUR-FS/14 FS/D02/14.01"/>
    <s v="WO061331875"/>
    <m/>
    <m/>
    <m/>
    <n v="112.67891299999999"/>
    <n v="-8.1314449999999994"/>
    <s v="|MN02540|MYIA-060344004279/POI/Muhamad Ardiani/081333219720/muhammadardiani98@gmail.com"/>
    <s v="MYIB_ASSISTANT"/>
    <m/>
    <m/>
    <m/>
    <m/>
    <m/>
    <m/>
    <m/>
    <m/>
    <s v="Management Janji"/>
    <s v="2026-08-10 13:00:00 | Tanggal pemasangan: 10/08/2026 Jam pemasangan : 08.00 - 12.00 Info Tambahan : Hubungi pelanggan dulu sebelum ke lokasi. terima kasih  "/>
    <s v="FCC"/>
    <d v="2026-09-08T15:55:13"/>
    <d v="2026-08-10T13:00:00"/>
    <m/>
    <s v="PS"/>
    <s v="TUREN"/>
    <s v="NO ADDON"/>
    <n v="20260810"/>
    <s v="Completed"/>
    <s v="HSI Bisnis Promo HUT Telkom PSB 70% - 50 Mbps"/>
    <s v="INDIBIZ"/>
    <m/>
    <m/>
    <d v="2026-08-10T13:00:00"/>
    <s v="2026-08-10 13:00:00 | Tanggal pemasangan: 10/08/2026 Jam pemasangan : 08.00 - 12.00 Info Tambahan : Hubungi pelanggan dulu sebelum ke lokasi. terima kasih  "/>
    <n v="2026"/>
    <n v="8"/>
    <n v="10"/>
    <d v="2026-08-10T00:00:00"/>
    <n v="-0.54166666666424135"/>
    <x v="0"/>
    <x v="23"/>
  </r>
  <r>
    <n v="1204"/>
    <n v="1002507657"/>
    <n v="3"/>
    <x v="3"/>
    <n v="4"/>
    <s v="MAGELANG"/>
    <s v="WONOSOBO"/>
    <s v="WOS"/>
    <s v="REG"/>
    <s v="AO"/>
    <s v="NEW SALES"/>
    <m/>
    <s v="FCC - HD1A - PROGRESS"/>
    <s v="RBS-Regional 3"/>
    <d v="2026-08-04T11:11:36"/>
    <d v="2026-08-04T11:13:18"/>
    <n v="69358117"/>
    <m/>
    <n v="141373127382"/>
    <s v="The Heaven Glamping &amp; Resto"/>
    <m/>
    <m/>
    <m/>
    <m/>
    <m/>
    <n v="109.929609085224"/>
    <n v="-7.27128146766589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1"/>
  </r>
  <r>
    <n v="1205"/>
    <n v="1002516095"/>
    <n v="3"/>
    <x v="0"/>
    <n v="5"/>
    <s v="MADIUN"/>
    <s v="MADIUN"/>
    <s v="CRB"/>
    <s v="REG"/>
    <s v="AO"/>
    <s v="NEW SALES"/>
    <s v="1P INET"/>
    <s v="7 | OSS - PROVISIONING ISSUED"/>
    <s v="RBS-Regional 3"/>
    <d v="2026-08-08T15:28:57"/>
    <d v="2026-08-10T08:06:58"/>
    <n v="69361565"/>
    <m/>
    <n v="152632209838"/>
    <s v="SPBU SIDOMULYO"/>
    <s v="ODP-CRB-FK/32 FK/D07/32.01"/>
    <s v="WO061275349"/>
    <m/>
    <m/>
    <m/>
    <n v="111.620149"/>
    <n v="-7.5787680000000002"/>
    <s v="|MC20208|MYIA-047366687312/POI/Muhammad rizal muhaimin/085745335317/muh13092002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5:40:04"/>
    <d v="2026-08-10T08:00:00"/>
    <m/>
    <s v="PI"/>
    <s v="CARUBAN"/>
    <s v="NO ADDON"/>
    <m/>
    <s v="Provisioning Issued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m/>
    <m/>
    <m/>
    <e v="#NUM!"/>
    <e v="#NUM!"/>
    <x v="1"/>
    <x v="21"/>
  </r>
  <r>
    <n v="1206"/>
    <n v="1002517877"/>
    <n v="3"/>
    <x v="5"/>
    <n v="5"/>
    <s v="MADURA"/>
    <s v="BANGKALAN"/>
    <s v="KML"/>
    <s v="REG"/>
    <s v="AO"/>
    <s v="NEW SALES"/>
    <m/>
    <s v="OSS - FALLOUT"/>
    <s v="RBS-Regional 3"/>
    <d v="2026-08-10T13:56:56"/>
    <d v="2026-08-10T18:50:04"/>
    <n v="69361506"/>
    <m/>
    <n v="152436204683"/>
    <s v="Toko Santriawan UTM"/>
    <s v="ODP-KML-FAC/18"/>
    <s v="WO061404491"/>
    <m/>
    <m/>
    <m/>
    <n v="112.72676914"/>
    <n v="-7.1258755999999996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 Interval : PAGI SIANG  Note : Hubungi pelanggan terlebih dahulu|40981182|MYDITA"/>
    <s v="FCC"/>
    <d v="2026-10-08T14:09:59"/>
    <m/>
    <s v="Kendala Pelanggan"/>
    <s v="FO_WFM"/>
    <s v="X"/>
    <s v="NO ADDON"/>
    <m/>
    <s v="Provisioning Failed|WFM|INF009015097|FW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0T07:00:00"/>
    <s v="2026-08-09 15:00:00|Tgl Pemasangan : 09 Agustus 2026  Interval : PAGI SIANG  Note : Hubungi pelanggan terlebih dahulu|40981182|MYDITA"/>
    <m/>
    <m/>
    <m/>
    <e v="#NUM!"/>
    <e v="#NUM!"/>
    <x v="1"/>
    <x v="7"/>
  </r>
  <r>
    <n v="1207"/>
    <n v="1002516125"/>
    <n v="3"/>
    <x v="5"/>
    <n v="5"/>
    <s v="SBY SELATAN"/>
    <s v="MANYAR"/>
    <s v="JGR"/>
    <s v="REG"/>
    <s v="AO"/>
    <s v="NEW SALES"/>
    <s v="1P INET"/>
    <s v="100 | REVOKE COMPLETED"/>
    <s v="RBS-Regional 3"/>
    <d v="2026-08-08T15:58:57"/>
    <d v="2026-08-09T14:24:02"/>
    <n v="69361580"/>
    <m/>
    <n v="152310255671"/>
    <s v="CV IKSAN MANDIRI"/>
    <s v="ODP-RKT-FKE/12 FKE/D02/12.01"/>
    <s v="WO061278011"/>
    <m/>
    <m/>
    <m/>
    <n v="112.81386910000001"/>
    <n v="-7.3370407999999996"/>
    <s v="MD|MYDB-20260808264748|DN00001/MN00443|CV IKSAN MANDIRI|087747620077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6:09:53"/>
    <d v="2026-08-09T13:00:00"/>
    <m/>
    <s v="REVOKE"/>
    <s v="JAGIR"/>
    <s v="NO ADDON"/>
    <m/>
    <s v="Revoke Completed"/>
    <s v="HSI Bisnis Promo HUT Telkom PSB 70% - 3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1"/>
    <x v="12"/>
  </r>
  <r>
    <n v="1208"/>
    <n v="1002510620"/>
    <n v="3"/>
    <x v="1"/>
    <n v="4"/>
    <s v="SEMARANG"/>
    <s v="INNER - SEMARANG JATENG UTARA"/>
    <s v="BMK"/>
    <s v="REG"/>
    <s v="AO"/>
    <s v="NEW SALES"/>
    <s v="1P INET"/>
    <s v="Completed (PS)"/>
    <s v="RBS-Regional 3"/>
    <d v="2026-08-05T13:43:57"/>
    <d v="2026-08-06T11:36:53"/>
    <n v="69359209"/>
    <m/>
    <n v="141423136601"/>
    <s v="BURJO SAMI RAOS"/>
    <s v="ODP-BMK-FY/013"/>
    <s v="WO060988484"/>
    <m/>
    <m/>
    <m/>
    <n v="110.44011812657099"/>
    <n v="-7.0669009856319303"/>
    <s v="MD|MYDB-20260805264399|DN00001/MN00663|BURJO SAMI RAOS|089515308132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3:54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  <x v="1"/>
  </r>
  <r>
    <n v="1209"/>
    <n v="1002512917"/>
    <n v="3"/>
    <x v="3"/>
    <n v="4"/>
    <s v="MAGELANG"/>
    <s v="MUNTILAN"/>
    <s v="MUN"/>
    <s v="REG"/>
    <s v="AO"/>
    <s v="NEW SALES"/>
    <s v="1P INET"/>
    <s v="OSS - FALLOUT"/>
    <s v="RBS-Regional 3"/>
    <d v="2026-08-06T15:31:57"/>
    <d v="2026-08-10T09:19:52"/>
    <n v="69360154"/>
    <m/>
    <n v="141146114805"/>
    <s v="Griya L Kos"/>
    <s v="ODP-MUN-FAG/090"/>
    <s v="WO061095127"/>
    <m/>
    <m/>
    <m/>
    <n v="110.285534"/>
    <n v="-7.5739229999999997"/>
    <s v="|MN02816|MYIA-021966598643/POI/Lia Tresnawati/081216639582/liatresnawati1813@gmail.com"/>
    <s v="MYIB_ASSISTANT"/>
    <m/>
    <m/>
    <m/>
    <m/>
    <m/>
    <m/>
    <m/>
    <m/>
    <s v="Management Janji"/>
    <s v="2026-08-10 08:00:00 | Waktu pemasnagan : 10 agustus 2026 Jam pemasangan : 09.00 Mohon hubungi pelanggan sebelum ke lokasi  Terima kasih"/>
    <s v="FCC"/>
    <d v="2026-06-08T15:40:04"/>
    <d v="2026-08-10T08:00:00"/>
    <s v="Kendala Teknik"/>
    <s v="FO_WFM"/>
    <s v="MUNTILAN"/>
    <s v="NO ADDON"/>
    <m/>
    <s v="Provisioning Failed|WFM|INF009008696|butuh tati 1btg, izin nok"/>
    <s v="HSI Bisnis Basic Promo HUT Telkom PSB 70% - 75 Mbps"/>
    <s v="INDIBIZ"/>
    <m/>
    <m/>
    <d v="2026-08-10T08:00:00"/>
    <s v="2026-08-10 08:00:00 | Waktu pemasnagan : 10 agustus 2026 Jam pemasangan : 09.00 Mohon hubungi pelanggan sebelum ke lokasi  Terima kasih"/>
    <m/>
    <m/>
    <m/>
    <e v="#NUM!"/>
    <e v="#NUM!"/>
    <x v="1"/>
    <x v="1"/>
  </r>
  <r>
    <n v="1210"/>
    <n v="1002514524"/>
    <n v="3"/>
    <x v="6"/>
    <n v="5"/>
    <s v="JEMBER"/>
    <s v="BANYUWANGI"/>
    <s v="WSO"/>
    <s v="REG"/>
    <s v="AO"/>
    <s v="NEW SALES"/>
    <s v="2P INET + VOICE"/>
    <s v="Completed (PS)"/>
    <s v="RBS-Regional 3"/>
    <d v="2026-08-07T12:58:56"/>
    <d v="2026-08-09T19:16:50"/>
    <n v="69360745"/>
    <n v="3332818006"/>
    <n v="152518202025"/>
    <s v="TOKO AYU"/>
    <s v="ODP-WSO-F01/02 GCL/F01/02.01"/>
    <s v="WO061158798"/>
    <m/>
    <m/>
    <m/>
    <n v="114.3926565"/>
    <n v="-7.9415131999999904"/>
    <s v="MD|MYDB-20260806264567|DC30008/MC30044|TOKO AYU|081230650815"/>
    <s v="MYDIGIBIZPARTNER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3:10:14"/>
    <d v="2026-08-08T13:00:00"/>
    <m/>
    <s v="PS"/>
    <s v="BANYUWANGI"/>
    <s v="NO ADDON"/>
    <n v="20260809"/>
    <s v="Completed"/>
    <s v="HSI Bisnis Basic Bundling Phone PSB 70% - Free 800 Menit Promo - 30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9"/>
    <d v="2026-08-09T00:00:00"/>
    <n v="0.45833333333575865"/>
    <x v="0"/>
    <x v="10"/>
  </r>
  <r>
    <n v="1211"/>
    <n v="1002509609"/>
    <n v="3"/>
    <x v="3"/>
    <n v="4"/>
    <s v="MAGELANG"/>
    <s v="WONOSOBO"/>
    <s v="WOS"/>
    <s v="REG"/>
    <s v="AO"/>
    <s v="NEW SALES"/>
    <s v="1P INET"/>
    <s v="Completed (PS)"/>
    <s v="RBS-Regional 3"/>
    <d v="2026-08-05T08:43:57"/>
    <d v="2026-08-05T13:29:25"/>
    <n v="69358758"/>
    <m/>
    <n v="141373127392"/>
    <s v="WARUNG KELONTONG KHOM"/>
    <s v="ODP-WOS-FAA/079 FAA/D06/079.01"/>
    <s v="WO060949764"/>
    <m/>
    <m/>
    <m/>
    <n v="109.9509"/>
    <n v="-7.4011448999999896"/>
    <s v="|MC80087|MYIA-007424223461/POI/EKO PURWANTO/087872848660/donobagus92@gmail.com"/>
    <s v="MYIB_ASSISTANT"/>
    <m/>
    <m/>
    <m/>
    <m/>
    <m/>
    <m/>
    <m/>
    <m/>
    <s v="Management Janji"/>
    <s v="2026-08-06 13:00:00 | Tanggal: 06/8/2026 Jam Pasang: Siang Note: Hubungi pelanggan sebelum ke lokasi, terima kasih."/>
    <s v="FCC"/>
    <d v="2026-05-08T08:54:50"/>
    <d v="2026-08-06T13:00:00"/>
    <m/>
    <s v="PS"/>
    <s v="X"/>
    <s v="NO ADDON"/>
    <n v="20260805"/>
    <s v="Completed"/>
    <s v="HSI Bisnis Promo HUT Telkom PSB 70% - 50 Mbps"/>
    <s v="INDIBIZ"/>
    <m/>
    <m/>
    <d v="2026-08-06T13:00:00"/>
    <s v="2026-08-06 13:00:00 | Tanggal: 06/8/2026 Jam Pasang: Siang Note: Hubungi pelanggan sebelum ke lokasi, terima kasih."/>
    <n v="2026"/>
    <n v="8"/>
    <n v="5"/>
    <d v="2026-08-05T00:00:00"/>
    <n v="-1.5416666666642413"/>
    <x v="0"/>
    <x v="1"/>
  </r>
  <r>
    <n v="1212"/>
    <n v="1002506069"/>
    <n v="3"/>
    <x v="1"/>
    <n v="4"/>
    <s v="SEMARANG"/>
    <s v="INNER - SEMARANG JATENG UTARA"/>
    <s v="SSL"/>
    <s v="REG"/>
    <s v="AO"/>
    <s v="NEW SALES"/>
    <s v="1P INET"/>
    <s v="102 | FOLLOW UP COMPLETED"/>
    <s v="RBS-Regional 3"/>
    <d v="2026-08-03T13:16:56"/>
    <d v="2026-08-05T15:49:14"/>
    <n v="69357504"/>
    <m/>
    <n v="141408117782"/>
    <s v="MBOK TIN"/>
    <s v="ODP-SSL-FG/067 FG/D08/067.01"/>
    <s v="WO060792655"/>
    <m/>
    <m/>
    <m/>
    <n v="110.428989976644"/>
    <n v="-6.9894890961456202"/>
    <s v="MD|MYDB-20260803264238|DN00001/MN00345|MBOK TIN|0817459690"/>
    <s v="MYDIGIBIZPARTNER"/>
    <m/>
    <m/>
    <m/>
    <m/>
    <m/>
    <m/>
    <m/>
    <m/>
    <s v="Management Janji"/>
    <s v="2026-08-04 13:00:00 | Nama PIC : Donny No HP : 0817459690 Alt :  M Janji : 04/08/2026 Jam Pasang : 08.00 - 13:00  NoteÃ‚Â :  hubungi terlebih dahulu sebelum kelokasi"/>
    <s v="FCC"/>
    <d v="2026-03-08T13:25:40"/>
    <d v="2026-08-04T13:00:00"/>
    <s v="Kendala Teknik"/>
    <s v="REVOKE"/>
    <s v="X"/>
    <s v="NO ADDON"/>
    <m/>
    <s v="Follow Up Revoke Completed, New Order ID : SC1002511078"/>
    <s v="HSI Bisnis Basic Promo HUT Telkom PSB 70% - 50 Mbps"/>
    <s v="INDIBIZ"/>
    <m/>
    <m/>
    <d v="2026-08-04T13:00:00"/>
    <s v="2026-08-04 13:00:00 | Nama PIC : Donny No HP : 0817459690 Alt :  M Janji : 04/08/2026 Jam Pasang : 08.00 - 13:00  NoteÃ‚Â :  hubungi terlebih dahulu sebelum kelokasi"/>
    <m/>
    <m/>
    <m/>
    <e v="#NUM!"/>
    <e v="#NUM!"/>
    <x v="1"/>
    <x v="1"/>
  </r>
  <r>
    <n v="1213"/>
    <n v="1002515853"/>
    <n v="3"/>
    <x v="2"/>
    <n v="5"/>
    <s v="DENPASAR"/>
    <s v="JIMBARAN"/>
    <s v="JBR"/>
    <s v="REG"/>
    <s v="AO"/>
    <s v="NEW SALES"/>
    <m/>
    <s v="CANCEL COMPLETED"/>
    <s v="RBS-Regional 3"/>
    <d v="2026-08-08T12:12:28"/>
    <d v="2026-08-10T12:54:49"/>
    <n v="69361394"/>
    <m/>
    <n v="172415797892"/>
    <s v="TOKO SEMBAKO WISNU"/>
    <s v="ODP-JBR-FY/22"/>
    <m/>
    <m/>
    <m/>
    <m/>
    <n v="115.1381749"/>
    <n v="-8.8239608999999994"/>
    <s v="|MN00087|/CP PAK KADEK KERTANA/081959428867/kadektana994@gmail.com"/>
    <s v="Sales Force DBS"/>
    <m/>
    <m/>
    <m/>
    <m/>
    <m/>
    <m/>
    <m/>
    <m/>
    <m/>
    <m/>
    <m/>
    <d v="2026-08-08T12:25:24"/>
    <m/>
    <m/>
    <s v="REJECT_FCC"/>
    <s v="JIMBARAN NUSA DUA"/>
    <s v="NO ADDON"/>
    <m/>
    <s v="DECLINE : Decline - Salah Tagging Lokasi / Venue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28"/>
  </r>
  <r>
    <n v="1214"/>
    <n v="1002505732"/>
    <n v="3"/>
    <x v="2"/>
    <n v="5"/>
    <s v="DENPASAR"/>
    <s v="SANUR"/>
    <s v="KLM"/>
    <s v="REG"/>
    <s v="AO"/>
    <s v="NEW SALES"/>
    <s v="1P INET"/>
    <s v="102 | FOLLOW UP COMPLETED"/>
    <s v="RBS-Regional 3"/>
    <d v="2026-08-03T10:14:56"/>
    <d v="2026-08-05T13:41:08"/>
    <n v="69357309"/>
    <m/>
    <n v="172401793343"/>
    <s v="PT POHON BIRU JAYA"/>
    <s v="ODP-KLM-FN/54 FN/D01/54.01"/>
    <s v="WO060763543"/>
    <m/>
    <m/>
    <m/>
    <n v="115.2388043"/>
    <n v="-8.6736056999999995"/>
    <s v="|MN01984|MYIA-050116075476/POI/Rezza/08170904091/fina.finance@sozoskinclinic.com"/>
    <s v="MYIB_ASSISTANT"/>
    <m/>
    <m/>
    <m/>
    <m/>
    <m/>
    <m/>
    <m/>
    <m/>
    <s v="Management Janji"/>
    <s v="2026-08-04 08:00:00 | M Janji : 4 agustus 2026 jam Pasang : pagi siang Note : hubungi pelanggan jika ingin kelokasi"/>
    <s v="FCC"/>
    <d v="2026-03-08T10:40:22"/>
    <d v="2026-08-04T08:00:00"/>
    <s v="Kendala Pelanggan"/>
    <s v="REVOKE"/>
    <s v="KALIASEM"/>
    <s v="NO ADDON"/>
    <m/>
    <s v="Follow Up Revoke Completed, New Order ID : SC1002510598"/>
    <s v="HSI Bisnis PSB 70% - 50 Mbps"/>
    <s v="INDIBIZ"/>
    <m/>
    <m/>
    <d v="2026-08-04T08:00:00"/>
    <s v="2026-08-04 08:00:00 | M Janji : 4 agustus 2026 jam Pasang : pagi siang Note : hubungi pelanggan jika ingin kelokasi"/>
    <m/>
    <m/>
    <m/>
    <e v="#NUM!"/>
    <e v="#NUM!"/>
    <x v="1"/>
    <x v="2"/>
  </r>
  <r>
    <n v="1215"/>
    <n v="1002504694"/>
    <n v="3"/>
    <x v="4"/>
    <n v="5"/>
    <s v="MATARAM"/>
    <s v="LOMBOK BARAT TENGAH"/>
    <s v="PRY"/>
    <s v="REG"/>
    <s v="AO"/>
    <s v="NEW SALES"/>
    <m/>
    <s v="Completed (PS)"/>
    <s v="RBS-Regional 3"/>
    <d v="2026-08-01T15:11:51"/>
    <d v="2026-08-01T16:16:29"/>
    <n v="69355251"/>
    <m/>
    <n v="172603791293"/>
    <s v="CAHAYA MUTIARA"/>
    <s v="ODP-PYA-FAC/14"/>
    <s v="WO060663523"/>
    <m/>
    <m/>
    <m/>
    <n v="116.35271"/>
    <n v="-8.7611399839999997"/>
    <s v="MD|MYDB-20260730263926|SC00001/MC00069|CAHAYA MUTIARA|081929345128"/>
    <s v="MYDIGIBIZPARTNER"/>
    <m/>
    <m/>
    <m/>
    <m/>
    <m/>
    <m/>
    <m/>
    <m/>
    <s v="Management Janji"/>
    <s v="2026-07-31 13:00:00 | Tanggal Pemasangan : 31 Juli 2026  Jam Pemasangan : 08:00 13:00  Info Tambahan : Hubungi pelanggan dulu sebelum ke lokasi terimakasih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Tanggal Pemasangan : 31 Juli 2026  Jam Pemasangan : 08:00 13:00  Info Tambahan : Hubungi pelanggan dulu sebelum ke lokasi terimakasih"/>
    <n v="2026"/>
    <n v="8"/>
    <n v="1"/>
    <d v="2026-08-01T00:00:00"/>
    <n v="-0.29166666666424135"/>
    <x v="0"/>
    <x v="9"/>
  </r>
  <r>
    <n v="1216"/>
    <n v="1002515754"/>
    <n v="3"/>
    <x v="1"/>
    <n v="4"/>
    <s v="PEKALONGAN"/>
    <s v="TEGAL"/>
    <s v="TEG"/>
    <s v="REG"/>
    <s v="AO"/>
    <s v="NEW SALES"/>
    <m/>
    <s v="Completed (PS)"/>
    <s v="RBS-Regional 3"/>
    <d v="2026-08-08T10:47:16"/>
    <d v="2026-08-08T12:26:56"/>
    <n v="69359906"/>
    <m/>
    <n v="142212126684"/>
    <s v="PT. Patra Logistik"/>
    <s v="ODP-TEG-FCL/074"/>
    <s v="WO061244977"/>
    <m/>
    <m/>
    <m/>
    <n v="109.187371"/>
    <n v="-6.8732620000000004"/>
    <s v="|MB00449|MYIA-045276889499/POI/ibu/081298132948/zaenal.arifin3@gmail.com"/>
    <s v="Sales Profesional"/>
    <m/>
    <m/>
    <m/>
    <m/>
    <m/>
    <m/>
    <m/>
    <m/>
    <s v="Management Janji"/>
    <s v="2026-08-07 08:00:00 | M Janji : (07/08/026)  jam Pasang : 09:00  Note : hubungi pelanggan jika ingin kelokasi  "/>
    <s v="FCC"/>
    <d v="2026-08-08T10:54:57"/>
    <m/>
    <m/>
    <s v="PS"/>
    <s v="X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7:00:00"/>
    <s v="2026-08-07 08:00:00 | M Janji : (07/08/026)  jam Pasang : 09:00  Note : hubungi pelanggan jika ingin kelokasi  "/>
    <n v="2026"/>
    <n v="8"/>
    <n v="8"/>
    <d v="2026-08-08T00:00:00"/>
    <n v="-0.29166666666424135"/>
    <x v="0"/>
    <x v="1"/>
  </r>
  <r>
    <n v="1217"/>
    <n v="1002507419"/>
    <n v="3"/>
    <x v="6"/>
    <n v="5"/>
    <s v="PASURUAN"/>
    <s v="PASURUAN"/>
    <s v="PSN"/>
    <s v="REG"/>
    <s v="AO"/>
    <s v="NEW SALES"/>
    <m/>
    <s v="Completed (PS)"/>
    <s v="RBS-Regional 3"/>
    <d v="2026-08-04T10:34:15"/>
    <d v="2026-08-04T16:19:23"/>
    <n v="69358071"/>
    <m/>
    <n v="152729256677"/>
    <s v="WARUNG KOPI KETUG"/>
    <s v="ODP-PSN-FN/51"/>
    <s v="WO060875429"/>
    <m/>
    <m/>
    <m/>
    <n v="112.89000350000001"/>
    <n v="-7.6333294"/>
    <s v="|MN01982|/WARUNG KOPI KETUG/WINBACK 2.0 HSI B2B (1:1) 75MBPS 415RB PSB DISC 70%/PSN/sinsunar17@gmail.com/IRFAN/87720097811"/>
    <s v="Sales Force DBS"/>
    <m/>
    <m/>
    <m/>
    <m/>
    <m/>
    <m/>
    <m/>
    <m/>
    <s v="Management Janji"/>
    <s v="2026-08-05 08:00:00|M Janji : (05/08/2026) jam Pasang pagi / siang  Note : hubungi pelanggan jika ingin kelokasi|40981182|MYDITA"/>
    <s v="FCC"/>
    <d v="2026-04-08T10:40:00"/>
    <d v="2026-08-05T08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pagi / siang  Note : hubungi pelanggan jika ingin kelokasi|40981182|MYDITA"/>
    <n v="2026"/>
    <n v="8"/>
    <n v="4"/>
    <d v="2026-08-04T00:00:00"/>
    <n v="-1.3333333333357587"/>
    <x v="0"/>
    <x v="17"/>
  </r>
  <r>
    <n v="1218"/>
    <n v="1002511735"/>
    <n v="3"/>
    <x v="7"/>
    <n v="4"/>
    <s v="KUDUS"/>
    <s v="KUDUS"/>
    <s v="DMA"/>
    <s v="REG"/>
    <s v="AO"/>
    <s v="NEW SALES"/>
    <s v="1P INET"/>
    <s v="Completed (PS)"/>
    <s v="RBS-Regional 3"/>
    <d v="2026-08-06T10:13:58"/>
    <d v="2026-08-06T19:44:45"/>
    <n v="69359706"/>
    <m/>
    <n v="141456115384"/>
    <s v="SPBU 4459508"/>
    <s v="ODP-DMA-FAC/044"/>
    <s v="WO061050476"/>
    <m/>
    <m/>
    <m/>
    <n v="110.7269093"/>
    <n v="-6.8246034999999896"/>
    <s v="|MC60142|MYIA-085292593138/POI/DERA BAHTIAR WIDIYANTO /08562685148/spbu_modern@yahoo.com"/>
    <s v="MYIB_ASSISTANT"/>
    <m/>
    <m/>
    <m/>
    <m/>
    <m/>
    <m/>
    <m/>
    <m/>
    <s v="Management Janji"/>
    <s v="2026-08-07 08:00:00 | Nama PIC : Dera No HP : 08562685148 Alt :  M Janji : 07/08/2026 Jam Pasang : 08.00 - 13:00  NoteÃ‚Â :  hubungi terlebih dahulu sebelum kelokasi "/>
    <s v="FCC"/>
    <d v="2026-06-08T10:25:07"/>
    <d v="2026-08-07T08:00:00"/>
    <m/>
    <s v="PS"/>
    <s v="DEMAK"/>
    <s v="NO ADDON"/>
    <n v="20260806"/>
    <s v="Completed"/>
    <s v="HSI Bisnis Basic Promo HUT Telkom PSB 70% - 100 Mbps Dual Band"/>
    <s v="INDIBIZ"/>
    <m/>
    <m/>
    <d v="2026-08-07T08:00:00"/>
    <s v="2026-08-07 08:00:00 | Nama PIC : Dera No HP : 08562685148 Alt :  M Janji : 07/08/2026 Jam Pasang : 08.00 - 13:00  NoteÃ‚Â :  hubungi terlebih dahulu sebelum kelokasi "/>
    <n v="2026"/>
    <n v="8"/>
    <n v="6"/>
    <d v="2026-08-06T00:00:00"/>
    <n v="-1.3333333333357587"/>
    <x v="0"/>
    <x v="1"/>
  </r>
  <r>
    <n v="1219"/>
    <n v="1002504831"/>
    <n v="3"/>
    <x v="1"/>
    <n v="4"/>
    <s v="SEMARANG"/>
    <s v="INNER - SEMARANG JATENG UTARA"/>
    <s v="GNK"/>
    <s v="REG"/>
    <s v="AO"/>
    <s v="NEW SALES"/>
    <s v="1P INET"/>
    <s v="102 | FOLLOW UP COMPLETED"/>
    <s v="RBS-Regional 3"/>
    <d v="2026-08-01T16:43:56"/>
    <d v="2026-08-07T16:58:57"/>
    <n v="69356866"/>
    <m/>
    <n v="143424112999"/>
    <s v="SPBU 44.595.21 DEMAK"/>
    <s v="ODP-GNK-FE/024 FE/D04/024.01"/>
    <s v="WO060671588"/>
    <m/>
    <m/>
    <m/>
    <n v="110.546378"/>
    <n v="-6.928884"/>
    <s v="|MN02184|MYIA-014095114720/POI/ACHMAD MUJIB/085325058548/spbu4459521@gmail.com"/>
    <s v="MYIB_ASSISTANT"/>
    <m/>
    <m/>
    <m/>
    <m/>
    <m/>
    <m/>
    <m/>
    <m/>
    <s v="Management Janji"/>
    <s v="2026-08-02 13:00:00 | telp :085325058548 Tanggal pemasangan :02/08/2026 Jam pemasangan : pagi/siang Info Tambahan : Hubungi pelanggan dulu sebelum ke lokasi terima kasih"/>
    <s v="FCC"/>
    <d v="2026-01-08T16:54:55"/>
    <d v="2026-08-02T13:00:00"/>
    <m/>
    <s v="REVOKE"/>
    <s v="JOHAR"/>
    <s v="NO ADDON"/>
    <m/>
    <s v="Follow Up Revoke Completed, New Order ID : SC1002515373"/>
    <s v="HSI Bisnis Promo HUT Telkom PSB 70% - 100 Mbps"/>
    <s v="INDIBIZ"/>
    <m/>
    <m/>
    <d v="2026-08-02T13:00:00"/>
    <s v="2026-08-02 13:00:00 | telp :085325058548 Tanggal pemasangan :02/08/2026 Jam pemasangan : pagi/siang Info Tambahan : Hubungi pelanggan dulu sebelum ke lokasi terima kasih"/>
    <m/>
    <m/>
    <m/>
    <e v="#NUM!"/>
    <e v="#NUM!"/>
    <x v="1"/>
    <x v="1"/>
  </r>
  <r>
    <n v="1220"/>
    <n v="1002505989"/>
    <n v="3"/>
    <x v="3"/>
    <n v="4"/>
    <s v="PURWOKERTO"/>
    <s v="PURWOKERTO"/>
    <s v="AJB"/>
    <s v="REG"/>
    <s v="AO"/>
    <s v="NEW SALES"/>
    <s v="1P INET"/>
    <s v="Completed (PS)"/>
    <s v="RBS-Regional 3"/>
    <d v="2026-08-03T12:29:57"/>
    <d v="2026-08-04T15:42:43"/>
    <n v="69357465"/>
    <m/>
    <n v="143387116387"/>
    <s v="ERABLUE JATI LAWANGAN"/>
    <s v="ODP-AJB-FG/053 FG/D02/053.01"/>
    <s v="WO060782601"/>
    <m/>
    <m/>
    <m/>
    <n v="109.05594499999999"/>
    <n v="-7.5171530000000004"/>
    <s v="|MN02587|MYIA-071724399138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AJIBARANG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0"/>
    <x v="1"/>
  </r>
  <r>
    <n v="1221"/>
    <n v="1002517614"/>
    <n v="3"/>
    <x v="1"/>
    <n v="4"/>
    <s v="SEMARANG"/>
    <s v="INNER - SEMARANG JATENG UTARA"/>
    <s v="BMK"/>
    <s v="REG"/>
    <s v="AO"/>
    <s v="NEW SALES"/>
    <s v="1P INET"/>
    <s v="MIE - SEND SURVEY"/>
    <s v="RBS-Regional 3"/>
    <d v="2026-08-10T12:17:57"/>
    <d v="2026-08-10T12:20:01"/>
    <n v="69362387"/>
    <m/>
    <n v="141423136627"/>
    <s v="PT DARMA PUTRA LESTARI"/>
    <s v="ODP-BMK-FS/013 FS/D02/013.01"/>
    <s v="WO061386771"/>
    <m/>
    <m/>
    <m/>
    <n v="110.4114567"/>
    <n v="-7.0806864000000003"/>
    <s v="|MC50018|MYIA-058144986193/POI/JOKO SUHARTOTO/085876648648/4450219spbu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SURVEY_NEW_MANJA"/>
    <s v="X"/>
    <s v="NO ADDON"/>
    <m/>
    <s v="MIE - SEND SURVEY"/>
    <s v="HSI Bisnis Promo HUT Telkom PSB 70% - 100 Mbps"/>
    <s v="INDIBIZ"/>
    <m/>
    <m/>
    <d v="2026-08-11T13:00:00"/>
    <s v="2026-08-11 13:00:00 | M Janji : (09/08/2026) jam Pasang : 09:00 Note : hubungi pelanggan jika ingin kelokasi"/>
    <m/>
    <m/>
    <m/>
    <e v="#NUM!"/>
    <e v="#NUM!"/>
    <x v="1"/>
    <x v="1"/>
  </r>
  <r>
    <n v="1222"/>
    <n v="1002517481"/>
    <n v="3"/>
    <x v="5"/>
    <n v="5"/>
    <s v="SBY SELATAN"/>
    <s v="KETINTANG"/>
    <s v="IJK"/>
    <s v="REG"/>
    <s v="AO"/>
    <s v="NEW SALES"/>
    <s v="1P INET"/>
    <s v="MIE - SEND SURVEY"/>
    <s v="RBS-Regional 3"/>
    <d v="2026-08-10T11:37:57"/>
    <d v="2026-08-10T11:40:01"/>
    <n v="69362309"/>
    <m/>
    <n v="152306253210"/>
    <s v="Sakinah Kocika lt 2"/>
    <s v="ODP-IJK-FCH/12 FCH/D02/12.01"/>
    <s v="WO061380397"/>
    <m/>
    <m/>
    <m/>
    <n v="112.729135"/>
    <n v="-7.3098019000000001"/>
    <s v="MD|MYDB-20260809264811|DN00001/MN00442|Sakinah Kocika lt 2|089502526791"/>
    <s v="MYDIGIBIZPARTNER"/>
    <m/>
    <m/>
    <m/>
    <m/>
    <m/>
    <m/>
    <m/>
    <m/>
    <s v="Management Janji"/>
    <s v="2026-08-14 15:00:00 | M Janji : (11/08/2026) jam Pasang : 09:00 Note : hubungi pelanggan jika ingin kelokasi "/>
    <s v="FCC"/>
    <d v="2026-10-08T11:40:04"/>
    <d v="2026-08-14T15:00:00"/>
    <m/>
    <s v="SURVEY_NEW_MANJA"/>
    <s v="WARU INJOKO"/>
    <s v="NO ADDON"/>
    <m/>
    <s v="MIE - SEND SURVEY"/>
    <s v="HSI Bisnis Basic Promo HUT Telkom PSB 70% - 50 Mbps"/>
    <s v="INDIBIZ"/>
    <m/>
    <m/>
    <d v="2026-08-14T15:00:00"/>
    <s v="2026-08-14 15:00:00 | M Janji : (11/08/2026) jam Pasang : 09:00 Note : hubungi pelanggan jika ingin kelokasi "/>
    <m/>
    <m/>
    <m/>
    <e v="#NUM!"/>
    <e v="#NUM!"/>
    <x v="1"/>
    <x v="12"/>
  </r>
  <r>
    <n v="1223"/>
    <n v="1002511061"/>
    <n v="3"/>
    <x v="3"/>
    <n v="4"/>
    <s v="YOGYAKARTA"/>
    <s v="SLEMAN"/>
    <s v="GOD"/>
    <s v="REG"/>
    <s v="AO"/>
    <s v="NEW SALES"/>
    <m/>
    <s v="MYDITA - GAGAL SEND CARING UNSC"/>
    <s v="RBS-Regional 3"/>
    <d v="2026-08-05T15:40:34"/>
    <d v="2026-08-06T09:36:02"/>
    <n v="69359369"/>
    <m/>
    <n v="146136130063"/>
    <s v="SMP NEGERI 2 SEDAYU"/>
    <m/>
    <m/>
    <m/>
    <m/>
    <m/>
    <n v="110.23697300000001"/>
    <n v="-7.8453245000000003"/>
    <s v="|MC80066|/BENNY DWI PUTRA/081328858736/benydwiputra1994@gmail.com"/>
    <s v="Sales Profesional"/>
    <m/>
    <m/>
    <m/>
    <m/>
    <m/>
    <m/>
    <m/>
    <m/>
    <m/>
    <m/>
    <m/>
    <d v="2026-05-08T15:55:29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1"/>
  </r>
  <r>
    <n v="1224"/>
    <n v="1002511522"/>
    <n v="3"/>
    <x v="4"/>
    <n v="5"/>
    <s v="KUPANG"/>
    <s v="KUPANG"/>
    <s v="KPN"/>
    <s v="REG"/>
    <s v="AO"/>
    <s v="NEW SALES"/>
    <s v="1P INET"/>
    <s v="Completed (PS)"/>
    <s v="RBS-Regional 3"/>
    <d v="2026-08-06T09:01:57"/>
    <d v="2026-08-07T17:48:30"/>
    <n v="69359602"/>
    <m/>
    <n v="172502311337"/>
    <s v="SMA SWASTA NESI NEONMAT KUPANG"/>
    <s v="ODP-KPN-FFH/07 FFH/D01/07.01"/>
    <s v="WO061042978"/>
    <m/>
    <m/>
    <m/>
    <n v="123.61285959999999"/>
    <n v="-10.1477208"/>
    <s v="|MN01740|MYIA-044674644636/POI/SIMONNESI,A.Md/082145418543/smanesineonmat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10:44"/>
    <d v="2026-08-07T08:00:00"/>
    <m/>
    <s v="PS"/>
    <s v="KUPANG"/>
    <s v="NO ADDON"/>
    <n v="20260807"/>
    <s v="Completed"/>
    <s v="HSI Bisnis Basic Promo HUT Telkom PSB 70% - 5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7"/>
    <d v="2026-08-07T00:00:00"/>
    <n v="-0.33333333333575865"/>
    <x v="0"/>
    <x v="19"/>
  </r>
  <r>
    <n v="1225"/>
    <n v="1002516614"/>
    <n v="3"/>
    <x v="6"/>
    <n v="5"/>
    <s v="SIDOARJO"/>
    <s v="INNER - JATIM TIMUR"/>
    <s v="TUN"/>
    <s v="REG"/>
    <s v="AO"/>
    <s v="NEW SALES"/>
    <s v="1P INET"/>
    <s v="OSS - PROVISIONING START"/>
    <s v="RBS-Regional 3"/>
    <d v="2026-08-09T17:34:56"/>
    <d v="2026-08-10T15:26:30"/>
    <n v="69361970"/>
    <m/>
    <n v="152327226326"/>
    <s v="warkop imron"/>
    <s v="ODP-TUN-FX/18 FX/D03/18.01"/>
    <s v="WO061337646"/>
    <m/>
    <m/>
    <m/>
    <n v="112.6497493"/>
    <n v="-7.4657792000000001"/>
    <s v="MD|MYDB-20260809264824|DN00001/MN01993|warkop imron|081999946906"/>
    <s v="MYDIGIBIZPARTNER"/>
    <m/>
    <m/>
    <m/>
    <m/>
    <m/>
    <m/>
    <m/>
    <m/>
    <s v="Management Janji"/>
    <s v="2026-08-10 15:00:00 | Nama Pic : BP IMRON No Hp Pic : 081999946906 Jam Pemasangan : 08:00 - 12.00 Tanggal Pemasangan : SENIN 10 AGUSTUS 2026 Info Tambahan : Hubungi pelanggan sebelum datang ke lokasi"/>
    <s v="FCC"/>
    <d v="2026-09-08T17:39:45"/>
    <d v="2026-08-10T15:00:00"/>
    <m/>
    <s v="PRE_PI"/>
    <s v="TULANGAN"/>
    <s v="NO ADDON"/>
    <m/>
    <s v="Provisioning Start"/>
    <s v="HSI Bisnis Basic Promo HUT Telkom PSB 70% - 50 Mbps"/>
    <s v="INDIBIZ"/>
    <m/>
    <m/>
    <d v="2026-08-10T15:00:00"/>
    <s v="2026-08-10 15:00:00 | Nama Pic : BP IMRON No Hp Pic : 081999946906 Jam Pemasangan : 08:00 - 12.00 Tanggal Pemasangan : SENIN 10 AGUSTUS 2026 Info Tambahan : Hubungi pelanggan sebelum datang ke lokasi"/>
    <m/>
    <m/>
    <m/>
    <e v="#NUM!"/>
    <e v="#NUM!"/>
    <x v="1"/>
    <x v="11"/>
  </r>
  <r>
    <n v="1226"/>
    <n v="1002505988"/>
    <n v="3"/>
    <x v="6"/>
    <n v="5"/>
    <s v="JEMBER"/>
    <s v="BANYUWANGI"/>
    <s v="PSG"/>
    <s v="REG"/>
    <s v="AO"/>
    <s v="NEW SALES"/>
    <s v="1P INET"/>
    <s v="Completed (PS)"/>
    <s v="RBS-Regional 3"/>
    <d v="2026-08-03T12:28:57"/>
    <d v="2026-08-04T12:04:45"/>
    <n v="69357453"/>
    <m/>
    <n v="152521203259"/>
    <s v="Kantor Desa Sumbermulyo"/>
    <s v="ODP-PSG-FJ/21"/>
    <s v="WO060782524"/>
    <m/>
    <m/>
    <m/>
    <n v="114.088618084788"/>
    <n v="-8.5646558934127004"/>
    <s v="MD|MYDB-20260803264244|DC30004/MC30051|Kantor Desa Sumbermulyo|085334116388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40:00"/>
    <d v="2026-08-04T13:00:00"/>
    <m/>
    <s v="PS"/>
    <s v="GENTENG"/>
    <s v="NO ADDON"/>
    <n v="20260804"/>
    <s v="Completed"/>
    <s v="HSI Bisnis Basic PSB 70% - 3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0"/>
    <x v="10"/>
  </r>
  <r>
    <n v="1227"/>
    <n v="1002517831"/>
    <n v="3"/>
    <x v="6"/>
    <n v="5"/>
    <s v="SIDOARJO"/>
    <s v="JOMBANG"/>
    <s v="MOJ"/>
    <s v="REG"/>
    <s v="AO"/>
    <s v="NEW SALES"/>
    <m/>
    <s v="OSS - FALLOUT"/>
    <s v="RBS-Regional 3"/>
    <d v="2026-08-10T13:44:16"/>
    <d v="2026-08-11T01:49:15"/>
    <n v="69362453"/>
    <m/>
    <n v="152319208392"/>
    <s v="SDN MOJOWARNO 1"/>
    <s v="ODP-MOJ-FD/03"/>
    <s v="WO061438437"/>
    <m/>
    <m/>
    <m/>
    <n v="112.30106720000001"/>
    <n v="-7.6406204999999998"/>
    <s v="|MN02084|/SDN MOJOWARNO 1/WINBACK 2.0 HSI B2B (1:1) 100MBPS 535RB PSB DISC 70%//ayiksutono@gmail.com/AYIK SUTONO /85755195241"/>
    <s v="Sales Force DBS"/>
    <m/>
    <m/>
    <m/>
    <m/>
    <m/>
    <m/>
    <m/>
    <m/>
    <s v="Management Janji"/>
    <s v="2026-08-11 15:00:00|Nama PIC : BAPAK AYIK No HP : 085755195241 Alt : - M Janji : 11/08/2026 Jam Pasang : 08.00 - 13:00  NoteÃ‚Â :  hubungi terlebih dahulu sebelum kelokasi|40961370|MYDITA"/>
    <s v="FCC"/>
    <d v="2026-10-08T13:54:44"/>
    <d v="2026-08-11T15:00:00"/>
    <m/>
    <s v="FO_ASAP"/>
    <s v="JOMBANG"/>
    <s v="NO ADDON"/>
    <m/>
    <s v="Provisioning Failed|ACTIVATION|INF009016306|FAIL:resource conflicts (NAME). Rollback Succeeded.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15:00:00"/>
    <s v="2026-08-11 15:00:00|Nama PIC : BAPAK AYIK No HP : 085755195241 Alt : - M Janji : 11/08/2026 Jam Pasang : 08.00 - 13:00  NoteÃ‚Â :  hubungi terlebih dahulu sebelum kelokasi|40961370|MYDITA"/>
    <m/>
    <m/>
    <m/>
    <e v="#NUM!"/>
    <e v="#NUM!"/>
    <x v="1"/>
    <x v="13"/>
  </r>
  <r>
    <n v="1228"/>
    <n v="1002507229"/>
    <n v="3"/>
    <x v="3"/>
    <n v="4"/>
    <s v="MAGELANG"/>
    <s v="WONOSOBO"/>
    <s v="WOS"/>
    <s v="REG"/>
    <s v="AO"/>
    <s v="NEW SALES"/>
    <m/>
    <s v="CANCEL COMPLETED"/>
    <s v="RBS-Regional 3"/>
    <d v="2026-08-04T10:10:05"/>
    <d v="2026-08-08T02:01:09"/>
    <n v="69358025"/>
    <m/>
    <n v="141373127377"/>
    <s v="Sikembang Glamping"/>
    <s v="ODP-WOS-FAP/025"/>
    <m/>
    <m/>
    <m/>
    <m/>
    <n v="109.92659517334801"/>
    <n v="-7.2733769978902396"/>
    <s v="AMRBS ; 402717 ; AMEX ; WIRA ; TREG3 ; MAGELANG ; 1S HSI BISNIS  300 Mbps ; Sony 082220777701; Sonicahyadi0806@gmail.com"/>
    <s v="Amex"/>
    <m/>
    <m/>
    <m/>
    <m/>
    <m/>
    <m/>
    <m/>
    <m/>
    <m/>
    <m/>
    <m/>
    <d v="2026-04-08T10:25:32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1"/>
  </r>
  <r>
    <n v="1229"/>
    <n v="1002510395"/>
    <n v="3"/>
    <x v="5"/>
    <n v="5"/>
    <s v="SBY SELATAN"/>
    <s v="KETINTANG"/>
    <s v="TPO"/>
    <s v="REG"/>
    <s v="AO"/>
    <s v="NEW SALES"/>
    <s v="1P INET"/>
    <s v="Completed (PS)"/>
    <s v="RBS-Regional 3"/>
    <d v="2026-08-05T12:31:56"/>
    <d v="2026-08-06T18:53:00"/>
    <n v="69359096"/>
    <m/>
    <n v="152305230209"/>
    <s v="R TU SDN Sedati 2"/>
    <s v="ODP-TPO-FDL/03"/>
    <s v="WO060976046"/>
    <m/>
    <m/>
    <m/>
    <n v="112.757569711749"/>
    <n v="-7.3778230863215502"/>
    <s v="MD|MYDB-20260805264385|DN00001/MN00442|R TU SDN Sedati 2|081252275235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TROPODO"/>
    <s v="NO ADDON"/>
    <n v="20260806"/>
    <s v="Completed"/>
    <s v="HSI Bisnis Basic Promo HUT Telkom PSB 70% - 1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0"/>
    <x v="12"/>
  </r>
  <r>
    <n v="1230"/>
    <n v="1002516220"/>
    <n v="3"/>
    <x v="5"/>
    <n v="5"/>
    <s v="SBY UTARA"/>
    <s v="GRESIK"/>
    <s v="KDE"/>
    <s v="REG"/>
    <s v="AO"/>
    <s v="NEW SALES"/>
    <s v="2P INET + VOICE"/>
    <s v="MIE - SEND SURVEY"/>
    <s v="RBS-Regional 3"/>
    <d v="2026-08-08T18:46:57"/>
    <d v="2026-08-08T18:48:01"/>
    <n v="69361651"/>
    <n v="3135909017"/>
    <n v="152442209479"/>
    <s v="PT. MANMARINE ETERNIA SAMUDRA"/>
    <s v="ODP-KDE-FAH/11 FAH/D01/11.01"/>
    <s v="WO061289459"/>
    <m/>
    <m/>
    <m/>
    <n v="112.569334"/>
    <n v="-7.2903310000000001"/>
    <s v="|MC20232|MYIA-006391736128/POI/Binar Beningati/081239212998/manmarineeterniasamudra@gmail.com"/>
    <s v="MYIB_ASSISTANT"/>
    <m/>
    <m/>
    <m/>
    <m/>
    <m/>
    <m/>
    <m/>
    <m/>
    <s v="Management Janji"/>
    <s v="2026-08-11 15:00:00 | Nama : BU BINAR BENINGATI No Hp : 081239212998 No Alt :  Tgl Pemasangan : 10 Agustus 2026 Interval : SIANG Note : Hubungi pelanggan terlebih dahulu"/>
    <s v="FCC"/>
    <d v="2026-08-08T18:54:54"/>
    <d v="2026-08-11T15:00:00"/>
    <m/>
    <s v="SURVEY_NEW_MANJA"/>
    <s v="NON-HERO GRESIK"/>
    <s v="NO ADDON"/>
    <m/>
    <s v="MIE - SEND SURVEY"/>
    <s v="HSI Bisnis Basic Bundling Phone Promo 2026 PSB 70% - Free 800 Menit Promo - 100 Mbps"/>
    <s v="INDIBIZ"/>
    <m/>
    <m/>
    <d v="2026-08-11T15:00:00"/>
    <s v="2026-08-11 15:00:00 | Nama : BU BINAR BENINGATI No Hp : 081239212998 No Alt :  Tgl Pemasangan : 10 Agustus 2026 Interval : SIANG Note : Hubungi pelanggan terlebih dahulu"/>
    <m/>
    <m/>
    <m/>
    <e v="#NUM!"/>
    <e v="#NUM!"/>
    <x v="1"/>
    <x v="14"/>
  </r>
  <r>
    <n v="1231"/>
    <n v="1002504472"/>
    <n v="3"/>
    <x v="1"/>
    <n v="4"/>
    <s v="SEMARANG"/>
    <s v="KENDAL"/>
    <s v="KDL"/>
    <s v="REG"/>
    <s v="AO"/>
    <s v="NEW SALES"/>
    <s v="1P INET"/>
    <s v="Completed (PS)"/>
    <s v="RBS-Regional 3"/>
    <d v="2026-08-01T11:52:56"/>
    <d v="2026-08-02T16:10:00"/>
    <n v="69356679"/>
    <m/>
    <n v="146457106310"/>
    <s v="TOKO SEMBAKO MADURA"/>
    <s v="ODP-KDL-FAS/011 FAS/D03/011.01"/>
    <s v="WO060637379"/>
    <m/>
    <m/>
    <m/>
    <n v="110.1240483"/>
    <n v="-6.9358605000000004"/>
    <s v="|MN02256|MYIA-068299663654/POI/MUHAMAD SANTOSO SAPUTRA/085707586512/asunyose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54:49"/>
    <d v="2026-08-02T08:00:00"/>
    <m/>
    <s v="PS"/>
    <s v="X"/>
    <s v="NO ADDON"/>
    <n v="20260802"/>
    <s v="Completed"/>
    <s v="HSI Bisnis Promo HUT Telkom PSB 70% - 30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0"/>
    <x v="1"/>
  </r>
  <r>
    <n v="1232"/>
    <n v="1002511663"/>
    <n v="3"/>
    <x v="4"/>
    <n v="5"/>
    <s v="KUPANG"/>
    <s v="LABOAN BAJO"/>
    <s v="RTE"/>
    <s v="REG"/>
    <s v="AO"/>
    <s v="NEW SALES"/>
    <s v="1P INET"/>
    <s v="Completed (PS)"/>
    <s v="RBS-Regional 3"/>
    <d v="2026-08-06T09:49:57"/>
    <d v="2026-08-08T09:14:10"/>
    <n v="69359663"/>
    <m/>
    <n v="172514216874"/>
    <s v="Depo Air Minum Cool Day Lembor"/>
    <s v="ODP-RTE-FH/16 FH/D01/16.01"/>
    <s v="WO061047692"/>
    <m/>
    <m/>
    <m/>
    <n v="120.1677018"/>
    <n v="-8.7081252999999901"/>
    <s v="|MN00118|MYIA-020391539974/POI/Pak Fahrul/082314395072/fahrulalamsyah40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55:05"/>
    <d v="2026-08-07T08:00:00"/>
    <m/>
    <s v="PS"/>
    <s v="X"/>
    <s v="NO ADDON"/>
    <n v="20260808"/>
    <s v="Completed"/>
    <s v="HSI Bisnis Basic Promo HUT Telkom PSB 70% - 100 Mbps Dual Band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8"/>
    <d v="2026-08-08T00:00:00"/>
    <n v="0.66666666666424135"/>
    <x v="0"/>
    <x v="16"/>
  </r>
  <r>
    <n v="1233"/>
    <n v="1002509419"/>
    <n v="3"/>
    <x v="4"/>
    <n v="5"/>
    <s v="MATARAM"/>
    <s v="LOMBOK BARAT TENGAH"/>
    <s v="GER"/>
    <s v="REG"/>
    <s v="AO"/>
    <s v="NEW SALES"/>
    <s v="1P INET"/>
    <s v="Completed (PS)"/>
    <s v="RBS-Regional 3"/>
    <d v="2026-08-04T18:22:56"/>
    <d v="2026-08-05T16:58:18"/>
    <n v="69358659"/>
    <m/>
    <n v="172602203751"/>
    <s v="TOKO ALDO"/>
    <s v="ODP-GER-FAC/27"/>
    <s v="WO060930132"/>
    <m/>
    <m/>
    <m/>
    <n v="116.06807070000001"/>
    <n v="-8.7139699999999998"/>
    <s v="MD|MYDB-20260804264367|DN00001/MN01272|TOKO ALDO|082147928522"/>
    <s v="MYDIGIBIZPARTNER"/>
    <m/>
    <m/>
    <m/>
    <m/>
    <m/>
    <m/>
    <m/>
    <m/>
    <s v="Management Janji"/>
    <s v="2026-08-06 13:00:00 | M Janji : (05/08/2026) jam Pasang pagi / siang  Note : hubungi pelanggan jika ingin kelokasi"/>
    <s v="FCC"/>
    <d v="2026-04-08T18:24:52"/>
    <d v="2026-08-06T13:00:00"/>
    <m/>
    <s v="PS"/>
    <s v="LOMBOK TENGAH"/>
    <s v="NO ADDON"/>
    <n v="20260805"/>
    <s v="Completed"/>
    <s v="HSI Bisnis Promo HUT Telkom PSB 70% - 100 Mbps Dual Band"/>
    <s v="INDIBIZ"/>
    <m/>
    <m/>
    <d v="2026-08-06T13:00:00"/>
    <s v="2026-08-06 13:00:00 | M Janji : (05/08/2026) jam Pasang pagi / siang  Note : hubungi pelanggan jika ingin kelokasi"/>
    <n v="2026"/>
    <n v="8"/>
    <n v="5"/>
    <d v="2026-08-05T00:00:00"/>
    <n v="-1.5416666666642413"/>
    <x v="0"/>
    <x v="9"/>
  </r>
  <r>
    <n v="1234"/>
    <n v="1002509358"/>
    <n v="3"/>
    <x v="3"/>
    <n v="4"/>
    <s v="YOGYAKARTA"/>
    <s v="BANTUL"/>
    <s v="BTL"/>
    <s v="REG"/>
    <s v="AO"/>
    <s v="NEW SALES"/>
    <s v="1P INET"/>
    <s v="Completed (PS)"/>
    <s v="RBS-Regional 3"/>
    <d v="2026-08-04T17:28:56"/>
    <d v="2026-08-05T15:42:19"/>
    <n v="69358633"/>
    <m/>
    <n v="146129128482"/>
    <s v="SDIT IBNU KHALDUN"/>
    <s v="ODP-BTL-FAZ/104 FAZ/D05/104.01"/>
    <s v="WO060926082"/>
    <m/>
    <m/>
    <m/>
    <n v="110.2862064"/>
    <n v="-7.9126387999999999"/>
    <s v="|MN02579|MYIA-021805667864/POI/MURTI ARININGSIH/083867894779/hafidzhanahasanarin@gmail.com"/>
    <s v="MYIB_ASSISTANT"/>
    <m/>
    <m/>
    <m/>
    <m/>
    <m/>
    <m/>
    <m/>
    <m/>
    <s v="Management Janji"/>
    <s v="2026-08-06 13:00:00 | Nama Pic : bu MURTI ARININGSIH No Hp Pic : 083867894779 No alt : - Jam Pemasangan : pagi  Tanggal Pemasangan : 5 Agustus 2026"/>
    <s v="FCC"/>
    <d v="2026-04-08T17:39:42"/>
    <d v="2026-08-06T13:00:00"/>
    <m/>
    <s v="PS"/>
    <s v="X"/>
    <s v="NO ADDON"/>
    <n v="20260805"/>
    <s v="Completed"/>
    <s v="HSI Bisnis Basic Promo HUT Telkom PSB 70% - 50 Mbps"/>
    <s v="INDIBIZ"/>
    <m/>
    <m/>
    <d v="2026-08-06T13:00:00"/>
    <s v="2026-08-06 13:00:00 | Nama Pic : bu MURTI ARININGSIH No Hp Pic : 083867894779 No alt : - Jam Pemasangan : pagi  Tanggal Pemasangan : 5 Agustus 2026"/>
    <n v="2026"/>
    <n v="8"/>
    <n v="5"/>
    <d v="2026-08-05T00:00:00"/>
    <n v="-1.5416666666642413"/>
    <x v="0"/>
    <x v="1"/>
  </r>
  <r>
    <n v="1235"/>
    <n v="1002516558"/>
    <n v="3"/>
    <x v="6"/>
    <n v="5"/>
    <s v="SIDOARJO"/>
    <s v="MOJOKERTO"/>
    <s v="MJS"/>
    <s v="REG"/>
    <s v="AO"/>
    <s v="NEW SALES"/>
    <m/>
    <s v="Completed (PS)"/>
    <s v="RBS-Regional 3"/>
    <d v="2026-08-09T15:21:26"/>
    <d v="2026-08-10T16:05:57"/>
    <n v="69361911"/>
    <m/>
    <n v="152330220687"/>
    <s v="PUSAT OLEH -OLEH MEKAR JAYA"/>
    <s v="ODP-MJS-FC/01"/>
    <s v="WO061365289"/>
    <m/>
    <m/>
    <m/>
    <n v="112.53521480000001"/>
    <n v="-7.5666611000000001"/>
    <s v="|MC30111|/ATIKA NURDIANA FITRI SH/8159112284/sarifitriatika318@gmail.com  "/>
    <s v="Sales Force DBS"/>
    <m/>
    <m/>
    <m/>
    <m/>
    <m/>
    <m/>
    <m/>
    <m/>
    <s v="Management Janji"/>
    <s v="2026-08-11 08:00:00|Nama PIC : Bapak rozi No HP : 08159112284 Alt : - M Janji : 11/08/2026 Jam Pasang : 08.00 - 13:00  NoteÃ‚Â :  hubungi terlebih dahulu sebelum kelokasi|40961370|MYDITA"/>
    <s v="FCC"/>
    <d v="2026-09-08T15:25:06"/>
    <d v="2026-08-11T08:00:00"/>
    <m/>
    <s v="PS"/>
    <s v="MOJOKERTO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1T08:00:00"/>
    <s v="2026-08-11 08:00:00|Nama PIC : Bapak rozi No HP : 08159112284 Alt : - M Janji : 11/08/2026 Jam Pasang : 08.00 - 13:00  NoteÃ‚Â :  hubungi terlebih dahulu sebelum kelokasi|40961370|MYDITA"/>
    <n v="2026"/>
    <n v="8"/>
    <n v="10"/>
    <d v="2026-08-10T00:00:00"/>
    <n v="-1.3333333333357587"/>
    <x v="0"/>
    <x v="13"/>
  </r>
  <r>
    <n v="1236"/>
    <n v="1002511370"/>
    <n v="3"/>
    <x v="1"/>
    <n v="4"/>
    <s v="PEKALONGAN"/>
    <s v="BREBES"/>
    <s v="KTM"/>
    <s v="REG"/>
    <s v="AO"/>
    <s v="NEW SALES"/>
    <s v="1P INET"/>
    <s v="Completed (PS)"/>
    <s v="RBS-Regional 3"/>
    <d v="2026-08-05T19:58:57"/>
    <d v="2026-08-06T14:01:30"/>
    <n v="69359515"/>
    <m/>
    <n v="142214106416"/>
    <s v="SPPG BREBES BANJARHARJO PAREREJA 2"/>
    <s v="ODP-KTM-FG/034 FG/D03/034.01"/>
    <s v="WO061027804"/>
    <m/>
    <m/>
    <m/>
    <n v="108.83592400000001"/>
    <n v="-6.979584"/>
    <s v="|MN00292|MYIA-087766088790/POI/NABILA TIARA AFIFAH/082138864800/nabillaafifah1234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5-08T20:25:53"/>
    <d v="2026-08-07T08:00:00"/>
    <m/>
    <s v="PS"/>
    <s v="KETANGGUNGAN"/>
    <s v="NO ADDON"/>
    <n v="20260806"/>
    <s v="Completed"/>
    <s v="HSI Bisnis Promo HUT Telkom PSB 70% - 75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0"/>
    <x v="1"/>
  </r>
  <r>
    <n v="1237"/>
    <n v="1002507756"/>
    <n v="3"/>
    <x v="3"/>
    <n v="4"/>
    <s v="MAGELANG"/>
    <s v="MUNTILAN"/>
    <s v="SWT"/>
    <s v="REG"/>
    <s v="AO"/>
    <s v="NEW SALES"/>
    <m/>
    <s v="FCC - HD1A - PROGRESS"/>
    <s v="RBS-Regional 3"/>
    <d v="2026-08-04T11:29:32"/>
    <d v="2026-08-04T11:31:15"/>
    <n v="69358151"/>
    <m/>
    <n v="142164113592"/>
    <s v="Chamid farm"/>
    <m/>
    <m/>
    <m/>
    <m/>
    <m/>
    <n v="110.36676110000001"/>
    <n v="-7.5306860999999996"/>
    <s v="|MN00935|/Chamid farm/085641992018/nurhamidsewukan1988@gmail.com/ 1S HSI BISNIS BASIC PROMO HUT 50 Mbps / AGUS SADEWO"/>
    <s v="Sales Profesional"/>
    <m/>
    <m/>
    <m/>
    <m/>
    <m/>
    <m/>
    <m/>
    <m/>
    <m/>
    <m/>
    <m/>
    <d v="2026-04-08T11:40:22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1238"/>
    <n v="1002504246"/>
    <n v="3"/>
    <x v="6"/>
    <n v="5"/>
    <s v="SIDOARJO"/>
    <s v="MOJOKERTO"/>
    <s v="MJS"/>
    <s v="REG"/>
    <s v="AO"/>
    <s v="NEW SALES"/>
    <m/>
    <s v="Completed (PS)"/>
    <s v="RBS-Regional 3"/>
    <d v="2026-08-01T08:39:17"/>
    <d v="2026-08-01T16:36:21"/>
    <n v="69356588"/>
    <m/>
    <n v="152330220656"/>
    <s v="CV SINAR WANGI UTOMO"/>
    <s v="ODP-MJS-FU/08"/>
    <s v="WO060640185"/>
    <m/>
    <m/>
    <m/>
    <n v="112.5263041"/>
    <n v="-7.5386236999999996"/>
    <s v="|MN02271|/CV SINAR WANGI UTOMO/WINBACK 2.0 HSI B2B (1:2) 100MBPS 440RB PSB DISC 70%//cvsinarwangiutomo@gmail.com/NUR KHOFIFAH/81239583851 81233017448"/>
    <s v="Sales Force DBS"/>
    <m/>
    <m/>
    <m/>
    <m/>
    <m/>
    <m/>
    <m/>
    <m/>
    <s v="Management Janji"/>
    <s v="2026-08-03 08:00:00|Nama Pic : bu nur No Hp Pic : 081239583851 No alt : - Jam Pemasangan : pagi  Tanggal Pemasangan : 3 Agustus 2026|AF1585|MYDITA"/>
    <s v="FCC"/>
    <d v="2026-01-08T08:54:47"/>
    <d v="2026-08-03T08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3T08:00:00"/>
    <s v="2026-08-03 08:00:00|Nama Pic : bu nur No Hp Pic : 081239583851 No alt : - Jam Pemasangan : pagi  Tanggal Pemasangan : 3 Agustus 2026|AF1585|MYDITA"/>
    <n v="2026"/>
    <n v="8"/>
    <n v="1"/>
    <d v="2026-08-01T00:00:00"/>
    <n v="-2.3333333333357587"/>
    <x v="0"/>
    <x v="13"/>
  </r>
  <r>
    <n v="1239"/>
    <n v="1002511968"/>
    <n v="3"/>
    <x v="0"/>
    <n v="5"/>
    <s v="MADIUN"/>
    <s v="MADIUN"/>
    <s v="UTR"/>
    <s v="REG"/>
    <s v="AO"/>
    <s v="NEW SALES"/>
    <s v="1P INET"/>
    <s v="102 | FOLLOW UP COMPLETED"/>
    <s v="RBS-Regional 3"/>
    <d v="2026-08-06T11:10:57"/>
    <d v="2026-08-10T13:41:31"/>
    <n v="69359801"/>
    <m/>
    <n v="152630205058"/>
    <s v="SPBU 54.631.06"/>
    <s v="ODP-UTR-FD/55 FD/D08/55.01"/>
    <s v="WO061057605"/>
    <m/>
    <m/>
    <m/>
    <n v="111.53267"/>
    <n v="-7.7295889999999998"/>
    <s v="|MN00265|MYIA-060859571947/POI/ROBBY PERMANA PUTRA/089619618698/spbu5463106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25:46"/>
    <d v="2026-08-07T08:00:00"/>
    <s v="Kendala Lainnya"/>
    <s v="REVOKE"/>
    <s v="CARUBAN"/>
    <s v="NO ADDON"/>
    <m/>
    <s v="Follow Up Revoke Completed, New Order ID : SC1002517816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1"/>
    <x v="21"/>
  </r>
  <r>
    <n v="1240"/>
    <n v="1002515505"/>
    <n v="3"/>
    <x v="4"/>
    <n v="5"/>
    <s v="KUPANG"/>
    <s v="LABOAN BAJO"/>
    <s v="LBO"/>
    <s v="REG"/>
    <s v="AO"/>
    <s v="NEW SALES"/>
    <s v="1P INET"/>
    <s v="Completed (PS)"/>
    <s v="RBS-Regional 3"/>
    <d v="2026-08-07T19:25:57"/>
    <d v="2026-08-10T12:41:03"/>
    <n v="69361173"/>
    <m/>
    <n v="172512452599"/>
    <s v="SUN KOMODO HOME STAY"/>
    <s v="ODP-LBO-FD/119 FD/D10/119.01"/>
    <s v="WO061204647"/>
    <m/>
    <m/>
    <m/>
    <n v="119.89698596298599"/>
    <n v="-8.5057401525771095"/>
    <s v="MD|MYDB-20260807264656|SC00001/MC00103|SUN KOMODO HOME STAY|082136815020"/>
    <s v="MYDIGIBIZPARTNER"/>
    <m/>
    <m/>
    <m/>
    <m/>
    <m/>
    <m/>
    <m/>
    <m/>
    <s v="Management Janji"/>
    <s v="2026-08-09 08:00:00 | Jam pemasangan : 12.00 Info Tambahan : Hubungi pelanggan dulu sebelum ke lokasi terimakasih "/>
    <s v="FCC"/>
    <d v="2026-07-08T19:40:07"/>
    <d v="2026-08-09T08:00:00"/>
    <m/>
    <s v="PS"/>
    <s v="LABUAN BAJO"/>
    <s v="NETMONK"/>
    <n v="20260810"/>
    <s v="Completed"/>
    <s v="HSI Bisnis Bundling Netmonk PSB 70% - 75 Mbps"/>
    <s v="INDIBIZ"/>
    <m/>
    <m/>
    <d v="2026-08-09T08:00:00"/>
    <s v="2026-08-09 08:00:00 | Jam pemasangan : 12.00 Info Tambahan : Hubungi pelanggan dulu sebelum ke lokasi terimakasih "/>
    <n v="2026"/>
    <n v="8"/>
    <n v="10"/>
    <d v="2026-08-10T00:00:00"/>
    <n v="0.66666666666424135"/>
    <x v="0"/>
    <x v="16"/>
  </r>
  <r>
    <n v="1241"/>
    <n v="1002518474"/>
    <n v="3"/>
    <x v="4"/>
    <n v="5"/>
    <s v="MATARAM"/>
    <s v="BIMA"/>
    <s v="BIM"/>
    <s v="REG"/>
    <s v="AO"/>
    <s v="NEW SALES"/>
    <s v="1P INET"/>
    <s v="MIE - SEND SURVEY"/>
    <s v="RBS-Regional 3"/>
    <d v="2026-08-10T16:25:57"/>
    <d v="2026-08-10T16:28:01"/>
    <n v="69362721"/>
    <m/>
    <n v="172616801829"/>
    <s v="Santun nur brilink"/>
    <s v="ODP-BIM-FAD/132 FAD/D06/132.01"/>
    <s v="WO061429295"/>
    <m/>
    <m/>
    <m/>
    <n v="118.7789087"/>
    <n v="-8.4685568"/>
    <s v="|MC40168|MYIA-060479747384/POI/Jumyati /085238585505/jumyati171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6:39:46"/>
    <d v="2026-08-11T13:00:00"/>
    <m/>
    <s v="SURVEY_NEW_MANJA"/>
    <s v="X"/>
    <s v="NETMONK"/>
    <m/>
    <s v="MIE - SEND SURVEY"/>
    <s v="HSI Bisnis Bundling Netmonk Promo 2026 PSB 70% - 75 Mbps"/>
    <s v="INDIBIZ"/>
    <m/>
    <m/>
    <d v="2026-08-11T13:00:00"/>
    <s v="2026-08-11 13:00:00 | Jam pemasangan : 12.00 Info Tambahan : Hubungi pelanggan dulu sebelum ke lokasi terimakasih "/>
    <m/>
    <m/>
    <m/>
    <e v="#NUM!"/>
    <e v="#NUM!"/>
    <x v="1"/>
    <x v="8"/>
  </r>
  <r>
    <n v="1242"/>
    <n v="1002511552"/>
    <n v="3"/>
    <x v="6"/>
    <n v="5"/>
    <s v="PASURUAN"/>
    <s v="PASURUAN"/>
    <s v="PSN"/>
    <s v="REG"/>
    <s v="AO"/>
    <s v="NEW SALES"/>
    <m/>
    <s v="Completed (PS)"/>
    <s v="RBS-Regional 3"/>
    <d v="2026-08-06T09:12:27"/>
    <d v="2026-08-06T18:50:30"/>
    <n v="69359627"/>
    <m/>
    <n v="152729256700"/>
    <s v="WARUNG DYNASTY"/>
    <s v="ODP-PSN-FBF/79"/>
    <s v="WO061060030"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s v="Management Janji"/>
    <s v="2026-08-07 08:00:00|Tanggal pemasangan: 07/08/2026 Jam pemasangan : pagi/siang Info Tambahan : Hubungi pelanggan dulu sebelum ke lokasi. terima kasih|40010577|MYDITA"/>
    <s v="FCC"/>
    <d v="2026-06-08T09:25:00"/>
    <d v="2026-08-07T08:00:00"/>
    <m/>
    <s v="PS"/>
    <s v="PASURU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07/08/2026 Jam pemasangan : pagi/siang Info Tambahan : Hubungi pelanggan dulu sebelum ke lokasi. terima kasih|40010577|MYDITA"/>
    <n v="2026"/>
    <n v="8"/>
    <n v="6"/>
    <d v="2026-08-06T00:00:00"/>
    <n v="-1.3333333333357587"/>
    <x v="0"/>
    <x v="17"/>
  </r>
  <r>
    <n v="1243"/>
    <n v="1002510626"/>
    <n v="3"/>
    <x v="2"/>
    <n v="5"/>
    <s v="DENPASAR"/>
    <s v="JIMBARAN"/>
    <s v="NSD"/>
    <s v="REG"/>
    <s v="AO"/>
    <s v="NEW SALES"/>
    <m/>
    <s v="Completed (PS)"/>
    <s v="RBS-Regional 3"/>
    <d v="2026-08-05T13:48:32"/>
    <d v="2026-08-06T11:34:52"/>
    <n v="69353730"/>
    <m/>
    <n v="172417225629"/>
    <s v="PT AUSTIN LINTAS INFORMATIKA"/>
    <s v="ODP-NDA-FF/59"/>
    <s v="WO060989721"/>
    <m/>
    <m/>
    <m/>
    <n v="115.20611214"/>
    <n v="-8.7873538399999997"/>
    <s v="|MN02665|MYIA-037808698297/POI/AZZA/081933021555/roykiyoshi823@gmail.com"/>
    <s v="Sales Force DBS"/>
    <m/>
    <m/>
    <m/>
    <m/>
    <m/>
    <m/>
    <m/>
    <m/>
    <s v="Management Janji"/>
    <s v="2026-07-29 13:00:00 | Nama PIC : Bp Azza  No HP : 081933021555  No Alt : -  M Janji :  29 Juli 2026  Jam Pasang : Pagi / Siang  Note : hubungi pelanggan jika ingin kelokasi"/>
    <s v="FCC"/>
    <d v="2026-05-08T13:54:46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7-29 13:00:00 | Nama PIC : Bp Azza  No HP : 081933021555  No Alt : -  M Janji :  29 Juli 2026  Jam Pasang : Pagi / Siang  Note : hubungi pelanggan jika ingin kelokasi"/>
    <n v="2026"/>
    <n v="8"/>
    <n v="6"/>
    <d v="2026-08-06T00:00:00"/>
    <n v="0.70833333333575865"/>
    <x v="0"/>
    <x v="28"/>
  </r>
  <r>
    <n v="1244"/>
    <n v="1002515484"/>
    <n v="3"/>
    <x v="3"/>
    <n v="4"/>
    <s v="MAGELANG"/>
    <s v="MAGELANG"/>
    <s v="MGE"/>
    <s v="REG"/>
    <s v="AO"/>
    <s v="NEW SALES"/>
    <s v="1P INET"/>
    <s v="8 | OSS - PONR"/>
    <s v="RBS-Regional 3"/>
    <d v="2026-08-07T18:50:56"/>
    <d v="2026-08-10T16:35:48"/>
    <n v="69361150"/>
    <m/>
    <n v="146137149701"/>
    <s v="ROCKET CHICKEN GRABAG NEW"/>
    <s v="ODP-MGE-FU/033"/>
    <s v="WO061201704"/>
    <m/>
    <m/>
    <m/>
    <n v="110.3259362"/>
    <n v="-7.3706834999999904"/>
    <s v="|MN02255|MYIA-098297979091/POI/WILDAN ERSYADI ULA/0895392430133/dhearozzi@gmail.com"/>
    <s v="MYIB_ASSISTANT"/>
    <m/>
    <m/>
    <m/>
    <m/>
    <m/>
    <m/>
    <m/>
    <m/>
    <s v="Management Janji"/>
    <s v="2026-08-12 15:00:00 | M Janji : (08/08/026) jam Pasang : 09:00 Note : hubungi pelanggan jika ingin kelokasi"/>
    <s v="FCC"/>
    <d v="2026-07-08T18:55:10"/>
    <d v="2026-08-12T15:00:00"/>
    <m/>
    <s v="ACT_COM"/>
    <s v="X"/>
    <s v="NO ADDON"/>
    <m/>
    <s v="PONR"/>
    <s v="HSI Bisnis Basic Promo HUT Telkom PSB 70% - 50 Mbps"/>
    <s v="INDIBIZ"/>
    <m/>
    <m/>
    <d v="2026-08-12T15:00:00"/>
    <s v="2026-08-12 15:00:00 | M Janji : (08/08/026) jam Pasang : 09:00 Note : hubungi pelanggan jika ingin kelokasi"/>
    <m/>
    <m/>
    <m/>
    <e v="#NUM!"/>
    <e v="#NUM!"/>
    <x v="1"/>
    <x v="1"/>
  </r>
  <r>
    <n v="1245"/>
    <n v="1002516532"/>
    <n v="3"/>
    <x v="7"/>
    <n v="4"/>
    <s v="SOLO"/>
    <s v="WONOGIRI"/>
    <s v="JSO"/>
    <s v="REG"/>
    <s v="AO"/>
    <s v="NEW SALES"/>
    <m/>
    <s v="Completed (PS)"/>
    <s v="RBS-Regional 3"/>
    <d v="2026-08-09T14:31:25"/>
    <d v="2026-08-09T20:40:47"/>
    <n v="69361152"/>
    <m/>
    <n v="142523108545"/>
    <s v="MM Group"/>
    <s v="ODP-JSO-FE/055"/>
    <s v="WO061326052"/>
    <m/>
    <m/>
    <m/>
    <n v="111.256112489766"/>
    <n v="-7.84395035017259"/>
    <s v="MD|MYDB-20260807264658|DN00001/MN00969|MM Group|085291919696"/>
    <s v="MYDIGIBIZPARTNER"/>
    <m/>
    <m/>
    <m/>
    <m/>
    <m/>
    <m/>
    <m/>
    <m/>
    <s v="Management Janji"/>
    <s v="2026-08-08 15:00:00 | Tanggal pemasangan: 09/08/2026  Jam pemasangan : siang  Info Tambahan : Hubungi pelanggan dulu sebelum ke lokasi  terima kasih."/>
    <s v="FCC"/>
    <d v="2026-09-08T14:39:46"/>
    <m/>
    <m/>
    <s v="PS"/>
    <s v="X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5:00:00 | Tanggal pemasangan: 09/08/2026  Jam pemasangan : siang  Info Tambahan : Hubungi pelanggan dulu sebelum ke lokasi  terima kasih."/>
    <n v="2026"/>
    <n v="8"/>
    <n v="9"/>
    <d v="2026-08-09T00:00:00"/>
    <n v="-0.29166666666424135"/>
    <x v="0"/>
    <x v="1"/>
  </r>
  <r>
    <n v="1246"/>
    <n v="1002514350"/>
    <n v="3"/>
    <x v="3"/>
    <n v="4"/>
    <s v="MAGELANG"/>
    <s v="MAGELANG"/>
    <s v="MGE"/>
    <s v="REG"/>
    <s v="AO"/>
    <s v="NEW SALES"/>
    <s v="1P INET"/>
    <s v="Completed (PS)"/>
    <s v="RBS-Regional 3"/>
    <d v="2026-08-07T11:28:56"/>
    <d v="2026-08-07T16:40:42"/>
    <n v="69360661"/>
    <m/>
    <n v="146137149681"/>
    <s v="SPBU 44 561 05 CANGUK"/>
    <s v="ODP-MGE-FBP/025 FBP/D02/025.01"/>
    <s v="WO061150704"/>
    <m/>
    <m/>
    <m/>
    <n v="110.2333825"/>
    <n v="-7.4824959999999896"/>
    <s v="|MN02395|MYIA-094672362668/POI/STEVANI KURNIAWAN/087839284584/spbu_sajogja4456105@yahoo.co.id"/>
    <s v="MYIB_ASSISTANT"/>
    <m/>
    <m/>
    <m/>
    <m/>
    <m/>
    <m/>
    <m/>
    <m/>
    <s v="Management Janji"/>
    <s v="2026-08-14 13:00:00 | Jam pemasangan : 12.00 Info Tambahan : Hubungi pelanggan dulu sebelum ke lokasi terimakasih "/>
    <s v="FCC"/>
    <d v="2026-07-08T11:40:14"/>
    <d v="2026-08-14T13:00:00"/>
    <m/>
    <s v="PS"/>
    <s v="X"/>
    <s v="NO ADDON"/>
    <n v="20260807"/>
    <s v="Completed"/>
    <s v="HSI Bisnis Basic Promo HUT Telkom PSB 70% - 50 Mbps"/>
    <s v="INDIBIZ"/>
    <m/>
    <m/>
    <d v="2026-08-14T13:00:00"/>
    <s v="2026-08-14 13:00:00 | Jam pemasangan : 12.00 Info Tambahan : Hubungi pelanggan dulu sebelum ke lokasi terimakasih "/>
    <n v="2026"/>
    <n v="8"/>
    <n v="7"/>
    <d v="2026-08-07T00:00:00"/>
    <n v="-7.5416666666642413"/>
    <x v="0"/>
    <x v="1"/>
  </r>
  <r>
    <n v="1247"/>
    <n v="1002508118"/>
    <n v="3"/>
    <x v="6"/>
    <n v="5"/>
    <s v="JEMBER"/>
    <s v="BANYUWANGI"/>
    <s v="KET"/>
    <s v="REG"/>
    <s v="AO"/>
    <s v="NEW SALES"/>
    <s v="1P INET"/>
    <s v="Completed (PS)"/>
    <s v="RBS-Regional 3"/>
    <d v="2026-08-04T13:02:57"/>
    <d v="2026-08-04T21:55:53"/>
    <n v="69358262"/>
    <m/>
    <n v="152517201802"/>
    <s v="Takapedia Store wso"/>
    <s v="ODP-KET-FC/01 FC/D01/01.01"/>
    <s v="WO060886494"/>
    <m/>
    <m/>
    <m/>
    <n v="114.41667370498099"/>
    <n v="-8.0318744697703792"/>
    <s v="MD|MYDB-20260804264308|DC30004/MC30051|Takapedia Store wso|0895405495461"/>
    <s v="MYDIGIBIZPARTNER"/>
    <m/>
    <m/>
    <m/>
    <m/>
    <m/>
    <m/>
    <m/>
    <m/>
    <s v="Management Janji"/>
    <s v="2026-08-05 15:00:00 | Tanggal pemasangan : 05 AGUSTUS 2026 Jam pemasangan : pagi/siang Info Tambahan : Hubungi pelanggan dulu sebelum ke lokasi terima kasih"/>
    <s v="FCC"/>
    <d v="2026-04-08T13:10:23"/>
    <d v="2026-08-05T15:00:00"/>
    <m/>
    <s v="PS"/>
    <s v="BANYUWANGI"/>
    <s v="NETMONK"/>
    <n v="20260804"/>
    <s v="Completed"/>
    <s v="HSI Bisnis Bundling Netmonk PSB 70% Promo - 300 Mbps"/>
    <s v="INDIBIZ"/>
    <m/>
    <m/>
    <d v="2026-08-05T15:00:00"/>
    <s v="2026-08-05 15:00:00 | Tanggal pemasangan : 05 AGUSTUS 2026 Jam pemasangan : pagi/siang Info Tambahan : Hubungi pelanggan dulu sebelum ke lokasi terima kasih"/>
    <n v="2026"/>
    <n v="8"/>
    <n v="4"/>
    <d v="2026-08-04T00:00:00"/>
    <n v="-1.625"/>
    <x v="0"/>
    <x v="10"/>
  </r>
  <r>
    <n v="1248"/>
    <n v="1002505841"/>
    <n v="3"/>
    <x v="6"/>
    <n v="5"/>
    <s v="SIDOARJO"/>
    <s v="MOJOKERTO"/>
    <s v="DLA"/>
    <s v="REG"/>
    <s v="AO"/>
    <s v="NEW SALES"/>
    <m/>
    <s v="Completed (PS)"/>
    <s v="RBS-Regional 3"/>
    <d v="2026-08-03T11:07:16"/>
    <d v="2026-08-04T18:27:59"/>
    <n v="69357378"/>
    <m/>
    <n v="152329215034"/>
    <s v="PT KEDUNGLENGKONG MAKMUR SEJAHTERA"/>
    <s v="ODP-DLA-FA/29"/>
    <s v="WO060774400"/>
    <m/>
    <m/>
    <m/>
    <n v="112.4794677"/>
    <n v="-7.5487387000000004"/>
    <s v="|MC30249|/YUSUF ISMAIL MATTALITTI/085881461977 / 082336652230/spbu61330@gmail.com"/>
    <s v="Sales Force DBS"/>
    <m/>
    <m/>
    <m/>
    <m/>
    <m/>
    <m/>
    <m/>
    <m/>
    <s v="Management Janji"/>
    <s v="2026-08-04 08:00:00|Nama Pic : bp yusuf  No Hp Pic : 085881461977 No alt : - Jam Pemasangan : pagi  Tanggal Pemasangan : 4 Agustus 2026|40981182|MYDITA"/>
    <s v="FCC"/>
    <d v="2026-03-08T11:10:34"/>
    <d v="2026-08-04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Nama Pic : bp yusuf  No Hp Pic : 085881461977 No alt : - Jam Pemasangan : pagi  Tanggal Pemasangan : 4 Agustus 2026|40981182|MYDITA"/>
    <n v="2026"/>
    <n v="8"/>
    <n v="4"/>
    <d v="2026-08-04T00:00:00"/>
    <n v="-0.33333333333575865"/>
    <x v="0"/>
    <x v="13"/>
  </r>
  <r>
    <n v="1249"/>
    <n v="1002514688"/>
    <n v="3"/>
    <x v="7"/>
    <n v="4"/>
    <s v="KUDUS"/>
    <s v="BLORA"/>
    <s v="BLO"/>
    <s v="REG"/>
    <s v="AO"/>
    <s v="NEW SALES"/>
    <s v="1P INET"/>
    <s v="7 | OSS - PROVISIONING ISSUED"/>
    <s v="RBS-Regional 3"/>
    <d v="2026-08-07T13:49:57"/>
    <d v="2026-08-11T08:08:20"/>
    <n v="69360810"/>
    <m/>
    <n v="141569115558"/>
    <s v="SMK NEGERI 1 JEPON"/>
    <s v="ODP-BLO-FFD/037 FFD/D05/037.01"/>
    <s v="WO061167735"/>
    <m/>
    <m/>
    <m/>
    <n v="111.4781053"/>
    <n v="-6.9687655999999896"/>
    <s v="|MN02756|MYIA-010832390094/POI/Olivia Noor Prita sari/085728035407/smkn1jepon@yahoo.com"/>
    <s v="MYIB_ASSISTANT"/>
    <m/>
    <m/>
    <m/>
    <m/>
    <m/>
    <m/>
    <m/>
    <m/>
    <s v="Management Janji"/>
    <s v="2026-08-11 08:00:00 | Nama PIC : ibu olivia No HP : 085728035407 Alt :  M Janji : (selasa/11/AGUSTUS/2026) jam Pasang : 09:00 Note : hubungi pelanggan jika ingin kelokasi"/>
    <s v="FCC"/>
    <d v="2026-07-08T13:54:50"/>
    <d v="2026-08-11T08:00:00"/>
    <m/>
    <s v="PI"/>
    <s v="X"/>
    <s v="NO ADDON"/>
    <m/>
    <s v="Provisioning Issued"/>
    <s v="HSI Bisnis Promo HUT Telkom PSB 70% - 100 Mbps Dual Band"/>
    <s v="INDIBIZ"/>
    <m/>
    <m/>
    <d v="2026-08-11T08:00:00"/>
    <s v="2026-08-11 08:00:00 | Nama PIC : ibu olivia No HP : 085728035407 Alt :  M Janji : (selasa/11/AGUSTUS/2026) jam Pasang : 09:00 Note : hubungi pelanggan jika ingin kelokasi"/>
    <m/>
    <m/>
    <m/>
    <e v="#NUM!"/>
    <e v="#NUM!"/>
    <x v="1"/>
    <x v="1"/>
  </r>
  <r>
    <n v="1250"/>
    <n v="1002504858"/>
    <n v="3"/>
    <x v="2"/>
    <n v="5"/>
    <s v="SINGARJA"/>
    <s v="SINGARAJA"/>
    <s v="SGR"/>
    <s v="REG"/>
    <s v="AO"/>
    <s v="NEW SALES"/>
    <m/>
    <s v="102 | FOLLOW UP COMPLETED"/>
    <s v="RBS-Regional 3"/>
    <d v="2026-08-01T17:14:21"/>
    <d v="2026-08-04T09:38:23"/>
    <n v="69356861"/>
    <m/>
    <n v="172424836770"/>
    <s v="PT. Semua karena Anugerah (PG Singaraja)"/>
    <s v="ODP-SGR-FDD/14"/>
    <s v="WO060690119"/>
    <m/>
    <m/>
    <m/>
    <n v="115.0834533"/>
    <n v="-8.1129694000000008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1-08T17:25:07"/>
    <d v="2026-08-03T08:00:00"/>
    <s v="Kendala Pelanggan"/>
    <s v="REVOKE"/>
    <s v="X"/>
    <s v="NO ADDON"/>
    <m/>
    <s v="Follow Up Revoke Completed, New Order ID : SC1002507032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8:00:00"/>
    <s v="2026-08-03 08:00:00|M Janji : 3 agustus 2026 jam Pasang : pagi  Note : hubungi pelanggan jika ingin kelokasi|MU1366|MYDITA"/>
    <m/>
    <m/>
    <m/>
    <e v="#NUM!"/>
    <e v="#NUM!"/>
    <x v="1"/>
    <x v="32"/>
  </r>
  <r>
    <n v="1251"/>
    <n v="1002506450"/>
    <n v="3"/>
    <x v="0"/>
    <n v="5"/>
    <s v="KEDIRI"/>
    <s v="NGANJUK"/>
    <s v="PRB"/>
    <s v="REG"/>
    <s v="AO"/>
    <s v="NEW SALES"/>
    <m/>
    <s v="100 | REVOKE COMPLETED"/>
    <s v="RBS-Regional 3"/>
    <d v="2026-08-03T15:57:35"/>
    <d v="2026-08-04T08:55:35"/>
    <n v="69356728"/>
    <m/>
    <n v="152627203799"/>
    <s v="SMP Negeri 1 Prambon"/>
    <s v="ODP-PRB-FA/01"/>
    <s v="WO060818672"/>
    <m/>
    <m/>
    <m/>
    <n v="112.01800476"/>
    <n v="-7.687501975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6:10:38"/>
    <m/>
    <s v="Kendala Pelanggan"/>
    <s v="REVOKE"/>
    <s v="KERTOSONO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m/>
    <m/>
    <m/>
    <e v="#NUM!"/>
    <e v="#NUM!"/>
    <x v="1"/>
    <x v="20"/>
  </r>
  <r>
    <n v="1252"/>
    <n v="1002506140"/>
    <n v="3"/>
    <x v="1"/>
    <n v="4"/>
    <s v="PEKALONGAN"/>
    <s v="PEKALONGAN"/>
    <s v="PKL"/>
    <s v="REG"/>
    <s v="AO"/>
    <s v="NEW SALES"/>
    <m/>
    <s v="Completed (PS)"/>
    <s v="RBS-Regional 2"/>
    <d v="2026-08-03T13:45:22"/>
    <d v="2026-08-10T13:20:05"/>
    <n v="69357571"/>
    <m/>
    <n v="142202154671"/>
    <s v="PT MEDIA LINTAS DATA"/>
    <s v="ODP-PKL-FK/54"/>
    <s v="WO060809025"/>
    <m/>
    <m/>
    <m/>
    <n v="109.65184549999999"/>
    <n v="-6.8897579000000002"/>
    <s v="MB00304; jamalul izza 0811260413 085213908934; sales@mld.id; HSI BISNIS INET ONLY 100 MBPS 535k; ROSA;  Jl. Gajah Mada Bar no.28, Tirto, Kec. Pekalongan Bar., Kota Pekalongan, Jawa Tengah 51118 / Sebrang Samsat Kota Pekalongan -6.8898617,109.6518702"/>
    <s v="Sales Force DBS"/>
    <m/>
    <m/>
    <m/>
    <m/>
    <m/>
    <m/>
    <m/>
    <m/>
    <s v="Management Janji"/>
    <s v="2026-08-10 08:00:00|Tanggal pemasangan : 10 agustus 2026 Jam pemasangan : pagi/siang Info Tambahan : Hubungi pelanggan dulu sebelum ke lokasi terima kasih|40010577|MYDITA"/>
    <s v="FCC"/>
    <d v="2026-03-08T13:55:38"/>
    <d v="2026-08-10T08:00:00"/>
    <m/>
    <s v="PS"/>
    <s v="X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pagi/siang Info Tambahan : Hubungi pelanggan dulu sebelum ke lokasi terima kasih|40010577|MYDITA"/>
    <n v="2026"/>
    <n v="8"/>
    <n v="10"/>
    <d v="2026-08-10T00:00:00"/>
    <n v="-0.33333333333575865"/>
    <x v="0"/>
    <x v="1"/>
  </r>
  <r>
    <n v="1253"/>
    <n v="1002512624"/>
    <n v="3"/>
    <x v="4"/>
    <n v="5"/>
    <s v="KUPANG"/>
    <s v="ENDE"/>
    <s v="END"/>
    <s v="REG"/>
    <s v="AO"/>
    <s v="NEW SALES"/>
    <s v="1P INET"/>
    <s v="OSS - TESTING SERVICE"/>
    <s v="RBS-Regional 3"/>
    <d v="2026-08-06T14:13:57"/>
    <d v="2026-08-10T16:14:57"/>
    <n v="69360046"/>
    <m/>
    <n v="172506788957"/>
    <s v="SPPG Milenial Spirit Peduli 03"/>
    <s v="ODP-END-FF/96 FF/D08/96.01"/>
    <s v="WO061082831"/>
    <m/>
    <m/>
    <m/>
    <n v="121.669308554848"/>
    <n v="-8.8457797551991302"/>
    <s v="|MC40142|MYIA-012648673440/POI/Abdurahman Marjan/081246804433/milenialspiritpeduli@gmail.com"/>
    <s v="MYIB_ASSISTANT"/>
    <m/>
    <m/>
    <m/>
    <m/>
    <m/>
    <m/>
    <m/>
    <m/>
    <s v="Management Janji"/>
    <s v="2026-08-07 13:00:00 | Nama PIC : Bapak Rahman No HP : 081246804433 No Alternatif :  M Janji : 07/08/2026 Jam Pasang : Pagi NoteÃ‚Â :  Hubungi terlebih dahulu sebelum ke lokasi "/>
    <s v="FCC"/>
    <d v="2026-06-08T14:26:03"/>
    <d v="2026-08-07T13:00:00"/>
    <m/>
    <s v="ACT_COM"/>
    <s v="ENDE"/>
    <s v="NO ADDON"/>
    <m/>
    <s v="Testing Service"/>
    <s v="HSI Bisnis Promo HUT Telkom PSB 70% - 50 Mbps"/>
    <s v="INDIBIZ"/>
    <m/>
    <m/>
    <d v="2026-08-07T13:00:00"/>
    <s v="2026-08-07 13:00:00 | Nama PIC : Bapak Rahman No HP : 081246804433 No Alternatif :  M Janji : 07/08/2026 Jam Pasang : Pagi NoteÃ‚Â :  Hubungi terlebih dahulu sebelum ke lokasi "/>
    <m/>
    <m/>
    <m/>
    <e v="#NUM!"/>
    <e v="#NUM!"/>
    <x v="1"/>
    <x v="22"/>
  </r>
  <r>
    <n v="1254"/>
    <n v="1002512673"/>
    <n v="3"/>
    <x v="5"/>
    <n v="5"/>
    <s v="SBY UTARA"/>
    <s v="GRESIK"/>
    <s v="SDY"/>
    <s v="REG"/>
    <s v="AO"/>
    <s v="NEW SALES"/>
    <s v="1P INET"/>
    <s v="102 | FOLLOW UP COMPLETED"/>
    <s v="RBS-Regional 3"/>
    <d v="2026-08-06T14:28:56"/>
    <d v="2026-08-08T13:49:53"/>
    <n v="69360038"/>
    <m/>
    <n v="152451212122"/>
    <s v="SPPG DAPUR SINTA"/>
    <s v="ODP-SDY-FA/35 FA/D06/35.01"/>
    <s v="WO061085261"/>
    <m/>
    <m/>
    <m/>
    <n v="112.449365928769"/>
    <n v="-6.8832329594571604"/>
    <s v="MD|MYDB-20260806264536|DN00001/MN00018|SPPG DAPUR SINTA|081234572334"/>
    <s v="MYDIGIBIZPARTNER"/>
    <m/>
    <m/>
    <m/>
    <m/>
    <m/>
    <m/>
    <m/>
    <m/>
    <s v="Management Janji"/>
    <s v="2026-08-07 13:00:00 | Nama PIC : SINTA No HP : 081234572334 Alt :  M Janji : 07/08/2026 Jam Pasang : 08.00 - 13:00  NoteÃ‚Â :  hubungi terlebih dahulu sebelum kelokasi"/>
    <s v="FCC"/>
    <d v="2026-06-08T14:40:01"/>
    <d v="2026-08-07T13:00:00"/>
    <s v="Kendala Lainnya"/>
    <s v="REVOKE"/>
    <s v="GRESIK"/>
    <s v="NO ADDON"/>
    <m/>
    <s v="Follow Up Revoke Completed, New Order ID : SC1002515987"/>
    <s v="HSI Bisnis Basic Promo HUT Telkom PSB 70% - 150 Mbps"/>
    <s v="INDIBIZ"/>
    <m/>
    <m/>
    <d v="2026-08-07T13:00:00"/>
    <s v="2026-08-07 13:00:00 | Nama PIC : SINTA No HP : 081234572334 Alt :  M Janji : 07/08/2026 Jam Pasang : 08.00 - 13:00  NoteÃ‚Â :  hubungi terlebih dahulu sebelum kelokasi"/>
    <m/>
    <m/>
    <m/>
    <e v="#NUM!"/>
    <e v="#NUM!"/>
    <x v="1"/>
    <x v="14"/>
  </r>
  <r>
    <n v="1255"/>
    <n v="1002505089"/>
    <n v="3"/>
    <x v="6"/>
    <n v="5"/>
    <s v="SIDOARJO"/>
    <s v="JOMBANG"/>
    <s v="JOM"/>
    <s v="REG"/>
    <s v="AO"/>
    <s v="NEW SALES"/>
    <m/>
    <s v="Completed (PS)"/>
    <s v="RBS-Regional 3"/>
    <d v="2026-08-02T09:57:44"/>
    <d v="2026-08-02T16:19:33"/>
    <n v="69356958"/>
    <m/>
    <n v="152318240207"/>
    <s v="WARKOP SEBAT 24 JAM"/>
    <s v="ODP-JOM-FU/30"/>
    <s v="WO060700604"/>
    <m/>
    <m/>
    <m/>
    <n v="112.23798840000001"/>
    <n v="-7.5384528"/>
    <s v="|MN02084|/WARKOP SEBAT /WINBACK HSI B2B + NETMONK (1:1) 200MBPS 946,1RB PSB DISC 70%//maulidyaanna1@gmail.com/ANNA MAULIDYA AL THOFUN NISA' /85815181106"/>
    <s v="Sales Force DBS"/>
    <m/>
    <m/>
    <m/>
    <m/>
    <m/>
    <m/>
    <m/>
    <m/>
    <s v="Management Janji"/>
    <s v="2026-08-03 08:00:00|telp :085815181106 alt : manja : pagi / siang 03/08/2026 hub sebelum ke lokasi |IL1380|MYDITA"/>
    <s v="FCC"/>
    <d v="2026-02-08T10:09:51"/>
    <d v="2026-08-03T08:00:00"/>
    <m/>
    <s v="PS"/>
    <s v="JOMBANG"/>
    <s v="NETMONK"/>
    <n v="202608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3T08:00:00"/>
    <s v="2026-08-03 08:00:00|telp :085815181106 alt : manja : pagi / siang 03/08/2026 hub sebelum ke lokasi |IL1380|MYDITA"/>
    <n v="2026"/>
    <n v="8"/>
    <n v="2"/>
    <d v="2026-08-02T00:00:00"/>
    <n v="-1.3333333333357587"/>
    <x v="0"/>
    <x v="13"/>
  </r>
  <r>
    <n v="1256"/>
    <n v="1002513327"/>
    <n v="3"/>
    <x v="5"/>
    <n v="5"/>
    <s v="SBY SELATAN"/>
    <s v="MANYAR"/>
    <s v="MYR"/>
    <s v="REG"/>
    <s v="AO"/>
    <s v="NEW SALES"/>
    <m/>
    <s v="Completed (PS)"/>
    <s v="RBS-Regional 3"/>
    <d v="2026-08-06T17:22:17"/>
    <d v="2026-08-07T22:04:51"/>
    <n v="69360273"/>
    <m/>
    <n v="152303247149"/>
    <s v="PT SUMBER HIDUP SEHAT"/>
    <s v="ODP-MYR-FJP/09"/>
    <s v="WO061116231"/>
    <m/>
    <m/>
    <m/>
    <n v="112.76368100000001"/>
    <n v="-7.2750244000000004"/>
    <s v="AMRBS;405075;REG3;KATATA VEKANIDYA;082225049060;CP.VINDYA RUSTAMA WARDHANA;081327371234;PAKET 50MBPS PROMO 355K;PT SUMBER HIDUP SEHAT KALIDAMI"/>
    <s v="Account Manager"/>
    <m/>
    <m/>
    <m/>
    <m/>
    <m/>
    <m/>
    <m/>
    <m/>
    <s v="Management Janji"/>
    <s v="2026-08-07 15:00:00|Jam pemasangan : 12.00 Info Tambahan : Hubungi pelanggan dulu sebelum ke lokasi terimakasih  |40951378|MYDITA"/>
    <s v="FCC"/>
    <d v="2026-06-08T17:26:01"/>
    <d v="2026-08-07T15:00:00"/>
    <m/>
    <s v="PS"/>
    <s v="MANYA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Jam pemasangan : 12.00 Info Tambahan : Hubungi pelanggan dulu sebelum ke lokasi terimakasih  |40951378|MYDITA"/>
    <n v="2026"/>
    <n v="8"/>
    <n v="7"/>
    <d v="2026-08-07T00:00:00"/>
    <n v="-0.625"/>
    <x v="0"/>
    <x v="12"/>
  </r>
  <r>
    <n v="1257"/>
    <n v="1002515880"/>
    <n v="3"/>
    <x v="0"/>
    <n v="5"/>
    <s v="MADIUN"/>
    <s v="MADIUN"/>
    <s v="MSP"/>
    <s v="REG"/>
    <s v="AO"/>
    <s v="NEW SALES"/>
    <s v="1P INET"/>
    <s v="102 | FOLLOW UP COMPLETED"/>
    <s v="RBS-Regional 3"/>
    <d v="2026-08-08T12:29:56"/>
    <d v="2026-08-10T13:32:29"/>
    <n v="69361414"/>
    <m/>
    <n v="152631206950"/>
    <s v="SPBU 54.633.08"/>
    <s v="ODP-MSP-FD/51 FD/D04/51.01"/>
    <s v="WO061255119"/>
    <m/>
    <m/>
    <m/>
    <n v="111.448189"/>
    <n v="-7.5627199999999997"/>
    <s v="|MN02429|MYIA-015541949861/POI/ARIS WIDIYANTO/081335618198/spbu.dewisri.5463308@gmail.com"/>
    <s v="MYIB_ASSISTANT"/>
    <m/>
    <m/>
    <m/>
    <m/>
    <m/>
    <m/>
    <m/>
    <m/>
    <s v="Management Janji"/>
    <s v="2026-08-09 13:00:00 | Nama Pic : BP ARIS No Hp Pic : 081335618198 Jam Pemasangan : 08:00 - 12.00 Tanggal Pemasangan : MINGGU 09 AGUSTUS 2026 Info Tambahan : Hubungi pelanggan sebelum datang ke lokasi, terima kasih."/>
    <s v="FCC"/>
    <d v="2026-08-08T12:39:51"/>
    <d v="2026-08-09T13:00:00"/>
    <s v="Kendala Lainnya"/>
    <s v="REVOKE"/>
    <s v="CARUBAN"/>
    <s v="NO ADDON"/>
    <m/>
    <s v="Follow Up Revoke Completed, New Order ID : SC1002517766"/>
    <s v="HSI Bisnis Promo HUT Telkom PSB 70% - 50 Mbps"/>
    <s v="INDIBIZ"/>
    <m/>
    <m/>
    <d v="2026-08-09T13:00:00"/>
    <s v="2026-08-09 13:00:00 | Nama Pic : BP ARIS No Hp Pic : 081335618198 Jam Pemasangan : 08:00 - 12.00 Tanggal Pemasangan : MINGGU 09 AGUSTUS 2026 Info Tambahan : Hubungi pelanggan sebelum datang ke lokasi, terima kasih."/>
    <m/>
    <m/>
    <m/>
    <e v="#NUM!"/>
    <e v="#NUM!"/>
    <x v="1"/>
    <x v="21"/>
  </r>
  <r>
    <n v="1258"/>
    <n v="1002510008"/>
    <n v="3"/>
    <x v="2"/>
    <n v="5"/>
    <s v="SINGARJA"/>
    <s v="KLUNGKUNG"/>
    <s v="SMA"/>
    <s v="REG"/>
    <s v="AO"/>
    <s v="NEW SALES"/>
    <m/>
    <s v="OSS - FALLOUT"/>
    <s v="RBS-Regional 3"/>
    <d v="2026-08-05T10:34:31"/>
    <d v="2026-08-08T18:18:26"/>
    <n v="69358911"/>
    <m/>
    <n v="172428815934"/>
    <s v="Lumbung umaluah villa"/>
    <s v="ODP-SMA-FAK/06"/>
    <s v="WO061152318"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s v="Management Janji"/>
    <s v="2026-08-08 15:00:00|Nama PIC : BAPAK KETUT No HP : 082340669469 Alt :  M Janji : (SABTU/8/AGUSTUS/2026) jam Pasang : 09:00 Note : hubungi pelanggan jika ingin kelokasi|40951378|MYDITA"/>
    <s v="FCC"/>
    <d v="2026-05-08T10:39:45"/>
    <d v="2026-08-08T15:00:00"/>
    <s v="Kendala Teknik"/>
    <s v="FO_WFM"/>
    <s v="SEMARAPURA"/>
    <s v="NO ADDON"/>
    <m/>
    <s v="Provisioning Failed|WFM|INF009002334|tidak ada odp sekitar lokasi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8T15:00:00"/>
    <s v="2026-08-08 15:00:00|Nama PIC : BAPAK KETUT No HP : 082340669469 Alt :  M Janji : (SABTU/8/AGUSTUS/2026) jam Pasang : 09:00 Note : hubungi pelanggan jika ingin kelokasi|40951378|MYDITA"/>
    <m/>
    <m/>
    <m/>
    <e v="#NUM!"/>
    <e v="#NUM!"/>
    <x v="1"/>
    <x v="31"/>
  </r>
  <r>
    <n v="1259"/>
    <n v="1002505613"/>
    <n v="3"/>
    <x v="0"/>
    <n v="5"/>
    <s v="MADIUN"/>
    <s v="MADIUN"/>
    <s v="CRB"/>
    <s v="REG"/>
    <s v="AO"/>
    <s v="NEW SALES"/>
    <s v="1P INET"/>
    <s v="Completed (PS)"/>
    <s v="RBS-Regional 3"/>
    <d v="2026-08-03T09:28:56"/>
    <d v="2026-08-03T17:26:56"/>
    <n v="69357234"/>
    <m/>
    <n v="152632208473"/>
    <s v="PT Ideologi Nusa Integrasi"/>
    <s v="ODP-CRB-FH/15"/>
    <s v="WO060758457"/>
    <m/>
    <m/>
    <m/>
    <n v="111.712957"/>
    <n v="-7.5515369999999997"/>
    <s v="|MN01984|MYIA-099721108615/POI/Rofik/08985538841/helpdesk@initech.co.id"/>
    <s v="MYIB_ASSISTANT"/>
    <m/>
    <m/>
    <m/>
    <m/>
    <m/>
    <m/>
    <m/>
    <m/>
    <s v="Management Janji"/>
    <s v="2026-08-04 08:00:00 | Tanggal pemasangan: 04/08/2026 Jam pemasangan : pagi / siang Info Tambahan : Hubungi pelanggan dulu sebelum ke lokasi. terima kasih "/>
    <s v="FCC"/>
    <d v="2026-03-08T09:40:13"/>
    <d v="2026-08-04T08:00:00"/>
    <m/>
    <s v="PS"/>
    <s v="CARUBAN"/>
    <s v="NO ADDON"/>
    <n v="20260803"/>
    <s v="Completed"/>
    <s v="HSI Bisnis PSB 70% - 100 Mbps"/>
    <s v="INDIBIZ"/>
    <m/>
    <m/>
    <d v="2026-08-04T08:00:00"/>
    <s v="2026-08-04 08:00:00 | Tanggal pemasangan: 04/08/2026 Jam pemasangan : pagi / siang Info Tambahan : Hubungi pelanggan dulu sebelum ke lokasi. terima kasih "/>
    <n v="2026"/>
    <n v="8"/>
    <n v="3"/>
    <d v="2026-08-03T00:00:00"/>
    <n v="-1.3333333333357587"/>
    <x v="0"/>
    <x v="21"/>
  </r>
  <r>
    <n v="1260"/>
    <n v="1002508331"/>
    <n v="3"/>
    <x v="3"/>
    <n v="4"/>
    <s v="MAGELANG"/>
    <s v="MUNTILAN"/>
    <s v="SWT"/>
    <s v="REG"/>
    <s v="AO"/>
    <s v="NEW SALES"/>
    <m/>
    <s v="FCC - HD1A - PROGRESS"/>
    <s v="RBS-Regional 3"/>
    <d v="2026-08-04T13:48:39"/>
    <d v="2026-08-04T13:50:20"/>
    <n v="69358302"/>
    <m/>
    <n v="142164113602"/>
    <s v="Andy farm"/>
    <m/>
    <m/>
    <m/>
    <m/>
    <m/>
    <n v="110.36461389999999"/>
    <n v="-7.5307417000000001"/>
    <s v="|MN00935|/Andy farm/081578521841/aidazahira65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1"/>
    <x v="1"/>
  </r>
  <r>
    <n v="1261"/>
    <n v="1002513363"/>
    <n v="3"/>
    <x v="2"/>
    <n v="5"/>
    <s v="SINGARJA"/>
    <s v="GIANYAR"/>
    <s v="UBU"/>
    <s v="REG"/>
    <s v="AO"/>
    <s v="NEW SALES"/>
    <m/>
    <s v="Completed (PS)"/>
    <s v="RBS-Regional 3"/>
    <d v="2026-08-06T17:35:59"/>
    <d v="2026-08-07T06:18:08"/>
    <n v="69357310"/>
    <m/>
    <n v="172408246816"/>
    <s v="LPD Desa Adat Nyuh Kuning Ubud Gianyar"/>
    <s v="ODP-UBU-FH/03"/>
    <s v="WO061109993"/>
    <m/>
    <m/>
    <m/>
    <n v="115.25675649999999"/>
    <n v="-8.5225355"/>
    <s v="|MN02658|/PIC NI KETUT KARSI/088212228875/nyuhkuninglpd@gmail.com"/>
    <s v="Sales Force DBS"/>
    <m/>
    <m/>
    <m/>
    <m/>
    <m/>
    <m/>
    <m/>
    <m/>
    <s v="Management Janji"/>
    <s v="2026-08-04 08:00:00|M Janji : 04/08/2026  Jam Pasang : 08.00  NoteÃ‚Â :  hubungi terlebih dahulu sebelum ke lokasi, terima kasih.|40961370|MYDITA"/>
    <s v="FCC"/>
    <d v="2026-06-08T17:39:45"/>
    <m/>
    <m/>
    <s v="PS"/>
    <s v="UBUD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08:00:00|M Janji : 04/08/2026  Jam Pasang : 08.00  NoteÃ‚Â :  hubungi terlebih dahulu sebelum ke lokasi, terima kasih.|40961370|MYDITA"/>
    <n v="2026"/>
    <n v="8"/>
    <n v="7"/>
    <d v="2026-08-07T00:00:00"/>
    <n v="0.70833333333575865"/>
    <x v="0"/>
    <x v="5"/>
  </r>
  <r>
    <n v="1262"/>
    <n v="1002511932"/>
    <n v="3"/>
    <x v="0"/>
    <n v="5"/>
    <s v="KEDIRI"/>
    <s v="KEDIRI"/>
    <s v="GUR"/>
    <s v="REG"/>
    <s v="AO"/>
    <s v="NEW SALES"/>
    <s v="1P INET"/>
    <s v="Completed (PS)"/>
    <s v="RBS-Regional 3"/>
    <d v="2026-08-06T11:01:56"/>
    <d v="2026-08-06T15:41:46"/>
    <n v="69359792"/>
    <m/>
    <n v="152625207182"/>
    <s v="INDRIANA FOTOCOPY"/>
    <s v="ODP-GUR-FD/12 FD/D03/12.01"/>
    <s v="WO061056350"/>
    <m/>
    <m/>
    <m/>
    <n v="112.0644444"/>
    <n v="-7.7832435999999996"/>
    <s v="|MC20057|MYIA-030360801111/POI/Rangga Egi Krisnando/081210152374/ranggaegikrisnando13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11:10:06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0"/>
    <x v="24"/>
  </r>
  <r>
    <n v="1263"/>
    <n v="1002504356"/>
    <n v="3"/>
    <x v="6"/>
    <n v="5"/>
    <s v="SIDOARJO"/>
    <s v="INNER - JATIM TIMUR"/>
    <s v="SDA"/>
    <s v="REG"/>
    <s v="AO"/>
    <s v="NEW SALES"/>
    <m/>
    <s v="QC MIA - INVALID QUALITY CONTROL MIA"/>
    <s v="RBS-Regional 3"/>
    <d v="2026-08-01T10:27:23"/>
    <d v="2026-08-07T17:26:34"/>
    <n v="69356615"/>
    <m/>
    <n v="152316231777"/>
    <s v="RUMAH KOST HARMONIA"/>
    <s v="ODP-SDA-FAK/13"/>
    <m/>
    <m/>
    <m/>
    <m/>
    <n v="112.69950782846"/>
    <n v="-7.4546695981925204"/>
    <s v="|MN01572|/RUMAH KOST HARMONIA/WINBACK 2.0 HSI B2B (1:1) 75MBPS 415RB PSB DISC 70%//najwadindae@gmail.com/NAJWA ADINDA EUFRILL/82338876610"/>
    <s v="Sales Force DBS"/>
    <m/>
    <m/>
    <m/>
    <m/>
    <m/>
    <m/>
    <m/>
    <m/>
    <m/>
    <m/>
    <m/>
    <d v="2026-01-08T10:39:46"/>
    <m/>
    <m/>
    <s v="QC1"/>
    <s v="SIDOARJO"/>
    <s v="NO ADDON"/>
    <m/>
    <s v="QC MIA - INVALID QUALITY CONTROL MIA - Dokumen Usaha Terindikasi Editan / Tidak Valid - upload dokumen NPWP/SIUP/NIB atas nam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  <x v="11"/>
  </r>
  <r>
    <n v="1264"/>
    <n v="1002517486"/>
    <n v="3"/>
    <x v="7"/>
    <n v="4"/>
    <s v="SOLO"/>
    <s v="INNER - SOLO JATENG TIMUR"/>
    <s v="MSO"/>
    <s v="REG"/>
    <s v="AO"/>
    <s v="NEW SALES"/>
    <m/>
    <s v="Completed (PS)"/>
    <s v="RBS-Regional 3"/>
    <d v="2026-08-10T11:40:26"/>
    <d v="2026-08-10T13:53:29"/>
    <n v="69360972"/>
    <m/>
    <n v="142566102106"/>
    <s v="Kantor Yuliani Collection"/>
    <s v="ODP-MSO-FA/119"/>
    <s v="WO061381764"/>
    <m/>
    <m/>
    <m/>
    <n v="110.83924766"/>
    <n v="-7.53588222000000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 Jam pemasangan : siang  Info Tambahan : Hubungi pelanggan dulu sebelum ke lokasi  terima kasih."/>
    <s v="FCC"/>
    <d v="2026-10-08T11:54:41"/>
    <m/>
    <m/>
    <s v="PS"/>
    <s v="SOLO PALUR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0T07:00:00"/>
    <s v="2026-08-08 15:00:00 | Tanggal pemasangan: 08/08/2026  Jam pemasangan : siang  Info Tambahan : Hubungi pelanggan dulu sebelum ke lokasi  terima kasih."/>
    <n v="2026"/>
    <n v="8"/>
    <n v="10"/>
    <d v="2026-08-10T00:00:00"/>
    <n v="-0.29166666666424135"/>
    <x v="0"/>
    <x v="1"/>
  </r>
  <r>
    <n v="1265"/>
    <n v="1002506390"/>
    <n v="3"/>
    <x v="5"/>
    <n v="5"/>
    <s v="SBY UTARA"/>
    <s v="GRESIK"/>
    <s v="BWN"/>
    <s v="REG"/>
    <s v="AO"/>
    <s v="NEW SALES"/>
    <m/>
    <s v="CANCEL COMPLETED"/>
    <s v="RBS-Regional 3"/>
    <d v="2026-08-03T15:29:34"/>
    <d v="2026-08-03T19:11:00"/>
    <n v="69357678"/>
    <m/>
    <n v="152453209227"/>
    <s v="MENARA SUAR BAWEAN"/>
    <s v="ODP-BWN-FAA/14"/>
    <m/>
    <m/>
    <m/>
    <m/>
    <n v="112.65204610000001"/>
    <n v="-5.8493833999999998"/>
    <s v="|MN01273|/MENARA SUAR BAWEAN/089675940745/herlambangdwic@gmail.com/HSI Basic Promo HUT Telkom (1:2) 50 Mbps (Rp 320.000) PSB Rp 150.000/Herlambang Dwi Cahyo/-5.849404,112.652133"/>
    <s v="Sales Force DBS"/>
    <m/>
    <m/>
    <m/>
    <m/>
    <m/>
    <m/>
    <m/>
    <m/>
    <m/>
    <m/>
    <m/>
    <d v="2026-03-08T15:39:47"/>
    <m/>
    <m/>
    <s v="REJECT_FCC"/>
    <s v="GRESIK"/>
    <s v="NO ADDON"/>
    <m/>
    <s v="DECLINE : Decline - Pindah Segmentasi Muhammad Fauzan Fidhianta 40961370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Muhammad Fauzan Fidhianta 40961370|MYDITA"/>
    <m/>
    <m/>
    <m/>
    <m/>
    <m/>
    <e v="#NUM!"/>
    <e v="#NUM!"/>
    <x v="1"/>
    <x v="14"/>
  </r>
  <r>
    <n v="1266"/>
    <n v="1002506292"/>
    <n v="3"/>
    <x v="0"/>
    <n v="5"/>
    <s v="MADIUN"/>
    <s v="BOJONEGORO"/>
    <s v="PAD"/>
    <s v="REG"/>
    <s v="AO"/>
    <s v="NEW SALES"/>
    <s v="1P INET"/>
    <s v="Completed (PS)"/>
    <s v="RBS-Regional 3"/>
    <d v="2026-08-03T14:41:56"/>
    <d v="2026-08-04T12:55:00"/>
    <n v="69357634"/>
    <m/>
    <n v="152644204953"/>
    <s v="LALA MIE PADANGAN"/>
    <s v="ODP-PAZ-FL/09 FL/D02/09.01"/>
    <s v="WO060804989"/>
    <m/>
    <m/>
    <m/>
    <n v="111.605583"/>
    <n v="-7.174722"/>
    <s v="|MN00799|MYIA-085553204094/POI/LAELATUL AFIATUN NISAK/085733668576/laskarbuah470@gmail.com"/>
    <s v="MYIB_ASSISTANT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4:55:18"/>
    <d v="2026-08-04T13:00:00"/>
    <m/>
    <s v="PS"/>
    <s v="PADANGAN"/>
    <s v="NO ADDON"/>
    <n v="20260804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4"/>
    <d v="2026-08-04T00:00:00"/>
    <n v="-0.54166666666424135"/>
    <x v="0"/>
    <x v="15"/>
  </r>
  <r>
    <n v="1267"/>
    <n v="1002517173"/>
    <n v="3"/>
    <x v="0"/>
    <n v="5"/>
    <s v="KEDIRI"/>
    <s v="KEDIRI"/>
    <s v="GUR"/>
    <s v="REG"/>
    <s v="AO"/>
    <s v="NEW SALES"/>
    <s v="1P INET"/>
    <s v="Completed (PS)"/>
    <s v="RBS-Regional 3"/>
    <d v="2026-08-10T10:11:58"/>
    <d v="2026-08-10T16:07:59"/>
    <n v="69362198"/>
    <m/>
    <n v="152625207358"/>
    <s v="SELLVORA STUDIO"/>
    <s v="ODP-GUR-FH/11 FH/D03/11.01"/>
    <s v="WO061367634"/>
    <m/>
    <m/>
    <m/>
    <n v="112.090629860758"/>
    <n v="-7.7692091495822302"/>
    <s v="MD|MYDB-20260808264775|SC20016/MC20202|SELLVORA STUDIO|082141134189"/>
    <s v="MYDIGIBIZPARTNER"/>
    <m/>
    <m/>
    <m/>
    <m/>
    <m/>
    <m/>
    <m/>
    <m/>
    <s v="Management Janji"/>
    <s v="2026-08-11 08:00:00 | Nama PIC : Bapak Yuzniar No HP : 082141134189 Alt : - M Janji : 11/08/2026 Jam Pasang : 08.00 - 13:00  NoteÃ‚Â :  hubungi terlebih dahulu sebelum kelokasi"/>
    <s v="FCC"/>
    <d v="2026-10-08T10:24:54"/>
    <d v="2026-08-11T08:00:00"/>
    <m/>
    <s v="PS"/>
    <s v="NGADILUWIH"/>
    <s v="NO ADDON"/>
    <n v="20260810"/>
    <s v="Completed"/>
    <s v="HSI Bisnis Promo HUT Telkom PSB 70% - 150 Mbps"/>
    <s v="INDIBIZ"/>
    <m/>
    <m/>
    <d v="2026-08-11T08:00:00"/>
    <s v="2026-08-11 08:00:00 | Nama PIC : Bapak Yuzniar No HP : 082141134189 Alt : - M Janji : 11/08/2026 Jam Pasang : 08.00 - 13:00  NoteÃ‚Â :  hubungi terlebih dahulu sebelum kelokasi"/>
    <n v="2026"/>
    <n v="8"/>
    <n v="10"/>
    <d v="2026-08-10T00:00:00"/>
    <n v="-1.3333333333357587"/>
    <x v="0"/>
    <x v="24"/>
  </r>
  <r>
    <n v="1268"/>
    <n v="1002510390"/>
    <n v="3"/>
    <x v="5"/>
    <n v="5"/>
    <s v="MADURA"/>
    <s v="PAMEKASAN"/>
    <s v="SMP"/>
    <s v="REG"/>
    <s v="AO"/>
    <s v="NEW SALES"/>
    <m/>
    <s v="100 | REVOKE COMPLETED"/>
    <s v="RBS-Regional 3"/>
    <d v="2026-08-05T12:34:32"/>
    <d v="2026-08-10T09:38:37"/>
    <n v="69359080"/>
    <m/>
    <n v="152431232313"/>
    <s v="TOKO PAK HAMIDI"/>
    <s v="ODP-SMP-FM/19"/>
    <s v="WO061034406"/>
    <m/>
    <m/>
    <m/>
    <n v="113.8145935"/>
    <n v="-6.9023933"/>
    <s v="|MN00213|/TOKO PAK HAMIDI/MOH HAMIDI/081938395799/hamidijayabaya@gmail.com/HSI Bisnis Promo HUT Telkom (1:1) 100 Mbps (Rp 535.000) PSB Rp 150.000/"/>
    <s v="Sales Force DBS"/>
    <m/>
    <m/>
    <m/>
    <m/>
    <m/>
    <m/>
    <m/>
    <m/>
    <s v="Management Janji"/>
    <s v="2026-08-07 08:00:00|telp :081938395799 alt : manja : pagi : siang 07/08/2026 hub sebelum ke lokasi |40961370|MYDITA"/>
    <s v="FCC"/>
    <d v="2026-05-08T12:40:22"/>
    <d v="2026-08-07T08:00:00"/>
    <s v="Kendala Teknik"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elp :081938395799 alt : manja : pagi : siang 07/08/2026 hub sebelum ke lokasi |40961370|MYDITA"/>
    <m/>
    <m/>
    <m/>
    <e v="#NUM!"/>
    <e v="#NUM!"/>
    <x v="1"/>
    <x v="7"/>
  </r>
  <r>
    <n v="1269"/>
    <n v="1002508874"/>
    <n v="3"/>
    <x v="3"/>
    <n v="4"/>
    <s v="MAGELANG"/>
    <s v="MUNTILAN"/>
    <s v="SWT"/>
    <s v="REG"/>
    <s v="AO"/>
    <s v="NEW SALES"/>
    <m/>
    <s v="FCC - HD1A - PROGRESS"/>
    <s v="RBS-Regional 3"/>
    <d v="2026-08-04T15:25:10"/>
    <d v="2026-08-04T15:26:15"/>
    <n v="69358465"/>
    <m/>
    <n v="142164113615"/>
    <s v="Kiswanto farm"/>
    <m/>
    <m/>
    <m/>
    <m/>
    <m/>
    <n v="110.360975"/>
    <n v="-7.5315500000000002"/>
    <s v="|MN00935|/Kiswanto farm/085640403402/kiswantok029@gmail.com/ 1S HSI BISNIS BASIC PROMO HUT 50 Mbps / AGUS SADEWO"/>
    <s v="Sales Profesional"/>
    <m/>
    <m/>
    <m/>
    <m/>
    <m/>
    <m/>
    <m/>
    <m/>
    <m/>
    <m/>
    <m/>
    <d v="2026-04-08T15:40:01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1270"/>
    <n v="1002514247"/>
    <n v="3"/>
    <x v="5"/>
    <n v="5"/>
    <s v="SBY UTARA"/>
    <s v="GRESIK"/>
    <s v="BWN"/>
    <s v="REG"/>
    <s v="AO"/>
    <s v="NEW SALES"/>
    <m/>
    <s v="Completed (PS)"/>
    <s v="RBS-Regional 3"/>
    <d v="2026-08-07T11:03:05"/>
    <d v="2026-08-07T14:15:53"/>
    <n v="69350398"/>
    <m/>
    <n v="152453209230"/>
    <s v="Toko Canai Tok Awi"/>
    <s v="ODP-BWN-FAA/56"/>
    <s v="WO061148316"/>
    <m/>
    <m/>
    <m/>
    <n v="112.674823"/>
    <n v="-5.8442059999999998"/>
    <s v="|MC70134|/Toko Canai Tok Awi/081338866836/Burikkiung009@gmail.com/HSI Basic + Netmonk Promo 2026 50 Mbps (Rp 376.100) PSB 150.000/Imam Sibaweh/Dsn. Duku, Desa Sungairujing, Kec. Sangkapura, RT 003/ RW 004"/>
    <s v="Sales Force DBS"/>
    <m/>
    <m/>
    <m/>
    <m/>
    <m/>
    <m/>
    <m/>
    <m/>
    <s v="Management Janji"/>
    <s v="2026-07-29 08:00:00|Nama : BP IMAM SIBAWEH  No Hp : 081338866836  No Alt :   Tgl Pemasangan : 29 Juli 2026  Interval : PAGI   Note : Hubungi pelanggan terlebih dahulu|MU1218|MYDITA"/>
    <s v="FCC"/>
    <d v="2026-07-08T11:10:29"/>
    <m/>
    <m/>
    <s v="PS"/>
    <s v="GRESIK"/>
    <s v="NETMONK"/>
    <n v="20260807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7T07:00:00"/>
    <s v="2026-07-29 08:00:00|Nama : BP IMAM SIBAWEH  No Hp : 081338866836  No Alt :   Tgl Pemasangan : 29 Juli 2026  Interval : PAGI   Note : Hubungi pelanggan terlebih dahulu|MU1218|MYDITA"/>
    <n v="2026"/>
    <n v="8"/>
    <n v="7"/>
    <d v="2026-08-07T00:00:00"/>
    <n v="-0.29166666666424135"/>
    <x v="0"/>
    <x v="14"/>
  </r>
  <r>
    <n v="1271"/>
    <n v="1002509116"/>
    <n v="3"/>
    <x v="5"/>
    <n v="5"/>
    <s v="MADURA"/>
    <s v="PAMEKASAN"/>
    <s v="SMP"/>
    <s v="REG"/>
    <s v="AO"/>
    <s v="NEW SALES"/>
    <m/>
    <s v="CANCEL COMPLETED"/>
    <s v="RBS-Regional 3"/>
    <d v="2026-08-04T16:32:45"/>
    <d v="2026-08-05T11:34:34"/>
    <n v="69358530"/>
    <m/>
    <n v="152431232302"/>
    <s v="TOKO HAMIDI JAYA"/>
    <s v="ODP-SMP-FM/18"/>
    <m/>
    <m/>
    <m/>
    <m/>
    <n v="113.8145935"/>
    <n v="-6.9023933"/>
    <s v="|MN00213|/TOKO HAMIDI JAYA/HSI Bisnis Promo HUT Telkom (1:1) 100 Mbps (Rp 535.000) PSB Rp 150.000/081938395799/hamidijaya_id@gmail.com/Moh. Hamidi/-6.927324,113.830993,770/Dekat Jl. Raya Dasuk, Beringin Tengah, Bringin, Kec. Dasuk, Kabupaten Sumenep, Jawa"/>
    <s v="Sales Force DBS"/>
    <m/>
    <m/>
    <m/>
    <m/>
    <m/>
    <m/>
    <m/>
    <m/>
    <m/>
    <m/>
    <m/>
    <d v="2026-04-08T16:39:5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1"/>
    <x v="7"/>
  </r>
  <r>
    <n v="1272"/>
    <n v="1002517802"/>
    <n v="3"/>
    <x v="0"/>
    <n v="5"/>
    <s v="KEDIRI"/>
    <s v="KEDIRI"/>
    <s v="PAE"/>
    <s v="REG"/>
    <s v="AO"/>
    <s v="NEW SALES"/>
    <s v="1P INET"/>
    <s v="MIE - SEND SURVEY"/>
    <s v="RBS-Regional 3"/>
    <d v="2026-08-10T13:37:56"/>
    <d v="2026-08-10T13:40:04"/>
    <n v="69362450"/>
    <m/>
    <n v="152639219408"/>
    <s v="SPBU 54.641.46 TEGOWANGI"/>
    <s v="ODP-PAE-FE/17 FE/D01/17.01"/>
    <s v="WO061400546"/>
    <m/>
    <m/>
    <m/>
    <n v="112.148356027901"/>
    <n v="-7.7344391525990996"/>
    <s v="MD|MYDB-20260810264869|SC20016/MC20202|SPBU 54.641.46 TEGOWANGI|081217117388"/>
    <s v="MYDIGIBIZPARTNER"/>
    <m/>
    <m/>
    <m/>
    <m/>
    <m/>
    <m/>
    <m/>
    <m/>
    <s v="Management Janji"/>
    <s v="2026-08-11 13:00:00 | telp : 081217117388 alt :  M Janji : (11/08/2026) jam Pasang :pagi / siang  Note : hubungi pelanggan jika ingin kelokasi "/>
    <s v="FCC"/>
    <d v="2026-10-08T13:39:47"/>
    <d v="2026-08-11T13:00:00"/>
    <m/>
    <s v="SURVEY_NEW_MANJA"/>
    <s v="PARE"/>
    <s v="NO ADDON"/>
    <m/>
    <s v="MIE - SEND SURVEY"/>
    <s v="HSI Bisnis Promo HUT Telkom PSB 70% - 50 Mbps"/>
    <s v="INDIBIZ"/>
    <m/>
    <m/>
    <d v="2026-08-11T13:00:00"/>
    <s v="2026-08-11 13:00:00 | telp : 081217117388 alt :  M Janji : (11/08/2026) jam Pasang :pagi / siang  Note : hubungi pelanggan jika ingin kelokasi "/>
    <m/>
    <m/>
    <m/>
    <e v="#NUM!"/>
    <e v="#NUM!"/>
    <x v="1"/>
    <x v="24"/>
  </r>
  <r>
    <n v="1273"/>
    <n v="1002510615"/>
    <n v="3"/>
    <x v="3"/>
    <n v="4"/>
    <s v="YOGYAKARTA"/>
    <s v="SLEMAN"/>
    <s v="GOD"/>
    <s v="REG"/>
    <s v="AO"/>
    <s v="NEW SALES"/>
    <m/>
    <s v="MYDITA - GAGAL SEND CARING UNSC"/>
    <s v="RBS-Regional 3"/>
    <d v="2026-08-05T13:43:27"/>
    <d v="2026-08-06T13:44:02"/>
    <n v="69359226"/>
    <m/>
    <n v="146136130061"/>
    <s v="SMP N 4 SENTOLO"/>
    <m/>
    <m/>
    <m/>
    <m/>
    <m/>
    <n v="110.246041338624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X"/>
    <s v="NO ADDON"/>
    <m/>
    <s v="MYDITA - GAGAL SEND CARING UNSC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1"/>
    <x v="1"/>
  </r>
  <r>
    <n v="1274"/>
    <n v="1002516295"/>
    <n v="3"/>
    <x v="3"/>
    <n v="4"/>
    <s v="PURWOKERTO"/>
    <s v="PURBALINGGA"/>
    <s v="PBG"/>
    <s v="REG"/>
    <s v="AO"/>
    <s v="NEW SALES"/>
    <s v="1P INET"/>
    <s v="Completed (PS)"/>
    <s v="RBS-Regional 3"/>
    <d v="2026-08-09T08:55:57"/>
    <d v="2026-08-10T09:54:03"/>
    <n v="69361709"/>
    <m/>
    <n v="143363110993"/>
    <s v="SPBU KALIMANAH"/>
    <s v="ODP-PBG-FX/032"/>
    <s v="WO061302574"/>
    <m/>
    <m/>
    <m/>
    <n v="109.33948338031701"/>
    <n v="-7.4172933468515003"/>
    <s v="|MN02834|MYIA-004699633598/POI/SIGIT SUTRIYANTO/0895384086298/kalimanahspbu@yahoo.co.id"/>
    <s v="MYIB_ASSISTANT"/>
    <m/>
    <m/>
    <m/>
    <m/>
    <m/>
    <m/>
    <m/>
    <m/>
    <s v="Management Janji"/>
    <s v="2026-08-15 15:00:00 | Tanggal pemasangan: 10/08/2026 Jam pemasangan : 08.00 - 12.00 Info Tambahan : Hubungi pelanggan dulu sebelum ke lokasi. terima kasih"/>
    <s v="FCC"/>
    <d v="2026-09-08T09:10:18"/>
    <d v="2026-08-15T15:00:00"/>
    <m/>
    <s v="PS"/>
    <s v="X"/>
    <s v="NO ADDON"/>
    <n v="20260810"/>
    <s v="Completed"/>
    <s v="HSI Bisnis Promo HUT Telkom PSB 70% - 100 Mbps Dual Band"/>
    <s v="INDIBIZ"/>
    <m/>
    <m/>
    <d v="2026-08-15T15:00:00"/>
    <s v="2026-08-15 15:00:00 | Tanggal pemasangan: 10/08/2026 Jam pemasangan : 08.00 - 12.00 Info Tambahan : Hubungi pelanggan dulu sebelum ke lokasi. terima kasih"/>
    <n v="2026"/>
    <n v="8"/>
    <n v="10"/>
    <d v="2026-08-10T00:00:00"/>
    <n v="-5.625"/>
    <x v="0"/>
    <x v="1"/>
  </r>
  <r>
    <n v="1275"/>
    <n v="1002516423"/>
    <n v="3"/>
    <x v="5"/>
    <n v="5"/>
    <s v="SBY SELATAN"/>
    <s v="MANYAR"/>
    <s v="MYR"/>
    <s v="REG"/>
    <s v="AO"/>
    <s v="NEW SALES"/>
    <s v="1P INET"/>
    <s v="MIE - SEND SURVEY"/>
    <s v="RBS-Regional 3"/>
    <d v="2026-08-09T11:40:57"/>
    <d v="2026-08-09T11:42:01"/>
    <n v="69361781"/>
    <m/>
    <n v="152303244365"/>
    <s v="PT ROYAL TATA VISINDO"/>
    <s v="ODP-MYR-FWQ/17 FWQ/D01/17.01"/>
    <s v="WO061311253"/>
    <m/>
    <m/>
    <m/>
    <n v="112.781682573258"/>
    <n v="-7.2717783154385804"/>
    <s v="MD|MYDB-20260807264677|DN00001/MN02094|PT ROYAL TATA VISINDO|081132018899"/>
    <s v="MYDIGIBIZPARTNER"/>
    <m/>
    <m/>
    <m/>
    <m/>
    <m/>
    <m/>
    <m/>
    <m/>
    <s v="Management Janji"/>
    <s v="2026-08-12 15:00:00 | Nama PIC:  bu novia No HP: 085738296680 Alt: Tanggal: 12/8/2026 Jam Pasang: Sore Note: Hubungi sebelum ke lokasi, terimakasih."/>
    <s v="FCC"/>
    <d v="2026-09-08T11:54:51"/>
    <d v="2026-08-12T15:00:00"/>
    <m/>
    <s v="SURVEY_NEW_MANJA"/>
    <s v="MANYAR"/>
    <s v="NO ADDON"/>
    <m/>
    <s v="MIE - SEND SURVEY"/>
    <s v="HSI Bisnis Promo HUT Telkom PSB 70% - 200 Mbps"/>
    <s v="INDIBIZ"/>
    <m/>
    <m/>
    <d v="2026-08-12T15:00:00"/>
    <s v="2026-08-12 15:00:00 | Nama PIC:  bu novia No HP: 085738296680 Alt: Tanggal: 12/8/2026 Jam Pasang: Sore Note: Hubungi sebelum ke lokasi, terimakasih."/>
    <m/>
    <m/>
    <m/>
    <e v="#NUM!"/>
    <e v="#NUM!"/>
    <x v="1"/>
    <x v="12"/>
  </r>
  <r>
    <n v="1276"/>
    <n v="1002516147"/>
    <n v="3"/>
    <x v="1"/>
    <n v="4"/>
    <s v="PEKALONGAN"/>
    <s v="TEGAL"/>
    <s v="TEG"/>
    <s v="REG"/>
    <s v="AO"/>
    <s v="NEW SALES"/>
    <s v="1P INET"/>
    <s v="Completed (PS)"/>
    <s v="RBS-Regional 3"/>
    <d v="2026-08-08T16:17:56"/>
    <d v="2026-08-10T14:10:22"/>
    <n v="69361564"/>
    <m/>
    <n v="142212126159"/>
    <s v="PT VIVO MOBILE INDONESIA"/>
    <s v="ODP-TEG-FN/013"/>
    <s v="WO061279507"/>
    <m/>
    <m/>
    <m/>
    <n v="109.1395395"/>
    <n v="-6.8724774999999996"/>
    <s v="|MN00347|MYIA-073282605550/POI/IIS SUMARNI/082135851212/iissumarni131@gmail.com"/>
    <s v="MYIB_ASSISTANT"/>
    <m/>
    <m/>
    <m/>
    <m/>
    <m/>
    <m/>
    <m/>
    <m/>
    <s v="Management Janji"/>
    <s v="2026-08-10 13:00:00 | Nama Pic : bu IIS  No Hp Pic : 082135851212 No alt : - Jam Pemasangan : pagi  Tanggal Pemasangan : 10 Agustus 2026"/>
    <s v="FCC"/>
    <d v="2026-08-08T16:25:12"/>
    <d v="2026-08-10T13:00:00"/>
    <m/>
    <s v="PS"/>
    <s v="X"/>
    <s v="NO ADDON"/>
    <n v="20260810"/>
    <s v="Completed"/>
    <s v="HSI Bisnis Promo HUT Telkom PSB 70% - 100 Mbps"/>
    <s v="INDIBIZ"/>
    <m/>
    <m/>
    <d v="2026-08-10T13:00:00"/>
    <s v="2026-08-10 13:00:00 | Nama Pic : bu IIS  No Hp Pic : 082135851212 No alt : - Jam Pemasangan : pagi  Tanggal Pemasangan : 10 Agustus 2026"/>
    <n v="2026"/>
    <n v="8"/>
    <n v="10"/>
    <d v="2026-08-10T00:00:00"/>
    <n v="-0.54166666666424135"/>
    <x v="0"/>
    <x v="1"/>
  </r>
  <r>
    <n v="1277"/>
    <n v="1002510259"/>
    <n v="3"/>
    <x v="1"/>
    <n v="4"/>
    <s v="PEKALONGAN"/>
    <s v="BREBES"/>
    <s v="BMU"/>
    <s v="REG"/>
    <s v="AO"/>
    <s v="NEW SALES"/>
    <s v="1P INET"/>
    <s v="102 | FOLLOW UP COMPLETED"/>
    <s v="RBS-Regional 3"/>
    <d v="2026-08-05T11:37:57"/>
    <d v="2026-08-06T12:46:10"/>
    <n v="69359036"/>
    <m/>
    <n v="146281107898"/>
    <s v="al barokah"/>
    <s v="ODP-BMU-FS/028 FS/D03/028.01"/>
    <s v="WO060969454"/>
    <m/>
    <m/>
    <m/>
    <n v="108.98992"/>
    <n v="-7.2696569999999996"/>
    <s v="|MN01881|MYIA-054323853870/POI/purwanto/081225564113/hermanvanarsyad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39:53"/>
    <d v="2026-08-06T08:00:00"/>
    <s v="Kendala Teknik"/>
    <s v="REVOKE"/>
    <s v="BUMIAYU"/>
    <s v="NO ADDON"/>
    <m/>
    <s v="Follow Up Revoke Completed, New Order ID : SC1002512264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1"/>
    <x v="1"/>
  </r>
  <r>
    <n v="1278"/>
    <n v="1002511732"/>
    <n v="3"/>
    <x v="0"/>
    <n v="5"/>
    <s v="MALANG"/>
    <s v="KEPANJEN"/>
    <s v="KLJ"/>
    <s v="REG"/>
    <s v="AO"/>
    <s v="NEW SALES"/>
    <s v="1P INET"/>
    <s v="Completed (PS)"/>
    <s v="RBS-Regional 3"/>
    <d v="2026-08-06T10:13:57"/>
    <d v="2026-08-07T16:33:01"/>
    <n v="69359704"/>
    <m/>
    <n v="152703903443"/>
    <s v="SDN DINOYO 2"/>
    <s v="ODP-KLJ-FB/23 FB/D02/01.23"/>
    <s v="WO061050371"/>
    <m/>
    <m/>
    <m/>
    <n v="112.61115340000001"/>
    <n v="-7.9431544999999897"/>
    <s v="|MN01864|MYIA-062859009610/POI/indah siatin/085928167431/tusdndinoyo2@gmail.com"/>
    <s v="MYIB_ASSISTANT"/>
    <m/>
    <m/>
    <m/>
    <m/>
    <m/>
    <m/>
    <m/>
    <m/>
    <s v="Management Janji"/>
    <s v="2026-08-07 15:00:00 | Nama : BP ANGGI (OPERATOR) No Hp : 085928167431 No Alt :  Tgl Pemasangan : 07 Agustus 2026 Interval : PAGI  Note : Hubungi pelanggan terlebih dahulu"/>
    <s v="FCC"/>
    <d v="2026-06-08T10:25:07"/>
    <d v="2026-08-07T15:00:00"/>
    <m/>
    <s v="PS"/>
    <s v="KLOJEN"/>
    <s v="NO ADDON"/>
    <n v="20260807"/>
    <s v="Completed"/>
    <s v="HSI Bisnis Basic Promo HUT Telkom PSB 70% - 50 Mbps"/>
    <s v="INDIBIZ"/>
    <m/>
    <m/>
    <d v="2026-08-07T15:00:00"/>
    <s v="2026-08-07 15:00:00 | Nama : BP ANGGI (OPERATOR) No Hp : 085928167431 No Alt :  Tgl Pemasangan : 07 Agustus 2026 Interval : PAGI  Note : Hubungi pelanggan terlebih dahulu"/>
    <n v="2026"/>
    <n v="8"/>
    <n v="7"/>
    <d v="2026-08-07T00:00:00"/>
    <n v="-0.625"/>
    <x v="0"/>
    <x v="23"/>
  </r>
  <r>
    <n v="1279"/>
    <n v="1002508832"/>
    <n v="3"/>
    <x v="2"/>
    <n v="5"/>
    <s v="SINGARJA"/>
    <s v="GIANYAR"/>
    <s v="GIN"/>
    <s v="REG"/>
    <s v="AO"/>
    <s v="NEW SALES"/>
    <m/>
    <s v="Completed (PS)"/>
    <s v="RBS-Regional 3"/>
    <d v="2026-08-04T15:15:22"/>
    <d v="2026-08-07T08:27:58"/>
    <n v="69358450"/>
    <m/>
    <n v="172407213724"/>
    <s v="SD NEGERI 1 BLAHBATUH"/>
    <s v="ODP-GIN-FP/38"/>
    <s v="WO060951797"/>
    <m/>
    <m/>
    <m/>
    <n v="115.3041858"/>
    <n v="-8.5647649000000001"/>
    <s v="|MN02658|/PIC NI MADE YUDASMINI/082147139226/sdnegeri1blahbatuh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4-08T15:25:54"/>
    <d v="2026-08-06T08:00:00"/>
    <m/>
    <s v="PS"/>
    <s v="GIANYAR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7"/>
    <d v="2026-08-07T00:00:00"/>
    <n v="0.66666666666424135"/>
    <x v="0"/>
    <x v="5"/>
  </r>
  <r>
    <n v="1280"/>
    <n v="1002504438"/>
    <n v="3"/>
    <x v="0"/>
    <n v="5"/>
    <s v="MADIUN"/>
    <s v="NGAWI"/>
    <s v="NWI"/>
    <s v="REG"/>
    <s v="AO"/>
    <s v="NEW SALES"/>
    <s v="1P INET"/>
    <s v="Completed (PS)"/>
    <s v="RBS-Regional 3"/>
    <d v="2026-08-01T11:34:56"/>
    <d v="2026-08-02T14:36:21"/>
    <n v="69356668"/>
    <m/>
    <n v="152605224365"/>
    <s v="SPBU 54.632.16 SUMBER TANI 02"/>
    <s v="ODP-NWI-FL/09 FL/D01/09.01"/>
    <s v="WO060635188"/>
    <m/>
    <m/>
    <m/>
    <n v="111.469184112669"/>
    <n v="-7.3852319209550403"/>
    <s v="|MN00265|MYIA-092280514823/POI/FIRMANSYAH/08563283460/fmansyah923@gmail.com"/>
    <s v="MYIB_ASSISTANT"/>
    <m/>
    <m/>
    <m/>
    <m/>
    <m/>
    <m/>
    <m/>
    <m/>
    <s v="Management Janji"/>
    <s v="2026-08-02 08:00:00 | Nama PIC : Firmansyah No HP : 08563283460 Alt :  M Janji : 02/08/2026 NoteÃ‚Â :  hubungi terlebih dahulu sebelum kelokasi "/>
    <s v="FCC"/>
    <d v="2026-01-08T11:39:50"/>
    <d v="2026-08-02T08:00:00"/>
    <m/>
    <s v="PS"/>
    <s v="X"/>
    <s v="NO ADDON"/>
    <n v="20260802"/>
    <s v="Completed"/>
    <s v="HSI Bisnis Basic Promo HUT Telkom PSB 70% - 50 Mbps"/>
    <s v="INDIBIZ"/>
    <m/>
    <m/>
    <d v="2026-08-02T08:00:00"/>
    <s v="2026-08-02 08:00:00 | Nama PIC : Firmansyah No HP : 08563283460 Alt :  M Janji : 02/08/2026 NoteÃ‚Â :  hubungi terlebih dahulu sebelum kelokasi "/>
    <n v="2026"/>
    <n v="8"/>
    <n v="2"/>
    <d v="2026-08-02T00:00:00"/>
    <n v="-0.33333333333575865"/>
    <x v="0"/>
    <x v="21"/>
  </r>
  <r>
    <n v="1281"/>
    <n v="1002504620"/>
    <n v="3"/>
    <x v="6"/>
    <n v="5"/>
    <s v="SIDOARJO"/>
    <s v="MOJOKERTO"/>
    <s v="MRT"/>
    <s v="REG"/>
    <s v="AO"/>
    <s v="NEW SALES"/>
    <m/>
    <s v="Completed (PS)"/>
    <s v="RBS-Regional 3"/>
    <d v="2026-08-01T14:07:32"/>
    <d v="2026-08-01T18:42:34"/>
    <n v="69356744"/>
    <m/>
    <n v="152312243209"/>
    <s v="HACOM CELL"/>
    <s v="ODP-MRT-FU/28"/>
    <s v="WO060660994"/>
    <m/>
    <m/>
    <m/>
    <n v="112.4191838"/>
    <n v="-7.4881346000000004"/>
    <s v="|MN02271|/HACOM CELL/WINBACK 2.0 HSI B2B (1:1) 50MBPS 355RB PSB DISC 70%//tidurilah@gmail.com/RUSLAN/81263775999"/>
    <s v="Sales Force DBS"/>
    <m/>
    <m/>
    <m/>
    <m/>
    <m/>
    <m/>
    <m/>
    <m/>
    <s v="Management Janji"/>
    <s v="2026-08-02 13:00:00|Nama PIC : Ruslan No HP : 081263775999 Alt :  M Janji : 02/08/2026 NoteÃ‚Â :  hubungi terlebih dahulu sebelum kelokasi|NE2261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2T13:00:00"/>
    <s v="2026-08-02 13:00:00|Nama PIC : Ruslan No HP : 081263775999 Alt :  M Janji : 02/08/2026 NoteÃ‚Â :  hubungi terlebih dahulu sebelum kelokasi|NE2261|MYDITA"/>
    <n v="2026"/>
    <n v="8"/>
    <n v="1"/>
    <d v="2026-08-01T00:00:00"/>
    <n v="-1.5416666666642413"/>
    <x v="0"/>
    <x v="13"/>
  </r>
  <r>
    <n v="1282"/>
    <n v="1002512661"/>
    <n v="3"/>
    <x v="0"/>
    <n v="5"/>
    <s v="MADIUN"/>
    <s v="PONOROGO"/>
    <s v="PON"/>
    <s v="REG"/>
    <s v="AO"/>
    <s v="NEW SALES"/>
    <s v="1P INET"/>
    <s v="Completed (PS)"/>
    <s v="RBS-Regional 3"/>
    <d v="2026-08-06T14:25:58"/>
    <d v="2026-08-07T16:10:10"/>
    <n v="69360056"/>
    <m/>
    <n v="152604231076"/>
    <s v="SPBU 54.634.17"/>
    <s v="ODP-PON-FAN/76 FAN/D05/76.01"/>
    <s v="WO061084638"/>
    <m/>
    <m/>
    <m/>
    <n v="111.485805"/>
    <n v="-7.9076339999999998"/>
    <s v="|MN00282|MYIA-053141221434/POI/HERJUNO PERWIRO SEKTI/085320077851/spbupertamina5463417@gmail.com"/>
    <s v="MYIB_ASSISTANT"/>
    <m/>
    <m/>
    <m/>
    <m/>
    <m/>
    <m/>
    <m/>
    <m/>
    <s v="Management Janji"/>
    <s v="2026-08-07 13:00:00 | Nama PIC : BAPAK KIKI No HP : 085320077851 Alt :  M Janji : (JUMAT/7/AGUSTUS/2026) jam Pasang : 09:00 Note : hubungi pelanggan jika ingin kelokasi"/>
    <s v="FCC"/>
    <d v="2026-06-08T14:40:01"/>
    <d v="2026-08-07T13:00:00"/>
    <m/>
    <s v="PS"/>
    <s v="SAMBIT SUMOROTO"/>
    <s v="NO ADDON"/>
    <n v="20260807"/>
    <s v="Completed"/>
    <s v="HSI Bisnis Promo HUT Telkom PSB 70% - 50 Mbps"/>
    <s v="INDIBIZ"/>
    <m/>
    <m/>
    <d v="2026-08-07T13:00:00"/>
    <s v="2026-08-07 13:00:00 | Nama PIC : BAPAK KIKI No HP : 085320077851 Alt :  M Janji : (JUMAT/7/AGUSTUS/2026) jam Pasang : 09:00 Note : hubungi pelanggan jika ingin kelokasi"/>
    <n v="2026"/>
    <n v="8"/>
    <n v="7"/>
    <d v="2026-08-07T00:00:00"/>
    <n v="-0.54166666666424135"/>
    <x v="0"/>
    <x v="3"/>
  </r>
  <r>
    <n v="1283"/>
    <n v="1002516386"/>
    <n v="3"/>
    <x v="5"/>
    <n v="5"/>
    <s v="MADURA"/>
    <s v="PAMEKASAN"/>
    <s v="PME"/>
    <s v="REG"/>
    <s v="AO"/>
    <s v="NEW SALES"/>
    <m/>
    <s v="Completed (PS)"/>
    <s v="RBS-Regional 3"/>
    <d v="2026-08-09T10:51:05"/>
    <d v="2026-08-09T19:44:28"/>
    <n v="69356462"/>
    <m/>
    <n v="152426928069"/>
    <s v="SPBU 54.693.05"/>
    <s v="ODP-PME-FBQ/16"/>
    <s v="WO061308423"/>
    <m/>
    <m/>
    <m/>
    <n v="113.596837264405"/>
    <n v="-7.1283704842970899"/>
    <s v="|MN00213|/SPBU 54.693.05/RAHMAN SALEH/085231485303/spbu69305@yahoo.co.id/HSI Bisnis Promo HUT Telkom (1:1) 75 Mbps (Rp 415.000) PSB Rp 150.000/"/>
    <s v="Sales Force DBS"/>
    <m/>
    <m/>
    <m/>
    <m/>
    <m/>
    <m/>
    <m/>
    <m/>
    <s v="Management Janji"/>
    <s v="2026-08-02 13:00:00|M Janji : (01/08/2026)  jam Pasang : 09:00  Note : hubungi pelanggan jika ingin kelokasi|PU5218|MYDITA"/>
    <s v="FCC"/>
    <d v="2026-09-08T10:54:43"/>
    <m/>
    <m/>
    <s v="PS"/>
    <s v="PAMEKASAN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9T07:00:00"/>
    <s v="2026-08-02 13:00:00|M Janji : (01/08/2026)  jam Pasang : 09:00  Note : hubungi pelanggan jika ingin kelokasi|PU5218|MYDITA"/>
    <n v="2026"/>
    <n v="8"/>
    <n v="9"/>
    <d v="2026-08-09T00:00:00"/>
    <n v="-0.29166666666424135"/>
    <x v="0"/>
    <x v="7"/>
  </r>
  <r>
    <n v="1284"/>
    <n v="1002505411"/>
    <n v="3"/>
    <x v="0"/>
    <n v="5"/>
    <s v="MADIUN"/>
    <s v="NGAWI"/>
    <s v="SAR"/>
    <s v="REG"/>
    <s v="AO"/>
    <s v="NEW SALES"/>
    <s v="1P INET"/>
    <s v="Completed (PS)"/>
    <s v="RBS-Regional 3"/>
    <d v="2026-08-02T18:34:56"/>
    <d v="2026-08-03T12:29:57"/>
    <n v="69357114"/>
    <m/>
    <n v="152633207491"/>
    <s v="TIRTO GUMARANG PARK"/>
    <s v="ODP-SAR-FA/62"/>
    <s v="WO060738527"/>
    <m/>
    <m/>
    <m/>
    <n v="111.18952699333001"/>
    <n v="-7.6661947365014704"/>
    <s v="|MN02429|MYIA-055016711824/POI/Marjono/081326991299/marjonogumarangpark1@gmail.com"/>
    <s v="MYIB_ASSISTANT"/>
    <m/>
    <m/>
    <m/>
    <m/>
    <m/>
    <m/>
    <m/>
    <m/>
    <s v="Management Janji"/>
    <s v="2026-08-03 15:00:00 | M Janji : (03/08/2026) jam Pasang : 09:00 Note : hubungi pelanggan jika ingin kelokasi"/>
    <s v="FCC"/>
    <d v="2026-02-08T18:39:42"/>
    <d v="2026-08-03T15:00:00"/>
    <m/>
    <s v="PS"/>
    <s v="MAGETAN"/>
    <s v="NO ADDON"/>
    <n v="20260803"/>
    <s v="Completed"/>
    <s v="HSI Bisnis Promo HUT Telkom PSB 70% - 50 Mbps"/>
    <s v="INDIBIZ"/>
    <m/>
    <m/>
    <d v="2026-08-03T15:00:00"/>
    <s v="2026-08-03 15:00:00 | M Janji : (03/08/2026) jam Pasang : 09:00 Note : hubungi pelanggan jika ingin kelokasi"/>
    <n v="2026"/>
    <n v="8"/>
    <n v="3"/>
    <d v="2026-08-03T00:00:00"/>
    <n v="-0.625"/>
    <x v="0"/>
    <x v="21"/>
  </r>
  <r>
    <n v="1285"/>
    <n v="1002517122"/>
    <n v="3"/>
    <x v="4"/>
    <n v="5"/>
    <s v="MATARAM"/>
    <s v="INNER - NUSA TENGGARA"/>
    <s v="MTR"/>
    <s v="REG"/>
    <s v="AO"/>
    <s v="NEW SALES"/>
    <s v="2P INET + VOICE"/>
    <s v="Completed (PS)"/>
    <s v="RBS-Regional 3"/>
    <d v="2026-08-10T09:56:56"/>
    <d v="2026-08-10T18:20:36"/>
    <n v="69362188"/>
    <n v="3707709186"/>
    <n v="172601795364"/>
    <s v="ILOOKHIJAB"/>
    <s v="ODP-MTR-FCV/26 FCV/D04/26.01"/>
    <s v="WO061365481"/>
    <m/>
    <m/>
    <m/>
    <n v="116.08923"/>
    <n v="-8.6329790000000006"/>
    <s v="|MC40040|MYIA-054558200663/POI/Nabila Zain/087865884189/nabilazain90@yahoo.com"/>
    <s v="MYIB_ASSISTANT"/>
    <m/>
    <m/>
    <m/>
    <m/>
    <m/>
    <m/>
    <m/>
    <m/>
    <s v="Management Janji"/>
    <s v="2026-08-11 08:00:00 | Nama PIC : Nabila No HP : 087865884189 Alt :  M Janji : 11/08/2026 Jam Pasang : 08.00 - 13:00  NoteÃ‚Â :  hubungi terlebih dahulu sebelum kelokasi"/>
    <s v="FCC"/>
    <d v="2026-10-08T10:10:08"/>
    <d v="2026-08-11T08:00:00"/>
    <m/>
    <s v="PS"/>
    <s v="X"/>
    <s v="NO ADDON"/>
    <n v="20260810"/>
    <s v="Completed"/>
    <s v="HSI Bisnis Bundling Phone Promo 2026 PSB 70% - Free 800 Menit Promo - 50 Mbps"/>
    <s v="INDIBIZ"/>
    <m/>
    <m/>
    <d v="2026-08-11T08:00:00"/>
    <s v="2026-08-11 08:00:00 | Nama PIC : Nabila No HP : 087865884189 Alt :  M Janji : 11/08/2026 Jam Pasang : 08.00 - 13:00  NoteÃ‚Â :  hubungi terlebih dahulu sebelum kelokasi"/>
    <n v="2026"/>
    <n v="8"/>
    <n v="10"/>
    <d v="2026-08-10T00:00:00"/>
    <n v="-1.3333333333357587"/>
    <x v="0"/>
    <x v="30"/>
  </r>
  <r>
    <n v="1286"/>
    <n v="1002505530"/>
    <n v="3"/>
    <x v="2"/>
    <n v="5"/>
    <s v="SINGARJA"/>
    <s v="GIANYAR"/>
    <s v="UBU"/>
    <s v="REG"/>
    <s v="AO"/>
    <s v="NEW SALES"/>
    <m/>
    <s v="Completed (PS)"/>
    <s v="RBS-Regional 3"/>
    <d v="2026-08-03T08:47:52"/>
    <d v="2026-08-04T21:28:56"/>
    <n v="69357184"/>
    <m/>
    <n v="172408247848"/>
    <s v="PT Indonesia Kaishi (Jembatan Kaca Bali Tegenungan)"/>
    <s v="ODP-UBU-FP/88"/>
    <s v="WO060815199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08:55:09"/>
    <d v="2026-08-04T13:00:00"/>
    <m/>
    <s v="PS"/>
    <s v="UBUD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0"/>
    <x v="5"/>
  </r>
  <r>
    <n v="1287"/>
    <n v="1002516227"/>
    <n v="3"/>
    <x v="1"/>
    <n v="4"/>
    <s v="SEMARANG"/>
    <s v="KENDAL"/>
    <s v="KDL"/>
    <s v="REG"/>
    <s v="AO"/>
    <s v="NEW SALES"/>
    <s v="1P INET"/>
    <s v="Completed (PS)"/>
    <s v="RBS-Regional 3"/>
    <d v="2026-08-08T19:10:57"/>
    <d v="2026-08-09T20:02:44"/>
    <n v="69361667"/>
    <m/>
    <n v="146457106352"/>
    <s v="SPBU 44.513.07 KEBONADEM KENDAL"/>
    <s v="ODP-KDL-FM/109"/>
    <s v="WO061290500"/>
    <m/>
    <m/>
    <m/>
    <n v="110.235338"/>
    <n v="-6.9510069999999997"/>
    <s v="|MN02184|MYIA-039404546862/POI/AHMAD MUHSIN /081216434754/spbu4451307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25:21"/>
    <d v="2026-08-10T08:00:00"/>
    <m/>
    <s v="PS"/>
    <s v="X"/>
    <s v="NO ADDON"/>
    <n v="20260809"/>
    <s v="Completed"/>
    <s v="HSI Bisnis Promo HUT Telkom PSB 70% - 10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0"/>
    <x v="1"/>
  </r>
  <r>
    <n v="1288"/>
    <n v="1002513342"/>
    <n v="3"/>
    <x v="1"/>
    <n v="4"/>
    <s v="SEMARANG"/>
    <s v="INNER - SEMARANG JATENG UTARA"/>
    <s v="SMT"/>
    <s v="REG"/>
    <s v="AO"/>
    <s v="NEW SALES"/>
    <s v="1P INET"/>
    <s v="Completed (PS)"/>
    <s v="RBS-Regional 3"/>
    <d v="2026-08-06T17:25:56"/>
    <d v="2026-08-07T13:42:47"/>
    <n v="69360276"/>
    <m/>
    <n v="141420144693"/>
    <s v="KOST PUTRI"/>
    <s v="ODP-SMT-FY/020"/>
    <s v="WO061108460"/>
    <m/>
    <m/>
    <m/>
    <n v="110.3454625"/>
    <n v="-6.9958875999999997"/>
    <s v="MD|MYDB-20260806264539|DN00001/MN00966|KOST PUTRI|081242201561"/>
    <s v="MYDIGIBIZPARTNER"/>
    <m/>
    <m/>
    <m/>
    <m/>
    <m/>
    <m/>
    <m/>
    <m/>
    <s v="Management Janji"/>
    <s v="2026-08-08 08:00:00 | Nama PIC : bapak sandy No HP : 081242201561 No Alternatif : - M Janji : 07/08/2026 Jam Pasang : Pagi NoteÃ‚Â :  Hubungi terlebih dahulu sebelum ke lokasi "/>
    <s v="FCC"/>
    <d v="2026-06-08T17:39:45"/>
    <d v="2026-08-08T08:00:00"/>
    <m/>
    <s v="PS"/>
    <s v="SEMARANG TUGU"/>
    <s v="NO ADDON"/>
    <n v="20260807"/>
    <s v="Completed"/>
    <s v="HSI Bisnis Promo HUT Telkom PSB 70% - 75 Mbps"/>
    <s v="INDIBIZ"/>
    <m/>
    <m/>
    <d v="2026-08-08T08:00:00"/>
    <s v="2026-08-08 08:00:00 | Nama PIC : bapak sandy No HP : 081242201561 No Alternatif : - M Janji : 07/08/2026 Jam Pasang : Pagi NoteÃ‚Â :  Hubungi terlebih dahulu sebelum ke lokasi "/>
    <n v="2026"/>
    <n v="8"/>
    <n v="7"/>
    <d v="2026-08-07T00:00:00"/>
    <n v="-1.3333333333357587"/>
    <x v="0"/>
    <x v="1"/>
  </r>
  <r>
    <n v="1289"/>
    <n v="1002516482"/>
    <n v="3"/>
    <x v="0"/>
    <n v="5"/>
    <s v="MALANG"/>
    <s v="KEPANJEN"/>
    <s v="KLJ"/>
    <s v="REG"/>
    <s v="AO"/>
    <s v="NEW SALES"/>
    <s v="1P INET"/>
    <s v="Completed (PS)"/>
    <s v="RBS-Regional 3"/>
    <d v="2026-08-09T13:07:56"/>
    <d v="2026-08-11T07:09:15"/>
    <n v="69361863"/>
    <m/>
    <n v="152703903481"/>
    <s v="Spbu 54.65160"/>
    <s v="ODP-KLJ-FCD/102 FCD/D10/102.01"/>
    <s v="WO061317177"/>
    <m/>
    <m/>
    <m/>
    <n v="112.60303399999999"/>
    <n v="-7.9642499999999998"/>
    <s v="|MN02540|MYIA-012154851776/POI/ACHMAD ZAKI WUDDANA ROHMAN/085607020709/sandycrabs87@gmail.com"/>
    <s v="MYIB_ASSISTANT"/>
    <m/>
    <m/>
    <m/>
    <m/>
    <m/>
    <m/>
    <m/>
    <m/>
    <s v="Management Janji"/>
    <s v="2026-08-10 13:00:00 | Tgl Pemasangan : 09 Agustus 2026 Interval : PAGI SIANG Note : Hubungi pelanggan terlebih dahulu"/>
    <s v="FCC"/>
    <d v="2026-09-08T13:10:37"/>
    <d v="2026-08-10T13:00:00"/>
    <m/>
    <s v="PS"/>
    <s v="KLOJEN"/>
    <s v="NO ADDON"/>
    <n v="20260811"/>
    <s v="Completed"/>
    <s v="HSI Bisnis Promo HUT Telkom PSB 70% - 50 Mbps"/>
    <s v="INDIBIZ"/>
    <m/>
    <m/>
    <d v="2026-08-10T13:00:00"/>
    <s v="2026-08-10 13:00:00 | Tgl Pemasangan : 09 Agustus 2026 Interval : PAGI SIANG Note : Hubungi pelanggan terlebih dahulu"/>
    <n v="2026"/>
    <n v="8"/>
    <n v="11"/>
    <d v="2026-08-11T00:00:00"/>
    <n v="0.45833333333575865"/>
    <x v="0"/>
    <x v="23"/>
  </r>
  <r>
    <n v="1290"/>
    <n v="1002511287"/>
    <n v="3"/>
    <x v="1"/>
    <n v="4"/>
    <s v="SEMARANG"/>
    <s v="INNER - SEMARANG JATENG UTARA"/>
    <s v="MJP"/>
    <s v="REG"/>
    <s v="AO"/>
    <s v="NEW SALES"/>
    <s v="1P INET"/>
    <s v="Completed (PS)"/>
    <s v="RBS-Regional 3"/>
    <d v="2026-08-05T17:52:56"/>
    <d v="2026-08-06T13:57:11"/>
    <n v="69359469"/>
    <m/>
    <n v="142410344955"/>
    <s v="panti asuhan ybmi"/>
    <s v="ODP-MJP-FBF/022 FBF/D02/022.01"/>
    <s v="WO061019517"/>
    <m/>
    <m/>
    <m/>
    <n v="110.4581349"/>
    <n v="-7.0232703000000001"/>
    <s v="MD|MYDB-20260805264432|DN00001/MN02296|panti asuhan ybmi|085641654207"/>
    <s v="MYDIGIBIZPARTNER"/>
    <m/>
    <m/>
    <m/>
    <m/>
    <m/>
    <m/>
    <m/>
    <m/>
    <s v="Management Janji"/>
    <s v="2026-08-06 15:00:00 | Waktu pemasnagan : 06 Agustus 2026 Jam pemasangan : 08.00 - 12.00 Mohon hubungi pelanggan sebelum ke lokasi  Terima kasih"/>
    <s v="FCC"/>
    <d v="2026-05-08T17:54:51"/>
    <d v="2026-08-06T15:00:00"/>
    <m/>
    <s v="PS"/>
    <s v="MAJAPAHIT"/>
    <s v="NO ADDON"/>
    <n v="20260806"/>
    <s v="Completed"/>
    <s v="HSI Bisnis Basic Promo HUT Telkom PSB 70% - 50 Mbps"/>
    <s v="INDIBIZ"/>
    <m/>
    <m/>
    <d v="2026-08-06T15:00:00"/>
    <s v="2026-08-06 15:00:00 | Waktu pemasnagan : 06 Agustus 2026 Jam pemasangan : 08.00 - 12.00 Mohon hubungi pelanggan sebelum ke lokasi  Terima kasih"/>
    <n v="2026"/>
    <n v="8"/>
    <n v="6"/>
    <d v="2026-08-06T00:00:00"/>
    <n v="-0.625"/>
    <x v="0"/>
    <x v="1"/>
  </r>
  <r>
    <n v="1291"/>
    <n v="1002512802"/>
    <n v="3"/>
    <x v="3"/>
    <n v="4"/>
    <s v="YOGYAKARTA"/>
    <s v="BANTUL"/>
    <s v="BTL"/>
    <s v="REG"/>
    <s v="AO"/>
    <s v="NEW SALES"/>
    <m/>
    <s v="FCC - HD1A - PROGRESS"/>
    <s v="RBS-Regional 3"/>
    <d v="2026-08-06T15:03:24"/>
    <d v="2026-08-06T15:05:15"/>
    <n v="69360106"/>
    <m/>
    <n v="146129128500"/>
    <s v="Jaringan Multimedia Indonesia"/>
    <m/>
    <m/>
    <m/>
    <m/>
    <m/>
    <n v="110.388051797317"/>
    <n v="-7.9642490331298097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"/>
  </r>
  <r>
    <n v="1292"/>
    <n v="1002512605"/>
    <n v="3"/>
    <x v="5"/>
    <n v="5"/>
    <s v="MADURA"/>
    <s v="BANGKALAN"/>
    <s v="BKL"/>
    <s v="REG"/>
    <s v="AO"/>
    <s v="NEW SALES"/>
    <m/>
    <s v="Completed (PS)"/>
    <s v="RBS-Regional 3"/>
    <d v="2026-08-06T14:11:37"/>
    <d v="2026-08-06T16:55:15"/>
    <n v="69357423"/>
    <m/>
    <n v="152435221987"/>
    <s v="SPBU TANGKEL"/>
    <s v="ODP-BKL-FAZ/50"/>
    <s v="WO061083593"/>
    <m/>
    <m/>
    <m/>
    <n v="112.800239"/>
    <n v="-7.0609678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 Jam pemasangan : 08.00 - 12.00  Info Tambahan : Hubungi pelanggan dulu sebelum ke lokasi  terimakasih  |40981182|MYDITA"/>
    <s v="FCC"/>
    <d v="2026-06-08T14:26:03"/>
    <m/>
    <m/>
    <s v="PS"/>
    <s v="X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13:00:00|Tanggal pemasangan : 04 agustus 2026  Jam pemasangan : 08.00 - 12.00  Info Tambahan : Hubungi pelanggan dulu sebelum ke lokasi  terimakasih  |40981182|MYDITA"/>
    <n v="2026"/>
    <n v="8"/>
    <n v="6"/>
    <d v="2026-08-06T00:00:00"/>
    <n v="-0.29166666666424135"/>
    <x v="0"/>
    <x v="7"/>
  </r>
  <r>
    <n v="1293"/>
    <n v="1002513483"/>
    <n v="3"/>
    <x v="0"/>
    <n v="5"/>
    <s v="KEDIRI"/>
    <s v="KEDIRI"/>
    <s v="KDI"/>
    <s v="REG"/>
    <s v="AO"/>
    <s v="NEW SALES"/>
    <s v="1P INET"/>
    <s v="Completed (PS)"/>
    <s v="RBS-Regional 3"/>
    <d v="2026-08-06T19:25:58"/>
    <d v="2026-08-08T18:12:06"/>
    <n v="69360341"/>
    <m/>
    <n v="152610241470"/>
    <s v="RUMAH SUNAT PANDAWA"/>
    <s v="ODP-KDI-FH/17 FH/D02/17.01"/>
    <s v="WO061117540"/>
    <m/>
    <m/>
    <m/>
    <n v="112.0012292"/>
    <n v="-7.8589176999999903"/>
    <s v="|MC20057|MYIA-006832475703/POI/Heni Nurhayati/085353176385/rumahlukapandawa@gmail.com"/>
    <s v="MYIB_ASSISTANT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19:39:50"/>
    <d v="2026-08-08T08:00:00"/>
    <m/>
    <s v="PS"/>
    <s v="X"/>
    <s v="NO ADDON"/>
    <n v="20260808"/>
    <s v="Completed"/>
    <s v="HSI Bisnis Promo HUT Telkom PSB 70% - 3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8"/>
    <d v="2026-08-08T00:00:00"/>
    <n v="-0.33333333333575865"/>
    <x v="0"/>
    <x v="24"/>
  </r>
  <r>
    <n v="1294"/>
    <n v="1002505902"/>
    <n v="3"/>
    <x v="3"/>
    <n v="4"/>
    <s v="PURWOKERTO"/>
    <s v="CILACAP"/>
    <s v="CLC"/>
    <s v="REG"/>
    <s v="AO"/>
    <s v="NEW SALES"/>
    <m/>
    <s v="Completed (PS)"/>
    <s v="RBS-Regional 3"/>
    <d v="2026-08-03T11:36:49"/>
    <d v="2026-08-03T15:45:48"/>
    <n v="69354157"/>
    <m/>
    <n v="143361127808"/>
    <s v="TK Aisyiyah Bustanul Athfal III"/>
    <s v="ODP-CLC-FK/058"/>
    <s v="WO060775573"/>
    <m/>
    <m/>
    <m/>
    <n v="109.01555999999999"/>
    <n v="-7.7339485300000002"/>
    <s v="|MN02740|MYIA-064188990282/POI/zeny armaniati Saputri /089504451228/zenysaputri061@gmail.com"/>
    <s v="Sales Profesional"/>
    <m/>
    <m/>
    <m/>
    <m/>
    <m/>
    <m/>
    <m/>
    <m/>
    <s v="Management Janji"/>
    <s v="2026-07-30 08:00:00 | Nama PIC : Ibu Neti  No HP : 081326519337  No Alt : -  M Janji :  30 Juli 2026  Jam Pasang : Pagi / Siang  Note : hubungi pelanggan jika ingin kelokasi"/>
    <s v="FCC"/>
    <d v="2026-03-08T11:39:48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0 08:00:00 | Nama PIC : Ibu Neti  No HP : 081326519337  No Alt : -  M Janji :  30 Juli 2026  Jam Pasang : Pagi / Siang  Note : hubungi pelanggan jika ingin kelokasi"/>
    <n v="2026"/>
    <n v="8"/>
    <n v="3"/>
    <d v="2026-08-03T00:00:00"/>
    <n v="-0.29166666666424135"/>
    <x v="0"/>
    <x v="1"/>
  </r>
  <r>
    <n v="1295"/>
    <n v="1002506416"/>
    <n v="3"/>
    <x v="4"/>
    <n v="5"/>
    <s v="MATARAM"/>
    <s v="INNER - NUSA TENGGARA"/>
    <s v="MTR"/>
    <s v="REG"/>
    <s v="AO"/>
    <s v="NEW SALES"/>
    <m/>
    <s v="Completed (PS)"/>
    <s v="RBS-Regional 2"/>
    <d v="2026-08-03T15:39:50"/>
    <d v="2026-08-04T18:27:54"/>
    <n v="69195783"/>
    <m/>
    <n v="172601794399"/>
    <s v="PT AMARTHA MIKRO FINTEK"/>
    <s v="ODP-MTR-FBQ/47"/>
    <s v="WO060816027"/>
    <m/>
    <m/>
    <m/>
    <n v="116.0779185"/>
    <n v="-8.6086945000000004"/>
    <s v="AMRBS;404508;MOHAMMAD HAFID DWISAPUTRO;JKT OUTER;HSI BASIC 50MB;085220101016;adam.nurfadillah@amartha.com  "/>
    <s v="Amex"/>
    <m/>
    <m/>
    <m/>
    <m/>
    <m/>
    <m/>
    <m/>
    <m/>
    <s v="Management Janji"/>
    <s v="2026-07-30 16:00:00|Nama Pic : PT AMARTHA MIKRO FINTEK  No Hp Pic : 085220101016  Jam Pemasangan : 08:00 - 12.00  Tanggal Pemasangan : KAMIS 30 JULI 2026  Info Tambahan : Hubungi pelanggan sebelum datang ke lokasi|YU5156|MYDITA"/>
    <s v="FCC"/>
    <d v="2026-03-08T16:10:38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7;E23047 ~ ES23 - Paket HSI Bisn"/>
    <s v="INDIBIZ"/>
    <m/>
    <m/>
    <d v="2026-08-03T07:00:00"/>
    <s v="2026-07-30 16:00:00|Nama Pic : PT AMARTHA MIKRO FINTEK  No Hp Pic : 085220101016  Jam Pemasangan : 08:00 - 12.00  Tanggal Pemasangan : KAMIS 30 JULI 2026  Info Tambahan : Hubungi pelanggan sebelum datang ke lokasi|YU5156|MYDITA"/>
    <n v="2026"/>
    <n v="8"/>
    <n v="4"/>
    <d v="2026-08-04T00:00:00"/>
    <n v="0.70833333333575865"/>
    <x v="0"/>
    <x v="30"/>
  </r>
  <r>
    <n v="1296"/>
    <n v="1002510011"/>
    <n v="3"/>
    <x v="5"/>
    <n v="5"/>
    <s v="MADURA"/>
    <s v="BANGKALAN"/>
    <s v="TBU"/>
    <s v="REG"/>
    <s v="AO"/>
    <s v="NEW SALES"/>
    <m/>
    <s v="Completed (PS)"/>
    <s v="RBS-Regional 3"/>
    <d v="2026-08-05T10:35:29"/>
    <d v="2026-08-07T22:20:15"/>
    <n v="69358932"/>
    <m/>
    <n v="152458901416"/>
    <s v="TOKO &amp; 34;ALFIN JAYA&amp; 34;"/>
    <s v="ODP-TBU-FAA/18"/>
    <s v="WO061042035"/>
    <m/>
    <m/>
    <m/>
    <n v="113.08561690000001"/>
    <n v="-6.9857598000000003"/>
    <s v="|MN02601|/TOKO ALFIN JAYA/085600111199/arifinalfin454@gmail.com/HSI Bisnis Promo HUT Telkom (1:1) 200 Mbps (Rp 790.000) PSB Rp 150.000/HERMAN FADLI SYAM/-6.982481, 113.081189"/>
    <s v="Sales Force DBS"/>
    <m/>
    <m/>
    <m/>
    <m/>
    <m/>
    <m/>
    <m/>
    <m/>
    <s v="Management Janji"/>
    <s v="2026-08-07 08:00:00|Nama PIC : FADLI  No HP : 085600111199 Alt :  M Janji : 07/08/2026 Jam Pasang : 08.00 - 13:00  NoteÃ‚Â :  hubungi terlebih dahulu sebelum kelokasi |40981182|MYDITA"/>
    <s v="FCC"/>
    <d v="2026-05-08T10:39:45"/>
    <d v="2026-08-07T08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Nama PIC : FADLI  No HP : 085600111199 Alt :  M Janji : 07/08/2026 Jam Pasang : 08.00 - 13:00  NoteÃ‚Â :  hubungi terlebih dahulu sebelum kelokasi |40981182|MYDITA"/>
    <n v="2026"/>
    <n v="8"/>
    <n v="7"/>
    <d v="2026-08-07T00:00:00"/>
    <n v="-0.33333333333575865"/>
    <x v="0"/>
    <x v="7"/>
  </r>
  <r>
    <n v="1297"/>
    <n v="1002514702"/>
    <n v="3"/>
    <x v="6"/>
    <n v="5"/>
    <s v="JEMBER"/>
    <s v="BANYUWANGI"/>
    <s v="MCR"/>
    <s v="REG"/>
    <s v="AO"/>
    <s v="NEW SALES"/>
    <m/>
    <s v="Completed (PS)"/>
    <s v="RBS-Regional 3"/>
    <d v="2026-08-07T13:54:32"/>
    <d v="2026-08-10T12:59:52"/>
    <n v="69360812"/>
    <m/>
    <n v="152522206591"/>
    <s v="SMP DARUL ULUM MUNCAR"/>
    <s v="ODP-MCR-FC/01"/>
    <s v="WO061248879"/>
    <m/>
    <m/>
    <m/>
    <n v="114.3317059"/>
    <n v="-8.4807846999999992"/>
    <s v="|MC30051|/NINDA SINTIA WULANDARI/85336258440/smpdu.muncar@gmail.com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4:10:02"/>
    <d v="2026-08-09T08:00:00"/>
    <m/>
    <s v="PS"/>
    <s v="BANYUWANGI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10"/>
    <d v="2026-08-10T00:00:00"/>
    <n v="0.66666666666424135"/>
    <x v="0"/>
    <x v="10"/>
  </r>
  <r>
    <n v="1298"/>
    <n v="1002518496"/>
    <n v="3"/>
    <x v="1"/>
    <n v="4"/>
    <s v="PEKALONGAN"/>
    <s v="BREBES"/>
    <s v="KTM"/>
    <s v="REG"/>
    <s v="AO"/>
    <s v="NEW SALES"/>
    <m/>
    <s v="Completed (PS)"/>
    <s v="RBS-Regional 3"/>
    <d v="2026-08-10T16:36:36"/>
    <d v="2026-08-10T19:38:53"/>
    <n v="69360947"/>
    <m/>
    <n v="142214105680"/>
    <s v="SPPG KARANGMALANG"/>
    <s v="ODP-KTM-FU/008"/>
    <s v="WO061431514"/>
    <m/>
    <m/>
    <m/>
    <n v="108.88790899999999"/>
    <n v="-6.9415950000000004"/>
    <s v="|MN00292|MYIA-046802533185/POI/MELISA ASTRIYANI/085869295036/sppgkarangmalang211@gmail.com"/>
    <s v="Sales Profesional"/>
    <m/>
    <m/>
    <m/>
    <m/>
    <m/>
    <m/>
    <m/>
    <m/>
    <s v="Management Janji"/>
    <s v="2026-08-08 13:00:00 | M Janji : 8 agustus 2026  jam Pasang : pagi siang  Note : hubungi pelanggan jika ingin kelokasi"/>
    <s v="FCC"/>
    <d v="2026-10-08T16:39:46"/>
    <m/>
    <m/>
    <s v="PS"/>
    <s v="KETANGGUNGA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M Janji : 8 agustus 2026  jam Pasang : pagi siang  Note : hubungi pelanggan jika ingin kelokasi"/>
    <n v="2026"/>
    <n v="8"/>
    <n v="10"/>
    <d v="2026-08-10T00:00:00"/>
    <n v="-0.29166666666424135"/>
    <x v="0"/>
    <x v="1"/>
  </r>
  <r>
    <n v="1299"/>
    <n v="1002515937"/>
    <n v="3"/>
    <x v="0"/>
    <n v="5"/>
    <s v="MALANG"/>
    <s v="KEPANJEN"/>
    <s v="MLG"/>
    <s v="REG"/>
    <s v="AO"/>
    <s v="NEW SALES"/>
    <s v="1P INET"/>
    <s v="Completed (PS)"/>
    <s v="RBS-Regional 3"/>
    <d v="2026-08-08T13:16:57"/>
    <d v="2026-08-08T17:38:03"/>
    <n v="69361452"/>
    <m/>
    <n v="152701239020"/>
    <s v="SPBU 54.651.22"/>
    <s v="ODP-MLG-FFH/126 FFH/D07/126.01"/>
    <s v="WO061263059"/>
    <m/>
    <m/>
    <m/>
    <n v="112.626788"/>
    <n v="-7.9861592000000003"/>
    <s v="|MN02540|MYIA-080645730020/POI/RATNA SARI DEWI /089515692615/namputra.abadian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3:25:30"/>
    <d v="2026-08-09T13:00:00"/>
    <m/>
    <s v="PS"/>
    <s v="MALANG"/>
    <s v="NO ADDON"/>
    <n v="20260808"/>
    <s v="Completed"/>
    <s v="HSI Bisnis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8"/>
    <d v="2026-08-08T00:00:00"/>
    <n v="-1.5416666666642413"/>
    <x v="0"/>
    <x v="23"/>
  </r>
  <r>
    <n v="1300"/>
    <n v="1002512782"/>
    <n v="3"/>
    <x v="3"/>
    <n v="4"/>
    <s v="YOGYAKARTA"/>
    <s v="SLEMAN"/>
    <s v="SMN"/>
    <s v="REG"/>
    <s v="AO"/>
    <s v="NEW SALES"/>
    <m/>
    <s v="MYDITA - GAGAL SEND CARING UNSC"/>
    <s v="RBS-Regional 3"/>
    <d v="2026-08-06T14:57:24"/>
    <d v="2026-08-10T16:23:02"/>
    <n v="69360102"/>
    <m/>
    <n v="146133131413"/>
    <s v="PT KARYA SOLUSI ANGKASA"/>
    <m/>
    <m/>
    <m/>
    <m/>
    <m/>
    <n v="110.358524601195"/>
    <n v="-7.7323649202704896"/>
    <s v="|MC80045|/ROSENNA KARISMA RASUL/082213937887 081279678673/inibisnisseno@gmail.com"/>
    <s v="Sales Profesional"/>
    <m/>
    <m/>
    <m/>
    <m/>
    <m/>
    <m/>
    <m/>
    <m/>
    <m/>
    <m/>
    <m/>
    <d v="2026-06-08T15:25:44"/>
    <m/>
    <m/>
    <m/>
    <s v="X"/>
    <s v="NO ADDON"/>
    <m/>
    <s v="MYDITA - GAGAL SEND CARING UNSC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  <x v="1"/>
  </r>
  <r>
    <n v="1301"/>
    <n v="1002516863"/>
    <n v="3"/>
    <x v="5"/>
    <n v="5"/>
    <s v="SBY UTARA"/>
    <s v="TANDES"/>
    <s v="KNN"/>
    <s v="REG"/>
    <s v="AO"/>
    <s v="NEW SALES"/>
    <m/>
    <s v="CANCEL COMPLETED"/>
    <s v="RBS-Regional 3"/>
    <d v="2026-08-10T08:47:58"/>
    <d v="2026-08-10T13:54:52"/>
    <n v="69362073"/>
    <n v="3135923337"/>
    <n v="152412248189"/>
    <s v="Koperasi Wafa Lontar"/>
    <s v="ODP-KND-FEX/15"/>
    <m/>
    <m/>
    <m/>
    <m/>
    <n v="112.6627469"/>
    <n v="-7.2827957000000003"/>
    <s v="|MN02093|/Koperasi Wafa Lontar/M. Itmamul Wafa'/085731508869/itmwafa@gmail.com/HSI Bisnis + Phone Promo 2026 50 Mbps (Rp 395.000) PSB 150.000"/>
    <s v="Sales Force DBS"/>
    <m/>
    <m/>
    <m/>
    <m/>
    <m/>
    <m/>
    <m/>
    <m/>
    <m/>
    <m/>
    <m/>
    <d v="2026-10-08T08:54:46"/>
    <m/>
    <m/>
    <s v="REJECT_FCC"/>
    <s v="KANDANGAN"/>
    <s v="NO ADDON"/>
    <m/>
    <s v="DECLINE : Decline - Batal Order EVI PUSPITA EKASARI 4093115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  <x v="26"/>
  </r>
  <r>
    <n v="1302"/>
    <n v="1002505115"/>
    <n v="3"/>
    <x v="6"/>
    <n v="5"/>
    <s v="SIDOARJO"/>
    <s v="JOMBANG"/>
    <s v="JOM"/>
    <s v="REG"/>
    <s v="AO"/>
    <s v="NEW SALES"/>
    <m/>
    <s v="Completed (PS)"/>
    <s v="RBS-Regional 3"/>
    <d v="2026-08-02T10:20:33"/>
    <d v="2026-08-02T17:32:27"/>
    <n v="69356965"/>
    <m/>
    <n v="152318240208"/>
    <s v="SPPG TAMBAKREJO 08"/>
    <s v="ODP-JOM-FE/22"/>
    <s v="WO060707595"/>
    <m/>
    <m/>
    <m/>
    <n v="112.23798840000001"/>
    <n v="-7.5384528"/>
    <s v="|MN01614|/SPPG TAMBAKREJO 08/WINBACK 2.0 HSI B2B (1:1) 50MBPS 355RB PSB DISC 70%//firzamubarok14@gmail.com/FIRZATUNNISAK/81938669361"/>
    <s v="Sales Force DBS"/>
    <m/>
    <m/>
    <m/>
    <m/>
    <m/>
    <m/>
    <m/>
    <m/>
    <s v="Management Janji"/>
    <s v="2026-08-03 08:00:00|telp :081938669361  alt : manja : pagi / siang 03/08/2026 hub sebelum ke lokasi |IL1380|MYDITA"/>
    <s v="FCC"/>
    <d v="2026-02-08T10:25:14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telp :081938669361  alt : manja : pagi / siang 03/08/2026 hub sebelum ke lokasi |IL1380|MYDITA"/>
    <n v="2026"/>
    <n v="8"/>
    <n v="2"/>
    <d v="2026-08-02T00:00:00"/>
    <n v="-1.3333333333357587"/>
    <x v="0"/>
    <x v="13"/>
  </r>
  <r>
    <n v="1303"/>
    <n v="1002511810"/>
    <n v="3"/>
    <x v="6"/>
    <n v="5"/>
    <s v="SIDOARJO"/>
    <s v="INNER - JATIM TIMUR"/>
    <s v="SDA"/>
    <s v="REG"/>
    <s v="AO"/>
    <s v="NEW SALES"/>
    <s v="1P INET"/>
    <s v="98 | OSS - CANCEL COMPLETE"/>
    <s v="RBS-Regional 3"/>
    <d v="2026-08-06T10:31:56"/>
    <d v="2026-08-10T10:43:05"/>
    <n v="69359750"/>
    <m/>
    <n v="152316231935"/>
    <s v="INTAN EXPRESS LAUNDRY"/>
    <s v="ODP-SDA-FGV/41 FGV/D05/41.01"/>
    <s v="WO061052324"/>
    <m/>
    <m/>
    <m/>
    <n v="112.696488"/>
    <n v="-7.474386"/>
    <s v="|MN02734|MYIA-096922251319/POI/JAROHWATI/085196679377/nmii02051@givmail.com"/>
    <s v="MYIB_ASSISTANT"/>
    <m/>
    <m/>
    <m/>
    <m/>
    <m/>
    <m/>
    <m/>
    <m/>
    <s v="Management Janji"/>
    <s v="2026-08-07 08:00:00 | Tanggal pemasangan: 6/08/2026 Jam pemasangan : pagi / siang Info Tambahan : Hubungi pelanggan dulu sebelum ke lokasi. terima kasih"/>
    <s v="FCC"/>
    <d v="2026-06-08T10:39:54"/>
    <d v="2026-08-07T08:00:00"/>
    <s v="Kendala Pelanggan"/>
    <s v="CANCEL"/>
    <s v="SIDOARJO"/>
    <s v="NO ADDON"/>
    <m/>
    <s v="Cancel Completed"/>
    <s v="HSI Bisnis Promo HUT Telkom PSB 70% - 50 Mbps"/>
    <s v="INDIBIZ"/>
    <m/>
    <m/>
    <d v="2026-08-07T08:00:00"/>
    <s v="2026-08-07 08:00:00 | Tanggal pemasangan: 6/08/2026 Jam pemasangan : pagi / siang Info Tambahan : Hubungi pelanggan dulu sebelum ke lokasi. terima kasih"/>
    <m/>
    <m/>
    <m/>
    <e v="#NUM!"/>
    <e v="#NUM!"/>
    <x v="1"/>
    <x v="11"/>
  </r>
  <r>
    <n v="1304"/>
    <n v="1002510647"/>
    <n v="3"/>
    <x v="4"/>
    <n v="5"/>
    <s v="KUPANG"/>
    <s v="KUPANG"/>
    <s v="KPN"/>
    <s v="REG"/>
    <s v="AO"/>
    <s v="NEW SALES"/>
    <m/>
    <s v="CANCEL COMPLETED"/>
    <s v="RBS-Regional 3"/>
    <d v="2026-08-05T13:56:06"/>
    <d v="2026-08-09T02:01:03"/>
    <n v="69359216"/>
    <m/>
    <n v="172502311374"/>
    <s v="COLORBOX"/>
    <s v="ODP-KPN-FQD/59"/>
    <m/>
    <m/>
    <m/>
    <m/>
    <n v="123.61124662597599"/>
    <n v="-10.158908731287999"/>
    <s v="|IBCARE-PI|403112|087778191985|billing@bnteknologi.com|-10.158908731288042, 123.61124662597672"/>
    <s v="Amex"/>
    <m/>
    <m/>
    <m/>
    <m/>
    <m/>
    <m/>
    <m/>
    <m/>
    <m/>
    <m/>
    <m/>
    <d v="2026-05-08T14:10:37"/>
    <m/>
    <m/>
    <s v="REJECT_FCC"/>
    <s v="KUPANG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s v="Order dicancel oleh SYSTEM remark : CANCEL ORDER by System : pelanggan belum melakukan upload dokumen melebihi 3 hari"/>
    <m/>
    <m/>
    <m/>
    <m/>
    <m/>
    <e v="#NUM!"/>
    <e v="#NUM!"/>
    <x v="1"/>
    <x v="19"/>
  </r>
  <r>
    <n v="1305"/>
    <n v="1002508299"/>
    <n v="3"/>
    <x v="3"/>
    <n v="4"/>
    <s v="MAGELANG"/>
    <s v="MUNTILAN"/>
    <s v="SWT"/>
    <s v="REG"/>
    <s v="AO"/>
    <s v="NEW SALES"/>
    <m/>
    <s v="FCC - HD1A - PROGRESS"/>
    <s v="RBS-Regional 3"/>
    <d v="2026-08-04T13:43:31"/>
    <d v="2026-08-04T13:45:15"/>
    <n v="69358308"/>
    <m/>
    <n v="142164113601"/>
    <s v="Bolu Kelapa IRF"/>
    <m/>
    <m/>
    <m/>
    <m/>
    <m/>
    <n v="110.3652417"/>
    <n v="-7.5304416999999999"/>
    <s v="|MN00935|/Bolu Kelapa IRF/085647206318/endangmadiun88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1"/>
  </r>
  <r>
    <n v="1306"/>
    <n v="1002510412"/>
    <n v="3"/>
    <x v="3"/>
    <n v="4"/>
    <s v="MAGELANG"/>
    <s v="TEMANGGUNG"/>
    <s v="PRN"/>
    <s v="REG"/>
    <s v="AO"/>
    <s v="NEW SALES"/>
    <s v="1P INET"/>
    <s v="Completed (PS)"/>
    <s v="RBS-Regional 3"/>
    <d v="2026-08-05T12:41:56"/>
    <d v="2026-08-06T10:53:21"/>
    <n v="69359083"/>
    <m/>
    <n v="141149112897"/>
    <s v="MI MUHAMMADIYAH DANUREJO"/>
    <s v="ODP-PRN-FAK/058 FAK/D03/058.01"/>
    <s v="WO060977292"/>
    <m/>
    <m/>
    <m/>
    <n v="110.1391426"/>
    <n v="-7.2802783"/>
    <s v="|MN02495|MYIA-032009459991/POI/FIRMAN SANTOSO/081882850112/muhammadiyahdanurejo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55:33"/>
    <d v="2026-08-06T13:00:00"/>
    <m/>
    <s v="PS"/>
    <s v="PARAKAN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0"/>
    <x v="1"/>
  </r>
  <r>
    <n v="1307"/>
    <n v="1002510794"/>
    <n v="3"/>
    <x v="6"/>
    <n v="5"/>
    <s v="PASURUAN"/>
    <s v="PASURUAN"/>
    <s v="BNL"/>
    <s v="REG"/>
    <s v="AO"/>
    <s v="NEW SALES"/>
    <m/>
    <s v="Completed (PS)"/>
    <s v="RBS-Regional 3"/>
    <d v="2026-08-05T14:28:42"/>
    <d v="2026-08-07T13:47:55"/>
    <n v="69359276"/>
    <m/>
    <n v="152744222125"/>
    <s v="PUSTU ORO-ORO OMBO KULON"/>
    <s v="ODP-BNL-FAH/13"/>
    <s v="WO061017182"/>
    <m/>
    <m/>
    <m/>
    <n v="112.77974399999999"/>
    <n v="-7.6156718000000003"/>
    <s v="|MN02680|/PUSTU ORO-ORO OMBO KULON/WINBACK 2.0 HSI B2B (1:1) 50MBPS 355RB PSB DISC 70%//uptdkes.rembang@gmail.com/I WAYAN SUARKA/85655077680"/>
    <s v="Sales Force DBS"/>
    <m/>
    <m/>
    <m/>
    <m/>
    <m/>
    <m/>
    <m/>
    <m/>
    <s v="Management Janji"/>
    <s v="2026-08-06 15:00:00|Tanggal pemasangan : 06 AGUSTUS 2026 Jam pemasangan : pagi/siang Info Tambahan : Hubungi pelanggan dulu sebelum ke lokasi terima kasih|40010577|MYDITA"/>
    <s v="FCC"/>
    <d v="2026-05-08T14:39:46"/>
    <d v="2026-08-06T15:00:00"/>
    <m/>
    <s v="PS"/>
    <s v="BANGIL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5:00:00"/>
    <s v="2026-08-06 15:00:00|Tanggal pemasangan : 06 AGUSTUS 2026 Jam pemasangan : pagi/siang Info Tambahan : Hubungi pelanggan dulu sebelum ke lokasi terima kasih|40010577|MYDITA"/>
    <n v="2026"/>
    <n v="8"/>
    <n v="7"/>
    <d v="2026-08-07T00:00:00"/>
    <n v="0.375"/>
    <x v="0"/>
    <x v="17"/>
  </r>
  <r>
    <n v="1308"/>
    <n v="1002510441"/>
    <n v="3"/>
    <x v="4"/>
    <n v="5"/>
    <s v="KUPANG"/>
    <s v="KUPANG"/>
    <s v="KPN"/>
    <s v="REG"/>
    <s v="AO"/>
    <s v="NEW SALES"/>
    <s v="1P INET"/>
    <s v="Completed (PS)"/>
    <s v="RBS-Regional 3"/>
    <d v="2026-08-05T12:58:57"/>
    <d v="2026-08-10T19:53:34"/>
    <n v="69359135"/>
    <m/>
    <n v="172502311368"/>
    <s v="CITRA PALM RESIDENCE"/>
    <s v="ODP-KPN-FGA/12 FGA/D02/12.01"/>
    <s v="WO060979138"/>
    <m/>
    <m/>
    <m/>
    <n v="123.600454442203"/>
    <n v="-10.1713534883239"/>
    <s v="MD|MYDB-20260805264386|SC00001/MC00124|CITRA PALM RESIDENCE|081353757677"/>
    <s v="MYDIGIBIZPARTNER"/>
    <m/>
    <m/>
    <m/>
    <m/>
    <m/>
    <m/>
    <m/>
    <m/>
    <s v="Management Janji"/>
    <s v="2026-08-06 13:00:00 | Nama PIC : Bp Hansel No Hp : 081353757677 No Alt : - Tgl Pemasangan : 06 Agustus 2026 Interval : PAGI SIANG Note : Hubungi pelanggan terlebih dahulu"/>
    <s v="FCC"/>
    <d v="2026-05-08T13:10:17"/>
    <d v="2026-08-06T13:00:00"/>
    <m/>
    <s v="PS"/>
    <s v="KUPANG"/>
    <s v="NETMONK"/>
    <n v="20260810"/>
    <s v="Completed"/>
    <s v="HSI Bisnis Bundling Netmonk PSB 70% Promo - 150 Mbps"/>
    <s v="INDIBIZ"/>
    <m/>
    <m/>
    <d v="2026-08-06T13:00:00"/>
    <s v="2026-08-06 13:00:00 | Nama PIC : Bp Hansel No Hp : 081353757677 No Alt : - Tgl Pemasangan : 06 Agustus 2026 Interval : PAGI SIANG Note : Hubungi pelanggan terlebih dahulu"/>
    <n v="2026"/>
    <n v="8"/>
    <n v="10"/>
    <d v="2026-08-10T00:00:00"/>
    <n v="3.4583333333357587"/>
    <x v="2"/>
    <x v="19"/>
  </r>
  <r>
    <n v="1309"/>
    <n v="1002515095"/>
    <n v="3"/>
    <x v="1"/>
    <n v="4"/>
    <s v="PEKALONGAN"/>
    <s v="BATANG"/>
    <s v="BDY"/>
    <s v="REG"/>
    <s v="AO"/>
    <s v="NEW SALES"/>
    <s v="1P INET"/>
    <s v="Completed (PS)"/>
    <s v="RBS-Regional 3"/>
    <d v="2026-08-07T15:34:56"/>
    <d v="2026-08-09T16:48:35"/>
    <n v="69360973"/>
    <m/>
    <n v="142201107713"/>
    <s v="WISMA KOST FIKAL"/>
    <s v="ODP-BDY-FK/004 FK/D01/004.01"/>
    <s v="WO061182918"/>
    <m/>
    <m/>
    <m/>
    <n v="109.802055"/>
    <n v="-7.0585290000000001"/>
    <s v="|MN01913|MYIA-049925814598/POI/APRIATIN BUDI ASIH/085742145474/titis181921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40:19"/>
    <d v="2026-08-08T13:00:00"/>
    <m/>
    <s v="PS"/>
    <s v="SUBAH"/>
    <s v="NO ADDON"/>
    <n v="20260809"/>
    <s v="Completed"/>
    <s v="HSI Bisnis Promo HUT Telkom PSB 70% - 50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9"/>
    <d v="2026-08-09T00:00:00"/>
    <n v="0.45833333333575865"/>
    <x v="0"/>
    <x v="1"/>
  </r>
  <r>
    <n v="1310"/>
    <n v="1002505287"/>
    <n v="3"/>
    <x v="3"/>
    <n v="4"/>
    <s v="YOGYAKARTA"/>
    <s v="INNER - YOGYA JATENG SELATAN"/>
    <s v="KBU"/>
    <s v="REG"/>
    <s v="AO"/>
    <s v="NEW SALES"/>
    <s v="1P INET"/>
    <s v="102 | FOLLOW UP COMPLETED"/>
    <s v="RBS-Regional 3"/>
    <d v="2026-08-02T14:10:56"/>
    <d v="2026-08-06T10:52:21"/>
    <n v="69357038"/>
    <m/>
    <n v="146113146857"/>
    <s v="PT TRANS HYBRID COMMUNICATION UR APOTEK PRO MANGKUBUMI"/>
    <s v="ODP-KBU-FCT/055 FCT/D04/055.01"/>
    <s v="WO060720151"/>
    <m/>
    <m/>
    <m/>
    <n v="110.366919"/>
    <n v="-7.7850219000000003"/>
    <s v="|MN00542|MYIA-010419496493/POI/SYUKUR/089672423542/pttcjakarta2@gmail.com"/>
    <s v="MYIB_ASSISTANT"/>
    <m/>
    <m/>
    <m/>
    <m/>
    <m/>
    <m/>
    <m/>
    <m/>
    <s v="Management Janji"/>
    <s v="2026-08-03 13:00:00 | Nama PIC : Sykur No HP : 089672423542 Alt :  M Janji : 03/08/2026 Jam Pasang : 08.00 - 13:00  NoteÃ‚Â :  hubungi terlebih dahulu sebelum kelokasi "/>
    <s v="FCC"/>
    <d v="2026-02-08T14:25:15"/>
    <d v="2026-08-03T13:00:00"/>
    <m/>
    <s v="REVOKE"/>
    <s v="X"/>
    <s v="NO ADDON"/>
    <m/>
    <s v="Follow Up Revoke Completed, New Order ID : SC1002511888"/>
    <s v="HSI Bisnis Promo HUT Telkom PSB 70% - 50 Mbps"/>
    <s v="INDIBIZ"/>
    <m/>
    <m/>
    <d v="2026-08-03T13:00:00"/>
    <s v="2026-08-03 13:00:00 | Nama PIC : Sykur No HP : 089672423542 Alt :  M Janji : 03/08/2026 Jam Pasang : 08.00 - 13:00  NoteÃ‚Â :  hubungi terlebih dahulu sebelum kelokasi "/>
    <m/>
    <m/>
    <m/>
    <e v="#NUM!"/>
    <e v="#NUM!"/>
    <x v="1"/>
    <x v="1"/>
  </r>
  <r>
    <n v="1311"/>
    <n v="1002505443"/>
    <n v="3"/>
    <x v="2"/>
    <n v="5"/>
    <s v="SINGARJA"/>
    <s v="SINGARAJA"/>
    <s v="BLI"/>
    <s v="REG"/>
    <s v="AO"/>
    <s v="NEW SALES"/>
    <s v="1P INET"/>
    <s v="Completed (PS)"/>
    <s v="RBS-Regional 3"/>
    <d v="2026-08-03T07:22:57"/>
    <d v="2026-08-04T14:36:28"/>
    <n v="69357133"/>
    <m/>
    <n v="172405798300"/>
    <s v="PT Aman Utama Pusaka"/>
    <s v="ODP-BLI-FG/56 FG/D06/56.01"/>
    <s v="WO060747983"/>
    <m/>
    <m/>
    <m/>
    <n v="115.3453876"/>
    <n v="-8.3632212999999993"/>
    <s v="|MN02745|MYIA-044519319217/POI/I Wayan Sumerta Yasa/082247566992/iva.ng.fahmi.fauzi96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7:25:35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n v="2026"/>
    <n v="8"/>
    <n v="4"/>
    <d v="2026-08-04T00:00:00"/>
    <n v="-0.33333333333575865"/>
    <x v="0"/>
    <x v="32"/>
  </r>
  <r>
    <n v="1312"/>
    <n v="1002507032"/>
    <n v="3"/>
    <x v="2"/>
    <n v="5"/>
    <s v="SINGARJA"/>
    <s v="SINGARAJA"/>
    <s v="SGR"/>
    <s v="REG"/>
    <s v="AO"/>
    <s v="NEW SALES"/>
    <m/>
    <s v="Completed (PS)"/>
    <s v="RBS-Regional 3"/>
    <d v="2026-08-04T09:38:24"/>
    <d v="2026-08-05T08:59:19"/>
    <n v="69356861"/>
    <m/>
    <n v="172424836800"/>
    <s v="PT. Semua karena Anugerah (PG Singaraja)"/>
    <s v="ODP-SGR-FDD/13"/>
    <s v="WO060858802"/>
    <m/>
    <m/>
    <m/>
    <n v="115.08346"/>
    <n v="-8.1129820000000006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 jam Pasang : pagi   Note : hubungi pelanggan jika ingin kelokasi|MU1366|MYDITA"/>
    <s v="FCC"/>
    <d v="2026-04-08T09:40:48"/>
    <m/>
    <m/>
    <s v="PS"/>
    <s v="X"/>
    <s v="NO ADDON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3 08:00:00|M Janji : 3 agustus 2026  jam Pasang : pagi   Note : hubungi pelanggan jika ingin kelokasi|MU1366|MYDITA"/>
    <n v="2026"/>
    <n v="8"/>
    <n v="5"/>
    <d v="2026-08-05T00:00:00"/>
    <n v="0.70833333333575865"/>
    <x v="0"/>
    <x v="32"/>
  </r>
  <r>
    <n v="1313"/>
    <n v="1002506402"/>
    <n v="3"/>
    <x v="2"/>
    <n v="5"/>
    <s v="SINGARJA"/>
    <s v="GIANYAR"/>
    <s v="GIN"/>
    <s v="REG"/>
    <s v="AO"/>
    <s v="NEW SALES"/>
    <m/>
    <s v="Completed (PS)"/>
    <s v="RBS-Regional 3"/>
    <d v="2026-08-03T15:33:00"/>
    <d v="2026-08-04T20:43:59"/>
    <n v="69357708"/>
    <m/>
    <n v="172407213020"/>
    <s v="SD NEGERI 3 BLAHBATUH"/>
    <s v="ODP-GIN-FP/121"/>
    <s v="WO060821222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08:00:00|M Janji : 05/08/2026 Jam Pasang : 08:00  NoteÃ‚Â :  hubungi terlebih dahulu sebelum ke lokasi, terima kasih.|40961370|MYDITA"/>
    <s v="FCC"/>
    <d v="2026-03-08T15:39:47"/>
    <d v="2026-08-05T08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05/08/2026 Jam Pasang : 08:00  NoteÃ‚Â :  hubungi terlebih dahulu sebelum ke lokasi, terima kasih.|40961370|MYDITA"/>
    <n v="2026"/>
    <n v="8"/>
    <n v="4"/>
    <d v="2026-08-04T00:00:00"/>
    <n v="-1.3333333333357587"/>
    <x v="0"/>
    <x v="5"/>
  </r>
  <r>
    <n v="1314"/>
    <n v="1002509453"/>
    <n v="3"/>
    <x v="4"/>
    <n v="5"/>
    <s v="MATARAM"/>
    <s v="LOMBOK BARAT TENGAH"/>
    <s v="PRY"/>
    <s v="REG"/>
    <s v="AO"/>
    <s v="NEW SALES"/>
    <m/>
    <s v="Completed (PS)"/>
    <s v="RBS-Regional 3"/>
    <d v="2026-08-04T19:02:53"/>
    <d v="2026-08-04T20:50:13"/>
    <n v="69356961"/>
    <m/>
    <n v="172603791534"/>
    <s v="APOTEK MUJUR"/>
    <s v="ODP-PYA-FAC/14"/>
    <s v="WO060932862"/>
    <m/>
    <m/>
    <m/>
    <n v="116.352376279308"/>
    <n v="-8.7610257703329495"/>
    <s v="MD|MYDB-20260802264165|SC00001/MC00069|APOTEK MUJUR|081929345150"/>
    <s v="MYDIGIBIZPARTNER"/>
    <m/>
    <m/>
    <m/>
    <m/>
    <m/>
    <m/>
    <m/>
    <m/>
    <s v="Management Janji"/>
    <s v="2026-08-03 08:00:00 | Nama PIC : Sahnan  No HP : 081929345150  Alt :   M Janji : 03/08/2026  Jam Pasang : 08.00 - 13:00   NoteÃ‚Â :  hubungi terlebih dahulu sebelum kelokasi "/>
    <s v="FCC"/>
    <d v="2026-04-08T19:10:14"/>
    <m/>
    <m/>
    <s v="PS"/>
    <s v="LOMBOK TENGAH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3 08:00:00 | Nama PIC : Sahnan  No HP : 081929345150  Alt :   M Janji : 03/08/2026  Jam Pasang : 08.00 - 13:00   NoteÃ‚Â :  hubungi terlebih dahulu sebelum kelokasi "/>
    <n v="2026"/>
    <n v="8"/>
    <n v="4"/>
    <d v="2026-08-04T00:00:00"/>
    <n v="-0.29166666666424135"/>
    <x v="0"/>
    <x v="9"/>
  </r>
  <r>
    <n v="1315"/>
    <n v="1002508396"/>
    <n v="3"/>
    <x v="0"/>
    <n v="5"/>
    <s v="MADIUN"/>
    <s v="MADIUN"/>
    <s v="MNZ"/>
    <s v="REG"/>
    <s v="AO"/>
    <s v="NEW SALES"/>
    <s v="1P INET"/>
    <s v="Completed (PS)"/>
    <s v="RBS-Regional 3"/>
    <d v="2026-08-04T13:58:56"/>
    <d v="2026-08-08T17:06:20"/>
    <n v="69358317"/>
    <m/>
    <n v="152601214964"/>
    <s v="KOST YANI"/>
    <s v="ODP-MNZ-FAL/10 FAL/D03/10.01"/>
    <s v="WO060897972"/>
    <m/>
    <m/>
    <m/>
    <n v="111.516366466013"/>
    <n v="-7.6404736347352102"/>
    <s v="|MC20208|MYIA-092177748556/POI/YANI DWI WULANDARI/0895347480501/yani00landri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4:10:29"/>
    <d v="2026-08-05T13:00:00"/>
    <m/>
    <s v="PS"/>
    <s v="X"/>
    <s v="NO ADDON"/>
    <n v="20260808"/>
    <s v="Completed"/>
    <s v="HSI Bisnis Promo HUT Telkom PSB 70% - 100 Mbps Dual Band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8"/>
    <d v="2026-08-08T00:00:00"/>
    <n v="2.4583333333357587"/>
    <x v="2"/>
    <x v="21"/>
  </r>
  <r>
    <n v="1316"/>
    <n v="1002512122"/>
    <n v="3"/>
    <x v="4"/>
    <n v="5"/>
    <s v="MATARAM"/>
    <s v="BIMA"/>
    <s v="TET"/>
    <s v="REG"/>
    <s v="AO"/>
    <s v="NEW SALES"/>
    <s v="1P INET"/>
    <s v="102 | FOLLOW UP COMPLETED"/>
    <s v="RBS-Regional 3"/>
    <d v="2026-08-06T11:43:56"/>
    <d v="2026-08-10T12:41:25"/>
    <n v="69359853"/>
    <m/>
    <n v="172616790153"/>
    <s v="SPPG SUCI DESA TANGGA YAYASAN MUTIARA CIPTA BIMA"/>
    <s v="ODP-TET-FAC/11 FAC/D02/11.01"/>
    <s v="WO061061924"/>
    <m/>
    <m/>
    <m/>
    <n v="118.693925701081"/>
    <n v="-8.6567719459668702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No HP : 082339162590 Alt :  M Janji : (JUMAT/7/AGUSTUS/2026) jam Pasang : 09:00 Note : hubungi pelanggan jika ingin kelokasi"/>
    <s v="FCC"/>
    <d v="2026-06-08T11:54:59"/>
    <d v="2026-08-07T08:00:00"/>
    <m/>
    <s v="REVOKE"/>
    <s v="BIMA BARAT"/>
    <s v="NETMONK"/>
    <m/>
    <s v="Follow Up Revoke Completed, New Order ID : SC1002517637"/>
    <s v="HSI Bisnis Bundling Netmonk PSB 70% - 200 Mbps"/>
    <s v="INDIBIZ"/>
    <m/>
    <m/>
    <d v="2026-08-07T08:00:00"/>
    <s v="2026-08-07 08:00:00 | Nama PIC : BAPAK FATURAHMAN No HP : 082339162590 Alt :  M Janji : (JUMAT/7/AGUSTUS/2026) jam Pasang : 09:00 Note : hubungi pelanggan jika ingin kelokasi"/>
    <m/>
    <m/>
    <m/>
    <e v="#NUM!"/>
    <e v="#NUM!"/>
    <x v="1"/>
    <x v="8"/>
  </r>
  <r>
    <n v="1317"/>
    <n v="1002518018"/>
    <n v="3"/>
    <x v="1"/>
    <n v="4"/>
    <s v="PEKALONGAN"/>
    <s v="TEGAL"/>
    <s v="TEG"/>
    <s v="REG"/>
    <s v="AO"/>
    <s v="NEW SALES"/>
    <m/>
    <s v="Completed (PS)"/>
    <s v="RBS-Regional 3"/>
    <d v="2026-08-10T14:27:27"/>
    <d v="2026-08-10T21:31:44"/>
    <n v="69361380"/>
    <m/>
    <n v="142212126692"/>
    <s v="PT. ERA BAROKAH SANTOSA"/>
    <s v="ODP-TEG-FP/019"/>
    <s v="WO061410857"/>
    <m/>
    <m/>
    <m/>
    <n v="109.14536433000001"/>
    <n v="-6.8701432540000003"/>
    <s v="|MN00292|MYIA-082674871932/POI/Gilang Permana/087822733582/spbuerabarokahsantosa@gmail.com"/>
    <s v="Sales Profesional"/>
    <m/>
    <m/>
    <m/>
    <m/>
    <m/>
    <m/>
    <m/>
    <m/>
    <s v="Management Janji"/>
    <s v="2026-08-09 08:00:00 | Nama Pic : bp Gilang   No Hp Pic : 087822733582  No alt : -  Jam Pemasangan : pagi   Tanggal Pemasangan : 9 Agustus 2026"/>
    <s v="FCC"/>
    <d v="2026-10-08T14:39:40"/>
    <m/>
    <m/>
    <s v="PS"/>
    <s v="X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08:00:00 | Nama Pic : bp Gilang   No Hp Pic : 087822733582  No alt : -  Jam Pemasangan : pagi   Tanggal Pemasangan : 9 Agustus 2026"/>
    <n v="2026"/>
    <n v="8"/>
    <n v="10"/>
    <d v="2026-08-10T00:00:00"/>
    <n v="-0.29166666666424135"/>
    <x v="0"/>
    <x v="1"/>
  </r>
  <r>
    <n v="1318"/>
    <n v="1002511658"/>
    <n v="3"/>
    <x v="5"/>
    <n v="5"/>
    <s v="SBY UTARA"/>
    <s v="GRESIK"/>
    <s v="CRM"/>
    <s v="REG"/>
    <s v="AO"/>
    <s v="NEW SALES"/>
    <s v="1P INET"/>
    <s v="Completed (PS)"/>
    <s v="RBS-Regional 3"/>
    <d v="2026-08-06T09:47:56"/>
    <d v="2026-08-06T17:52:42"/>
    <n v="69359668"/>
    <m/>
    <n v="152446246168"/>
    <s v="LEMBAGA PENDIDIKAN ISLAM AZ-ZAHRO LAB"/>
    <s v="ODP-CRM-FC/44 FC/D09/44.01"/>
    <s v="WO061047530"/>
    <m/>
    <m/>
    <m/>
    <n v="112.59437385946499"/>
    <n v="-7.24148362868665"/>
    <s v="MD|MYDB-20260805264455|DN00001/MN02100|LEMBAGA PENDIDIKAN ISLAM AZ-ZAHRO LAB|081333390668"/>
    <s v="MYDIGIBIZPARTNER"/>
    <m/>
    <m/>
    <m/>
    <m/>
    <m/>
    <m/>
    <m/>
    <m/>
    <s v="Management Janji"/>
    <s v="2026-08-07 10:00:00 | Nama PIC : Laila No HP : 081333390668 Alt : 081913332588 M Janji : 07/08/2026 Jam Pasang : 08.00 - 13:00  NoteÃ‚Â :  hubungi terlebih dahulu sebelum kelokasi "/>
    <s v="FCC"/>
    <d v="2026-06-08T09:55:05"/>
    <d v="2026-08-07T10:00:00"/>
    <m/>
    <s v="PS"/>
    <s v="NON-HERO GRESIK"/>
    <s v="NO ADDON"/>
    <n v="20260806"/>
    <s v="Completed"/>
    <s v="HSI Bisnis Promo HUT Telkom PSB 70% - 75 Mbps"/>
    <s v="INDIBIZ"/>
    <m/>
    <m/>
    <d v="2026-08-07T10:00:00"/>
    <s v="2026-08-07 10:00:00 | Nama PIC : Laila No HP : 081333390668 Alt : 081913332588 M Janji : 07/08/2026 Jam Pasang : 08.00 - 13:00  NoteÃ‚Â :  hubungi terlebih dahulu sebelum kelokasi "/>
    <n v="2026"/>
    <n v="8"/>
    <n v="6"/>
    <d v="2026-08-06T00:00:00"/>
    <n v="-1.4166666666642413"/>
    <x v="0"/>
    <x v="14"/>
  </r>
  <r>
    <n v="1319"/>
    <n v="1002506117"/>
    <n v="3"/>
    <x v="6"/>
    <n v="5"/>
    <s v="SIDOARJO"/>
    <s v="INNER - JATIM TIMUR"/>
    <s v="SDA"/>
    <s v="REG"/>
    <s v="AO"/>
    <s v="NEW SALES"/>
    <s v="1P INET"/>
    <s v="98 | OSS - CANCEL COMPLETE"/>
    <s v="RBS-Regional 3"/>
    <d v="2026-08-03T13:34:57"/>
    <d v="2026-08-05T11:49:20"/>
    <n v="69357538"/>
    <m/>
    <n v="152316231843"/>
    <s v="Intan express laundry"/>
    <s v="ODP-SDA-FGV/41 FGV/D05/41.01"/>
    <s v="WO060795331"/>
    <m/>
    <m/>
    <m/>
    <n v="112.69651707261799"/>
    <n v="-7.4745709725910103"/>
    <s v="MD|MYDB-20260803264245|DC20002/MC20039|Intan express laundry|085196679377"/>
    <s v="MYDIGIBIZPARTNER"/>
    <m/>
    <m/>
    <m/>
    <m/>
    <m/>
    <m/>
    <m/>
    <m/>
    <s v="Management Janji"/>
    <s v="2026-08-04 15:00:00 | Nama PIC : bapak Rudi No HP : 085196679377 No Alternatif : 081230813688 M Janji : 04/08/2026 Jam Pasang : Pagi NoteÃ‚Â :  Hubungi terlebih dahulu sebelum ke lokasi "/>
    <s v="FCC"/>
    <d v="2026-03-08T13:40:15"/>
    <d v="2026-08-04T15:00:00"/>
    <s v="Kendala Pelanggan"/>
    <s v="CANCEL"/>
    <s v="SIDOARJO"/>
    <s v="NO ADDON"/>
    <m/>
    <s v="Cancel Completed"/>
    <s v="HSI Bisnis Promo HUT Telkom PSB 70% - 50 Mbps"/>
    <s v="INDIBIZ"/>
    <m/>
    <m/>
    <d v="2026-08-04T15:00:00"/>
    <s v="2026-08-04 15:00:00 | Nama PIC : bapak Rudi No HP : 085196679377 No Alternatif : 081230813688 M Janji : 04/08/2026 Jam Pasang : Pagi NoteÃ‚Â :  Hubungi terlebih dahulu sebelum ke lokasi "/>
    <m/>
    <m/>
    <m/>
    <e v="#NUM!"/>
    <e v="#NUM!"/>
    <x v="1"/>
    <x v="11"/>
  </r>
  <r>
    <n v="1320"/>
    <n v="1002516502"/>
    <n v="3"/>
    <x v="0"/>
    <n v="5"/>
    <s v="MALANG"/>
    <s v="KEPANJEN"/>
    <s v="SWJ"/>
    <s v="REG"/>
    <s v="AO"/>
    <s v="NEW SALES"/>
    <s v="1P INET"/>
    <s v="Completed (PS)"/>
    <s v="RBS-Regional 3"/>
    <d v="2026-08-09T13:37:56"/>
    <d v="2026-08-11T07:09:37"/>
    <n v="69361871"/>
    <m/>
    <n v="152705285007"/>
    <s v="mocca mart"/>
    <s v="ODP-SWJ-FK/16 FK/D03/16.01"/>
    <s v="WO061322152"/>
    <m/>
    <m/>
    <m/>
    <n v="112.65282120555599"/>
    <n v="-7.9883844734599601"/>
    <s v="MD|MYDB-20260809264817|DN00001/MN01844|mocca mart|087796640526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. terima kasih"/>
    <s v="FCC"/>
    <d v="2026-09-08T13:39:46"/>
    <d v="2026-08-10T13:00:00"/>
    <m/>
    <s v="PS"/>
    <s v="SAWOJAJAR"/>
    <s v="NO ADDON"/>
    <n v="20260811"/>
    <s v="Completed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. terima kasih"/>
    <n v="2026"/>
    <n v="8"/>
    <n v="11"/>
    <d v="2026-08-11T00:00:00"/>
    <n v="0.45833333333575865"/>
    <x v="0"/>
    <x v="23"/>
  </r>
  <r>
    <n v="1321"/>
    <n v="1002516160"/>
    <n v="3"/>
    <x v="0"/>
    <n v="5"/>
    <s v="KEDIRI"/>
    <s v="BLITAR"/>
    <s v="BLR"/>
    <s v="REG"/>
    <s v="AO"/>
    <s v="NEW SALES"/>
    <s v="1P INET"/>
    <s v="Completed (PS)"/>
    <s v="RBS-Regional 3"/>
    <d v="2026-08-08T16:37:56"/>
    <d v="2026-08-09T18:19:59"/>
    <n v="69361607"/>
    <m/>
    <n v="152730235357"/>
    <s v="SPBU 54.661.03 BLITAR"/>
    <s v="ODP-BLR-FX/10 FX/D01/10.01"/>
    <s v="WO061280862"/>
    <m/>
    <m/>
    <m/>
    <n v="112.14531671779"/>
    <n v="-8.0985713227094198"/>
    <s v="|MN00418|MYIA-017586883113/POI/YUDA ROCHMANSYAH/085161151181/spbupakunden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PS"/>
    <s v="X"/>
    <s v="NO ADDON"/>
    <n v="20260809"/>
    <s v="Completed"/>
    <s v="HSI Bisnis Promo HUT Telkom PSB 70% - 50 Mbps"/>
    <s v="INDIBIZ"/>
    <m/>
    <m/>
    <d v="2026-08-09T13:00:00"/>
    <s v="2026-08-09 13:00:00 | Nama Pic : bp YUDA  No Hp Pic : 085161151181 No alt : - Jam Pemasangan : pagi  Tanggal Pemasangan : 9 Agustus 2026"/>
    <n v="2026"/>
    <n v="8"/>
    <n v="9"/>
    <d v="2026-08-09T00:00:00"/>
    <n v="-0.54166666666424135"/>
    <x v="0"/>
    <x v="18"/>
  </r>
  <r>
    <n v="1322"/>
    <n v="1002518603"/>
    <n v="3"/>
    <x v="6"/>
    <n v="5"/>
    <s v="JEMBER"/>
    <s v="SITUBONDO"/>
    <s v="ASB"/>
    <s v="REG"/>
    <s v="AO"/>
    <s v="NEW SALES"/>
    <s v="1P INET"/>
    <s v="OSS - FALLOUT"/>
    <s v="RBS-Regional 3"/>
    <d v="2026-08-10T17:16:57"/>
    <d v="2026-08-11T02:18:25"/>
    <n v="69362749"/>
    <m/>
    <n v="152527209096"/>
    <s v="TOKO BAROKAH CENTER"/>
    <s v="ODP-ASB-FF/36 FF/D05/36.01"/>
    <s v="WO061436662"/>
    <m/>
    <m/>
    <m/>
    <n v="114.1632571"/>
    <n v="-7.7767279999999896"/>
    <s v="|MC30281|MYIA-040451663651/POI/ADIYANTO /081252736323/stbintan@gmail.com"/>
    <s v="MYIB_ASSISTANT"/>
    <m/>
    <m/>
    <m/>
    <m/>
    <m/>
    <m/>
    <m/>
    <m/>
    <s v="Management Janji"/>
    <s v="2026-08-11 15:00:00 | Jam pemasangan : 12.00 Info Tambahan : Hubungi pelanggan dulu sebelum ke lokasi terimakasih"/>
    <s v="FCC"/>
    <d v="2026-10-08T17:39:53"/>
    <d v="2026-08-11T15:00:00"/>
    <m/>
    <s v="FO_ASAP"/>
    <s v="SITUBONDO"/>
    <s v="NO ADDON"/>
    <m/>
    <s v="Provisioning Failed|ACTIVATION|INF009016308|U31_PROV_EXCEPTION:Provisioning Exception"/>
    <s v="HSI Bisnis Promo HUT Telkom PSB 70% - 100 Mbps"/>
    <s v="INDIBIZ"/>
    <m/>
    <m/>
    <d v="2026-08-11T15:00:00"/>
    <s v="2026-08-11 15:00:00 | Jam pemasangan : 12.00 Info Tambahan : Hubungi pelanggan dulu sebelum ke lokasi terimakasih"/>
    <m/>
    <m/>
    <m/>
    <e v="#NUM!"/>
    <e v="#NUM!"/>
    <x v="1"/>
    <x v="10"/>
  </r>
  <r>
    <n v="1323"/>
    <n v="1002511700"/>
    <n v="3"/>
    <x v="7"/>
    <n v="4"/>
    <s v="KUDUS"/>
    <s v="REMBANG"/>
    <s v="RBN"/>
    <s v="REG"/>
    <s v="AO"/>
    <s v="NEW SALES"/>
    <s v="1P INET"/>
    <s v="Completed (PS)"/>
    <s v="RBS-Regional 3"/>
    <d v="2026-08-06T10:01:57"/>
    <d v="2026-08-07T19:39:30"/>
    <n v="69359697"/>
    <m/>
    <n v="142570111966"/>
    <s v="SPBU 4459203"/>
    <s v="ODP-RBN-FF/077 FF/D01/077.01"/>
    <s v="WO061048911"/>
    <m/>
    <m/>
    <m/>
    <n v="111.3131825"/>
    <n v="-6.6995836999999998"/>
    <s v="|MC60142|MYIA-045327340075/POI/DERA BAHTIAR WIDIYANTO /08562685148/spbu_modern@yahoo.com"/>
    <s v="MYIB_ASSISTANT"/>
    <m/>
    <m/>
    <m/>
    <m/>
    <m/>
    <m/>
    <m/>
    <m/>
    <s v="Management Janji"/>
    <s v="2026-08-07 08:00:00 | telp :08562685148 alt : manja : pagi : siang 07/08/2026 hub sebelum ke lokasi "/>
    <s v="FCC"/>
    <d v="2026-06-08T10:10:02"/>
    <d v="2026-08-07T08:00:00"/>
    <m/>
    <s v="PS"/>
    <s v="REMBANG"/>
    <s v="NO ADDON"/>
    <n v="20260807"/>
    <s v="Completed"/>
    <s v="HSI Bisnis Basic Promo HUT Telkom PSB 70% - 150 Mbps"/>
    <s v="INDIBIZ"/>
    <m/>
    <m/>
    <d v="2026-08-07T08:00:00"/>
    <s v="2026-08-07 08:00:00 | telp :08562685148 alt : manja : pagi : siang 07/08/2026 hub sebelum ke lokasi "/>
    <n v="2026"/>
    <n v="8"/>
    <n v="7"/>
    <d v="2026-08-07T00:00:00"/>
    <n v="-0.33333333333575865"/>
    <x v="0"/>
    <x v="1"/>
  </r>
  <r>
    <n v="1324"/>
    <n v="1002518271"/>
    <n v="3"/>
    <x v="4"/>
    <n v="5"/>
    <s v="MATARAM"/>
    <s v="LOMBOK TIMUR UTARA"/>
    <s v="SEL"/>
    <s v="REG"/>
    <s v="AO"/>
    <s v="NEW SALES"/>
    <m/>
    <s v="CC - HD1A - INPROGRESS UNCONTACTED"/>
    <s v="RBS-Regional 3"/>
    <d v="2026-08-10T15:24:42"/>
    <d v="2026-08-10T18:50:09"/>
    <n v="69362639"/>
    <m/>
    <n v="172619203256"/>
    <s v="PT. GLOBAL JET EXPRESS"/>
    <s v="ODP-SEL-FAD/19"/>
    <m/>
    <m/>
    <m/>
    <m/>
    <n v="116.555699"/>
    <n v="-8.6600616000000006"/>
    <s v="|MN02545|/PIC MERI INDAH KHARIANI/085739042532-085932233964/divisibrpjntexpress@gmail.com"/>
    <s v="Sales Force DBS"/>
    <m/>
    <m/>
    <m/>
    <m/>
    <m/>
    <m/>
    <m/>
    <m/>
    <m/>
    <m/>
    <m/>
    <d v="2026-10-08T15:25:39"/>
    <m/>
    <m/>
    <s v="FCC"/>
    <s v="LOMBOK TIMUR"/>
    <s v="NO ADDON"/>
    <m/>
    <s v="UNCONTACTED : Telepon Tidak Diangkat - RNA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9"/>
  </r>
  <r>
    <n v="1325"/>
    <n v="1002513434"/>
    <n v="3"/>
    <x v="0"/>
    <n v="5"/>
    <s v="KEDIRI"/>
    <s v="TULUNGAGUNG"/>
    <s v="CAT"/>
    <s v="REG"/>
    <s v="AO"/>
    <s v="NEW SALES"/>
    <s v="1P INET"/>
    <s v="Completed (PS)"/>
    <s v="RBS-Regional 3"/>
    <d v="2026-08-06T18:22:56"/>
    <d v="2026-08-08T06:15:36"/>
    <n v="69360330"/>
    <m/>
    <n v="152622208690"/>
    <s v="UD. SRI WAHYU WIDOWATI (SPBU 54.662.19)"/>
    <s v="ODP-CAT-FD/64 FD/D02/64.01"/>
    <s v="WO061113762"/>
    <m/>
    <m/>
    <m/>
    <n v="111.788876958114"/>
    <n v="-8.1512564511125802"/>
    <s v="|MN00418|MYIA-054659160784/POI/ ENDRI SUSANTO, S.H/081335070008/spbu.bsgroup19@gmail.com"/>
    <s v="MYIB_ASSISTANT"/>
    <m/>
    <m/>
    <m/>
    <m/>
    <m/>
    <m/>
    <m/>
    <m/>
    <s v="Management Janji"/>
    <s v="2026-08-07 15:00:00 | M Janji :  08  Agustus 2026 Jam Pasang : Pagi Note : hubungi pelanggan jika ingin ke lokasi, terima kasih."/>
    <s v="FCC"/>
    <d v="2026-06-08T18:39:57"/>
    <d v="2026-08-07T15:00:00"/>
    <m/>
    <s v="PS"/>
    <s v="TULUNGAGUNG"/>
    <s v="NO ADDON"/>
    <n v="20260808"/>
    <s v="Completed"/>
    <s v="HSI Bisnis Promo HUT Telkom PSB 70% - 50 Mbps"/>
    <s v="INDIBIZ"/>
    <m/>
    <m/>
    <d v="2026-08-07T15:00:00"/>
    <s v="2026-08-07 15:00:00 | M Janji :  08  Agustus 2026 Jam Pasang : Pagi Note : hubungi pelanggan jika ingin ke lokasi, terima kasih."/>
    <n v="2026"/>
    <n v="8"/>
    <n v="8"/>
    <d v="2026-08-08T00:00:00"/>
    <n v="0.375"/>
    <x v="0"/>
    <x v="18"/>
  </r>
  <r>
    <n v="1326"/>
    <n v="1002515920"/>
    <n v="3"/>
    <x v="1"/>
    <n v="4"/>
    <s v="PEKALONGAN"/>
    <s v="SLAWI"/>
    <s v="ADW"/>
    <s v="REG"/>
    <s v="AO"/>
    <s v="NEW SALES"/>
    <m/>
    <s v="CANCEL COMPLETED"/>
    <s v="RBS-Regional 3"/>
    <d v="2026-08-08T13:11:59"/>
    <d v="2026-08-08T15:30:44"/>
    <n v="69361443"/>
    <m/>
    <n v="146282105531"/>
    <s v="KANTOR BAPAS TEGAL"/>
    <s v="ODP-ADW-FA/008"/>
    <m/>
    <m/>
    <m/>
    <m/>
    <n v="109.1386134"/>
    <n v="-6.9529582999999997"/>
    <s v="| MN00347 | 085860762926 | posbapastegal@gmail.com"/>
    <s v="Sales Profesional"/>
    <m/>
    <m/>
    <m/>
    <m/>
    <m/>
    <m/>
    <m/>
    <m/>
    <m/>
    <m/>
    <m/>
    <d v="2026-08-08T13:25:30"/>
    <m/>
    <m/>
    <s v="REJECT_FCC"/>
    <s v="ADIWERNA"/>
    <s v="NO ADDON"/>
    <m/>
    <s v="DECLINE : Decline - Pindah Segmentasi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Pindah Segmentasi Yusnani Manalu 40951378|MYDITA"/>
    <m/>
    <m/>
    <m/>
    <m/>
    <m/>
    <e v="#NUM!"/>
    <e v="#NUM!"/>
    <x v="1"/>
    <x v="1"/>
  </r>
  <r>
    <n v="1327"/>
    <n v="1002515061"/>
    <n v="3"/>
    <x v="1"/>
    <n v="4"/>
    <s v="SEMARANG"/>
    <s v="INNER - SEMARANG JATENG UTARA"/>
    <s v="JHR"/>
    <s v="REG"/>
    <s v="AO"/>
    <s v="NEW SALES"/>
    <s v="1P INET"/>
    <s v="Completed (PS)"/>
    <s v="RBS-Regional 3"/>
    <d v="2026-08-07T15:23:57"/>
    <d v="2026-08-08T18:40:29"/>
    <n v="69360985"/>
    <m/>
    <n v="142406122516"/>
    <s v="KANTIN HMC 04"/>
    <s v="ODP-JHR-FCV/077 FCV/D06/077.01"/>
    <s v="WO061181571"/>
    <m/>
    <m/>
    <m/>
    <n v="110.4182481"/>
    <n v="-6.9489029999999996"/>
    <s v="MD|MYDB-20260807264634|DN00001/MN00966|KANTIN HMC 04|081266943620"/>
    <s v="MYDIGIBIZPARTNER"/>
    <m/>
    <m/>
    <m/>
    <m/>
    <m/>
    <m/>
    <m/>
    <m/>
    <s v="Management Janji"/>
    <s v="2026-08-08 13:00:00 | M Janji : 8 agustus 2026 jam Pasang : siang Note : hubungi pelanggan jika ingin kelokasi "/>
    <s v="FCC"/>
    <d v="2026-07-08T15:25:38"/>
    <d v="2026-08-08T13:00:00"/>
    <m/>
    <s v="PS"/>
    <s v="JOHAR"/>
    <s v="NO ADDON"/>
    <n v="20260808"/>
    <s v="Completed"/>
    <s v="HSI Bisnis Promo HUT Telkom PSB 70% - 150 Mbps"/>
    <s v="INDIBIZ"/>
    <m/>
    <m/>
    <d v="2026-08-08T13:00:00"/>
    <s v="2026-08-08 13:00:00 | M Janji : 8 agustus 2026 jam Pasang : siang Note : hubungi pelanggan jika ingin kelokasi "/>
    <n v="2026"/>
    <n v="8"/>
    <n v="8"/>
    <d v="2026-08-08T00:00:00"/>
    <n v="-0.54166666666424135"/>
    <x v="0"/>
    <x v="1"/>
  </r>
  <r>
    <n v="1328"/>
    <n v="1002516016"/>
    <n v="3"/>
    <x v="1"/>
    <n v="4"/>
    <s v="PEKALONGAN"/>
    <s v="SLAWI"/>
    <s v="BLU"/>
    <s v="REG"/>
    <s v="AO"/>
    <s v="NEW SALES"/>
    <s v="1P INET"/>
    <s v="Completed (PS)"/>
    <s v="RBS-Regional 3"/>
    <d v="2026-08-08T14:13:57"/>
    <d v="2026-08-10T15:04:51"/>
    <n v="69361496"/>
    <m/>
    <n v="142206131181"/>
    <s v="PT JINZAI SUPPORT"/>
    <s v="ODP-BLU-FC/117 FC/D02/117.01"/>
    <s v="WO061267651"/>
    <m/>
    <m/>
    <m/>
    <n v="109.11459624767301"/>
    <n v="-7.0477343946396402"/>
    <s v="MD|MYDB-20260803264260|DN00001/MN00347|PT JINZAI SUPPORT|085792368222"/>
    <s v="MYDIGIBIZPARTNER"/>
    <m/>
    <m/>
    <m/>
    <m/>
    <m/>
    <m/>
    <m/>
    <m/>
    <s v="Management Janji"/>
    <s v="2026-08-09 13:00:00 | Nama Pic : IBU EKA No Hp Pic : 085792368222 Jam Pemasangan : 08:00 - 12.00 Tanggal Pemasangan : MINGGU 09 AGUSTUS 2026 Info Tambahan : Hubungi pelanggan sebelum datang ke lokasi, terima kasih."/>
    <s v="FCC"/>
    <d v="2026-08-08T14:25:43"/>
    <d v="2026-08-09T13:00:00"/>
    <m/>
    <s v="PS"/>
    <s v="X"/>
    <s v="NO ADDON"/>
    <n v="20260810"/>
    <s v="Completed"/>
    <s v="HSI Bisnis Promo HUT Telkom PSB 70% - 200 Mbps"/>
    <s v="INDIBIZ"/>
    <m/>
    <m/>
    <d v="2026-08-09T13:00:00"/>
    <s v="2026-08-09 13:00:00 | Nama Pic : IBU EKA No Hp Pic : 085792368222 Jam Pemasangan : 08:00 - 12.00 Tanggal Pemasangan : MINGGU 09 AGUSTUS 2026 Info Tambahan : Hubungi pelanggan sebelum datang ke lokasi, terima kasih."/>
    <n v="2026"/>
    <n v="8"/>
    <n v="10"/>
    <d v="2026-08-10T00:00:00"/>
    <n v="0.45833333333575865"/>
    <x v="0"/>
    <x v="1"/>
  </r>
  <r>
    <n v="1329"/>
    <n v="1002517943"/>
    <n v="3"/>
    <x v="1"/>
    <n v="4"/>
    <s v="PEKALONGAN"/>
    <s v="TEGAL"/>
    <s v="TEG"/>
    <s v="REG"/>
    <s v="AO"/>
    <s v="NEW SALES"/>
    <m/>
    <s v="Completed (PS)"/>
    <s v="RBS-Regional 3"/>
    <d v="2026-08-10T14:09:07"/>
    <d v="2026-08-10T14:45:08"/>
    <n v="69361457"/>
    <n v="2838428733"/>
    <n v="142212126691"/>
    <s v="PT VIVO MOBILE INDONESIA"/>
    <s v="ODP-TEG-FN/020"/>
    <s v="WO061407671"/>
    <m/>
    <m/>
    <m/>
    <n v="109.139302"/>
    <n v="-6.872503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 No Hp : 082135851212  No Alt :   Tgl Pemasangan : 10 Agustus 2026  Interval : SIANG  Note : Hubungi pelanggan terlebih dahulu"/>
    <s v="FCC"/>
    <d v="2026-10-08T14:09:59"/>
    <m/>
    <m/>
    <s v="PS"/>
    <s v="X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10 13:00:00 | Nama : BU IIS SUMARNI   No Hp : 082135851212  No Alt :   Tgl Pemasangan : 10 Agustus 2026  Interval : SIANG  Note : Hubungi pelanggan terlebih dahulu"/>
    <n v="2026"/>
    <n v="8"/>
    <n v="10"/>
    <d v="2026-08-10T00:00:00"/>
    <n v="-0.29166666666424135"/>
    <x v="0"/>
    <x v="1"/>
  </r>
  <r>
    <n v="1330"/>
    <n v="1002504437"/>
    <n v="3"/>
    <x v="7"/>
    <n v="4"/>
    <s v="SOLO"/>
    <s v="BOYOLALI"/>
    <s v="BYL"/>
    <s v="REG"/>
    <s v="AO"/>
    <s v="NEW SALES"/>
    <s v="1P INET"/>
    <s v="98 | OSS - CANCEL COMPLETE"/>
    <s v="RBS-Regional 3"/>
    <d v="2026-08-01T11:31:57"/>
    <d v="2026-08-05T09:51:29"/>
    <n v="69356667"/>
    <m/>
    <n v="143553212725"/>
    <s v="PT. MITRA SARANA PLASTINDO"/>
    <s v="ODP-BYL-FAH/064 FAH/D05/064.01"/>
    <s v="WO060634767"/>
    <m/>
    <m/>
    <m/>
    <n v="110.60347299999999"/>
    <n v="-7.4910819999999996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Teknik"/>
    <s v="CANCEL"/>
    <s v="BOYOLALI"/>
    <s v="NO ADDON"/>
    <m/>
    <s v="Cancel Completed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1"/>
    <x v="1"/>
  </r>
  <r>
    <n v="1331"/>
    <n v="1002511731"/>
    <n v="3"/>
    <x v="5"/>
    <n v="5"/>
    <s v="MADURA"/>
    <s v="BANGKALAN"/>
    <s v="TBU"/>
    <s v="REG"/>
    <s v="AO"/>
    <s v="NEW SALES"/>
    <m/>
    <s v="Completed (PS)"/>
    <s v="RBS-Regional 3"/>
    <d v="2026-08-06T10:16:09"/>
    <d v="2026-08-06T14:55:19"/>
    <n v="69356710"/>
    <m/>
    <n v="152458900511"/>
    <s v="Raudhatul athfal Nurul Fatimah"/>
    <s v="ODP-TBU-FA/02"/>
    <s v="WO061051105"/>
    <m/>
    <m/>
    <m/>
    <n v="113.036381233252"/>
    <n v="-6.96453318153584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 No HP : 081555916848  Alt :   M Janji : 02/08/2026  NoteÃ‚Â :  hubungi terlebih dahulu sebelum kelokasi "/>
    <s v="FCC"/>
    <d v="2026-06-08T10:25:07"/>
    <m/>
    <m/>
    <s v="PS"/>
    <s v="X"/>
    <s v="NETMONK"/>
    <n v="202608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6T07:00:00"/>
    <s v="2026-08-02 13:00:00 | Nama PIC : Syaiful  No HP : 081555916848  Alt :   M Janji : 02/08/2026  NoteÃ‚Â :  hubungi terlebih dahulu sebelum kelokasi "/>
    <n v="2026"/>
    <n v="8"/>
    <n v="6"/>
    <d v="2026-08-06T00:00:00"/>
    <n v="-0.29166666666424135"/>
    <x v="0"/>
    <x v="7"/>
  </r>
  <r>
    <n v="1332"/>
    <n v="1002514894"/>
    <n v="3"/>
    <x v="0"/>
    <n v="5"/>
    <s v="KEDIRI"/>
    <s v="NGANJUK"/>
    <s v="GON"/>
    <s v="REG"/>
    <s v="AO"/>
    <s v="NEW SALES"/>
    <s v="1P INET"/>
    <s v="Completed (PS)"/>
    <s v="RBS-Regional 3"/>
    <d v="2026-08-07T14:43:56"/>
    <d v="2026-08-07T16:29:41"/>
    <n v="69360925"/>
    <m/>
    <n v="152628206860"/>
    <s v="BENGKEL WAHYU"/>
    <s v="ODP-GDN-FC/19 FC/D02/19.01"/>
    <s v="WO061174608"/>
    <m/>
    <m/>
    <m/>
    <n v="111.91616999999999"/>
    <n v="-7.5354369999999999"/>
    <s v="|MN02822|MYIA-062005891778/POI/M WAHYUDA PRATAMA/082143164810/ysg69970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4:56:06"/>
    <d v="2026-08-08T13:00:00"/>
    <m/>
    <s v="PS"/>
    <s v="KERTOSONO"/>
    <s v="NO ADDON"/>
    <n v="20260807"/>
    <s v="Completed"/>
    <s v="HSI Bisnis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7"/>
    <d v="2026-08-07T00:00:00"/>
    <n v="-1.5416666666642413"/>
    <x v="0"/>
    <x v="20"/>
  </r>
  <r>
    <n v="1333"/>
    <n v="1002508916"/>
    <n v="3"/>
    <x v="7"/>
    <n v="4"/>
    <s v="KUDUS"/>
    <s v="PURWODADI"/>
    <s v="WRO"/>
    <s v="REG"/>
    <s v="AO"/>
    <s v="NEW SALES"/>
    <s v="1P INET"/>
    <s v="102 | FOLLOW UP COMPLETED"/>
    <s v="RBS-Regional 3"/>
    <d v="2026-08-04T15:29:56"/>
    <d v="2026-08-06T13:00:06"/>
    <n v="69358471"/>
    <m/>
    <n v="142509107211"/>
    <s v="SPBU 4458117"/>
    <s v="ODP-WRO-FK/024 FK/D05/024.01"/>
    <s v="WO060912545"/>
    <m/>
    <m/>
    <m/>
    <n v="111.209749"/>
    <n v="-7.1747110000000003"/>
    <s v="|MN01996|MYIA-038676306805/POI/Yusuf Agus Mulyono/087833124062/spbu4458117tlogotirto@gmail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5:40:01"/>
    <d v="2026-08-05T13:00:00"/>
    <m/>
    <s v="REVOKE"/>
    <s v="WIROSARI"/>
    <s v="NO ADDON"/>
    <m/>
    <s v="Follow Up Revoke Completed, New Order ID : SC1002512304"/>
    <s v="HSI Bisnis Promo HUT Telkom PSB 70% - 100 Mbps"/>
    <s v="INDIBIZ"/>
    <m/>
    <m/>
    <d v="2026-08-05T13:00:00"/>
    <s v="2026-08-05 13:00:00 | M Janji : (05/08/2026) jam Pasang pagi / siang  Note : hubungi pelanggan jika ingin kelokasi"/>
    <m/>
    <m/>
    <m/>
    <e v="#NUM!"/>
    <e v="#NUM!"/>
    <x v="1"/>
    <x v="1"/>
  </r>
  <r>
    <n v="1334"/>
    <n v="1002514933"/>
    <n v="3"/>
    <x v="4"/>
    <n v="5"/>
    <s v="KUPANG"/>
    <s v="KUPANG"/>
    <s v="KPN"/>
    <s v="REG"/>
    <s v="AO"/>
    <s v="NEW SALES"/>
    <s v="1P INET"/>
    <s v="OSS - FALLOUT"/>
    <s v="RBS-Regional 3"/>
    <d v="2026-08-07T14:55:56"/>
    <d v="2026-08-10T17:42:02"/>
    <n v="69360915"/>
    <m/>
    <n v="172502311393"/>
    <s v="CAFE KOPI &amp; TEH"/>
    <s v="ODP-KPN-FGC/47 FGC/D03/47.01"/>
    <s v="WO061176129"/>
    <m/>
    <m/>
    <m/>
    <n v="123.6068441"/>
    <n v="-10.164740699999999"/>
    <s v="|MN01740|MYIA-088289623326/POI/Dr.ARLEY SADRA TELUSSA/081216010785/saver_edybria@yahoo.co.id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25:38"/>
    <d v="2026-08-08T13:00:00"/>
    <s v="Kendala Lainnya"/>
    <s v="FO_WFM"/>
    <s v="KUPANG"/>
    <s v="NO ADDON"/>
    <m/>
    <s v="Provisioning Failed|WFM|INF009014459|DOUBLE INPUT"/>
    <s v="HSI Bisnis Basic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m/>
    <m/>
    <m/>
    <e v="#NUM!"/>
    <e v="#NUM!"/>
    <x v="1"/>
    <x v="19"/>
  </r>
  <r>
    <n v="1335"/>
    <n v="1002516430"/>
    <n v="3"/>
    <x v="5"/>
    <n v="5"/>
    <s v="SBY UTARA"/>
    <s v="TANDES"/>
    <s v="KLN"/>
    <s v="REG"/>
    <s v="AO"/>
    <s v="NEW SALES"/>
    <s v="1P INET"/>
    <s v="OSS - FALLOUT"/>
    <s v="RBS-Regional 3"/>
    <d v="2026-08-09T11:47:57"/>
    <d v="2026-08-10T14:11:35"/>
    <n v="69361827"/>
    <m/>
    <n v="152418251061"/>
    <s v="PT Laxo Global Akses margo H24"/>
    <s v="ODP-TDS-FDN/76 FDN/D06/76.01"/>
    <s v="WO061311718"/>
    <m/>
    <m/>
    <m/>
    <n v="112.688232064247"/>
    <n v="-7.2474870523347796"/>
    <s v="MD|MYDB-20260809264807|DN00001/MN02280|PT Laxo Global Akses margo H24|082245003307"/>
    <s v="MYDIGIBIZPARTNER"/>
    <m/>
    <m/>
    <m/>
    <m/>
    <m/>
    <m/>
    <m/>
    <m/>
    <s v="Management Janji"/>
    <s v="2026-08-10 13:00:00 | Nama PIC:  bp andi  No HP: 082245003307 Alt: Tanggal: 10/8/2026 Jam Pasang: Siang Note: Hubungi sebelum ke lokasi, terimakasih."/>
    <s v="FCC"/>
    <d v="2026-09-08T11:54:51"/>
    <d v="2026-08-10T13:00:00"/>
    <s v="Kendala Pelanggan"/>
    <s v="FO_WFM"/>
    <s v="KEBALEN"/>
    <s v="NO ADDON"/>
    <m/>
    <s v="Provisioning Failed|WFM|INF009011820|pelanggan menyatakan batal ingin melanjutkan layanan Indihome"/>
    <s v="HSI Bisnis Basic Promo HUT Telkom PSB 70% - 50 Mbps"/>
    <s v="INDIBIZ"/>
    <m/>
    <m/>
    <d v="2026-08-10T13:00:00"/>
    <s v="2026-08-10 13:00:00 | Nama PIC:  bp andi  No HP: 082245003307 Alt: Tanggal: 10/8/2026 Jam Pasang: Siang Note: Hubungi sebelum ke lokasi, terimakasih."/>
    <m/>
    <m/>
    <m/>
    <e v="#NUM!"/>
    <e v="#NUM!"/>
    <x v="1"/>
    <x v="26"/>
  </r>
  <r>
    <n v="1336"/>
    <n v="1002514334"/>
    <n v="3"/>
    <x v="3"/>
    <n v="4"/>
    <s v="PURWOKERTO"/>
    <s v="PURWOKERTO"/>
    <s v="PWT"/>
    <s v="REG"/>
    <s v="AO"/>
    <s v="NEW SALES"/>
    <m/>
    <s v="Completed (PS)"/>
    <s v="RBS-Regional 3"/>
    <d v="2026-08-07T11:26:40"/>
    <d v="2026-08-07T13:37:34"/>
    <n v="69357877"/>
    <m/>
    <n v="146303609727"/>
    <s v="PT MODULAR KULINER INDONESIA"/>
    <s v="ODP-PWT-FBE/141"/>
    <s v="WO061151117"/>
    <m/>
    <m/>
    <m/>
    <n v="109.2415692"/>
    <n v="-7.4302891000000004"/>
    <s v="|MN02587|MYIA-089124800085/POI/JULIO PRATAMA PUTRA/081291522934/it.support@ishangry.com"/>
    <s v="Sales Profesional"/>
    <m/>
    <m/>
    <m/>
    <m/>
    <m/>
    <m/>
    <m/>
    <m/>
    <s v="Management Janji"/>
    <s v="2026-08-05 08:00:00 | Nama PIC: BP JULIO  Notel: 081291522934  Alt: -   Tanggal: 5/8/2026  Jam Pasang: Pagi  Note: Hubungi sebelum ke lokasi, terimakasih.  "/>
    <s v="FCC"/>
    <d v="2026-07-08T11:40:14"/>
    <m/>
    <m/>
    <s v="PS"/>
    <s v="X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7T07:00:00"/>
    <s v="2026-08-05 08:00:00 | Nama PIC: BP JULIO  Notel: 081291522934  Alt: -   Tanggal: 5/8/2026  Jam Pasang: Pagi  Note: Hubungi sebelum ke lokasi, terimakasih.  "/>
    <n v="2026"/>
    <n v="8"/>
    <n v="7"/>
    <d v="2026-08-07T00:00:00"/>
    <n v="-0.29166666666424135"/>
    <x v="0"/>
    <x v="1"/>
  </r>
  <r>
    <n v="1337"/>
    <n v="1002511074"/>
    <n v="3"/>
    <x v="6"/>
    <n v="5"/>
    <s v="SIDOARJO"/>
    <s v="MOJOKERTO"/>
    <s v="DLA"/>
    <s v="REG"/>
    <s v="AO"/>
    <s v="NEW SALES"/>
    <m/>
    <s v="Completed (PS)"/>
    <s v="RBS-Regional 3"/>
    <d v="2026-08-05T15:46:40"/>
    <d v="2026-08-05T21:46:08"/>
    <n v="69359371"/>
    <m/>
    <n v="152329216766"/>
    <s v="SO CAFFE"/>
    <s v="ODP-DLA-FB/24"/>
    <s v="WO061024049"/>
    <m/>
    <m/>
    <m/>
    <n v="112.491979"/>
    <n v="-7.6178065999999998"/>
    <s v="|MN02271|/SO CAFFE/WINBACK HSI B2B + NETMONK (1:1) 200MBPS 946,1RB PSB DISC 70%//sukmadwi933@gmail.com/SUKMA DWI ROIZA/85785393012"/>
    <s v="Sales Force DBS"/>
    <m/>
    <m/>
    <m/>
    <m/>
    <m/>
    <m/>
    <m/>
    <m/>
    <s v="Management Janji"/>
    <s v="2026-08-06 15:00:00|Nama PIC : Ibu Sukma No Hp : 085785393012 No Alt : - Tgl Pemasangan : 06 Agustus 2026 Interval : PAGI SIANG Note : Hubungi pelanggan terlebih dahulu|40951378|MYDITA"/>
    <s v="FCC"/>
    <d v="2026-05-08T15:55:29"/>
    <d v="2026-08-06T15:00:00"/>
    <m/>
    <s v="PS"/>
    <s v="MOJOKERT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06T15:00:00"/>
    <s v="2026-08-06 15:00:00|Nama PIC : Ibu Sukma No Hp : 085785393012 No Alt : - Tgl Pemasangan : 06 Agustus 2026 Interval : PAGI SIANG Note : Hubungi pelanggan terlebih dahulu|40951378|MYDITA"/>
    <n v="2026"/>
    <n v="8"/>
    <n v="5"/>
    <d v="2026-08-05T00:00:00"/>
    <n v="-1.625"/>
    <x v="0"/>
    <x v="13"/>
  </r>
  <r>
    <n v="1338"/>
    <n v="1002515557"/>
    <n v="3"/>
    <x v="6"/>
    <n v="5"/>
    <s v="SIDOARJO"/>
    <s v="MOJOKERTO"/>
    <s v="MIP"/>
    <s v="REG"/>
    <s v="AO"/>
    <s v="NEW SALES"/>
    <m/>
    <s v="IHLD - UNSC PT2"/>
    <s v="RBS-Regional 3"/>
    <d v="2026-08-08T07:53:47"/>
    <d v="2026-08-08T15:47:10"/>
    <n v="69359412"/>
    <m/>
    <m/>
    <s v="MTS UNGGULAN DARUL FALAH"/>
    <m/>
    <s v="WO061204291"/>
    <m/>
    <m/>
    <m/>
    <n v="112.4006"/>
    <n v="-7.4249000000000001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8-08T07:55:20"/>
    <m/>
    <m/>
    <m/>
    <s v="MOJOKERTO"/>
    <s v="OCA"/>
    <m/>
    <s v="IHLD - UNSC PT2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1"/>
    <x v="13"/>
  </r>
  <r>
    <n v="1339"/>
    <n v="1002505456"/>
    <n v="3"/>
    <x v="4"/>
    <n v="5"/>
    <s v="KUPANG"/>
    <s v="MAUMERE"/>
    <s v="LRT"/>
    <s v="REG"/>
    <s v="AO"/>
    <s v="NEW SALES"/>
    <m/>
    <s v="7 | OSS - PROVISIONING ISSUED"/>
    <s v="RBS-Regional 3"/>
    <d v="2026-08-03T08:04:05"/>
    <d v="2026-08-04T13:16:24"/>
    <n v="69357139"/>
    <m/>
    <n v="172509796563"/>
    <s v="CV NUBA DAI for DINAS LINGKUNGAN HIDUP FLOTIM"/>
    <s v="ODP-LRT-FB/18"/>
    <s v="WO060769383"/>
    <m/>
    <m/>
    <m/>
    <n v="123.0187663"/>
    <n v="-8.3132269000000001"/>
    <s v="IBCARE-PI|CV NUBA DAI for DINAS LINGKUNGAN HIDUP FLOTIM|MC40287|082236911649|ddlhflotim@gmail.com|INDIBIZ 100 Mbps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961370|MYDITA"/>
    <s v="FCC"/>
    <d v="2026-03-08T08:10:26"/>
    <d v="2026-08-04T08:00:00"/>
    <m/>
    <s v="PI"/>
    <s v="X"/>
    <s v="NETMONK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Tanggal pemasangan: 04/08/2026 Jam pemasangan : pagi / siang Info Tambahan : Hubungi pelanggan dulu sebelum ke lokasi. terima kasih |40961370|MYDITA"/>
    <m/>
    <m/>
    <m/>
    <e v="#NUM!"/>
    <e v="#NUM!"/>
    <x v="1"/>
    <x v="35"/>
  </r>
  <r>
    <n v="1340"/>
    <n v="1002516508"/>
    <n v="3"/>
    <x v="2"/>
    <n v="5"/>
    <s v="DENPASAR"/>
    <s v="JIMBARAN"/>
    <s v="BNO"/>
    <s v="REG"/>
    <s v="AO"/>
    <s v="NEW SALES"/>
    <m/>
    <s v="Completed (PS)"/>
    <s v="RBS-Regional 3"/>
    <d v="2026-08-09T13:53:18"/>
    <d v="2026-08-10T04:44:58"/>
    <n v="69360566"/>
    <m/>
    <n v="172402802776"/>
    <s v="PT. MITRA BALI SUKSES"/>
    <s v="ODP-BNO-FG/32"/>
    <s v="WO061323773"/>
    <m/>
    <m/>
    <m/>
    <n v="115.22080870000001"/>
    <n v="-8.7086562999999995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 Cp : 08995847815  2026-08-08 13:00  Sebelum kelokasi hub terlebih dahulu |40931150|MYDITA"/>
    <s v="FCC"/>
    <d v="2026-09-08T13:54:59"/>
    <m/>
    <m/>
    <s v="PS"/>
    <s v="BENOA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: PT. MITRA BALI SUKSES  Cp : 08995847815  2026-08-08 13:00  Sebelum kelokasi hub terlebih dahulu |40931150|MYDITA"/>
    <n v="2026"/>
    <n v="8"/>
    <n v="10"/>
    <d v="2026-08-10T00:00:00"/>
    <n v="0.70833333333575865"/>
    <x v="0"/>
    <x v="28"/>
  </r>
  <r>
    <n v="1341"/>
    <n v="1002517597"/>
    <n v="3"/>
    <x v="6"/>
    <n v="5"/>
    <s v="SIDOARJO"/>
    <s v="INNER - JATIM TIMUR"/>
    <s v="KRN"/>
    <s v="REG"/>
    <s v="AO"/>
    <s v="NEW SALES"/>
    <s v="1P INET"/>
    <s v="MIE - SEND SURVEY"/>
    <s v="RBS-Regional 3"/>
    <d v="2026-08-10T12:10:57"/>
    <d v="2026-08-10T12:12:01"/>
    <n v="69362385"/>
    <m/>
    <n v="152331251002"/>
    <s v="SPBU 55.612.72"/>
    <s v="ODP-KRN-FH/73 FH/D08/73.01"/>
    <s v="WO061385525"/>
    <m/>
    <m/>
    <m/>
    <n v="112.588529326021"/>
    <n v="-7.4021370804800402"/>
    <s v="MD|MYDB-20260807264621|DN00001/MN01211|SPBU 55.612.72|08983463624"/>
    <s v="MYDIGIBIZPARTNER"/>
    <m/>
    <m/>
    <m/>
    <m/>
    <m/>
    <m/>
    <m/>
    <m/>
    <s v="Management Janji"/>
    <s v="2026-08-11 13:00:00 | Nama PIC : Bapak Mashuri No HP : 08983463624 Alt : - M Janji : 11/08/2026 Jam Pasang : 08.00 - 13:00  NoteÃ‚Â :  hubungi terlebih dahulu sebelum kelokasi"/>
    <s v="FCC"/>
    <d v="2026-10-08T12:39:53"/>
    <d v="2026-08-11T13:00:00"/>
    <m/>
    <s v="SURVEY_NEW_MANJA"/>
    <s v="KRIAN"/>
    <s v="NO ADDON"/>
    <m/>
    <s v="MIE - SEND SURVEY"/>
    <s v="HSI Bisnis Promo HUT Telkom PSB 70% - 100 Mbps"/>
    <s v="INDIBIZ"/>
    <m/>
    <m/>
    <d v="2026-08-11T13:00:00"/>
    <s v="2026-08-11 13:00:00 | Nama PIC : Bapak Mashuri No HP : 08983463624 Alt : - M Janji : 11/08/2026 Jam Pasang : 08.00 - 13:00  NoteÃ‚Â :  hubungi terlebih dahulu sebelum kelokasi"/>
    <m/>
    <m/>
    <m/>
    <e v="#NUM!"/>
    <e v="#NUM!"/>
    <x v="1"/>
    <x v="11"/>
  </r>
  <r>
    <n v="1342"/>
    <n v="1002514309"/>
    <n v="3"/>
    <x v="3"/>
    <n v="4"/>
    <s v="PURWOKERTO"/>
    <s v="BANJARNEGARA"/>
    <s v="BJR"/>
    <s v="REG"/>
    <s v="AO"/>
    <s v="NEW SALES"/>
    <s v="1P INET"/>
    <s v="Completed (PS)"/>
    <s v="RBS-Regional 3"/>
    <d v="2026-08-07T11:19:58"/>
    <d v="2026-08-08T15:15:28"/>
    <n v="69360628"/>
    <m/>
    <n v="146372101964"/>
    <s v="BERKAH SEMBAKO MULYADI"/>
    <s v="ODP-BJR-FAC/053 FAC/D04/053.01"/>
    <s v="WO061149643"/>
    <m/>
    <m/>
    <m/>
    <n v="109.818455"/>
    <n v="-7.2014399999999998"/>
    <s v="|MN00909|MYIA-009476230769/POI/mulyadi/085643064718/registrasipenda.ftaraninter.net1@gmail.com"/>
    <s v="MYIB_ASSISTANT"/>
    <m/>
    <m/>
    <m/>
    <m/>
    <m/>
    <m/>
    <m/>
    <m/>
    <s v="Management Janji"/>
    <s v="2026-08-09 15:00:00 | Nama Pic : BP MULYADI No Hp Pic : 085643064718 Jam Pemasangan : 08:00 - 12.00 Tanggal Pemasangan : SABTU 08 AGUSTUS 2026 Info Tambahan : Hubungi pelanggan sebelum datang ke lokasi, terima kasih."/>
    <s v="FCC"/>
    <d v="2026-07-08T11:25:46"/>
    <d v="2026-08-09T15:00:00"/>
    <m/>
    <s v="PS"/>
    <s v="X"/>
    <s v="NO ADDON"/>
    <n v="20260808"/>
    <s v="Completed"/>
    <s v="HSI Bisnis Promo HUT Telkom PSB 70% - 150 Mbps"/>
    <s v="INDIBIZ"/>
    <m/>
    <m/>
    <d v="2026-08-09T15:00:00"/>
    <s v="2026-08-09 15:00:00 | Nama Pic : BP MULYADI No Hp Pic : 085643064718 Jam Pemasangan : 08:00 - 12.00 Tanggal Pemasangan : SABTU 08 AGUSTUS 2026 Info Tambahan : Hubungi pelanggan sebelum datang ke lokasi, terima kasih."/>
    <n v="2026"/>
    <n v="8"/>
    <n v="8"/>
    <d v="2026-08-08T00:00:00"/>
    <n v="-1.625"/>
    <x v="0"/>
    <x v="1"/>
  </r>
  <r>
    <n v="1343"/>
    <n v="1002504745"/>
    <n v="3"/>
    <x v="0"/>
    <n v="5"/>
    <s v="KEDIRI"/>
    <s v="TRENGGALEK"/>
    <s v="TRE"/>
    <s v="REG"/>
    <s v="AO"/>
    <s v="NEW SALES"/>
    <s v="1P INET"/>
    <s v="Completed (PS)"/>
    <s v="RBS-Regional 3"/>
    <d v="2026-08-01T15:34:56"/>
    <d v="2026-08-02T11:41:19"/>
    <n v="69356817"/>
    <m/>
    <n v="152608208820"/>
    <s v="TOKO SUMBER REZEKI"/>
    <s v="ODP-TRE-FW/65 FW/D04/65.01"/>
    <s v="WO060665379"/>
    <m/>
    <m/>
    <m/>
    <n v="111.60017888993001"/>
    <n v="-8.3098921592855906"/>
    <s v="MD|MYDB-20260801264127|DC20010/MC20002|TOKO SUMBER REZEKI|081231093439"/>
    <s v="MYDIGIBIZPARTNER"/>
    <m/>
    <m/>
    <m/>
    <m/>
    <m/>
    <m/>
    <m/>
    <m/>
    <s v="Management Janji"/>
    <s v="2026-08-02 13:00:00 | Nama PIC : Bp Sumano No Hp : 081231093439 No Alt : - Tgl Pemasangan : 02 Agustus 2026 Interval : PAGI SIANG Note : Hubungi pelanggan terlebih dahulu"/>
    <s v="FCC"/>
    <d v="2026-01-08T15:39:52"/>
    <d v="2026-08-02T13:00:00"/>
    <m/>
    <s v="PS"/>
    <s v="TRENGGALEK"/>
    <s v="NO ADDON"/>
    <n v="20260802"/>
    <s v="Completed"/>
    <s v="HSI Bisnis Promo HUT Telkom PSB 70% - 150 Mbps"/>
    <s v="INDIBIZ"/>
    <m/>
    <m/>
    <d v="2026-08-02T13:00:00"/>
    <s v="2026-08-02 13:00:00 | Nama PIC : Bp Sumano No Hp : 081231093439 No Alt : - Tgl Pemasangan : 02 Agustus 2026 Interval : PAGI SIANG Note : Hubungi pelanggan terlebih dahulu"/>
    <n v="2026"/>
    <n v="8"/>
    <n v="2"/>
    <d v="2026-08-02T00:00:00"/>
    <n v="-0.54166666666424135"/>
    <x v="0"/>
    <x v="3"/>
  </r>
  <r>
    <n v="1344"/>
    <n v="1002512723"/>
    <n v="3"/>
    <x v="5"/>
    <n v="5"/>
    <s v="MADURA"/>
    <s v="BANGKALAN"/>
    <s v="SPG"/>
    <s v="REG"/>
    <s v="AO"/>
    <s v="NEW SALES"/>
    <m/>
    <s v="Completed (PS)"/>
    <s v="RBS-Regional 3"/>
    <d v="2026-08-06T14:41:46"/>
    <d v="2026-08-06T16:24:31"/>
    <n v="69298559"/>
    <m/>
    <n v="152434913491"/>
    <s v="TOKO AL BAROKAH 5"/>
    <s v="ODP-SPG-FS/62"/>
    <s v="WO061087614"/>
    <m/>
    <m/>
    <m/>
    <n v="113.209640110584"/>
    <n v="-7.06344143783154"/>
    <s v="|MN02600|TOKO AL BAROKAH 5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4:55:39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0"/>
    <x v="7"/>
  </r>
  <r>
    <n v="1345"/>
    <n v="1002509461"/>
    <n v="3"/>
    <x v="5"/>
    <n v="5"/>
    <s v="SBY UTARA"/>
    <s v="GRESIK"/>
    <s v="GSK"/>
    <s v="REG"/>
    <s v="AO"/>
    <s v="NEW SALES"/>
    <s v="1P INET"/>
    <s v="Completed (PS)"/>
    <s v="RBS-Regional 3"/>
    <d v="2026-08-04T19:13:56"/>
    <d v="2026-08-06T20:12:38"/>
    <n v="69358706"/>
    <m/>
    <n v="152421262123"/>
    <s v="STATION CAFE"/>
    <s v="ODP-GSK-FR/116 FR/D11/116.01"/>
    <s v="WO060933190"/>
    <m/>
    <m/>
    <m/>
    <n v="112.61888321489"/>
    <n v="-7.1527763423517303"/>
    <s v="MD|MYDB-20260804264322|DN00001/MN00018|STATION CAFE|088991685063"/>
    <s v="MYDIGIBIZPARTNER"/>
    <m/>
    <m/>
    <m/>
    <m/>
    <m/>
    <m/>
    <m/>
    <m/>
    <s v="Management Janji"/>
    <s v="2026-08-06 15:00:00 | Nama : BU INDAH  No Hp : 088991685063  No Alt : 085842893927 Tgl Pemasangan : 05 Agustus 2026 Interval : SIANG Note : Hubungi pelanggan terlebih dahulu"/>
    <s v="FCC"/>
    <d v="2026-04-08T19:25:12"/>
    <d v="2026-08-06T15:00:00"/>
    <m/>
    <s v="PS"/>
    <s v="GRESIK"/>
    <s v="NO ADDON"/>
    <n v="20260806"/>
    <s v="Completed"/>
    <s v="HSI Bisnis Basic Promo HUT Telkom PSB 70% - 50 Mbps"/>
    <s v="INDIBIZ"/>
    <m/>
    <m/>
    <d v="2026-08-06T15:00:00"/>
    <s v="2026-08-06 15:00:00 | Nama : BU INDAH  No Hp : 088991685063  No Alt : 085842893927 Tgl Pemasangan : 05 Agustus 2026 Interval : SIANG Note : Hubungi pelanggan terlebih dahulu"/>
    <n v="2026"/>
    <n v="8"/>
    <n v="6"/>
    <d v="2026-08-06T00:00:00"/>
    <n v="-0.625"/>
    <x v="0"/>
    <x v="1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1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13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17:E59" firstHeaderRow="1" firstDataRow="2" firstDataCol="1"/>
  <pivotFields count="61">
    <pivotField showAll="0"/>
    <pivotField showAll="0"/>
    <pivotField showAll="0"/>
    <pivotField axis="axisRow" showAll="0">
      <items count="10">
        <item x="2"/>
        <item x="0"/>
        <item x="6"/>
        <item x="4"/>
        <item h="1" x="1"/>
        <item h="1" x="7"/>
        <item x="5"/>
        <item h="1" x="3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axis="axisRow" showAll="0">
      <items count="112">
        <item m="1" x="87"/>
        <item m="1" x="83"/>
        <item m="1" x="73"/>
        <item m="1" x="81"/>
        <item m="1" x="74"/>
        <item m="1" x="89"/>
        <item m="1" x="82"/>
        <item m="1" x="91"/>
        <item m="1" x="92"/>
        <item m="1" x="109"/>
        <item m="1" x="86"/>
        <item m="1" x="96"/>
        <item m="1" x="103"/>
        <item m="1" x="59"/>
        <item m="1" x="101"/>
        <item m="1" x="71"/>
        <item m="1" x="88"/>
        <item m="1" x="84"/>
        <item m="1" x="100"/>
        <item m="1" x="97"/>
        <item m="1" x="104"/>
        <item m="1" x="76"/>
        <item m="1" x="64"/>
        <item m="1" x="78"/>
        <item m="1" x="108"/>
        <item m="1" x="61"/>
        <item m="1" x="106"/>
        <item m="1" x="102"/>
        <item m="1" x="70"/>
        <item m="1" x="98"/>
        <item m="1" x="77"/>
        <item m="1" x="90"/>
        <item m="1" x="68"/>
        <item m="1" x="110"/>
        <item m="1" x="67"/>
        <item m="1" x="72"/>
        <item m="1" x="69"/>
        <item m="1" x="85"/>
        <item m="1" x="80"/>
        <item m="1" x="60"/>
        <item m="1" x="99"/>
        <item m="1" x="66"/>
        <item m="1" x="105"/>
        <item m="1" x="63"/>
        <item m="1" x="65"/>
        <item m="1" x="107"/>
        <item m="1" x="79"/>
        <item m="1" x="75"/>
        <item m="1" x="93"/>
        <item x="1"/>
        <item x="36"/>
        <item m="1" x="42"/>
        <item m="1" x="94"/>
        <item m="1" x="51"/>
        <item m="1" x="55"/>
        <item m="1" x="44"/>
        <item x="4"/>
        <item x="28"/>
        <item m="1" x="41"/>
        <item x="25"/>
        <item m="1" x="48"/>
        <item m="1" x="43"/>
        <item m="1" x="62"/>
        <item x="20"/>
        <item m="1" x="45"/>
        <item m="1" x="47"/>
        <item m="1" x="46"/>
        <item x="0"/>
        <item m="1" x="56"/>
        <item x="14"/>
        <item x="8"/>
        <item x="5"/>
        <item m="1" x="95"/>
        <item x="17"/>
        <item m="1" x="50"/>
        <item x="27"/>
        <item x="22"/>
        <item m="1" x="37"/>
        <item x="13"/>
        <item x="6"/>
        <item x="15"/>
        <item x="24"/>
        <item x="10"/>
        <item m="1" x="39"/>
        <item x="34"/>
        <item x="31"/>
        <item m="1" x="58"/>
        <item x="21"/>
        <item x="19"/>
        <item x="32"/>
        <item m="1" x="52"/>
        <item m="1" x="53"/>
        <item x="2"/>
        <item m="1" x="49"/>
        <item x="18"/>
        <item x="35"/>
        <item m="1" x="40"/>
        <item x="29"/>
        <item x="33"/>
        <item x="3"/>
        <item x="16"/>
        <item m="1" x="54"/>
        <item m="1" x="38"/>
        <item m="1" x="57"/>
        <item x="11"/>
        <item x="9"/>
        <item x="7"/>
        <item x="12"/>
        <item x="26"/>
        <item x="23"/>
        <item x="30"/>
        <item t="default"/>
      </items>
    </pivotField>
  </pivotFields>
  <rowFields count="2">
    <field x="3"/>
    <field x="60"/>
  </rowFields>
  <rowItems count="41">
    <i>
      <x/>
    </i>
    <i r="1">
      <x v="57"/>
    </i>
    <i r="1">
      <x v="71"/>
    </i>
    <i r="1">
      <x v="79"/>
    </i>
    <i r="1">
      <x v="85"/>
    </i>
    <i r="1">
      <x v="89"/>
    </i>
    <i r="1">
      <x v="92"/>
    </i>
    <i r="1">
      <x v="97"/>
    </i>
    <i>
      <x v="1"/>
    </i>
    <i r="1">
      <x v="63"/>
    </i>
    <i r="1">
      <x v="67"/>
    </i>
    <i r="1">
      <x v="80"/>
    </i>
    <i r="1">
      <x v="81"/>
    </i>
    <i r="1">
      <x v="87"/>
    </i>
    <i r="1">
      <x v="94"/>
    </i>
    <i r="1">
      <x v="99"/>
    </i>
    <i r="1">
      <x v="109"/>
    </i>
    <i>
      <x v="2"/>
    </i>
    <i r="1">
      <x v="59"/>
    </i>
    <i r="1">
      <x v="73"/>
    </i>
    <i r="1">
      <x v="75"/>
    </i>
    <i r="1">
      <x v="78"/>
    </i>
    <i r="1">
      <x v="82"/>
    </i>
    <i r="1">
      <x v="104"/>
    </i>
    <i>
      <x v="3"/>
    </i>
    <i r="1">
      <x v="56"/>
    </i>
    <i r="1">
      <x v="70"/>
    </i>
    <i r="1">
      <x v="76"/>
    </i>
    <i r="1">
      <x v="84"/>
    </i>
    <i r="1">
      <x v="88"/>
    </i>
    <i r="1">
      <x v="95"/>
    </i>
    <i r="1">
      <x v="98"/>
    </i>
    <i r="1">
      <x v="100"/>
    </i>
    <i r="1">
      <x v="105"/>
    </i>
    <i r="1">
      <x v="110"/>
    </i>
    <i>
      <x v="6"/>
    </i>
    <i r="1">
      <x v="69"/>
    </i>
    <i r="1">
      <x v="106"/>
    </i>
    <i r="1">
      <x v="107"/>
    </i>
    <i r="1">
      <x v="108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7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3:E10" firstHeaderRow="1" firstDataRow="2" firstDataCol="1" rowPageCount="1" colPageCount="1"/>
  <pivotFields count="60">
    <pivotField showAll="0"/>
    <pivotField showAll="0"/>
    <pivotField showAll="0"/>
    <pivotField axis="axisRow" showAll="0">
      <items count="10">
        <item x="2"/>
        <item x="0"/>
        <item x="6"/>
        <item x="4"/>
        <item h="1" x="1"/>
        <item h="1" x="7"/>
        <item x="5"/>
        <item h="1" x="3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m="1" x="2"/>
        <item x="0"/>
        <item h="1" m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6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pageFields count="1">
    <pageField fld="10" hier="0"/>
  </pageField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7A99E-313B-495A-A55D-8B7EB6706462}" name="Table2" displayName="Table2" ref="A3:BI8" totalsRowShown="0">
  <autoFilter ref="A3:BI8" xr:uid="{19B7A99E-313B-495A-A55D-8B7EB6706462}"/>
  <tableColumns count="61">
    <tableColumn id="1" xr3:uid="{571DA6DA-4650-46A1-9518-1D351F45F2B3}" name="NOMOR"/>
    <tableColumn id="2" xr3:uid="{1889D090-09E5-4843-86B5-5FDDD7B362FA}" name="ORDER_ID"/>
    <tableColumn id="3" xr3:uid="{0B069BF2-49C6-416F-9C19-A3E2572D4B3A}" name="REGIONAL"/>
    <tableColumn id="4" xr3:uid="{15739417-DB82-4892-BFA2-7806D0EAFB80}" name="WITEL"/>
    <tableColumn id="5" xr3:uid="{7EBCD2CF-4CF8-46D9-A176-E29A90519DFF}" name="REGIONAL_OLD"/>
    <tableColumn id="6" xr3:uid="{394CB76C-4914-4BC1-9377-F552E4E21E97}" name="WITEL_OLD"/>
    <tableColumn id="7" xr3:uid="{86F39753-3B28-4284-A303-2CD9632E784B}" name="DATEL"/>
    <tableColumn id="8" xr3:uid="{A4D7A7C9-946D-481A-A5D3-18DB3D3738A3}" name="STO"/>
    <tableColumn id="9" xr3:uid="{BF691E0D-24A0-498A-A193-AC7B1E917421}" name="UNIT"/>
    <tableColumn id="10" xr3:uid="{325FD6C3-DA8D-47CA-88DE-9BCEF28351A3}" name="JENISPSB"/>
    <tableColumn id="11" xr3:uid="{BAF95DA4-FEE5-467D-9BB7-1C5092AB8C4F}" name="TYPE_TRANS"/>
    <tableColumn id="12" xr3:uid="{D86A3322-9BF6-414E-91FD-F032708C63A8}" name="TYPE_LAYANAN"/>
    <tableColumn id="13" xr3:uid="{7B1EDB76-7F89-4C36-9F59-EF9C6A84F249}" name="STATUS_RESUME"/>
    <tableColumn id="14" xr3:uid="{2248571F-3E6C-4C50-95BC-97EA3AC1C815}" name="PROVIDER"/>
    <tableColumn id="15" xr3:uid="{56E9FFBA-374C-4B09-912E-053D84518FEC}" name="ORDER_DATE" dataDxfId="28"/>
    <tableColumn id="16" xr3:uid="{45B3CD97-D1F6-4151-B094-03F5A2909582}" name="LAST_UPDATED_DATE" dataDxfId="27"/>
    <tableColumn id="17" xr3:uid="{EDD6D075-E25F-4A81-9E58-C03624A9E984}" name="NCLI"/>
    <tableColumn id="18" xr3:uid="{02B46986-68DF-4BB8-BE8F-B8AFB102F5D9}" name="POTS"/>
    <tableColumn id="19" xr3:uid="{BC0E8301-2A8C-4C48-94F6-1E3449FD0077}" name="SPEEDY"/>
    <tableColumn id="20" xr3:uid="{405532FD-9479-4BC9-8AE1-C26A2C15369D}" name="CUSTOMER_NAME"/>
    <tableColumn id="21" xr3:uid="{7D40E3CE-BF9E-4E95-B1FA-B3A238BD7FA8}" name="LOC_ID"/>
    <tableColumn id="22" xr3:uid="{18833428-DFBF-4246-990C-4E8465D7CF11}" name="WONUM"/>
    <tableColumn id="23" xr3:uid="{E3428656-EE76-4042-951F-6C6DD4A08EBE}" name="FLAG_DEPOSIT"/>
    <tableColumn id="24" xr3:uid="{ED282BE8-A813-4CDD-831B-7350A2395CC1}" name="CONTACT_HP"/>
    <tableColumn id="25" xr3:uid="{35BAA467-D329-489B-AF29-5943925FA05E}" name="INS_ADDRESS"/>
    <tableColumn id="26" xr3:uid="{E6A4B629-ACDB-45AB-9289-9DB34C1A4CD3}" name="GPS_LONGITUDE"/>
    <tableColumn id="27" xr3:uid="{76D0E97A-8B8C-4F7A-BEAF-A27B98F8A1CF}" name="GPS_LATITUDE"/>
    <tableColumn id="28" xr3:uid="{7F2C0443-D1E8-4A20-B290-F7EAB04F2347}" name="KCONTACT"/>
    <tableColumn id="29" xr3:uid="{BC42269D-CE60-453B-8B08-1053AB6B531A}" name="CHANNEL"/>
    <tableColumn id="30" xr3:uid="{8209AE23-8946-49E6-AC24-8C17B995A927}" name="STATUS_INET"/>
    <tableColumn id="31" xr3:uid="{2984DBAD-24D9-4F61-B42A-040CAE25271C}" name="STATUS_ONU"/>
    <tableColumn id="32" xr3:uid="{97454951-F38E-4EDD-B9C6-B04BBD3FE3FE}" name="UPLOAD"/>
    <tableColumn id="33" xr3:uid="{C78EA26D-0D86-4EDD-8175-5A8B1E5162E7}" name="DOWNLOAD"/>
    <tableColumn id="34" xr3:uid="{4E75CB6B-123D-4D40-859C-A48D9BFB4706}" name="LAST_PROGRAM"/>
    <tableColumn id="35" xr3:uid="{E0500466-BB1E-4A66-9511-79B6BB9A8CFB}" name="STATUS_VOICE"/>
    <tableColumn id="36" xr3:uid="{51EDD266-589C-4382-B773-35EE967AD072}" name="CLID"/>
    <tableColumn id="37" xr3:uid="{E847CB50-2F06-4153-B234-A66EFBE0AF85}" name="LAST_START"/>
    <tableColumn id="38" xr3:uid="{75279B50-5E11-4F91-9B0A-A50F3DC41866}" name="TINDAK_LANJUT"/>
    <tableColumn id="39" xr3:uid="{901B1B7B-C275-488E-A40D-1ECC466571BD}" name="ISI_COMMENT"/>
    <tableColumn id="40" xr3:uid="{EB6997FE-47C6-496A-9A52-18E8436B1D98}" name="USER_ID_TL"/>
    <tableColumn id="41" xr3:uid="{D8867080-E7B1-4EAD-985D-115C38305CC5}" name="TGL_COMMENT" dataDxfId="26"/>
    <tableColumn id="42" xr3:uid="{2F3F39BA-5191-4753-86E4-DB176B1F1E07}" name="TANGGAL_MANJA" dataDxfId="25"/>
    <tableColumn id="43" xr3:uid="{2A1158F8-2D20-4F15-8877-7FFF52C24BF4}" name="KELOMPOK_KENDALA"/>
    <tableColumn id="44" xr3:uid="{3789CE05-7921-4DB4-8CAD-E54D35A4A599}" name="KELOMPOK_STATUS"/>
    <tableColumn id="45" xr3:uid="{9F51FF33-79B7-46ED-B949-07646466EA81}" name="HERO"/>
    <tableColumn id="46" xr3:uid="{97467C74-F87A-4201-8BF1-5DDDA6ED6165}" name="ADDON"/>
    <tableColumn id="47" xr3:uid="{3A7B8FDA-8E48-4368-8F2A-263DF7A4C7F5}" name="TGL_PS"/>
    <tableColumn id="48" xr3:uid="{A8EA0574-8843-4DC9-9C75-A82E1C090FD9}" name="STATUS_MESSAGE"/>
    <tableColumn id="49" xr3:uid="{9D83135D-805D-4BAC-A5F4-E1942F9F051B}" name="PACKAGE_NAME"/>
    <tableColumn id="50" xr3:uid="{A913FAFC-C6EE-4FE6-8334-804C1E826935}" name="GROUP_PAKET"/>
    <tableColumn id="51" xr3:uid="{BBACB6F1-A765-4E9F-9C45-1E2D19039E5C}" name="REASON_CANCEL"/>
    <tableColumn id="52" xr3:uid="{9C9FCADF-F50F-406F-95FD-CA2766CE98F2}" name="KETERANGAN_CANCEL"/>
    <tableColumn id="53" xr3:uid="{D15C2D6F-15BD-45C7-94DC-18D9DFCE68ED}" name="TGL_MANJA" dataDxfId="24"/>
    <tableColumn id="54" xr3:uid="{AF0C1ECB-12CA-47D5-901A-EC60FF8ABAB0}" name="DETAIL_MANJA"/>
    <tableColumn id="55" xr3:uid="{BB8374E7-500B-4069-9C73-7C933835C27C}" name="TAHUN"/>
    <tableColumn id="56" xr3:uid="{316A605C-DD97-4B4F-89D1-8A4DA9BF0FBC}" name="BULAN"/>
    <tableColumn id="57" xr3:uid="{5172034C-5E91-4EA6-B025-F2D294B3D8ED}" name="TANGGAL"/>
    <tableColumn id="58" xr3:uid="{777015DD-4461-45C6-BECF-BF382E6D15DF}" name="PS 1" dataDxfId="23"/>
    <tableColumn id="59" xr3:uid="{F22B596A-D6EE-45D9-BEE4-2EEB47DFD407}" name="CEK"/>
    <tableColumn id="60" xr3:uid="{6AB1367B-C43B-4406-B6AD-176DC1D4A0BD}" name="HASIL"/>
    <tableColumn id="61" xr3:uid="{DD4DC9D7-93D4-4EE6-BA8E-AAA6B49FDBE8}" name="TEL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97"/>
  <sheetViews>
    <sheetView showGridLines="0" topLeftCell="A3" zoomScale="62" zoomScaleNormal="62" workbookViewId="0">
      <selection activeCell="B20" sqref="B20:Q39"/>
    </sheetView>
  </sheetViews>
  <sheetFormatPr defaultColWidth="9" defaultRowHeight="15"/>
  <cols>
    <col min="2" max="2" width="15.42578125" customWidth="1"/>
    <col min="3" max="3" width="17.85546875" customWidth="1"/>
    <col min="4" max="4" width="13.28515625" customWidth="1"/>
    <col min="5" max="5" width="9.140625" customWidth="1"/>
    <col min="6" max="6" width="8.5703125" customWidth="1"/>
    <col min="7" max="7" width="9.7109375" customWidth="1"/>
    <col min="8" max="8" width="9" customWidth="1"/>
    <col min="9" max="9" width="8.42578125" customWidth="1"/>
    <col min="10" max="10" width="11.7109375" customWidth="1"/>
    <col min="11" max="11" width="7.5703125" customWidth="1"/>
    <col min="12" max="12" width="9.85546875" customWidth="1"/>
    <col min="13" max="13" width="6.85546875" customWidth="1"/>
    <col min="14" max="14" width="7.5703125" customWidth="1"/>
    <col min="15" max="15" width="7.42578125" customWidth="1"/>
    <col min="17" max="17" width="10.5703125" customWidth="1"/>
    <col min="20" max="20" width="8.85546875" customWidth="1"/>
    <col min="22" max="22" width="11.140625" customWidth="1"/>
    <col min="23" max="23" width="9.140625" customWidth="1"/>
    <col min="24" max="24" width="11.42578125" customWidth="1"/>
    <col min="30" max="30" width="11.5703125" customWidth="1"/>
  </cols>
  <sheetData>
    <row r="1" spans="2:34">
      <c r="B1" s="121" t="s">
        <v>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2:34"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2:34" ht="14.45" customHeight="1"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</row>
    <row r="4" spans="2:34"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6" spans="2:34">
      <c r="B6" s="103" t="s">
        <v>1</v>
      </c>
      <c r="C6" s="99" t="s">
        <v>2</v>
      </c>
      <c r="D6" s="99" t="s">
        <v>3</v>
      </c>
      <c r="E6" s="99" t="s">
        <v>4</v>
      </c>
      <c r="F6" s="99" t="s">
        <v>5</v>
      </c>
      <c r="G6" s="99" t="s">
        <v>6</v>
      </c>
      <c r="H6" s="99" t="s">
        <v>7</v>
      </c>
      <c r="I6" s="99" t="s">
        <v>8</v>
      </c>
      <c r="J6" s="99" t="s">
        <v>9</v>
      </c>
      <c r="K6" s="99" t="s">
        <v>10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 t="s">
        <v>11</v>
      </c>
      <c r="Z6" s="99" t="s">
        <v>12</v>
      </c>
      <c r="AA6" s="99"/>
      <c r="AB6" s="99"/>
      <c r="AC6" s="99"/>
      <c r="AD6" s="99" t="s">
        <v>13</v>
      </c>
      <c r="AE6" s="99" t="s">
        <v>14</v>
      </c>
      <c r="AF6" s="99" t="s">
        <v>15</v>
      </c>
      <c r="AG6" s="99" t="s">
        <v>16</v>
      </c>
      <c r="AH6" s="99" t="s">
        <v>17</v>
      </c>
    </row>
    <row r="7" spans="2:34">
      <c r="B7" s="103"/>
      <c r="C7" s="99"/>
      <c r="D7" s="99"/>
      <c r="E7" s="99"/>
      <c r="F7" s="99"/>
      <c r="G7" s="99"/>
      <c r="H7" s="99"/>
      <c r="I7" s="99"/>
      <c r="J7" s="99"/>
      <c r="K7" s="99" t="s">
        <v>2</v>
      </c>
      <c r="L7" s="99" t="s">
        <v>18</v>
      </c>
      <c r="M7" s="99"/>
      <c r="N7" s="99"/>
      <c r="O7" s="99" t="s">
        <v>19</v>
      </c>
      <c r="P7" s="99" t="s">
        <v>20</v>
      </c>
      <c r="Q7" s="99"/>
      <c r="R7" s="99"/>
      <c r="S7" s="99"/>
      <c r="T7" s="99"/>
      <c r="U7" s="99"/>
      <c r="V7" s="99"/>
      <c r="W7" s="99" t="s">
        <v>21</v>
      </c>
      <c r="X7" s="99" t="s">
        <v>22</v>
      </c>
      <c r="Y7" s="99"/>
      <c r="Z7" s="99"/>
      <c r="AA7" s="99"/>
      <c r="AB7" s="99"/>
      <c r="AC7" s="99"/>
      <c r="AD7" s="99"/>
      <c r="AE7" s="99"/>
      <c r="AF7" s="99"/>
      <c r="AG7" s="99"/>
      <c r="AH7" s="99"/>
    </row>
    <row r="8" spans="2:34">
      <c r="B8" s="103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 t="s">
        <v>23</v>
      </c>
      <c r="Q8" s="99"/>
      <c r="R8" s="99"/>
      <c r="S8" s="99"/>
      <c r="T8" s="99" t="s">
        <v>24</v>
      </c>
      <c r="U8" s="99" t="s">
        <v>25</v>
      </c>
      <c r="V8" s="99" t="s">
        <v>26</v>
      </c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</row>
    <row r="9" spans="2:34" ht="30">
      <c r="B9" s="103"/>
      <c r="C9" s="99"/>
      <c r="D9" s="99"/>
      <c r="E9" s="99"/>
      <c r="F9" s="99"/>
      <c r="G9" s="99"/>
      <c r="H9" s="99"/>
      <c r="I9" s="99"/>
      <c r="J9" s="99"/>
      <c r="K9" s="13"/>
      <c r="L9" s="13" t="s">
        <v>27</v>
      </c>
      <c r="M9" s="13" t="s">
        <v>28</v>
      </c>
      <c r="N9" s="13" t="s">
        <v>29</v>
      </c>
      <c r="O9" s="99"/>
      <c r="P9" s="13" t="s">
        <v>30</v>
      </c>
      <c r="Q9" s="13" t="s">
        <v>31</v>
      </c>
      <c r="R9" s="13" t="s">
        <v>32</v>
      </c>
      <c r="S9" s="13" t="s">
        <v>33</v>
      </c>
      <c r="T9" s="99"/>
      <c r="U9" s="99"/>
      <c r="V9" s="99"/>
      <c r="W9" s="99"/>
      <c r="X9" s="99"/>
      <c r="Y9" s="99"/>
      <c r="Z9" s="13" t="s">
        <v>30</v>
      </c>
      <c r="AA9" s="13" t="s">
        <v>31</v>
      </c>
      <c r="AB9" s="13" t="s">
        <v>32</v>
      </c>
      <c r="AC9" s="13" t="s">
        <v>33</v>
      </c>
      <c r="AD9" s="99"/>
      <c r="AE9" s="99"/>
      <c r="AF9" s="99"/>
      <c r="AG9" s="99"/>
      <c r="AH9" s="99"/>
    </row>
    <row r="10" spans="2:34" ht="20.25">
      <c r="B10" s="11" t="s">
        <v>34</v>
      </c>
      <c r="C10" s="42">
        <v>0</v>
      </c>
      <c r="D10" s="42">
        <v>19</v>
      </c>
      <c r="E10" s="42">
        <v>1</v>
      </c>
      <c r="F10" s="42">
        <v>2</v>
      </c>
      <c r="G10" s="42">
        <v>1</v>
      </c>
      <c r="H10" s="42">
        <v>0</v>
      </c>
      <c r="I10" s="42">
        <v>7</v>
      </c>
      <c r="J10" s="42">
        <v>0</v>
      </c>
      <c r="K10" s="42">
        <v>0</v>
      </c>
      <c r="L10" s="42">
        <v>2</v>
      </c>
      <c r="M10" s="42">
        <v>0</v>
      </c>
      <c r="N10" s="42">
        <v>0</v>
      </c>
      <c r="O10" s="42">
        <v>2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5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54" t="s">
        <v>35</v>
      </c>
      <c r="AG10" s="55" t="s">
        <v>36</v>
      </c>
      <c r="AH10" s="54" t="s">
        <v>37</v>
      </c>
    </row>
    <row r="11" spans="2:34" ht="20.25">
      <c r="B11" s="11" t="s">
        <v>38</v>
      </c>
      <c r="C11" s="42">
        <v>0</v>
      </c>
      <c r="D11" s="42">
        <v>30</v>
      </c>
      <c r="E11" s="42">
        <v>2</v>
      </c>
      <c r="F11" s="42">
        <v>2</v>
      </c>
      <c r="G11" s="42">
        <v>0</v>
      </c>
      <c r="H11" s="42">
        <v>0</v>
      </c>
      <c r="I11" s="42">
        <v>11</v>
      </c>
      <c r="J11" s="42">
        <v>1</v>
      </c>
      <c r="K11" s="42">
        <v>5</v>
      </c>
      <c r="L11" s="42">
        <v>1</v>
      </c>
      <c r="M11" s="42">
        <v>0</v>
      </c>
      <c r="N11" s="42">
        <v>0</v>
      </c>
      <c r="O11" s="42">
        <v>1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1</v>
      </c>
      <c r="Y11" s="42">
        <v>6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1</v>
      </c>
      <c r="AF11" s="54" t="s">
        <v>39</v>
      </c>
      <c r="AG11" s="55" t="s">
        <v>40</v>
      </c>
      <c r="AH11" s="54" t="s">
        <v>41</v>
      </c>
    </row>
    <row r="12" spans="2:34" ht="20.25">
      <c r="B12" s="11" t="s">
        <v>42</v>
      </c>
      <c r="C12" s="42">
        <v>0</v>
      </c>
      <c r="D12" s="42">
        <v>27</v>
      </c>
      <c r="E12" s="42">
        <v>2</v>
      </c>
      <c r="F12" s="42">
        <v>0</v>
      </c>
      <c r="G12" s="42">
        <v>1</v>
      </c>
      <c r="H12" s="42">
        <v>0</v>
      </c>
      <c r="I12" s="42">
        <v>9</v>
      </c>
      <c r="J12" s="42">
        <v>0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7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54" t="s">
        <v>43</v>
      </c>
      <c r="AG12" s="55" t="s">
        <v>43</v>
      </c>
      <c r="AH12" s="54" t="s">
        <v>44</v>
      </c>
    </row>
    <row r="13" spans="2:34" ht="20.25">
      <c r="B13" s="11" t="s">
        <v>45</v>
      </c>
      <c r="C13" s="42">
        <v>0</v>
      </c>
      <c r="D13" s="42">
        <v>23</v>
      </c>
      <c r="E13" s="42">
        <v>0</v>
      </c>
      <c r="F13" s="42">
        <v>0</v>
      </c>
      <c r="G13" s="42">
        <v>1</v>
      </c>
      <c r="H13" s="42">
        <v>0</v>
      </c>
      <c r="I13" s="42">
        <v>16</v>
      </c>
      <c r="J13" s="42">
        <v>0</v>
      </c>
      <c r="K13" s="42">
        <v>0</v>
      </c>
      <c r="L13" s="42">
        <v>2</v>
      </c>
      <c r="M13" s="42">
        <v>0</v>
      </c>
      <c r="N13" s="42">
        <v>0</v>
      </c>
      <c r="O13" s="42">
        <v>2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1</v>
      </c>
      <c r="Y13" s="42">
        <v>2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54" t="s">
        <v>46</v>
      </c>
      <c r="AG13" s="55" t="s">
        <v>47</v>
      </c>
      <c r="AH13" s="54" t="s">
        <v>48</v>
      </c>
    </row>
    <row r="14" spans="2:34" ht="20.25">
      <c r="B14" s="11" t="s">
        <v>49</v>
      </c>
      <c r="C14" s="42">
        <v>0</v>
      </c>
      <c r="D14" s="42">
        <v>15</v>
      </c>
      <c r="E14" s="42">
        <v>4</v>
      </c>
      <c r="F14" s="42">
        <v>0</v>
      </c>
      <c r="G14" s="42">
        <v>0</v>
      </c>
      <c r="H14" s="42">
        <v>0</v>
      </c>
      <c r="I14" s="42">
        <v>9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2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54" t="s">
        <v>50</v>
      </c>
      <c r="AG14" s="55" t="s">
        <v>50</v>
      </c>
      <c r="AH14" s="54" t="s">
        <v>44</v>
      </c>
    </row>
    <row r="15" spans="2:34" ht="20.25">
      <c r="B15" s="11" t="s">
        <v>51</v>
      </c>
      <c r="C15" s="42">
        <v>0</v>
      </c>
      <c r="D15" s="42">
        <v>15</v>
      </c>
      <c r="E15" s="42">
        <v>3</v>
      </c>
      <c r="F15" s="42">
        <v>3</v>
      </c>
      <c r="G15" s="42">
        <v>1</v>
      </c>
      <c r="H15" s="42">
        <v>0</v>
      </c>
      <c r="I15" s="42">
        <v>2</v>
      </c>
      <c r="J15" s="42">
        <v>0</v>
      </c>
      <c r="K15" s="42">
        <v>0</v>
      </c>
      <c r="L15" s="42">
        <v>3</v>
      </c>
      <c r="M15" s="42">
        <v>0</v>
      </c>
      <c r="N15" s="42">
        <v>0</v>
      </c>
      <c r="O15" s="42">
        <v>3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1</v>
      </c>
      <c r="Y15" s="42">
        <v>1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54" t="s">
        <v>52</v>
      </c>
      <c r="AG15" s="55" t="s">
        <v>53</v>
      </c>
      <c r="AH15" s="54" t="s">
        <v>54</v>
      </c>
    </row>
    <row r="16" spans="2:34" ht="20.25">
      <c r="B16" s="11" t="s">
        <v>55</v>
      </c>
      <c r="C16" s="42">
        <v>0</v>
      </c>
      <c r="D16" s="42">
        <v>31</v>
      </c>
      <c r="E16" s="42">
        <v>1</v>
      </c>
      <c r="F16" s="42">
        <v>0</v>
      </c>
      <c r="G16" s="42">
        <v>0</v>
      </c>
      <c r="H16" s="42">
        <v>0</v>
      </c>
      <c r="I16" s="42">
        <v>15</v>
      </c>
      <c r="J16" s="42">
        <v>1</v>
      </c>
      <c r="K16" s="42">
        <v>0</v>
      </c>
      <c r="L16" s="42">
        <v>2</v>
      </c>
      <c r="M16" s="42">
        <v>0</v>
      </c>
      <c r="N16" s="42">
        <v>0</v>
      </c>
      <c r="O16" s="42">
        <v>2</v>
      </c>
      <c r="P16" s="42">
        <v>0</v>
      </c>
      <c r="Q16" s="42">
        <v>0</v>
      </c>
      <c r="R16" s="42">
        <v>0</v>
      </c>
      <c r="S16" s="42">
        <v>1</v>
      </c>
      <c r="T16" s="42">
        <v>0</v>
      </c>
      <c r="U16" s="42">
        <v>0</v>
      </c>
      <c r="V16" s="42">
        <v>0</v>
      </c>
      <c r="W16" s="42">
        <v>1</v>
      </c>
      <c r="X16" s="42">
        <v>2</v>
      </c>
      <c r="Y16" s="42">
        <v>6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1</v>
      </c>
      <c r="AF16" s="54" t="s">
        <v>56</v>
      </c>
      <c r="AG16" s="55" t="s">
        <v>57</v>
      </c>
      <c r="AH16" s="54" t="s">
        <v>58</v>
      </c>
    </row>
    <row r="17" spans="2:34" ht="20.25">
      <c r="B17" s="11" t="s">
        <v>59</v>
      </c>
      <c r="C17" s="42">
        <v>0</v>
      </c>
      <c r="D17" s="42">
        <v>27</v>
      </c>
      <c r="E17" s="42">
        <v>1</v>
      </c>
      <c r="F17" s="42">
        <v>2</v>
      </c>
      <c r="G17" s="42">
        <v>2</v>
      </c>
      <c r="H17" s="42">
        <v>0</v>
      </c>
      <c r="I17" s="42">
        <v>10</v>
      </c>
      <c r="J17" s="42">
        <v>0</v>
      </c>
      <c r="K17" s="42">
        <v>0</v>
      </c>
      <c r="L17" s="42">
        <v>2</v>
      </c>
      <c r="M17" s="42">
        <v>0</v>
      </c>
      <c r="N17" s="42">
        <v>0</v>
      </c>
      <c r="O17" s="42">
        <v>2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9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54" t="s">
        <v>60</v>
      </c>
      <c r="AG17" s="55" t="s">
        <v>52</v>
      </c>
      <c r="AH17" s="54" t="s">
        <v>61</v>
      </c>
    </row>
    <row r="18" spans="2:34" ht="20.25">
      <c r="B18" s="15" t="s">
        <v>62</v>
      </c>
      <c r="C18" s="16">
        <v>0</v>
      </c>
      <c r="D18" s="16">
        <v>187</v>
      </c>
      <c r="E18" s="16">
        <v>14</v>
      </c>
      <c r="F18" s="16">
        <v>9</v>
      </c>
      <c r="G18" s="16">
        <v>6</v>
      </c>
      <c r="H18" s="16">
        <v>0</v>
      </c>
      <c r="I18" s="16">
        <v>79</v>
      </c>
      <c r="J18" s="16">
        <v>2</v>
      </c>
      <c r="K18" s="16">
        <v>6</v>
      </c>
      <c r="L18" s="16">
        <v>12</v>
      </c>
      <c r="M18" s="16">
        <v>0</v>
      </c>
      <c r="N18" s="16">
        <v>0</v>
      </c>
      <c r="O18" s="16">
        <v>12</v>
      </c>
      <c r="P18" s="16">
        <v>0</v>
      </c>
      <c r="Q18" s="16">
        <v>0</v>
      </c>
      <c r="R18" s="16">
        <v>0</v>
      </c>
      <c r="S18" s="16">
        <v>1</v>
      </c>
      <c r="T18" s="16">
        <v>0</v>
      </c>
      <c r="U18" s="16">
        <v>0</v>
      </c>
      <c r="V18" s="16">
        <v>0</v>
      </c>
      <c r="W18" s="16">
        <v>1</v>
      </c>
      <c r="X18" s="16">
        <v>5</v>
      </c>
      <c r="Y18" s="16">
        <v>38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2</v>
      </c>
      <c r="AF18" s="17" t="s">
        <v>63</v>
      </c>
      <c r="AG18" s="18" t="s">
        <v>64</v>
      </c>
      <c r="AH18" s="17" t="s">
        <v>65</v>
      </c>
    </row>
    <row r="20" spans="2:34" ht="18.75">
      <c r="B20" s="101" t="str">
        <f ca="1">"PROVISIONING INDIBIZ TR3 JBN HARIAN "&amp;TEXT(TODAY(),"YYYY-MM-DD ")&amp;TEXT(NOW(),"HH:MM")&amp;" WIB"</f>
        <v>PROVISIONING INDIBIZ TR3 JBN HARIAN 2026-08-11 08:52 WIB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2:34" ht="15.75">
      <c r="B21" s="102" t="s">
        <v>66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3" spans="2:34" ht="14.45" customHeight="1">
      <c r="B23" s="109" t="s">
        <v>1</v>
      </c>
      <c r="C23" s="110" t="s">
        <v>3</v>
      </c>
      <c r="D23" s="110" t="s">
        <v>67</v>
      </c>
      <c r="E23" s="117" t="s">
        <v>7</v>
      </c>
      <c r="F23" s="100" t="s">
        <v>8</v>
      </c>
      <c r="G23" s="100" t="s">
        <v>9</v>
      </c>
      <c r="H23" s="113" t="s">
        <v>10</v>
      </c>
      <c r="I23" s="114"/>
      <c r="J23" s="114"/>
      <c r="K23" s="115"/>
      <c r="L23" s="100" t="s">
        <v>68</v>
      </c>
      <c r="M23" s="116" t="s">
        <v>11</v>
      </c>
      <c r="N23" s="117" t="s">
        <v>12</v>
      </c>
      <c r="O23" s="117"/>
      <c r="P23" s="117" t="s">
        <v>13</v>
      </c>
      <c r="Q23" s="117" t="s">
        <v>14</v>
      </c>
    </row>
    <row r="24" spans="2:34" ht="15.6" customHeight="1">
      <c r="B24" s="109"/>
      <c r="C24" s="110"/>
      <c r="D24" s="110"/>
      <c r="E24" s="117"/>
      <c r="F24" s="100"/>
      <c r="G24" s="100"/>
      <c r="H24" s="100" t="s">
        <v>2</v>
      </c>
      <c r="I24" s="100" t="s">
        <v>18</v>
      </c>
      <c r="J24" s="100" t="s">
        <v>20</v>
      </c>
      <c r="K24" s="100" t="s">
        <v>22</v>
      </c>
      <c r="L24" s="100"/>
      <c r="M24" s="116"/>
      <c r="N24" s="117"/>
      <c r="O24" s="117"/>
      <c r="P24" s="117"/>
      <c r="Q24" s="117"/>
    </row>
    <row r="25" spans="2:34" ht="14.45" customHeight="1">
      <c r="B25" s="109"/>
      <c r="C25" s="110"/>
      <c r="D25" s="110"/>
      <c r="E25" s="117"/>
      <c r="F25" s="100"/>
      <c r="G25" s="100"/>
      <c r="H25" s="100"/>
      <c r="I25" s="100"/>
      <c r="J25" s="100"/>
      <c r="K25" s="100"/>
      <c r="L25" s="100"/>
      <c r="M25" s="116"/>
      <c r="N25" s="117"/>
      <c r="O25" s="117"/>
      <c r="P25" s="117"/>
      <c r="Q25" s="117"/>
    </row>
    <row r="26" spans="2:34" ht="29.1" customHeight="1">
      <c r="B26" s="109"/>
      <c r="C26" s="110"/>
      <c r="D26" s="110"/>
      <c r="E26" s="117"/>
      <c r="F26" s="100"/>
      <c r="G26" s="100"/>
      <c r="H26" s="100"/>
      <c r="I26" s="100"/>
      <c r="J26" s="100"/>
      <c r="K26" s="100"/>
      <c r="L26" s="100"/>
      <c r="M26" s="116"/>
      <c r="N26" s="43" t="s">
        <v>30</v>
      </c>
      <c r="O26" s="43" t="s">
        <v>69</v>
      </c>
      <c r="P26" s="117"/>
      <c r="Q26" s="117"/>
    </row>
    <row r="27" spans="2:34" ht="15.75">
      <c r="B27" s="44" t="s">
        <v>34</v>
      </c>
      <c r="C27" s="44">
        <f>D10</f>
        <v>19</v>
      </c>
      <c r="D27" s="44">
        <f>E10+F10+G10</f>
        <v>4</v>
      </c>
      <c r="E27" s="44">
        <f t="shared" ref="E27:H30" si="0">H10</f>
        <v>0</v>
      </c>
      <c r="F27" s="45">
        <f t="shared" si="0"/>
        <v>7</v>
      </c>
      <c r="G27" s="45">
        <f t="shared" si="0"/>
        <v>0</v>
      </c>
      <c r="H27" s="45">
        <f t="shared" si="0"/>
        <v>0</v>
      </c>
      <c r="I27" s="45">
        <f>O10</f>
        <v>2</v>
      </c>
      <c r="J27" s="45">
        <f t="shared" ref="J27:K30" si="1">W10</f>
        <v>0</v>
      </c>
      <c r="K27" s="45">
        <f t="shared" si="1"/>
        <v>0</v>
      </c>
      <c r="L27" s="45">
        <f>SUM(H27:K27)</f>
        <v>2</v>
      </c>
      <c r="M27" s="45">
        <f t="shared" ref="M27:N30" si="2">Y10</f>
        <v>5</v>
      </c>
      <c r="N27" s="45">
        <f t="shared" si="2"/>
        <v>0</v>
      </c>
      <c r="O27" s="45">
        <f>AD10-N27</f>
        <v>0</v>
      </c>
      <c r="P27" s="45">
        <f>SUM(N27:O27)</f>
        <v>0</v>
      </c>
      <c r="Q27" s="45">
        <f>AE10</f>
        <v>0</v>
      </c>
    </row>
    <row r="28" spans="2:34" ht="15.75">
      <c r="B28" s="44" t="s">
        <v>38</v>
      </c>
      <c r="C28" s="44">
        <f>D11</f>
        <v>30</v>
      </c>
      <c r="D28" s="44">
        <f>E11+F11+G11</f>
        <v>4</v>
      </c>
      <c r="E28" s="44">
        <f t="shared" si="0"/>
        <v>0</v>
      </c>
      <c r="F28" s="45">
        <f t="shared" si="0"/>
        <v>11</v>
      </c>
      <c r="G28" s="45">
        <f t="shared" si="0"/>
        <v>1</v>
      </c>
      <c r="H28" s="45">
        <f t="shared" si="0"/>
        <v>5</v>
      </c>
      <c r="I28" s="45">
        <f>O11</f>
        <v>1</v>
      </c>
      <c r="J28" s="45">
        <f t="shared" si="1"/>
        <v>0</v>
      </c>
      <c r="K28" s="45">
        <f t="shared" si="1"/>
        <v>1</v>
      </c>
      <c r="L28" s="45">
        <f>SUM(H28:K28)</f>
        <v>7</v>
      </c>
      <c r="M28" s="45">
        <f t="shared" si="2"/>
        <v>6</v>
      </c>
      <c r="N28" s="45">
        <f t="shared" si="2"/>
        <v>0</v>
      </c>
      <c r="O28" s="45">
        <f>AD11-N28</f>
        <v>0</v>
      </c>
      <c r="P28" s="45">
        <f>SUM(N28:O28)</f>
        <v>0</v>
      </c>
      <c r="Q28" s="45">
        <f>AE11</f>
        <v>1</v>
      </c>
    </row>
    <row r="29" spans="2:34" ht="15.75">
      <c r="B29" s="44" t="s">
        <v>42</v>
      </c>
      <c r="C29" s="44">
        <f>D12</f>
        <v>27</v>
      </c>
      <c r="D29" s="44">
        <f>E12+F12+G12</f>
        <v>3</v>
      </c>
      <c r="E29" s="44">
        <f t="shared" si="0"/>
        <v>0</v>
      </c>
      <c r="F29" s="45">
        <f t="shared" si="0"/>
        <v>9</v>
      </c>
      <c r="G29" s="45">
        <f t="shared" si="0"/>
        <v>0</v>
      </c>
      <c r="H29" s="45">
        <f t="shared" si="0"/>
        <v>1</v>
      </c>
      <c r="I29" s="45">
        <f>O12</f>
        <v>0</v>
      </c>
      <c r="J29" s="45">
        <f t="shared" si="1"/>
        <v>0</v>
      </c>
      <c r="K29" s="45">
        <f t="shared" si="1"/>
        <v>0</v>
      </c>
      <c r="L29" s="45">
        <f>SUM(H29:K29)</f>
        <v>1</v>
      </c>
      <c r="M29" s="45">
        <f t="shared" si="2"/>
        <v>7</v>
      </c>
      <c r="N29" s="45">
        <f t="shared" si="2"/>
        <v>0</v>
      </c>
      <c r="O29" s="45">
        <f>AD12-N29</f>
        <v>0</v>
      </c>
      <c r="P29" s="45">
        <f>SUM(N29:O29)</f>
        <v>0</v>
      </c>
      <c r="Q29" s="45">
        <f>AE12</f>
        <v>0</v>
      </c>
    </row>
    <row r="30" spans="2:34" ht="15.75">
      <c r="B30" s="44" t="s">
        <v>70</v>
      </c>
      <c r="C30" s="44">
        <f>D13</f>
        <v>23</v>
      </c>
      <c r="D30" s="44">
        <f>E13+F13+G13</f>
        <v>1</v>
      </c>
      <c r="E30" s="44">
        <f t="shared" si="0"/>
        <v>0</v>
      </c>
      <c r="F30" s="45">
        <f t="shared" si="0"/>
        <v>16</v>
      </c>
      <c r="G30" s="45">
        <f t="shared" si="0"/>
        <v>0</v>
      </c>
      <c r="H30" s="45">
        <f t="shared" si="0"/>
        <v>0</v>
      </c>
      <c r="I30" s="45">
        <f>O13</f>
        <v>2</v>
      </c>
      <c r="J30" s="45">
        <f t="shared" si="1"/>
        <v>0</v>
      </c>
      <c r="K30" s="45">
        <f t="shared" si="1"/>
        <v>1</v>
      </c>
      <c r="L30" s="45">
        <f>SUM(H30:K30)</f>
        <v>3</v>
      </c>
      <c r="M30" s="45">
        <f t="shared" si="2"/>
        <v>2</v>
      </c>
      <c r="N30" s="45">
        <f t="shared" si="2"/>
        <v>0</v>
      </c>
      <c r="O30" s="45">
        <f>AD13-N30</f>
        <v>0</v>
      </c>
      <c r="P30" s="45">
        <f>SUM(N30:O30)</f>
        <v>0</v>
      </c>
      <c r="Q30" s="45">
        <f>AE13</f>
        <v>0</v>
      </c>
    </row>
    <row r="31" spans="2:34" ht="15.75">
      <c r="B31" s="44" t="s">
        <v>55</v>
      </c>
      <c r="C31" s="44">
        <f>D16</f>
        <v>31</v>
      </c>
      <c r="D31" s="44">
        <f>SUM(E16,F16,G16)</f>
        <v>1</v>
      </c>
      <c r="E31" s="44">
        <f>H16</f>
        <v>0</v>
      </c>
      <c r="F31" s="45">
        <f>I16</f>
        <v>15</v>
      </c>
      <c r="G31" s="45">
        <f>J16</f>
        <v>1</v>
      </c>
      <c r="H31" s="45">
        <f>K16</f>
        <v>0</v>
      </c>
      <c r="I31" s="45">
        <f>O16</f>
        <v>2</v>
      </c>
      <c r="J31" s="45">
        <f>W16</f>
        <v>1</v>
      </c>
      <c r="K31" s="45">
        <f>X16</f>
        <v>2</v>
      </c>
      <c r="L31" s="45">
        <f>SUM(H31:K31)</f>
        <v>5</v>
      </c>
      <c r="M31" s="45">
        <f>Y16</f>
        <v>6</v>
      </c>
      <c r="N31" s="45">
        <f>Z16</f>
        <v>0</v>
      </c>
      <c r="O31" s="45">
        <f>AD16-N31</f>
        <v>0</v>
      </c>
      <c r="P31" s="45">
        <f>SUM(N31:O31)</f>
        <v>0</v>
      </c>
      <c r="Q31" s="45">
        <f>AE16</f>
        <v>1</v>
      </c>
    </row>
    <row r="32" spans="2:34" ht="15.75">
      <c r="B32" s="46" t="s">
        <v>62</v>
      </c>
      <c r="C32" s="46">
        <f>SUM(C27:C31)</f>
        <v>130</v>
      </c>
      <c r="D32" s="46">
        <f t="shared" ref="D32:Q32" si="3">SUM(D27:D31)</f>
        <v>13</v>
      </c>
      <c r="E32" s="46">
        <f t="shared" si="3"/>
        <v>0</v>
      </c>
      <c r="F32" s="46">
        <f t="shared" si="3"/>
        <v>58</v>
      </c>
      <c r="G32" s="46">
        <f t="shared" si="3"/>
        <v>2</v>
      </c>
      <c r="H32" s="46">
        <f t="shared" si="3"/>
        <v>6</v>
      </c>
      <c r="I32" s="46">
        <f t="shared" si="3"/>
        <v>7</v>
      </c>
      <c r="J32" s="46">
        <f t="shared" si="3"/>
        <v>1</v>
      </c>
      <c r="K32" s="46">
        <f t="shared" si="3"/>
        <v>4</v>
      </c>
      <c r="L32" s="46">
        <f t="shared" si="3"/>
        <v>18</v>
      </c>
      <c r="M32" s="46">
        <f t="shared" si="3"/>
        <v>26</v>
      </c>
      <c r="N32" s="46">
        <f t="shared" si="3"/>
        <v>0</v>
      </c>
      <c r="O32" s="46">
        <f t="shared" si="3"/>
        <v>0</v>
      </c>
      <c r="P32" s="46">
        <f t="shared" si="3"/>
        <v>0</v>
      </c>
      <c r="Q32" s="46">
        <f t="shared" si="3"/>
        <v>2</v>
      </c>
    </row>
    <row r="33" spans="2:18" ht="15.7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8" ht="15.75">
      <c r="B34" s="47" t="s">
        <v>71</v>
      </c>
      <c r="C34" s="118" t="s">
        <v>72</v>
      </c>
      <c r="D34" s="119"/>
    </row>
    <row r="35" spans="2:18" ht="15.75">
      <c r="B35" s="48"/>
      <c r="C35" s="120" t="s">
        <v>73</v>
      </c>
      <c r="D35" s="120"/>
    </row>
    <row r="36" spans="2:18">
      <c r="B36" s="49"/>
      <c r="C36" s="120" t="s">
        <v>74</v>
      </c>
      <c r="D36" s="120"/>
    </row>
    <row r="37" spans="2:18">
      <c r="B37" s="50"/>
      <c r="C37" s="120" t="s">
        <v>75</v>
      </c>
      <c r="D37" s="120"/>
    </row>
    <row r="38" spans="2:18">
      <c r="B38" s="51"/>
      <c r="C38" s="111" t="s">
        <v>76</v>
      </c>
      <c r="D38" s="112"/>
    </row>
    <row r="39" spans="2:18">
      <c r="C39" s="1"/>
      <c r="D39" s="1"/>
    </row>
    <row r="40" spans="2:18" ht="18.75">
      <c r="B40" s="101" t="str">
        <f ca="1">"PROVISIONING INDIBIZ TR3 JBN BY TELDA MTD "&amp;TEXT(TODAY(),"YYYY-MM-DD ")&amp;TEXT(NOW(),"HH:MM")&amp;" WIB"</f>
        <v>PROVISIONING INDIBIZ TR3 JBN BY TELDA MTD 2026-08-11 08:52 WIB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</row>
    <row r="41" spans="2:18" ht="15.75">
      <c r="B41" s="102" t="s">
        <v>77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</row>
    <row r="43" spans="2:18" ht="15.6" customHeight="1">
      <c r="B43" s="109" t="s">
        <v>1</v>
      </c>
      <c r="C43" s="109" t="s">
        <v>78</v>
      </c>
      <c r="D43" s="110" t="s">
        <v>3</v>
      </c>
      <c r="E43" s="110" t="s">
        <v>67</v>
      </c>
      <c r="F43" s="117" t="s">
        <v>7</v>
      </c>
      <c r="G43" s="100" t="s">
        <v>8</v>
      </c>
      <c r="H43" s="100" t="s">
        <v>9</v>
      </c>
      <c r="I43" s="113" t="s">
        <v>10</v>
      </c>
      <c r="J43" s="114"/>
      <c r="K43" s="114"/>
      <c r="L43" s="115"/>
      <c r="M43" s="100" t="s">
        <v>68</v>
      </c>
      <c r="N43" s="116" t="s">
        <v>11</v>
      </c>
      <c r="O43" s="117" t="s">
        <v>12</v>
      </c>
      <c r="P43" s="117"/>
      <c r="Q43" s="117" t="s">
        <v>13</v>
      </c>
      <c r="R43" s="117" t="s">
        <v>14</v>
      </c>
    </row>
    <row r="44" spans="2:18" ht="14.45" customHeight="1">
      <c r="B44" s="109"/>
      <c r="C44" s="109"/>
      <c r="D44" s="110"/>
      <c r="E44" s="110"/>
      <c r="F44" s="117"/>
      <c r="G44" s="100"/>
      <c r="H44" s="100"/>
      <c r="I44" s="100" t="s">
        <v>2</v>
      </c>
      <c r="J44" s="100" t="s">
        <v>18</v>
      </c>
      <c r="K44" s="100" t="s">
        <v>20</v>
      </c>
      <c r="L44" s="100" t="s">
        <v>22</v>
      </c>
      <c r="M44" s="100"/>
      <c r="N44" s="116"/>
      <c r="O44" s="117"/>
      <c r="P44" s="117"/>
      <c r="Q44" s="117"/>
      <c r="R44" s="117"/>
    </row>
    <row r="45" spans="2:18" ht="14.45" customHeight="1">
      <c r="B45" s="109"/>
      <c r="C45" s="109"/>
      <c r="D45" s="110"/>
      <c r="E45" s="110"/>
      <c r="F45" s="117"/>
      <c r="G45" s="100"/>
      <c r="H45" s="100"/>
      <c r="I45" s="100"/>
      <c r="J45" s="100"/>
      <c r="K45" s="100"/>
      <c r="L45" s="100"/>
      <c r="M45" s="100"/>
      <c r="N45" s="116"/>
      <c r="O45" s="117"/>
      <c r="P45" s="117"/>
      <c r="Q45" s="117"/>
      <c r="R45" s="117"/>
    </row>
    <row r="46" spans="2:18" ht="47.25">
      <c r="B46" s="109"/>
      <c r="C46" s="109"/>
      <c r="D46" s="110"/>
      <c r="E46" s="110"/>
      <c r="F46" s="117"/>
      <c r="G46" s="100"/>
      <c r="H46" s="100"/>
      <c r="I46" s="100"/>
      <c r="J46" s="100"/>
      <c r="K46" s="100"/>
      <c r="L46" s="100"/>
      <c r="M46" s="100"/>
      <c r="N46" s="116"/>
      <c r="O46" s="43" t="s">
        <v>30</v>
      </c>
      <c r="P46" s="43" t="s">
        <v>69</v>
      </c>
      <c r="Q46" s="117"/>
      <c r="R46" s="117"/>
    </row>
    <row r="47" spans="2:18">
      <c r="B47" s="106" t="s">
        <v>34</v>
      </c>
      <c r="C47" s="52" t="s">
        <v>79</v>
      </c>
      <c r="D47" s="53">
        <f>'LOOKUP  telda'!E7</f>
        <v>24</v>
      </c>
      <c r="E47" s="53">
        <f>'LOOKUP  telda'!F7+'LOOKUP  telda'!G7+'LOOKUP  telda'!H7</f>
        <v>1</v>
      </c>
      <c r="F47" s="53">
        <f>'LOOKUP  telda'!I7</f>
        <v>1</v>
      </c>
      <c r="G47" s="53">
        <f>'LOOKUP  telda'!J7</f>
        <v>3</v>
      </c>
      <c r="H47" s="53">
        <f>'LOOKUP  telda'!K7</f>
        <v>0</v>
      </c>
      <c r="I47" s="53">
        <f>'LOOKUP  telda'!L7</f>
        <v>0</v>
      </c>
      <c r="J47" s="53">
        <f>'LOOKUP  telda'!P7</f>
        <v>1</v>
      </c>
      <c r="K47" s="53">
        <f>'LOOKUP  telda'!X7</f>
        <v>1</v>
      </c>
      <c r="L47" s="53">
        <f>'LOOKUP  telda'!Y7</f>
        <v>0</v>
      </c>
      <c r="M47" s="53">
        <f>SUM('DATA MTD'!I47:L47)</f>
        <v>2</v>
      </c>
      <c r="N47" s="53">
        <f>'LOOKUP  telda'!Z7</f>
        <v>14</v>
      </c>
      <c r="O47" s="53">
        <f>'LOOKUP  telda'!AA7</f>
        <v>0</v>
      </c>
      <c r="P47" s="53">
        <f>'LOOKUP  telda'!AE7-'LOOKUP  telda'!AA7</f>
        <v>0</v>
      </c>
      <c r="Q47" s="53">
        <f>SUM(O47:P47)</f>
        <v>0</v>
      </c>
      <c r="R47" s="53">
        <f>'LOOKUP  telda'!AF7</f>
        <v>3</v>
      </c>
    </row>
    <row r="48" spans="2:18">
      <c r="B48" s="107"/>
      <c r="C48" s="52" t="s">
        <v>80</v>
      </c>
      <c r="D48" s="53">
        <f>'LOOKUP  telda'!E8</f>
        <v>2</v>
      </c>
      <c r="E48" s="53">
        <f>'LOOKUP  telda'!F8+'LOOKUP  telda'!G8+'LOOKUP  telda'!H8</f>
        <v>0</v>
      </c>
      <c r="F48" s="53">
        <f>'LOOKUP  telda'!I8</f>
        <v>0</v>
      </c>
      <c r="G48" s="53">
        <f>'LOOKUP  telda'!J8</f>
        <v>0</v>
      </c>
      <c r="H48" s="53">
        <f>'LOOKUP  telda'!K8</f>
        <v>0</v>
      </c>
      <c r="I48" s="53">
        <f>'LOOKUP  telda'!L8</f>
        <v>0</v>
      </c>
      <c r="J48" s="53">
        <f>'LOOKUP  telda'!P8</f>
        <v>0</v>
      </c>
      <c r="K48" s="53">
        <f>'LOOKUP  telda'!X8</f>
        <v>0</v>
      </c>
      <c r="L48" s="53">
        <f>'LOOKUP  telda'!Y8</f>
        <v>0</v>
      </c>
      <c r="M48" s="53">
        <f>SUM('DATA MTD'!I48:L48)</f>
        <v>0</v>
      </c>
      <c r="N48" s="53">
        <f>'LOOKUP  telda'!Z8</f>
        <v>2</v>
      </c>
      <c r="O48" s="53">
        <f>'LOOKUP  telda'!AA8</f>
        <v>0</v>
      </c>
      <c r="P48" s="53">
        <f>'LOOKUP  telda'!AE8-'LOOKUP  telda'!AA8</f>
        <v>0</v>
      </c>
      <c r="Q48" s="53">
        <f t="shared" ref="Q48:Q96" si="4">SUM(O48:P48)</f>
        <v>0</v>
      </c>
      <c r="R48" s="53">
        <f>'LOOKUP  telda'!AF8</f>
        <v>0</v>
      </c>
    </row>
    <row r="49" spans="2:18">
      <c r="B49" s="107"/>
      <c r="C49" s="52" t="s">
        <v>81</v>
      </c>
      <c r="D49" s="53">
        <f>'LOOKUP  telda'!E9</f>
        <v>18</v>
      </c>
      <c r="E49" s="53">
        <f>'LOOKUP  telda'!F9+'LOOKUP  telda'!G9+'LOOKUP  telda'!H9</f>
        <v>2</v>
      </c>
      <c r="F49" s="53">
        <f>'LOOKUP  telda'!I9</f>
        <v>2</v>
      </c>
      <c r="G49" s="53">
        <f>'LOOKUP  telda'!J9</f>
        <v>0</v>
      </c>
      <c r="H49" s="53">
        <f>'LOOKUP  telda'!K9</f>
        <v>0</v>
      </c>
      <c r="I49" s="53">
        <f>'LOOKUP  telda'!L9</f>
        <v>0</v>
      </c>
      <c r="J49" s="53">
        <f>'LOOKUP  telda'!P9</f>
        <v>0</v>
      </c>
      <c r="K49" s="53">
        <f>'LOOKUP  telda'!X9</f>
        <v>0</v>
      </c>
      <c r="L49" s="53">
        <f>'LOOKUP  telda'!Y9</f>
        <v>1</v>
      </c>
      <c r="M49" s="53">
        <f>SUM('DATA MTD'!I49:L49)</f>
        <v>1</v>
      </c>
      <c r="N49" s="53">
        <f>'LOOKUP  telda'!Z9</f>
        <v>7</v>
      </c>
      <c r="O49" s="53">
        <f>'LOOKUP  telda'!AA9</f>
        <v>0</v>
      </c>
      <c r="P49" s="53">
        <f>'LOOKUP  telda'!AE9-'LOOKUP  telda'!AA9</f>
        <v>0</v>
      </c>
      <c r="Q49" s="53">
        <f t="shared" si="4"/>
        <v>0</v>
      </c>
      <c r="R49" s="53">
        <f>'LOOKUP  telda'!AF9</f>
        <v>5</v>
      </c>
    </row>
    <row r="50" spans="2:18">
      <c r="B50" s="107"/>
      <c r="C50" s="52" t="s">
        <v>82</v>
      </c>
      <c r="D50" s="53">
        <f>'LOOKUP  telda'!E10</f>
        <v>12</v>
      </c>
      <c r="E50" s="53">
        <f>'LOOKUP  telda'!F10+'LOOKUP  telda'!G10+'LOOKUP  telda'!H10</f>
        <v>1</v>
      </c>
      <c r="F50" s="53">
        <f>'LOOKUP  telda'!I10</f>
        <v>1</v>
      </c>
      <c r="G50" s="53">
        <f>'LOOKUP  telda'!J10</f>
        <v>0</v>
      </c>
      <c r="H50" s="53">
        <f>'LOOKUP  telda'!K10</f>
        <v>0</v>
      </c>
      <c r="I50" s="53">
        <f>'LOOKUP  telda'!L10</f>
        <v>0</v>
      </c>
      <c r="J50" s="53">
        <f>'LOOKUP  telda'!P10</f>
        <v>0</v>
      </c>
      <c r="K50" s="53">
        <f>'LOOKUP  telda'!X10</f>
        <v>2</v>
      </c>
      <c r="L50" s="53">
        <f>'LOOKUP  telda'!Y10</f>
        <v>0</v>
      </c>
      <c r="M50" s="53">
        <f>SUM('DATA MTD'!I50:L50)</f>
        <v>2</v>
      </c>
      <c r="N50" s="53">
        <f>'LOOKUP  telda'!Z10</f>
        <v>6</v>
      </c>
      <c r="O50" s="53">
        <f>'LOOKUP  telda'!AA10</f>
        <v>0</v>
      </c>
      <c r="P50" s="53">
        <f>'LOOKUP  telda'!AE10-'LOOKUP  telda'!AA10</f>
        <v>0</v>
      </c>
      <c r="Q50" s="53">
        <f t="shared" si="4"/>
        <v>0</v>
      </c>
      <c r="R50" s="53">
        <f>'LOOKUP  telda'!AF10</f>
        <v>2</v>
      </c>
    </row>
    <row r="51" spans="2:18">
      <c r="B51" s="107"/>
      <c r="C51" s="52" t="s">
        <v>83</v>
      </c>
      <c r="D51" s="53">
        <f>'LOOKUP  telda'!E11</f>
        <v>19</v>
      </c>
      <c r="E51" s="53">
        <f>'LOOKUP  telda'!F11+'LOOKUP  telda'!G11+'LOOKUP  telda'!H11</f>
        <v>2</v>
      </c>
      <c r="F51" s="53">
        <f>'LOOKUP  telda'!I11</f>
        <v>1</v>
      </c>
      <c r="G51" s="53">
        <f>'LOOKUP  telda'!J11</f>
        <v>1</v>
      </c>
      <c r="H51" s="53">
        <f>'LOOKUP  telda'!K11</f>
        <v>0</v>
      </c>
      <c r="I51" s="53">
        <f>'LOOKUP  telda'!L11</f>
        <v>0</v>
      </c>
      <c r="J51" s="53">
        <f>'LOOKUP  telda'!P11</f>
        <v>1</v>
      </c>
      <c r="K51" s="53">
        <f>'LOOKUP  telda'!X11</f>
        <v>0</v>
      </c>
      <c r="L51" s="53">
        <f>'LOOKUP  telda'!Y11</f>
        <v>0</v>
      </c>
      <c r="M51" s="53">
        <f>SUM('DATA MTD'!I51:L51)</f>
        <v>1</v>
      </c>
      <c r="N51" s="53">
        <f>'LOOKUP  telda'!Z11</f>
        <v>7</v>
      </c>
      <c r="O51" s="53">
        <f>'LOOKUP  telda'!AA11</f>
        <v>0</v>
      </c>
      <c r="P51" s="53">
        <f>'LOOKUP  telda'!AE11-'LOOKUP  telda'!AA11</f>
        <v>0</v>
      </c>
      <c r="Q51" s="53">
        <f t="shared" si="4"/>
        <v>0</v>
      </c>
      <c r="R51" s="53">
        <f>'LOOKUP  telda'!AF11</f>
        <v>5</v>
      </c>
    </row>
    <row r="52" spans="2:18">
      <c r="B52" s="107"/>
      <c r="C52" s="52" t="s">
        <v>84</v>
      </c>
      <c r="D52" s="53">
        <f>'LOOKUP  telda'!E12</f>
        <v>20</v>
      </c>
      <c r="E52" s="53">
        <f>'LOOKUP  telda'!F12+'LOOKUP  telda'!G12+'LOOKUP  telda'!H12</f>
        <v>1</v>
      </c>
      <c r="F52" s="53">
        <f>'LOOKUP  telda'!I12</f>
        <v>1</v>
      </c>
      <c r="G52" s="53">
        <f>'LOOKUP  telda'!J12</f>
        <v>0</v>
      </c>
      <c r="H52" s="53">
        <f>'LOOKUP  telda'!K12</f>
        <v>1</v>
      </c>
      <c r="I52" s="53">
        <f>'LOOKUP  telda'!L12</f>
        <v>0</v>
      </c>
      <c r="J52" s="53">
        <f>'LOOKUP  telda'!P12</f>
        <v>0</v>
      </c>
      <c r="K52" s="53">
        <f>'LOOKUP  telda'!X12</f>
        <v>1</v>
      </c>
      <c r="L52" s="53">
        <f>'LOOKUP  telda'!Y12</f>
        <v>0</v>
      </c>
      <c r="M52" s="53">
        <f>SUM('DATA MTD'!I52:L52)</f>
        <v>1</v>
      </c>
      <c r="N52" s="53">
        <f>'LOOKUP  telda'!Z12</f>
        <v>10</v>
      </c>
      <c r="O52" s="53">
        <f>'LOOKUP  telda'!AA12</f>
        <v>0</v>
      </c>
      <c r="P52" s="53">
        <f>'LOOKUP  telda'!AE12-'LOOKUP  telda'!AA12</f>
        <v>1</v>
      </c>
      <c r="Q52" s="53">
        <f t="shared" si="4"/>
        <v>1</v>
      </c>
      <c r="R52" s="53">
        <f>'LOOKUP  telda'!AF12</f>
        <v>5</v>
      </c>
    </row>
    <row r="53" spans="2:18">
      <c r="B53" s="107"/>
      <c r="C53" s="52" t="s">
        <v>85</v>
      </c>
      <c r="D53" s="53">
        <f>'LOOKUP  telda'!E13</f>
        <v>9</v>
      </c>
      <c r="E53" s="53">
        <f>'LOOKUP  telda'!F13+'LOOKUP  telda'!G13+'LOOKUP  telda'!H13</f>
        <v>0</v>
      </c>
      <c r="F53" s="53">
        <f>'LOOKUP  telda'!I13</f>
        <v>0</v>
      </c>
      <c r="G53" s="53">
        <f>'LOOKUP  telda'!J13</f>
        <v>0</v>
      </c>
      <c r="H53" s="53">
        <f>'LOOKUP  telda'!K13</f>
        <v>0</v>
      </c>
      <c r="I53" s="53">
        <f>'LOOKUP  telda'!L13</f>
        <v>0</v>
      </c>
      <c r="J53" s="53">
        <f>'LOOKUP  telda'!P13</f>
        <v>1</v>
      </c>
      <c r="K53" s="53">
        <f>'LOOKUP  telda'!X13</f>
        <v>2</v>
      </c>
      <c r="L53" s="53">
        <f>'LOOKUP  telda'!Y13</f>
        <v>0</v>
      </c>
      <c r="M53" s="53">
        <f>SUM('DATA MTD'!I53:L53)</f>
        <v>3</v>
      </c>
      <c r="N53" s="53">
        <f>'LOOKUP  telda'!Z13</f>
        <v>2</v>
      </c>
      <c r="O53" s="53">
        <f>'LOOKUP  telda'!AA13</f>
        <v>0</v>
      </c>
      <c r="P53" s="53">
        <f>'LOOKUP  telda'!AE13-'LOOKUP  telda'!AA13</f>
        <v>0</v>
      </c>
      <c r="Q53" s="53">
        <f t="shared" si="4"/>
        <v>0</v>
      </c>
      <c r="R53" s="53">
        <f>'LOOKUP  telda'!AF13</f>
        <v>3</v>
      </c>
    </row>
    <row r="54" spans="2:18">
      <c r="B54" s="108"/>
      <c r="C54" s="52" t="s">
        <v>86</v>
      </c>
      <c r="D54" s="53">
        <f>'LOOKUP  telda'!E14</f>
        <v>8</v>
      </c>
      <c r="E54" s="53">
        <f>'LOOKUP  telda'!F14+'LOOKUP  telda'!G14+'LOOKUP  telda'!H14</f>
        <v>0</v>
      </c>
      <c r="F54" s="53">
        <f>'LOOKUP  telda'!I14</f>
        <v>0</v>
      </c>
      <c r="G54" s="53">
        <f>'LOOKUP  telda'!J14</f>
        <v>1</v>
      </c>
      <c r="H54" s="53">
        <f>'LOOKUP  telda'!K14</f>
        <v>0</v>
      </c>
      <c r="I54" s="53">
        <f>'LOOKUP  telda'!L14</f>
        <v>0</v>
      </c>
      <c r="J54" s="53">
        <f>'LOOKUP  telda'!P14</f>
        <v>1</v>
      </c>
      <c r="K54" s="53">
        <f>'LOOKUP  telda'!X14</f>
        <v>0</v>
      </c>
      <c r="L54" s="53">
        <f>'LOOKUP  telda'!Y14</f>
        <v>0</v>
      </c>
      <c r="M54" s="53">
        <f>SUM('DATA MTD'!I54:L54)</f>
        <v>1</v>
      </c>
      <c r="N54" s="53">
        <f>'LOOKUP  telda'!Z14</f>
        <v>3</v>
      </c>
      <c r="O54" s="53">
        <f>'LOOKUP  telda'!AA14</f>
        <v>0</v>
      </c>
      <c r="P54" s="53">
        <f>'LOOKUP  telda'!AE14-'LOOKUP  telda'!AA14</f>
        <v>0</v>
      </c>
      <c r="Q54" s="53">
        <f t="shared" si="4"/>
        <v>0</v>
      </c>
      <c r="R54" s="53">
        <f>'LOOKUP  telda'!AF14</f>
        <v>3</v>
      </c>
    </row>
    <row r="55" spans="2:18">
      <c r="B55" s="106" t="s">
        <v>38</v>
      </c>
      <c r="C55" s="52" t="s">
        <v>87</v>
      </c>
      <c r="D55" s="53">
        <f>'LOOKUP  telda'!E15</f>
        <v>25</v>
      </c>
      <c r="E55" s="53">
        <f>'LOOKUP  telda'!F15+'LOOKUP  telda'!G15+'LOOKUP  telda'!H15</f>
        <v>0</v>
      </c>
      <c r="F55" s="53">
        <f>'LOOKUP  telda'!I15</f>
        <v>0</v>
      </c>
      <c r="G55" s="53">
        <f>'LOOKUP  telda'!J15</f>
        <v>4</v>
      </c>
      <c r="H55" s="53">
        <f>'LOOKUP  telda'!K15</f>
        <v>0</v>
      </c>
      <c r="I55" s="53">
        <f>'LOOKUP  telda'!L15</f>
        <v>0</v>
      </c>
      <c r="J55" s="53">
        <f>'LOOKUP  telda'!P15</f>
        <v>0</v>
      </c>
      <c r="K55" s="53">
        <f>'LOOKUP  telda'!X15</f>
        <v>0</v>
      </c>
      <c r="L55" s="53">
        <f>'LOOKUP  telda'!Y15</f>
        <v>0</v>
      </c>
      <c r="M55" s="53">
        <f>SUM('DATA MTD'!I55:L55)</f>
        <v>0</v>
      </c>
      <c r="N55" s="53">
        <f>'LOOKUP  telda'!Z15</f>
        <v>18</v>
      </c>
      <c r="O55" s="53">
        <f>'LOOKUP  telda'!AA15</f>
        <v>0</v>
      </c>
      <c r="P55" s="53">
        <f>'LOOKUP  telda'!AE15-'LOOKUP  telda'!AA15</f>
        <v>0</v>
      </c>
      <c r="Q55" s="53">
        <f t="shared" si="4"/>
        <v>0</v>
      </c>
      <c r="R55" s="53">
        <f>'LOOKUP  telda'!AF15</f>
        <v>3</v>
      </c>
    </row>
    <row r="56" spans="2:18">
      <c r="B56" s="107"/>
      <c r="C56" s="52" t="s">
        <v>88</v>
      </c>
      <c r="D56" s="53">
        <f>'LOOKUP  telda'!E16</f>
        <v>8</v>
      </c>
      <c r="E56" s="53">
        <f>'LOOKUP  telda'!F16+'LOOKUP  telda'!G16+'LOOKUP  telda'!H16</f>
        <v>0</v>
      </c>
      <c r="F56" s="53">
        <f>'LOOKUP  telda'!I16</f>
        <v>0</v>
      </c>
      <c r="G56" s="53">
        <f>'LOOKUP  telda'!J16</f>
        <v>1</v>
      </c>
      <c r="H56" s="53">
        <f>'LOOKUP  telda'!K16</f>
        <v>0</v>
      </c>
      <c r="I56" s="53">
        <f>'LOOKUP  telda'!L16</f>
        <v>0</v>
      </c>
      <c r="J56" s="53">
        <f>'LOOKUP  telda'!P16</f>
        <v>0</v>
      </c>
      <c r="K56" s="53">
        <f>'LOOKUP  telda'!X16</f>
        <v>0</v>
      </c>
      <c r="L56" s="53">
        <f>'LOOKUP  telda'!Y16</f>
        <v>0</v>
      </c>
      <c r="M56" s="53">
        <f>SUM('DATA MTD'!I56:L56)</f>
        <v>0</v>
      </c>
      <c r="N56" s="53">
        <f>'LOOKUP  telda'!Z16</f>
        <v>7</v>
      </c>
      <c r="O56" s="53">
        <f>'LOOKUP  telda'!AA16</f>
        <v>0</v>
      </c>
      <c r="P56" s="53">
        <f>'LOOKUP  telda'!AE16-'LOOKUP  telda'!AA16</f>
        <v>0</v>
      </c>
      <c r="Q56" s="53">
        <f t="shared" si="4"/>
        <v>0</v>
      </c>
      <c r="R56" s="53">
        <f>'LOOKUP  telda'!AF16</f>
        <v>0</v>
      </c>
    </row>
    <row r="57" spans="2:18">
      <c r="B57" s="107"/>
      <c r="C57" s="52" t="s">
        <v>89</v>
      </c>
      <c r="D57" s="53">
        <f>'LOOKUP  telda'!E17</f>
        <v>8</v>
      </c>
      <c r="E57" s="53">
        <f>'LOOKUP  telda'!F17+'LOOKUP  telda'!G17+'LOOKUP  telda'!H17</f>
        <v>0</v>
      </c>
      <c r="F57" s="53">
        <f>'LOOKUP  telda'!I17</f>
        <v>0</v>
      </c>
      <c r="G57" s="53">
        <f>'LOOKUP  telda'!J17</f>
        <v>1</v>
      </c>
      <c r="H57" s="53">
        <f>'LOOKUP  telda'!K17</f>
        <v>0</v>
      </c>
      <c r="I57" s="53">
        <f>'LOOKUP  telda'!L17</f>
        <v>0</v>
      </c>
      <c r="J57" s="53">
        <f>'LOOKUP  telda'!P17</f>
        <v>1</v>
      </c>
      <c r="K57" s="53">
        <f>'LOOKUP  telda'!X17</f>
        <v>1</v>
      </c>
      <c r="L57" s="53">
        <f>'LOOKUP  telda'!Y17</f>
        <v>0</v>
      </c>
      <c r="M57" s="53">
        <f>SUM('DATA MTD'!I57:L57)</f>
        <v>2</v>
      </c>
      <c r="N57" s="53">
        <f>'LOOKUP  telda'!Z17</f>
        <v>5</v>
      </c>
      <c r="O57" s="53">
        <f>'LOOKUP  telda'!AA17</f>
        <v>0</v>
      </c>
      <c r="P57" s="53">
        <f>'LOOKUP  telda'!AE17-'LOOKUP  telda'!AA17</f>
        <v>0</v>
      </c>
      <c r="Q57" s="53">
        <f t="shared" si="4"/>
        <v>0</v>
      </c>
      <c r="R57" s="53">
        <f>'LOOKUP  telda'!AF17</f>
        <v>0</v>
      </c>
    </row>
    <row r="58" spans="2:18">
      <c r="B58" s="107"/>
      <c r="C58" s="52" t="s">
        <v>90</v>
      </c>
      <c r="D58" s="53">
        <f>'LOOKUP  telda'!E18</f>
        <v>29</v>
      </c>
      <c r="E58" s="53">
        <f>'LOOKUP  telda'!F18+'LOOKUP  telda'!G18+'LOOKUP  telda'!H18</f>
        <v>0</v>
      </c>
      <c r="F58" s="53">
        <f>'LOOKUP  telda'!I18</f>
        <v>1</v>
      </c>
      <c r="G58" s="53">
        <f>'LOOKUP  telda'!J18</f>
        <v>2</v>
      </c>
      <c r="H58" s="53">
        <f>'LOOKUP  telda'!K18</f>
        <v>1</v>
      </c>
      <c r="I58" s="53">
        <f>'LOOKUP  telda'!L18</f>
        <v>0</v>
      </c>
      <c r="J58" s="53">
        <f>'LOOKUP  telda'!P18</f>
        <v>0</v>
      </c>
      <c r="K58" s="53">
        <f>'LOOKUP  telda'!X18</f>
        <v>0</v>
      </c>
      <c r="L58" s="53">
        <f>'LOOKUP  telda'!Y18</f>
        <v>0</v>
      </c>
      <c r="M58" s="53">
        <f>SUM('DATA MTD'!I58:L58)</f>
        <v>0</v>
      </c>
      <c r="N58" s="53">
        <f>'LOOKUP  telda'!Z18</f>
        <v>23</v>
      </c>
      <c r="O58" s="53">
        <f>'LOOKUP  telda'!AA18</f>
        <v>0</v>
      </c>
      <c r="P58" s="53">
        <f>'LOOKUP  telda'!AE18-'LOOKUP  telda'!AA18</f>
        <v>2</v>
      </c>
      <c r="Q58" s="53">
        <f t="shared" si="4"/>
        <v>2</v>
      </c>
      <c r="R58" s="53">
        <f>'LOOKUP  telda'!AF18</f>
        <v>0</v>
      </c>
    </row>
    <row r="59" spans="2:18">
      <c r="B59" s="107"/>
      <c r="C59" s="52" t="s">
        <v>91</v>
      </c>
      <c r="D59" s="53">
        <f>'LOOKUP  telda'!E19</f>
        <v>39</v>
      </c>
      <c r="E59" s="53">
        <f>'LOOKUP  telda'!F19+'LOOKUP  telda'!G19+'LOOKUP  telda'!H19</f>
        <v>0</v>
      </c>
      <c r="F59" s="53">
        <f>'LOOKUP  telda'!I19</f>
        <v>0</v>
      </c>
      <c r="G59" s="53">
        <f>'LOOKUP  telda'!J19</f>
        <v>3</v>
      </c>
      <c r="H59" s="53">
        <f>'LOOKUP  telda'!K19</f>
        <v>0</v>
      </c>
      <c r="I59" s="53">
        <f>'LOOKUP  telda'!L19</f>
        <v>0</v>
      </c>
      <c r="J59" s="53">
        <f>'LOOKUP  telda'!P19</f>
        <v>0</v>
      </c>
      <c r="K59" s="53">
        <f>'LOOKUP  telda'!X19</f>
        <v>0</v>
      </c>
      <c r="L59" s="53">
        <f>'LOOKUP  telda'!Y19</f>
        <v>0</v>
      </c>
      <c r="M59" s="53">
        <f>SUM('DATA MTD'!I59:L59)</f>
        <v>0</v>
      </c>
      <c r="N59" s="53">
        <f>'LOOKUP  telda'!Z19</f>
        <v>27</v>
      </c>
      <c r="O59" s="53">
        <f>'LOOKUP  telda'!AA19</f>
        <v>0</v>
      </c>
      <c r="P59" s="53">
        <f>'LOOKUP  telda'!AE19-'LOOKUP  telda'!AA19</f>
        <v>2</v>
      </c>
      <c r="Q59" s="53">
        <f t="shared" si="4"/>
        <v>2</v>
      </c>
      <c r="R59" s="53">
        <f>'LOOKUP  telda'!AF19</f>
        <v>4</v>
      </c>
    </row>
    <row r="60" spans="2:18">
      <c r="B60" s="107"/>
      <c r="C60" s="52" t="s">
        <v>92</v>
      </c>
      <c r="D60" s="53">
        <f>'LOOKUP  telda'!E20</f>
        <v>23</v>
      </c>
      <c r="E60" s="53">
        <f>'LOOKUP  telda'!F20+'LOOKUP  telda'!G20+'LOOKUP  telda'!H20</f>
        <v>0</v>
      </c>
      <c r="F60" s="53">
        <f>'LOOKUP  telda'!I20</f>
        <v>0</v>
      </c>
      <c r="G60" s="53">
        <f>'LOOKUP  telda'!J20</f>
        <v>1</v>
      </c>
      <c r="H60" s="53">
        <f>'LOOKUP  telda'!K20</f>
        <v>0</v>
      </c>
      <c r="I60" s="53">
        <f>'LOOKUP  telda'!L20</f>
        <v>0</v>
      </c>
      <c r="J60" s="53">
        <f>'LOOKUP  telda'!P20</f>
        <v>4</v>
      </c>
      <c r="K60" s="53">
        <f>'LOOKUP  telda'!X20</f>
        <v>0</v>
      </c>
      <c r="L60" s="53">
        <f>'LOOKUP  telda'!Y20</f>
        <v>1</v>
      </c>
      <c r="M60" s="53">
        <f>SUM('DATA MTD'!I60:L60)</f>
        <v>5</v>
      </c>
      <c r="N60" s="53">
        <f>'LOOKUP  telda'!Z20</f>
        <v>12</v>
      </c>
      <c r="O60" s="53">
        <f>'LOOKUP  telda'!AA20</f>
        <v>0</v>
      </c>
      <c r="P60" s="53">
        <f>'LOOKUP  telda'!AE20-'LOOKUP  telda'!AA20</f>
        <v>0</v>
      </c>
      <c r="Q60" s="53">
        <f t="shared" si="4"/>
        <v>0</v>
      </c>
      <c r="R60" s="53">
        <f>'LOOKUP  telda'!AF20</f>
        <v>5</v>
      </c>
    </row>
    <row r="61" spans="2:18">
      <c r="B61" s="107"/>
      <c r="C61" s="52" t="s">
        <v>93</v>
      </c>
      <c r="D61" s="53">
        <f>'LOOKUP  telda'!E21</f>
        <v>21</v>
      </c>
      <c r="E61" s="53">
        <f>'LOOKUP  telda'!F21+'LOOKUP  telda'!G21+'LOOKUP  telda'!H21</f>
        <v>0</v>
      </c>
      <c r="F61" s="53">
        <f>'LOOKUP  telda'!I21</f>
        <v>0</v>
      </c>
      <c r="G61" s="53">
        <f>'LOOKUP  telda'!J21</f>
        <v>1</v>
      </c>
      <c r="H61" s="53">
        <f>'LOOKUP  telda'!K21</f>
        <v>0</v>
      </c>
      <c r="I61" s="53">
        <f>'LOOKUP  telda'!L21</f>
        <v>0</v>
      </c>
      <c r="J61" s="53">
        <f>'LOOKUP  telda'!P21</f>
        <v>3</v>
      </c>
      <c r="K61" s="53">
        <f>'LOOKUP  telda'!X21</f>
        <v>1</v>
      </c>
      <c r="L61" s="53">
        <f>'LOOKUP  telda'!Y21</f>
        <v>0</v>
      </c>
      <c r="M61" s="53">
        <f>SUM('DATA MTD'!I61:L61)</f>
        <v>4</v>
      </c>
      <c r="N61" s="53">
        <f>'LOOKUP  telda'!Z21</f>
        <v>15</v>
      </c>
      <c r="O61" s="53">
        <f>'LOOKUP  telda'!AA21</f>
        <v>0</v>
      </c>
      <c r="P61" s="53">
        <f>'LOOKUP  telda'!AE21-'LOOKUP  telda'!AA21</f>
        <v>0</v>
      </c>
      <c r="Q61" s="53">
        <f t="shared" si="4"/>
        <v>0</v>
      </c>
      <c r="R61" s="53">
        <f>'LOOKUP  telda'!AF21</f>
        <v>1</v>
      </c>
    </row>
    <row r="62" spans="2:18">
      <c r="B62" s="107"/>
      <c r="C62" s="52" t="s">
        <v>94</v>
      </c>
      <c r="D62" s="53">
        <f>'LOOKUP  telda'!E22</f>
        <v>21</v>
      </c>
      <c r="E62" s="53">
        <f>'LOOKUP  telda'!F22+'LOOKUP  telda'!G22+'LOOKUP  telda'!H22</f>
        <v>0</v>
      </c>
      <c r="F62" s="53">
        <f>'LOOKUP  telda'!I22</f>
        <v>0</v>
      </c>
      <c r="G62" s="53">
        <f>'LOOKUP  telda'!J22</f>
        <v>4</v>
      </c>
      <c r="H62" s="53">
        <f>'LOOKUP  telda'!K22</f>
        <v>0</v>
      </c>
      <c r="I62" s="53">
        <f>'LOOKUP  telda'!L22</f>
        <v>0</v>
      </c>
      <c r="J62" s="53">
        <f>'LOOKUP  telda'!P22</f>
        <v>0</v>
      </c>
      <c r="K62" s="53">
        <f>'LOOKUP  telda'!X22</f>
        <v>0</v>
      </c>
      <c r="L62" s="53">
        <f>'LOOKUP  telda'!Y22</f>
        <v>1</v>
      </c>
      <c r="M62" s="53">
        <f>SUM('DATA MTD'!I62:L62)</f>
        <v>1</v>
      </c>
      <c r="N62" s="53">
        <f>'LOOKUP  telda'!Z22</f>
        <v>16</v>
      </c>
      <c r="O62" s="53">
        <f>'LOOKUP  telda'!AA22</f>
        <v>0</v>
      </c>
      <c r="P62" s="53">
        <f>'LOOKUP  telda'!AE22-'LOOKUP  telda'!AA22</f>
        <v>0</v>
      </c>
      <c r="Q62" s="53">
        <f t="shared" si="4"/>
        <v>0</v>
      </c>
      <c r="R62" s="53">
        <f>'LOOKUP  telda'!AF22</f>
        <v>0</v>
      </c>
    </row>
    <row r="63" spans="2:18">
      <c r="B63" s="107"/>
      <c r="C63" s="52" t="s">
        <v>95</v>
      </c>
      <c r="D63" s="53">
        <f>'LOOKUP  telda'!E23</f>
        <v>9</v>
      </c>
      <c r="E63" s="53">
        <f>'LOOKUP  telda'!F23+'LOOKUP  telda'!G23+'LOOKUP  telda'!H23</f>
        <v>0</v>
      </c>
      <c r="F63" s="53">
        <f>'LOOKUP  telda'!I23</f>
        <v>0</v>
      </c>
      <c r="G63" s="53">
        <f>'LOOKUP  telda'!J23</f>
        <v>2</v>
      </c>
      <c r="H63" s="53">
        <f>'LOOKUP  telda'!K23</f>
        <v>0</v>
      </c>
      <c r="I63" s="53">
        <f>'LOOKUP  telda'!L23</f>
        <v>0</v>
      </c>
      <c r="J63" s="53">
        <f>'LOOKUP  telda'!P23</f>
        <v>1</v>
      </c>
      <c r="K63" s="53">
        <f>'LOOKUP  telda'!X23</f>
        <v>0</v>
      </c>
      <c r="L63" s="53">
        <f>'LOOKUP  telda'!Y23</f>
        <v>0</v>
      </c>
      <c r="M63" s="53">
        <f>SUM('DATA MTD'!I63:L63)</f>
        <v>1</v>
      </c>
      <c r="N63" s="53">
        <f>'LOOKUP  telda'!Z23</f>
        <v>6</v>
      </c>
      <c r="O63" s="53">
        <f>'LOOKUP  telda'!AA23</f>
        <v>0</v>
      </c>
      <c r="P63" s="53">
        <f>'LOOKUP  telda'!AE23-'LOOKUP  telda'!AA23</f>
        <v>0</v>
      </c>
      <c r="Q63" s="53">
        <f t="shared" si="4"/>
        <v>0</v>
      </c>
      <c r="R63" s="53">
        <f>'LOOKUP  telda'!AF23</f>
        <v>0</v>
      </c>
    </row>
    <row r="64" spans="2:18">
      <c r="B64" s="107"/>
      <c r="C64" s="52" t="s">
        <v>96</v>
      </c>
      <c r="D64" s="53">
        <f>'LOOKUP  telda'!E24</f>
        <v>10</v>
      </c>
      <c r="E64" s="53">
        <f>'LOOKUP  telda'!F24+'LOOKUP  telda'!G24+'LOOKUP  telda'!H24</f>
        <v>0</v>
      </c>
      <c r="F64" s="53">
        <f>'LOOKUP  telda'!I24</f>
        <v>0</v>
      </c>
      <c r="G64" s="53">
        <f>'LOOKUP  telda'!J24</f>
        <v>0</v>
      </c>
      <c r="H64" s="53">
        <f>'LOOKUP  telda'!K24</f>
        <v>0</v>
      </c>
      <c r="I64" s="53">
        <f>'LOOKUP  telda'!L24</f>
        <v>0</v>
      </c>
      <c r="J64" s="53">
        <f>'LOOKUP  telda'!P24</f>
        <v>0</v>
      </c>
      <c r="K64" s="53">
        <f>'LOOKUP  telda'!X24</f>
        <v>0</v>
      </c>
      <c r="L64" s="53">
        <f>'LOOKUP  telda'!Y24</f>
        <v>0</v>
      </c>
      <c r="M64" s="53">
        <f>SUM('DATA MTD'!I64:L64)</f>
        <v>0</v>
      </c>
      <c r="N64" s="53">
        <f>'LOOKUP  telda'!Z24</f>
        <v>10</v>
      </c>
      <c r="O64" s="53">
        <f>'LOOKUP  telda'!AA24</f>
        <v>0</v>
      </c>
      <c r="P64" s="53">
        <f>'LOOKUP  telda'!AE24-'LOOKUP  telda'!AA24</f>
        <v>0</v>
      </c>
      <c r="Q64" s="53">
        <f t="shared" si="4"/>
        <v>0</v>
      </c>
      <c r="R64" s="53">
        <f>'LOOKUP  telda'!AF24</f>
        <v>0</v>
      </c>
    </row>
    <row r="65" spans="2:18">
      <c r="B65" s="107"/>
      <c r="C65" s="52" t="s">
        <v>97</v>
      </c>
      <c r="D65" s="53">
        <f>'LOOKUP  telda'!E25</f>
        <v>11</v>
      </c>
      <c r="E65" s="53">
        <f>'LOOKUP  telda'!F25+'LOOKUP  telda'!G25+'LOOKUP  telda'!H25</f>
        <v>0</v>
      </c>
      <c r="F65" s="53">
        <f>'LOOKUP  telda'!I25</f>
        <v>0</v>
      </c>
      <c r="G65" s="53">
        <f>'LOOKUP  telda'!J25</f>
        <v>0</v>
      </c>
      <c r="H65" s="53">
        <f>'LOOKUP  telda'!K25</f>
        <v>0</v>
      </c>
      <c r="I65" s="53">
        <f>'LOOKUP  telda'!L25</f>
        <v>0</v>
      </c>
      <c r="J65" s="53">
        <f>'LOOKUP  telda'!P25</f>
        <v>0</v>
      </c>
      <c r="K65" s="53">
        <f>'LOOKUP  telda'!X25</f>
        <v>0</v>
      </c>
      <c r="L65" s="53">
        <f>'LOOKUP  telda'!Y25</f>
        <v>0</v>
      </c>
      <c r="M65" s="53">
        <f>SUM('DATA MTD'!I65:L65)</f>
        <v>0</v>
      </c>
      <c r="N65" s="53">
        <f>'LOOKUP  telda'!Z25</f>
        <v>8</v>
      </c>
      <c r="O65" s="53">
        <f>'LOOKUP  telda'!AA25</f>
        <v>2</v>
      </c>
      <c r="P65" s="53">
        <f>'LOOKUP  telda'!AE25-'LOOKUP  telda'!AA25</f>
        <v>0</v>
      </c>
      <c r="Q65" s="53">
        <f t="shared" si="4"/>
        <v>2</v>
      </c>
      <c r="R65" s="53">
        <f>'LOOKUP  telda'!AF25</f>
        <v>1</v>
      </c>
    </row>
    <row r="66" spans="2:18">
      <c r="B66" s="108"/>
      <c r="C66" s="52" t="s">
        <v>98</v>
      </c>
      <c r="D66" s="53">
        <f>'LOOKUP  telda'!E26</f>
        <v>25</v>
      </c>
      <c r="E66" s="53">
        <f>'LOOKUP  telda'!F26+'LOOKUP  telda'!G26+'LOOKUP  telda'!H26</f>
        <v>0</v>
      </c>
      <c r="F66" s="53">
        <f>'LOOKUP  telda'!I26</f>
        <v>0</v>
      </c>
      <c r="G66" s="53">
        <f>'LOOKUP  telda'!J26</f>
        <v>2</v>
      </c>
      <c r="H66" s="53">
        <f>'LOOKUP  telda'!K26</f>
        <v>0</v>
      </c>
      <c r="I66" s="53">
        <f>'LOOKUP  telda'!L26</f>
        <v>0</v>
      </c>
      <c r="J66" s="53">
        <f>'LOOKUP  telda'!P26</f>
        <v>0</v>
      </c>
      <c r="K66" s="53">
        <f>'LOOKUP  telda'!X26</f>
        <v>0</v>
      </c>
      <c r="L66" s="53">
        <f>'LOOKUP  telda'!Y26</f>
        <v>2</v>
      </c>
      <c r="M66" s="53">
        <f>SUM('DATA MTD'!I66:L66)</f>
        <v>2</v>
      </c>
      <c r="N66" s="53">
        <f>'LOOKUP  telda'!Z26</f>
        <v>18</v>
      </c>
      <c r="O66" s="53">
        <f>'LOOKUP  telda'!AA26</f>
        <v>0</v>
      </c>
      <c r="P66" s="53">
        <f>'LOOKUP  telda'!AE26-'LOOKUP  telda'!AA26</f>
        <v>0</v>
      </c>
      <c r="Q66" s="53">
        <f t="shared" si="4"/>
        <v>0</v>
      </c>
      <c r="R66" s="53">
        <f>'LOOKUP  telda'!AF26</f>
        <v>3</v>
      </c>
    </row>
    <row r="67" spans="2:18">
      <c r="B67" s="106" t="s">
        <v>42</v>
      </c>
      <c r="C67" s="52" t="s">
        <v>99</v>
      </c>
      <c r="D67" s="53">
        <f>'LOOKUP  telda'!E27</f>
        <v>15</v>
      </c>
      <c r="E67" s="53">
        <f>'LOOKUP  telda'!F27+'LOOKUP  telda'!G27+'LOOKUP  telda'!H27</f>
        <v>0</v>
      </c>
      <c r="F67" s="53">
        <f>'LOOKUP  telda'!I27</f>
        <v>0</v>
      </c>
      <c r="G67" s="53">
        <f>'LOOKUP  telda'!J27</f>
        <v>0</v>
      </c>
      <c r="H67" s="53">
        <f>'LOOKUP  telda'!K27</f>
        <v>0</v>
      </c>
      <c r="I67" s="53">
        <f>'LOOKUP  telda'!L27</f>
        <v>0</v>
      </c>
      <c r="J67" s="53">
        <f>'LOOKUP  telda'!P27</f>
        <v>0</v>
      </c>
      <c r="K67" s="53">
        <f>'LOOKUP  telda'!X27</f>
        <v>0</v>
      </c>
      <c r="L67" s="53">
        <f>'LOOKUP  telda'!Y27</f>
        <v>0</v>
      </c>
      <c r="M67" s="53">
        <f>SUM('DATA MTD'!I67:L67)</f>
        <v>0</v>
      </c>
      <c r="N67" s="53">
        <f>'LOOKUP  telda'!Z27</f>
        <v>14</v>
      </c>
      <c r="O67" s="53">
        <f>'LOOKUP  telda'!AA27</f>
        <v>0</v>
      </c>
      <c r="P67" s="53">
        <f>'LOOKUP  telda'!AE27-'LOOKUP  telda'!AA27</f>
        <v>1</v>
      </c>
      <c r="Q67" s="53">
        <f t="shared" si="4"/>
        <v>1</v>
      </c>
      <c r="R67" s="53">
        <f>'LOOKUP  telda'!AF27</f>
        <v>0</v>
      </c>
    </row>
    <row r="68" spans="2:18">
      <c r="B68" s="107"/>
      <c r="C68" s="52" t="s">
        <v>100</v>
      </c>
      <c r="D68" s="53">
        <f>'LOOKUP  telda'!E28</f>
        <v>12</v>
      </c>
      <c r="E68" s="53">
        <f>'LOOKUP  telda'!F28+'LOOKUP  telda'!G28+'LOOKUP  telda'!H28</f>
        <v>0</v>
      </c>
      <c r="F68" s="53">
        <f>'LOOKUP  telda'!I28</f>
        <v>0</v>
      </c>
      <c r="G68" s="53">
        <f>'LOOKUP  telda'!J28</f>
        <v>1</v>
      </c>
      <c r="H68" s="53">
        <f>'LOOKUP  telda'!K28</f>
        <v>0</v>
      </c>
      <c r="I68" s="53">
        <f>'LOOKUP  telda'!L28</f>
        <v>0</v>
      </c>
      <c r="J68" s="53">
        <f>'LOOKUP  telda'!P28</f>
        <v>1</v>
      </c>
      <c r="K68" s="53">
        <f>'LOOKUP  telda'!X28</f>
        <v>0</v>
      </c>
      <c r="L68" s="53">
        <f>'LOOKUP  telda'!Y28</f>
        <v>0</v>
      </c>
      <c r="M68" s="53">
        <f>SUM('DATA MTD'!I68:L68)</f>
        <v>1</v>
      </c>
      <c r="N68" s="53">
        <f>'LOOKUP  telda'!Z28</f>
        <v>10</v>
      </c>
      <c r="O68" s="53">
        <f>'LOOKUP  telda'!AA28</f>
        <v>0</v>
      </c>
      <c r="P68" s="53">
        <f>'LOOKUP  telda'!AE28-'LOOKUP  telda'!AA28</f>
        <v>0</v>
      </c>
      <c r="Q68" s="53">
        <f t="shared" si="4"/>
        <v>0</v>
      </c>
      <c r="R68" s="53">
        <f>'LOOKUP  telda'!AF28</f>
        <v>0</v>
      </c>
    </row>
    <row r="69" spans="2:18" ht="30">
      <c r="B69" s="107"/>
      <c r="C69" s="52" t="s">
        <v>101</v>
      </c>
      <c r="D69" s="53">
        <f>'LOOKUP  telda'!E29</f>
        <v>45</v>
      </c>
      <c r="E69" s="53">
        <f>'LOOKUP  telda'!F29+'LOOKUP  telda'!G29+'LOOKUP  telda'!H29</f>
        <v>5</v>
      </c>
      <c r="F69" s="53">
        <f>'LOOKUP  telda'!I29</f>
        <v>1</v>
      </c>
      <c r="G69" s="53">
        <f>'LOOKUP  telda'!J29</f>
        <v>3</v>
      </c>
      <c r="H69" s="53">
        <f>'LOOKUP  telda'!K29</f>
        <v>0</v>
      </c>
      <c r="I69" s="53">
        <f>'LOOKUP  telda'!L29</f>
        <v>1</v>
      </c>
      <c r="J69" s="53">
        <f>'LOOKUP  telda'!P29</f>
        <v>1</v>
      </c>
      <c r="K69" s="53">
        <f>'LOOKUP  telda'!X29</f>
        <v>2</v>
      </c>
      <c r="L69" s="53">
        <f>'LOOKUP  telda'!Y29</f>
        <v>0</v>
      </c>
      <c r="M69" s="53">
        <f>SUM('DATA MTD'!I69:L69)</f>
        <v>4</v>
      </c>
      <c r="N69" s="53">
        <f>'LOOKUP  telda'!Z29</f>
        <v>24</v>
      </c>
      <c r="O69" s="53">
        <f>'LOOKUP  telda'!AA29</f>
        <v>2</v>
      </c>
      <c r="P69" s="53">
        <f>'LOOKUP  telda'!AE29-'LOOKUP  telda'!AA29</f>
        <v>0</v>
      </c>
      <c r="Q69" s="53">
        <f t="shared" si="4"/>
        <v>2</v>
      </c>
      <c r="R69" s="53">
        <f>'LOOKUP  telda'!AF29</f>
        <v>6</v>
      </c>
    </row>
    <row r="70" spans="2:18">
      <c r="B70" s="107"/>
      <c r="C70" s="52" t="s">
        <v>102</v>
      </c>
      <c r="D70" s="53">
        <f>'LOOKUP  telda'!E30</f>
        <v>16</v>
      </c>
      <c r="E70" s="53">
        <f>'LOOKUP  telda'!F30+'LOOKUP  telda'!G30+'LOOKUP  telda'!H30</f>
        <v>0</v>
      </c>
      <c r="F70" s="53">
        <f>'LOOKUP  telda'!I30</f>
        <v>0</v>
      </c>
      <c r="G70" s="53">
        <f>'LOOKUP  telda'!J30</f>
        <v>0</v>
      </c>
      <c r="H70" s="53">
        <f>'LOOKUP  telda'!K30</f>
        <v>0</v>
      </c>
      <c r="I70" s="53">
        <f>'LOOKUP  telda'!L30</f>
        <v>0</v>
      </c>
      <c r="J70" s="53">
        <f>'LOOKUP  telda'!P30</f>
        <v>0</v>
      </c>
      <c r="K70" s="53">
        <f>'LOOKUP  telda'!X30</f>
        <v>0</v>
      </c>
      <c r="L70" s="53">
        <f>'LOOKUP  telda'!Y30</f>
        <v>0</v>
      </c>
      <c r="M70" s="53">
        <f>SUM('DATA MTD'!I70:L70)</f>
        <v>0</v>
      </c>
      <c r="N70" s="53">
        <f>'LOOKUP  telda'!Z30</f>
        <v>14</v>
      </c>
      <c r="O70" s="53">
        <f>'LOOKUP  telda'!AA30</f>
        <v>0</v>
      </c>
      <c r="P70" s="53">
        <f>'LOOKUP  telda'!AE30-'LOOKUP  telda'!AA30</f>
        <v>0</v>
      </c>
      <c r="Q70" s="53">
        <f t="shared" si="4"/>
        <v>0</v>
      </c>
      <c r="R70" s="53">
        <f>'LOOKUP  telda'!AF30</f>
        <v>2</v>
      </c>
    </row>
    <row r="71" spans="2:18">
      <c r="B71" s="107"/>
      <c r="C71" s="52" t="s">
        <v>103</v>
      </c>
      <c r="D71" s="53">
        <f>'LOOKUP  telda'!E31</f>
        <v>16</v>
      </c>
      <c r="E71" s="53">
        <f>'LOOKUP  telda'!F31+'LOOKUP  telda'!G31+'LOOKUP  telda'!H31</f>
        <v>0</v>
      </c>
      <c r="F71" s="53">
        <f>'LOOKUP  telda'!I31</f>
        <v>0</v>
      </c>
      <c r="G71" s="53">
        <f>'LOOKUP  telda'!J31</f>
        <v>0</v>
      </c>
      <c r="H71" s="53">
        <f>'LOOKUP  telda'!K31</f>
        <v>0</v>
      </c>
      <c r="I71" s="53">
        <f>'LOOKUP  telda'!L31</f>
        <v>0</v>
      </c>
      <c r="J71" s="53">
        <f>'LOOKUP  telda'!P31</f>
        <v>0</v>
      </c>
      <c r="K71" s="53">
        <f>'LOOKUP  telda'!X31</f>
        <v>1</v>
      </c>
      <c r="L71" s="53">
        <f>'LOOKUP  telda'!Y31</f>
        <v>0</v>
      </c>
      <c r="M71" s="53">
        <f>SUM('DATA MTD'!I71:L71)</f>
        <v>1</v>
      </c>
      <c r="N71" s="53">
        <f>'LOOKUP  telda'!Z31</f>
        <v>15</v>
      </c>
      <c r="O71" s="53">
        <f>'LOOKUP  telda'!AA31</f>
        <v>0</v>
      </c>
      <c r="P71" s="53">
        <f>'LOOKUP  telda'!AE31-'LOOKUP  telda'!AA31</f>
        <v>0</v>
      </c>
      <c r="Q71" s="53">
        <f t="shared" si="4"/>
        <v>0</v>
      </c>
      <c r="R71" s="53">
        <f>'LOOKUP  telda'!AF31</f>
        <v>0</v>
      </c>
    </row>
    <row r="72" spans="2:18">
      <c r="B72" s="107"/>
      <c r="C72" s="52" t="s">
        <v>104</v>
      </c>
      <c r="D72" s="53">
        <f>'LOOKUP  telda'!E32</f>
        <v>6</v>
      </c>
      <c r="E72" s="53">
        <f>'LOOKUP  telda'!F32+'LOOKUP  telda'!G32+'LOOKUP  telda'!H32</f>
        <v>0</v>
      </c>
      <c r="F72" s="53">
        <f>'LOOKUP  telda'!I32</f>
        <v>0</v>
      </c>
      <c r="G72" s="53">
        <f>'LOOKUP  telda'!J32</f>
        <v>0</v>
      </c>
      <c r="H72" s="53">
        <f>'LOOKUP  telda'!K32</f>
        <v>0</v>
      </c>
      <c r="I72" s="53">
        <f>'LOOKUP  telda'!L32</f>
        <v>0</v>
      </c>
      <c r="J72" s="53">
        <f>'LOOKUP  telda'!P32</f>
        <v>0</v>
      </c>
      <c r="K72" s="53">
        <f>'LOOKUP  telda'!X32</f>
        <v>0</v>
      </c>
      <c r="L72" s="53">
        <f>'LOOKUP  telda'!Y32</f>
        <v>0</v>
      </c>
      <c r="M72" s="53">
        <f>SUM('DATA MTD'!I72:L72)</f>
        <v>0</v>
      </c>
      <c r="N72" s="53">
        <f>'LOOKUP  telda'!Z32</f>
        <v>6</v>
      </c>
      <c r="O72" s="53">
        <f>'LOOKUP  telda'!AA32</f>
        <v>0</v>
      </c>
      <c r="P72" s="53">
        <f>'LOOKUP  telda'!AE32-'LOOKUP  telda'!AA32</f>
        <v>0</v>
      </c>
      <c r="Q72" s="53">
        <f t="shared" si="4"/>
        <v>0</v>
      </c>
      <c r="R72" s="53">
        <f>'LOOKUP  telda'!AF32</f>
        <v>0</v>
      </c>
    </row>
    <row r="73" spans="2:18">
      <c r="B73" s="107"/>
      <c r="C73" s="52" t="s">
        <v>105</v>
      </c>
      <c r="D73" s="53">
        <f>'LOOKUP  telda'!E33</f>
        <v>23</v>
      </c>
      <c r="E73" s="53">
        <f>'LOOKUP  telda'!F33+'LOOKUP  telda'!G33+'LOOKUP  telda'!H33</f>
        <v>0</v>
      </c>
      <c r="F73" s="53">
        <f>'LOOKUP  telda'!I33</f>
        <v>1</v>
      </c>
      <c r="G73" s="53">
        <f>'LOOKUP  telda'!J33</f>
        <v>0</v>
      </c>
      <c r="H73" s="53">
        <f>'LOOKUP  telda'!K33</f>
        <v>0</v>
      </c>
      <c r="I73" s="53">
        <f>'LOOKUP  telda'!L33</f>
        <v>0</v>
      </c>
      <c r="J73" s="53">
        <f>'LOOKUP  telda'!P33</f>
        <v>1</v>
      </c>
      <c r="K73" s="53">
        <f>'LOOKUP  telda'!X33</f>
        <v>2</v>
      </c>
      <c r="L73" s="53">
        <f>'LOOKUP  telda'!Y33</f>
        <v>0</v>
      </c>
      <c r="M73" s="53">
        <f>SUM('DATA MTD'!I73:L73)</f>
        <v>3</v>
      </c>
      <c r="N73" s="53">
        <f>'LOOKUP  telda'!Z33</f>
        <v>15</v>
      </c>
      <c r="O73" s="53">
        <f>'LOOKUP  telda'!AA33</f>
        <v>0</v>
      </c>
      <c r="P73" s="53">
        <f>'LOOKUP  telda'!AE33-'LOOKUP  telda'!AA33</f>
        <v>1</v>
      </c>
      <c r="Q73" s="53">
        <f t="shared" si="4"/>
        <v>1</v>
      </c>
      <c r="R73" s="53">
        <f>'LOOKUP  telda'!AF33</f>
        <v>2</v>
      </c>
    </row>
    <row r="74" spans="2:18">
      <c r="B74" s="107"/>
      <c r="C74" s="52" t="s">
        <v>106</v>
      </c>
      <c r="D74" s="53">
        <f>'LOOKUP  telda'!E34</f>
        <v>27</v>
      </c>
      <c r="E74" s="53">
        <f>'LOOKUP  telda'!F34+'LOOKUP  telda'!G34+'LOOKUP  telda'!H34</f>
        <v>2</v>
      </c>
      <c r="F74" s="53">
        <f>'LOOKUP  telda'!I34</f>
        <v>1</v>
      </c>
      <c r="G74" s="53">
        <f>'LOOKUP  telda'!J34</f>
        <v>0</v>
      </c>
      <c r="H74" s="53">
        <f>'LOOKUP  telda'!K34</f>
        <v>0</v>
      </c>
      <c r="I74" s="53">
        <f>'LOOKUP  telda'!L34</f>
        <v>0</v>
      </c>
      <c r="J74" s="53">
        <f>'LOOKUP  telda'!P34</f>
        <v>1</v>
      </c>
      <c r="K74" s="53">
        <f>'LOOKUP  telda'!X34</f>
        <v>1</v>
      </c>
      <c r="L74" s="53">
        <f>'LOOKUP  telda'!Y34</f>
        <v>0</v>
      </c>
      <c r="M74" s="53">
        <f>SUM('DATA MTD'!I74:L74)</f>
        <v>2</v>
      </c>
      <c r="N74" s="53">
        <f>'LOOKUP  telda'!Z34</f>
        <v>19</v>
      </c>
      <c r="O74" s="53">
        <f>'LOOKUP  telda'!AA34</f>
        <v>2</v>
      </c>
      <c r="P74" s="53">
        <f>'LOOKUP  telda'!AE34-'LOOKUP  telda'!AA34</f>
        <v>0</v>
      </c>
      <c r="Q74" s="53">
        <f t="shared" si="4"/>
        <v>2</v>
      </c>
      <c r="R74" s="53">
        <f>'LOOKUP  telda'!AF34</f>
        <v>1</v>
      </c>
    </row>
    <row r="75" spans="2:18">
      <c r="B75" s="107"/>
      <c r="C75" s="52" t="s">
        <v>107</v>
      </c>
      <c r="D75" s="53">
        <f>'LOOKUP  telda'!E35</f>
        <v>8</v>
      </c>
      <c r="E75" s="53">
        <f>'LOOKUP  telda'!F35+'LOOKUP  telda'!G35+'LOOKUP  telda'!H35</f>
        <v>0</v>
      </c>
      <c r="F75" s="53">
        <f>'LOOKUP  telda'!I35</f>
        <v>1</v>
      </c>
      <c r="G75" s="53">
        <f>'LOOKUP  telda'!J35</f>
        <v>0</v>
      </c>
      <c r="H75" s="53">
        <f>'LOOKUP  telda'!K35</f>
        <v>0</v>
      </c>
      <c r="I75" s="53">
        <f>'LOOKUP  telda'!L35</f>
        <v>0</v>
      </c>
      <c r="J75" s="53">
        <f>'LOOKUP  telda'!P35</f>
        <v>0</v>
      </c>
      <c r="K75" s="53">
        <f>'LOOKUP  telda'!X35</f>
        <v>1</v>
      </c>
      <c r="L75" s="53">
        <f>'LOOKUP  telda'!Y35</f>
        <v>0</v>
      </c>
      <c r="M75" s="53">
        <f>SUM('DATA MTD'!I75:L75)</f>
        <v>1</v>
      </c>
      <c r="N75" s="53">
        <f>'LOOKUP  telda'!Z35</f>
        <v>6</v>
      </c>
      <c r="O75" s="53">
        <f>'LOOKUP  telda'!AA35</f>
        <v>0</v>
      </c>
      <c r="P75" s="53">
        <f>'LOOKUP  telda'!AE35-'LOOKUP  telda'!AA35</f>
        <v>0</v>
      </c>
      <c r="Q75" s="53">
        <f t="shared" si="4"/>
        <v>0</v>
      </c>
      <c r="R75" s="53">
        <f>'LOOKUP  telda'!AF35</f>
        <v>0</v>
      </c>
    </row>
    <row r="76" spans="2:18">
      <c r="B76" s="108"/>
      <c r="C76" s="52" t="s">
        <v>108</v>
      </c>
      <c r="D76" s="53">
        <f>'LOOKUP  telda'!E36</f>
        <v>8</v>
      </c>
      <c r="E76" s="53">
        <f>'LOOKUP  telda'!F36+'LOOKUP  telda'!G36+'LOOKUP  telda'!H36</f>
        <v>0</v>
      </c>
      <c r="F76" s="53">
        <f>'LOOKUP  telda'!I36</f>
        <v>0</v>
      </c>
      <c r="G76" s="53">
        <f>'LOOKUP  telda'!J36</f>
        <v>3</v>
      </c>
      <c r="H76" s="53">
        <f>'LOOKUP  telda'!K36</f>
        <v>0</v>
      </c>
      <c r="I76" s="53">
        <f>'LOOKUP  telda'!L36</f>
        <v>0</v>
      </c>
      <c r="J76" s="53">
        <f>'LOOKUP  telda'!P36</f>
        <v>0</v>
      </c>
      <c r="K76" s="53">
        <f>'LOOKUP  telda'!X36</f>
        <v>1</v>
      </c>
      <c r="L76" s="53">
        <f>'LOOKUP  telda'!Y36</f>
        <v>1</v>
      </c>
      <c r="M76" s="53">
        <f>SUM('DATA MTD'!I76:L76)</f>
        <v>2</v>
      </c>
      <c r="N76" s="53">
        <f>'LOOKUP  telda'!Z36</f>
        <v>3</v>
      </c>
      <c r="O76" s="53">
        <f>'LOOKUP  telda'!AA36</f>
        <v>0</v>
      </c>
      <c r="P76" s="53">
        <f>'LOOKUP  telda'!AE36-'LOOKUP  telda'!AA36</f>
        <v>0</v>
      </c>
      <c r="Q76" s="53">
        <f t="shared" si="4"/>
        <v>0</v>
      </c>
      <c r="R76" s="53">
        <f>'LOOKUP  telda'!AF36</f>
        <v>0</v>
      </c>
    </row>
    <row r="77" spans="2:18">
      <c r="B77" s="106" t="s">
        <v>70</v>
      </c>
      <c r="C77" s="52" t="s">
        <v>109</v>
      </c>
      <c r="D77" s="53">
        <f>'LOOKUP  telda'!E37</f>
        <v>1</v>
      </c>
      <c r="E77" s="53">
        <f>'LOOKUP  telda'!F37+'LOOKUP  telda'!G37+'LOOKUP  telda'!H37</f>
        <v>0</v>
      </c>
      <c r="F77" s="53">
        <f>'LOOKUP  telda'!I37</f>
        <v>0</v>
      </c>
      <c r="G77" s="53">
        <f>'LOOKUP  telda'!J37</f>
        <v>0</v>
      </c>
      <c r="H77" s="53">
        <f>'LOOKUP  telda'!K37</f>
        <v>0</v>
      </c>
      <c r="I77" s="53">
        <f>'LOOKUP  telda'!L37</f>
        <v>0</v>
      </c>
      <c r="J77" s="53">
        <f>'LOOKUP  telda'!P37</f>
        <v>0</v>
      </c>
      <c r="K77" s="53">
        <f>'LOOKUP  telda'!X37</f>
        <v>0</v>
      </c>
      <c r="L77" s="53">
        <f>'LOOKUP  telda'!Y37</f>
        <v>0</v>
      </c>
      <c r="M77" s="53">
        <f>SUM('DATA MTD'!I77:L77)</f>
        <v>0</v>
      </c>
      <c r="N77" s="53">
        <f>'LOOKUP  telda'!Z37</f>
        <v>1</v>
      </c>
      <c r="O77" s="53">
        <f>'LOOKUP  telda'!AA37</f>
        <v>0</v>
      </c>
      <c r="P77" s="53">
        <f>'LOOKUP  telda'!AE37-'LOOKUP  telda'!AA37</f>
        <v>0</v>
      </c>
      <c r="Q77" s="53">
        <f t="shared" si="4"/>
        <v>0</v>
      </c>
      <c r="R77" s="53">
        <f>'LOOKUP  telda'!AF37</f>
        <v>0</v>
      </c>
    </row>
    <row r="78" spans="2:18">
      <c r="B78" s="107"/>
      <c r="C78" s="52" t="s">
        <v>110</v>
      </c>
      <c r="D78" s="53">
        <f>'LOOKUP  telda'!E38</f>
        <v>21</v>
      </c>
      <c r="E78" s="53">
        <f>'LOOKUP  telda'!F38+'LOOKUP  telda'!G38+'LOOKUP  telda'!H38</f>
        <v>0</v>
      </c>
      <c r="F78" s="53">
        <f>'LOOKUP  telda'!I38</f>
        <v>0</v>
      </c>
      <c r="G78" s="53">
        <f>'LOOKUP  telda'!J38</f>
        <v>1</v>
      </c>
      <c r="H78" s="53">
        <f>'LOOKUP  telda'!K38</f>
        <v>0</v>
      </c>
      <c r="I78" s="53">
        <f>'LOOKUP  telda'!L38</f>
        <v>0</v>
      </c>
      <c r="J78" s="53">
        <f>'LOOKUP  telda'!P38</f>
        <v>2</v>
      </c>
      <c r="K78" s="53">
        <f>'LOOKUP  telda'!X38</f>
        <v>1</v>
      </c>
      <c r="L78" s="53">
        <f>'LOOKUP  telda'!Y38</f>
        <v>2</v>
      </c>
      <c r="M78" s="53">
        <f>SUM('DATA MTD'!I78:L78)</f>
        <v>5</v>
      </c>
      <c r="N78" s="53">
        <f>'LOOKUP  telda'!Z38</f>
        <v>7</v>
      </c>
      <c r="O78" s="53">
        <f>'LOOKUP  telda'!AA38</f>
        <v>0</v>
      </c>
      <c r="P78" s="53">
        <f>'LOOKUP  telda'!AE38-'LOOKUP  telda'!AA38</f>
        <v>0</v>
      </c>
      <c r="Q78" s="53">
        <f t="shared" si="4"/>
        <v>0</v>
      </c>
      <c r="R78" s="53">
        <f>'LOOKUP  telda'!AF38</f>
        <v>8</v>
      </c>
    </row>
    <row r="79" spans="2:18">
      <c r="B79" s="107"/>
      <c r="C79" s="52" t="s">
        <v>111</v>
      </c>
      <c r="D79" s="53">
        <f>'LOOKUP  telda'!E39</f>
        <v>9</v>
      </c>
      <c r="E79" s="53">
        <f>'LOOKUP  telda'!F39+'LOOKUP  telda'!G39+'LOOKUP  telda'!H39</f>
        <v>0</v>
      </c>
      <c r="F79" s="53">
        <f>'LOOKUP  telda'!I39</f>
        <v>0</v>
      </c>
      <c r="G79" s="53">
        <f>'LOOKUP  telda'!J39</f>
        <v>1</v>
      </c>
      <c r="H79" s="53">
        <f>'LOOKUP  telda'!K39</f>
        <v>0</v>
      </c>
      <c r="I79" s="53">
        <f>'LOOKUP  telda'!L39</f>
        <v>0</v>
      </c>
      <c r="J79" s="53">
        <f>'LOOKUP  telda'!P39</f>
        <v>3</v>
      </c>
      <c r="K79" s="53">
        <f>'LOOKUP  telda'!X39</f>
        <v>0</v>
      </c>
      <c r="L79" s="53">
        <f>'LOOKUP  telda'!Y39</f>
        <v>1</v>
      </c>
      <c r="M79" s="53">
        <f>SUM('DATA MTD'!I79:L79)</f>
        <v>4</v>
      </c>
      <c r="N79" s="53">
        <f>'LOOKUP  telda'!Z39</f>
        <v>4</v>
      </c>
      <c r="O79" s="53">
        <f>'LOOKUP  telda'!AA39</f>
        <v>0</v>
      </c>
      <c r="P79" s="53">
        <f>'LOOKUP  telda'!AE39-'LOOKUP  telda'!AA39</f>
        <v>0</v>
      </c>
      <c r="Q79" s="53">
        <f t="shared" si="4"/>
        <v>0</v>
      </c>
      <c r="R79" s="53">
        <f>'LOOKUP  telda'!AF39</f>
        <v>0</v>
      </c>
    </row>
    <row r="80" spans="2:18" ht="30">
      <c r="B80" s="107"/>
      <c r="C80" s="52" t="s">
        <v>112</v>
      </c>
      <c r="D80" s="53">
        <f>'LOOKUP  telda'!E40</f>
        <v>19</v>
      </c>
      <c r="E80" s="53">
        <f>'LOOKUP  telda'!F40+'LOOKUP  telda'!G40+'LOOKUP  telda'!H40</f>
        <v>0</v>
      </c>
      <c r="F80" s="53">
        <f>'LOOKUP  telda'!I40</f>
        <v>0</v>
      </c>
      <c r="G80" s="53">
        <f>'LOOKUP  telda'!J40</f>
        <v>1</v>
      </c>
      <c r="H80" s="53">
        <f>'LOOKUP  telda'!K40</f>
        <v>1</v>
      </c>
      <c r="I80" s="53">
        <f>'LOOKUP  telda'!L40</f>
        <v>0</v>
      </c>
      <c r="J80" s="53">
        <f>'LOOKUP  telda'!P40</f>
        <v>0</v>
      </c>
      <c r="K80" s="53">
        <f>'LOOKUP  telda'!X40</f>
        <v>0</v>
      </c>
      <c r="L80" s="53">
        <f>'LOOKUP  telda'!Y40</f>
        <v>0</v>
      </c>
      <c r="M80" s="53">
        <f>SUM('DATA MTD'!I80:L80)</f>
        <v>0</v>
      </c>
      <c r="N80" s="53">
        <f>'LOOKUP  telda'!Z40</f>
        <v>16</v>
      </c>
      <c r="O80" s="53">
        <f>'LOOKUP  telda'!AA40</f>
        <v>0</v>
      </c>
      <c r="P80" s="53">
        <f>'LOOKUP  telda'!AE40-'LOOKUP  telda'!AA40</f>
        <v>0</v>
      </c>
      <c r="Q80" s="53">
        <f t="shared" si="4"/>
        <v>0</v>
      </c>
      <c r="R80" s="53">
        <f>'LOOKUP  telda'!AF40</f>
        <v>1</v>
      </c>
    </row>
    <row r="81" spans="2:18">
      <c r="B81" s="107"/>
      <c r="C81" s="52" t="s">
        <v>113</v>
      </c>
      <c r="D81" s="53">
        <f>'LOOKUP  telda'!E41</f>
        <v>12</v>
      </c>
      <c r="E81" s="53">
        <f>'LOOKUP  telda'!F41+'LOOKUP  telda'!G41+'LOOKUP  telda'!H41</f>
        <v>1</v>
      </c>
      <c r="F81" s="53">
        <f>'LOOKUP  telda'!I41</f>
        <v>1</v>
      </c>
      <c r="G81" s="53">
        <f>'LOOKUP  telda'!J41</f>
        <v>0</v>
      </c>
      <c r="H81" s="53">
        <f>'LOOKUP  telda'!K41</f>
        <v>0</v>
      </c>
      <c r="I81" s="53">
        <f>'LOOKUP  telda'!L41</f>
        <v>0</v>
      </c>
      <c r="J81" s="53">
        <f>'LOOKUP  telda'!P41</f>
        <v>1</v>
      </c>
      <c r="K81" s="53">
        <f>'LOOKUP  telda'!X41</f>
        <v>3</v>
      </c>
      <c r="L81" s="53">
        <f>'LOOKUP  telda'!Y41</f>
        <v>0</v>
      </c>
      <c r="M81" s="53">
        <f>SUM('DATA MTD'!I81:L81)</f>
        <v>4</v>
      </c>
      <c r="N81" s="53">
        <f>'LOOKUP  telda'!Z41</f>
        <v>6</v>
      </c>
      <c r="O81" s="53">
        <f>'LOOKUP  telda'!AA41</f>
        <v>0</v>
      </c>
      <c r="P81" s="53">
        <f>'LOOKUP  telda'!AE41-'LOOKUP  telda'!AA41</f>
        <v>0</v>
      </c>
      <c r="Q81" s="53">
        <f t="shared" si="4"/>
        <v>0</v>
      </c>
      <c r="R81" s="53">
        <f>'LOOKUP  telda'!AF41</f>
        <v>0</v>
      </c>
    </row>
    <row r="82" spans="2:18">
      <c r="B82" s="107"/>
      <c r="C82" s="52" t="s">
        <v>114</v>
      </c>
      <c r="D82" s="53">
        <f>'LOOKUP  telda'!E42</f>
        <v>10</v>
      </c>
      <c r="E82" s="53">
        <f>'LOOKUP  telda'!F42+'LOOKUP  telda'!G42+'LOOKUP  telda'!H42</f>
        <v>1</v>
      </c>
      <c r="F82" s="53">
        <f>'LOOKUP  telda'!I42</f>
        <v>0</v>
      </c>
      <c r="G82" s="53">
        <f>'LOOKUP  telda'!J42</f>
        <v>2</v>
      </c>
      <c r="H82" s="53">
        <f>'LOOKUP  telda'!K42</f>
        <v>0</v>
      </c>
      <c r="I82" s="53">
        <f>'LOOKUP  telda'!L42</f>
        <v>0</v>
      </c>
      <c r="J82" s="53">
        <f>'LOOKUP  telda'!P42</f>
        <v>0</v>
      </c>
      <c r="K82" s="53">
        <f>'LOOKUP  telda'!X42</f>
        <v>0</v>
      </c>
      <c r="L82" s="53">
        <f>'LOOKUP  telda'!Y42</f>
        <v>1</v>
      </c>
      <c r="M82" s="53">
        <f>SUM('DATA MTD'!I82:L82)</f>
        <v>1</v>
      </c>
      <c r="N82" s="53">
        <f>'LOOKUP  telda'!Z42</f>
        <v>6</v>
      </c>
      <c r="O82" s="53">
        <f>'LOOKUP  telda'!AA42</f>
        <v>0</v>
      </c>
      <c r="P82" s="53">
        <f>'LOOKUP  telda'!AE42-'LOOKUP  telda'!AA42</f>
        <v>0</v>
      </c>
      <c r="Q82" s="53">
        <f t="shared" si="4"/>
        <v>0</v>
      </c>
      <c r="R82" s="53">
        <f>'LOOKUP  telda'!AF42</f>
        <v>0</v>
      </c>
    </row>
    <row r="83" spans="2:18" ht="30">
      <c r="B83" s="107"/>
      <c r="C83" s="52" t="s">
        <v>115</v>
      </c>
      <c r="D83" s="53">
        <f>'LOOKUP  telda'!E43</f>
        <v>18</v>
      </c>
      <c r="E83" s="53">
        <f>'LOOKUP  telda'!F43+'LOOKUP  telda'!G43+'LOOKUP  telda'!H43</f>
        <v>1</v>
      </c>
      <c r="F83" s="53">
        <f>'LOOKUP  telda'!I43</f>
        <v>0</v>
      </c>
      <c r="G83" s="53">
        <f>'LOOKUP  telda'!J43</f>
        <v>1</v>
      </c>
      <c r="H83" s="53">
        <f>'LOOKUP  telda'!K43</f>
        <v>0</v>
      </c>
      <c r="I83" s="53">
        <f>'LOOKUP  telda'!L43</f>
        <v>0</v>
      </c>
      <c r="J83" s="53">
        <f>'LOOKUP  telda'!P43</f>
        <v>1</v>
      </c>
      <c r="K83" s="53">
        <f>'LOOKUP  telda'!X43</f>
        <v>2</v>
      </c>
      <c r="L83" s="53">
        <f>'LOOKUP  telda'!Y43</f>
        <v>0</v>
      </c>
      <c r="M83" s="53">
        <f>SUM('DATA MTD'!I83:L83)</f>
        <v>3</v>
      </c>
      <c r="N83" s="53">
        <f>'LOOKUP  telda'!Z43</f>
        <v>12</v>
      </c>
      <c r="O83" s="53">
        <f>'LOOKUP  telda'!AA43</f>
        <v>0</v>
      </c>
      <c r="P83" s="53">
        <f>'LOOKUP  telda'!AE43-'LOOKUP  telda'!AA43</f>
        <v>0</v>
      </c>
      <c r="Q83" s="53">
        <f t="shared" si="4"/>
        <v>0</v>
      </c>
      <c r="R83" s="53">
        <f>'LOOKUP  telda'!AF43</f>
        <v>1</v>
      </c>
    </row>
    <row r="84" spans="2:18" ht="30">
      <c r="B84" s="107"/>
      <c r="C84" s="52" t="s">
        <v>116</v>
      </c>
      <c r="D84" s="53">
        <f>'LOOKUP  telda'!E44</f>
        <v>15</v>
      </c>
      <c r="E84" s="53">
        <f>'LOOKUP  telda'!F44+'LOOKUP  telda'!G44+'LOOKUP  telda'!H44</f>
        <v>3</v>
      </c>
      <c r="F84" s="53">
        <f>'LOOKUP  telda'!I44</f>
        <v>0</v>
      </c>
      <c r="G84" s="53">
        <f>'LOOKUP  telda'!J44</f>
        <v>0</v>
      </c>
      <c r="H84" s="53">
        <f>'LOOKUP  telda'!K44</f>
        <v>0</v>
      </c>
      <c r="I84" s="53">
        <f>'LOOKUP  telda'!L44</f>
        <v>0</v>
      </c>
      <c r="J84" s="53">
        <f>'LOOKUP  telda'!P44</f>
        <v>1</v>
      </c>
      <c r="K84" s="53">
        <f>'LOOKUP  telda'!X44</f>
        <v>0</v>
      </c>
      <c r="L84" s="53">
        <f>'LOOKUP  telda'!Y44</f>
        <v>1</v>
      </c>
      <c r="M84" s="53">
        <f>SUM('DATA MTD'!I84:L84)</f>
        <v>2</v>
      </c>
      <c r="N84" s="53">
        <f>'LOOKUP  telda'!Z44</f>
        <v>7</v>
      </c>
      <c r="O84" s="53">
        <f>'LOOKUP  telda'!AA44</f>
        <v>0</v>
      </c>
      <c r="P84" s="53">
        <f>'LOOKUP  telda'!AE44-'LOOKUP  telda'!AA44</f>
        <v>0</v>
      </c>
      <c r="Q84" s="53">
        <f t="shared" si="4"/>
        <v>0</v>
      </c>
      <c r="R84" s="53">
        <f>'LOOKUP  telda'!AF44</f>
        <v>3</v>
      </c>
    </row>
    <row r="85" spans="2:18">
      <c r="B85" s="107"/>
      <c r="C85" s="52" t="s">
        <v>117</v>
      </c>
      <c r="D85" s="53">
        <f>'LOOKUP  telda'!E45</f>
        <v>7</v>
      </c>
      <c r="E85" s="53">
        <f>'LOOKUP  telda'!F45+'LOOKUP  telda'!G45+'LOOKUP  telda'!H45</f>
        <v>0</v>
      </c>
      <c r="F85" s="53">
        <f>'LOOKUP  telda'!I45</f>
        <v>0</v>
      </c>
      <c r="G85" s="53">
        <f>'LOOKUP  telda'!J45</f>
        <v>0</v>
      </c>
      <c r="H85" s="53">
        <f>'LOOKUP  telda'!K45</f>
        <v>2</v>
      </c>
      <c r="I85" s="53">
        <f>'LOOKUP  telda'!L45</f>
        <v>0</v>
      </c>
      <c r="J85" s="53">
        <f>'LOOKUP  telda'!P45</f>
        <v>1</v>
      </c>
      <c r="K85" s="53">
        <f>'LOOKUP  telda'!X45</f>
        <v>0</v>
      </c>
      <c r="L85" s="53">
        <f>'LOOKUP  telda'!Y45</f>
        <v>3</v>
      </c>
      <c r="M85" s="53">
        <f>SUM('DATA MTD'!I85:L85)</f>
        <v>4</v>
      </c>
      <c r="N85" s="53">
        <f>'LOOKUP  telda'!Z45</f>
        <v>1</v>
      </c>
      <c r="O85" s="53">
        <f>'LOOKUP  telda'!AA45</f>
        <v>0</v>
      </c>
      <c r="P85" s="53">
        <f>'LOOKUP  telda'!AE45-'LOOKUP  telda'!AA45</f>
        <v>0</v>
      </c>
      <c r="Q85" s="53">
        <f t="shared" si="4"/>
        <v>0</v>
      </c>
      <c r="R85" s="53">
        <f>'LOOKUP  telda'!AF45</f>
        <v>0</v>
      </c>
    </row>
    <row r="86" spans="2:18">
      <c r="B86" s="107"/>
      <c r="C86" s="52" t="s">
        <v>118</v>
      </c>
      <c r="D86" s="53">
        <f>'LOOKUP  telda'!E46</f>
        <v>27</v>
      </c>
      <c r="E86" s="53">
        <f>'LOOKUP  telda'!F46+'LOOKUP  telda'!G46+'LOOKUP  telda'!H46</f>
        <v>1</v>
      </c>
      <c r="F86" s="53">
        <f>'LOOKUP  telda'!I46</f>
        <v>0</v>
      </c>
      <c r="G86" s="53">
        <f>'LOOKUP  telda'!J46</f>
        <v>2</v>
      </c>
      <c r="H86" s="53">
        <f>'LOOKUP  telda'!K46</f>
        <v>0</v>
      </c>
      <c r="I86" s="53">
        <f>'LOOKUP  telda'!L46</f>
        <v>0</v>
      </c>
      <c r="J86" s="53">
        <f>'LOOKUP  telda'!P46</f>
        <v>1</v>
      </c>
      <c r="K86" s="53">
        <f>'LOOKUP  telda'!X46</f>
        <v>2</v>
      </c>
      <c r="L86" s="53">
        <f>'LOOKUP  telda'!Y46</f>
        <v>0</v>
      </c>
      <c r="M86" s="53">
        <f>SUM('DATA MTD'!I86:L86)</f>
        <v>3</v>
      </c>
      <c r="N86" s="53">
        <f>'LOOKUP  telda'!Z46</f>
        <v>13</v>
      </c>
      <c r="O86" s="53">
        <f>'LOOKUP  telda'!AA46</f>
        <v>0</v>
      </c>
      <c r="P86" s="53">
        <f>'LOOKUP  telda'!AE46-'LOOKUP  telda'!AA46</f>
        <v>0</v>
      </c>
      <c r="Q86" s="53">
        <f t="shared" si="4"/>
        <v>0</v>
      </c>
      <c r="R86" s="53">
        <f>'LOOKUP  telda'!AF46</f>
        <v>8</v>
      </c>
    </row>
    <row r="87" spans="2:18">
      <c r="B87" s="107"/>
      <c r="C87" s="52" t="s">
        <v>119</v>
      </c>
      <c r="D87" s="53">
        <f>'LOOKUP  telda'!E47</f>
        <v>0</v>
      </c>
      <c r="E87" s="53">
        <f>'LOOKUP  telda'!F47+'LOOKUP  telda'!G47+'LOOKUP  telda'!H47</f>
        <v>0</v>
      </c>
      <c r="F87" s="53">
        <f>'LOOKUP  telda'!I47</f>
        <v>0</v>
      </c>
      <c r="G87" s="53">
        <f>'LOOKUP  telda'!J47</f>
        <v>0</v>
      </c>
      <c r="H87" s="53">
        <f>'LOOKUP  telda'!K47</f>
        <v>0</v>
      </c>
      <c r="I87" s="53">
        <f>'LOOKUP  telda'!L47</f>
        <v>0</v>
      </c>
      <c r="J87" s="53">
        <f>'LOOKUP  telda'!P47</f>
        <v>0</v>
      </c>
      <c r="K87" s="53">
        <f>'LOOKUP  telda'!X47</f>
        <v>0</v>
      </c>
      <c r="L87" s="53">
        <f>'LOOKUP  telda'!Y47</f>
        <v>0</v>
      </c>
      <c r="M87" s="53">
        <f>SUM('DATA MTD'!I87:L87)</f>
        <v>0</v>
      </c>
      <c r="N87" s="53">
        <f>'LOOKUP  telda'!Z47</f>
        <v>0</v>
      </c>
      <c r="O87" s="53">
        <f>'LOOKUP  telda'!AA47</f>
        <v>0</v>
      </c>
      <c r="P87" s="53">
        <f>'LOOKUP  telda'!AE47-'LOOKUP  telda'!AA47</f>
        <v>0</v>
      </c>
      <c r="Q87" s="53">
        <f t="shared" si="4"/>
        <v>0</v>
      </c>
      <c r="R87" s="53">
        <f>'LOOKUP  telda'!AF47</f>
        <v>0</v>
      </c>
    </row>
    <row r="88" spans="2:18">
      <c r="B88" s="108"/>
      <c r="C88" s="52" t="s">
        <v>120</v>
      </c>
      <c r="D88" s="53">
        <f>'LOOKUP  telda'!E48</f>
        <v>3</v>
      </c>
      <c r="E88" s="53">
        <f>'LOOKUP  telda'!F48+'LOOKUP  telda'!G48+'LOOKUP  telda'!H48</f>
        <v>0</v>
      </c>
      <c r="F88" s="53">
        <f>'LOOKUP  telda'!I48</f>
        <v>0</v>
      </c>
      <c r="G88" s="53">
        <f>'LOOKUP  telda'!J48</f>
        <v>1</v>
      </c>
      <c r="H88" s="53">
        <f>'LOOKUP  telda'!K48</f>
        <v>0</v>
      </c>
      <c r="I88" s="53">
        <f>'LOOKUP  telda'!L48</f>
        <v>0</v>
      </c>
      <c r="J88" s="53">
        <f>'LOOKUP  telda'!P48</f>
        <v>0</v>
      </c>
      <c r="K88" s="53">
        <f>'LOOKUP  telda'!X48</f>
        <v>0</v>
      </c>
      <c r="L88" s="53">
        <f>'LOOKUP  telda'!Y48</f>
        <v>0</v>
      </c>
      <c r="M88" s="53">
        <f>SUM('DATA MTD'!I88:L88)</f>
        <v>0</v>
      </c>
      <c r="N88" s="53">
        <f>'LOOKUP  telda'!Z48</f>
        <v>2</v>
      </c>
      <c r="O88" s="53">
        <f>'LOOKUP  telda'!AA48</f>
        <v>0</v>
      </c>
      <c r="P88" s="53">
        <f>'LOOKUP  telda'!AE48-'LOOKUP  telda'!AA48</f>
        <v>0</v>
      </c>
      <c r="Q88" s="53">
        <f t="shared" si="4"/>
        <v>0</v>
      </c>
      <c r="R88" s="53">
        <f>'LOOKUP  telda'!AF48</f>
        <v>0</v>
      </c>
    </row>
    <row r="89" spans="2:18">
      <c r="B89" s="106" t="s">
        <v>55</v>
      </c>
      <c r="C89" s="52" t="s">
        <v>121</v>
      </c>
      <c r="D89" s="53">
        <f>'LOOKUP  telda'!E49</f>
        <v>40</v>
      </c>
      <c r="E89" s="53">
        <f>'LOOKUP  telda'!F49+'LOOKUP  telda'!G49+'LOOKUP  telda'!H49</f>
        <v>1</v>
      </c>
      <c r="F89" s="53">
        <f>'LOOKUP  telda'!I49</f>
        <v>5</v>
      </c>
      <c r="G89" s="53">
        <f>'LOOKUP  telda'!J49</f>
        <v>0</v>
      </c>
      <c r="H89" s="53">
        <f>'LOOKUP  telda'!K49</f>
        <v>0</v>
      </c>
      <c r="I89" s="53">
        <f>'LOOKUP  telda'!L49</f>
        <v>0</v>
      </c>
      <c r="J89" s="53">
        <f>'LOOKUP  telda'!P49</f>
        <v>4</v>
      </c>
      <c r="K89" s="53">
        <f>'LOOKUP  telda'!X49</f>
        <v>2</v>
      </c>
      <c r="L89" s="53">
        <f>'LOOKUP  telda'!Y49</f>
        <v>0</v>
      </c>
      <c r="M89" s="53">
        <f>SUM('DATA MTD'!I89:L89)</f>
        <v>6</v>
      </c>
      <c r="N89" s="53">
        <f>'LOOKUP  telda'!Z49</f>
        <v>22</v>
      </c>
      <c r="O89" s="53">
        <f>'LOOKUP  telda'!AA49</f>
        <v>0</v>
      </c>
      <c r="P89" s="53">
        <f>'LOOKUP  telda'!AE49-'LOOKUP  telda'!AA49</f>
        <v>0</v>
      </c>
      <c r="Q89" s="53">
        <f t="shared" si="4"/>
        <v>0</v>
      </c>
      <c r="R89" s="53">
        <f>'LOOKUP  telda'!AF49</f>
        <v>6</v>
      </c>
    </row>
    <row r="90" spans="2:18">
      <c r="B90" s="107"/>
      <c r="C90" s="52" t="s">
        <v>122</v>
      </c>
      <c r="D90" s="53">
        <f>'LOOKUP  telda'!E50</f>
        <v>34</v>
      </c>
      <c r="E90" s="53">
        <f>'LOOKUP  telda'!F50+'LOOKUP  telda'!G50+'LOOKUP  telda'!H50</f>
        <v>0</v>
      </c>
      <c r="F90" s="53">
        <f>'LOOKUP  telda'!I50</f>
        <v>2</v>
      </c>
      <c r="G90" s="53">
        <f>'LOOKUP  telda'!J50</f>
        <v>6</v>
      </c>
      <c r="H90" s="53">
        <f>'LOOKUP  telda'!K50</f>
        <v>0</v>
      </c>
      <c r="I90" s="53">
        <f>'LOOKUP  telda'!L50</f>
        <v>0</v>
      </c>
      <c r="J90" s="53">
        <f>'LOOKUP  telda'!P50</f>
        <v>2</v>
      </c>
      <c r="K90" s="53">
        <f>'LOOKUP  telda'!X50</f>
        <v>3</v>
      </c>
      <c r="L90" s="53">
        <f>'LOOKUP  telda'!Y50</f>
        <v>0</v>
      </c>
      <c r="M90" s="53">
        <f>SUM('DATA MTD'!I90:L90)</f>
        <v>5</v>
      </c>
      <c r="N90" s="53">
        <f>'LOOKUP  telda'!Z50</f>
        <v>17</v>
      </c>
      <c r="O90" s="53">
        <f>'LOOKUP  telda'!AA50</f>
        <v>0</v>
      </c>
      <c r="P90" s="53">
        <f>'LOOKUP  telda'!AE50-'LOOKUP  telda'!AA50</f>
        <v>0</v>
      </c>
      <c r="Q90" s="53">
        <f t="shared" si="4"/>
        <v>0</v>
      </c>
      <c r="R90" s="53">
        <f>'LOOKUP  telda'!AF50</f>
        <v>4</v>
      </c>
    </row>
    <row r="91" spans="2:18">
      <c r="B91" s="107"/>
      <c r="C91" s="52" t="s">
        <v>123</v>
      </c>
      <c r="D91" s="53">
        <f>'LOOKUP  telda'!E51</f>
        <v>8</v>
      </c>
      <c r="E91" s="53">
        <f>'LOOKUP  telda'!F51+'LOOKUP  telda'!G51+'LOOKUP  telda'!H51</f>
        <v>0</v>
      </c>
      <c r="F91" s="53">
        <f>'LOOKUP  telda'!I51</f>
        <v>0</v>
      </c>
      <c r="G91" s="53">
        <f>'LOOKUP  telda'!J51</f>
        <v>1</v>
      </c>
      <c r="H91" s="53">
        <f>'LOOKUP  telda'!K51</f>
        <v>0</v>
      </c>
      <c r="I91" s="53">
        <f>'LOOKUP  telda'!L51</f>
        <v>0</v>
      </c>
      <c r="J91" s="53">
        <f>'LOOKUP  telda'!P51</f>
        <v>0</v>
      </c>
      <c r="K91" s="53">
        <f>'LOOKUP  telda'!X51</f>
        <v>0</v>
      </c>
      <c r="L91" s="53">
        <f>'LOOKUP  telda'!Y51</f>
        <v>0</v>
      </c>
      <c r="M91" s="53">
        <f>SUM('DATA MTD'!I91:L91)</f>
        <v>0</v>
      </c>
      <c r="N91" s="53">
        <f>'LOOKUP  telda'!Z51</f>
        <v>6</v>
      </c>
      <c r="O91" s="53">
        <f>'LOOKUP  telda'!AA51</f>
        <v>0</v>
      </c>
      <c r="P91" s="53">
        <f>'LOOKUP  telda'!AE51-'LOOKUP  telda'!AA51</f>
        <v>0</v>
      </c>
      <c r="Q91" s="53">
        <f t="shared" si="4"/>
        <v>0</v>
      </c>
      <c r="R91" s="53">
        <f>'LOOKUP  telda'!AF51</f>
        <v>1</v>
      </c>
    </row>
    <row r="92" spans="2:18">
      <c r="B92" s="107"/>
      <c r="C92" s="52" t="s">
        <v>124</v>
      </c>
      <c r="D92" s="53">
        <f>'LOOKUP  telda'!E52</f>
        <v>23</v>
      </c>
      <c r="E92" s="53">
        <f>'LOOKUP  telda'!F52+'LOOKUP  telda'!G52+'LOOKUP  telda'!H52</f>
        <v>0</v>
      </c>
      <c r="F92" s="53">
        <f>'LOOKUP  telda'!I52</f>
        <v>0</v>
      </c>
      <c r="G92" s="53">
        <f>'LOOKUP  telda'!J52</f>
        <v>1</v>
      </c>
      <c r="H92" s="53">
        <f>'LOOKUP  telda'!K52</f>
        <v>0</v>
      </c>
      <c r="I92" s="53">
        <f>'LOOKUP  telda'!L52</f>
        <v>0</v>
      </c>
      <c r="J92" s="53">
        <f>'LOOKUP  telda'!P52</f>
        <v>0</v>
      </c>
      <c r="K92" s="53">
        <f>'LOOKUP  telda'!X52</f>
        <v>1</v>
      </c>
      <c r="L92" s="53">
        <f>'LOOKUP  telda'!Y52</f>
        <v>0</v>
      </c>
      <c r="M92" s="53">
        <f>SUM('DATA MTD'!I92:L92)</f>
        <v>1</v>
      </c>
      <c r="N92" s="53">
        <f>'LOOKUP  telda'!Z52</f>
        <v>17</v>
      </c>
      <c r="O92" s="53">
        <f>'LOOKUP  telda'!AA52</f>
        <v>0</v>
      </c>
      <c r="P92" s="53">
        <f>'LOOKUP  telda'!AE52-'LOOKUP  telda'!AA52</f>
        <v>0</v>
      </c>
      <c r="Q92" s="53">
        <f t="shared" si="4"/>
        <v>0</v>
      </c>
      <c r="R92" s="53">
        <f>'LOOKUP  telda'!AF52</f>
        <v>4</v>
      </c>
    </row>
    <row r="93" spans="2:18">
      <c r="B93" s="107"/>
      <c r="C93" s="52" t="s">
        <v>125</v>
      </c>
      <c r="D93" s="53">
        <f>'LOOKUP  telda'!E53</f>
        <v>18</v>
      </c>
      <c r="E93" s="53">
        <f>'LOOKUP  telda'!F53+'LOOKUP  telda'!G53+'LOOKUP  telda'!H53</f>
        <v>0</v>
      </c>
      <c r="F93" s="53">
        <f>'LOOKUP  telda'!I53</f>
        <v>1</v>
      </c>
      <c r="G93" s="53">
        <f>'LOOKUP  telda'!J53</f>
        <v>1</v>
      </c>
      <c r="H93" s="53">
        <f>'LOOKUP  telda'!K53</f>
        <v>0</v>
      </c>
      <c r="I93" s="53">
        <f>'LOOKUP  telda'!L53</f>
        <v>0</v>
      </c>
      <c r="J93" s="53">
        <f>'LOOKUP  telda'!P53</f>
        <v>0</v>
      </c>
      <c r="K93" s="53">
        <f>'LOOKUP  telda'!X53</f>
        <v>1</v>
      </c>
      <c r="L93" s="53">
        <f>'LOOKUP  telda'!Y53</f>
        <v>0</v>
      </c>
      <c r="M93" s="53">
        <f>SUM('DATA MTD'!I93:L93)</f>
        <v>1</v>
      </c>
      <c r="N93" s="53">
        <f>'LOOKUP  telda'!Z53</f>
        <v>13</v>
      </c>
      <c r="O93" s="53">
        <f>'LOOKUP  telda'!AA53</f>
        <v>0</v>
      </c>
      <c r="P93" s="53">
        <f>'LOOKUP  telda'!AE53-'LOOKUP  telda'!AA53</f>
        <v>0</v>
      </c>
      <c r="Q93" s="53">
        <f t="shared" si="4"/>
        <v>0</v>
      </c>
      <c r="R93" s="53">
        <f>'LOOKUP  telda'!AF53</f>
        <v>2</v>
      </c>
    </row>
    <row r="94" spans="2:18">
      <c r="B94" s="107"/>
      <c r="C94" s="52" t="s">
        <v>126</v>
      </c>
      <c r="D94" s="53">
        <f>'LOOKUP  telda'!E54</f>
        <v>29</v>
      </c>
      <c r="E94" s="53">
        <f>'LOOKUP  telda'!F54+'LOOKUP  telda'!G54+'LOOKUP  telda'!H54</f>
        <v>0</v>
      </c>
      <c r="F94" s="53">
        <f>'LOOKUP  telda'!I54</f>
        <v>1</v>
      </c>
      <c r="G94" s="53">
        <f>'LOOKUP  telda'!J54</f>
        <v>3</v>
      </c>
      <c r="H94" s="53">
        <f>'LOOKUP  telda'!K54</f>
        <v>0</v>
      </c>
      <c r="I94" s="53">
        <f>'LOOKUP  telda'!L54</f>
        <v>0</v>
      </c>
      <c r="J94" s="53">
        <f>'LOOKUP  telda'!P54</f>
        <v>2</v>
      </c>
      <c r="K94" s="53">
        <f>'LOOKUP  telda'!X54</f>
        <v>3</v>
      </c>
      <c r="L94" s="53">
        <f>'LOOKUP  telda'!Y54</f>
        <v>0</v>
      </c>
      <c r="M94" s="53">
        <f>SUM('DATA MTD'!I94:L94)</f>
        <v>5</v>
      </c>
      <c r="N94" s="53">
        <f>'LOOKUP  telda'!Z54</f>
        <v>14</v>
      </c>
      <c r="O94" s="53">
        <f>'LOOKUP  telda'!AA54</f>
        <v>0</v>
      </c>
      <c r="P94" s="53">
        <f>'LOOKUP  telda'!AE54-'LOOKUP  telda'!AA54</f>
        <v>0</v>
      </c>
      <c r="Q94" s="53">
        <f t="shared" si="4"/>
        <v>0</v>
      </c>
      <c r="R94" s="53">
        <f>'LOOKUP  telda'!AF54</f>
        <v>6</v>
      </c>
    </row>
    <row r="95" spans="2:18">
      <c r="B95" s="107"/>
      <c r="C95" s="52" t="s">
        <v>127</v>
      </c>
      <c r="D95" s="53">
        <f>'LOOKUP  telda'!E55</f>
        <v>22</v>
      </c>
      <c r="E95" s="53">
        <f>'LOOKUP  telda'!F55+'LOOKUP  telda'!G55+'LOOKUP  telda'!H55</f>
        <v>0</v>
      </c>
      <c r="F95" s="53">
        <f>'LOOKUP  telda'!I55</f>
        <v>2</v>
      </c>
      <c r="G95" s="53">
        <f>'LOOKUP  telda'!J55</f>
        <v>1</v>
      </c>
      <c r="H95" s="53">
        <f>'LOOKUP  telda'!K55</f>
        <v>0</v>
      </c>
      <c r="I95" s="53">
        <f>'LOOKUP  telda'!L55</f>
        <v>0</v>
      </c>
      <c r="J95" s="53">
        <f>'LOOKUP  telda'!P55</f>
        <v>0</v>
      </c>
      <c r="K95" s="53">
        <f>'LOOKUP  telda'!X55</f>
        <v>3</v>
      </c>
      <c r="L95" s="53">
        <f>'LOOKUP  telda'!Y55</f>
        <v>0</v>
      </c>
      <c r="M95" s="53">
        <f>SUM('DATA MTD'!I95:L95)</f>
        <v>3</v>
      </c>
      <c r="N95" s="53">
        <f>'LOOKUP  telda'!Z55</f>
        <v>13</v>
      </c>
      <c r="O95" s="53">
        <f>'LOOKUP  telda'!AA55</f>
        <v>0</v>
      </c>
      <c r="P95" s="53">
        <f>'LOOKUP  telda'!AE55-'LOOKUP  telda'!AA55</f>
        <v>0</v>
      </c>
      <c r="Q95" s="53">
        <f t="shared" si="4"/>
        <v>0</v>
      </c>
      <c r="R95" s="53">
        <f>'LOOKUP  telda'!AF55</f>
        <v>3</v>
      </c>
    </row>
    <row r="96" spans="2:18">
      <c r="B96" s="108"/>
      <c r="C96" s="52" t="s">
        <v>128</v>
      </c>
      <c r="D96" s="53">
        <f>'LOOKUP  telda'!E56</f>
        <v>40</v>
      </c>
      <c r="E96" s="53">
        <f>'LOOKUP  telda'!F56+'LOOKUP  telda'!G56+'LOOKUP  telda'!H56</f>
        <v>0</v>
      </c>
      <c r="F96" s="53">
        <f>'LOOKUP  telda'!I56</f>
        <v>1</v>
      </c>
      <c r="G96" s="53">
        <f>'LOOKUP  telda'!J56</f>
        <v>7</v>
      </c>
      <c r="H96" s="53">
        <f>'LOOKUP  telda'!K56</f>
        <v>0</v>
      </c>
      <c r="I96" s="53">
        <f>'LOOKUP  telda'!L56</f>
        <v>0</v>
      </c>
      <c r="J96" s="53">
        <f>'LOOKUP  telda'!P56</f>
        <v>0</v>
      </c>
      <c r="K96" s="53">
        <f>'LOOKUP  telda'!X56</f>
        <v>3</v>
      </c>
      <c r="L96" s="53">
        <f>'LOOKUP  telda'!Y56</f>
        <v>1</v>
      </c>
      <c r="M96" s="53">
        <f>SUM('DATA MTD'!I96:L96)</f>
        <v>4</v>
      </c>
      <c r="N96" s="53">
        <f>'LOOKUP  telda'!Z56</f>
        <v>23</v>
      </c>
      <c r="O96" s="53">
        <f>'LOOKUP  telda'!AA56</f>
        <v>0</v>
      </c>
      <c r="P96" s="53">
        <f>'LOOKUP  telda'!AE56-'LOOKUP  telda'!AA56</f>
        <v>0</v>
      </c>
      <c r="Q96" s="53">
        <f t="shared" si="4"/>
        <v>0</v>
      </c>
      <c r="R96" s="53">
        <f>'LOOKUP  telda'!AF56</f>
        <v>5</v>
      </c>
    </row>
    <row r="97" spans="2:18" ht="15.75">
      <c r="B97" s="104" t="s">
        <v>62</v>
      </c>
      <c r="C97" s="105"/>
      <c r="D97" s="56">
        <f>SUM(D47:D96)</f>
        <v>873</v>
      </c>
      <c r="E97" s="56">
        <f t="shared" ref="E97:R97" si="5">SUM(E47:E96)</f>
        <v>22</v>
      </c>
      <c r="F97" s="56">
        <f t="shared" si="5"/>
        <v>24</v>
      </c>
      <c r="G97" s="56">
        <f t="shared" si="5"/>
        <v>62</v>
      </c>
      <c r="H97" s="56">
        <f t="shared" si="5"/>
        <v>5</v>
      </c>
      <c r="I97" s="56">
        <f t="shared" si="5"/>
        <v>1</v>
      </c>
      <c r="J97" s="56">
        <f t="shared" si="5"/>
        <v>35</v>
      </c>
      <c r="K97" s="56">
        <f t="shared" si="5"/>
        <v>40</v>
      </c>
      <c r="L97" s="56">
        <f t="shared" si="5"/>
        <v>15</v>
      </c>
      <c r="M97" s="56">
        <f t="shared" si="5"/>
        <v>91</v>
      </c>
      <c r="N97" s="56">
        <f t="shared" si="5"/>
        <v>542</v>
      </c>
      <c r="O97" s="56">
        <f t="shared" si="5"/>
        <v>6</v>
      </c>
      <c r="P97" s="56">
        <f t="shared" si="5"/>
        <v>7</v>
      </c>
      <c r="Q97" s="56">
        <f t="shared" si="5"/>
        <v>13</v>
      </c>
      <c r="R97" s="56">
        <f t="shared" si="5"/>
        <v>106</v>
      </c>
    </row>
  </sheetData>
  <mergeCells count="76">
    <mergeCell ref="L7:N8"/>
    <mergeCell ref="Z6:AC8"/>
    <mergeCell ref="B1:Q4"/>
    <mergeCell ref="N23:O25"/>
    <mergeCell ref="O43:P45"/>
    <mergeCell ref="U8:U9"/>
    <mergeCell ref="V8:V9"/>
    <mergeCell ref="W7:W9"/>
    <mergeCell ref="X7:X9"/>
    <mergeCell ref="Y6:Y9"/>
    <mergeCell ref="P23:P26"/>
    <mergeCell ref="Q23:Q26"/>
    <mergeCell ref="Q43:Q46"/>
    <mergeCell ref="R43:R46"/>
    <mergeCell ref="T8:T9"/>
    <mergeCell ref="L23:L26"/>
    <mergeCell ref="AD6:AD9"/>
    <mergeCell ref="AE6:AE9"/>
    <mergeCell ref="AF6:AF9"/>
    <mergeCell ref="AG6:AG9"/>
    <mergeCell ref="AH6:AH9"/>
    <mergeCell ref="N43:N46"/>
    <mergeCell ref="B23:B26"/>
    <mergeCell ref="B43:B46"/>
    <mergeCell ref="H23:K23"/>
    <mergeCell ref="C34:D34"/>
    <mergeCell ref="C35:D35"/>
    <mergeCell ref="C36:D36"/>
    <mergeCell ref="C37:D37"/>
    <mergeCell ref="C23:C26"/>
    <mergeCell ref="D23:D26"/>
    <mergeCell ref="E23:E26"/>
    <mergeCell ref="F23:F26"/>
    <mergeCell ref="G23:G26"/>
    <mergeCell ref="J44:J46"/>
    <mergeCell ref="K44:K46"/>
    <mergeCell ref="L44:L46"/>
    <mergeCell ref="M23:M26"/>
    <mergeCell ref="M43:M46"/>
    <mergeCell ref="E43:E46"/>
    <mergeCell ref="F43:F46"/>
    <mergeCell ref="G43:G46"/>
    <mergeCell ref="H43:H46"/>
    <mergeCell ref="I44:I46"/>
    <mergeCell ref="E6:E9"/>
    <mergeCell ref="F6:F9"/>
    <mergeCell ref="G6:G9"/>
    <mergeCell ref="H6:H9"/>
    <mergeCell ref="B97:C97"/>
    <mergeCell ref="B77:B88"/>
    <mergeCell ref="B89:B96"/>
    <mergeCell ref="C43:C46"/>
    <mergeCell ref="D43:D46"/>
    <mergeCell ref="B47:B54"/>
    <mergeCell ref="B55:B66"/>
    <mergeCell ref="B67:B76"/>
    <mergeCell ref="C38:D38"/>
    <mergeCell ref="B40:Q40"/>
    <mergeCell ref="B41:Q41"/>
    <mergeCell ref="I43:L43"/>
    <mergeCell ref="I6:I9"/>
    <mergeCell ref="J6:J9"/>
    <mergeCell ref="K7:K8"/>
    <mergeCell ref="O7:O9"/>
    <mergeCell ref="H24:H26"/>
    <mergeCell ref="I24:I26"/>
    <mergeCell ref="J24:J26"/>
    <mergeCell ref="K24:K26"/>
    <mergeCell ref="K6:X6"/>
    <mergeCell ref="P7:V7"/>
    <mergeCell ref="P8:S8"/>
    <mergeCell ref="B20:Q20"/>
    <mergeCell ref="B21:Q21"/>
    <mergeCell ref="B6:B9"/>
    <mergeCell ref="C6:C9"/>
    <mergeCell ref="D6:D9"/>
  </mergeCells>
  <conditionalFormatting sqref="C47:R96">
    <cfRule type="expression" dxfId="22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83"/>
  <sheetViews>
    <sheetView showGridLines="0" topLeftCell="A20" zoomScale="70" zoomScaleNormal="70" workbookViewId="0">
      <selection activeCell="S33" sqref="S33"/>
    </sheetView>
  </sheetViews>
  <sheetFormatPr defaultColWidth="9" defaultRowHeight="15"/>
  <cols>
    <col min="2" max="2" width="22.85546875" style="19" customWidth="1"/>
    <col min="3" max="3" width="21" customWidth="1"/>
    <col min="4" max="4" width="13.28515625" customWidth="1"/>
    <col min="5" max="5" width="16" customWidth="1"/>
    <col min="6" max="6" width="13.5703125" customWidth="1"/>
    <col min="7" max="7" width="9.7109375" customWidth="1"/>
    <col min="8" max="8" width="10.85546875" customWidth="1"/>
    <col min="9" max="9" width="9" customWidth="1"/>
    <col min="10" max="10" width="12.7109375" customWidth="1"/>
    <col min="11" max="11" width="10.42578125" customWidth="1"/>
    <col min="12" max="12" width="11.140625" customWidth="1"/>
    <col min="13" max="13" width="12.28515625" customWidth="1"/>
    <col min="14" max="14" width="10.85546875" customWidth="1"/>
    <col min="15" max="15" width="13.140625" customWidth="1"/>
    <col min="16" max="16" width="13.42578125" customWidth="1"/>
    <col min="17" max="17" width="12" customWidth="1"/>
    <col min="18" max="18" width="13.140625" customWidth="1"/>
    <col min="19" max="19" width="13.5703125" customWidth="1"/>
    <col min="20" max="20" width="9.140625" customWidth="1"/>
    <col min="21" max="21" width="11.42578125" customWidth="1"/>
    <col min="22" max="22" width="20" customWidth="1"/>
    <col min="27" max="27" width="11.5703125" customWidth="1"/>
  </cols>
  <sheetData>
    <row r="2" spans="3:31" ht="18.75">
      <c r="C2" s="101" t="str">
        <f ca="1">"PROVISIONING NEW SALES INDIBIZ TR3 JBN MTD  "&amp;TEXT(TODAY()-1,"YYYY-MM-DD ")</f>
        <v xml:space="preserve">PROVISIONING NEW SALES INDIBIZ TR3 JBN MTD  2026-08-10 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20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</row>
    <row r="3" spans="3:31" ht="18.75">
      <c r="C3" s="101" t="str">
        <f ca="1">"PERIODE ORDER &amp; PS : 2026-01-01 to  "&amp;TEXT(TODAY()-1,"YYYY-MM-DD ")</f>
        <v xml:space="preserve">PERIODE ORDER &amp; PS : 2026-01-01 to  2026-08-10 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20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spans="3:31" ht="23.25" customHeight="1">
      <c r="C4" s="129" t="s">
        <v>702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21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6" spans="3:31" ht="14.45" customHeight="1">
      <c r="C6" s="132" t="s">
        <v>1</v>
      </c>
      <c r="D6" s="135" t="s">
        <v>129</v>
      </c>
      <c r="E6" s="135" t="s">
        <v>67</v>
      </c>
      <c r="F6" s="158" t="s">
        <v>12</v>
      </c>
      <c r="G6" s="159"/>
      <c r="H6" s="160"/>
      <c r="I6" s="138" t="s">
        <v>14</v>
      </c>
      <c r="J6" s="141" t="s">
        <v>8</v>
      </c>
      <c r="K6" s="141" t="s">
        <v>9</v>
      </c>
      <c r="L6" s="167" t="s">
        <v>10</v>
      </c>
      <c r="M6" s="168"/>
      <c r="N6" s="168"/>
      <c r="O6" s="169"/>
      <c r="P6" s="144" t="s">
        <v>11</v>
      </c>
      <c r="Q6" s="147" t="s">
        <v>130</v>
      </c>
      <c r="R6" s="147" t="s">
        <v>131</v>
      </c>
      <c r="S6" s="147" t="s">
        <v>132</v>
      </c>
    </row>
    <row r="7" spans="3:31" ht="15.6" customHeight="1">
      <c r="C7" s="133"/>
      <c r="D7" s="136"/>
      <c r="E7" s="136"/>
      <c r="F7" s="161"/>
      <c r="G7" s="162"/>
      <c r="H7" s="163"/>
      <c r="I7" s="139"/>
      <c r="J7" s="142"/>
      <c r="K7" s="142"/>
      <c r="L7" s="170"/>
      <c r="M7" s="171"/>
      <c r="N7" s="171"/>
      <c r="O7" s="172"/>
      <c r="P7" s="145"/>
      <c r="Q7" s="148"/>
      <c r="R7" s="148"/>
      <c r="S7" s="148"/>
    </row>
    <row r="8" spans="3:31" ht="14.45" customHeight="1">
      <c r="C8" s="133"/>
      <c r="D8" s="136"/>
      <c r="E8" s="136"/>
      <c r="F8" s="164"/>
      <c r="G8" s="165"/>
      <c r="H8" s="166"/>
      <c r="I8" s="139"/>
      <c r="J8" s="142"/>
      <c r="K8" s="142"/>
      <c r="L8" s="173"/>
      <c r="M8" s="174"/>
      <c r="N8" s="174"/>
      <c r="O8" s="175"/>
      <c r="P8" s="145"/>
      <c r="Q8" s="148"/>
      <c r="R8" s="148"/>
      <c r="S8" s="148"/>
    </row>
    <row r="9" spans="3:31" ht="49.5" customHeight="1">
      <c r="C9" s="134"/>
      <c r="D9" s="137"/>
      <c r="E9" s="137"/>
      <c r="F9" s="22" t="s">
        <v>133</v>
      </c>
      <c r="G9" s="22" t="s">
        <v>30</v>
      </c>
      <c r="H9" s="22" t="s">
        <v>69</v>
      </c>
      <c r="I9" s="140"/>
      <c r="J9" s="143"/>
      <c r="K9" s="143"/>
      <c r="L9" s="37" t="s">
        <v>2</v>
      </c>
      <c r="M9" s="37" t="s">
        <v>18</v>
      </c>
      <c r="N9" s="37" t="s">
        <v>20</v>
      </c>
      <c r="O9" s="37" t="s">
        <v>22</v>
      </c>
      <c r="P9" s="146"/>
      <c r="Q9" s="149"/>
      <c r="R9" s="149"/>
      <c r="S9" s="149"/>
      <c r="X9">
        <f>205/216</f>
        <v>0.94907407407407407</v>
      </c>
    </row>
    <row r="10" spans="3:31" ht="15.75">
      <c r="C10" s="23" t="s">
        <v>34</v>
      </c>
      <c r="D10" s="24">
        <f>'COPY DATA XPRO'!E63</f>
        <v>112</v>
      </c>
      <c r="E10" s="24">
        <f>'COPY DATA XPRO'!F63+'COPY DATA XPRO'!G63+'COPY DATA XPRO'!H63</f>
        <v>7</v>
      </c>
      <c r="F10" s="24">
        <f>'COPY DATA XPRO'!I63</f>
        <v>6</v>
      </c>
      <c r="G10" s="24">
        <f>'COPY DATA XPRO'!AA63</f>
        <v>0</v>
      </c>
      <c r="H10" s="24">
        <f>'COPY DATA XPRO'!AE63-HARIAN!G10</f>
        <v>1</v>
      </c>
      <c r="I10" s="24">
        <f>'COPY DATA XPRO'!AF63</f>
        <v>26</v>
      </c>
      <c r="J10" s="24">
        <f>'COPY DATA XPRO'!J63</f>
        <v>5</v>
      </c>
      <c r="K10" s="24">
        <f>'COPY DATA XPRO'!K63</f>
        <v>1</v>
      </c>
      <c r="L10" s="24">
        <f>'COPY DATA XPRO'!L63</f>
        <v>0</v>
      </c>
      <c r="M10" s="24">
        <f>'COPY DATA XPRO'!P63</f>
        <v>4</v>
      </c>
      <c r="N10" s="24">
        <f>'COPY DATA XPRO'!X63</f>
        <v>6</v>
      </c>
      <c r="O10" s="24">
        <f>'COPY DATA XPRO'!Y63</f>
        <v>1</v>
      </c>
      <c r="P10" s="24">
        <f>'COPY DATA XPRO'!Z63</f>
        <v>51</v>
      </c>
      <c r="Q10" s="40">
        <f t="shared" ref="Q10:R15" si="0">T10</f>
        <v>0.64556962025316456</v>
      </c>
      <c r="R10" s="40">
        <f>U10</f>
        <v>0.82258064516129037</v>
      </c>
      <c r="S10" s="40">
        <f>VLOOKUP(C10,Sheet3!$A$19:$G$81,7,FALSE)</f>
        <v>0.8545454545454545</v>
      </c>
      <c r="T10" s="8">
        <f t="shared" ref="T10:T15" si="1">P10/(D10-F10-K10-I10)</f>
        <v>0.64556962025316456</v>
      </c>
      <c r="U10" s="8">
        <f>P10/(M10+N10+O10+P10)</f>
        <v>0.82258064516129037</v>
      </c>
    </row>
    <row r="11" spans="3:31" ht="15.75">
      <c r="C11" s="23" t="s">
        <v>38</v>
      </c>
      <c r="D11" s="24">
        <f>'COPY DATA XPRO'!E64</f>
        <v>229</v>
      </c>
      <c r="E11" s="24">
        <f>'COPY DATA XPRO'!F64+'COPY DATA XPRO'!G64+'COPY DATA XPRO'!H64</f>
        <v>0</v>
      </c>
      <c r="F11" s="24">
        <f>'COPY DATA XPRO'!I64</f>
        <v>1</v>
      </c>
      <c r="G11" s="24">
        <f>'COPY DATA XPRO'!AA64</f>
        <v>2</v>
      </c>
      <c r="H11" s="24">
        <f>'COPY DATA XPRO'!AE64-HARIAN!G11</f>
        <v>4</v>
      </c>
      <c r="I11" s="24">
        <f>'COPY DATA XPRO'!AF64</f>
        <v>17</v>
      </c>
      <c r="J11" s="24">
        <f>'COPY DATA XPRO'!J64</f>
        <v>21</v>
      </c>
      <c r="K11" s="24">
        <f>'COPY DATA XPRO'!K64</f>
        <v>1</v>
      </c>
      <c r="L11" s="24">
        <f>'COPY DATA XPRO'!L64</f>
        <v>0</v>
      </c>
      <c r="M11" s="24">
        <f>'COPY DATA XPRO'!P64</f>
        <v>9</v>
      </c>
      <c r="N11" s="24">
        <f>'COPY DATA XPRO'!X64</f>
        <v>2</v>
      </c>
      <c r="O11" s="24">
        <f>'COPY DATA XPRO'!Y64</f>
        <v>4</v>
      </c>
      <c r="P11" s="24">
        <f>'COPY DATA XPRO'!Z64</f>
        <v>165</v>
      </c>
      <c r="Q11" s="40">
        <f t="shared" si="0"/>
        <v>0.7857142857142857</v>
      </c>
      <c r="R11" s="40">
        <f t="shared" si="0"/>
        <v>0.91666666666666663</v>
      </c>
      <c r="S11" s="40">
        <f>VLOOKUP(C11,Sheet3!$A$19:$G$81,7,FALSE)</f>
        <v>0.99404761904761907</v>
      </c>
      <c r="T11" s="8">
        <f t="shared" si="1"/>
        <v>0.7857142857142857</v>
      </c>
      <c r="U11" s="8">
        <f t="shared" ref="U11:U15" si="2">P11/(M11+N11+O11+P11)</f>
        <v>0.91666666666666663</v>
      </c>
    </row>
    <row r="12" spans="3:31" ht="15.75">
      <c r="C12" s="23" t="s">
        <v>42</v>
      </c>
      <c r="D12" s="24">
        <f>'COPY DATA XPRO'!E65</f>
        <v>176</v>
      </c>
      <c r="E12" s="24">
        <f>'COPY DATA XPRO'!F65+'COPY DATA XPRO'!G65+'COPY DATA XPRO'!H65</f>
        <v>7</v>
      </c>
      <c r="F12" s="24">
        <f>'COPY DATA XPRO'!I65</f>
        <v>4</v>
      </c>
      <c r="G12" s="24">
        <f>'COPY DATA XPRO'!AA65</f>
        <v>4</v>
      </c>
      <c r="H12" s="24">
        <f>'COPY DATA XPRO'!AE65-HARIAN!G12</f>
        <v>2</v>
      </c>
      <c r="I12" s="24">
        <f>'COPY DATA XPRO'!AF65</f>
        <v>11</v>
      </c>
      <c r="J12" s="24">
        <f>'COPY DATA XPRO'!J65</f>
        <v>7</v>
      </c>
      <c r="K12" s="24">
        <f>'COPY DATA XPRO'!K65</f>
        <v>0</v>
      </c>
      <c r="L12" s="24">
        <f>'COPY DATA XPRO'!L65</f>
        <v>1</v>
      </c>
      <c r="M12" s="24">
        <f>'COPY DATA XPRO'!P65</f>
        <v>4</v>
      </c>
      <c r="N12" s="24">
        <f>'COPY DATA XPRO'!X65</f>
        <v>8</v>
      </c>
      <c r="O12" s="24">
        <f>'COPY DATA XPRO'!Y65</f>
        <v>1</v>
      </c>
      <c r="P12" s="24">
        <f>'COPY DATA XPRO'!Z65</f>
        <v>126</v>
      </c>
      <c r="Q12" s="40">
        <f t="shared" si="0"/>
        <v>0.78260869565217395</v>
      </c>
      <c r="R12" s="40">
        <f t="shared" si="0"/>
        <v>0.90647482014388492</v>
      </c>
      <c r="S12" s="40">
        <f>VLOOKUP(C12,Sheet3!$A$19:$G$81,7,FALSE)</f>
        <v>1</v>
      </c>
      <c r="T12" s="8">
        <f t="shared" si="1"/>
        <v>0.78260869565217395</v>
      </c>
      <c r="U12" s="8">
        <f t="shared" si="2"/>
        <v>0.90647482014388492</v>
      </c>
    </row>
    <row r="13" spans="3:31" ht="15.75">
      <c r="C13" s="23" t="s">
        <v>45</v>
      </c>
      <c r="D13" s="24">
        <f>'COPY DATA XPRO'!E66</f>
        <v>142</v>
      </c>
      <c r="E13" s="24">
        <f>'COPY DATA XPRO'!F66+'COPY DATA XPRO'!G66+'COPY DATA XPRO'!H66</f>
        <v>7</v>
      </c>
      <c r="F13" s="24">
        <f>'COPY DATA XPRO'!I66</f>
        <v>1</v>
      </c>
      <c r="G13" s="24">
        <f>'COPY DATA XPRO'!AA66</f>
        <v>0</v>
      </c>
      <c r="H13" s="24">
        <f>'COPY DATA XPRO'!AE66-HARIAN!G13</f>
        <v>0</v>
      </c>
      <c r="I13" s="24">
        <f>'COPY DATA XPRO'!AF66</f>
        <v>21</v>
      </c>
      <c r="J13" s="24">
        <f>'COPY DATA XPRO'!J66</f>
        <v>9</v>
      </c>
      <c r="K13" s="24">
        <f>'COPY DATA XPRO'!K66</f>
        <v>3</v>
      </c>
      <c r="L13" s="24">
        <f>'COPY DATA XPRO'!L66</f>
        <v>0</v>
      </c>
      <c r="M13" s="24">
        <f>'COPY DATA XPRO'!P66</f>
        <v>10</v>
      </c>
      <c r="N13" s="24">
        <f>'COPY DATA XPRO'!X66</f>
        <v>8</v>
      </c>
      <c r="O13" s="24">
        <f>'COPY DATA XPRO'!Y66</f>
        <v>8</v>
      </c>
      <c r="P13" s="24">
        <f>'COPY DATA XPRO'!Z66</f>
        <v>75</v>
      </c>
      <c r="Q13" s="40">
        <f t="shared" si="0"/>
        <v>0.64102564102564108</v>
      </c>
      <c r="R13" s="40">
        <f t="shared" si="0"/>
        <v>0.74257425742574257</v>
      </c>
      <c r="S13" s="40">
        <f>VLOOKUP(C13,Sheet3!$A$19:$G$81,7,FALSE)</f>
        <v>0.92</v>
      </c>
      <c r="T13" s="8">
        <f t="shared" si="1"/>
        <v>0.64102564102564108</v>
      </c>
      <c r="U13" s="8">
        <f t="shared" si="2"/>
        <v>0.74257425742574257</v>
      </c>
    </row>
    <row r="14" spans="3:31" ht="15.75">
      <c r="C14" s="23" t="s">
        <v>55</v>
      </c>
      <c r="D14" s="24">
        <f>'COPY DATA XPRO'!E69</f>
        <v>214</v>
      </c>
      <c r="E14" s="24">
        <f>'COPY DATA XPRO'!F69+'COPY DATA XPRO'!G69+'COPY DATA XPRO'!H69</f>
        <v>1</v>
      </c>
      <c r="F14" s="24">
        <f>'COPY DATA XPRO'!I69</f>
        <v>12</v>
      </c>
      <c r="G14" s="24">
        <f>'COPY DATA XPRO'!AA69</f>
        <v>0</v>
      </c>
      <c r="H14" s="24">
        <f>'COPY DATA XPRO'!AE69-HARIAN!G14</f>
        <v>0</v>
      </c>
      <c r="I14" s="24">
        <f>'COPY DATA XPRO'!AF69</f>
        <v>31</v>
      </c>
      <c r="J14" s="24">
        <f>'COPY DATA XPRO'!J69</f>
        <v>20</v>
      </c>
      <c r="K14" s="24">
        <f>'COPY DATA XPRO'!K69</f>
        <v>0</v>
      </c>
      <c r="L14" s="24">
        <f>'COPY DATA XPRO'!L69</f>
        <v>0</v>
      </c>
      <c r="M14" s="24">
        <f>'COPY DATA XPRO'!P69</f>
        <v>8</v>
      </c>
      <c r="N14" s="24">
        <f>'COPY DATA XPRO'!X69</f>
        <v>16</v>
      </c>
      <c r="O14" s="24">
        <f>'COPY DATA XPRO'!Y69</f>
        <v>1</v>
      </c>
      <c r="P14" s="24">
        <f>'COPY DATA XPRO'!Z69</f>
        <v>125</v>
      </c>
      <c r="Q14" s="40">
        <f t="shared" si="0"/>
        <v>0.73099415204678364</v>
      </c>
      <c r="R14" s="40">
        <f t="shared" si="0"/>
        <v>0.83333333333333337</v>
      </c>
      <c r="S14" s="40">
        <f>VLOOKUP(C14,Sheet3!$A$19:$G$81,7,FALSE)</f>
        <v>0.99199999999999999</v>
      </c>
      <c r="T14" s="8">
        <f t="shared" si="1"/>
        <v>0.73099415204678364</v>
      </c>
      <c r="U14" s="8">
        <f t="shared" si="2"/>
        <v>0.83333333333333337</v>
      </c>
    </row>
    <row r="15" spans="3:31" ht="15.75">
      <c r="C15" s="25" t="s">
        <v>62</v>
      </c>
      <c r="D15" s="26">
        <f>SUM(D10:D14)</f>
        <v>873</v>
      </c>
      <c r="E15" s="26">
        <f>SUM(E10:E14)</f>
        <v>22</v>
      </c>
      <c r="F15" s="26">
        <f>SUM(F10:F14)</f>
        <v>24</v>
      </c>
      <c r="G15" s="26">
        <f t="shared" ref="G15:P15" si="3">SUM(G10:G14)</f>
        <v>6</v>
      </c>
      <c r="H15" s="26">
        <f t="shared" si="3"/>
        <v>7</v>
      </c>
      <c r="I15" s="26">
        <f t="shared" si="3"/>
        <v>106</v>
      </c>
      <c r="J15" s="26">
        <f t="shared" si="3"/>
        <v>62</v>
      </c>
      <c r="K15" s="26">
        <f t="shared" si="3"/>
        <v>5</v>
      </c>
      <c r="L15" s="26">
        <f t="shared" si="3"/>
        <v>1</v>
      </c>
      <c r="M15" s="26">
        <f t="shared" si="3"/>
        <v>35</v>
      </c>
      <c r="N15" s="26">
        <f t="shared" si="3"/>
        <v>40</v>
      </c>
      <c r="O15" s="26">
        <f t="shared" si="3"/>
        <v>15</v>
      </c>
      <c r="P15" s="26">
        <f t="shared" si="3"/>
        <v>542</v>
      </c>
      <c r="Q15" s="41">
        <f t="shared" si="0"/>
        <v>0.73441734417344173</v>
      </c>
      <c r="R15" s="41">
        <f>U15</f>
        <v>0.85759493670886078</v>
      </c>
      <c r="S15" s="41">
        <f>Sheet3!G10</f>
        <v>0.97085610200364303</v>
      </c>
      <c r="T15" s="8">
        <f t="shared" si="1"/>
        <v>0.73441734417344173</v>
      </c>
      <c r="U15" s="8">
        <f t="shared" si="2"/>
        <v>0.85759493670886078</v>
      </c>
    </row>
    <row r="16" spans="3:31" ht="16.5" thickBot="1"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2:22" ht="15.75">
      <c r="C17" s="28" t="s">
        <v>71</v>
      </c>
      <c r="D17" s="130" t="s">
        <v>72</v>
      </c>
      <c r="E17" s="131"/>
      <c r="G17" s="60" t="s">
        <v>134</v>
      </c>
      <c r="H17" s="61"/>
      <c r="I17" s="61"/>
      <c r="J17" s="61"/>
      <c r="K17" s="61"/>
      <c r="L17" s="60" t="s">
        <v>543</v>
      </c>
      <c r="M17" s="61"/>
      <c r="N17" s="61"/>
    </row>
    <row r="18" spans="2:22" ht="15.75">
      <c r="C18" s="29"/>
      <c r="D18" s="127" t="s">
        <v>73</v>
      </c>
      <c r="E18" s="128"/>
      <c r="G18" s="61" t="s">
        <v>135</v>
      </c>
      <c r="H18" s="61"/>
      <c r="I18" s="61"/>
      <c r="J18" s="61"/>
      <c r="K18" s="61"/>
      <c r="L18" s="61" t="s">
        <v>544</v>
      </c>
      <c r="M18" s="61"/>
      <c r="N18" s="61"/>
    </row>
    <row r="19" spans="2:22">
      <c r="C19" s="30"/>
      <c r="D19" s="127" t="s">
        <v>74</v>
      </c>
      <c r="E19" s="128"/>
      <c r="G19" s="61" t="s">
        <v>136</v>
      </c>
      <c r="H19" s="61"/>
      <c r="I19" s="61"/>
      <c r="J19" s="61"/>
      <c r="K19" s="61"/>
      <c r="L19" s="61" t="s">
        <v>545</v>
      </c>
      <c r="M19" s="61"/>
      <c r="N19" s="61"/>
    </row>
    <row r="20" spans="2:22">
      <c r="C20" s="31"/>
      <c r="D20" s="127" t="s">
        <v>75</v>
      </c>
      <c r="E20" s="128"/>
      <c r="G20" s="61" t="s">
        <v>137</v>
      </c>
      <c r="H20" s="61"/>
      <c r="I20" s="61"/>
      <c r="J20" s="61"/>
      <c r="K20" s="61"/>
      <c r="L20" s="61" t="s">
        <v>546</v>
      </c>
      <c r="M20" s="61"/>
      <c r="N20" s="61"/>
    </row>
    <row r="21" spans="2:22">
      <c r="C21" s="32"/>
      <c r="D21" s="127" t="s">
        <v>76</v>
      </c>
      <c r="E21" s="128"/>
      <c r="G21" s="61" t="s">
        <v>547</v>
      </c>
      <c r="H21" s="61"/>
      <c r="I21" s="61"/>
      <c r="J21" s="61"/>
      <c r="K21" s="61"/>
      <c r="L21" s="61"/>
      <c r="M21" s="61"/>
      <c r="N21" s="61"/>
    </row>
    <row r="22" spans="2:22" ht="15.75" thickBot="1">
      <c r="C22" s="33"/>
      <c r="D22" s="123" t="s">
        <v>138</v>
      </c>
      <c r="E22" s="124"/>
      <c r="G22" s="61" t="s">
        <v>139</v>
      </c>
      <c r="H22" s="61"/>
      <c r="I22" s="61"/>
      <c r="J22" s="61"/>
      <c r="K22" s="61"/>
      <c r="L22" s="61"/>
      <c r="M22" s="61"/>
      <c r="N22" s="61"/>
    </row>
    <row r="23" spans="2:22">
      <c r="D23" s="1"/>
      <c r="E23" s="1"/>
    </row>
    <row r="24" spans="2:22">
      <c r="B24" s="125" t="str">
        <f ca="1">C2</f>
        <v xml:space="preserve">PROVISIONING NEW SALES INDIBIZ TR3 JBN MTD  2026-08-10 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34"/>
    </row>
    <row r="25" spans="2:22">
      <c r="B25" s="125" t="str">
        <f ca="1">C3</f>
        <v xml:space="preserve">PERIODE ORDER &amp; PS : 2026-01-01 to  2026-08-10 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34"/>
    </row>
    <row r="26" spans="2:22" ht="18.75">
      <c r="B26" s="126" t="str">
        <f>C4</f>
        <v>Last update proses : 06-03-2026 15:19:48 WIB (Source: ETL XPRO)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35"/>
    </row>
    <row r="27" spans="2:22" ht="15.75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36"/>
    </row>
    <row r="29" spans="2:22" ht="15.6" customHeight="1">
      <c r="B29" s="151" t="s">
        <v>1</v>
      </c>
      <c r="C29" s="157" t="s">
        <v>78</v>
      </c>
      <c r="D29" s="151" t="s">
        <v>129</v>
      </c>
      <c r="E29" s="151" t="s">
        <v>67</v>
      </c>
      <c r="F29" s="177" t="s">
        <v>12</v>
      </c>
      <c r="G29" s="177"/>
      <c r="H29" s="177"/>
      <c r="I29" s="177" t="s">
        <v>14</v>
      </c>
      <c r="J29" s="176" t="s">
        <v>8</v>
      </c>
      <c r="K29" s="176" t="s">
        <v>9</v>
      </c>
      <c r="L29" s="176" t="s">
        <v>10</v>
      </c>
      <c r="M29" s="176"/>
      <c r="N29" s="176"/>
      <c r="O29" s="176"/>
      <c r="P29" s="178" t="s">
        <v>11</v>
      </c>
      <c r="Q29" s="122" t="s">
        <v>130</v>
      </c>
      <c r="R29" s="122" t="s">
        <v>131</v>
      </c>
      <c r="S29" s="122" t="s">
        <v>132</v>
      </c>
    </row>
    <row r="30" spans="2:22" ht="14.45" customHeight="1">
      <c r="B30" s="151"/>
      <c r="C30" s="157"/>
      <c r="D30" s="151"/>
      <c r="E30" s="151"/>
      <c r="F30" s="177"/>
      <c r="G30" s="177"/>
      <c r="H30" s="177"/>
      <c r="I30" s="177"/>
      <c r="J30" s="176"/>
      <c r="K30" s="176"/>
      <c r="L30" s="176"/>
      <c r="M30" s="176"/>
      <c r="N30" s="176"/>
      <c r="O30" s="176"/>
      <c r="P30" s="178"/>
      <c r="Q30" s="122"/>
      <c r="R30" s="122"/>
      <c r="S30" s="122"/>
    </row>
    <row r="31" spans="2:22" ht="14.45" customHeight="1">
      <c r="B31" s="151"/>
      <c r="C31" s="157"/>
      <c r="D31" s="151"/>
      <c r="E31" s="151"/>
      <c r="F31" s="177"/>
      <c r="G31" s="177"/>
      <c r="H31" s="177"/>
      <c r="I31" s="177"/>
      <c r="J31" s="176"/>
      <c r="K31" s="176"/>
      <c r="L31" s="176"/>
      <c r="M31" s="176"/>
      <c r="N31" s="176"/>
      <c r="O31" s="176"/>
      <c r="P31" s="178"/>
      <c r="Q31" s="122"/>
      <c r="R31" s="122"/>
      <c r="S31" s="122"/>
    </row>
    <row r="32" spans="2:22" ht="47.25">
      <c r="B32" s="151"/>
      <c r="C32" s="157"/>
      <c r="D32" s="151"/>
      <c r="E32" s="151"/>
      <c r="F32" s="22" t="s">
        <v>133</v>
      </c>
      <c r="G32" s="22" t="s">
        <v>30</v>
      </c>
      <c r="H32" s="22" t="s">
        <v>69</v>
      </c>
      <c r="I32" s="177"/>
      <c r="J32" s="176"/>
      <c r="K32" s="176"/>
      <c r="L32" s="37" t="s">
        <v>2</v>
      </c>
      <c r="M32" s="37" t="s">
        <v>18</v>
      </c>
      <c r="N32" s="37" t="s">
        <v>20</v>
      </c>
      <c r="O32" s="37" t="s">
        <v>22</v>
      </c>
      <c r="P32" s="178"/>
      <c r="Q32" s="122"/>
      <c r="R32" s="122"/>
      <c r="S32" s="122"/>
      <c r="V32" s="88" t="s">
        <v>913</v>
      </c>
    </row>
    <row r="33" spans="2:22" ht="15.75">
      <c r="B33" s="152" t="s">
        <v>34</v>
      </c>
      <c r="C33" s="64" t="s">
        <v>79</v>
      </c>
      <c r="D33" s="65">
        <f>'LOOKUP  telda'!E7</f>
        <v>24</v>
      </c>
      <c r="E33" s="65">
        <f>'LOOKUP  telda'!F7+'LOOKUP  telda'!G7+'LOOKUP  telda'!H7</f>
        <v>1</v>
      </c>
      <c r="F33" s="65">
        <f>'LOOKUP  telda'!I7</f>
        <v>1</v>
      </c>
      <c r="G33" s="65">
        <f>'LOOKUP  telda'!AA7</f>
        <v>0</v>
      </c>
      <c r="H33" s="65">
        <f>'LOOKUP  telda'!AE7-'LOOKUP  telda'!AA7</f>
        <v>0</v>
      </c>
      <c r="I33" s="65">
        <f>'LOOKUP  telda'!AF7</f>
        <v>3</v>
      </c>
      <c r="J33" s="65">
        <f>'LOOKUP  telda'!J7</f>
        <v>3</v>
      </c>
      <c r="K33" s="65">
        <f>'LOOKUP  telda'!K7</f>
        <v>0</v>
      </c>
      <c r="L33" s="65">
        <f>'LOOKUP  telda'!L7</f>
        <v>0</v>
      </c>
      <c r="M33" s="65">
        <f>'LOOKUP  telda'!P7</f>
        <v>1</v>
      </c>
      <c r="N33" s="65">
        <f>'LOOKUP  telda'!X7</f>
        <v>1</v>
      </c>
      <c r="O33" s="65">
        <f>'LOOKUP  telda'!Y7</f>
        <v>0</v>
      </c>
      <c r="P33" s="65">
        <f>'LOOKUP  telda'!Z7</f>
        <v>14</v>
      </c>
      <c r="Q33" s="40">
        <f>T33</f>
        <v>0.7</v>
      </c>
      <c r="R33" s="40">
        <f>U33</f>
        <v>0.875</v>
      </c>
      <c r="S33" s="40">
        <f>VLOOKUP(C33,Sheet3!$A$19:$G$81,7,FALSE)</f>
        <v>0.7857142857142857</v>
      </c>
      <c r="T33" s="8">
        <f>IFERROR(P33/(D33-F33-K33-I33),0)</f>
        <v>0.7</v>
      </c>
      <c r="U33" s="8">
        <f>IFERROR(P33/(M33+N33+O33+P33),0)</f>
        <v>0.875</v>
      </c>
      <c r="V33" t="str">
        <f>VLOOKUP(C33,Sheet5!$A$2:$J$270,8,FALSE)</f>
        <v>GIANYAR</v>
      </c>
    </row>
    <row r="34" spans="2:22" ht="15.75">
      <c r="B34" s="152"/>
      <c r="C34" s="64" t="s">
        <v>80</v>
      </c>
      <c r="D34" s="65">
        <f>'LOOKUP  telda'!E8</f>
        <v>2</v>
      </c>
      <c r="E34" s="65">
        <f>'LOOKUP  telda'!F8+'LOOKUP  telda'!G8+'LOOKUP  telda'!H8</f>
        <v>0</v>
      </c>
      <c r="F34" s="65">
        <f>'LOOKUP  telda'!I8</f>
        <v>0</v>
      </c>
      <c r="G34" s="65">
        <f>'LOOKUP  telda'!AA8</f>
        <v>0</v>
      </c>
      <c r="H34" s="65">
        <f>'LOOKUP  telda'!AE8-'LOOKUP  telda'!AA8</f>
        <v>0</v>
      </c>
      <c r="I34" s="65">
        <f>'LOOKUP  telda'!AF8</f>
        <v>0</v>
      </c>
      <c r="J34" s="65">
        <f>'LOOKUP  telda'!J8</f>
        <v>0</v>
      </c>
      <c r="K34" s="65">
        <f>'LOOKUP  telda'!K8</f>
        <v>0</v>
      </c>
      <c r="L34" s="65">
        <f>'LOOKUP  telda'!L8</f>
        <v>0</v>
      </c>
      <c r="M34" s="65">
        <f>'LOOKUP  telda'!P8</f>
        <v>0</v>
      </c>
      <c r="N34" s="65">
        <f>'LOOKUP  telda'!X8</f>
        <v>0</v>
      </c>
      <c r="O34" s="65">
        <f>'LOOKUP  telda'!Y8</f>
        <v>0</v>
      </c>
      <c r="P34" s="65">
        <f>'LOOKUP  telda'!Z8</f>
        <v>2</v>
      </c>
      <c r="Q34" s="40">
        <f t="shared" ref="Q34:Q82" si="4">T34</f>
        <v>1</v>
      </c>
      <c r="R34" s="40">
        <f t="shared" ref="R34:R82" si="5">U34</f>
        <v>1</v>
      </c>
      <c r="S34" s="40" t="e">
        <f>VLOOKUP(C34,Sheet3!$A$19:$G$81,7,FALSE)</f>
        <v>#N/A</v>
      </c>
      <c r="T34" s="8">
        <f t="shared" ref="T34:T82" si="6">IFERROR(P34/(D34-F34-K34-I34),0)</f>
        <v>1</v>
      </c>
      <c r="U34" s="8">
        <f t="shared" ref="U34:U82" si="7">IFERROR(P34/(M34+N34+O34+P34),0)</f>
        <v>1</v>
      </c>
      <c r="V34" t="str">
        <f>VLOOKUP(C34,Sheet5!$A$2:$J$270,8,FALSE)</f>
        <v>TABANAN</v>
      </c>
    </row>
    <row r="35" spans="2:22" ht="15.75">
      <c r="B35" s="152"/>
      <c r="C35" s="64" t="s">
        <v>81</v>
      </c>
      <c r="D35" s="65">
        <f>'LOOKUP  telda'!E9</f>
        <v>18</v>
      </c>
      <c r="E35" s="65">
        <f>'LOOKUP  telda'!F9+'LOOKUP  telda'!G9+'LOOKUP  telda'!H9</f>
        <v>2</v>
      </c>
      <c r="F35" s="65">
        <f>'LOOKUP  telda'!I9</f>
        <v>2</v>
      </c>
      <c r="G35" s="65">
        <f>'LOOKUP  telda'!AA9</f>
        <v>0</v>
      </c>
      <c r="H35" s="65">
        <f>'LOOKUP  telda'!AE9-'LOOKUP  telda'!AA9</f>
        <v>0</v>
      </c>
      <c r="I35" s="65">
        <f>'LOOKUP  telda'!AF9</f>
        <v>5</v>
      </c>
      <c r="J35" s="65">
        <f>'LOOKUP  telda'!J9</f>
        <v>0</v>
      </c>
      <c r="K35" s="65">
        <f>'LOOKUP  telda'!K9</f>
        <v>0</v>
      </c>
      <c r="L35" s="65">
        <f>'LOOKUP  telda'!L9</f>
        <v>0</v>
      </c>
      <c r="M35" s="65">
        <f>'LOOKUP  telda'!P9</f>
        <v>0</v>
      </c>
      <c r="N35" s="65">
        <f>'LOOKUP  telda'!X9</f>
        <v>0</v>
      </c>
      <c r="O35" s="65">
        <f>'LOOKUP  telda'!Y9</f>
        <v>1</v>
      </c>
      <c r="P35" s="65">
        <f>'LOOKUP  telda'!Z9</f>
        <v>7</v>
      </c>
      <c r="Q35" s="40">
        <f t="shared" si="4"/>
        <v>0.63636363636363635</v>
      </c>
      <c r="R35" s="40">
        <f t="shared" si="5"/>
        <v>0.875</v>
      </c>
      <c r="S35" s="40">
        <f>VLOOKUP(C35,Sheet3!$A$19:$G$81,7,FALSE)</f>
        <v>0.875</v>
      </c>
      <c r="T35" s="8">
        <f t="shared" si="6"/>
        <v>0.63636363636363635</v>
      </c>
      <c r="U35" s="8">
        <f t="shared" si="7"/>
        <v>0.875</v>
      </c>
      <c r="V35" t="str">
        <f>VLOOKUP(C35,Sheet5!$A$2:$J$270,8,FALSE)</f>
        <v>JIMBARAN</v>
      </c>
    </row>
    <row r="36" spans="2:22" ht="15.75">
      <c r="B36" s="152"/>
      <c r="C36" s="64" t="s">
        <v>82</v>
      </c>
      <c r="D36" s="65">
        <f>'LOOKUP  telda'!E10</f>
        <v>12</v>
      </c>
      <c r="E36" s="65">
        <f>'LOOKUP  telda'!F10+'LOOKUP  telda'!G10+'LOOKUP  telda'!H10</f>
        <v>1</v>
      </c>
      <c r="F36" s="65">
        <f>'LOOKUP  telda'!I10</f>
        <v>1</v>
      </c>
      <c r="G36" s="65">
        <f>'LOOKUP  telda'!AA10</f>
        <v>0</v>
      </c>
      <c r="H36" s="65">
        <f>'LOOKUP  telda'!AE10-'LOOKUP  telda'!AA10</f>
        <v>0</v>
      </c>
      <c r="I36" s="65">
        <f>'LOOKUP  telda'!AF10</f>
        <v>2</v>
      </c>
      <c r="J36" s="65">
        <f>'LOOKUP  telda'!J10</f>
        <v>0</v>
      </c>
      <c r="K36" s="65">
        <f>'LOOKUP  telda'!K10</f>
        <v>0</v>
      </c>
      <c r="L36" s="65">
        <f>'LOOKUP  telda'!L10</f>
        <v>0</v>
      </c>
      <c r="M36" s="65">
        <f>'LOOKUP  telda'!P10</f>
        <v>0</v>
      </c>
      <c r="N36" s="65">
        <f>'LOOKUP  telda'!X10</f>
        <v>2</v>
      </c>
      <c r="O36" s="65">
        <f>'LOOKUP  telda'!Y10</f>
        <v>0</v>
      </c>
      <c r="P36" s="65">
        <f>'LOOKUP  telda'!Z10</f>
        <v>6</v>
      </c>
      <c r="Q36" s="40">
        <f t="shared" si="4"/>
        <v>0.66666666666666663</v>
      </c>
      <c r="R36" s="40">
        <f t="shared" si="5"/>
        <v>0.75</v>
      </c>
      <c r="S36" s="40">
        <f>VLOOKUP(C36,Sheet3!$A$19:$G$81,7,FALSE)</f>
        <v>1</v>
      </c>
      <c r="T36" s="8">
        <f t="shared" si="6"/>
        <v>0.66666666666666663</v>
      </c>
      <c r="U36" s="8">
        <f t="shared" si="7"/>
        <v>0.75</v>
      </c>
      <c r="V36" t="str">
        <f>VLOOKUP(C36,Sheet5!$A$2:$J$270,8,FALSE)</f>
        <v>KLUNGKUNG</v>
      </c>
    </row>
    <row r="37" spans="2:22" ht="15.75">
      <c r="B37" s="152"/>
      <c r="C37" s="64" t="s">
        <v>83</v>
      </c>
      <c r="D37" s="65">
        <f>'LOOKUP  telda'!E11</f>
        <v>19</v>
      </c>
      <c r="E37" s="65">
        <f>'LOOKUP  telda'!F11+'LOOKUP  telda'!G11+'LOOKUP  telda'!H11</f>
        <v>2</v>
      </c>
      <c r="F37" s="65">
        <f>'LOOKUP  telda'!I11</f>
        <v>1</v>
      </c>
      <c r="G37" s="65">
        <f>'LOOKUP  telda'!AA11</f>
        <v>0</v>
      </c>
      <c r="H37" s="65">
        <f>'LOOKUP  telda'!AE11-'LOOKUP  telda'!AA11</f>
        <v>0</v>
      </c>
      <c r="I37" s="65">
        <f>'LOOKUP  telda'!AF11</f>
        <v>5</v>
      </c>
      <c r="J37" s="65">
        <f>'LOOKUP  telda'!J11</f>
        <v>1</v>
      </c>
      <c r="K37" s="65">
        <f>'LOOKUP  telda'!K11</f>
        <v>0</v>
      </c>
      <c r="L37" s="65">
        <f>'LOOKUP  telda'!L11</f>
        <v>0</v>
      </c>
      <c r="M37" s="65">
        <f>'LOOKUP  telda'!P11</f>
        <v>1</v>
      </c>
      <c r="N37" s="65">
        <f>'LOOKUP  telda'!X11</f>
        <v>0</v>
      </c>
      <c r="O37" s="65">
        <f>'LOOKUP  telda'!Y11</f>
        <v>0</v>
      </c>
      <c r="P37" s="65">
        <f>'LOOKUP  telda'!Z11</f>
        <v>7</v>
      </c>
      <c r="Q37" s="40">
        <f t="shared" si="4"/>
        <v>0.53846153846153844</v>
      </c>
      <c r="R37" s="40">
        <f t="shared" si="5"/>
        <v>0.875</v>
      </c>
      <c r="S37" s="40">
        <f>VLOOKUP(C37,Sheet3!$A$19:$G$81,7,FALSE)</f>
        <v>0.88888888888888884</v>
      </c>
      <c r="T37" s="8">
        <f t="shared" si="6"/>
        <v>0.53846153846153844</v>
      </c>
      <c r="U37" s="8">
        <f t="shared" si="7"/>
        <v>0.875</v>
      </c>
      <c r="V37" t="str">
        <f>VLOOKUP(C37,Sheet5!$A$2:$J$270,8,FALSE)</f>
        <v>SANUR</v>
      </c>
    </row>
    <row r="38" spans="2:22" ht="15.75">
      <c r="B38" s="152"/>
      <c r="C38" s="64" t="s">
        <v>84</v>
      </c>
      <c r="D38" s="65">
        <f>'LOOKUP  telda'!E12</f>
        <v>20</v>
      </c>
      <c r="E38" s="65">
        <f>'LOOKUP  telda'!F12+'LOOKUP  telda'!G12+'LOOKUP  telda'!H12</f>
        <v>1</v>
      </c>
      <c r="F38" s="65">
        <f>'LOOKUP  telda'!I12</f>
        <v>1</v>
      </c>
      <c r="G38" s="65">
        <f>'LOOKUP  telda'!AA12</f>
        <v>0</v>
      </c>
      <c r="H38" s="65">
        <f>'LOOKUP  telda'!AE12-'LOOKUP  telda'!AA12</f>
        <v>1</v>
      </c>
      <c r="I38" s="65">
        <f>'LOOKUP  telda'!AF12</f>
        <v>5</v>
      </c>
      <c r="J38" s="65">
        <f>'LOOKUP  telda'!J12</f>
        <v>0</v>
      </c>
      <c r="K38" s="65">
        <f>'LOOKUP  telda'!K12</f>
        <v>1</v>
      </c>
      <c r="L38" s="65">
        <f>'LOOKUP  telda'!L12</f>
        <v>0</v>
      </c>
      <c r="M38" s="65">
        <f>'LOOKUP  telda'!P12</f>
        <v>0</v>
      </c>
      <c r="N38" s="65">
        <f>'LOOKUP  telda'!X12</f>
        <v>1</v>
      </c>
      <c r="O38" s="65">
        <f>'LOOKUP  telda'!Y12</f>
        <v>0</v>
      </c>
      <c r="P38" s="65">
        <v>1</v>
      </c>
      <c r="Q38" s="40">
        <f t="shared" si="4"/>
        <v>7.6923076923076927E-2</v>
      </c>
      <c r="R38" s="40">
        <f t="shared" si="5"/>
        <v>0.5</v>
      </c>
      <c r="S38" s="40">
        <f>VLOOKUP(C38,Sheet3!$A$19:$G$81,7,FALSE)</f>
        <v>1</v>
      </c>
      <c r="T38" s="8">
        <f t="shared" si="6"/>
        <v>7.6923076923076927E-2</v>
      </c>
      <c r="U38" s="8">
        <f t="shared" si="7"/>
        <v>0.5</v>
      </c>
      <c r="V38" t="str">
        <f>VLOOKUP(C38,Sheet5!$A$2:$J$270,8,FALSE)</f>
        <v>SINGARAJA</v>
      </c>
    </row>
    <row r="39" spans="2:22" ht="15.75">
      <c r="B39" s="152"/>
      <c r="C39" s="64" t="s">
        <v>85</v>
      </c>
      <c r="D39" s="65">
        <f>'LOOKUP  telda'!E13</f>
        <v>9</v>
      </c>
      <c r="E39" s="65">
        <f>'LOOKUP  telda'!F13+'LOOKUP  telda'!G13+'LOOKUP  telda'!H13</f>
        <v>0</v>
      </c>
      <c r="F39" s="65">
        <f>'LOOKUP  telda'!I13</f>
        <v>0</v>
      </c>
      <c r="G39" s="65">
        <f>'LOOKUP  telda'!AA13</f>
        <v>0</v>
      </c>
      <c r="H39" s="65">
        <f>'LOOKUP  telda'!AE13-'LOOKUP  telda'!AA13</f>
        <v>0</v>
      </c>
      <c r="I39" s="65">
        <f>'LOOKUP  telda'!AF13</f>
        <v>3</v>
      </c>
      <c r="J39" s="65">
        <f>'LOOKUP  telda'!J13</f>
        <v>0</v>
      </c>
      <c r="K39" s="65">
        <f>'LOOKUP  telda'!K13</f>
        <v>0</v>
      </c>
      <c r="L39" s="65">
        <f>'LOOKUP  telda'!L13</f>
        <v>0</v>
      </c>
      <c r="M39" s="65">
        <f>'LOOKUP  telda'!P13</f>
        <v>1</v>
      </c>
      <c r="N39" s="65">
        <f>'LOOKUP  telda'!X13</f>
        <v>2</v>
      </c>
      <c r="O39" s="65">
        <f>'LOOKUP  telda'!Y13</f>
        <v>0</v>
      </c>
      <c r="P39" s="65">
        <f>'LOOKUP  telda'!Z13</f>
        <v>2</v>
      </c>
      <c r="Q39" s="40">
        <f t="shared" si="4"/>
        <v>0.33333333333333331</v>
      </c>
      <c r="R39" s="40">
        <f t="shared" si="5"/>
        <v>0.4</v>
      </c>
      <c r="S39" s="40">
        <f>VLOOKUP(C39,Sheet3!$A$19:$G$81,7,FALSE)</f>
        <v>0.6</v>
      </c>
      <c r="T39" s="8">
        <f t="shared" si="6"/>
        <v>0.33333333333333331</v>
      </c>
      <c r="U39" s="8">
        <f t="shared" si="7"/>
        <v>0.4</v>
      </c>
      <c r="V39" t="str">
        <f>VLOOKUP(C39,Sheet5!$A$2:$J$270,8,FALSE)</f>
        <v>TABANAN</v>
      </c>
    </row>
    <row r="40" spans="2:22" ht="15.75">
      <c r="B40" s="152"/>
      <c r="C40" s="64" t="s">
        <v>86</v>
      </c>
      <c r="D40" s="65">
        <f>'LOOKUP  telda'!E14</f>
        <v>8</v>
      </c>
      <c r="E40" s="65">
        <f>'LOOKUP  telda'!F14+'LOOKUP  telda'!G14+'LOOKUP  telda'!H14</f>
        <v>0</v>
      </c>
      <c r="F40" s="65">
        <f>'LOOKUP  telda'!I14</f>
        <v>0</v>
      </c>
      <c r="G40" s="65">
        <f>'LOOKUP  telda'!AA14</f>
        <v>0</v>
      </c>
      <c r="H40" s="65">
        <f>'LOOKUP  telda'!AE14-'LOOKUP  telda'!AA14</f>
        <v>0</v>
      </c>
      <c r="I40" s="65">
        <f>'LOOKUP  telda'!AF14</f>
        <v>3</v>
      </c>
      <c r="J40" s="65">
        <f>'LOOKUP  telda'!J14</f>
        <v>1</v>
      </c>
      <c r="K40" s="65">
        <f>'LOOKUP  telda'!K14</f>
        <v>0</v>
      </c>
      <c r="L40" s="65">
        <f>'LOOKUP  telda'!L14</f>
        <v>0</v>
      </c>
      <c r="M40" s="65">
        <f>'LOOKUP  telda'!P14</f>
        <v>1</v>
      </c>
      <c r="N40" s="65">
        <f>'LOOKUP  telda'!X14</f>
        <v>0</v>
      </c>
      <c r="O40" s="65">
        <f>'LOOKUP  telda'!Y14</f>
        <v>0</v>
      </c>
      <c r="P40" s="65">
        <f>'LOOKUP  telda'!Z14</f>
        <v>3</v>
      </c>
      <c r="Q40" s="40">
        <f t="shared" si="4"/>
        <v>0.6</v>
      </c>
      <c r="R40" s="40">
        <f t="shared" si="5"/>
        <v>0.75</v>
      </c>
      <c r="S40" s="40">
        <f>VLOOKUP(C40,Sheet3!$A$19:$G$81,7,FALSE)</f>
        <v>0.66666666666666663</v>
      </c>
      <c r="T40" s="8">
        <f t="shared" si="6"/>
        <v>0.6</v>
      </c>
      <c r="U40" s="8">
        <f t="shared" si="7"/>
        <v>0.75</v>
      </c>
      <c r="V40" t="str">
        <f>VLOOKUP(C40,Sheet5!$A$2:$J$270,8,FALSE)</f>
        <v>UBUNG</v>
      </c>
    </row>
    <row r="41" spans="2:22" ht="15.75">
      <c r="B41" s="153" t="s">
        <v>38</v>
      </c>
      <c r="C41" s="66" t="s">
        <v>87</v>
      </c>
      <c r="D41" s="67">
        <f>'LOOKUP  telda'!E15</f>
        <v>25</v>
      </c>
      <c r="E41" s="67">
        <f>'LOOKUP  telda'!F15+'LOOKUP  telda'!G15+'LOOKUP  telda'!H15</f>
        <v>0</v>
      </c>
      <c r="F41" s="67">
        <f>'LOOKUP  telda'!I15</f>
        <v>0</v>
      </c>
      <c r="G41" s="67">
        <f>'LOOKUP  telda'!AA15</f>
        <v>0</v>
      </c>
      <c r="H41" s="67">
        <f>'LOOKUP  telda'!AE15-'LOOKUP  telda'!AA15</f>
        <v>0</v>
      </c>
      <c r="I41" s="67">
        <f>'LOOKUP  telda'!AF15</f>
        <v>3</v>
      </c>
      <c r="J41" s="67">
        <f>'LOOKUP  telda'!J15</f>
        <v>4</v>
      </c>
      <c r="K41" s="67">
        <f>'LOOKUP  telda'!K15</f>
        <v>0</v>
      </c>
      <c r="L41" s="67">
        <f>'LOOKUP  telda'!L15</f>
        <v>0</v>
      </c>
      <c r="M41" s="67">
        <f>'LOOKUP  telda'!P15</f>
        <v>0</v>
      </c>
      <c r="N41" s="67">
        <f>'LOOKUP  telda'!X15</f>
        <v>0</v>
      </c>
      <c r="O41" s="67">
        <f>'LOOKUP  telda'!Y15</f>
        <v>0</v>
      </c>
      <c r="P41" s="67">
        <f>'LOOKUP  telda'!Z15</f>
        <v>18</v>
      </c>
      <c r="Q41" s="40">
        <f t="shared" si="4"/>
        <v>0.81818181818181823</v>
      </c>
      <c r="R41" s="40">
        <f t="shared" si="5"/>
        <v>1</v>
      </c>
      <c r="S41" s="40">
        <f>VLOOKUP(C41,Sheet3!$A$19:$G$81,7,FALSE)</f>
        <v>1</v>
      </c>
      <c r="T41" s="8">
        <f t="shared" si="6"/>
        <v>0.81818181818181823</v>
      </c>
      <c r="U41" s="8">
        <f t="shared" si="7"/>
        <v>1</v>
      </c>
      <c r="V41" t="str">
        <f>VLOOKUP(C41,Sheet5!$A$2:$J$270,8,FALSE)</f>
        <v>BATU</v>
      </c>
    </row>
    <row r="42" spans="2:22" ht="15.75">
      <c r="B42" s="153"/>
      <c r="C42" s="66" t="s">
        <v>88</v>
      </c>
      <c r="D42" s="67">
        <f>'LOOKUP  telda'!E16</f>
        <v>8</v>
      </c>
      <c r="E42" s="67">
        <f>'LOOKUP  telda'!F16+'LOOKUP  telda'!G16+'LOOKUP  telda'!H16</f>
        <v>0</v>
      </c>
      <c r="F42" s="67">
        <f>'LOOKUP  telda'!I16</f>
        <v>0</v>
      </c>
      <c r="G42" s="67">
        <f>'LOOKUP  telda'!AA16</f>
        <v>0</v>
      </c>
      <c r="H42" s="67">
        <f>'LOOKUP  telda'!AE16-'LOOKUP  telda'!AA16</f>
        <v>0</v>
      </c>
      <c r="I42" s="67">
        <f>'LOOKUP  telda'!AF16</f>
        <v>0</v>
      </c>
      <c r="J42" s="67">
        <f>'LOOKUP  telda'!J16</f>
        <v>1</v>
      </c>
      <c r="K42" s="67">
        <f>'LOOKUP  telda'!K16</f>
        <v>0</v>
      </c>
      <c r="L42" s="67">
        <f>'LOOKUP  telda'!L16</f>
        <v>0</v>
      </c>
      <c r="M42" s="67">
        <f>'LOOKUP  telda'!P16</f>
        <v>0</v>
      </c>
      <c r="N42" s="67">
        <f>'LOOKUP  telda'!X16</f>
        <v>0</v>
      </c>
      <c r="O42" s="67">
        <f>'LOOKUP  telda'!Y16</f>
        <v>0</v>
      </c>
      <c r="P42" s="67">
        <f>'LOOKUP  telda'!Z16</f>
        <v>7</v>
      </c>
      <c r="Q42" s="40">
        <f t="shared" si="4"/>
        <v>0.875</v>
      </c>
      <c r="R42" s="40">
        <f t="shared" si="5"/>
        <v>1</v>
      </c>
      <c r="S42" s="40">
        <f>VLOOKUP(C42,Sheet3!$A$19:$G$81,7,FALSE)</f>
        <v>1</v>
      </c>
      <c r="T42" s="8">
        <f t="shared" si="6"/>
        <v>0.875</v>
      </c>
      <c r="U42" s="8">
        <f t="shared" si="7"/>
        <v>1</v>
      </c>
      <c r="V42" t="str">
        <f>VLOOKUP(C42,Sheet5!$A$2:$J$270,8,FALSE)</f>
        <v>BLITAR</v>
      </c>
    </row>
    <row r="43" spans="2:22" ht="15.75">
      <c r="B43" s="153"/>
      <c r="C43" s="66" t="s">
        <v>89</v>
      </c>
      <c r="D43" s="67">
        <f>'LOOKUP  telda'!E17</f>
        <v>8</v>
      </c>
      <c r="E43" s="67">
        <f>'LOOKUP  telda'!F17+'LOOKUP  telda'!G17+'LOOKUP  telda'!H17</f>
        <v>0</v>
      </c>
      <c r="F43" s="67">
        <f>'LOOKUP  telda'!I17</f>
        <v>0</v>
      </c>
      <c r="G43" s="67">
        <f>'LOOKUP  telda'!AA17</f>
        <v>0</v>
      </c>
      <c r="H43" s="67">
        <f>'LOOKUP  telda'!AE17-'LOOKUP  telda'!AA17</f>
        <v>0</v>
      </c>
      <c r="I43" s="67">
        <f>'LOOKUP  telda'!AF17</f>
        <v>0</v>
      </c>
      <c r="J43" s="67">
        <f>'LOOKUP  telda'!J17</f>
        <v>1</v>
      </c>
      <c r="K43" s="67">
        <f>'LOOKUP  telda'!K17</f>
        <v>0</v>
      </c>
      <c r="L43" s="67">
        <f>'LOOKUP  telda'!L17</f>
        <v>0</v>
      </c>
      <c r="M43" s="67">
        <f>'LOOKUP  telda'!P17</f>
        <v>1</v>
      </c>
      <c r="N43" s="67">
        <f>'LOOKUP  telda'!X17</f>
        <v>1</v>
      </c>
      <c r="O43" s="67">
        <f>'LOOKUP  telda'!Y17</f>
        <v>0</v>
      </c>
      <c r="P43" s="67">
        <f>'LOOKUP  telda'!Z17</f>
        <v>5</v>
      </c>
      <c r="Q43" s="40">
        <f t="shared" si="4"/>
        <v>0.625</v>
      </c>
      <c r="R43" s="40">
        <f t="shared" si="5"/>
        <v>0.7142857142857143</v>
      </c>
      <c r="S43" s="40">
        <f>VLOOKUP(C43,Sheet3!$A$19:$G$81,7,FALSE)</f>
        <v>1</v>
      </c>
      <c r="T43" s="8">
        <f t="shared" si="6"/>
        <v>0.625</v>
      </c>
      <c r="U43" s="8">
        <f t="shared" si="7"/>
        <v>0.7142857142857143</v>
      </c>
      <c r="V43" t="str">
        <f>VLOOKUP(C43,Sheet5!$A$2:$J$270,8,FALSE)</f>
        <v>BOJONEGORO</v>
      </c>
    </row>
    <row r="44" spans="2:22" ht="15.75">
      <c r="B44" s="153"/>
      <c r="C44" s="66" t="s">
        <v>90</v>
      </c>
      <c r="D44" s="67">
        <f>'LOOKUP  telda'!E18</f>
        <v>29</v>
      </c>
      <c r="E44" s="67">
        <f>'LOOKUP  telda'!F18+'LOOKUP  telda'!G18+'LOOKUP  telda'!H18</f>
        <v>0</v>
      </c>
      <c r="F44" s="67">
        <f>'LOOKUP  telda'!I18</f>
        <v>1</v>
      </c>
      <c r="G44" s="67">
        <f>'LOOKUP  telda'!AA18</f>
        <v>0</v>
      </c>
      <c r="H44" s="67">
        <f>'LOOKUP  telda'!AE18-'LOOKUP  telda'!AA18</f>
        <v>2</v>
      </c>
      <c r="I44" s="67">
        <f>'LOOKUP  telda'!AF18</f>
        <v>0</v>
      </c>
      <c r="J44" s="67">
        <f>'LOOKUP  telda'!J18</f>
        <v>2</v>
      </c>
      <c r="K44" s="67">
        <f>'LOOKUP  telda'!K18</f>
        <v>1</v>
      </c>
      <c r="L44" s="67">
        <f>'LOOKUP  telda'!L18</f>
        <v>0</v>
      </c>
      <c r="M44" s="67">
        <f>'LOOKUP  telda'!P18</f>
        <v>0</v>
      </c>
      <c r="N44" s="67">
        <f>'LOOKUP  telda'!X18</f>
        <v>0</v>
      </c>
      <c r="O44" s="67">
        <f>'LOOKUP  telda'!Y18</f>
        <v>0</v>
      </c>
      <c r="P44" s="67">
        <f>'LOOKUP  telda'!Z18</f>
        <v>23</v>
      </c>
      <c r="Q44" s="40">
        <f t="shared" si="4"/>
        <v>0.85185185185185186</v>
      </c>
      <c r="R44" s="40">
        <f t="shared" si="5"/>
        <v>1</v>
      </c>
      <c r="S44" s="40">
        <f>VLOOKUP(C44,Sheet3!$A$19:$G$81,7,FALSE)</f>
        <v>1</v>
      </c>
      <c r="T44" s="8">
        <f t="shared" si="6"/>
        <v>0.85185185185185186</v>
      </c>
      <c r="U44" s="8">
        <f t="shared" si="7"/>
        <v>1</v>
      </c>
      <c r="V44" t="str">
        <f>VLOOKUP(C44,Sheet5!$A$2:$J$270,8,FALSE)</f>
        <v>KEDIRI</v>
      </c>
    </row>
    <row r="45" spans="2:22" ht="15.75">
      <c r="B45" s="153"/>
      <c r="C45" s="66" t="s">
        <v>91</v>
      </c>
      <c r="D45" s="67">
        <f>'LOOKUP  telda'!E19</f>
        <v>39</v>
      </c>
      <c r="E45" s="67">
        <f>'LOOKUP  telda'!F19+'LOOKUP  telda'!G19+'LOOKUP  telda'!H19</f>
        <v>0</v>
      </c>
      <c r="F45" s="67">
        <f>'LOOKUP  telda'!I19</f>
        <v>0</v>
      </c>
      <c r="G45" s="67">
        <f>'LOOKUP  telda'!AA19</f>
        <v>0</v>
      </c>
      <c r="H45" s="67">
        <f>'LOOKUP  telda'!AE19-'LOOKUP  telda'!AA19</f>
        <v>2</v>
      </c>
      <c r="I45" s="67">
        <f>'LOOKUP  telda'!AF19</f>
        <v>4</v>
      </c>
      <c r="J45" s="67">
        <f>'LOOKUP  telda'!J19</f>
        <v>3</v>
      </c>
      <c r="K45" s="67">
        <f>'LOOKUP  telda'!K19</f>
        <v>0</v>
      </c>
      <c r="L45" s="67">
        <f>'LOOKUP  telda'!L19</f>
        <v>0</v>
      </c>
      <c r="M45" s="67">
        <f>'LOOKUP  telda'!P19</f>
        <v>0</v>
      </c>
      <c r="N45" s="67">
        <f>'LOOKUP  telda'!X19</f>
        <v>0</v>
      </c>
      <c r="O45" s="67">
        <f>'LOOKUP  telda'!Y19</f>
        <v>0</v>
      </c>
      <c r="P45" s="67">
        <f>'LOOKUP  telda'!Z19</f>
        <v>27</v>
      </c>
      <c r="Q45" s="40">
        <f t="shared" si="4"/>
        <v>0.77142857142857146</v>
      </c>
      <c r="R45" s="40">
        <f t="shared" si="5"/>
        <v>1</v>
      </c>
      <c r="S45" s="40" t="e">
        <f>VLOOKUP(C45,Sheet3!$A$19:$G$81,7,FALSE)</f>
        <v>#N/A</v>
      </c>
      <c r="T45" s="8">
        <f t="shared" si="6"/>
        <v>0.77142857142857146</v>
      </c>
      <c r="U45" s="8">
        <f t="shared" si="7"/>
        <v>1</v>
      </c>
      <c r="V45" t="str">
        <f>VLOOKUP(C45,Sheet5!$A$2:$J$270,8,FALSE)</f>
        <v>MALANG</v>
      </c>
    </row>
    <row r="46" spans="2:22" ht="15.75">
      <c r="B46" s="153"/>
      <c r="C46" s="66" t="s">
        <v>92</v>
      </c>
      <c r="D46" s="67">
        <f>'LOOKUP  telda'!E20</f>
        <v>23</v>
      </c>
      <c r="E46" s="67">
        <f>'LOOKUP  telda'!F20+'LOOKUP  telda'!G20+'LOOKUP  telda'!H20</f>
        <v>0</v>
      </c>
      <c r="F46" s="67">
        <f>'LOOKUP  telda'!I20</f>
        <v>0</v>
      </c>
      <c r="G46" s="67">
        <f>'LOOKUP  telda'!AA20</f>
        <v>0</v>
      </c>
      <c r="H46" s="67">
        <f>'LOOKUP  telda'!AE20-'LOOKUP  telda'!AA20</f>
        <v>0</v>
      </c>
      <c r="I46" s="67">
        <f>'LOOKUP  telda'!AF20</f>
        <v>5</v>
      </c>
      <c r="J46" s="67">
        <f>'LOOKUP  telda'!J20</f>
        <v>1</v>
      </c>
      <c r="K46" s="67">
        <f>'LOOKUP  telda'!K20</f>
        <v>0</v>
      </c>
      <c r="L46" s="67">
        <f>'LOOKUP  telda'!L20</f>
        <v>0</v>
      </c>
      <c r="M46" s="67">
        <f>'LOOKUP  telda'!P20</f>
        <v>4</v>
      </c>
      <c r="N46" s="67">
        <f>'LOOKUP  telda'!X20</f>
        <v>0</v>
      </c>
      <c r="O46" s="67">
        <f>'LOOKUP  telda'!Y20</f>
        <v>1</v>
      </c>
      <c r="P46" s="67">
        <f>'LOOKUP  telda'!Z20</f>
        <v>12</v>
      </c>
      <c r="Q46" s="40">
        <f t="shared" si="4"/>
        <v>0.66666666666666663</v>
      </c>
      <c r="R46" s="40">
        <f t="shared" si="5"/>
        <v>0.70588235294117652</v>
      </c>
      <c r="S46" s="40">
        <f>VLOOKUP(C46,Sheet3!$A$19:$G$81,7,FALSE)</f>
        <v>0.9642857142857143</v>
      </c>
      <c r="T46" s="8">
        <f t="shared" si="6"/>
        <v>0.66666666666666663</v>
      </c>
      <c r="U46" s="8">
        <f t="shared" si="7"/>
        <v>0.70588235294117652</v>
      </c>
      <c r="V46" t="str">
        <f>VLOOKUP(C46,Sheet5!$A$2:$J$270,8,FALSE)</f>
        <v>MADIUN</v>
      </c>
    </row>
    <row r="47" spans="2:22" ht="15.75">
      <c r="B47" s="153"/>
      <c r="C47" s="66" t="s">
        <v>93</v>
      </c>
      <c r="D47" s="67">
        <f>'LOOKUP  telda'!E21</f>
        <v>21</v>
      </c>
      <c r="E47" s="67">
        <f>'LOOKUP  telda'!F21+'LOOKUP  telda'!G21+'LOOKUP  telda'!H21</f>
        <v>0</v>
      </c>
      <c r="F47" s="67">
        <f>'LOOKUP  telda'!I21</f>
        <v>0</v>
      </c>
      <c r="G47" s="67">
        <f>'LOOKUP  telda'!AA21</f>
        <v>0</v>
      </c>
      <c r="H47" s="67">
        <f>'LOOKUP  telda'!AE21-'LOOKUP  telda'!AA21</f>
        <v>0</v>
      </c>
      <c r="I47" s="67">
        <f>'LOOKUP  telda'!AF21</f>
        <v>1</v>
      </c>
      <c r="J47" s="67">
        <f>'LOOKUP  telda'!J21</f>
        <v>1</v>
      </c>
      <c r="K47" s="67">
        <f>'LOOKUP  telda'!K21</f>
        <v>0</v>
      </c>
      <c r="L47" s="67">
        <f>'LOOKUP  telda'!L21</f>
        <v>0</v>
      </c>
      <c r="M47" s="67">
        <f>'LOOKUP  telda'!P21</f>
        <v>3</v>
      </c>
      <c r="N47" s="67">
        <f>'LOOKUP  telda'!X21</f>
        <v>1</v>
      </c>
      <c r="O47" s="67">
        <f>'LOOKUP  telda'!Y21</f>
        <v>0</v>
      </c>
      <c r="P47" s="67">
        <f>'LOOKUP  telda'!Z21</f>
        <v>15</v>
      </c>
      <c r="Q47" s="40">
        <f t="shared" si="4"/>
        <v>0.75</v>
      </c>
      <c r="R47" s="40">
        <f t="shared" si="5"/>
        <v>0.78947368421052633</v>
      </c>
      <c r="S47" s="40">
        <f>VLOOKUP(C47,Sheet3!$A$19:$G$81,7,FALSE)</f>
        <v>1</v>
      </c>
      <c r="T47" s="8">
        <f t="shared" si="6"/>
        <v>0.75</v>
      </c>
      <c r="U47" s="8">
        <f t="shared" si="7"/>
        <v>0.78947368421052633</v>
      </c>
      <c r="V47" t="str">
        <f>VLOOKUP(C47,Sheet5!$A$2:$J$270,8,FALSE)</f>
        <v>NGANJUK</v>
      </c>
    </row>
    <row r="48" spans="2:22" ht="15.75">
      <c r="B48" s="153"/>
      <c r="C48" s="66" t="s">
        <v>94</v>
      </c>
      <c r="D48" s="67">
        <f>'LOOKUP  telda'!E22</f>
        <v>21</v>
      </c>
      <c r="E48" s="67">
        <f>'LOOKUP  telda'!F22+'LOOKUP  telda'!G22+'LOOKUP  telda'!H22</f>
        <v>0</v>
      </c>
      <c r="F48" s="67">
        <f>'LOOKUP  telda'!I22</f>
        <v>0</v>
      </c>
      <c r="G48" s="67">
        <f>'LOOKUP  telda'!AA22</f>
        <v>0</v>
      </c>
      <c r="H48" s="67">
        <f>'LOOKUP  telda'!AE22-'LOOKUP  telda'!AA22</f>
        <v>0</v>
      </c>
      <c r="I48" s="67">
        <f>'LOOKUP  telda'!AF22</f>
        <v>0</v>
      </c>
      <c r="J48" s="67">
        <f>'LOOKUP  telda'!J22</f>
        <v>4</v>
      </c>
      <c r="K48" s="67">
        <f>'LOOKUP  telda'!K22</f>
        <v>0</v>
      </c>
      <c r="L48" s="67">
        <f>'LOOKUP  telda'!L22</f>
        <v>0</v>
      </c>
      <c r="M48" s="67">
        <f>'LOOKUP  telda'!P22</f>
        <v>0</v>
      </c>
      <c r="N48" s="67">
        <f>'LOOKUP  telda'!X22</f>
        <v>0</v>
      </c>
      <c r="O48" s="67">
        <f>'LOOKUP  telda'!Y22</f>
        <v>1</v>
      </c>
      <c r="P48" s="67">
        <f>'LOOKUP  telda'!Z22</f>
        <v>16</v>
      </c>
      <c r="Q48" s="40">
        <f t="shared" si="4"/>
        <v>0.76190476190476186</v>
      </c>
      <c r="R48" s="40">
        <f t="shared" si="5"/>
        <v>0.94117647058823528</v>
      </c>
      <c r="S48" s="40" t="e">
        <f>VLOOKUP(C48,Sheet3!$A$19:$G$81,7,FALSE)</f>
        <v>#N/A</v>
      </c>
      <c r="T48" s="8">
        <f t="shared" si="6"/>
        <v>0.76190476190476186</v>
      </c>
      <c r="U48" s="8">
        <f t="shared" si="7"/>
        <v>0.94117647058823528</v>
      </c>
      <c r="V48" t="str">
        <f>VLOOKUP(C48,Sheet5!$A$2:$J$270,8,FALSE)</f>
        <v>MADIUN</v>
      </c>
    </row>
    <row r="49" spans="2:22" ht="15.75">
      <c r="B49" s="153"/>
      <c r="C49" s="66" t="s">
        <v>95</v>
      </c>
      <c r="D49" s="67">
        <f>'LOOKUP  telda'!E23</f>
        <v>9</v>
      </c>
      <c r="E49" s="67">
        <f>'LOOKUP  telda'!F23+'LOOKUP  telda'!G23+'LOOKUP  telda'!H23</f>
        <v>0</v>
      </c>
      <c r="F49" s="67">
        <f>'LOOKUP  telda'!I23</f>
        <v>0</v>
      </c>
      <c r="G49" s="67">
        <f>'LOOKUP  telda'!AA23</f>
        <v>0</v>
      </c>
      <c r="H49" s="67">
        <f>'LOOKUP  telda'!AE23-'LOOKUP  telda'!AA23</f>
        <v>0</v>
      </c>
      <c r="I49" s="67">
        <f>'LOOKUP  telda'!AF23</f>
        <v>0</v>
      </c>
      <c r="J49" s="67">
        <f>'LOOKUP  telda'!J23</f>
        <v>2</v>
      </c>
      <c r="K49" s="67">
        <f>'LOOKUP  telda'!K23</f>
        <v>0</v>
      </c>
      <c r="L49" s="67">
        <f>'LOOKUP  telda'!L23</f>
        <v>0</v>
      </c>
      <c r="M49" s="67">
        <f>'LOOKUP  telda'!P23</f>
        <v>1</v>
      </c>
      <c r="N49" s="67">
        <f>'LOOKUP  telda'!X23</f>
        <v>0</v>
      </c>
      <c r="O49" s="67">
        <f>'LOOKUP  telda'!Y23</f>
        <v>0</v>
      </c>
      <c r="P49" s="67">
        <f>'LOOKUP  telda'!Z23</f>
        <v>6</v>
      </c>
      <c r="Q49" s="40">
        <f t="shared" si="4"/>
        <v>0.66666666666666663</v>
      </c>
      <c r="R49" s="40">
        <f t="shared" si="5"/>
        <v>0.8571428571428571</v>
      </c>
      <c r="S49" s="40">
        <f>VLOOKUP(C49,Sheet3!$A$19:$G$81,7,FALSE)</f>
        <v>1</v>
      </c>
      <c r="T49" s="8">
        <f t="shared" si="6"/>
        <v>0.66666666666666663</v>
      </c>
      <c r="U49" s="8">
        <f t="shared" si="7"/>
        <v>0.8571428571428571</v>
      </c>
      <c r="V49" t="str">
        <f>VLOOKUP(C49,Sheet5!$A$2:$J$270,8,FALSE)</f>
        <v>PONOROGO</v>
      </c>
    </row>
    <row r="50" spans="2:22" ht="15.75">
      <c r="B50" s="153"/>
      <c r="C50" s="66" t="s">
        <v>96</v>
      </c>
      <c r="D50" s="67">
        <f>'LOOKUP  telda'!E24</f>
        <v>10</v>
      </c>
      <c r="E50" s="67">
        <f>'LOOKUP  telda'!F24+'LOOKUP  telda'!G24+'LOOKUP  telda'!H24</f>
        <v>0</v>
      </c>
      <c r="F50" s="67">
        <f>'LOOKUP  telda'!I24</f>
        <v>0</v>
      </c>
      <c r="G50" s="67">
        <f>'LOOKUP  telda'!AA24</f>
        <v>0</v>
      </c>
      <c r="H50" s="67">
        <f>'LOOKUP  telda'!AE24-'LOOKUP  telda'!AA24</f>
        <v>0</v>
      </c>
      <c r="I50" s="67">
        <f>'LOOKUP  telda'!AF24</f>
        <v>0</v>
      </c>
      <c r="J50" s="67">
        <f>'LOOKUP  telda'!J24</f>
        <v>0</v>
      </c>
      <c r="K50" s="67">
        <f>'LOOKUP  telda'!K24</f>
        <v>0</v>
      </c>
      <c r="L50" s="67">
        <f>'LOOKUP  telda'!L24</f>
        <v>0</v>
      </c>
      <c r="M50" s="67">
        <f>'LOOKUP  telda'!P24</f>
        <v>0</v>
      </c>
      <c r="N50" s="67">
        <f>'LOOKUP  telda'!X24</f>
        <v>0</v>
      </c>
      <c r="O50" s="67">
        <f>'LOOKUP  telda'!Y24</f>
        <v>0</v>
      </c>
      <c r="P50" s="67">
        <f>'LOOKUP  telda'!Z24</f>
        <v>10</v>
      </c>
      <c r="Q50" s="40">
        <f t="shared" si="4"/>
        <v>1</v>
      </c>
      <c r="R50" s="40">
        <f t="shared" si="5"/>
        <v>1</v>
      </c>
      <c r="S50" s="40" t="e">
        <f>VLOOKUP(C50,Sheet3!$A$19:$G$81,7,FALSE)</f>
        <v>#N/A</v>
      </c>
      <c r="T50" s="8">
        <f t="shared" si="6"/>
        <v>1</v>
      </c>
      <c r="U50" s="8">
        <f t="shared" si="7"/>
        <v>1</v>
      </c>
      <c r="V50" t="str">
        <f>VLOOKUP(C50,Sheet5!$A$2:$J$270,8,FALSE)</f>
        <v>PONOROGO</v>
      </c>
    </row>
    <row r="51" spans="2:22" ht="15.75">
      <c r="B51" s="153"/>
      <c r="C51" s="66" t="s">
        <v>97</v>
      </c>
      <c r="D51" s="67">
        <f>'LOOKUP  telda'!E25</f>
        <v>11</v>
      </c>
      <c r="E51" s="67">
        <f>'LOOKUP  telda'!F25+'LOOKUP  telda'!G25+'LOOKUP  telda'!H25</f>
        <v>0</v>
      </c>
      <c r="F51" s="67">
        <f>'LOOKUP  telda'!I25</f>
        <v>0</v>
      </c>
      <c r="G51" s="67">
        <f>'LOOKUP  telda'!AA25</f>
        <v>2</v>
      </c>
      <c r="H51" s="67">
        <f>'LOOKUP  telda'!AE25-'LOOKUP  telda'!AA25</f>
        <v>0</v>
      </c>
      <c r="I51" s="67">
        <f>'LOOKUP  telda'!AF25</f>
        <v>1</v>
      </c>
      <c r="J51" s="67">
        <f>'LOOKUP  telda'!J25</f>
        <v>0</v>
      </c>
      <c r="K51" s="67">
        <f>'LOOKUP  telda'!K25</f>
        <v>0</v>
      </c>
      <c r="L51" s="67">
        <f>'LOOKUP  telda'!L25</f>
        <v>0</v>
      </c>
      <c r="M51" s="67">
        <f>'LOOKUP  telda'!P25</f>
        <v>0</v>
      </c>
      <c r="N51" s="67">
        <f>'LOOKUP  telda'!X25</f>
        <v>0</v>
      </c>
      <c r="O51" s="67">
        <f>'LOOKUP  telda'!Y25</f>
        <v>0</v>
      </c>
      <c r="P51" s="67">
        <f>'LOOKUP  telda'!Z25</f>
        <v>8</v>
      </c>
      <c r="Q51" s="40">
        <f t="shared" si="4"/>
        <v>0.8</v>
      </c>
      <c r="R51" s="40">
        <f t="shared" si="5"/>
        <v>1</v>
      </c>
      <c r="S51" s="40" t="e">
        <f>VLOOKUP(C51,Sheet3!$A$19:$G$81,7,FALSE)</f>
        <v>#N/A</v>
      </c>
      <c r="T51" s="8">
        <f t="shared" si="6"/>
        <v>0.8</v>
      </c>
      <c r="U51" s="8">
        <f t="shared" si="7"/>
        <v>1</v>
      </c>
      <c r="V51" t="str">
        <f>VLOOKUP(C51,Sheet5!$A$2:$J$270,8,FALSE)</f>
        <v>BOJONEGORO</v>
      </c>
    </row>
    <row r="52" spans="2:22" ht="15.75">
      <c r="B52" s="153"/>
      <c r="C52" s="66" t="s">
        <v>98</v>
      </c>
      <c r="D52" s="67">
        <f>'LOOKUP  telda'!E26</f>
        <v>25</v>
      </c>
      <c r="E52" s="67">
        <f>'LOOKUP  telda'!F26+'LOOKUP  telda'!G26+'LOOKUP  telda'!H26</f>
        <v>0</v>
      </c>
      <c r="F52" s="67">
        <f>'LOOKUP  telda'!I26</f>
        <v>0</v>
      </c>
      <c r="G52" s="67">
        <f>'LOOKUP  telda'!AA26</f>
        <v>0</v>
      </c>
      <c r="H52" s="67">
        <f>'LOOKUP  telda'!AE26-'LOOKUP  telda'!AA26</f>
        <v>0</v>
      </c>
      <c r="I52" s="67">
        <f>'LOOKUP  telda'!AF26</f>
        <v>3</v>
      </c>
      <c r="J52" s="67">
        <f>'LOOKUP  telda'!J26</f>
        <v>2</v>
      </c>
      <c r="K52" s="67">
        <f>'LOOKUP  telda'!K26</f>
        <v>0</v>
      </c>
      <c r="L52" s="67">
        <f>'LOOKUP  telda'!L26</f>
        <v>0</v>
      </c>
      <c r="M52" s="67">
        <f>'LOOKUP  telda'!P26</f>
        <v>0</v>
      </c>
      <c r="N52" s="67">
        <f>'LOOKUP  telda'!X26</f>
        <v>0</v>
      </c>
      <c r="O52" s="67">
        <f>'LOOKUP  telda'!Y26</f>
        <v>2</v>
      </c>
      <c r="P52" s="67">
        <f>'LOOKUP  telda'!Z26</f>
        <v>18</v>
      </c>
      <c r="Q52" s="40">
        <f t="shared" si="4"/>
        <v>0.81818181818181823</v>
      </c>
      <c r="R52" s="40">
        <f t="shared" si="5"/>
        <v>0.9</v>
      </c>
      <c r="S52" s="40" t="e">
        <f>VLOOKUP(C52,Sheet3!$A$19:$G$81,7,FALSE)</f>
        <v>#N/A</v>
      </c>
      <c r="T52" s="8">
        <f t="shared" si="6"/>
        <v>0.81818181818181823</v>
      </c>
      <c r="U52" s="8">
        <f t="shared" si="7"/>
        <v>0.9</v>
      </c>
      <c r="V52" t="str">
        <f>VLOOKUP(C52,Sheet5!$A$2:$J$270,8,FALSE)</f>
        <v>BLITAR</v>
      </c>
    </row>
    <row r="53" spans="2:22" ht="15.75">
      <c r="B53" s="154" t="s">
        <v>42</v>
      </c>
      <c r="C53" s="62" t="s">
        <v>99</v>
      </c>
      <c r="D53" s="63">
        <f>'LOOKUP  telda'!E27</f>
        <v>15</v>
      </c>
      <c r="E53" s="63">
        <f>'LOOKUP  telda'!F27+'LOOKUP  telda'!G27+'LOOKUP  telda'!H27</f>
        <v>0</v>
      </c>
      <c r="F53" s="63">
        <f>'LOOKUP  telda'!I27</f>
        <v>0</v>
      </c>
      <c r="G53" s="63">
        <f>'LOOKUP  telda'!AA27</f>
        <v>0</v>
      </c>
      <c r="H53" s="63">
        <f>'LOOKUP  telda'!AE27-'LOOKUP  telda'!AA27</f>
        <v>1</v>
      </c>
      <c r="I53" s="63">
        <f>'LOOKUP  telda'!AF27</f>
        <v>0</v>
      </c>
      <c r="J53" s="63">
        <f>'LOOKUP  telda'!J27</f>
        <v>0</v>
      </c>
      <c r="K53" s="63">
        <f>'LOOKUP  telda'!K27</f>
        <v>0</v>
      </c>
      <c r="L53" s="63">
        <f>'LOOKUP  telda'!L27</f>
        <v>0</v>
      </c>
      <c r="M53" s="63">
        <f>'LOOKUP  telda'!P27</f>
        <v>0</v>
      </c>
      <c r="N53" s="63">
        <f>'LOOKUP  telda'!X27</f>
        <v>0</v>
      </c>
      <c r="O53" s="63">
        <f>'LOOKUP  telda'!Y27</f>
        <v>0</v>
      </c>
      <c r="P53" s="63">
        <f>'LOOKUP  telda'!Z27</f>
        <v>14</v>
      </c>
      <c r="Q53" s="40">
        <f t="shared" si="4"/>
        <v>0.93333333333333335</v>
      </c>
      <c r="R53" s="40">
        <f t="shared" si="5"/>
        <v>1</v>
      </c>
      <c r="S53" s="40">
        <f>VLOOKUP(C53,Sheet3!$A$19:$G$81,7,FALSE)</f>
        <v>1</v>
      </c>
      <c r="T53" s="8">
        <f t="shared" si="6"/>
        <v>0.93333333333333335</v>
      </c>
      <c r="U53" s="8">
        <f t="shared" si="7"/>
        <v>1</v>
      </c>
      <c r="V53" t="str">
        <f>VLOOKUP(C53,Sheet5!$A$2:$J$270,8,FALSE)</f>
        <v>BANYUWANGI</v>
      </c>
    </row>
    <row r="54" spans="2:22" ht="15.75">
      <c r="B54" s="154"/>
      <c r="C54" s="62" t="s">
        <v>100</v>
      </c>
      <c r="D54" s="63">
        <f>'LOOKUP  telda'!E28</f>
        <v>12</v>
      </c>
      <c r="E54" s="63">
        <f>'LOOKUP  telda'!F28+'LOOKUP  telda'!G28+'LOOKUP  telda'!H28</f>
        <v>0</v>
      </c>
      <c r="F54" s="63">
        <f>'LOOKUP  telda'!I28</f>
        <v>0</v>
      </c>
      <c r="G54" s="63">
        <f>'LOOKUP  telda'!AA28</f>
        <v>0</v>
      </c>
      <c r="H54" s="63">
        <f>'LOOKUP  telda'!AE28-'LOOKUP  telda'!AA28</f>
        <v>0</v>
      </c>
      <c r="I54" s="63">
        <f>'LOOKUP  telda'!AF28</f>
        <v>0</v>
      </c>
      <c r="J54" s="63">
        <f>'LOOKUP  telda'!J28</f>
        <v>1</v>
      </c>
      <c r="K54" s="63">
        <f>'LOOKUP  telda'!K28</f>
        <v>0</v>
      </c>
      <c r="L54" s="63">
        <f>'LOOKUP  telda'!L28</f>
        <v>0</v>
      </c>
      <c r="M54" s="63">
        <f>'LOOKUP  telda'!P28</f>
        <v>1</v>
      </c>
      <c r="N54" s="63">
        <f>'LOOKUP  telda'!X28</f>
        <v>0</v>
      </c>
      <c r="O54" s="63">
        <f>'LOOKUP  telda'!Y28</f>
        <v>0</v>
      </c>
      <c r="P54" s="63">
        <f>'LOOKUP  telda'!Z28</f>
        <v>10</v>
      </c>
      <c r="Q54" s="40">
        <f t="shared" si="4"/>
        <v>0.83333333333333337</v>
      </c>
      <c r="R54" s="40">
        <f t="shared" si="5"/>
        <v>0.90909090909090906</v>
      </c>
      <c r="S54" s="40" t="e">
        <f>VLOOKUP(C54,Sheet3!$A$19:$G$81,7,FALSE)</f>
        <v>#N/A</v>
      </c>
      <c r="T54" s="8">
        <f t="shared" si="6"/>
        <v>0.83333333333333337</v>
      </c>
      <c r="U54" s="8">
        <f t="shared" si="7"/>
        <v>0.90909090909090906</v>
      </c>
      <c r="V54" t="str">
        <f>VLOOKUP(C54,Sheet5!$A$2:$J$270,8,FALSE)</f>
        <v>JEMBER</v>
      </c>
    </row>
    <row r="55" spans="2:22" ht="34.5" customHeight="1">
      <c r="B55" s="154"/>
      <c r="C55" s="62" t="s">
        <v>101</v>
      </c>
      <c r="D55" s="63">
        <f>'LOOKUP  telda'!E29</f>
        <v>45</v>
      </c>
      <c r="E55" s="63">
        <f>'LOOKUP  telda'!F29+'LOOKUP  telda'!G29+'LOOKUP  telda'!H29</f>
        <v>5</v>
      </c>
      <c r="F55" s="63">
        <f>'LOOKUP  telda'!I29</f>
        <v>1</v>
      </c>
      <c r="G55" s="63">
        <f>'LOOKUP  telda'!AA29</f>
        <v>2</v>
      </c>
      <c r="H55" s="63">
        <f>'LOOKUP  telda'!AE29-'LOOKUP  telda'!AA29</f>
        <v>0</v>
      </c>
      <c r="I55" s="63">
        <f>'LOOKUP  telda'!AF29</f>
        <v>6</v>
      </c>
      <c r="J55" s="63">
        <f>'LOOKUP  telda'!J29</f>
        <v>3</v>
      </c>
      <c r="K55" s="63">
        <f>'LOOKUP  telda'!K29</f>
        <v>0</v>
      </c>
      <c r="L55" s="63">
        <f>'LOOKUP  telda'!L29</f>
        <v>1</v>
      </c>
      <c r="M55" s="63">
        <f>'LOOKUP  telda'!P29</f>
        <v>1</v>
      </c>
      <c r="N55" s="63">
        <f>'LOOKUP  telda'!X29</f>
        <v>2</v>
      </c>
      <c r="O55" s="63">
        <f>'LOOKUP  telda'!Y29</f>
        <v>0</v>
      </c>
      <c r="P55" s="63">
        <f>'LOOKUP  telda'!Z29</f>
        <v>24</v>
      </c>
      <c r="Q55" s="40">
        <f t="shared" si="4"/>
        <v>0.63157894736842102</v>
      </c>
      <c r="R55" s="40">
        <f t="shared" si="5"/>
        <v>0.88888888888888884</v>
      </c>
      <c r="S55" s="40" t="e">
        <f>VLOOKUP(C55,Sheet3!$A$19:$G$81,7,FALSE)</f>
        <v>#N/A</v>
      </c>
      <c r="T55" s="8">
        <f t="shared" si="6"/>
        <v>0.63157894736842102</v>
      </c>
      <c r="U55" s="8">
        <f t="shared" si="7"/>
        <v>0.88888888888888884</v>
      </c>
      <c r="V55" t="str">
        <f>VLOOKUP(C55,Sheet5!$A$2:$J$270,8,FALSE)</f>
        <v>SIDOARJO</v>
      </c>
    </row>
    <row r="56" spans="2:22" ht="15.75">
      <c r="B56" s="154"/>
      <c r="C56" s="62" t="s">
        <v>102</v>
      </c>
      <c r="D56" s="63">
        <f>'LOOKUP  telda'!E30</f>
        <v>16</v>
      </c>
      <c r="E56" s="63">
        <f>'LOOKUP  telda'!F30+'LOOKUP  telda'!G30+'LOOKUP  telda'!H30</f>
        <v>0</v>
      </c>
      <c r="F56" s="63">
        <f>'LOOKUP  telda'!I30</f>
        <v>0</v>
      </c>
      <c r="G56" s="63">
        <f>'LOOKUP  telda'!AA30</f>
        <v>0</v>
      </c>
      <c r="H56" s="63">
        <f>'LOOKUP  telda'!AE30-'LOOKUP  telda'!AA30</f>
        <v>0</v>
      </c>
      <c r="I56" s="63">
        <f>'LOOKUP  telda'!AF30</f>
        <v>2</v>
      </c>
      <c r="J56" s="63">
        <f>'LOOKUP  telda'!J30</f>
        <v>0</v>
      </c>
      <c r="K56" s="63">
        <f>'LOOKUP  telda'!K30</f>
        <v>0</v>
      </c>
      <c r="L56" s="63">
        <f>'LOOKUP  telda'!L30</f>
        <v>0</v>
      </c>
      <c r="M56" s="63">
        <f>'LOOKUP  telda'!P30</f>
        <v>0</v>
      </c>
      <c r="N56" s="63">
        <f>'LOOKUP  telda'!X30</f>
        <v>0</v>
      </c>
      <c r="O56" s="63">
        <f>'LOOKUP  telda'!Y30</f>
        <v>0</v>
      </c>
      <c r="P56" s="63">
        <f>'LOOKUP  telda'!Z30</f>
        <v>14</v>
      </c>
      <c r="Q56" s="40">
        <f t="shared" si="4"/>
        <v>1</v>
      </c>
      <c r="R56" s="40">
        <f t="shared" si="5"/>
        <v>1</v>
      </c>
      <c r="S56" s="40">
        <f>VLOOKUP(C56,Sheet3!$A$19:$G$81,7,FALSE)</f>
        <v>1</v>
      </c>
      <c r="T56" s="8">
        <f t="shared" si="6"/>
        <v>1</v>
      </c>
      <c r="U56" s="8">
        <f t="shared" si="7"/>
        <v>1</v>
      </c>
      <c r="V56" t="str">
        <f>VLOOKUP(C56,Sheet5!$A$2:$J$270,8,FALSE)</f>
        <v>JEMBER</v>
      </c>
    </row>
    <row r="57" spans="2:22" ht="15.75">
      <c r="B57" s="154"/>
      <c r="C57" s="62" t="s">
        <v>103</v>
      </c>
      <c r="D57" s="63">
        <f>'LOOKUP  telda'!E31</f>
        <v>16</v>
      </c>
      <c r="E57" s="63">
        <f>'LOOKUP  telda'!F31+'LOOKUP  telda'!G31+'LOOKUP  telda'!H31</f>
        <v>0</v>
      </c>
      <c r="F57" s="63">
        <f>'LOOKUP  telda'!I31</f>
        <v>0</v>
      </c>
      <c r="G57" s="63">
        <f>'LOOKUP  telda'!AA31</f>
        <v>0</v>
      </c>
      <c r="H57" s="63">
        <f>'LOOKUP  telda'!AE31-'LOOKUP  telda'!AA31</f>
        <v>0</v>
      </c>
      <c r="I57" s="63">
        <f>'LOOKUP  telda'!AF31</f>
        <v>0</v>
      </c>
      <c r="J57" s="63">
        <f>'LOOKUP  telda'!J31</f>
        <v>0</v>
      </c>
      <c r="K57" s="63">
        <f>'LOOKUP  telda'!K31</f>
        <v>0</v>
      </c>
      <c r="L57" s="63">
        <f>'LOOKUP  telda'!L31</f>
        <v>0</v>
      </c>
      <c r="M57" s="63">
        <f>'LOOKUP  telda'!P31</f>
        <v>0</v>
      </c>
      <c r="N57" s="63">
        <f>'LOOKUP  telda'!X31</f>
        <v>1</v>
      </c>
      <c r="O57" s="63">
        <f>'LOOKUP  telda'!Y31</f>
        <v>0</v>
      </c>
      <c r="P57" s="63">
        <f>'LOOKUP  telda'!Z31</f>
        <v>15</v>
      </c>
      <c r="Q57" s="40">
        <f t="shared" si="4"/>
        <v>0.9375</v>
      </c>
      <c r="R57" s="40">
        <f t="shared" si="5"/>
        <v>0.9375</v>
      </c>
      <c r="S57" s="40" t="e">
        <f>VLOOKUP(C57,Sheet3!$A$19:$G$81,7,FALSE)</f>
        <v>#N/A</v>
      </c>
      <c r="T57" s="8">
        <f t="shared" si="6"/>
        <v>0.9375</v>
      </c>
      <c r="U57" s="8">
        <f t="shared" si="7"/>
        <v>0.9375</v>
      </c>
      <c r="V57" t="str">
        <f>VLOOKUP(C57,Sheet5!$A$2:$J$270,8,FALSE)</f>
        <v>MOJOKERTO</v>
      </c>
    </row>
    <row r="58" spans="2:22" ht="15.75">
      <c r="B58" s="154"/>
      <c r="C58" s="62" t="s">
        <v>104</v>
      </c>
      <c r="D58" s="63">
        <f>'LOOKUP  telda'!E32</f>
        <v>6</v>
      </c>
      <c r="E58" s="63">
        <f>'LOOKUP  telda'!F32+'LOOKUP  telda'!G32+'LOOKUP  telda'!H32</f>
        <v>0</v>
      </c>
      <c r="F58" s="63">
        <f>'LOOKUP  telda'!I32</f>
        <v>0</v>
      </c>
      <c r="G58" s="63">
        <f>'LOOKUP  telda'!AA32</f>
        <v>0</v>
      </c>
      <c r="H58" s="63">
        <f>'LOOKUP  telda'!AE32-'LOOKUP  telda'!AA32</f>
        <v>0</v>
      </c>
      <c r="I58" s="63">
        <f>'LOOKUP  telda'!AF32</f>
        <v>0</v>
      </c>
      <c r="J58" s="63">
        <f>'LOOKUP  telda'!J32</f>
        <v>0</v>
      </c>
      <c r="K58" s="63">
        <f>'LOOKUP  telda'!K32</f>
        <v>0</v>
      </c>
      <c r="L58" s="63">
        <f>'LOOKUP  telda'!L32</f>
        <v>0</v>
      </c>
      <c r="M58" s="63">
        <f>'LOOKUP  telda'!P32</f>
        <v>0</v>
      </c>
      <c r="N58" s="63">
        <f>'LOOKUP  telda'!X32</f>
        <v>0</v>
      </c>
      <c r="O58" s="63">
        <f>'LOOKUP  telda'!Y32</f>
        <v>0</v>
      </c>
      <c r="P58" s="63">
        <f>'LOOKUP  telda'!Z32</f>
        <v>6</v>
      </c>
      <c r="Q58" s="40">
        <f t="shared" si="4"/>
        <v>1</v>
      </c>
      <c r="R58" s="40">
        <f t="shared" si="5"/>
        <v>1</v>
      </c>
      <c r="S58" s="40" t="e">
        <f>VLOOKUP(C58,Sheet3!$A$19:$G$81,7,FALSE)</f>
        <v>#N/A</v>
      </c>
      <c r="T58" s="8">
        <f t="shared" si="6"/>
        <v>1</v>
      </c>
      <c r="U58" s="8">
        <f t="shared" si="7"/>
        <v>1</v>
      </c>
      <c r="V58" t="str">
        <f>VLOOKUP(C58,Sheet5!$A$2:$J$270,8,FALSE)</f>
        <v>PROBOLINGGO</v>
      </c>
    </row>
    <row r="59" spans="2:22" ht="15.75">
      <c r="B59" s="154"/>
      <c r="C59" s="62" t="s">
        <v>105</v>
      </c>
      <c r="D59" s="63">
        <f>'LOOKUP  telda'!E33</f>
        <v>23</v>
      </c>
      <c r="E59" s="63">
        <f>'LOOKUP  telda'!F33+'LOOKUP  telda'!G33+'LOOKUP  telda'!H33</f>
        <v>0</v>
      </c>
      <c r="F59" s="63">
        <f>'LOOKUP  telda'!I33</f>
        <v>1</v>
      </c>
      <c r="G59" s="63">
        <f>'LOOKUP  telda'!AA33</f>
        <v>0</v>
      </c>
      <c r="H59" s="63">
        <f>'LOOKUP  telda'!AE33-'LOOKUP  telda'!AA33</f>
        <v>1</v>
      </c>
      <c r="I59" s="63">
        <f>'LOOKUP  telda'!AF33</f>
        <v>2</v>
      </c>
      <c r="J59" s="63">
        <f>'LOOKUP  telda'!J33</f>
        <v>0</v>
      </c>
      <c r="K59" s="63">
        <f>'LOOKUP  telda'!K33</f>
        <v>0</v>
      </c>
      <c r="L59" s="63">
        <f>'LOOKUP  telda'!L33</f>
        <v>0</v>
      </c>
      <c r="M59" s="63">
        <f>'LOOKUP  telda'!P33</f>
        <v>1</v>
      </c>
      <c r="N59" s="63">
        <f>'LOOKUP  telda'!X33</f>
        <v>2</v>
      </c>
      <c r="O59" s="63">
        <f>'LOOKUP  telda'!Y33</f>
        <v>0</v>
      </c>
      <c r="P59" s="63">
        <f>'LOOKUP  telda'!Z33</f>
        <v>15</v>
      </c>
      <c r="Q59" s="40">
        <f t="shared" si="4"/>
        <v>0.75</v>
      </c>
      <c r="R59" s="40">
        <f t="shared" si="5"/>
        <v>0.83333333333333337</v>
      </c>
      <c r="S59" s="40">
        <f>VLOOKUP(C59,Sheet3!$A$19:$G$81,7,FALSE)</f>
        <v>1</v>
      </c>
      <c r="T59" s="8">
        <f t="shared" si="6"/>
        <v>0.75</v>
      </c>
      <c r="U59" s="8">
        <f t="shared" si="7"/>
        <v>0.83333333333333337</v>
      </c>
      <c r="V59" t="str">
        <f>VLOOKUP(C59,Sheet5!$A$2:$J$270,8,FALSE)</f>
        <v>MOJOKERTO</v>
      </c>
    </row>
    <row r="60" spans="2:22" ht="15.75">
      <c r="B60" s="154"/>
      <c r="C60" s="62" t="s">
        <v>106</v>
      </c>
      <c r="D60" s="63">
        <f>'LOOKUP  telda'!E34</f>
        <v>27</v>
      </c>
      <c r="E60" s="63">
        <f>'LOOKUP  telda'!F34+'LOOKUP  telda'!G34+'LOOKUP  telda'!H34</f>
        <v>2</v>
      </c>
      <c r="F60" s="63">
        <f>'LOOKUP  telda'!I34</f>
        <v>1</v>
      </c>
      <c r="G60" s="63">
        <f>'LOOKUP  telda'!AA34</f>
        <v>2</v>
      </c>
      <c r="H60" s="63">
        <f>'LOOKUP  telda'!AE34-'LOOKUP  telda'!AA34</f>
        <v>0</v>
      </c>
      <c r="I60" s="63">
        <f>'LOOKUP  telda'!AF34</f>
        <v>1</v>
      </c>
      <c r="J60" s="63">
        <f>'LOOKUP  telda'!J34</f>
        <v>0</v>
      </c>
      <c r="K60" s="63">
        <f>'LOOKUP  telda'!K34</f>
        <v>0</v>
      </c>
      <c r="L60" s="63">
        <f>'LOOKUP  telda'!L34</f>
        <v>0</v>
      </c>
      <c r="M60" s="63">
        <f>'LOOKUP  telda'!P34</f>
        <v>1</v>
      </c>
      <c r="N60" s="63">
        <f>'LOOKUP  telda'!X34</f>
        <v>1</v>
      </c>
      <c r="O60" s="63">
        <f>'LOOKUP  telda'!Y34</f>
        <v>0</v>
      </c>
      <c r="P60" s="63">
        <f>'LOOKUP  telda'!Z34</f>
        <v>19</v>
      </c>
      <c r="Q60" s="40">
        <f t="shared" si="4"/>
        <v>0.76</v>
      </c>
      <c r="R60" s="40">
        <f t="shared" si="5"/>
        <v>0.90476190476190477</v>
      </c>
      <c r="S60" s="40">
        <f>VLOOKUP(C60,Sheet3!$A$19:$G$81,7,FALSE)</f>
        <v>1</v>
      </c>
      <c r="T60" s="8">
        <f t="shared" si="6"/>
        <v>0.76</v>
      </c>
      <c r="U60" s="8">
        <f t="shared" si="7"/>
        <v>0.90476190476190477</v>
      </c>
      <c r="V60" t="str">
        <f>VLOOKUP(C60,Sheet5!$A$2:$J$270,8,FALSE)</f>
        <v>PASURUAN</v>
      </c>
    </row>
    <row r="61" spans="2:22" ht="15.75">
      <c r="B61" s="154"/>
      <c r="C61" s="62" t="s">
        <v>107</v>
      </c>
      <c r="D61" s="63">
        <f>'LOOKUP  telda'!E35</f>
        <v>8</v>
      </c>
      <c r="E61" s="63">
        <f>'LOOKUP  telda'!F35+'LOOKUP  telda'!G35+'LOOKUP  telda'!H35</f>
        <v>0</v>
      </c>
      <c r="F61" s="63">
        <f>'LOOKUP  telda'!I35</f>
        <v>1</v>
      </c>
      <c r="G61" s="63">
        <f>'LOOKUP  telda'!AA35</f>
        <v>0</v>
      </c>
      <c r="H61" s="63">
        <f>'LOOKUP  telda'!AE35-'LOOKUP  telda'!AA35</f>
        <v>0</v>
      </c>
      <c r="I61" s="63">
        <f>'LOOKUP  telda'!AF35</f>
        <v>0</v>
      </c>
      <c r="J61" s="63">
        <f>'LOOKUP  telda'!J35</f>
        <v>0</v>
      </c>
      <c r="K61" s="63">
        <f>'LOOKUP  telda'!K35</f>
        <v>0</v>
      </c>
      <c r="L61" s="63">
        <f>'LOOKUP  telda'!L35</f>
        <v>0</v>
      </c>
      <c r="M61" s="63">
        <f>'LOOKUP  telda'!P35</f>
        <v>0</v>
      </c>
      <c r="N61" s="63">
        <f>'LOOKUP  telda'!X35</f>
        <v>1</v>
      </c>
      <c r="O61" s="63">
        <f>'LOOKUP  telda'!Y35</f>
        <v>0</v>
      </c>
      <c r="P61" s="63">
        <f>'LOOKUP  telda'!Z35</f>
        <v>6</v>
      </c>
      <c r="Q61" s="40">
        <f t="shared" si="4"/>
        <v>0.8571428571428571</v>
      </c>
      <c r="R61" s="40">
        <f t="shared" si="5"/>
        <v>0.8571428571428571</v>
      </c>
      <c r="S61" s="40">
        <f>VLOOKUP(C61,Sheet3!$A$19:$G$81,7,FALSE)</f>
        <v>1</v>
      </c>
      <c r="T61" s="8">
        <f t="shared" si="6"/>
        <v>0.8571428571428571</v>
      </c>
      <c r="U61" s="8">
        <f t="shared" si="7"/>
        <v>0.8571428571428571</v>
      </c>
      <c r="V61" t="str">
        <f>VLOOKUP(C61,Sheet5!$A$2:$J$270,8,FALSE)</f>
        <v>PROBOLINGGO</v>
      </c>
    </row>
    <row r="62" spans="2:22" ht="15.75">
      <c r="B62" s="154"/>
      <c r="C62" s="62" t="s">
        <v>108</v>
      </c>
      <c r="D62" s="63">
        <f>'LOOKUP  telda'!E36</f>
        <v>8</v>
      </c>
      <c r="E62" s="63">
        <f>'LOOKUP  telda'!F36+'LOOKUP  telda'!G36+'LOOKUP  telda'!H36</f>
        <v>0</v>
      </c>
      <c r="F62" s="63">
        <f>'LOOKUP  telda'!I36</f>
        <v>0</v>
      </c>
      <c r="G62" s="63">
        <f>'LOOKUP  telda'!AA36</f>
        <v>0</v>
      </c>
      <c r="H62" s="63">
        <f>'LOOKUP  telda'!AE36-'LOOKUP  telda'!AA36</f>
        <v>0</v>
      </c>
      <c r="I62" s="63">
        <f>'LOOKUP  telda'!AF36</f>
        <v>0</v>
      </c>
      <c r="J62" s="63">
        <f>'LOOKUP  telda'!J36</f>
        <v>3</v>
      </c>
      <c r="K62" s="63">
        <f>'LOOKUP  telda'!K36</f>
        <v>0</v>
      </c>
      <c r="L62" s="63">
        <f>'LOOKUP  telda'!L36</f>
        <v>0</v>
      </c>
      <c r="M62" s="63">
        <f>'LOOKUP  telda'!P36</f>
        <v>0</v>
      </c>
      <c r="N62" s="63">
        <f>'LOOKUP  telda'!X36</f>
        <v>1</v>
      </c>
      <c r="O62" s="63">
        <f>'LOOKUP  telda'!Y36</f>
        <v>1</v>
      </c>
      <c r="P62" s="63">
        <f>'LOOKUP  telda'!Z36</f>
        <v>3</v>
      </c>
      <c r="Q62" s="40">
        <f t="shared" si="4"/>
        <v>0.375</v>
      </c>
      <c r="R62" s="40">
        <f t="shared" si="5"/>
        <v>0.6</v>
      </c>
      <c r="S62" s="40" t="e">
        <f>VLOOKUP(C62,Sheet3!$A$19:$G$81,7,FALSE)</f>
        <v>#N/A</v>
      </c>
      <c r="T62" s="8">
        <f t="shared" si="6"/>
        <v>0.375</v>
      </c>
      <c r="U62" s="8">
        <f t="shared" si="7"/>
        <v>0.6</v>
      </c>
      <c r="V62" t="str">
        <f>VLOOKUP(C62,Sheet5!$A$2:$J$270,8,FALSE)</f>
        <v>BANYUWANGI</v>
      </c>
    </row>
    <row r="63" spans="2:22" ht="15.75">
      <c r="B63" s="155" t="s">
        <v>70</v>
      </c>
      <c r="C63" s="68" t="s">
        <v>109</v>
      </c>
      <c r="D63" s="69">
        <f>'LOOKUP  telda'!E37</f>
        <v>1</v>
      </c>
      <c r="E63" s="69">
        <f>'LOOKUP  telda'!F37+'LOOKUP  telda'!G37+'LOOKUP  telda'!H37</f>
        <v>0</v>
      </c>
      <c r="F63" s="69">
        <f>'LOOKUP  telda'!I37</f>
        <v>0</v>
      </c>
      <c r="G63" s="69">
        <f>'LOOKUP  telda'!AA37</f>
        <v>0</v>
      </c>
      <c r="H63" s="69">
        <f>'LOOKUP  telda'!AE37-'LOOKUP  telda'!AA37</f>
        <v>0</v>
      </c>
      <c r="I63" s="69">
        <f>'LOOKUP  telda'!AF37</f>
        <v>0</v>
      </c>
      <c r="J63" s="69">
        <f>'LOOKUP  telda'!J37</f>
        <v>0</v>
      </c>
      <c r="K63" s="69">
        <f>'LOOKUP  telda'!K37</f>
        <v>0</v>
      </c>
      <c r="L63" s="69">
        <f>'LOOKUP  telda'!L37</f>
        <v>0</v>
      </c>
      <c r="M63" s="69">
        <f>'LOOKUP  telda'!P37</f>
        <v>0</v>
      </c>
      <c r="N63" s="69">
        <f>'LOOKUP  telda'!X37</f>
        <v>0</v>
      </c>
      <c r="O63" s="69">
        <f>'LOOKUP  telda'!Y37</f>
        <v>0</v>
      </c>
      <c r="P63" s="69">
        <f>'LOOKUP  telda'!Z37</f>
        <v>1</v>
      </c>
      <c r="Q63" s="40">
        <f t="shared" si="4"/>
        <v>1</v>
      </c>
      <c r="R63" s="40">
        <f t="shared" si="5"/>
        <v>1</v>
      </c>
      <c r="S63" s="40">
        <f>VLOOKUP(C63,Sheet3!$A$19:$G$81,7,FALSE)</f>
        <v>1</v>
      </c>
      <c r="T63" s="8">
        <f t="shared" si="6"/>
        <v>1</v>
      </c>
      <c r="U63" s="8">
        <f t="shared" si="7"/>
        <v>1</v>
      </c>
      <c r="V63" t="str">
        <f>VLOOKUP(C63,Sheet5!$A$2:$J$270,8,FALSE)</f>
        <v>ATAMBUA</v>
      </c>
    </row>
    <row r="64" spans="2:22" ht="15.75">
      <c r="B64" s="155"/>
      <c r="C64" s="68" t="s">
        <v>110</v>
      </c>
      <c r="D64" s="69">
        <f>'LOOKUP  telda'!E38</f>
        <v>21</v>
      </c>
      <c r="E64" s="69">
        <f>'LOOKUP  telda'!F38+'LOOKUP  telda'!G38+'LOOKUP  telda'!H38</f>
        <v>0</v>
      </c>
      <c r="F64" s="69">
        <f>'LOOKUP  telda'!I38</f>
        <v>0</v>
      </c>
      <c r="G64" s="69">
        <f>'LOOKUP  telda'!AA38</f>
        <v>0</v>
      </c>
      <c r="H64" s="69">
        <f>'LOOKUP  telda'!AE38-'LOOKUP  telda'!AA38</f>
        <v>0</v>
      </c>
      <c r="I64" s="69">
        <f>'LOOKUP  telda'!AF38</f>
        <v>8</v>
      </c>
      <c r="J64" s="69">
        <f>'LOOKUP  telda'!J38</f>
        <v>1</v>
      </c>
      <c r="K64" s="69">
        <f>'LOOKUP  telda'!K38</f>
        <v>0</v>
      </c>
      <c r="L64" s="69">
        <f>'LOOKUP  telda'!L38</f>
        <v>0</v>
      </c>
      <c r="M64" s="69">
        <f>'LOOKUP  telda'!P38</f>
        <v>2</v>
      </c>
      <c r="N64" s="69">
        <f>'LOOKUP  telda'!X38</f>
        <v>1</v>
      </c>
      <c r="O64" s="69">
        <f>'LOOKUP  telda'!Y38</f>
        <v>2</v>
      </c>
      <c r="P64" s="69">
        <f>'LOOKUP  telda'!Z38</f>
        <v>7</v>
      </c>
      <c r="Q64" s="40">
        <f t="shared" si="4"/>
        <v>0.53846153846153844</v>
      </c>
      <c r="R64" s="40">
        <f t="shared" si="5"/>
        <v>0.58333333333333337</v>
      </c>
      <c r="S64" s="40">
        <f>VLOOKUP(C64,Sheet3!$A$19:$G$81,7,FALSE)</f>
        <v>1</v>
      </c>
      <c r="T64" s="8">
        <f t="shared" si="6"/>
        <v>0.53846153846153844</v>
      </c>
      <c r="U64" s="8">
        <f t="shared" si="7"/>
        <v>0.58333333333333337</v>
      </c>
      <c r="V64" t="str">
        <f>VLOOKUP(C64,Sheet5!$A$2:$J$270,8,FALSE)</f>
        <v>BIMA</v>
      </c>
    </row>
    <row r="65" spans="2:22" ht="15.75">
      <c r="B65" s="155"/>
      <c r="C65" s="68" t="s">
        <v>111</v>
      </c>
      <c r="D65" s="69">
        <f>'LOOKUP  telda'!E39</f>
        <v>9</v>
      </c>
      <c r="E65" s="69">
        <f>'LOOKUP  telda'!F39+'LOOKUP  telda'!G39+'LOOKUP  telda'!H39</f>
        <v>0</v>
      </c>
      <c r="F65" s="69">
        <f>'LOOKUP  telda'!I39</f>
        <v>0</v>
      </c>
      <c r="G65" s="69">
        <f>'LOOKUP  telda'!AA39</f>
        <v>0</v>
      </c>
      <c r="H65" s="69">
        <f>'LOOKUP  telda'!AE39-'LOOKUP  telda'!AA39</f>
        <v>0</v>
      </c>
      <c r="I65" s="69">
        <f>'LOOKUP  telda'!AF39</f>
        <v>0</v>
      </c>
      <c r="J65" s="69">
        <f>'LOOKUP  telda'!J39</f>
        <v>1</v>
      </c>
      <c r="K65" s="69">
        <f>'LOOKUP  telda'!K39</f>
        <v>0</v>
      </c>
      <c r="L65" s="69">
        <f>'LOOKUP  telda'!L39</f>
        <v>0</v>
      </c>
      <c r="M65" s="69">
        <f>'LOOKUP  telda'!P39</f>
        <v>3</v>
      </c>
      <c r="N65" s="69">
        <f>'LOOKUP  telda'!X39</f>
        <v>0</v>
      </c>
      <c r="O65" s="69">
        <f>'LOOKUP  telda'!Y39</f>
        <v>1</v>
      </c>
      <c r="P65" s="69">
        <f>'LOOKUP  telda'!Z39</f>
        <v>4</v>
      </c>
      <c r="Q65" s="40">
        <f t="shared" si="4"/>
        <v>0.44444444444444442</v>
      </c>
      <c r="R65" s="40">
        <f t="shared" si="5"/>
        <v>0.5</v>
      </c>
      <c r="S65" s="40">
        <f>VLOOKUP(C65,Sheet3!$A$19:$G$81,7,FALSE)</f>
        <v>1</v>
      </c>
      <c r="T65" s="8">
        <f t="shared" si="6"/>
        <v>0.44444444444444442</v>
      </c>
      <c r="U65" s="8">
        <f t="shared" si="7"/>
        <v>0.5</v>
      </c>
      <c r="V65" t="str">
        <f>VLOOKUP(C65,Sheet5!$A$2:$J$270,8,FALSE)</f>
        <v>ENDE</v>
      </c>
    </row>
    <row r="66" spans="2:22" ht="30">
      <c r="B66" s="155"/>
      <c r="C66" s="68" t="s">
        <v>112</v>
      </c>
      <c r="D66" s="69">
        <f>'LOOKUP  telda'!E40</f>
        <v>19</v>
      </c>
      <c r="E66" s="69">
        <f>'LOOKUP  telda'!F40+'LOOKUP  telda'!G40+'LOOKUP  telda'!H40</f>
        <v>0</v>
      </c>
      <c r="F66" s="69">
        <f>'LOOKUP  telda'!I40</f>
        <v>0</v>
      </c>
      <c r="G66" s="69">
        <f>'LOOKUP  telda'!AA40</f>
        <v>0</v>
      </c>
      <c r="H66" s="69">
        <f>'LOOKUP  telda'!AE40-'LOOKUP  telda'!AA40</f>
        <v>0</v>
      </c>
      <c r="I66" s="69">
        <f>'LOOKUP  telda'!AF40</f>
        <v>1</v>
      </c>
      <c r="J66" s="69">
        <f>'LOOKUP  telda'!J40</f>
        <v>1</v>
      </c>
      <c r="K66" s="69">
        <f>'LOOKUP  telda'!K40</f>
        <v>1</v>
      </c>
      <c r="L66" s="69">
        <f>'LOOKUP  telda'!L40</f>
        <v>0</v>
      </c>
      <c r="M66" s="69">
        <f>'LOOKUP  telda'!P40</f>
        <v>0</v>
      </c>
      <c r="N66" s="69">
        <f>'LOOKUP  telda'!X40</f>
        <v>0</v>
      </c>
      <c r="O66" s="69">
        <f>'LOOKUP  telda'!Y40</f>
        <v>0</v>
      </c>
      <c r="P66" s="69">
        <f>'LOOKUP  telda'!Z40</f>
        <v>16</v>
      </c>
      <c r="Q66" s="40">
        <f t="shared" si="4"/>
        <v>0.94117647058823528</v>
      </c>
      <c r="R66" s="40">
        <f t="shared" si="5"/>
        <v>1</v>
      </c>
      <c r="S66" s="40" t="e">
        <f>VLOOKUP(C66,Sheet3!$A$19:$G$81,7,FALSE)</f>
        <v>#N/A</v>
      </c>
      <c r="T66" s="8">
        <f t="shared" si="6"/>
        <v>0.94117647058823528</v>
      </c>
      <c r="U66" s="8">
        <f t="shared" si="7"/>
        <v>1</v>
      </c>
      <c r="V66" t="str">
        <f>VLOOKUP(C66,Sheet5!$A$2:$J$270,8,FALSE)</f>
        <v>MATARAM</v>
      </c>
    </row>
    <row r="67" spans="2:22" ht="15.75">
      <c r="B67" s="155"/>
      <c r="C67" s="68" t="s">
        <v>113</v>
      </c>
      <c r="D67" s="69">
        <f>'LOOKUP  telda'!E41</f>
        <v>12</v>
      </c>
      <c r="E67" s="69">
        <f>'LOOKUP  telda'!F41+'LOOKUP  telda'!G41+'LOOKUP  telda'!H41</f>
        <v>1</v>
      </c>
      <c r="F67" s="69">
        <f>'LOOKUP  telda'!I41</f>
        <v>1</v>
      </c>
      <c r="G67" s="69">
        <f>'LOOKUP  telda'!AA41</f>
        <v>0</v>
      </c>
      <c r="H67" s="69">
        <f>'LOOKUP  telda'!AE41-'LOOKUP  telda'!AA41</f>
        <v>0</v>
      </c>
      <c r="I67" s="69">
        <f>'LOOKUP  telda'!AF41</f>
        <v>0</v>
      </c>
      <c r="J67" s="69">
        <f>'LOOKUP  telda'!J41</f>
        <v>0</v>
      </c>
      <c r="K67" s="69">
        <f>'LOOKUP  telda'!K41</f>
        <v>0</v>
      </c>
      <c r="L67" s="69">
        <f>'LOOKUP  telda'!L41</f>
        <v>0</v>
      </c>
      <c r="M67" s="69">
        <f>'LOOKUP  telda'!P41</f>
        <v>1</v>
      </c>
      <c r="N67" s="69">
        <f>'LOOKUP  telda'!X41</f>
        <v>3</v>
      </c>
      <c r="O67" s="69">
        <f>'LOOKUP  telda'!Y41</f>
        <v>0</v>
      </c>
      <c r="P67" s="69">
        <f>'LOOKUP  telda'!Z41</f>
        <v>6</v>
      </c>
      <c r="Q67" s="40">
        <f t="shared" si="4"/>
        <v>0.54545454545454541</v>
      </c>
      <c r="R67" s="40">
        <f t="shared" si="5"/>
        <v>0.6</v>
      </c>
      <c r="S67" s="40">
        <f>VLOOKUP(C67,Sheet3!$A$19:$G$81,7,FALSE)</f>
        <v>0.5</v>
      </c>
      <c r="T67" s="8">
        <f t="shared" si="6"/>
        <v>0.54545454545454541</v>
      </c>
      <c r="U67" s="8">
        <f t="shared" si="7"/>
        <v>0.6</v>
      </c>
      <c r="V67" t="str">
        <f>VLOOKUP(C67,Sheet5!$A$2:$J$270,8,FALSE)</f>
        <v>KUPANG</v>
      </c>
    </row>
    <row r="68" spans="2:22" ht="15.75">
      <c r="B68" s="155"/>
      <c r="C68" s="68" t="s">
        <v>114</v>
      </c>
      <c r="D68" s="69">
        <f>'LOOKUP  telda'!E42</f>
        <v>10</v>
      </c>
      <c r="E68" s="69">
        <f>'LOOKUP  telda'!F42+'LOOKUP  telda'!G42+'LOOKUP  telda'!H42</f>
        <v>1</v>
      </c>
      <c r="F68" s="69">
        <f>'LOOKUP  telda'!I42</f>
        <v>0</v>
      </c>
      <c r="G68" s="69">
        <f>'LOOKUP  telda'!AA42</f>
        <v>0</v>
      </c>
      <c r="H68" s="69">
        <f>'LOOKUP  telda'!AE42-'LOOKUP  telda'!AA42</f>
        <v>0</v>
      </c>
      <c r="I68" s="69">
        <f>'LOOKUP  telda'!AF42</f>
        <v>0</v>
      </c>
      <c r="J68" s="69">
        <f>'LOOKUP  telda'!J42</f>
        <v>2</v>
      </c>
      <c r="K68" s="69">
        <f>'LOOKUP  telda'!K42</f>
        <v>0</v>
      </c>
      <c r="L68" s="69">
        <f>'LOOKUP  telda'!L42</f>
        <v>0</v>
      </c>
      <c r="M68" s="69">
        <f>'LOOKUP  telda'!P42</f>
        <v>0</v>
      </c>
      <c r="N68" s="69">
        <f>'LOOKUP  telda'!X42</f>
        <v>0</v>
      </c>
      <c r="O68" s="69">
        <f>'LOOKUP  telda'!Y42</f>
        <v>1</v>
      </c>
      <c r="P68" s="69">
        <f>'LOOKUP  telda'!Z42</f>
        <v>6</v>
      </c>
      <c r="Q68" s="40">
        <f t="shared" si="4"/>
        <v>0.6</v>
      </c>
      <c r="R68" s="40">
        <f t="shared" si="5"/>
        <v>0.8571428571428571</v>
      </c>
      <c r="S68" s="40">
        <f>VLOOKUP(C68,Sheet3!$A$19:$G$81,7,FALSE)</f>
        <v>0.83333333333333337</v>
      </c>
      <c r="T68" s="8">
        <f t="shared" si="6"/>
        <v>0.6</v>
      </c>
      <c r="U68" s="8">
        <f t="shared" si="7"/>
        <v>0.8571428571428571</v>
      </c>
      <c r="V68" t="str">
        <f>VLOOKUP(C68,Sheet5!$A$2:$J$270,8,FALSE)</f>
        <v>LABOAN BAJO</v>
      </c>
    </row>
    <row r="69" spans="2:22" ht="30">
      <c r="B69" s="155"/>
      <c r="C69" s="68" t="s">
        <v>115</v>
      </c>
      <c r="D69" s="69">
        <f>'LOOKUP  telda'!E43</f>
        <v>18</v>
      </c>
      <c r="E69" s="69">
        <f>'LOOKUP  telda'!F43+'LOOKUP  telda'!G43+'LOOKUP  telda'!H43</f>
        <v>1</v>
      </c>
      <c r="F69" s="69">
        <f>'LOOKUP  telda'!I43</f>
        <v>0</v>
      </c>
      <c r="G69" s="69">
        <f>'LOOKUP  telda'!AA43</f>
        <v>0</v>
      </c>
      <c r="H69" s="69">
        <f>'LOOKUP  telda'!AE43-'LOOKUP  telda'!AA43</f>
        <v>0</v>
      </c>
      <c r="I69" s="69">
        <f>'LOOKUP  telda'!AF43</f>
        <v>1</v>
      </c>
      <c r="J69" s="69">
        <f>'LOOKUP  telda'!J43</f>
        <v>1</v>
      </c>
      <c r="K69" s="69">
        <f>'LOOKUP  telda'!K43</f>
        <v>0</v>
      </c>
      <c r="L69" s="69">
        <f>'LOOKUP  telda'!L43</f>
        <v>0</v>
      </c>
      <c r="M69" s="69">
        <f>'LOOKUP  telda'!P43</f>
        <v>1</v>
      </c>
      <c r="N69" s="69">
        <f>'LOOKUP  telda'!X43</f>
        <v>2</v>
      </c>
      <c r="O69" s="69">
        <f>'LOOKUP  telda'!Y43</f>
        <v>0</v>
      </c>
      <c r="P69" s="69">
        <f>'LOOKUP  telda'!Z43</f>
        <v>12</v>
      </c>
      <c r="Q69" s="40">
        <f t="shared" si="4"/>
        <v>0.70588235294117652</v>
      </c>
      <c r="R69" s="40">
        <f t="shared" si="5"/>
        <v>0.8</v>
      </c>
      <c r="S69" s="40" t="e">
        <f>VLOOKUP(C69,Sheet3!$A$19:$G$81,7,FALSE)</f>
        <v>#N/A</v>
      </c>
      <c r="T69" s="8">
        <f t="shared" si="6"/>
        <v>0.70588235294117652</v>
      </c>
      <c r="U69" s="8">
        <f t="shared" si="7"/>
        <v>0.8</v>
      </c>
      <c r="V69" t="str">
        <f>VLOOKUP(C69,Sheet5!$A$2:$J$270,8,FALSE)</f>
        <v>SELONG</v>
      </c>
    </row>
    <row r="70" spans="2:22" ht="30">
      <c r="B70" s="155"/>
      <c r="C70" s="68" t="s">
        <v>116</v>
      </c>
      <c r="D70" s="69">
        <f>'LOOKUP  telda'!E44</f>
        <v>15</v>
      </c>
      <c r="E70" s="69">
        <f>'LOOKUP  telda'!F44+'LOOKUP  telda'!G44+'LOOKUP  telda'!H44</f>
        <v>3</v>
      </c>
      <c r="F70" s="69">
        <f>'LOOKUP  telda'!I44</f>
        <v>0</v>
      </c>
      <c r="G70" s="69">
        <f>'LOOKUP  telda'!AA44</f>
        <v>0</v>
      </c>
      <c r="H70" s="69">
        <f>'LOOKUP  telda'!AE44-'LOOKUP  telda'!AA44</f>
        <v>0</v>
      </c>
      <c r="I70" s="69">
        <f>'LOOKUP  telda'!AF44</f>
        <v>3</v>
      </c>
      <c r="J70" s="69">
        <f>'LOOKUP  telda'!J44</f>
        <v>0</v>
      </c>
      <c r="K70" s="69">
        <f>'LOOKUP  telda'!K44</f>
        <v>0</v>
      </c>
      <c r="L70" s="69">
        <f>'LOOKUP  telda'!L44</f>
        <v>0</v>
      </c>
      <c r="M70" s="69">
        <f>'LOOKUP  telda'!P44</f>
        <v>1</v>
      </c>
      <c r="N70" s="69">
        <f>'LOOKUP  telda'!X44</f>
        <v>0</v>
      </c>
      <c r="O70" s="69">
        <f>'LOOKUP  telda'!Y44</f>
        <v>1</v>
      </c>
      <c r="P70" s="69">
        <f>'LOOKUP  telda'!Z44</f>
        <v>7</v>
      </c>
      <c r="Q70" s="40">
        <f t="shared" si="4"/>
        <v>0.58333333333333337</v>
      </c>
      <c r="R70" s="40">
        <f t="shared" si="5"/>
        <v>0.77777777777777779</v>
      </c>
      <c r="S70" s="40" t="e">
        <f>VLOOKUP(C70,Sheet3!$A$19:$G$81,7,FALSE)</f>
        <v>#N/A</v>
      </c>
      <c r="T70" s="8">
        <f t="shared" si="6"/>
        <v>0.58333333333333337</v>
      </c>
      <c r="U70" s="8">
        <f t="shared" si="7"/>
        <v>0.77777777777777779</v>
      </c>
      <c r="V70" t="str">
        <f>VLOOKUP(C70,Sheet5!$A$2:$J$270,8,FALSE)</f>
        <v>SELONG</v>
      </c>
    </row>
    <row r="71" spans="2:22" ht="15.75">
      <c r="B71" s="155"/>
      <c r="C71" s="68" t="s">
        <v>117</v>
      </c>
      <c r="D71" s="69">
        <f>'LOOKUP  telda'!E45</f>
        <v>7</v>
      </c>
      <c r="E71" s="69">
        <f>'LOOKUP  telda'!F45+'LOOKUP  telda'!G45+'LOOKUP  telda'!H45</f>
        <v>0</v>
      </c>
      <c r="F71" s="69">
        <f>'LOOKUP  telda'!I45</f>
        <v>0</v>
      </c>
      <c r="G71" s="69">
        <f>'LOOKUP  telda'!AA45</f>
        <v>0</v>
      </c>
      <c r="H71" s="69">
        <f>'LOOKUP  telda'!AE45-'LOOKUP  telda'!AA45</f>
        <v>0</v>
      </c>
      <c r="I71" s="69">
        <f>'LOOKUP  telda'!AF45</f>
        <v>0</v>
      </c>
      <c r="J71" s="69">
        <f>'LOOKUP  telda'!J45</f>
        <v>0</v>
      </c>
      <c r="K71" s="69">
        <f>'LOOKUP  telda'!K45</f>
        <v>2</v>
      </c>
      <c r="L71" s="69">
        <f>'LOOKUP  telda'!L45</f>
        <v>0</v>
      </c>
      <c r="M71" s="69">
        <f>'LOOKUP  telda'!P45</f>
        <v>1</v>
      </c>
      <c r="N71" s="69">
        <f>'LOOKUP  telda'!X45</f>
        <v>0</v>
      </c>
      <c r="O71" s="69">
        <f>'LOOKUP  telda'!Y45</f>
        <v>3</v>
      </c>
      <c r="P71" s="69">
        <f>'LOOKUP  telda'!Z45</f>
        <v>1</v>
      </c>
      <c r="Q71" s="40">
        <f t="shared" si="4"/>
        <v>0.2</v>
      </c>
      <c r="R71" s="40">
        <f t="shared" si="5"/>
        <v>0.2</v>
      </c>
      <c r="S71" s="40">
        <f>VLOOKUP(C71,Sheet3!$A$19:$G$81,7,FALSE)</f>
        <v>0</v>
      </c>
      <c r="T71" s="8">
        <f t="shared" si="6"/>
        <v>0.2</v>
      </c>
      <c r="U71" s="8">
        <f t="shared" si="7"/>
        <v>0.2</v>
      </c>
      <c r="V71" t="str">
        <f>VLOOKUP(C71,Sheet5!$A$2:$J$270,8,FALSE)</f>
        <v>MAUMERE</v>
      </c>
    </row>
    <row r="72" spans="2:22" ht="15.75">
      <c r="B72" s="155"/>
      <c r="C72" s="68" t="s">
        <v>118</v>
      </c>
      <c r="D72" s="69">
        <f>'LOOKUP  telda'!E46</f>
        <v>27</v>
      </c>
      <c r="E72" s="69">
        <f>'LOOKUP  telda'!F46+'LOOKUP  telda'!G46+'LOOKUP  telda'!H46</f>
        <v>1</v>
      </c>
      <c r="F72" s="69">
        <f>'LOOKUP  telda'!I46</f>
        <v>0</v>
      </c>
      <c r="G72" s="69">
        <f>'LOOKUP  telda'!AA46</f>
        <v>0</v>
      </c>
      <c r="H72" s="69">
        <f>'LOOKUP  telda'!AE46-'LOOKUP  telda'!AA46</f>
        <v>0</v>
      </c>
      <c r="I72" s="69">
        <f>'LOOKUP  telda'!AF46</f>
        <v>8</v>
      </c>
      <c r="J72" s="69">
        <f>'LOOKUP  telda'!J46</f>
        <v>2</v>
      </c>
      <c r="K72" s="69">
        <f>'LOOKUP  telda'!K46</f>
        <v>0</v>
      </c>
      <c r="L72" s="69">
        <f>'LOOKUP  telda'!L46</f>
        <v>0</v>
      </c>
      <c r="M72" s="69">
        <f>'LOOKUP  telda'!P46</f>
        <v>1</v>
      </c>
      <c r="N72" s="69">
        <f>'LOOKUP  telda'!X46</f>
        <v>2</v>
      </c>
      <c r="O72" s="69">
        <f>'LOOKUP  telda'!Y46</f>
        <v>0</v>
      </c>
      <c r="P72" s="69">
        <f>'LOOKUP  telda'!Z46</f>
        <v>13</v>
      </c>
      <c r="Q72" s="40">
        <f t="shared" si="4"/>
        <v>0.68421052631578949</v>
      </c>
      <c r="R72" s="40">
        <f t="shared" si="5"/>
        <v>0.8125</v>
      </c>
      <c r="S72" s="40">
        <f>VLOOKUP(C72,Sheet3!$A$19:$G$81,7,FALSE)</f>
        <v>0.92307692307692313</v>
      </c>
      <c r="T72" s="8">
        <f t="shared" si="6"/>
        <v>0.68421052631578949</v>
      </c>
      <c r="U72" s="8">
        <f t="shared" si="7"/>
        <v>0.8125</v>
      </c>
      <c r="V72" t="str">
        <f>VLOOKUP(C72,Sheet5!$A$2:$J$270,8,FALSE)</f>
        <v>SUMBAWA</v>
      </c>
    </row>
    <row r="73" spans="2:22" ht="15.75">
      <c r="B73" s="155"/>
      <c r="C73" s="68" t="s">
        <v>119</v>
      </c>
      <c r="D73" s="69">
        <f>'LOOKUP  telda'!E47</f>
        <v>0</v>
      </c>
      <c r="E73" s="69">
        <f>'LOOKUP  telda'!F47+'LOOKUP  telda'!G47+'LOOKUP  telda'!H47</f>
        <v>0</v>
      </c>
      <c r="F73" s="69">
        <f>'LOOKUP  telda'!I47</f>
        <v>0</v>
      </c>
      <c r="G73" s="69">
        <f>'LOOKUP  telda'!AA47</f>
        <v>0</v>
      </c>
      <c r="H73" s="69">
        <f>'LOOKUP  telda'!AE47-'LOOKUP  telda'!AA47</f>
        <v>0</v>
      </c>
      <c r="I73" s="69">
        <f>'LOOKUP  telda'!AF47</f>
        <v>0</v>
      </c>
      <c r="J73" s="69">
        <f>'LOOKUP  telda'!J47</f>
        <v>0</v>
      </c>
      <c r="K73" s="69">
        <f>'LOOKUP  telda'!K47</f>
        <v>0</v>
      </c>
      <c r="L73" s="69">
        <f>'LOOKUP  telda'!L47</f>
        <v>0</v>
      </c>
      <c r="M73" s="69">
        <f>'LOOKUP  telda'!P47</f>
        <v>0</v>
      </c>
      <c r="N73" s="69">
        <f>'LOOKUP  telda'!X47</f>
        <v>0</v>
      </c>
      <c r="O73" s="69">
        <f>'LOOKUP  telda'!Y47</f>
        <v>0</v>
      </c>
      <c r="P73" s="69">
        <f>'LOOKUP  telda'!Z47</f>
        <v>0</v>
      </c>
      <c r="Q73" s="40">
        <f t="shared" si="4"/>
        <v>0</v>
      </c>
      <c r="R73" s="40">
        <f t="shared" si="5"/>
        <v>0</v>
      </c>
      <c r="S73" s="40" t="e">
        <f>VLOOKUP(C73,Sheet3!$A$19:$G$81,7,FALSE)</f>
        <v>#N/A</v>
      </c>
      <c r="T73" s="8">
        <f t="shared" si="6"/>
        <v>0</v>
      </c>
      <c r="U73" s="8">
        <f t="shared" si="7"/>
        <v>0</v>
      </c>
      <c r="V73" t="str">
        <f>VLOOKUP(C73,Sheet5!$A$2:$J$270,8,FALSE)</f>
        <v>WAINGAPU</v>
      </c>
    </row>
    <row r="74" spans="2:22" ht="15.75">
      <c r="B74" s="155"/>
      <c r="C74" s="68" t="s">
        <v>120</v>
      </c>
      <c r="D74" s="69">
        <f>'LOOKUP  telda'!E48</f>
        <v>3</v>
      </c>
      <c r="E74" s="69">
        <f>'LOOKUP  telda'!F48+'LOOKUP  telda'!G48+'LOOKUP  telda'!H48</f>
        <v>0</v>
      </c>
      <c r="F74" s="69">
        <f>'LOOKUP  telda'!I48</f>
        <v>0</v>
      </c>
      <c r="G74" s="69">
        <f>'LOOKUP  telda'!AA48</f>
        <v>0</v>
      </c>
      <c r="H74" s="69">
        <f>'LOOKUP  telda'!AE48-'LOOKUP  telda'!AA48</f>
        <v>0</v>
      </c>
      <c r="I74" s="69">
        <f>'LOOKUP  telda'!AF48</f>
        <v>0</v>
      </c>
      <c r="J74" s="69">
        <f>'LOOKUP  telda'!J48</f>
        <v>1</v>
      </c>
      <c r="K74" s="69">
        <f>'LOOKUP  telda'!K48</f>
        <v>0</v>
      </c>
      <c r="L74" s="69">
        <f>'LOOKUP  telda'!L48</f>
        <v>0</v>
      </c>
      <c r="M74" s="69">
        <f>'LOOKUP  telda'!P48</f>
        <v>0</v>
      </c>
      <c r="N74" s="69">
        <f>'LOOKUP  telda'!X48</f>
        <v>0</v>
      </c>
      <c r="O74" s="69">
        <f>'LOOKUP  telda'!Y48</f>
        <v>0</v>
      </c>
      <c r="P74" s="69">
        <f>'LOOKUP  telda'!Z48</f>
        <v>2</v>
      </c>
      <c r="Q74" s="40">
        <f t="shared" si="4"/>
        <v>0.66666666666666663</v>
      </c>
      <c r="R74" s="40">
        <f t="shared" si="5"/>
        <v>1</v>
      </c>
      <c r="S74" s="40">
        <f>VLOOKUP(C74,Sheet3!$A$19:$G$81,7,FALSE)</f>
        <v>1</v>
      </c>
      <c r="T74" s="8">
        <f t="shared" si="6"/>
        <v>0.66666666666666663</v>
      </c>
      <c r="U74" s="8">
        <f t="shared" si="7"/>
        <v>1</v>
      </c>
      <c r="V74" t="str">
        <f>VLOOKUP(C74,Sheet5!$A$2:$J$270,8,FALSE)</f>
        <v>WAINGAPU</v>
      </c>
    </row>
    <row r="75" spans="2:22" ht="15.75">
      <c r="B75" s="156" t="s">
        <v>55</v>
      </c>
      <c r="C75" s="70" t="s">
        <v>121</v>
      </c>
      <c r="D75" s="71">
        <f>'LOOKUP  telda'!E49</f>
        <v>40</v>
      </c>
      <c r="E75" s="71">
        <f>'LOOKUP  telda'!F49+'LOOKUP  telda'!G49+'LOOKUP  telda'!H49</f>
        <v>1</v>
      </c>
      <c r="F75" s="71">
        <f>'LOOKUP  telda'!I49</f>
        <v>5</v>
      </c>
      <c r="G75" s="71">
        <f>'LOOKUP  telda'!AA49</f>
        <v>0</v>
      </c>
      <c r="H75" s="71">
        <f>'LOOKUP  telda'!AE49-'LOOKUP  telda'!AA49</f>
        <v>0</v>
      </c>
      <c r="I75" s="71">
        <f>'LOOKUP  telda'!AF49</f>
        <v>6</v>
      </c>
      <c r="J75" s="71">
        <f>'LOOKUP  telda'!J49</f>
        <v>0</v>
      </c>
      <c r="K75" s="71">
        <f>'LOOKUP  telda'!K49</f>
        <v>0</v>
      </c>
      <c r="L75" s="71">
        <f>'LOOKUP  telda'!L49</f>
        <v>0</v>
      </c>
      <c r="M75" s="71">
        <f>'LOOKUP  telda'!P49</f>
        <v>4</v>
      </c>
      <c r="N75" s="71">
        <f>'LOOKUP  telda'!X49</f>
        <v>2</v>
      </c>
      <c r="O75" s="71">
        <f>'LOOKUP  telda'!Y49</f>
        <v>0</v>
      </c>
      <c r="P75" s="71">
        <f>'LOOKUP  telda'!Z49</f>
        <v>22</v>
      </c>
      <c r="Q75" s="40">
        <f t="shared" si="4"/>
        <v>0.75862068965517238</v>
      </c>
      <c r="R75" s="40">
        <f t="shared" si="5"/>
        <v>0.7857142857142857</v>
      </c>
      <c r="S75" s="40" t="e">
        <f>VLOOKUP(C75,Sheet3!$A$19:$G$81,7,FALSE)</f>
        <v>#N/A</v>
      </c>
      <c r="T75" s="8">
        <f t="shared" si="6"/>
        <v>0.75862068965517238</v>
      </c>
      <c r="U75" s="8">
        <f t="shared" si="7"/>
        <v>0.7857142857142857</v>
      </c>
      <c r="V75" t="str">
        <f>VLOOKUP(C75,Sheet5!$A$2:$J$270,8,FALSE)</f>
        <v>MADURA</v>
      </c>
    </row>
    <row r="76" spans="2:22" ht="15.75">
      <c r="B76" s="156"/>
      <c r="C76" s="70" t="s">
        <v>122</v>
      </c>
      <c r="D76" s="71">
        <f>'LOOKUP  telda'!E50</f>
        <v>34</v>
      </c>
      <c r="E76" s="71">
        <f>'LOOKUP  telda'!F50+'LOOKUP  telda'!G50+'LOOKUP  telda'!H50</f>
        <v>0</v>
      </c>
      <c r="F76" s="71">
        <f>'LOOKUP  telda'!I50</f>
        <v>2</v>
      </c>
      <c r="G76" s="71">
        <f>'LOOKUP  telda'!AA50</f>
        <v>0</v>
      </c>
      <c r="H76" s="71">
        <f>'LOOKUP  telda'!AE50-'LOOKUP  telda'!AA50</f>
        <v>0</v>
      </c>
      <c r="I76" s="71">
        <f>'LOOKUP  telda'!AF50</f>
        <v>4</v>
      </c>
      <c r="J76" s="71">
        <f>'LOOKUP  telda'!J50</f>
        <v>6</v>
      </c>
      <c r="K76" s="71">
        <f>'LOOKUP  telda'!K50</f>
        <v>0</v>
      </c>
      <c r="L76" s="71">
        <f>'LOOKUP  telda'!L50</f>
        <v>0</v>
      </c>
      <c r="M76" s="71">
        <f>'LOOKUP  telda'!P50</f>
        <v>2</v>
      </c>
      <c r="N76" s="71">
        <f>'LOOKUP  telda'!X50</f>
        <v>3</v>
      </c>
      <c r="O76" s="71">
        <f>'LOOKUP  telda'!Y50</f>
        <v>0</v>
      </c>
      <c r="P76" s="71">
        <f>'LOOKUP  telda'!Z50</f>
        <v>17</v>
      </c>
      <c r="Q76" s="40">
        <f t="shared" si="4"/>
        <v>0.6071428571428571</v>
      </c>
      <c r="R76" s="40">
        <f t="shared" si="5"/>
        <v>0.77272727272727271</v>
      </c>
      <c r="S76" s="40">
        <f>VLOOKUP(C76,Sheet3!$A$19:$G$81,7,FALSE)</f>
        <v>1</v>
      </c>
      <c r="T76" s="8">
        <f t="shared" si="6"/>
        <v>0.6071428571428571</v>
      </c>
      <c r="U76" s="8">
        <f t="shared" si="7"/>
        <v>0.77272727272727271</v>
      </c>
      <c r="V76" t="str">
        <f>VLOOKUP(C76,Sheet5!$A$2:$J$270,8,FALSE)</f>
        <v>GRESIK</v>
      </c>
    </row>
    <row r="77" spans="2:22" ht="15.75">
      <c r="B77" s="156"/>
      <c r="C77" s="70" t="s">
        <v>123</v>
      </c>
      <c r="D77" s="71">
        <f>'LOOKUP  telda'!E51</f>
        <v>8</v>
      </c>
      <c r="E77" s="71">
        <f>'LOOKUP  telda'!F51+'LOOKUP  telda'!G51+'LOOKUP  telda'!H51</f>
        <v>0</v>
      </c>
      <c r="F77" s="71">
        <f>'LOOKUP  telda'!I51</f>
        <v>0</v>
      </c>
      <c r="G77" s="71">
        <f>'LOOKUP  telda'!AA51</f>
        <v>0</v>
      </c>
      <c r="H77" s="71">
        <f>'LOOKUP  telda'!AE51-'LOOKUP  telda'!AA51</f>
        <v>0</v>
      </c>
      <c r="I77" s="71">
        <f>'LOOKUP  telda'!AF51</f>
        <v>1</v>
      </c>
      <c r="J77" s="71">
        <f>'LOOKUP  telda'!J51</f>
        <v>1</v>
      </c>
      <c r="K77" s="71">
        <f>'LOOKUP  telda'!K51</f>
        <v>0</v>
      </c>
      <c r="L77" s="71">
        <f>'LOOKUP  telda'!L51</f>
        <v>0</v>
      </c>
      <c r="M77" s="71">
        <f>'LOOKUP  telda'!P51</f>
        <v>0</v>
      </c>
      <c r="N77" s="71">
        <f>'LOOKUP  telda'!X51</f>
        <v>0</v>
      </c>
      <c r="O77" s="71">
        <f>'LOOKUP  telda'!Y51</f>
        <v>0</v>
      </c>
      <c r="P77" s="71">
        <f>'LOOKUP  telda'!Z51</f>
        <v>6</v>
      </c>
      <c r="Q77" s="40">
        <f t="shared" si="4"/>
        <v>0.8571428571428571</v>
      </c>
      <c r="R77" s="40">
        <f t="shared" si="5"/>
        <v>1</v>
      </c>
      <c r="S77" s="40" t="e">
        <f>VLOOKUP(C77,Sheet3!$A$19:$G$81,7,FALSE)</f>
        <v>#N/A</v>
      </c>
      <c r="T77" s="8">
        <f t="shared" si="6"/>
        <v>0.8571428571428571</v>
      </c>
      <c r="U77" s="8">
        <f t="shared" si="7"/>
        <v>1</v>
      </c>
      <c r="V77" t="str">
        <f>VLOOKUP(C77,Sheet5!$A$2:$J$270,8,FALSE)</f>
        <v>SURABAYA UTARA</v>
      </c>
    </row>
    <row r="78" spans="2:22" ht="15.75">
      <c r="B78" s="156"/>
      <c r="C78" s="70" t="s">
        <v>124</v>
      </c>
      <c r="D78" s="71">
        <f>'LOOKUP  telda'!E52</f>
        <v>23</v>
      </c>
      <c r="E78" s="71">
        <f>'LOOKUP  telda'!F52+'LOOKUP  telda'!G52+'LOOKUP  telda'!H52</f>
        <v>0</v>
      </c>
      <c r="F78" s="71">
        <f>'LOOKUP  telda'!I52</f>
        <v>0</v>
      </c>
      <c r="G78" s="71">
        <f>'LOOKUP  telda'!AA52</f>
        <v>0</v>
      </c>
      <c r="H78" s="71">
        <f>'LOOKUP  telda'!AE52-'LOOKUP  telda'!AA52</f>
        <v>0</v>
      </c>
      <c r="I78" s="71">
        <f>'LOOKUP  telda'!AF52</f>
        <v>4</v>
      </c>
      <c r="J78" s="71">
        <f>'LOOKUP  telda'!J52</f>
        <v>1</v>
      </c>
      <c r="K78" s="71">
        <f>'LOOKUP  telda'!K52</f>
        <v>0</v>
      </c>
      <c r="L78" s="71">
        <f>'LOOKUP  telda'!L52</f>
        <v>0</v>
      </c>
      <c r="M78" s="71">
        <f>'LOOKUP  telda'!P52</f>
        <v>0</v>
      </c>
      <c r="N78" s="71">
        <f>'LOOKUP  telda'!X52</f>
        <v>1</v>
      </c>
      <c r="O78" s="71">
        <f>'LOOKUP  telda'!Y52</f>
        <v>0</v>
      </c>
      <c r="P78" s="71">
        <f>'LOOKUP  telda'!Z52</f>
        <v>17</v>
      </c>
      <c r="Q78" s="40">
        <f t="shared" si="4"/>
        <v>0.89473684210526316</v>
      </c>
      <c r="R78" s="40">
        <f t="shared" si="5"/>
        <v>0.94444444444444442</v>
      </c>
      <c r="S78" s="40" t="e">
        <f>VLOOKUP(C78,Sheet3!$A$19:$G$81,7,FALSE)</f>
        <v>#N/A</v>
      </c>
      <c r="T78" s="8">
        <f t="shared" si="6"/>
        <v>0.89473684210526316</v>
      </c>
      <c r="U78" s="8">
        <f t="shared" si="7"/>
        <v>0.94444444444444442</v>
      </c>
      <c r="V78" t="str">
        <f>VLOOKUP(C78,Sheet5!$A$2:$J$270,8,FALSE)</f>
        <v>SURABAYA SELATAN</v>
      </c>
    </row>
    <row r="79" spans="2:22" ht="15.75">
      <c r="B79" s="156"/>
      <c r="C79" s="70" t="s">
        <v>125</v>
      </c>
      <c r="D79" s="71">
        <f>'LOOKUP  telda'!E53</f>
        <v>18</v>
      </c>
      <c r="E79" s="71">
        <f>'LOOKUP  telda'!F53+'LOOKUP  telda'!G53+'LOOKUP  telda'!H53</f>
        <v>0</v>
      </c>
      <c r="F79" s="71">
        <f>'LOOKUP  telda'!I53</f>
        <v>1</v>
      </c>
      <c r="G79" s="71">
        <f>'LOOKUP  telda'!AA53</f>
        <v>0</v>
      </c>
      <c r="H79" s="71">
        <f>'LOOKUP  telda'!AE53-'LOOKUP  telda'!AA53</f>
        <v>0</v>
      </c>
      <c r="I79" s="71">
        <f>'LOOKUP  telda'!AF53</f>
        <v>2</v>
      </c>
      <c r="J79" s="71">
        <f>'LOOKUP  telda'!J53</f>
        <v>1</v>
      </c>
      <c r="K79" s="71">
        <f>'LOOKUP  telda'!K53</f>
        <v>0</v>
      </c>
      <c r="L79" s="71">
        <f>'LOOKUP  telda'!L53</f>
        <v>0</v>
      </c>
      <c r="M79" s="71">
        <f>'LOOKUP  telda'!P53</f>
        <v>0</v>
      </c>
      <c r="N79" s="71">
        <f>'LOOKUP  telda'!X53</f>
        <v>1</v>
      </c>
      <c r="O79" s="71">
        <f>'LOOKUP  telda'!Y53</f>
        <v>0</v>
      </c>
      <c r="P79" s="71">
        <f>'LOOKUP  telda'!Z53</f>
        <v>13</v>
      </c>
      <c r="Q79" s="40">
        <f t="shared" si="4"/>
        <v>0.8666666666666667</v>
      </c>
      <c r="R79" s="40">
        <f t="shared" si="5"/>
        <v>0.9285714285714286</v>
      </c>
      <c r="S79" s="40" t="e">
        <f>VLOOKUP(C79,Sheet3!$A$19:$G$81,7,FALSE)</f>
        <v>#N/A</v>
      </c>
      <c r="T79" s="8">
        <f t="shared" si="6"/>
        <v>0.8666666666666667</v>
      </c>
      <c r="U79" s="8">
        <f t="shared" si="7"/>
        <v>0.9285714285714286</v>
      </c>
      <c r="V79" t="str">
        <f>VLOOKUP(C79,Sheet5!$A$2:$J$270,8,FALSE)</f>
        <v>GRESIK</v>
      </c>
    </row>
    <row r="80" spans="2:22" ht="15.75">
      <c r="B80" s="156"/>
      <c r="C80" s="70" t="s">
        <v>126</v>
      </c>
      <c r="D80" s="71">
        <f>'LOOKUP  telda'!E54</f>
        <v>29</v>
      </c>
      <c r="E80" s="71">
        <f>'LOOKUP  telda'!F54+'LOOKUP  telda'!G54+'LOOKUP  telda'!H54</f>
        <v>0</v>
      </c>
      <c r="F80" s="71">
        <f>'LOOKUP  telda'!I54</f>
        <v>1</v>
      </c>
      <c r="G80" s="71">
        <f>'LOOKUP  telda'!AA54</f>
        <v>0</v>
      </c>
      <c r="H80" s="71">
        <f>'LOOKUP  telda'!AE54-'LOOKUP  telda'!AA54</f>
        <v>0</v>
      </c>
      <c r="I80" s="71">
        <f>'LOOKUP  telda'!AF54</f>
        <v>6</v>
      </c>
      <c r="J80" s="71">
        <f>'LOOKUP  telda'!J54</f>
        <v>3</v>
      </c>
      <c r="K80" s="71">
        <f>'LOOKUP  telda'!K54</f>
        <v>0</v>
      </c>
      <c r="L80" s="71">
        <f>'LOOKUP  telda'!L54</f>
        <v>0</v>
      </c>
      <c r="M80" s="71">
        <f>'LOOKUP  telda'!P54</f>
        <v>2</v>
      </c>
      <c r="N80" s="71">
        <f>'LOOKUP  telda'!X54</f>
        <v>3</v>
      </c>
      <c r="O80" s="71">
        <f>'LOOKUP  telda'!Y54</f>
        <v>0</v>
      </c>
      <c r="P80" s="71">
        <f>'LOOKUP  telda'!Z54</f>
        <v>14</v>
      </c>
      <c r="Q80" s="40">
        <f t="shared" si="4"/>
        <v>0.63636363636363635</v>
      </c>
      <c r="R80" s="40">
        <f t="shared" si="5"/>
        <v>0.73684210526315785</v>
      </c>
      <c r="S80" s="40" t="e">
        <f>VLOOKUP(C80,Sheet3!$A$19:$G$81,7,FALSE)</f>
        <v>#N/A</v>
      </c>
      <c r="T80" s="8">
        <f t="shared" si="6"/>
        <v>0.63636363636363635</v>
      </c>
      <c r="U80" s="8">
        <f t="shared" si="7"/>
        <v>0.73684210526315785</v>
      </c>
      <c r="V80" t="str">
        <f>VLOOKUP(C80,Sheet5!$A$2:$J$270,8,FALSE)</f>
        <v>SURABAYA SELATAN</v>
      </c>
    </row>
    <row r="81" spans="2:22" ht="15.75">
      <c r="B81" s="156"/>
      <c r="C81" s="70" t="s">
        <v>127</v>
      </c>
      <c r="D81" s="71">
        <f>'LOOKUP  telda'!E55</f>
        <v>22</v>
      </c>
      <c r="E81" s="71">
        <f>'LOOKUP  telda'!F55+'LOOKUP  telda'!G55+'LOOKUP  telda'!H55</f>
        <v>0</v>
      </c>
      <c r="F81" s="71">
        <f>'LOOKUP  telda'!I55</f>
        <v>2</v>
      </c>
      <c r="G81" s="71">
        <f>'LOOKUP  telda'!AA55</f>
        <v>0</v>
      </c>
      <c r="H81" s="71">
        <f>'LOOKUP  telda'!AE55-'LOOKUP  telda'!AA55</f>
        <v>0</v>
      </c>
      <c r="I81" s="71">
        <f>'LOOKUP  telda'!AF55</f>
        <v>3</v>
      </c>
      <c r="J81" s="71">
        <f>'LOOKUP  telda'!J55</f>
        <v>1</v>
      </c>
      <c r="K81" s="71">
        <f>'LOOKUP  telda'!K55</f>
        <v>0</v>
      </c>
      <c r="L81" s="71">
        <f>'LOOKUP  telda'!L55</f>
        <v>0</v>
      </c>
      <c r="M81" s="71">
        <f>'LOOKUP  telda'!P55</f>
        <v>0</v>
      </c>
      <c r="N81" s="71">
        <f>'LOOKUP  telda'!X55</f>
        <v>3</v>
      </c>
      <c r="O81" s="71">
        <f>'LOOKUP  telda'!Y55</f>
        <v>0</v>
      </c>
      <c r="P81" s="71">
        <f>'LOOKUP  telda'!Z55</f>
        <v>13</v>
      </c>
      <c r="Q81" s="40">
        <f t="shared" si="4"/>
        <v>0.76470588235294112</v>
      </c>
      <c r="R81" s="40">
        <f t="shared" si="5"/>
        <v>0.8125</v>
      </c>
      <c r="S81" s="40" t="e">
        <f>VLOOKUP(C81,Sheet3!$A$19:$G$81,7,FALSE)</f>
        <v>#N/A</v>
      </c>
      <c r="T81" s="8">
        <f t="shared" si="6"/>
        <v>0.76470588235294112</v>
      </c>
      <c r="U81" s="8">
        <f t="shared" si="7"/>
        <v>0.8125</v>
      </c>
      <c r="V81" t="str">
        <f>VLOOKUP(C81,Sheet5!$A$2:$J$270,8,FALSE)</f>
        <v>MADURA</v>
      </c>
    </row>
    <row r="82" spans="2:22" ht="15.75">
      <c r="B82" s="156"/>
      <c r="C82" s="70" t="s">
        <v>128</v>
      </c>
      <c r="D82" s="71">
        <f>'LOOKUP  telda'!E56</f>
        <v>40</v>
      </c>
      <c r="E82" s="71">
        <f>'LOOKUP  telda'!F56+'LOOKUP  telda'!G56+'LOOKUP  telda'!H56</f>
        <v>0</v>
      </c>
      <c r="F82" s="71">
        <f>'LOOKUP  telda'!I56</f>
        <v>1</v>
      </c>
      <c r="G82" s="71">
        <f>'LOOKUP  telda'!AA56</f>
        <v>0</v>
      </c>
      <c r="H82" s="71">
        <f>'LOOKUP  telda'!AE56-'LOOKUP  telda'!AA56</f>
        <v>0</v>
      </c>
      <c r="I82" s="71">
        <f>'LOOKUP  telda'!AF56</f>
        <v>5</v>
      </c>
      <c r="J82" s="71">
        <f>'LOOKUP  telda'!J56</f>
        <v>7</v>
      </c>
      <c r="K82" s="71">
        <f>'LOOKUP  telda'!K56</f>
        <v>0</v>
      </c>
      <c r="L82" s="71">
        <f>'LOOKUP  telda'!L56</f>
        <v>0</v>
      </c>
      <c r="M82" s="71">
        <f>'LOOKUP  telda'!P56</f>
        <v>0</v>
      </c>
      <c r="N82" s="71">
        <f>'LOOKUP  telda'!X56</f>
        <v>3</v>
      </c>
      <c r="O82" s="71">
        <f>'LOOKUP  telda'!Y56</f>
        <v>1</v>
      </c>
      <c r="P82" s="71">
        <f>'LOOKUP  telda'!Z56</f>
        <v>23</v>
      </c>
      <c r="Q82" s="40">
        <f t="shared" si="4"/>
        <v>0.67647058823529416</v>
      </c>
      <c r="R82" s="40">
        <f t="shared" si="5"/>
        <v>0.85185185185185186</v>
      </c>
      <c r="S82" s="40" t="e">
        <f>VLOOKUP(C82,Sheet3!$A$19:$G$81,7,FALSE)</f>
        <v>#N/A</v>
      </c>
      <c r="T82" s="8">
        <f t="shared" si="6"/>
        <v>0.67647058823529416</v>
      </c>
      <c r="U82" s="8">
        <f t="shared" si="7"/>
        <v>0.85185185185185186</v>
      </c>
      <c r="V82" t="str">
        <f>VLOOKUP(C82,Sheet5!$A$2:$J$270,8,FALSE)</f>
        <v>SURABAYA UTARA</v>
      </c>
    </row>
    <row r="83" spans="2:22" ht="15.75">
      <c r="B83" s="150" t="s">
        <v>62</v>
      </c>
      <c r="C83" s="150"/>
      <c r="D83" s="26">
        <f>SUM(D33:D82)</f>
        <v>873</v>
      </c>
      <c r="E83" s="26">
        <f>SUM(E33:E82)</f>
        <v>22</v>
      </c>
      <c r="F83" s="26">
        <f>SUM(F33:F82)</f>
        <v>24</v>
      </c>
      <c r="G83" s="26">
        <f t="shared" ref="G83:P83" si="8">SUM(G33:G82)</f>
        <v>6</v>
      </c>
      <c r="H83" s="26">
        <f t="shared" si="8"/>
        <v>7</v>
      </c>
      <c r="I83" s="26">
        <f t="shared" si="8"/>
        <v>106</v>
      </c>
      <c r="J83" s="26">
        <f t="shared" si="8"/>
        <v>62</v>
      </c>
      <c r="K83" s="26">
        <f t="shared" si="8"/>
        <v>5</v>
      </c>
      <c r="L83" s="26">
        <f t="shared" si="8"/>
        <v>1</v>
      </c>
      <c r="M83" s="26">
        <f t="shared" si="8"/>
        <v>35</v>
      </c>
      <c r="N83" s="26">
        <f t="shared" si="8"/>
        <v>40</v>
      </c>
      <c r="O83" s="26">
        <f t="shared" si="8"/>
        <v>15</v>
      </c>
      <c r="P83" s="26">
        <f t="shared" si="8"/>
        <v>533</v>
      </c>
      <c r="Q83" s="41">
        <f>T83</f>
        <v>0.72222222222222221</v>
      </c>
      <c r="R83" s="41">
        <f>U83</f>
        <v>0.85553772070626</v>
      </c>
      <c r="S83" s="41">
        <f>S15</f>
        <v>0.97085610200364303</v>
      </c>
      <c r="T83" s="8">
        <f>P83/(D83-F83-K83-I83)</f>
        <v>0.72222222222222221</v>
      </c>
      <c r="U83" s="8">
        <f>P83/(M83+N83+O83+P83)</f>
        <v>0.85553772070626</v>
      </c>
      <c r="V83" t="e">
        <f>VLOOKUP(C83,Sheet5!$A$2:$J$270,8,FALSE)</f>
        <v>#N/A</v>
      </c>
    </row>
  </sheetData>
  <mergeCells count="44">
    <mergeCell ref="S6:S9"/>
    <mergeCell ref="S29:S32"/>
    <mergeCell ref="F6:H8"/>
    <mergeCell ref="L6:O8"/>
    <mergeCell ref="L29:O31"/>
    <mergeCell ref="F29:H31"/>
    <mergeCell ref="B27:R27"/>
    <mergeCell ref="D29:D32"/>
    <mergeCell ref="E29:E32"/>
    <mergeCell ref="I29:I32"/>
    <mergeCell ref="J29:J32"/>
    <mergeCell ref="K29:K32"/>
    <mergeCell ref="P29:P32"/>
    <mergeCell ref="Q29:Q32"/>
    <mergeCell ref="D20:E20"/>
    <mergeCell ref="R6:R9"/>
    <mergeCell ref="B83:C83"/>
    <mergeCell ref="B29:B32"/>
    <mergeCell ref="B33:B40"/>
    <mergeCell ref="B41:B52"/>
    <mergeCell ref="B53:B62"/>
    <mergeCell ref="B63:B74"/>
    <mergeCell ref="B75:B82"/>
    <mergeCell ref="C29:C32"/>
    <mergeCell ref="C2:R2"/>
    <mergeCell ref="C4:R4"/>
    <mergeCell ref="D17:E17"/>
    <mergeCell ref="D18:E18"/>
    <mergeCell ref="D19:E19"/>
    <mergeCell ref="C6:C9"/>
    <mergeCell ref="D6:D9"/>
    <mergeCell ref="E6:E9"/>
    <mergeCell ref="I6:I9"/>
    <mergeCell ref="J6:J9"/>
    <mergeCell ref="K6:K9"/>
    <mergeCell ref="P6:P9"/>
    <mergeCell ref="Q6:Q9"/>
    <mergeCell ref="C3:R3"/>
    <mergeCell ref="R29:R32"/>
    <mergeCell ref="D22:E22"/>
    <mergeCell ref="B24:R24"/>
    <mergeCell ref="B26:R26"/>
    <mergeCell ref="D21:E21"/>
    <mergeCell ref="B25:R25"/>
  </mergeCells>
  <conditionalFormatting sqref="Q33:Q82">
    <cfRule type="cellIs" dxfId="21" priority="11" operator="lessThan">
      <formula>0.8</formula>
    </cfRule>
    <cfRule type="cellIs" dxfId="20" priority="12" operator="greaterThanOrEqual">
      <formula>0.8</formula>
    </cfRule>
  </conditionalFormatting>
  <conditionalFormatting sqref="Q10:R14">
    <cfRule type="cellIs" dxfId="19" priority="27" operator="lessThan">
      <formula>0.8</formula>
    </cfRule>
    <cfRule type="cellIs" dxfId="18" priority="28" operator="greaterThanOrEqual">
      <formula>0.8</formula>
    </cfRule>
  </conditionalFormatting>
  <conditionalFormatting sqref="R33:R82">
    <cfRule type="cellIs" dxfId="17" priority="1" operator="lessThan">
      <formula>0.88</formula>
    </cfRule>
    <cfRule type="cellIs" dxfId="16" priority="2" operator="greaterThanOrEqual">
      <formula>0.88</formula>
    </cfRule>
  </conditionalFormatting>
  <conditionalFormatting sqref="S10:S14">
    <cfRule type="cellIs" dxfId="15" priority="5" operator="lessThan">
      <formula>0.85</formula>
    </cfRule>
    <cfRule type="cellIs" dxfId="14" priority="6" operator="greaterThanOrEqual">
      <formula>0.85</formula>
    </cfRule>
  </conditionalFormatting>
  <conditionalFormatting sqref="S33:S82">
    <cfRule type="cellIs" dxfId="13" priority="3" operator="lessThan">
      <formula>0.85</formula>
    </cfRule>
    <cfRule type="cellIs" dxfId="12" priority="4" operator="greaterThanOrEqual">
      <formula>0.85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00DD-E40B-4B4F-BB79-E10B643A48AC}">
  <dimension ref="A1:H11"/>
  <sheetViews>
    <sheetView zoomScale="80" zoomScaleNormal="80" workbookViewId="0">
      <selection sqref="A1:N27"/>
    </sheetView>
  </sheetViews>
  <sheetFormatPr defaultRowHeight="15"/>
  <cols>
    <col min="1" max="1" width="19.5703125" customWidth="1"/>
    <col min="3" max="3" width="15.42578125" customWidth="1"/>
    <col min="4" max="4" width="15.140625" customWidth="1"/>
    <col min="5" max="5" width="14" customWidth="1"/>
    <col min="6" max="6" width="16.5703125" customWidth="1"/>
    <col min="7" max="7" width="11.42578125" customWidth="1"/>
    <col min="8" max="8" width="23.140625" customWidth="1"/>
  </cols>
  <sheetData>
    <row r="1" spans="1:8">
      <c r="A1" s="179" t="str">
        <f ca="1">LAPORAN!C1</f>
        <v xml:space="preserve">PROVISIONING NEW SALES INDIBIZ TR3 JBN MTD H-1  2026-08-10 </v>
      </c>
      <c r="B1" s="179"/>
      <c r="C1" s="179"/>
      <c r="D1" s="179"/>
      <c r="E1" s="179"/>
      <c r="F1" s="179"/>
      <c r="G1" s="179"/>
      <c r="H1" s="179"/>
    </row>
    <row r="2" spans="1:8">
      <c r="A2" s="179" t="str">
        <f ca="1">LAPORAN!C2</f>
        <v xml:space="preserve">PERIODE ORDER &amp; PS : 2026-08-01 to  2026-08-10 </v>
      </c>
      <c r="B2" s="179"/>
      <c r="C2" s="179"/>
      <c r="D2" s="179"/>
      <c r="E2" s="179"/>
      <c r="F2" s="179"/>
      <c r="G2" s="179"/>
      <c r="H2" s="179"/>
    </row>
    <row r="3" spans="1:8">
      <c r="A3" s="179" t="str">
        <f>LAPORAN!C3</f>
        <v>Last update proses : 11-08-2026 08:34:09 WIB (Source: ETL XPRO)</v>
      </c>
      <c r="B3" s="179"/>
      <c r="C3" s="179"/>
      <c r="D3" s="179"/>
      <c r="E3" s="179"/>
      <c r="F3" s="179"/>
      <c r="G3" s="179"/>
      <c r="H3" s="179"/>
    </row>
    <row r="5" spans="1:8" ht="15" customHeight="1">
      <c r="A5" s="73" t="s">
        <v>1</v>
      </c>
      <c r="B5" s="74" t="s">
        <v>129</v>
      </c>
      <c r="C5" s="22" t="s">
        <v>14</v>
      </c>
      <c r="D5" s="75" t="s">
        <v>11</v>
      </c>
      <c r="E5" s="75" t="s">
        <v>550</v>
      </c>
      <c r="F5" s="72" t="s">
        <v>130</v>
      </c>
      <c r="G5" s="72" t="s">
        <v>131</v>
      </c>
      <c r="H5" s="72" t="s">
        <v>132</v>
      </c>
    </row>
    <row r="6" spans="1:8">
      <c r="A6" s="76" t="str">
        <f>HARIAN!C10</f>
        <v>BALI</v>
      </c>
      <c r="B6" s="4">
        <f>HARIAN!D10</f>
        <v>112</v>
      </c>
      <c r="C6" s="4">
        <f>HARIAN!I10</f>
        <v>26</v>
      </c>
      <c r="D6" s="4">
        <f>HARIAN!P10</f>
        <v>51</v>
      </c>
      <c r="E6" s="77">
        <f t="shared" ref="E6:E11" si="0">C6/B6</f>
        <v>0.23214285714285715</v>
      </c>
      <c r="F6" s="78">
        <f>HARIAN!Q10</f>
        <v>0.64556962025316456</v>
      </c>
      <c r="G6" s="78">
        <f>HARIAN!R10</f>
        <v>0.82258064516129037</v>
      </c>
      <c r="H6" s="78">
        <f>HARIAN!S10</f>
        <v>0.8545454545454545</v>
      </c>
    </row>
    <row r="7" spans="1:8">
      <c r="A7" s="76" t="str">
        <f>HARIAN!C11</f>
        <v>JATIM BARAT</v>
      </c>
      <c r="B7" s="4">
        <f>HARIAN!D11</f>
        <v>229</v>
      </c>
      <c r="C7" s="4">
        <f>HARIAN!I11</f>
        <v>17</v>
      </c>
      <c r="D7" s="4">
        <f>HARIAN!P11</f>
        <v>165</v>
      </c>
      <c r="E7" s="77">
        <f t="shared" si="0"/>
        <v>7.4235807860262015E-2</v>
      </c>
      <c r="F7" s="78">
        <f>HARIAN!Q11</f>
        <v>0.7857142857142857</v>
      </c>
      <c r="G7" s="78">
        <f>HARIAN!R11</f>
        <v>0.91666666666666663</v>
      </c>
      <c r="H7" s="78">
        <f>HARIAN!S11</f>
        <v>0.99404761904761907</v>
      </c>
    </row>
    <row r="8" spans="1:8">
      <c r="A8" s="76" t="str">
        <f>HARIAN!C12</f>
        <v>JATIM TIMUR</v>
      </c>
      <c r="B8" s="4">
        <f>HARIAN!D12</f>
        <v>176</v>
      </c>
      <c r="C8" s="4">
        <f>HARIAN!I12</f>
        <v>11</v>
      </c>
      <c r="D8" s="4">
        <f>HARIAN!P12</f>
        <v>126</v>
      </c>
      <c r="E8" s="77">
        <f t="shared" si="0"/>
        <v>6.25E-2</v>
      </c>
      <c r="F8" s="78">
        <f>HARIAN!Q12</f>
        <v>0.78260869565217395</v>
      </c>
      <c r="G8" s="78">
        <f>HARIAN!R12</f>
        <v>0.90647482014388492</v>
      </c>
      <c r="H8" s="78">
        <f>HARIAN!S12</f>
        <v>1</v>
      </c>
    </row>
    <row r="9" spans="1:8">
      <c r="A9" s="76" t="str">
        <f>HARIAN!C13</f>
        <v>NUSA TENGGARA</v>
      </c>
      <c r="B9" s="4">
        <f>HARIAN!D13</f>
        <v>142</v>
      </c>
      <c r="C9" s="4">
        <f>HARIAN!I13</f>
        <v>21</v>
      </c>
      <c r="D9" s="4">
        <f>HARIAN!P13</f>
        <v>75</v>
      </c>
      <c r="E9" s="77">
        <f t="shared" si="0"/>
        <v>0.14788732394366197</v>
      </c>
      <c r="F9" s="78">
        <f>HARIAN!Q13</f>
        <v>0.64102564102564108</v>
      </c>
      <c r="G9" s="78">
        <f>HARIAN!R13</f>
        <v>0.74257425742574257</v>
      </c>
      <c r="H9" s="78">
        <f>HARIAN!S13</f>
        <v>0.92</v>
      </c>
    </row>
    <row r="10" spans="1:8">
      <c r="A10" s="76" t="str">
        <f>HARIAN!C14</f>
        <v>SURAMADU</v>
      </c>
      <c r="B10" s="4">
        <f>HARIAN!D14</f>
        <v>214</v>
      </c>
      <c r="C10" s="4">
        <f>HARIAN!I14</f>
        <v>31</v>
      </c>
      <c r="D10" s="4">
        <f>HARIAN!P14</f>
        <v>125</v>
      </c>
      <c r="E10" s="77">
        <f t="shared" si="0"/>
        <v>0.14485981308411214</v>
      </c>
      <c r="F10" s="78">
        <f>HARIAN!Q14</f>
        <v>0.73099415204678364</v>
      </c>
      <c r="G10" s="78">
        <f>HARIAN!R14</f>
        <v>0.83333333333333337</v>
      </c>
      <c r="H10" s="78">
        <f>HARIAN!S14</f>
        <v>0.99199999999999999</v>
      </c>
    </row>
    <row r="11" spans="1:8">
      <c r="A11" s="79" t="str">
        <f>HARIAN!C15</f>
        <v>TOTAL</v>
      </c>
      <c r="B11" s="80">
        <f>HARIAN!D15</f>
        <v>873</v>
      </c>
      <c r="C11" s="80">
        <f>HARIAN!I15</f>
        <v>106</v>
      </c>
      <c r="D11" s="80">
        <f>HARIAN!P15</f>
        <v>542</v>
      </c>
      <c r="E11" s="81">
        <f t="shared" si="0"/>
        <v>0.12142038946162657</v>
      </c>
      <c r="F11" s="82">
        <f>HARIAN!Q15</f>
        <v>0.73441734417344173</v>
      </c>
      <c r="G11" s="82">
        <f>HARIAN!R15</f>
        <v>0.85759493670886078</v>
      </c>
      <c r="H11" s="82">
        <f>HARIAN!S15</f>
        <v>0.97085610200364303</v>
      </c>
    </row>
  </sheetData>
  <mergeCells count="3">
    <mergeCell ref="A3:H3"/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07A7-5FB8-490E-829D-C73BDFC617DF}">
  <dimension ref="B1:U68"/>
  <sheetViews>
    <sheetView topLeftCell="B1" zoomScale="90" zoomScaleNormal="90" workbookViewId="0">
      <selection activeCell="S3" sqref="S3"/>
    </sheetView>
  </sheetViews>
  <sheetFormatPr defaultRowHeight="15"/>
  <cols>
    <col min="2" max="2" width="12.85546875" bestFit="1" customWidth="1"/>
    <col min="3" max="3" width="19.28515625" bestFit="1" customWidth="1"/>
    <col min="14" max="14" width="9.5703125" bestFit="1" customWidth="1"/>
    <col min="16" max="16" width="11.7109375" customWidth="1"/>
    <col min="17" max="17" width="13" customWidth="1"/>
    <col min="18" max="18" width="13.42578125" customWidth="1"/>
    <col min="19" max="19" width="14.42578125" customWidth="1"/>
  </cols>
  <sheetData>
    <row r="1" spans="3:19" ht="18.75">
      <c r="C1" s="101" t="str">
        <f ca="1">"PROVISIONING NEW SALES INDIBIZ TR3 JBN MTD H-1  "&amp;TEXT(TODAY()-1,"YYYY-MM-DD ")</f>
        <v xml:space="preserve">PROVISIONING NEW SALES INDIBIZ TR3 JBN MTD H-1  2026-08-10 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20"/>
    </row>
    <row r="2" spans="3:19" ht="18.75">
      <c r="C2" s="101" t="str">
        <f ca="1">"PERIODE ORDER &amp; PS : 2026-08-01 to  "&amp;TEXT(TODAY()-1,"YYYY-MM-DD ")</f>
        <v xml:space="preserve">PERIODE ORDER &amp; PS : 2026-08-01 to  2026-08-10 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20"/>
    </row>
    <row r="3" spans="3:19" ht="15.75">
      <c r="C3" s="180" t="s">
        <v>6265</v>
      </c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94"/>
    </row>
    <row r="5" spans="3:19">
      <c r="C5" s="135" t="s">
        <v>1</v>
      </c>
      <c r="D5" s="135" t="s">
        <v>129</v>
      </c>
      <c r="E5" s="135" t="s">
        <v>67</v>
      </c>
      <c r="F5" s="158" t="s">
        <v>12</v>
      </c>
      <c r="G5" s="159"/>
      <c r="H5" s="160"/>
      <c r="I5" s="138" t="s">
        <v>14</v>
      </c>
      <c r="J5" s="141" t="s">
        <v>8</v>
      </c>
      <c r="K5" s="141" t="s">
        <v>9</v>
      </c>
      <c r="L5" s="167" t="s">
        <v>10</v>
      </c>
      <c r="M5" s="168"/>
      <c r="N5" s="168"/>
      <c r="O5" s="169"/>
      <c r="P5" s="144" t="s">
        <v>11</v>
      </c>
      <c r="Q5" s="147" t="s">
        <v>130</v>
      </c>
      <c r="R5" s="147" t="s">
        <v>918</v>
      </c>
      <c r="S5" s="147" t="s">
        <v>919</v>
      </c>
    </row>
    <row r="6" spans="3:19" ht="6.75" customHeight="1">
      <c r="C6" s="136"/>
      <c r="D6" s="136"/>
      <c r="E6" s="136"/>
      <c r="F6" s="161"/>
      <c r="G6" s="162"/>
      <c r="H6" s="163"/>
      <c r="I6" s="139"/>
      <c r="J6" s="142"/>
      <c r="K6" s="142"/>
      <c r="L6" s="170"/>
      <c r="M6" s="171"/>
      <c r="N6" s="171"/>
      <c r="O6" s="172"/>
      <c r="P6" s="145"/>
      <c r="Q6" s="148"/>
      <c r="R6" s="148"/>
      <c r="S6" s="148"/>
    </row>
    <row r="7" spans="3:19" ht="4.5" customHeight="1">
      <c r="C7" s="136"/>
      <c r="D7" s="136"/>
      <c r="E7" s="136"/>
      <c r="F7" s="164"/>
      <c r="G7" s="165"/>
      <c r="H7" s="166"/>
      <c r="I7" s="139"/>
      <c r="J7" s="142"/>
      <c r="K7" s="142"/>
      <c r="L7" s="173"/>
      <c r="M7" s="174"/>
      <c r="N7" s="174"/>
      <c r="O7" s="175"/>
      <c r="P7" s="145"/>
      <c r="Q7" s="148"/>
      <c r="R7" s="148"/>
      <c r="S7" s="148"/>
    </row>
    <row r="8" spans="3:19" ht="45" customHeight="1">
      <c r="C8" s="137"/>
      <c r="D8" s="137"/>
      <c r="E8" s="137"/>
      <c r="F8" s="22" t="s">
        <v>133</v>
      </c>
      <c r="G8" s="22" t="s">
        <v>30</v>
      </c>
      <c r="H8" s="22" t="s">
        <v>69</v>
      </c>
      <c r="I8" s="140"/>
      <c r="J8" s="143"/>
      <c r="K8" s="143"/>
      <c r="L8" s="37" t="s">
        <v>2</v>
      </c>
      <c r="M8" s="37" t="s">
        <v>18</v>
      </c>
      <c r="N8" s="37" t="s">
        <v>20</v>
      </c>
      <c r="O8" s="37" t="s">
        <v>22</v>
      </c>
      <c r="P8" s="146"/>
      <c r="Q8" s="149"/>
      <c r="R8" s="149"/>
      <c r="S8" s="149"/>
    </row>
    <row r="9" spans="3:19" ht="15.75">
      <c r="C9" s="23" t="s">
        <v>34</v>
      </c>
      <c r="D9" s="24">
        <f>HARIAN!D10</f>
        <v>112</v>
      </c>
      <c r="E9" s="24">
        <f>HARIAN!E10</f>
        <v>7</v>
      </c>
      <c r="F9" s="24">
        <f>HARIAN!F10</f>
        <v>6</v>
      </c>
      <c r="G9" s="24">
        <f>HARIAN!G10</f>
        <v>0</v>
      </c>
      <c r="H9" s="24">
        <f>HARIAN!H10</f>
        <v>1</v>
      </c>
      <c r="I9" s="24">
        <f>HARIAN!I10</f>
        <v>26</v>
      </c>
      <c r="J9" s="24">
        <f>HARIAN!J10</f>
        <v>5</v>
      </c>
      <c r="K9" s="24">
        <f>HARIAN!K10</f>
        <v>1</v>
      </c>
      <c r="L9" s="24">
        <f>HARIAN!L10</f>
        <v>0</v>
      </c>
      <c r="M9" s="24">
        <f>HARIAN!M10</f>
        <v>4</v>
      </c>
      <c r="N9" s="24">
        <f>HARIAN!N10</f>
        <v>6</v>
      </c>
      <c r="O9" s="24">
        <f>HARIAN!O10</f>
        <v>1</v>
      </c>
      <c r="P9" s="24">
        <f>HARIAN!P10</f>
        <v>51</v>
      </c>
      <c r="Q9" s="40">
        <f>HARIAN!Q10</f>
        <v>0.64556962025316456</v>
      </c>
      <c r="R9" s="40">
        <f>HARIAN!R10</f>
        <v>0.82258064516129037</v>
      </c>
      <c r="S9" s="40">
        <f>HARIAN!S10</f>
        <v>0.8545454545454545</v>
      </c>
    </row>
    <row r="10" spans="3:19" ht="15.75">
      <c r="C10" s="23" t="s">
        <v>38</v>
      </c>
      <c r="D10" s="24">
        <f>HARIAN!D11</f>
        <v>229</v>
      </c>
      <c r="E10" s="24">
        <f>HARIAN!E11</f>
        <v>0</v>
      </c>
      <c r="F10" s="24">
        <f>HARIAN!F11</f>
        <v>1</v>
      </c>
      <c r="G10" s="24">
        <f>HARIAN!G11</f>
        <v>2</v>
      </c>
      <c r="H10" s="24">
        <f>HARIAN!H11</f>
        <v>4</v>
      </c>
      <c r="I10" s="24">
        <f>HARIAN!I11</f>
        <v>17</v>
      </c>
      <c r="J10" s="24">
        <f>HARIAN!J11</f>
        <v>21</v>
      </c>
      <c r="K10" s="24">
        <f>HARIAN!K11</f>
        <v>1</v>
      </c>
      <c r="L10" s="24">
        <f>HARIAN!L11</f>
        <v>0</v>
      </c>
      <c r="M10" s="24">
        <f>HARIAN!M11</f>
        <v>9</v>
      </c>
      <c r="N10" s="24">
        <f>HARIAN!N11</f>
        <v>2</v>
      </c>
      <c r="O10" s="24">
        <f>HARIAN!O11</f>
        <v>4</v>
      </c>
      <c r="P10" s="24">
        <f>HARIAN!P11</f>
        <v>165</v>
      </c>
      <c r="Q10" s="40">
        <f>HARIAN!Q11</f>
        <v>0.7857142857142857</v>
      </c>
      <c r="R10" s="40">
        <f>HARIAN!R11</f>
        <v>0.91666666666666663</v>
      </c>
      <c r="S10" s="40">
        <f>HARIAN!S11</f>
        <v>0.99404761904761907</v>
      </c>
    </row>
    <row r="11" spans="3:19" ht="15.75">
      <c r="C11" s="23" t="s">
        <v>42</v>
      </c>
      <c r="D11" s="24">
        <f>HARIAN!D12</f>
        <v>176</v>
      </c>
      <c r="E11" s="24">
        <f>HARIAN!E12</f>
        <v>7</v>
      </c>
      <c r="F11" s="24">
        <f>HARIAN!F12</f>
        <v>4</v>
      </c>
      <c r="G11" s="24">
        <f>HARIAN!G12</f>
        <v>4</v>
      </c>
      <c r="H11" s="24">
        <f>HARIAN!H12</f>
        <v>2</v>
      </c>
      <c r="I11" s="24">
        <f>HARIAN!I12</f>
        <v>11</v>
      </c>
      <c r="J11" s="24">
        <f>HARIAN!J12</f>
        <v>7</v>
      </c>
      <c r="K11" s="24">
        <f>HARIAN!K12</f>
        <v>0</v>
      </c>
      <c r="L11" s="24">
        <f>HARIAN!L12</f>
        <v>1</v>
      </c>
      <c r="M11" s="24">
        <f>HARIAN!M12</f>
        <v>4</v>
      </c>
      <c r="N11" s="24">
        <f>HARIAN!N12</f>
        <v>8</v>
      </c>
      <c r="O11" s="24">
        <f>HARIAN!O12</f>
        <v>1</v>
      </c>
      <c r="P11" s="24">
        <f>HARIAN!P12</f>
        <v>126</v>
      </c>
      <c r="Q11" s="40">
        <f>HARIAN!Q12</f>
        <v>0.78260869565217395</v>
      </c>
      <c r="R11" s="40">
        <f>HARIAN!R12</f>
        <v>0.90647482014388492</v>
      </c>
      <c r="S11" s="40">
        <f>HARIAN!S12</f>
        <v>1</v>
      </c>
    </row>
    <row r="12" spans="3:19" ht="15.75">
      <c r="C12" s="23" t="s">
        <v>45</v>
      </c>
      <c r="D12" s="24">
        <f>HARIAN!D13</f>
        <v>142</v>
      </c>
      <c r="E12" s="24">
        <f>HARIAN!E13</f>
        <v>7</v>
      </c>
      <c r="F12" s="24">
        <f>HARIAN!F13</f>
        <v>1</v>
      </c>
      <c r="G12" s="24">
        <f>HARIAN!G13</f>
        <v>0</v>
      </c>
      <c r="H12" s="24">
        <f>HARIAN!H13</f>
        <v>0</v>
      </c>
      <c r="I12" s="24">
        <f>HARIAN!I13</f>
        <v>21</v>
      </c>
      <c r="J12" s="24">
        <f>HARIAN!J13</f>
        <v>9</v>
      </c>
      <c r="K12" s="24">
        <f>HARIAN!K13</f>
        <v>3</v>
      </c>
      <c r="L12" s="24">
        <f>HARIAN!L13</f>
        <v>0</v>
      </c>
      <c r="M12" s="24">
        <f>HARIAN!M13</f>
        <v>10</v>
      </c>
      <c r="N12" s="24">
        <f>HARIAN!N13</f>
        <v>8</v>
      </c>
      <c r="O12" s="24">
        <f>HARIAN!O13</f>
        <v>8</v>
      </c>
      <c r="P12" s="24">
        <f>HARIAN!P13</f>
        <v>75</v>
      </c>
      <c r="Q12" s="40">
        <f>HARIAN!Q13</f>
        <v>0.64102564102564108</v>
      </c>
      <c r="R12" s="40">
        <f>HARIAN!R13</f>
        <v>0.74257425742574257</v>
      </c>
      <c r="S12" s="40">
        <f>HARIAN!S13</f>
        <v>0.92</v>
      </c>
    </row>
    <row r="13" spans="3:19" ht="15.75">
      <c r="C13" s="23" t="s">
        <v>55</v>
      </c>
      <c r="D13" s="24">
        <f>HARIAN!D14</f>
        <v>214</v>
      </c>
      <c r="E13" s="24">
        <f>HARIAN!E14</f>
        <v>1</v>
      </c>
      <c r="F13" s="24">
        <f>HARIAN!F14</f>
        <v>12</v>
      </c>
      <c r="G13" s="24">
        <f>HARIAN!G14</f>
        <v>0</v>
      </c>
      <c r="H13" s="24">
        <f>HARIAN!H14</f>
        <v>0</v>
      </c>
      <c r="I13" s="24">
        <f>HARIAN!I14</f>
        <v>31</v>
      </c>
      <c r="J13" s="24">
        <f>HARIAN!J14</f>
        <v>20</v>
      </c>
      <c r="K13" s="24">
        <f>HARIAN!K14</f>
        <v>0</v>
      </c>
      <c r="L13" s="24">
        <f>HARIAN!L14</f>
        <v>0</v>
      </c>
      <c r="M13" s="24">
        <f>HARIAN!M14</f>
        <v>8</v>
      </c>
      <c r="N13" s="24">
        <f>HARIAN!N14</f>
        <v>16</v>
      </c>
      <c r="O13" s="24">
        <f>HARIAN!O14</f>
        <v>1</v>
      </c>
      <c r="P13" s="24">
        <f>HARIAN!P14</f>
        <v>125</v>
      </c>
      <c r="Q13" s="40">
        <f>HARIAN!Q14</f>
        <v>0.73099415204678364</v>
      </c>
      <c r="R13" s="40">
        <f>HARIAN!R14</f>
        <v>0.83333333333333337</v>
      </c>
      <c r="S13" s="40">
        <f>HARIAN!S14</f>
        <v>0.99199999999999999</v>
      </c>
    </row>
    <row r="14" spans="3:19" ht="15.75">
      <c r="C14" s="25" t="s">
        <v>62</v>
      </c>
      <c r="D14" s="26">
        <f>SUM(D9:D13)</f>
        <v>873</v>
      </c>
      <c r="E14" s="26">
        <f>SUM(E9:E13)</f>
        <v>22</v>
      </c>
      <c r="F14" s="26">
        <f>SUM(F9:F13)</f>
        <v>24</v>
      </c>
      <c r="G14" s="26">
        <f t="shared" ref="G14:P14" si="0">SUM(G9:G13)</f>
        <v>6</v>
      </c>
      <c r="H14" s="26">
        <f t="shared" si="0"/>
        <v>7</v>
      </c>
      <c r="I14" s="26">
        <f t="shared" si="0"/>
        <v>106</v>
      </c>
      <c r="J14" s="26">
        <f t="shared" si="0"/>
        <v>62</v>
      </c>
      <c r="K14" s="26">
        <f t="shared" si="0"/>
        <v>5</v>
      </c>
      <c r="L14" s="26">
        <f t="shared" si="0"/>
        <v>1</v>
      </c>
      <c r="M14" s="26">
        <f t="shared" si="0"/>
        <v>35</v>
      </c>
      <c r="N14" s="26">
        <f t="shared" si="0"/>
        <v>40</v>
      </c>
      <c r="O14" s="26">
        <f t="shared" si="0"/>
        <v>15</v>
      </c>
      <c r="P14" s="26">
        <f t="shared" si="0"/>
        <v>542</v>
      </c>
      <c r="Q14" s="41">
        <f>HARIAN!Q15</f>
        <v>0.73441734417344173</v>
      </c>
      <c r="R14" s="41">
        <f>HARIAN!R15</f>
        <v>0.85759493670886078</v>
      </c>
      <c r="S14" s="41">
        <f>HARIAN!S15</f>
        <v>0.97085610200364303</v>
      </c>
    </row>
    <row r="15" spans="3:19" ht="16.5" thickBot="1"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3:19" ht="15.75">
      <c r="C16" s="28" t="s">
        <v>71</v>
      </c>
      <c r="D16" s="130" t="s">
        <v>72</v>
      </c>
      <c r="E16" s="131"/>
      <c r="G16" s="60" t="s">
        <v>134</v>
      </c>
      <c r="H16" s="61"/>
      <c r="I16" s="61"/>
      <c r="J16" s="61"/>
      <c r="K16" s="61"/>
      <c r="L16" s="60" t="s">
        <v>543</v>
      </c>
      <c r="M16" s="61"/>
      <c r="N16" s="61"/>
    </row>
    <row r="17" spans="2:21" ht="15.75">
      <c r="C17" s="29"/>
      <c r="D17" s="127" t="s">
        <v>73</v>
      </c>
      <c r="E17" s="128"/>
      <c r="G17" s="61" t="s">
        <v>135</v>
      </c>
      <c r="H17" s="61"/>
      <c r="I17" s="61"/>
      <c r="J17" s="61"/>
      <c r="K17" s="61"/>
      <c r="L17" s="61" t="s">
        <v>544</v>
      </c>
      <c r="M17" s="61"/>
      <c r="N17" s="61"/>
    </row>
    <row r="18" spans="2:21">
      <c r="C18" s="30"/>
      <c r="D18" s="127" t="s">
        <v>74</v>
      </c>
      <c r="E18" s="128"/>
      <c r="G18" s="61" t="s">
        <v>136</v>
      </c>
      <c r="H18" s="61"/>
      <c r="I18" s="61"/>
      <c r="J18" s="61"/>
      <c r="K18" s="61"/>
      <c r="L18" s="61" t="s">
        <v>545</v>
      </c>
      <c r="M18" s="61"/>
      <c r="N18" s="61"/>
    </row>
    <row r="19" spans="2:21">
      <c r="C19" s="31"/>
      <c r="D19" s="127" t="s">
        <v>75</v>
      </c>
      <c r="E19" s="128"/>
      <c r="G19" s="61" t="s">
        <v>137</v>
      </c>
      <c r="H19" s="61"/>
      <c r="I19" s="61"/>
      <c r="J19" s="61"/>
      <c r="K19" s="61"/>
      <c r="L19" s="61" t="s">
        <v>546</v>
      </c>
      <c r="M19" s="61"/>
      <c r="N19" s="61"/>
    </row>
    <row r="20" spans="2:21">
      <c r="C20" s="32"/>
      <c r="D20" s="127" t="s">
        <v>76</v>
      </c>
      <c r="E20" s="128"/>
      <c r="G20" s="61" t="s">
        <v>547</v>
      </c>
      <c r="H20" s="61"/>
      <c r="I20" s="61"/>
      <c r="J20" s="61"/>
      <c r="K20" s="61"/>
      <c r="L20" s="61"/>
      <c r="M20" s="61"/>
      <c r="N20" s="61"/>
    </row>
    <row r="21" spans="2:21" ht="15.75" thickBot="1">
      <c r="C21" s="33"/>
      <c r="D21" s="123" t="s">
        <v>138</v>
      </c>
      <c r="E21" s="124"/>
      <c r="G21" s="61" t="s">
        <v>139</v>
      </c>
      <c r="H21" s="61"/>
      <c r="I21" s="61"/>
      <c r="J21" s="61"/>
      <c r="K21" s="61"/>
      <c r="L21" s="61"/>
      <c r="M21" s="61"/>
      <c r="N21" s="61"/>
    </row>
    <row r="22" spans="2:21">
      <c r="D22" s="1"/>
      <c r="E22" s="1"/>
    </row>
    <row r="23" spans="2:21">
      <c r="B23" s="179" t="str">
        <f ca="1">C1</f>
        <v xml:space="preserve">PROVISIONING NEW SALES INDIBIZ TR3 JBN MTD H-1  2026-08-10 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84"/>
    </row>
    <row r="24" spans="2:21">
      <c r="B24" s="179" t="str">
        <f ca="1">C2</f>
        <v xml:space="preserve">PERIODE ORDER &amp; PS : 2026-08-01 to  2026-08-10 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84"/>
    </row>
    <row r="25" spans="2:21" ht="18.75">
      <c r="B25" s="126" t="str">
        <f>C3</f>
        <v>Last update proses : 11-08-2026 08:34:09 WIB (Source: ETL XPRO)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35"/>
    </row>
    <row r="26" spans="2:21" ht="6.75" customHeight="1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36"/>
    </row>
    <row r="27" spans="2:21" ht="9" customHeight="1"/>
    <row r="28" spans="2:21" ht="15" customHeight="1">
      <c r="B28" s="157" t="s">
        <v>1</v>
      </c>
      <c r="C28" s="157" t="s">
        <v>78</v>
      </c>
      <c r="D28" s="157" t="s">
        <v>129</v>
      </c>
      <c r="E28" s="151" t="s">
        <v>67</v>
      </c>
      <c r="F28" s="181" t="s">
        <v>12</v>
      </c>
      <c r="G28" s="181"/>
      <c r="H28" s="181"/>
      <c r="I28" s="181" t="s">
        <v>14</v>
      </c>
      <c r="J28" s="176" t="s">
        <v>8</v>
      </c>
      <c r="K28" s="176" t="s">
        <v>9</v>
      </c>
      <c r="L28" s="182" t="s">
        <v>10</v>
      </c>
      <c r="M28" s="182"/>
      <c r="N28" s="182"/>
      <c r="O28" s="182"/>
      <c r="P28" s="178" t="s">
        <v>11</v>
      </c>
      <c r="Q28" s="122" t="s">
        <v>130</v>
      </c>
      <c r="R28" s="147" t="s">
        <v>918</v>
      </c>
      <c r="S28" s="147" t="s">
        <v>919</v>
      </c>
    </row>
    <row r="29" spans="2:21" ht="15" customHeight="1">
      <c r="B29" s="157"/>
      <c r="C29" s="157"/>
      <c r="D29" s="157"/>
      <c r="E29" s="151"/>
      <c r="F29" s="181"/>
      <c r="G29" s="181"/>
      <c r="H29" s="181"/>
      <c r="I29" s="181"/>
      <c r="J29" s="176"/>
      <c r="K29" s="176"/>
      <c r="L29" s="182"/>
      <c r="M29" s="182"/>
      <c r="N29" s="182"/>
      <c r="O29" s="182"/>
      <c r="P29" s="178"/>
      <c r="Q29" s="122"/>
      <c r="R29" s="148"/>
      <c r="S29" s="148"/>
    </row>
    <row r="30" spans="2:21" ht="15" customHeight="1">
      <c r="B30" s="157"/>
      <c r="C30" s="157"/>
      <c r="D30" s="157"/>
      <c r="E30" s="151"/>
      <c r="F30" s="181"/>
      <c r="G30" s="181"/>
      <c r="H30" s="181"/>
      <c r="I30" s="181"/>
      <c r="J30" s="176"/>
      <c r="K30" s="176"/>
      <c r="L30" s="182"/>
      <c r="M30" s="182"/>
      <c r="N30" s="182"/>
      <c r="O30" s="182"/>
      <c r="P30" s="178"/>
      <c r="Q30" s="122"/>
      <c r="R30" s="148"/>
      <c r="S30" s="148"/>
    </row>
    <row r="31" spans="2:21" s="19" customFormat="1" ht="48" customHeight="1">
      <c r="B31" s="157"/>
      <c r="C31" s="157"/>
      <c r="D31" s="157"/>
      <c r="E31" s="151"/>
      <c r="F31" s="22" t="s">
        <v>133</v>
      </c>
      <c r="G31" s="22" t="s">
        <v>30</v>
      </c>
      <c r="H31" s="22" t="s">
        <v>69</v>
      </c>
      <c r="I31" s="181"/>
      <c r="J31" s="176"/>
      <c r="K31" s="176"/>
      <c r="L31" s="37" t="s">
        <v>2</v>
      </c>
      <c r="M31" s="37" t="s">
        <v>18</v>
      </c>
      <c r="N31" s="37" t="s">
        <v>20</v>
      </c>
      <c r="O31" s="37" t="s">
        <v>22</v>
      </c>
      <c r="P31" s="178"/>
      <c r="Q31" s="122"/>
      <c r="R31" s="149"/>
      <c r="S31" s="149"/>
    </row>
    <row r="32" spans="2:21" ht="15.75">
      <c r="B32" s="183" t="s">
        <v>34</v>
      </c>
      <c r="C32" s="89" t="s">
        <v>79</v>
      </c>
      <c r="D32" s="65">
        <f>HARIAN!D33</f>
        <v>24</v>
      </c>
      <c r="E32" s="65">
        <f>HARIAN!E33</f>
        <v>1</v>
      </c>
      <c r="F32" s="65">
        <f>HARIAN!F33</f>
        <v>1</v>
      </c>
      <c r="G32" s="65">
        <f>HARIAN!G33</f>
        <v>0</v>
      </c>
      <c r="H32" s="65">
        <f>HARIAN!H33</f>
        <v>0</v>
      </c>
      <c r="I32" s="65">
        <f>HARIAN!I33</f>
        <v>3</v>
      </c>
      <c r="J32" s="65">
        <f>HARIAN!J33</f>
        <v>3</v>
      </c>
      <c r="K32" s="65">
        <f>HARIAN!K33</f>
        <v>0</v>
      </c>
      <c r="L32" s="65">
        <f>HARIAN!L33</f>
        <v>0</v>
      </c>
      <c r="M32" s="65">
        <f>HARIAN!M33</f>
        <v>1</v>
      </c>
      <c r="N32" s="65">
        <f>HARIAN!N33</f>
        <v>1</v>
      </c>
      <c r="O32" s="65">
        <f>HARIAN!O33</f>
        <v>0</v>
      </c>
      <c r="P32" s="65">
        <f>HARIAN!P33</f>
        <v>14</v>
      </c>
      <c r="Q32" s="40">
        <f>T32</f>
        <v>0.7</v>
      </c>
      <c r="R32" s="40">
        <f t="shared" ref="R32:R67" si="1">U32</f>
        <v>0.875</v>
      </c>
      <c r="S32" s="40">
        <f>VLOOKUP(C32,Sheet3!$A$19:$G$81,7,FALSE)</f>
        <v>0.7857142857142857</v>
      </c>
      <c r="T32" s="10">
        <f>P32/(D32-F32-K32-I32)</f>
        <v>0.7</v>
      </c>
      <c r="U32" s="10">
        <f>P32/(M32+N32+O32+P32)</f>
        <v>0.875</v>
      </c>
    </row>
    <row r="33" spans="2:21" ht="15.75">
      <c r="B33" s="183"/>
      <c r="C33" s="89" t="s">
        <v>85</v>
      </c>
      <c r="D33" s="65">
        <f>HARIAN!D34+HARIAN!D39</f>
        <v>11</v>
      </c>
      <c r="E33" s="65">
        <f>HARIAN!E34+HARIAN!E39</f>
        <v>0</v>
      </c>
      <c r="F33" s="65">
        <f>HARIAN!F34+HARIAN!F39</f>
        <v>0</v>
      </c>
      <c r="G33" s="65">
        <f>HARIAN!G34+HARIAN!G39</f>
        <v>0</v>
      </c>
      <c r="H33" s="65">
        <f>HARIAN!H34+HARIAN!H39</f>
        <v>0</v>
      </c>
      <c r="I33" s="65">
        <f>HARIAN!I34+HARIAN!I39</f>
        <v>3</v>
      </c>
      <c r="J33" s="65">
        <f>HARIAN!J34+HARIAN!J39</f>
        <v>0</v>
      </c>
      <c r="K33" s="65">
        <f>HARIAN!K34+HARIAN!K39</f>
        <v>0</v>
      </c>
      <c r="L33" s="65">
        <f>HARIAN!L34+HARIAN!L39</f>
        <v>0</v>
      </c>
      <c r="M33" s="65">
        <f>HARIAN!M34+HARIAN!M39</f>
        <v>1</v>
      </c>
      <c r="N33" s="65">
        <f>HARIAN!N34+HARIAN!N39</f>
        <v>2</v>
      </c>
      <c r="O33" s="65">
        <f>HARIAN!O34+HARIAN!O39</f>
        <v>0</v>
      </c>
      <c r="P33" s="65">
        <f>HARIAN!P34+HARIAN!P39</f>
        <v>4</v>
      </c>
      <c r="Q33" s="40">
        <f t="shared" ref="Q33:Q67" si="2">T33</f>
        <v>0.5</v>
      </c>
      <c r="R33" s="40">
        <v>0</v>
      </c>
      <c r="S33" s="40">
        <f>VLOOKUP(C33,Sheet3!$A$19:$G$81,7,FALSE)</f>
        <v>0.6</v>
      </c>
      <c r="T33" s="10">
        <f t="shared" ref="T33:T67" si="3">P33/(D33-F33-K33-I33)</f>
        <v>0.5</v>
      </c>
      <c r="U33" s="10">
        <f t="shared" ref="U33:U67" si="4">P33/(M33+N33+O33+P33)</f>
        <v>0.5714285714285714</v>
      </c>
    </row>
    <row r="34" spans="2:21" ht="15.75">
      <c r="B34" s="183"/>
      <c r="C34" s="89" t="s">
        <v>81</v>
      </c>
      <c r="D34" s="65">
        <f>HARIAN!D35</f>
        <v>18</v>
      </c>
      <c r="E34" s="65">
        <f>HARIAN!E35</f>
        <v>2</v>
      </c>
      <c r="F34" s="65">
        <f>HARIAN!F35</f>
        <v>2</v>
      </c>
      <c r="G34" s="65">
        <f>HARIAN!G35</f>
        <v>0</v>
      </c>
      <c r="H34" s="65">
        <f>HARIAN!H35</f>
        <v>0</v>
      </c>
      <c r="I34" s="65">
        <f>HARIAN!I35</f>
        <v>5</v>
      </c>
      <c r="J34" s="65">
        <f>HARIAN!J35</f>
        <v>0</v>
      </c>
      <c r="K34" s="65">
        <f>HARIAN!K35</f>
        <v>0</v>
      </c>
      <c r="L34" s="65">
        <f>HARIAN!L35</f>
        <v>0</v>
      </c>
      <c r="M34" s="65">
        <f>HARIAN!M35</f>
        <v>0</v>
      </c>
      <c r="N34" s="65">
        <f>HARIAN!N35</f>
        <v>0</v>
      </c>
      <c r="O34" s="65">
        <f>HARIAN!O35</f>
        <v>1</v>
      </c>
      <c r="P34" s="65">
        <f>HARIAN!P35</f>
        <v>7</v>
      </c>
      <c r="Q34" s="40">
        <f t="shared" si="2"/>
        <v>0.63636363636363635</v>
      </c>
      <c r="R34" s="40">
        <f t="shared" si="1"/>
        <v>0.875</v>
      </c>
      <c r="S34" s="40">
        <f>VLOOKUP(C34,Sheet3!$A$19:$G$81,7,FALSE)</f>
        <v>0.875</v>
      </c>
      <c r="T34" s="10">
        <f t="shared" si="3"/>
        <v>0.63636363636363635</v>
      </c>
      <c r="U34" s="10">
        <f t="shared" si="4"/>
        <v>0.875</v>
      </c>
    </row>
    <row r="35" spans="2:21" ht="15.75">
      <c r="B35" s="183"/>
      <c r="C35" s="89" t="s">
        <v>82</v>
      </c>
      <c r="D35" s="65">
        <f>HARIAN!D36</f>
        <v>12</v>
      </c>
      <c r="E35" s="65">
        <f>HARIAN!E36</f>
        <v>1</v>
      </c>
      <c r="F35" s="65">
        <f>HARIAN!F36</f>
        <v>1</v>
      </c>
      <c r="G35" s="65">
        <f>HARIAN!G36</f>
        <v>0</v>
      </c>
      <c r="H35" s="65">
        <f>HARIAN!H36</f>
        <v>0</v>
      </c>
      <c r="I35" s="65">
        <f>HARIAN!I36</f>
        <v>2</v>
      </c>
      <c r="J35" s="65">
        <f>HARIAN!J36</f>
        <v>0</v>
      </c>
      <c r="K35" s="65">
        <f>HARIAN!K36</f>
        <v>0</v>
      </c>
      <c r="L35" s="65">
        <f>HARIAN!L36</f>
        <v>0</v>
      </c>
      <c r="M35" s="65">
        <f>HARIAN!M36</f>
        <v>0</v>
      </c>
      <c r="N35" s="65">
        <f>HARIAN!N36</f>
        <v>2</v>
      </c>
      <c r="O35" s="65">
        <f>HARIAN!O36</f>
        <v>0</v>
      </c>
      <c r="P35" s="65">
        <f>HARIAN!P36</f>
        <v>6</v>
      </c>
      <c r="Q35" s="40">
        <f t="shared" si="2"/>
        <v>0.66666666666666663</v>
      </c>
      <c r="R35" s="40">
        <f t="shared" si="1"/>
        <v>0.75</v>
      </c>
      <c r="S35" s="40">
        <f>VLOOKUP(C35,Sheet3!$A$19:$G$81,7,FALSE)</f>
        <v>1</v>
      </c>
      <c r="T35" s="10">
        <f t="shared" si="3"/>
        <v>0.66666666666666663</v>
      </c>
      <c r="U35" s="10">
        <f t="shared" si="4"/>
        <v>0.75</v>
      </c>
    </row>
    <row r="36" spans="2:21" ht="15.75">
      <c r="B36" s="183"/>
      <c r="C36" s="89" t="s">
        <v>83</v>
      </c>
      <c r="D36" s="65">
        <f>HARIAN!D37</f>
        <v>19</v>
      </c>
      <c r="E36" s="65">
        <f>HARIAN!E37</f>
        <v>2</v>
      </c>
      <c r="F36" s="65">
        <f>HARIAN!F37</f>
        <v>1</v>
      </c>
      <c r="G36" s="65">
        <f>HARIAN!G37</f>
        <v>0</v>
      </c>
      <c r="H36" s="65">
        <f>HARIAN!H37</f>
        <v>0</v>
      </c>
      <c r="I36" s="65">
        <f>HARIAN!I37</f>
        <v>5</v>
      </c>
      <c r="J36" s="65">
        <f>HARIAN!J37</f>
        <v>1</v>
      </c>
      <c r="K36" s="65">
        <f>HARIAN!K37</f>
        <v>0</v>
      </c>
      <c r="L36" s="65">
        <f>HARIAN!L37</f>
        <v>0</v>
      </c>
      <c r="M36" s="65">
        <f>HARIAN!M37</f>
        <v>1</v>
      </c>
      <c r="N36" s="65">
        <f>HARIAN!N37</f>
        <v>0</v>
      </c>
      <c r="O36" s="65">
        <f>HARIAN!O37</f>
        <v>0</v>
      </c>
      <c r="P36" s="65">
        <f>HARIAN!P37</f>
        <v>7</v>
      </c>
      <c r="Q36" s="40">
        <f t="shared" si="2"/>
        <v>0.53846153846153844</v>
      </c>
      <c r="R36" s="40">
        <f t="shared" si="1"/>
        <v>0.875</v>
      </c>
      <c r="S36" s="40">
        <f>VLOOKUP(C36,Sheet3!$A$19:$G$81,7,FALSE)</f>
        <v>0.88888888888888884</v>
      </c>
      <c r="T36" s="10">
        <f t="shared" si="3"/>
        <v>0.53846153846153844</v>
      </c>
      <c r="U36" s="10">
        <f t="shared" si="4"/>
        <v>0.875</v>
      </c>
    </row>
    <row r="37" spans="2:21" ht="15.75">
      <c r="B37" s="183"/>
      <c r="C37" s="89" t="s">
        <v>84</v>
      </c>
      <c r="D37" s="65">
        <f>HARIAN!D38</f>
        <v>20</v>
      </c>
      <c r="E37" s="65">
        <f>HARIAN!E38</f>
        <v>1</v>
      </c>
      <c r="F37" s="65">
        <f>HARIAN!F38</f>
        <v>1</v>
      </c>
      <c r="G37" s="65">
        <f>HARIAN!G38</f>
        <v>0</v>
      </c>
      <c r="H37" s="65">
        <f>HARIAN!H38</f>
        <v>1</v>
      </c>
      <c r="I37" s="65">
        <f>HARIAN!I38</f>
        <v>5</v>
      </c>
      <c r="J37" s="65">
        <f>HARIAN!J38</f>
        <v>0</v>
      </c>
      <c r="K37" s="65">
        <f>HARIAN!K38</f>
        <v>1</v>
      </c>
      <c r="L37" s="65">
        <f>HARIAN!L38</f>
        <v>0</v>
      </c>
      <c r="M37" s="65">
        <f>HARIAN!M38</f>
        <v>0</v>
      </c>
      <c r="N37" s="65">
        <f>HARIAN!N38</f>
        <v>1</v>
      </c>
      <c r="O37" s="65">
        <f>HARIAN!O38</f>
        <v>0</v>
      </c>
      <c r="P37" s="65">
        <f>HARIAN!P38</f>
        <v>1</v>
      </c>
      <c r="Q37" s="40">
        <f t="shared" si="2"/>
        <v>7.6923076923076927E-2</v>
      </c>
      <c r="R37" s="40">
        <f t="shared" si="1"/>
        <v>0.5</v>
      </c>
      <c r="S37" s="40">
        <f>VLOOKUP(C37,Sheet3!$A$19:$G$81,7,FALSE)</f>
        <v>1</v>
      </c>
      <c r="T37" s="10">
        <f t="shared" si="3"/>
        <v>7.6923076923076927E-2</v>
      </c>
      <c r="U37" s="10">
        <f t="shared" si="4"/>
        <v>0.5</v>
      </c>
    </row>
    <row r="38" spans="2:21" ht="15.75">
      <c r="B38" s="183"/>
      <c r="C38" s="89" t="s">
        <v>86</v>
      </c>
      <c r="D38" s="65">
        <f>HARIAN!D40</f>
        <v>8</v>
      </c>
      <c r="E38" s="65">
        <f>HARIAN!E40</f>
        <v>0</v>
      </c>
      <c r="F38" s="65">
        <f>HARIAN!F40</f>
        <v>0</v>
      </c>
      <c r="G38" s="65">
        <f>HARIAN!G40</f>
        <v>0</v>
      </c>
      <c r="H38" s="65">
        <f>HARIAN!H40</f>
        <v>0</v>
      </c>
      <c r="I38" s="65">
        <f>HARIAN!I40</f>
        <v>3</v>
      </c>
      <c r="J38" s="65">
        <f>HARIAN!J40</f>
        <v>1</v>
      </c>
      <c r="K38" s="65">
        <f>HARIAN!K40</f>
        <v>0</v>
      </c>
      <c r="L38" s="65">
        <f>HARIAN!L40</f>
        <v>0</v>
      </c>
      <c r="M38" s="65">
        <f>HARIAN!M40</f>
        <v>1</v>
      </c>
      <c r="N38" s="65">
        <f>HARIAN!N40</f>
        <v>0</v>
      </c>
      <c r="O38" s="65">
        <f>HARIAN!O40</f>
        <v>0</v>
      </c>
      <c r="P38" s="65">
        <f>HARIAN!P40</f>
        <v>3</v>
      </c>
      <c r="Q38" s="40">
        <f t="shared" si="2"/>
        <v>0.6</v>
      </c>
      <c r="R38" s="40">
        <f t="shared" si="1"/>
        <v>0.75</v>
      </c>
      <c r="S38" s="40">
        <f>VLOOKUP(C38,Sheet3!$A$19:$G$81,7,FALSE)</f>
        <v>0.66666666666666663</v>
      </c>
      <c r="T38" s="10">
        <f t="shared" si="3"/>
        <v>0.6</v>
      </c>
      <c r="U38" s="10">
        <f t="shared" si="4"/>
        <v>0.75</v>
      </c>
    </row>
    <row r="39" spans="2:21" ht="15.75">
      <c r="B39" s="184" t="s">
        <v>38</v>
      </c>
      <c r="C39" s="90" t="s">
        <v>87</v>
      </c>
      <c r="D39" s="67">
        <f>HARIAN!D41</f>
        <v>25</v>
      </c>
      <c r="E39" s="67">
        <f>HARIAN!E41</f>
        <v>0</v>
      </c>
      <c r="F39" s="67">
        <f>HARIAN!F41</f>
        <v>0</v>
      </c>
      <c r="G39" s="67">
        <f>HARIAN!G41</f>
        <v>0</v>
      </c>
      <c r="H39" s="67">
        <f>HARIAN!H41</f>
        <v>0</v>
      </c>
      <c r="I39" s="67">
        <f>HARIAN!I41</f>
        <v>3</v>
      </c>
      <c r="J39" s="67">
        <f>HARIAN!J41</f>
        <v>4</v>
      </c>
      <c r="K39" s="67">
        <f>HARIAN!K41</f>
        <v>0</v>
      </c>
      <c r="L39" s="67">
        <f>HARIAN!L41</f>
        <v>0</v>
      </c>
      <c r="M39" s="67">
        <f>HARIAN!M41</f>
        <v>0</v>
      </c>
      <c r="N39" s="67">
        <f>HARIAN!N41</f>
        <v>0</v>
      </c>
      <c r="O39" s="67">
        <f>HARIAN!O41</f>
        <v>0</v>
      </c>
      <c r="P39" s="67">
        <f>HARIAN!P41</f>
        <v>18</v>
      </c>
      <c r="Q39" s="40">
        <f t="shared" si="2"/>
        <v>0.81818181818181823</v>
      </c>
      <c r="R39" s="40">
        <f t="shared" si="1"/>
        <v>1</v>
      </c>
      <c r="S39" s="40">
        <f>VLOOKUP(C39,Sheet3!$A$19:$G$81,7,FALSE)</f>
        <v>1</v>
      </c>
      <c r="T39" s="10">
        <f t="shared" si="3"/>
        <v>0.81818181818181823</v>
      </c>
      <c r="U39" s="10">
        <f t="shared" si="4"/>
        <v>1</v>
      </c>
    </row>
    <row r="40" spans="2:21" ht="15.75">
      <c r="B40" s="184"/>
      <c r="C40" s="90" t="s">
        <v>88</v>
      </c>
      <c r="D40" s="67">
        <f>HARIAN!D42+HARIAN!D52</f>
        <v>33</v>
      </c>
      <c r="E40" s="67">
        <f>HARIAN!E42+HARIAN!E52</f>
        <v>0</v>
      </c>
      <c r="F40" s="67">
        <f>HARIAN!F42+HARIAN!F52</f>
        <v>0</v>
      </c>
      <c r="G40" s="67">
        <f>HARIAN!G42+HARIAN!G52</f>
        <v>0</v>
      </c>
      <c r="H40" s="67">
        <f>HARIAN!H42+HARIAN!H52</f>
        <v>0</v>
      </c>
      <c r="I40" s="67">
        <f>HARIAN!I42+HARIAN!I52</f>
        <v>3</v>
      </c>
      <c r="J40" s="67">
        <f>HARIAN!J42+HARIAN!J52</f>
        <v>3</v>
      </c>
      <c r="K40" s="67">
        <f>HARIAN!K42+HARIAN!K52</f>
        <v>0</v>
      </c>
      <c r="L40" s="67">
        <f>HARIAN!L42+HARIAN!L52</f>
        <v>0</v>
      </c>
      <c r="M40" s="67">
        <f>HARIAN!M42+HARIAN!M52</f>
        <v>0</v>
      </c>
      <c r="N40" s="67">
        <f>HARIAN!N42+HARIAN!N52</f>
        <v>0</v>
      </c>
      <c r="O40" s="67">
        <f>HARIAN!O42+HARIAN!O52</f>
        <v>2</v>
      </c>
      <c r="P40" s="67">
        <f>HARIAN!P42+HARIAN!P52</f>
        <v>25</v>
      </c>
      <c r="Q40" s="40">
        <f t="shared" si="2"/>
        <v>0.83333333333333337</v>
      </c>
      <c r="R40" s="40">
        <f t="shared" si="1"/>
        <v>0.92592592592592593</v>
      </c>
      <c r="S40" s="40">
        <f>VLOOKUP(C40,Sheet3!$A$19:$G$81,7,FALSE)</f>
        <v>1</v>
      </c>
      <c r="T40" s="10">
        <f t="shared" si="3"/>
        <v>0.83333333333333337</v>
      </c>
      <c r="U40" s="10">
        <f t="shared" si="4"/>
        <v>0.92592592592592593</v>
      </c>
    </row>
    <row r="41" spans="2:21" ht="15.75">
      <c r="B41" s="184"/>
      <c r="C41" s="90" t="s">
        <v>89</v>
      </c>
      <c r="D41" s="67">
        <f>HARIAN!D43+HARIAN!D51</f>
        <v>19</v>
      </c>
      <c r="E41" s="67">
        <f>HARIAN!E43+HARIAN!E51</f>
        <v>0</v>
      </c>
      <c r="F41" s="67">
        <f>HARIAN!F43+HARIAN!F51</f>
        <v>0</v>
      </c>
      <c r="G41" s="67">
        <f>HARIAN!G43+HARIAN!G51</f>
        <v>2</v>
      </c>
      <c r="H41" s="67">
        <f>HARIAN!H43+HARIAN!H51</f>
        <v>0</v>
      </c>
      <c r="I41" s="67">
        <f>HARIAN!I43+HARIAN!I51</f>
        <v>1</v>
      </c>
      <c r="J41" s="67">
        <f>HARIAN!J43+HARIAN!J51</f>
        <v>1</v>
      </c>
      <c r="K41" s="67">
        <f>HARIAN!K43+HARIAN!K51</f>
        <v>0</v>
      </c>
      <c r="L41" s="67">
        <f>HARIAN!L43+HARIAN!L51</f>
        <v>0</v>
      </c>
      <c r="M41" s="67">
        <f>HARIAN!M43+HARIAN!M51</f>
        <v>1</v>
      </c>
      <c r="N41" s="67">
        <f>HARIAN!N43+HARIAN!N51</f>
        <v>1</v>
      </c>
      <c r="O41" s="67">
        <f>HARIAN!O43+HARIAN!O51</f>
        <v>0</v>
      </c>
      <c r="P41" s="67">
        <f>HARIAN!P43+HARIAN!P51</f>
        <v>13</v>
      </c>
      <c r="Q41" s="40">
        <f t="shared" si="2"/>
        <v>0.72222222222222221</v>
      </c>
      <c r="R41" s="40">
        <f t="shared" si="1"/>
        <v>0.8666666666666667</v>
      </c>
      <c r="S41" s="40">
        <f>VLOOKUP(C41,Sheet3!$A$19:$G$81,7,FALSE)</f>
        <v>1</v>
      </c>
      <c r="T41" s="10">
        <f t="shared" si="3"/>
        <v>0.72222222222222221</v>
      </c>
      <c r="U41" s="10">
        <f t="shared" si="4"/>
        <v>0.8666666666666667</v>
      </c>
    </row>
    <row r="42" spans="2:21" ht="15.75">
      <c r="B42" s="184"/>
      <c r="C42" s="90" t="s">
        <v>90</v>
      </c>
      <c r="D42" s="67">
        <f>HARIAN!D44</f>
        <v>29</v>
      </c>
      <c r="E42" s="67">
        <f>HARIAN!E44</f>
        <v>0</v>
      </c>
      <c r="F42" s="67">
        <f>HARIAN!F44</f>
        <v>1</v>
      </c>
      <c r="G42" s="67">
        <f>HARIAN!G44</f>
        <v>0</v>
      </c>
      <c r="H42" s="67">
        <f>HARIAN!H44</f>
        <v>2</v>
      </c>
      <c r="I42" s="67">
        <f>HARIAN!I44</f>
        <v>0</v>
      </c>
      <c r="J42" s="67">
        <f>HARIAN!J44</f>
        <v>2</v>
      </c>
      <c r="K42" s="67">
        <f>HARIAN!K44</f>
        <v>1</v>
      </c>
      <c r="L42" s="67">
        <f>HARIAN!L44</f>
        <v>0</v>
      </c>
      <c r="M42" s="67">
        <f>HARIAN!M44</f>
        <v>0</v>
      </c>
      <c r="N42" s="67">
        <f>HARIAN!N44</f>
        <v>0</v>
      </c>
      <c r="O42" s="67">
        <f>HARIAN!O44</f>
        <v>0</v>
      </c>
      <c r="P42" s="67">
        <f>HARIAN!P44</f>
        <v>23</v>
      </c>
      <c r="Q42" s="40">
        <f t="shared" si="2"/>
        <v>0.85185185185185186</v>
      </c>
      <c r="R42" s="40">
        <f t="shared" si="1"/>
        <v>1</v>
      </c>
      <c r="S42" s="40">
        <f>VLOOKUP(C42,Sheet3!$A$19:$G$81,7,FALSE)</f>
        <v>1</v>
      </c>
      <c r="T42" s="10">
        <f t="shared" si="3"/>
        <v>0.85185185185185186</v>
      </c>
      <c r="U42" s="10">
        <f t="shared" si="4"/>
        <v>1</v>
      </c>
    </row>
    <row r="43" spans="2:21" ht="15.75">
      <c r="B43" s="184"/>
      <c r="C43" s="90" t="s">
        <v>251</v>
      </c>
      <c r="D43" s="67">
        <f>HARIAN!D45</f>
        <v>39</v>
      </c>
      <c r="E43" s="67">
        <f>HARIAN!E45</f>
        <v>0</v>
      </c>
      <c r="F43" s="67">
        <f>HARIAN!F45</f>
        <v>0</v>
      </c>
      <c r="G43" s="67">
        <f>HARIAN!G45</f>
        <v>0</v>
      </c>
      <c r="H43" s="67">
        <f>HARIAN!H45</f>
        <v>2</v>
      </c>
      <c r="I43" s="67">
        <f>HARIAN!I45</f>
        <v>4</v>
      </c>
      <c r="J43" s="67">
        <f>HARIAN!J45</f>
        <v>3</v>
      </c>
      <c r="K43" s="67">
        <f>HARIAN!K45</f>
        <v>0</v>
      </c>
      <c r="L43" s="67">
        <f>HARIAN!L45</f>
        <v>0</v>
      </c>
      <c r="M43" s="67">
        <f>HARIAN!M45</f>
        <v>0</v>
      </c>
      <c r="N43" s="67">
        <f>HARIAN!N45</f>
        <v>0</v>
      </c>
      <c r="O43" s="67">
        <f>HARIAN!O45</f>
        <v>0</v>
      </c>
      <c r="P43" s="67">
        <f>HARIAN!P45</f>
        <v>27</v>
      </c>
      <c r="Q43" s="40">
        <f t="shared" si="2"/>
        <v>0.77142857142857146</v>
      </c>
      <c r="R43" s="40">
        <f t="shared" si="1"/>
        <v>1</v>
      </c>
      <c r="S43" s="40">
        <f>VLOOKUP(C43,Sheet3!$A$19:$G$81,7,FALSE)</f>
        <v>1</v>
      </c>
      <c r="T43" s="10">
        <f t="shared" si="3"/>
        <v>0.77142857142857146</v>
      </c>
      <c r="U43" s="10">
        <f t="shared" si="4"/>
        <v>1</v>
      </c>
    </row>
    <row r="44" spans="2:21" ht="15.75">
      <c r="B44" s="184"/>
      <c r="C44" s="90" t="s">
        <v>92</v>
      </c>
      <c r="D44" s="67">
        <f>HARIAN!D46</f>
        <v>23</v>
      </c>
      <c r="E44" s="67">
        <f>HARIAN!E46</f>
        <v>0</v>
      </c>
      <c r="F44" s="67">
        <f>HARIAN!F46</f>
        <v>0</v>
      </c>
      <c r="G44" s="67">
        <f>HARIAN!G46</f>
        <v>0</v>
      </c>
      <c r="H44" s="67">
        <f>HARIAN!H46</f>
        <v>0</v>
      </c>
      <c r="I44" s="67">
        <f>HARIAN!I46</f>
        <v>5</v>
      </c>
      <c r="J44" s="67">
        <f>HARIAN!J46</f>
        <v>1</v>
      </c>
      <c r="K44" s="67">
        <f>HARIAN!K46</f>
        <v>0</v>
      </c>
      <c r="L44" s="67">
        <f>HARIAN!L46</f>
        <v>0</v>
      </c>
      <c r="M44" s="67">
        <f>HARIAN!M46</f>
        <v>4</v>
      </c>
      <c r="N44" s="67">
        <f>HARIAN!N46</f>
        <v>0</v>
      </c>
      <c r="O44" s="67">
        <f>HARIAN!O46</f>
        <v>1</v>
      </c>
      <c r="P44" s="67">
        <f>HARIAN!P46</f>
        <v>12</v>
      </c>
      <c r="Q44" s="40">
        <f t="shared" si="2"/>
        <v>0.66666666666666663</v>
      </c>
      <c r="R44" s="40">
        <f t="shared" si="1"/>
        <v>0.70588235294117652</v>
      </c>
      <c r="S44" s="40">
        <f>VLOOKUP(C44,Sheet3!$A$19:$G$81,7,FALSE)</f>
        <v>0.9642857142857143</v>
      </c>
      <c r="T44" s="10">
        <f t="shared" si="3"/>
        <v>0.66666666666666663</v>
      </c>
      <c r="U44" s="10">
        <f t="shared" si="4"/>
        <v>0.70588235294117652</v>
      </c>
    </row>
    <row r="45" spans="2:21" ht="15.75">
      <c r="B45" s="184"/>
      <c r="C45" s="90" t="s">
        <v>93</v>
      </c>
      <c r="D45" s="67">
        <f>HARIAN!D47</f>
        <v>21</v>
      </c>
      <c r="E45" s="67">
        <f>HARIAN!E47</f>
        <v>0</v>
      </c>
      <c r="F45" s="67">
        <f>HARIAN!F47</f>
        <v>0</v>
      </c>
      <c r="G45" s="67">
        <f>HARIAN!G47</f>
        <v>0</v>
      </c>
      <c r="H45" s="67">
        <f>HARIAN!H47</f>
        <v>0</v>
      </c>
      <c r="I45" s="67">
        <f>HARIAN!I47</f>
        <v>1</v>
      </c>
      <c r="J45" s="67">
        <f>HARIAN!J47</f>
        <v>1</v>
      </c>
      <c r="K45" s="67">
        <f>HARIAN!K47</f>
        <v>0</v>
      </c>
      <c r="L45" s="67">
        <f>HARIAN!L47</f>
        <v>0</v>
      </c>
      <c r="M45" s="67">
        <f>HARIAN!M47</f>
        <v>3</v>
      </c>
      <c r="N45" s="67">
        <f>HARIAN!N47</f>
        <v>1</v>
      </c>
      <c r="O45" s="67">
        <f>HARIAN!O47</f>
        <v>0</v>
      </c>
      <c r="P45" s="67">
        <f>HARIAN!P47</f>
        <v>15</v>
      </c>
      <c r="Q45" s="40">
        <f t="shared" si="2"/>
        <v>0.75</v>
      </c>
      <c r="R45" s="40">
        <f t="shared" si="1"/>
        <v>0.78947368421052633</v>
      </c>
      <c r="S45" s="40">
        <f>VLOOKUP(C45,Sheet3!$A$19:$G$81,7,FALSE)</f>
        <v>1</v>
      </c>
      <c r="T45" s="10">
        <f t="shared" si="3"/>
        <v>0.75</v>
      </c>
      <c r="U45" s="10">
        <f t="shared" si="4"/>
        <v>0.78947368421052633</v>
      </c>
    </row>
    <row r="46" spans="2:21" ht="15.75">
      <c r="B46" s="184"/>
      <c r="C46" s="90" t="s">
        <v>92</v>
      </c>
      <c r="D46" s="67">
        <f>HARIAN!D48</f>
        <v>21</v>
      </c>
      <c r="E46" s="67">
        <f>HARIAN!E48</f>
        <v>0</v>
      </c>
      <c r="F46" s="67">
        <f>HARIAN!F48</f>
        <v>0</v>
      </c>
      <c r="G46" s="67">
        <f>HARIAN!G48</f>
        <v>0</v>
      </c>
      <c r="H46" s="67">
        <f>HARIAN!H48</f>
        <v>0</v>
      </c>
      <c r="I46" s="67">
        <f>HARIAN!I48</f>
        <v>0</v>
      </c>
      <c r="J46" s="67">
        <f>HARIAN!J48</f>
        <v>4</v>
      </c>
      <c r="K46" s="67">
        <f>HARIAN!K48</f>
        <v>0</v>
      </c>
      <c r="L46" s="67">
        <f>HARIAN!L48</f>
        <v>0</v>
      </c>
      <c r="M46" s="67">
        <f>HARIAN!M48</f>
        <v>0</v>
      </c>
      <c r="N46" s="67">
        <f>HARIAN!N48</f>
        <v>0</v>
      </c>
      <c r="O46" s="67">
        <f>HARIAN!O48</f>
        <v>1</v>
      </c>
      <c r="P46" s="67">
        <f>HARIAN!P48</f>
        <v>16</v>
      </c>
      <c r="Q46" s="40">
        <f t="shared" si="2"/>
        <v>0.76190476190476186</v>
      </c>
      <c r="R46" s="40">
        <f t="shared" si="1"/>
        <v>0.94117647058823528</v>
      </c>
      <c r="S46" s="40">
        <f>VLOOKUP(C46,Sheet3!$A$19:$G$81,7,FALSE)</f>
        <v>0.9642857142857143</v>
      </c>
      <c r="T46" s="10">
        <f t="shared" si="3"/>
        <v>0.76190476190476186</v>
      </c>
      <c r="U46" s="10">
        <f t="shared" si="4"/>
        <v>0.94117647058823528</v>
      </c>
    </row>
    <row r="47" spans="2:21" ht="15.75">
      <c r="B47" s="184"/>
      <c r="C47" s="90" t="s">
        <v>95</v>
      </c>
      <c r="D47" s="67">
        <f>HARIAN!D49+HARIAN!D50</f>
        <v>19</v>
      </c>
      <c r="E47" s="67">
        <f>HARIAN!E49+HARIAN!E50</f>
        <v>0</v>
      </c>
      <c r="F47" s="67">
        <f>HARIAN!F49+HARIAN!F50</f>
        <v>0</v>
      </c>
      <c r="G47" s="67">
        <f>HARIAN!G49+HARIAN!G50</f>
        <v>0</v>
      </c>
      <c r="H47" s="67">
        <f>HARIAN!H49+HARIAN!H50</f>
        <v>0</v>
      </c>
      <c r="I47" s="67">
        <f>HARIAN!I49+HARIAN!I50</f>
        <v>0</v>
      </c>
      <c r="J47" s="67">
        <f>HARIAN!J49+HARIAN!J50</f>
        <v>2</v>
      </c>
      <c r="K47" s="67">
        <f>HARIAN!K49+HARIAN!K50</f>
        <v>0</v>
      </c>
      <c r="L47" s="67">
        <f>HARIAN!L49+HARIAN!L50</f>
        <v>0</v>
      </c>
      <c r="M47" s="67">
        <f>HARIAN!M49+HARIAN!M50</f>
        <v>1</v>
      </c>
      <c r="N47" s="67">
        <f>HARIAN!N49+HARIAN!N50</f>
        <v>0</v>
      </c>
      <c r="O47" s="67">
        <f>HARIAN!O49+HARIAN!O50</f>
        <v>0</v>
      </c>
      <c r="P47" s="67">
        <f>HARIAN!P49+HARIAN!P50</f>
        <v>16</v>
      </c>
      <c r="Q47" s="40">
        <f t="shared" si="2"/>
        <v>0.84210526315789469</v>
      </c>
      <c r="R47" s="40">
        <f t="shared" si="1"/>
        <v>0.94117647058823528</v>
      </c>
      <c r="S47" s="40">
        <f>VLOOKUP(C47,Sheet3!$A$19:$G$81,7,FALSE)</f>
        <v>1</v>
      </c>
      <c r="T47" s="10">
        <f t="shared" si="3"/>
        <v>0.84210526315789469</v>
      </c>
      <c r="U47" s="10">
        <f t="shared" si="4"/>
        <v>0.94117647058823528</v>
      </c>
    </row>
    <row r="48" spans="2:21" ht="15.75">
      <c r="B48" s="185" t="s">
        <v>42</v>
      </c>
      <c r="C48" s="91" t="s">
        <v>99</v>
      </c>
      <c r="D48" s="63">
        <f>HARIAN!D53+HARIAN!D62</f>
        <v>23</v>
      </c>
      <c r="E48" s="63">
        <f>HARIAN!E53+HARIAN!E62</f>
        <v>0</v>
      </c>
      <c r="F48" s="63">
        <f>HARIAN!F53+HARIAN!F62</f>
        <v>0</v>
      </c>
      <c r="G48" s="63">
        <f>HARIAN!G53+HARIAN!G62</f>
        <v>0</v>
      </c>
      <c r="H48" s="63">
        <f>HARIAN!H53+HARIAN!H62</f>
        <v>1</v>
      </c>
      <c r="I48" s="63">
        <f>HARIAN!I53+HARIAN!I62</f>
        <v>0</v>
      </c>
      <c r="J48" s="63">
        <f>HARIAN!J53+HARIAN!J62</f>
        <v>3</v>
      </c>
      <c r="K48" s="63">
        <f>HARIAN!K53+HARIAN!K62</f>
        <v>0</v>
      </c>
      <c r="L48" s="63">
        <f>HARIAN!L53+HARIAN!L62</f>
        <v>0</v>
      </c>
      <c r="M48" s="63">
        <f>HARIAN!M53+HARIAN!M62</f>
        <v>0</v>
      </c>
      <c r="N48" s="63">
        <f>HARIAN!N53+HARIAN!N62</f>
        <v>1</v>
      </c>
      <c r="O48" s="63">
        <f>HARIAN!O53+HARIAN!O62</f>
        <v>1</v>
      </c>
      <c r="P48" s="63">
        <f>HARIAN!P53+HARIAN!P62</f>
        <v>17</v>
      </c>
      <c r="Q48" s="40">
        <f t="shared" si="2"/>
        <v>0.73913043478260865</v>
      </c>
      <c r="R48" s="40">
        <f t="shared" si="1"/>
        <v>0.89473684210526316</v>
      </c>
      <c r="S48" s="40">
        <f>VLOOKUP(C48,Sheet3!$A$19:$G$81,7,FALSE)</f>
        <v>1</v>
      </c>
      <c r="T48" s="10">
        <f t="shared" si="3"/>
        <v>0.73913043478260865</v>
      </c>
      <c r="U48" s="10">
        <f t="shared" si="4"/>
        <v>0.89473684210526316</v>
      </c>
    </row>
    <row r="49" spans="2:21" ht="15.75">
      <c r="B49" s="185"/>
      <c r="C49" s="91" t="s">
        <v>102</v>
      </c>
      <c r="D49" s="63">
        <f>HARIAN!D54+HARIAN!D56</f>
        <v>28</v>
      </c>
      <c r="E49" s="63">
        <f>HARIAN!E54+HARIAN!E56</f>
        <v>0</v>
      </c>
      <c r="F49" s="63">
        <f>HARIAN!F54+HARIAN!F56</f>
        <v>0</v>
      </c>
      <c r="G49" s="63">
        <f>HARIAN!G54+HARIAN!G56</f>
        <v>0</v>
      </c>
      <c r="H49" s="63">
        <f>HARIAN!H54+HARIAN!H56</f>
        <v>0</v>
      </c>
      <c r="I49" s="63">
        <f>HARIAN!I54+HARIAN!I56</f>
        <v>2</v>
      </c>
      <c r="J49" s="63">
        <f>HARIAN!J54+HARIAN!J56</f>
        <v>1</v>
      </c>
      <c r="K49" s="63">
        <f>HARIAN!K54+HARIAN!K56</f>
        <v>0</v>
      </c>
      <c r="L49" s="63">
        <f>HARIAN!L54+HARIAN!L56</f>
        <v>0</v>
      </c>
      <c r="M49" s="63">
        <f>HARIAN!M54+HARIAN!M56</f>
        <v>1</v>
      </c>
      <c r="N49" s="63">
        <f>HARIAN!N54+HARIAN!N56</f>
        <v>0</v>
      </c>
      <c r="O49" s="63">
        <f>HARIAN!O54+HARIAN!O56</f>
        <v>0</v>
      </c>
      <c r="P49" s="63">
        <f>HARIAN!P54+HARIAN!P56</f>
        <v>24</v>
      </c>
      <c r="Q49" s="40">
        <f t="shared" si="2"/>
        <v>0.92307692307692313</v>
      </c>
      <c r="R49" s="40">
        <f t="shared" si="1"/>
        <v>0.96</v>
      </c>
      <c r="S49" s="40">
        <f>VLOOKUP(C49,Sheet3!$A$19:$G$81,7,FALSE)</f>
        <v>1</v>
      </c>
      <c r="T49" s="10">
        <f t="shared" si="3"/>
        <v>0.92307692307692313</v>
      </c>
      <c r="U49" s="10">
        <f t="shared" si="4"/>
        <v>0.96</v>
      </c>
    </row>
    <row r="50" spans="2:21" ht="15.75">
      <c r="B50" s="185"/>
      <c r="C50" s="91" t="s">
        <v>233</v>
      </c>
      <c r="D50" s="63">
        <f>HARIAN!D55</f>
        <v>45</v>
      </c>
      <c r="E50" s="63">
        <f>HARIAN!E55</f>
        <v>5</v>
      </c>
      <c r="F50" s="63">
        <f>HARIAN!F55</f>
        <v>1</v>
      </c>
      <c r="G50" s="63">
        <f>HARIAN!G55</f>
        <v>2</v>
      </c>
      <c r="H50" s="63">
        <f>HARIAN!H55</f>
        <v>0</v>
      </c>
      <c r="I50" s="63">
        <f>HARIAN!I55</f>
        <v>6</v>
      </c>
      <c r="J50" s="63">
        <f>HARIAN!J55</f>
        <v>3</v>
      </c>
      <c r="K50" s="63">
        <f>HARIAN!K55</f>
        <v>0</v>
      </c>
      <c r="L50" s="63">
        <f>HARIAN!L55</f>
        <v>1</v>
      </c>
      <c r="M50" s="63">
        <f>HARIAN!M55</f>
        <v>1</v>
      </c>
      <c r="N50" s="63">
        <f>HARIAN!N55</f>
        <v>2</v>
      </c>
      <c r="O50" s="63">
        <f>HARIAN!O55</f>
        <v>0</v>
      </c>
      <c r="P50" s="63">
        <f>HARIAN!P55</f>
        <v>24</v>
      </c>
      <c r="Q50" s="40">
        <f t="shared" si="2"/>
        <v>0.63157894736842102</v>
      </c>
      <c r="R50" s="40">
        <f t="shared" si="1"/>
        <v>0.88888888888888884</v>
      </c>
      <c r="S50" s="40">
        <f>VLOOKUP(C50,Sheet3!$A$19:$G$81,7,FALSE)</f>
        <v>1</v>
      </c>
      <c r="T50" s="10">
        <f t="shared" si="3"/>
        <v>0.63157894736842102</v>
      </c>
      <c r="U50" s="10">
        <f t="shared" si="4"/>
        <v>0.88888888888888884</v>
      </c>
    </row>
    <row r="51" spans="2:21" ht="15.75">
      <c r="B51" s="185"/>
      <c r="C51" s="91" t="s">
        <v>105</v>
      </c>
      <c r="D51" s="63">
        <f>HARIAN!D57+HARIAN!D59</f>
        <v>39</v>
      </c>
      <c r="E51" s="63">
        <f>HARIAN!E57+HARIAN!E59</f>
        <v>0</v>
      </c>
      <c r="F51" s="63">
        <f>HARIAN!F57+HARIAN!F59</f>
        <v>1</v>
      </c>
      <c r="G51" s="63">
        <f>HARIAN!G57+HARIAN!G59</f>
        <v>0</v>
      </c>
      <c r="H51" s="63">
        <f>HARIAN!H57+HARIAN!H59</f>
        <v>1</v>
      </c>
      <c r="I51" s="63">
        <f>HARIAN!I57+HARIAN!I59</f>
        <v>2</v>
      </c>
      <c r="J51" s="63">
        <f>HARIAN!J57+HARIAN!J59</f>
        <v>0</v>
      </c>
      <c r="K51" s="63">
        <f>HARIAN!K57+HARIAN!K59</f>
        <v>0</v>
      </c>
      <c r="L51" s="63">
        <f>HARIAN!L57+HARIAN!L59</f>
        <v>0</v>
      </c>
      <c r="M51" s="63">
        <f>HARIAN!M57+HARIAN!M59</f>
        <v>1</v>
      </c>
      <c r="N51" s="63">
        <f>HARIAN!N57+HARIAN!N59</f>
        <v>3</v>
      </c>
      <c r="O51" s="63">
        <f>HARIAN!O57+HARIAN!O59</f>
        <v>0</v>
      </c>
      <c r="P51" s="63">
        <f>HARIAN!P57+HARIAN!P59</f>
        <v>30</v>
      </c>
      <c r="Q51" s="40">
        <f t="shared" si="2"/>
        <v>0.83333333333333337</v>
      </c>
      <c r="R51" s="40">
        <f t="shared" si="1"/>
        <v>0.88235294117647056</v>
      </c>
      <c r="S51" s="40">
        <f>VLOOKUP(C51,Sheet3!$A$19:$G$81,7,FALSE)</f>
        <v>1</v>
      </c>
      <c r="T51" s="10">
        <f t="shared" si="3"/>
        <v>0.83333333333333337</v>
      </c>
      <c r="U51" s="10">
        <f t="shared" si="4"/>
        <v>0.88235294117647056</v>
      </c>
    </row>
    <row r="52" spans="2:21" ht="15.75">
      <c r="B52" s="185"/>
      <c r="C52" s="91" t="s">
        <v>106</v>
      </c>
      <c r="D52" s="63">
        <f>HARIAN!D60</f>
        <v>27</v>
      </c>
      <c r="E52" s="63">
        <f>HARIAN!E60</f>
        <v>2</v>
      </c>
      <c r="F52" s="63">
        <f>HARIAN!F60</f>
        <v>1</v>
      </c>
      <c r="G52" s="63">
        <f>HARIAN!G60</f>
        <v>2</v>
      </c>
      <c r="H52" s="63">
        <f>HARIAN!H60</f>
        <v>0</v>
      </c>
      <c r="I52" s="63">
        <f>HARIAN!I60</f>
        <v>1</v>
      </c>
      <c r="J52" s="63">
        <f>HARIAN!J60</f>
        <v>0</v>
      </c>
      <c r="K52" s="63">
        <f>HARIAN!K60</f>
        <v>0</v>
      </c>
      <c r="L52" s="63">
        <f>HARIAN!L60</f>
        <v>0</v>
      </c>
      <c r="M52" s="63">
        <f>HARIAN!M60</f>
        <v>1</v>
      </c>
      <c r="N52" s="63">
        <f>HARIAN!N60</f>
        <v>1</v>
      </c>
      <c r="O52" s="63">
        <f>HARIAN!O60</f>
        <v>0</v>
      </c>
      <c r="P52" s="63">
        <f>HARIAN!P60</f>
        <v>19</v>
      </c>
      <c r="Q52" s="40">
        <f t="shared" si="2"/>
        <v>0.76</v>
      </c>
      <c r="R52" s="40">
        <f t="shared" si="1"/>
        <v>0.90476190476190477</v>
      </c>
      <c r="S52" s="40">
        <f>VLOOKUP(C52,Sheet3!$A$19:$G$81,7,FALSE)</f>
        <v>1</v>
      </c>
      <c r="T52" s="10">
        <f t="shared" si="3"/>
        <v>0.76</v>
      </c>
      <c r="U52" s="10">
        <f t="shared" si="4"/>
        <v>0.90476190476190477</v>
      </c>
    </row>
    <row r="53" spans="2:21" ht="15.75">
      <c r="B53" s="185"/>
      <c r="C53" s="91" t="s">
        <v>107</v>
      </c>
      <c r="D53" s="63">
        <f>HARIAN!D61+HARIAN!D58</f>
        <v>14</v>
      </c>
      <c r="E53" s="63">
        <f>HARIAN!E61+HARIAN!E58</f>
        <v>0</v>
      </c>
      <c r="F53" s="63">
        <f>HARIAN!F61+HARIAN!F58</f>
        <v>1</v>
      </c>
      <c r="G53" s="63">
        <f>HARIAN!G61+HARIAN!G58</f>
        <v>0</v>
      </c>
      <c r="H53" s="63">
        <f>HARIAN!H61+HARIAN!H58</f>
        <v>0</v>
      </c>
      <c r="I53" s="63">
        <f>HARIAN!I61+HARIAN!I58</f>
        <v>0</v>
      </c>
      <c r="J53" s="63">
        <f>HARIAN!J61+HARIAN!J58</f>
        <v>0</v>
      </c>
      <c r="K53" s="63">
        <f>HARIAN!K61+HARIAN!K58</f>
        <v>0</v>
      </c>
      <c r="L53" s="63">
        <f>HARIAN!L61+HARIAN!L58</f>
        <v>0</v>
      </c>
      <c r="M53" s="63">
        <f>HARIAN!M61+HARIAN!M58</f>
        <v>0</v>
      </c>
      <c r="N53" s="63">
        <f>HARIAN!N61+HARIAN!N58</f>
        <v>1</v>
      </c>
      <c r="O53" s="63">
        <f>HARIAN!O61+HARIAN!O58</f>
        <v>0</v>
      </c>
      <c r="P53" s="63">
        <f>HARIAN!P61+HARIAN!P58</f>
        <v>12</v>
      </c>
      <c r="Q53" s="40">
        <f t="shared" si="2"/>
        <v>0.92307692307692313</v>
      </c>
      <c r="R53" s="40">
        <f t="shared" si="1"/>
        <v>0.92307692307692313</v>
      </c>
      <c r="S53" s="40">
        <f>VLOOKUP(C53,Sheet3!$A$19:$G$81,7,FALSE)</f>
        <v>1</v>
      </c>
      <c r="T53" s="10">
        <f t="shared" si="3"/>
        <v>0.92307692307692313</v>
      </c>
      <c r="U53" s="10">
        <f t="shared" si="4"/>
        <v>0.92307692307692313</v>
      </c>
    </row>
    <row r="54" spans="2:21" ht="15.75">
      <c r="B54" s="186" t="s">
        <v>70</v>
      </c>
      <c r="C54" s="92" t="s">
        <v>109</v>
      </c>
      <c r="D54" s="69">
        <f>HARIAN!D63</f>
        <v>1</v>
      </c>
      <c r="E54" s="69">
        <f>HARIAN!E63</f>
        <v>0</v>
      </c>
      <c r="F54" s="69">
        <f>HARIAN!F63</f>
        <v>0</v>
      </c>
      <c r="G54" s="69">
        <f>HARIAN!G63</f>
        <v>0</v>
      </c>
      <c r="H54" s="69">
        <f>HARIAN!H63</f>
        <v>0</v>
      </c>
      <c r="I54" s="69">
        <f>HARIAN!I63</f>
        <v>0</v>
      </c>
      <c r="J54" s="69">
        <f>HARIAN!J63</f>
        <v>0</v>
      </c>
      <c r="K54" s="69">
        <f>HARIAN!K63</f>
        <v>0</v>
      </c>
      <c r="L54" s="69">
        <f>HARIAN!L63</f>
        <v>0</v>
      </c>
      <c r="M54" s="69">
        <f>HARIAN!M63</f>
        <v>0</v>
      </c>
      <c r="N54" s="69">
        <f>HARIAN!N63</f>
        <v>0</v>
      </c>
      <c r="O54" s="69">
        <f>HARIAN!O63</f>
        <v>0</v>
      </c>
      <c r="P54" s="69">
        <f>HARIAN!P63</f>
        <v>1</v>
      </c>
      <c r="Q54" s="40">
        <f t="shared" si="2"/>
        <v>1</v>
      </c>
      <c r="R54" s="40">
        <v>0</v>
      </c>
      <c r="S54" s="40">
        <f>VLOOKUP(C54,Sheet3!$A$19:$G$81,7,FALSE)</f>
        <v>1</v>
      </c>
      <c r="T54" s="10">
        <f t="shared" si="3"/>
        <v>1</v>
      </c>
      <c r="U54" s="10">
        <f t="shared" si="4"/>
        <v>1</v>
      </c>
    </row>
    <row r="55" spans="2:21" ht="15.75">
      <c r="B55" s="186"/>
      <c r="C55" s="92" t="s">
        <v>110</v>
      </c>
      <c r="D55" s="69">
        <f>HARIAN!D64</f>
        <v>21</v>
      </c>
      <c r="E55" s="69">
        <f>HARIAN!E64</f>
        <v>0</v>
      </c>
      <c r="F55" s="69">
        <f>HARIAN!F64</f>
        <v>0</v>
      </c>
      <c r="G55" s="69">
        <f>HARIAN!G64</f>
        <v>0</v>
      </c>
      <c r="H55" s="69">
        <f>HARIAN!H64</f>
        <v>0</v>
      </c>
      <c r="I55" s="69">
        <f>HARIAN!I64</f>
        <v>8</v>
      </c>
      <c r="J55" s="69">
        <f>HARIAN!J64</f>
        <v>1</v>
      </c>
      <c r="K55" s="69">
        <f>HARIAN!K64</f>
        <v>0</v>
      </c>
      <c r="L55" s="69">
        <f>HARIAN!L64</f>
        <v>0</v>
      </c>
      <c r="M55" s="69">
        <f>HARIAN!M64</f>
        <v>2</v>
      </c>
      <c r="N55" s="69">
        <f>HARIAN!N64</f>
        <v>1</v>
      </c>
      <c r="O55" s="69">
        <f>HARIAN!O64</f>
        <v>2</v>
      </c>
      <c r="P55" s="69">
        <f>HARIAN!P64</f>
        <v>7</v>
      </c>
      <c r="Q55" s="40">
        <f t="shared" si="2"/>
        <v>0.53846153846153844</v>
      </c>
      <c r="R55" s="40">
        <f t="shared" si="1"/>
        <v>0.58333333333333337</v>
      </c>
      <c r="S55" s="40">
        <f>VLOOKUP(C55,Sheet3!$A$19:$G$81,7,FALSE)</f>
        <v>1</v>
      </c>
      <c r="T55" s="10">
        <f t="shared" si="3"/>
        <v>0.53846153846153844</v>
      </c>
      <c r="U55" s="10">
        <f t="shared" si="4"/>
        <v>0.58333333333333337</v>
      </c>
    </row>
    <row r="56" spans="2:21" ht="15.75">
      <c r="B56" s="186"/>
      <c r="C56" s="92" t="s">
        <v>111</v>
      </c>
      <c r="D56" s="69">
        <f>HARIAN!D65</f>
        <v>9</v>
      </c>
      <c r="E56" s="69">
        <f>HARIAN!E65</f>
        <v>0</v>
      </c>
      <c r="F56" s="69">
        <f>HARIAN!F65</f>
        <v>0</v>
      </c>
      <c r="G56" s="69">
        <f>HARIAN!G65</f>
        <v>0</v>
      </c>
      <c r="H56" s="69">
        <f>HARIAN!H65</f>
        <v>0</v>
      </c>
      <c r="I56" s="69">
        <f>HARIAN!I65</f>
        <v>0</v>
      </c>
      <c r="J56" s="69">
        <f>HARIAN!J65</f>
        <v>1</v>
      </c>
      <c r="K56" s="69">
        <f>HARIAN!K65</f>
        <v>0</v>
      </c>
      <c r="L56" s="69">
        <f>HARIAN!L65</f>
        <v>0</v>
      </c>
      <c r="M56" s="69">
        <f>HARIAN!M65</f>
        <v>3</v>
      </c>
      <c r="N56" s="69">
        <f>HARIAN!N65</f>
        <v>0</v>
      </c>
      <c r="O56" s="69">
        <f>HARIAN!O65</f>
        <v>1</v>
      </c>
      <c r="P56" s="69">
        <f>HARIAN!P65</f>
        <v>4</v>
      </c>
      <c r="Q56" s="40">
        <f t="shared" si="2"/>
        <v>0.44444444444444442</v>
      </c>
      <c r="R56" s="40">
        <v>0</v>
      </c>
      <c r="S56" s="40">
        <f>VLOOKUP(C56,Sheet3!$A$19:$G$81,7,FALSE)</f>
        <v>1</v>
      </c>
      <c r="T56" s="10">
        <f t="shared" si="3"/>
        <v>0.44444444444444442</v>
      </c>
      <c r="U56" s="10">
        <f t="shared" si="4"/>
        <v>0.5</v>
      </c>
    </row>
    <row r="57" spans="2:21" ht="15.75">
      <c r="B57" s="186"/>
      <c r="C57" s="92" t="s">
        <v>211</v>
      </c>
      <c r="D57" s="69">
        <f>HARIAN!D66</f>
        <v>19</v>
      </c>
      <c r="E57" s="69">
        <f>HARIAN!E66</f>
        <v>0</v>
      </c>
      <c r="F57" s="69">
        <f>HARIAN!F66</f>
        <v>0</v>
      </c>
      <c r="G57" s="69">
        <f>HARIAN!G66</f>
        <v>0</v>
      </c>
      <c r="H57" s="69">
        <f>HARIAN!H66</f>
        <v>0</v>
      </c>
      <c r="I57" s="69">
        <f>HARIAN!I66</f>
        <v>1</v>
      </c>
      <c r="J57" s="69">
        <f>HARIAN!J66</f>
        <v>1</v>
      </c>
      <c r="K57" s="69">
        <f>HARIAN!K66</f>
        <v>1</v>
      </c>
      <c r="L57" s="69">
        <f>HARIAN!L66</f>
        <v>0</v>
      </c>
      <c r="M57" s="69">
        <f>HARIAN!M66</f>
        <v>0</v>
      </c>
      <c r="N57" s="69">
        <f>HARIAN!N66</f>
        <v>0</v>
      </c>
      <c r="O57" s="69">
        <f>HARIAN!O66</f>
        <v>0</v>
      </c>
      <c r="P57" s="69">
        <f>HARIAN!P66</f>
        <v>16</v>
      </c>
      <c r="Q57" s="40">
        <f t="shared" si="2"/>
        <v>0.94117647058823528</v>
      </c>
      <c r="R57" s="40">
        <f t="shared" si="1"/>
        <v>1</v>
      </c>
      <c r="S57" s="40">
        <f>VLOOKUP(C57,Sheet3!$A$19:$G$81,7,FALSE)</f>
        <v>1</v>
      </c>
      <c r="T57" s="10">
        <f t="shared" si="3"/>
        <v>0.94117647058823528</v>
      </c>
      <c r="U57" s="10">
        <f t="shared" si="4"/>
        <v>1</v>
      </c>
    </row>
    <row r="58" spans="2:21" ht="15.75">
      <c r="B58" s="186"/>
      <c r="C58" s="92" t="s">
        <v>113</v>
      </c>
      <c r="D58" s="69">
        <f>HARIAN!D67</f>
        <v>12</v>
      </c>
      <c r="E58" s="69">
        <f>HARIAN!E67</f>
        <v>1</v>
      </c>
      <c r="F58" s="69">
        <f>HARIAN!F67</f>
        <v>1</v>
      </c>
      <c r="G58" s="69">
        <f>HARIAN!G67</f>
        <v>0</v>
      </c>
      <c r="H58" s="69">
        <f>HARIAN!H67</f>
        <v>0</v>
      </c>
      <c r="I58" s="69">
        <f>HARIAN!I67</f>
        <v>0</v>
      </c>
      <c r="J58" s="69">
        <f>HARIAN!J67</f>
        <v>0</v>
      </c>
      <c r="K58" s="69">
        <f>HARIAN!K67</f>
        <v>0</v>
      </c>
      <c r="L58" s="69">
        <f>HARIAN!L67</f>
        <v>0</v>
      </c>
      <c r="M58" s="69">
        <f>HARIAN!M67</f>
        <v>1</v>
      </c>
      <c r="N58" s="69">
        <f>HARIAN!N67</f>
        <v>3</v>
      </c>
      <c r="O58" s="69">
        <f>HARIAN!O67</f>
        <v>0</v>
      </c>
      <c r="P58" s="69">
        <f>HARIAN!P67</f>
        <v>6</v>
      </c>
      <c r="Q58" s="40">
        <f t="shared" si="2"/>
        <v>0.54545454545454541</v>
      </c>
      <c r="R58" s="40">
        <f t="shared" si="1"/>
        <v>0.6</v>
      </c>
      <c r="S58" s="40">
        <f>VLOOKUP(C58,Sheet3!$A$19:$G$81,7,FALSE)</f>
        <v>0.5</v>
      </c>
      <c r="T58" s="10">
        <f t="shared" si="3"/>
        <v>0.54545454545454541</v>
      </c>
      <c r="U58" s="10">
        <f t="shared" si="4"/>
        <v>0.6</v>
      </c>
    </row>
    <row r="59" spans="2:21" ht="15.75">
      <c r="B59" s="186"/>
      <c r="C59" s="92" t="s">
        <v>114</v>
      </c>
      <c r="D59" s="69">
        <f>HARIAN!D68</f>
        <v>10</v>
      </c>
      <c r="E59" s="69">
        <f>HARIAN!E68</f>
        <v>1</v>
      </c>
      <c r="F59" s="69">
        <f>HARIAN!F68</f>
        <v>0</v>
      </c>
      <c r="G59" s="69">
        <f>HARIAN!G68</f>
        <v>0</v>
      </c>
      <c r="H59" s="69">
        <f>HARIAN!H68</f>
        <v>0</v>
      </c>
      <c r="I59" s="69">
        <f>HARIAN!I68</f>
        <v>0</v>
      </c>
      <c r="J59" s="69">
        <f>HARIAN!J68</f>
        <v>2</v>
      </c>
      <c r="K59" s="69">
        <f>HARIAN!K68</f>
        <v>0</v>
      </c>
      <c r="L59" s="69">
        <f>HARIAN!L68</f>
        <v>0</v>
      </c>
      <c r="M59" s="69">
        <f>HARIAN!M68</f>
        <v>0</v>
      </c>
      <c r="N59" s="69">
        <f>HARIAN!N68</f>
        <v>0</v>
      </c>
      <c r="O59" s="69">
        <f>HARIAN!O68</f>
        <v>1</v>
      </c>
      <c r="P59" s="69">
        <f>HARIAN!P68</f>
        <v>6</v>
      </c>
      <c r="Q59" s="40">
        <f t="shared" si="2"/>
        <v>0.6</v>
      </c>
      <c r="R59" s="40">
        <f t="shared" si="1"/>
        <v>0.8571428571428571</v>
      </c>
      <c r="S59" s="40">
        <f>VLOOKUP(C59,Sheet3!$A$19:$G$81,7,FALSE)</f>
        <v>0.83333333333333337</v>
      </c>
      <c r="T59" s="10">
        <f t="shared" si="3"/>
        <v>0.6</v>
      </c>
      <c r="U59" s="10">
        <f t="shared" si="4"/>
        <v>0.8571428571428571</v>
      </c>
    </row>
    <row r="60" spans="2:21" ht="15.75">
      <c r="B60" s="186"/>
      <c r="C60" s="92" t="s">
        <v>871</v>
      </c>
      <c r="D60" s="69">
        <f>HARIAN!D69+HARIAN!D70</f>
        <v>33</v>
      </c>
      <c r="E60" s="69">
        <f>HARIAN!E69+HARIAN!E70</f>
        <v>4</v>
      </c>
      <c r="F60" s="69">
        <f>HARIAN!F69+HARIAN!F70</f>
        <v>0</v>
      </c>
      <c r="G60" s="69">
        <f>HARIAN!G69+HARIAN!G70</f>
        <v>0</v>
      </c>
      <c r="H60" s="69">
        <f>HARIAN!H69+HARIAN!H70</f>
        <v>0</v>
      </c>
      <c r="I60" s="69">
        <f>HARIAN!I69+HARIAN!I70</f>
        <v>4</v>
      </c>
      <c r="J60" s="69">
        <f>HARIAN!J69+HARIAN!J70</f>
        <v>1</v>
      </c>
      <c r="K60" s="69">
        <f>HARIAN!K69+HARIAN!K70</f>
        <v>0</v>
      </c>
      <c r="L60" s="69">
        <f>HARIAN!L69+HARIAN!L70</f>
        <v>0</v>
      </c>
      <c r="M60" s="69">
        <f>HARIAN!M69+HARIAN!M70</f>
        <v>2</v>
      </c>
      <c r="N60" s="69">
        <f>HARIAN!N69+HARIAN!N70</f>
        <v>2</v>
      </c>
      <c r="O60" s="69">
        <f>HARIAN!O69+HARIAN!O70</f>
        <v>1</v>
      </c>
      <c r="P60" s="69">
        <f>HARIAN!P69+HARIAN!P70</f>
        <v>19</v>
      </c>
      <c r="Q60" s="40">
        <f t="shared" si="2"/>
        <v>0.65517241379310343</v>
      </c>
      <c r="R60" s="40">
        <f t="shared" si="1"/>
        <v>0.79166666666666663</v>
      </c>
      <c r="S60" s="40">
        <f>VLOOKUP(C60,Sheet3!$A$19:$G$81,7,FALSE)</f>
        <v>1</v>
      </c>
      <c r="T60" s="10">
        <f t="shared" si="3"/>
        <v>0.65517241379310343</v>
      </c>
      <c r="U60" s="10">
        <f t="shared" si="4"/>
        <v>0.79166666666666663</v>
      </c>
    </row>
    <row r="61" spans="2:21" ht="15.75">
      <c r="B61" s="186"/>
      <c r="C61" s="92" t="s">
        <v>117</v>
      </c>
      <c r="D61" s="69">
        <f>HARIAN!D71</f>
        <v>7</v>
      </c>
      <c r="E61" s="69">
        <f>HARIAN!E71</f>
        <v>0</v>
      </c>
      <c r="F61" s="69">
        <f>HARIAN!F71</f>
        <v>0</v>
      </c>
      <c r="G61" s="69">
        <f>HARIAN!G71</f>
        <v>0</v>
      </c>
      <c r="H61" s="69">
        <f>HARIAN!H71</f>
        <v>0</v>
      </c>
      <c r="I61" s="69">
        <f>HARIAN!I71</f>
        <v>0</v>
      </c>
      <c r="J61" s="69">
        <f>HARIAN!J71</f>
        <v>0</v>
      </c>
      <c r="K61" s="69">
        <f>HARIAN!K71</f>
        <v>2</v>
      </c>
      <c r="L61" s="69">
        <f>HARIAN!L71</f>
        <v>0</v>
      </c>
      <c r="M61" s="69">
        <f>HARIAN!M71</f>
        <v>1</v>
      </c>
      <c r="N61" s="69">
        <f>HARIAN!N71</f>
        <v>0</v>
      </c>
      <c r="O61" s="69">
        <f>HARIAN!O71</f>
        <v>3</v>
      </c>
      <c r="P61" s="69">
        <f>HARIAN!P71</f>
        <v>1</v>
      </c>
      <c r="Q61" s="40">
        <f t="shared" si="2"/>
        <v>0.2</v>
      </c>
      <c r="R61" s="40">
        <f t="shared" si="1"/>
        <v>0.2</v>
      </c>
      <c r="S61" s="40">
        <f>VLOOKUP(C61,Sheet3!$A$19:$G$81,7,FALSE)</f>
        <v>0</v>
      </c>
      <c r="T61" s="10">
        <f t="shared" si="3"/>
        <v>0.2</v>
      </c>
      <c r="U61" s="10">
        <f t="shared" si="4"/>
        <v>0.2</v>
      </c>
    </row>
    <row r="62" spans="2:21" ht="15.75">
      <c r="B62" s="186"/>
      <c r="C62" s="92" t="s">
        <v>118</v>
      </c>
      <c r="D62" s="69">
        <f>HARIAN!D72</f>
        <v>27</v>
      </c>
      <c r="E62" s="69">
        <f>HARIAN!E72</f>
        <v>1</v>
      </c>
      <c r="F62" s="69">
        <f>HARIAN!F72</f>
        <v>0</v>
      </c>
      <c r="G62" s="69">
        <f>HARIAN!G72</f>
        <v>0</v>
      </c>
      <c r="H62" s="69">
        <f>HARIAN!H72</f>
        <v>0</v>
      </c>
      <c r="I62" s="69">
        <f>HARIAN!I72</f>
        <v>8</v>
      </c>
      <c r="J62" s="69">
        <f>HARIAN!J72</f>
        <v>2</v>
      </c>
      <c r="K62" s="69">
        <f>HARIAN!K72</f>
        <v>0</v>
      </c>
      <c r="L62" s="69">
        <f>HARIAN!L72</f>
        <v>0</v>
      </c>
      <c r="M62" s="69">
        <f>HARIAN!M72</f>
        <v>1</v>
      </c>
      <c r="N62" s="69">
        <f>HARIAN!N72</f>
        <v>2</v>
      </c>
      <c r="O62" s="69">
        <f>HARIAN!O72</f>
        <v>0</v>
      </c>
      <c r="P62" s="69">
        <f>HARIAN!P72</f>
        <v>13</v>
      </c>
      <c r="Q62" s="40">
        <f t="shared" si="2"/>
        <v>0.68421052631578949</v>
      </c>
      <c r="R62" s="40">
        <f t="shared" si="1"/>
        <v>0.8125</v>
      </c>
      <c r="S62" s="40">
        <f>VLOOKUP(C62,Sheet3!$A$19:$G$81,7,FALSE)</f>
        <v>0.92307692307692313</v>
      </c>
      <c r="T62" s="10">
        <f t="shared" si="3"/>
        <v>0.68421052631578949</v>
      </c>
      <c r="U62" s="10">
        <f t="shared" si="4"/>
        <v>0.8125</v>
      </c>
    </row>
    <row r="63" spans="2:21" ht="15.75">
      <c r="B63" s="186"/>
      <c r="C63" s="92" t="s">
        <v>120</v>
      </c>
      <c r="D63" s="69">
        <f>HARIAN!D73+HARIAN!D74</f>
        <v>3</v>
      </c>
      <c r="E63" s="69">
        <f>HARIAN!E73+HARIAN!E74</f>
        <v>0</v>
      </c>
      <c r="F63" s="69">
        <f>HARIAN!F73+HARIAN!F74</f>
        <v>0</v>
      </c>
      <c r="G63" s="69">
        <f>HARIAN!G73+HARIAN!G74</f>
        <v>0</v>
      </c>
      <c r="H63" s="69">
        <f>HARIAN!H73+HARIAN!H74</f>
        <v>0</v>
      </c>
      <c r="I63" s="69">
        <f>HARIAN!I73+HARIAN!I74</f>
        <v>0</v>
      </c>
      <c r="J63" s="69">
        <f>HARIAN!J73+HARIAN!J74</f>
        <v>1</v>
      </c>
      <c r="K63" s="69">
        <f>HARIAN!K73+HARIAN!K74</f>
        <v>0</v>
      </c>
      <c r="L63" s="69">
        <f>HARIAN!L73+HARIAN!L74</f>
        <v>0</v>
      </c>
      <c r="M63" s="69">
        <f>HARIAN!M73+HARIAN!M74</f>
        <v>0</v>
      </c>
      <c r="N63" s="69">
        <f>HARIAN!N73+HARIAN!N74</f>
        <v>0</v>
      </c>
      <c r="O63" s="69">
        <f>HARIAN!O73+HARIAN!O74</f>
        <v>0</v>
      </c>
      <c r="P63" s="69">
        <f>HARIAN!P73+HARIAN!P74</f>
        <v>2</v>
      </c>
      <c r="Q63" s="40">
        <f t="shared" si="2"/>
        <v>0.66666666666666663</v>
      </c>
      <c r="R63" s="40">
        <f t="shared" si="1"/>
        <v>1</v>
      </c>
      <c r="S63" s="40">
        <f>VLOOKUP(C63,Sheet3!$A$19:$G$81,7,FALSE)</f>
        <v>1</v>
      </c>
      <c r="T63" s="10">
        <f t="shared" si="3"/>
        <v>0.66666666666666663</v>
      </c>
      <c r="U63" s="10">
        <f t="shared" si="4"/>
        <v>1</v>
      </c>
    </row>
    <row r="64" spans="2:21" ht="15.75">
      <c r="B64" s="187" t="s">
        <v>55</v>
      </c>
      <c r="C64" s="93" t="s">
        <v>228</v>
      </c>
      <c r="D64" s="71">
        <f>HARIAN!D75+HARIAN!D81</f>
        <v>62</v>
      </c>
      <c r="E64" s="71">
        <f>HARIAN!E75+HARIAN!E81</f>
        <v>1</v>
      </c>
      <c r="F64" s="71">
        <f>HARIAN!F75+HARIAN!F81</f>
        <v>7</v>
      </c>
      <c r="G64" s="71">
        <f>HARIAN!G75+HARIAN!G81</f>
        <v>0</v>
      </c>
      <c r="H64" s="71">
        <f>HARIAN!H75+HARIAN!H81</f>
        <v>0</v>
      </c>
      <c r="I64" s="71">
        <f>HARIAN!I75+HARIAN!I81</f>
        <v>9</v>
      </c>
      <c r="J64" s="71">
        <f>HARIAN!J75+HARIAN!J81</f>
        <v>1</v>
      </c>
      <c r="K64" s="71">
        <f>HARIAN!K75+HARIAN!K81</f>
        <v>0</v>
      </c>
      <c r="L64" s="71">
        <f>HARIAN!L75+HARIAN!L81</f>
        <v>0</v>
      </c>
      <c r="M64" s="71">
        <f>HARIAN!M75+HARIAN!M81</f>
        <v>4</v>
      </c>
      <c r="N64" s="71">
        <f>HARIAN!N75+HARIAN!N81</f>
        <v>5</v>
      </c>
      <c r="O64" s="71">
        <f>HARIAN!O75+HARIAN!O81</f>
        <v>0</v>
      </c>
      <c r="P64" s="71">
        <f>HARIAN!P75+HARIAN!P81</f>
        <v>35</v>
      </c>
      <c r="Q64" s="40">
        <f t="shared" si="2"/>
        <v>0.76086956521739135</v>
      </c>
      <c r="R64" s="40">
        <f t="shared" si="1"/>
        <v>0.79545454545454541</v>
      </c>
      <c r="S64" s="40">
        <f>VLOOKUP(C64,Sheet3!$A$19:$G$81,7,FALSE)</f>
        <v>1</v>
      </c>
      <c r="T64" s="10">
        <f t="shared" si="3"/>
        <v>0.76086956521739135</v>
      </c>
      <c r="U64" s="10">
        <f t="shared" si="4"/>
        <v>0.79545454545454541</v>
      </c>
    </row>
    <row r="65" spans="2:21" ht="15.75">
      <c r="B65" s="187"/>
      <c r="C65" s="93" t="s">
        <v>122</v>
      </c>
      <c r="D65" s="71">
        <f>HARIAN!D76+HARIAN!D79</f>
        <v>52</v>
      </c>
      <c r="E65" s="71">
        <f>HARIAN!E76+HARIAN!E79</f>
        <v>0</v>
      </c>
      <c r="F65" s="71">
        <f>HARIAN!F76+HARIAN!F79</f>
        <v>3</v>
      </c>
      <c r="G65" s="71">
        <f>HARIAN!G76+HARIAN!G79</f>
        <v>0</v>
      </c>
      <c r="H65" s="71">
        <f>HARIAN!H76+HARIAN!H79</f>
        <v>0</v>
      </c>
      <c r="I65" s="71">
        <f>HARIAN!I76+HARIAN!I79</f>
        <v>6</v>
      </c>
      <c r="J65" s="71">
        <f>HARIAN!J76+HARIAN!J79</f>
        <v>7</v>
      </c>
      <c r="K65" s="71">
        <f>HARIAN!K76+HARIAN!K79</f>
        <v>0</v>
      </c>
      <c r="L65" s="71">
        <f>HARIAN!L76+HARIAN!L79</f>
        <v>0</v>
      </c>
      <c r="M65" s="71">
        <f>HARIAN!M76+HARIAN!M79</f>
        <v>2</v>
      </c>
      <c r="N65" s="71">
        <f>HARIAN!N76+HARIAN!N79</f>
        <v>4</v>
      </c>
      <c r="O65" s="71">
        <f>HARIAN!O76+HARIAN!O79</f>
        <v>0</v>
      </c>
      <c r="P65" s="71">
        <f>HARIAN!P76+HARIAN!P79</f>
        <v>30</v>
      </c>
      <c r="Q65" s="40">
        <f t="shared" si="2"/>
        <v>0.69767441860465118</v>
      </c>
      <c r="R65" s="40">
        <f t="shared" si="1"/>
        <v>0.83333333333333337</v>
      </c>
      <c r="S65" s="40">
        <f>VLOOKUP(C65,Sheet3!$A$19:$G$81,7,FALSE)</f>
        <v>1</v>
      </c>
      <c r="T65" s="10">
        <f t="shared" si="3"/>
        <v>0.69767441860465118</v>
      </c>
      <c r="U65" s="10">
        <f t="shared" si="4"/>
        <v>0.83333333333333337</v>
      </c>
    </row>
    <row r="66" spans="2:21" ht="15.75">
      <c r="B66" s="187"/>
      <c r="C66" s="93" t="s">
        <v>753</v>
      </c>
      <c r="D66" s="71">
        <f>HARIAN!D77+HARIAN!D82</f>
        <v>48</v>
      </c>
      <c r="E66" s="71">
        <f>HARIAN!E77+HARIAN!E82</f>
        <v>0</v>
      </c>
      <c r="F66" s="71">
        <f>HARIAN!F77+HARIAN!F82</f>
        <v>1</v>
      </c>
      <c r="G66" s="71">
        <f>HARIAN!G77+HARIAN!G82</f>
        <v>0</v>
      </c>
      <c r="H66" s="71">
        <f>HARIAN!H77+HARIAN!H82</f>
        <v>0</v>
      </c>
      <c r="I66" s="71">
        <f>HARIAN!I77+HARIAN!I82</f>
        <v>6</v>
      </c>
      <c r="J66" s="71">
        <f>HARIAN!J77+HARIAN!J82</f>
        <v>8</v>
      </c>
      <c r="K66" s="71">
        <f>HARIAN!K77+HARIAN!K82</f>
        <v>0</v>
      </c>
      <c r="L66" s="71">
        <f>HARIAN!L77+HARIAN!L82</f>
        <v>0</v>
      </c>
      <c r="M66" s="71">
        <f>HARIAN!M77+HARIAN!M82</f>
        <v>0</v>
      </c>
      <c r="N66" s="71">
        <f>HARIAN!N77+HARIAN!N82</f>
        <v>3</v>
      </c>
      <c r="O66" s="71">
        <f>HARIAN!O77+HARIAN!O82</f>
        <v>1</v>
      </c>
      <c r="P66" s="71">
        <f>HARIAN!P77+HARIAN!P82</f>
        <v>29</v>
      </c>
      <c r="Q66" s="40">
        <f t="shared" si="2"/>
        <v>0.70731707317073167</v>
      </c>
      <c r="R66" s="40">
        <f t="shared" si="1"/>
        <v>0.87878787878787878</v>
      </c>
      <c r="S66" s="40">
        <f>VLOOKUP(C66,Sheet3!$A$19:$G$81,7,FALSE)</f>
        <v>0.96551724137931039</v>
      </c>
      <c r="T66" s="10">
        <f t="shared" si="3"/>
        <v>0.70731707317073167</v>
      </c>
      <c r="U66" s="10">
        <f t="shared" si="4"/>
        <v>0.87878787878787878</v>
      </c>
    </row>
    <row r="67" spans="2:21" ht="15.75">
      <c r="B67" s="187"/>
      <c r="C67" s="93" t="s">
        <v>756</v>
      </c>
      <c r="D67" s="71">
        <f>HARIAN!D78+HARIAN!D80</f>
        <v>52</v>
      </c>
      <c r="E67" s="71">
        <f>HARIAN!E78+HARIAN!E80</f>
        <v>0</v>
      </c>
      <c r="F67" s="71">
        <f>HARIAN!F78+HARIAN!F80</f>
        <v>1</v>
      </c>
      <c r="G67" s="71">
        <f>HARIAN!G78+HARIAN!G80</f>
        <v>0</v>
      </c>
      <c r="H67" s="71">
        <f>HARIAN!H78+HARIAN!H80</f>
        <v>0</v>
      </c>
      <c r="I67" s="71">
        <f>HARIAN!I78+HARIAN!I80</f>
        <v>10</v>
      </c>
      <c r="J67" s="71">
        <f>HARIAN!J78+HARIAN!J80</f>
        <v>4</v>
      </c>
      <c r="K67" s="71">
        <f>HARIAN!K78+HARIAN!K80</f>
        <v>0</v>
      </c>
      <c r="L67" s="71">
        <f>HARIAN!L78+HARIAN!L80</f>
        <v>0</v>
      </c>
      <c r="M67" s="71">
        <f>HARIAN!M78+HARIAN!M80</f>
        <v>2</v>
      </c>
      <c r="N67" s="71">
        <f>HARIAN!N78+HARIAN!N80</f>
        <v>4</v>
      </c>
      <c r="O67" s="71">
        <f>HARIAN!O78+HARIAN!O80</f>
        <v>0</v>
      </c>
      <c r="P67" s="71">
        <f>HARIAN!P78+HARIAN!P80</f>
        <v>31</v>
      </c>
      <c r="Q67" s="40">
        <f t="shared" si="2"/>
        <v>0.75609756097560976</v>
      </c>
      <c r="R67" s="40">
        <f t="shared" si="1"/>
        <v>0.83783783783783783</v>
      </c>
      <c r="S67" s="40">
        <f>VLOOKUP(C67,Sheet3!$A$19:$G$81,7,FALSE)</f>
        <v>1</v>
      </c>
      <c r="T67" s="10">
        <f t="shared" si="3"/>
        <v>0.75609756097560976</v>
      </c>
      <c r="U67" s="10">
        <f t="shared" si="4"/>
        <v>0.83783783783783783</v>
      </c>
    </row>
    <row r="68" spans="2:21" ht="15.75">
      <c r="B68" s="150" t="s">
        <v>62</v>
      </c>
      <c r="C68" s="150"/>
      <c r="D68" s="26">
        <f t="shared" ref="D68:P68" si="5">SUM(D32:D67)</f>
        <v>873</v>
      </c>
      <c r="E68" s="26">
        <f t="shared" si="5"/>
        <v>22</v>
      </c>
      <c r="F68" s="26">
        <f t="shared" si="5"/>
        <v>24</v>
      </c>
      <c r="G68" s="26">
        <f t="shared" si="5"/>
        <v>6</v>
      </c>
      <c r="H68" s="26">
        <f t="shared" si="5"/>
        <v>7</v>
      </c>
      <c r="I68" s="26">
        <f t="shared" si="5"/>
        <v>106</v>
      </c>
      <c r="J68" s="26">
        <f t="shared" si="5"/>
        <v>62</v>
      </c>
      <c r="K68" s="26">
        <f t="shared" si="5"/>
        <v>5</v>
      </c>
      <c r="L68" s="26">
        <f t="shared" si="5"/>
        <v>1</v>
      </c>
      <c r="M68" s="26">
        <f t="shared" si="5"/>
        <v>35</v>
      </c>
      <c r="N68" s="26">
        <f t="shared" si="5"/>
        <v>40</v>
      </c>
      <c r="O68" s="26">
        <f t="shared" si="5"/>
        <v>15</v>
      </c>
      <c r="P68" s="26">
        <f t="shared" si="5"/>
        <v>533</v>
      </c>
      <c r="Q68" s="41">
        <f>Q14</f>
        <v>0.73441734417344173</v>
      </c>
      <c r="R68" s="41">
        <f>R14</f>
        <v>0.85759493670886078</v>
      </c>
      <c r="S68" s="41">
        <f>S14</f>
        <v>0.97085610200364303</v>
      </c>
    </row>
  </sheetData>
  <mergeCells count="44">
    <mergeCell ref="B68:C68"/>
    <mergeCell ref="K28:K31"/>
    <mergeCell ref="L28:O30"/>
    <mergeCell ref="P28:P31"/>
    <mergeCell ref="Q28:Q31"/>
    <mergeCell ref="B32:B38"/>
    <mergeCell ref="B39:B47"/>
    <mergeCell ref="B48:B53"/>
    <mergeCell ref="B54:B63"/>
    <mergeCell ref="B64:B67"/>
    <mergeCell ref="R28:R31"/>
    <mergeCell ref="S28:S31"/>
    <mergeCell ref="B24:R24"/>
    <mergeCell ref="B25:R25"/>
    <mergeCell ref="B26:R26"/>
    <mergeCell ref="B28:B31"/>
    <mergeCell ref="C28:C31"/>
    <mergeCell ref="D28:D31"/>
    <mergeCell ref="E28:E31"/>
    <mergeCell ref="F28:H30"/>
    <mergeCell ref="I28:I31"/>
    <mergeCell ref="J28:J31"/>
    <mergeCell ref="B23:R23"/>
    <mergeCell ref="L5:O7"/>
    <mergeCell ref="P5:P8"/>
    <mergeCell ref="Q5:Q8"/>
    <mergeCell ref="R5:R8"/>
    <mergeCell ref="D17:E17"/>
    <mergeCell ref="D18:E18"/>
    <mergeCell ref="D19:E19"/>
    <mergeCell ref="D20:E20"/>
    <mergeCell ref="D21:E21"/>
    <mergeCell ref="S5:S8"/>
    <mergeCell ref="D16:E16"/>
    <mergeCell ref="C1:R1"/>
    <mergeCell ref="C2:R2"/>
    <mergeCell ref="C3:R3"/>
    <mergeCell ref="C5:C8"/>
    <mergeCell ref="D5:D8"/>
    <mergeCell ref="E5:E8"/>
    <mergeCell ref="F5:H7"/>
    <mergeCell ref="I5:I8"/>
    <mergeCell ref="J5:J8"/>
    <mergeCell ref="K5:K8"/>
  </mergeCells>
  <conditionalFormatting sqref="Q32:Q67">
    <cfRule type="cellIs" dxfId="11" priority="17" operator="lessThan">
      <formula>0.8</formula>
    </cfRule>
    <cfRule type="cellIs" dxfId="10" priority="18" operator="greaterThanOrEqual">
      <formula>0.8</formula>
    </cfRule>
  </conditionalFormatting>
  <conditionalFormatting sqref="Q9:S13 R32:S67">
    <cfRule type="cellIs" dxfId="9" priority="15" operator="lessThan">
      <formula>0.92</formula>
    </cfRule>
    <cfRule type="cellIs" dxfId="8" priority="16" operator="greaterThanOrEqual">
      <formula>0.92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5BD2-C38B-4A6A-A319-2D0F12DE6404}">
  <dimension ref="B1:M60"/>
  <sheetViews>
    <sheetView tabSelected="1" workbookViewId="0">
      <selection activeCell="P5" sqref="P5"/>
    </sheetView>
  </sheetViews>
  <sheetFormatPr defaultRowHeight="15"/>
  <cols>
    <col min="2" max="2" width="12.85546875" bestFit="1" customWidth="1"/>
    <col min="3" max="3" width="19.28515625" bestFit="1" customWidth="1"/>
    <col min="6" max="6" width="11.5703125" customWidth="1"/>
    <col min="8" max="8" width="10" customWidth="1"/>
    <col min="9" max="9" width="9.85546875" customWidth="1"/>
    <col min="11" max="11" width="14.42578125" customWidth="1"/>
    <col min="12" max="12" width="14.5703125" customWidth="1"/>
    <col min="13" max="13" width="15.7109375" customWidth="1"/>
  </cols>
  <sheetData>
    <row r="1" spans="2:13">
      <c r="C1" s="188" t="s">
        <v>4507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2" spans="2:13">
      <c r="C2" s="127" t="str">
        <f ca="1">LAPORAN!C2</f>
        <v xml:space="preserve">PERIODE ORDER &amp; PS : 2026-08-01 to  2026-08-10 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2:13">
      <c r="C3" s="127" t="str">
        <f>LAPORAN!C3</f>
        <v>Last update proses : 11-08-2026 08:34:09 WIB (Source: ETL XPRO)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5" spans="2:13" ht="47.25">
      <c r="C5" s="74" t="s">
        <v>1</v>
      </c>
      <c r="D5" s="37" t="s">
        <v>8</v>
      </c>
      <c r="E5" s="37" t="s">
        <v>9</v>
      </c>
      <c r="F5" s="37" t="s">
        <v>2</v>
      </c>
      <c r="G5" s="37" t="s">
        <v>18</v>
      </c>
      <c r="H5" s="37" t="s">
        <v>21</v>
      </c>
      <c r="I5" s="37" t="s">
        <v>4506</v>
      </c>
      <c r="J5" s="75" t="s">
        <v>219</v>
      </c>
      <c r="K5" s="72" t="s">
        <v>130</v>
      </c>
      <c r="L5" s="72" t="s">
        <v>4504</v>
      </c>
      <c r="M5" s="72" t="s">
        <v>4505</v>
      </c>
    </row>
    <row r="6" spans="2:13" ht="15.75">
      <c r="C6" s="76" t="str">
        <f>[1]LAPORAN!C9</f>
        <v>BALI</v>
      </c>
      <c r="D6" s="95">
        <f>LAPORAN!J9</f>
        <v>5</v>
      </c>
      <c r="E6" s="95">
        <f>LAPORAN!K9</f>
        <v>1</v>
      </c>
      <c r="F6" s="95">
        <f>LAPORAN!L9</f>
        <v>0</v>
      </c>
      <c r="G6" s="95">
        <f>LAPORAN!M9</f>
        <v>4</v>
      </c>
      <c r="H6" s="95">
        <f>LAPORAN!N9</f>
        <v>6</v>
      </c>
      <c r="I6" s="95">
        <f>LAPORAN!O9</f>
        <v>1</v>
      </c>
      <c r="J6" s="95">
        <f>LAPORAN!P9</f>
        <v>51</v>
      </c>
      <c r="K6" s="40">
        <f>LAPORAN!Q9</f>
        <v>0.64556962025316456</v>
      </c>
      <c r="L6" s="40">
        <f>LAPORAN!R9</f>
        <v>0.82258064516129037</v>
      </c>
      <c r="M6" s="40">
        <f>LAPORAN!S9</f>
        <v>0.8545454545454545</v>
      </c>
    </row>
    <row r="7" spans="2:13" ht="15.75">
      <c r="C7" s="76" t="str">
        <f>[1]LAPORAN!C10</f>
        <v>JATIM BARAT</v>
      </c>
      <c r="D7" s="95">
        <f>LAPORAN!J10</f>
        <v>21</v>
      </c>
      <c r="E7" s="95">
        <f>LAPORAN!K10</f>
        <v>1</v>
      </c>
      <c r="F7" s="95">
        <f>LAPORAN!L10</f>
        <v>0</v>
      </c>
      <c r="G7" s="95">
        <f>LAPORAN!M10</f>
        <v>9</v>
      </c>
      <c r="H7" s="95">
        <f>LAPORAN!N10</f>
        <v>2</v>
      </c>
      <c r="I7" s="95">
        <f>LAPORAN!O10</f>
        <v>4</v>
      </c>
      <c r="J7" s="95">
        <f>LAPORAN!P10</f>
        <v>165</v>
      </c>
      <c r="K7" s="40">
        <f>LAPORAN!Q10</f>
        <v>0.7857142857142857</v>
      </c>
      <c r="L7" s="40">
        <f>LAPORAN!R10</f>
        <v>0.91666666666666663</v>
      </c>
      <c r="M7" s="40">
        <f>LAPORAN!S10</f>
        <v>0.99404761904761907</v>
      </c>
    </row>
    <row r="8" spans="2:13" ht="15.75">
      <c r="C8" s="76" t="str">
        <f>[1]LAPORAN!C11</f>
        <v>JATIM TIMUR</v>
      </c>
      <c r="D8" s="95">
        <f>LAPORAN!J11</f>
        <v>7</v>
      </c>
      <c r="E8" s="95">
        <f>LAPORAN!K11</f>
        <v>0</v>
      </c>
      <c r="F8" s="95">
        <f>LAPORAN!L11</f>
        <v>1</v>
      </c>
      <c r="G8" s="95">
        <f>LAPORAN!M11</f>
        <v>4</v>
      </c>
      <c r="H8" s="95">
        <f>LAPORAN!N11</f>
        <v>8</v>
      </c>
      <c r="I8" s="95">
        <f>LAPORAN!O11</f>
        <v>1</v>
      </c>
      <c r="J8" s="95">
        <f>LAPORAN!P11</f>
        <v>126</v>
      </c>
      <c r="K8" s="40">
        <f>LAPORAN!Q11</f>
        <v>0.78260869565217395</v>
      </c>
      <c r="L8" s="40">
        <f>LAPORAN!R11</f>
        <v>0.90647482014388492</v>
      </c>
      <c r="M8" s="40">
        <f>LAPORAN!S11</f>
        <v>1</v>
      </c>
    </row>
    <row r="9" spans="2:13" ht="15.75">
      <c r="C9" s="76" t="str">
        <f>[1]LAPORAN!C12</f>
        <v>NUSA TENGGARA</v>
      </c>
      <c r="D9" s="95">
        <f>LAPORAN!J12</f>
        <v>9</v>
      </c>
      <c r="E9" s="95">
        <f>LAPORAN!K12</f>
        <v>3</v>
      </c>
      <c r="F9" s="95">
        <f>LAPORAN!L12</f>
        <v>0</v>
      </c>
      <c r="G9" s="95">
        <f>LAPORAN!M12</f>
        <v>10</v>
      </c>
      <c r="H9" s="95">
        <f>LAPORAN!N12</f>
        <v>8</v>
      </c>
      <c r="I9" s="95">
        <f>LAPORAN!O12</f>
        <v>8</v>
      </c>
      <c r="J9" s="95">
        <f>LAPORAN!P12</f>
        <v>75</v>
      </c>
      <c r="K9" s="40">
        <f>LAPORAN!Q12</f>
        <v>0.64102564102564108</v>
      </c>
      <c r="L9" s="40">
        <f>LAPORAN!R12</f>
        <v>0.74257425742574257</v>
      </c>
      <c r="M9" s="40">
        <f>LAPORAN!S12</f>
        <v>0.92</v>
      </c>
    </row>
    <row r="10" spans="2:13" ht="15.75">
      <c r="C10" s="76" t="str">
        <f>[1]LAPORAN!C13</f>
        <v>SURAMADU</v>
      </c>
      <c r="D10" s="95">
        <f>LAPORAN!J13</f>
        <v>20</v>
      </c>
      <c r="E10" s="95">
        <f>LAPORAN!K13</f>
        <v>0</v>
      </c>
      <c r="F10" s="95">
        <f>LAPORAN!L13</f>
        <v>0</v>
      </c>
      <c r="G10" s="95">
        <f>LAPORAN!M13</f>
        <v>8</v>
      </c>
      <c r="H10" s="95">
        <f>LAPORAN!N13</f>
        <v>16</v>
      </c>
      <c r="I10" s="95">
        <f>LAPORAN!O13</f>
        <v>1</v>
      </c>
      <c r="J10" s="95">
        <f>LAPORAN!P13</f>
        <v>125</v>
      </c>
      <c r="K10" s="40">
        <f>LAPORAN!Q13</f>
        <v>0.73099415204678364</v>
      </c>
      <c r="L10" s="40">
        <f>LAPORAN!R13</f>
        <v>0.83333333333333337</v>
      </c>
      <c r="M10" s="40">
        <f>LAPORAN!S13</f>
        <v>0.99199999999999999</v>
      </c>
    </row>
    <row r="11" spans="2:13" ht="15.75">
      <c r="C11" s="96" t="str">
        <f>[1]LAPORAN!C14</f>
        <v>TOTAL</v>
      </c>
      <c r="D11" s="97">
        <f>LAPORAN!J14</f>
        <v>62</v>
      </c>
      <c r="E11" s="97">
        <f>LAPORAN!K14</f>
        <v>5</v>
      </c>
      <c r="F11" s="97">
        <f>LAPORAN!L14</f>
        <v>1</v>
      </c>
      <c r="G11" s="97">
        <f>LAPORAN!M14</f>
        <v>35</v>
      </c>
      <c r="H11" s="97">
        <f>LAPORAN!N14</f>
        <v>40</v>
      </c>
      <c r="I11" s="97">
        <f>LAPORAN!O14</f>
        <v>15</v>
      </c>
      <c r="J11" s="97">
        <f>LAPORAN!P14</f>
        <v>542</v>
      </c>
      <c r="K11" s="98">
        <f>LAPORAN!Q14</f>
        <v>0.73441734417344173</v>
      </c>
      <c r="L11" s="98">
        <f>LAPORAN!R14</f>
        <v>0.85759493670886078</v>
      </c>
      <c r="M11" s="98">
        <f>LAPORAN!S14</f>
        <v>0.97085610200364303</v>
      </c>
    </row>
    <row r="13" spans="2:13">
      <c r="G13" s="61"/>
    </row>
    <row r="14" spans="2:13">
      <c r="G14" s="61"/>
    </row>
    <row r="15" spans="2:13">
      <c r="B15" s="179" t="str">
        <f>C1</f>
        <v xml:space="preserve">PROVISIONING NEW SALES INDIBIZ TR3 JBN MTD H-1  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</row>
    <row r="16" spans="2:13">
      <c r="B16" s="179" t="str">
        <f ca="1">C2</f>
        <v xml:space="preserve">PERIODE ORDER &amp; PS : 2026-08-01 to  2026-08-10 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</row>
    <row r="17" spans="2:13">
      <c r="B17" s="127" t="str">
        <f>C3</f>
        <v>Last update proses : 11-08-2026 08:34:09 WIB (Source: ETL XPRO)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</row>
    <row r="18" spans="2:13">
      <c r="G18" s="61"/>
    </row>
    <row r="19" spans="2:13">
      <c r="G19" s="61"/>
    </row>
    <row r="20" spans="2:13" ht="15" customHeight="1">
      <c r="B20" s="157" t="s">
        <v>1</v>
      </c>
      <c r="C20" s="157" t="s">
        <v>78</v>
      </c>
      <c r="D20" s="176" t="s">
        <v>8</v>
      </c>
      <c r="E20" s="176" t="s">
        <v>9</v>
      </c>
      <c r="F20" s="176" t="s">
        <v>10</v>
      </c>
      <c r="G20" s="176"/>
      <c r="H20" s="176"/>
      <c r="I20" s="176"/>
      <c r="J20" s="178" t="s">
        <v>11</v>
      </c>
      <c r="K20" s="122" t="s">
        <v>130</v>
      </c>
      <c r="L20" s="122" t="s">
        <v>4504</v>
      </c>
      <c r="M20" s="122" t="s">
        <v>4505</v>
      </c>
    </row>
    <row r="21" spans="2:13" ht="15" customHeight="1">
      <c r="B21" s="157"/>
      <c r="C21" s="157"/>
      <c r="D21" s="176"/>
      <c r="E21" s="176"/>
      <c r="F21" s="176"/>
      <c r="G21" s="176"/>
      <c r="H21" s="176"/>
      <c r="I21" s="176"/>
      <c r="J21" s="178"/>
      <c r="K21" s="122"/>
      <c r="L21" s="122"/>
      <c r="M21" s="122"/>
    </row>
    <row r="22" spans="2:13" ht="15" customHeight="1">
      <c r="B22" s="157"/>
      <c r="C22" s="157"/>
      <c r="D22" s="176"/>
      <c r="E22" s="176"/>
      <c r="F22" s="176"/>
      <c r="G22" s="176"/>
      <c r="H22" s="176"/>
      <c r="I22" s="176"/>
      <c r="J22" s="178"/>
      <c r="K22" s="122"/>
      <c r="L22" s="122"/>
      <c r="M22" s="122"/>
    </row>
    <row r="23" spans="2:13" ht="47.25">
      <c r="B23" s="157"/>
      <c r="C23" s="157"/>
      <c r="D23" s="176"/>
      <c r="E23" s="176"/>
      <c r="F23" s="37" t="s">
        <v>2</v>
      </c>
      <c r="G23" s="37" t="s">
        <v>18</v>
      </c>
      <c r="H23" s="37" t="s">
        <v>20</v>
      </c>
      <c r="I23" s="37" t="s">
        <v>22</v>
      </c>
      <c r="J23" s="178"/>
      <c r="K23" s="122"/>
      <c r="L23" s="122"/>
      <c r="M23" s="122"/>
    </row>
    <row r="24" spans="2:13" ht="15.75">
      <c r="B24" s="183" t="s">
        <v>34</v>
      </c>
      <c r="C24" s="89" t="s">
        <v>79</v>
      </c>
      <c r="D24" s="95">
        <f>[1]LAPORAN!J32</f>
        <v>0</v>
      </c>
      <c r="E24" s="95">
        <f>[1]LAPORAN!K32</f>
        <v>0</v>
      </c>
      <c r="F24" s="95">
        <f>[1]LAPORAN!L32</f>
        <v>0</v>
      </c>
      <c r="G24" s="95">
        <f>[1]LAPORAN!M32</f>
        <v>2</v>
      </c>
      <c r="H24" s="95">
        <f>[1]LAPORAN!N32</f>
        <v>1</v>
      </c>
      <c r="I24" s="95">
        <f>[1]LAPORAN!O32</f>
        <v>1</v>
      </c>
      <c r="J24" s="95">
        <f>[1]LAPORAN!P32</f>
        <v>6</v>
      </c>
      <c r="K24" s="40">
        <f>[1]LAPORAN!Q32</f>
        <v>0.5</v>
      </c>
      <c r="L24" s="40">
        <f>[1]LAPORAN!R32</f>
        <v>0.6</v>
      </c>
      <c r="M24" s="40">
        <f>[1]LAPORAN!S32</f>
        <v>1</v>
      </c>
    </row>
    <row r="25" spans="2:13" ht="15.75">
      <c r="B25" s="183"/>
      <c r="C25" s="89" t="s">
        <v>85</v>
      </c>
      <c r="D25" s="95">
        <f>[1]LAPORAN!J33</f>
        <v>0</v>
      </c>
      <c r="E25" s="95">
        <f>[1]LAPORAN!K33</f>
        <v>0</v>
      </c>
      <c r="F25" s="95">
        <f>[1]LAPORAN!L33</f>
        <v>0</v>
      </c>
      <c r="G25" s="95">
        <f>[1]LAPORAN!M33</f>
        <v>0</v>
      </c>
      <c r="H25" s="95">
        <f>[1]LAPORAN!N33</f>
        <v>0</v>
      </c>
      <c r="I25" s="95">
        <f>[1]LAPORAN!O33</f>
        <v>0</v>
      </c>
      <c r="J25" s="95">
        <f>[1]LAPORAN!P33</f>
        <v>3</v>
      </c>
      <c r="K25" s="40">
        <f>[1]LAPORAN!Q33</f>
        <v>1</v>
      </c>
      <c r="L25" s="40">
        <f>[1]LAPORAN!R33</f>
        <v>0</v>
      </c>
      <c r="M25" s="40">
        <f>[1]LAPORAN!S33</f>
        <v>1</v>
      </c>
    </row>
    <row r="26" spans="2:13" ht="15.75">
      <c r="B26" s="183"/>
      <c r="C26" s="89" t="s">
        <v>81</v>
      </c>
      <c r="D26" s="95">
        <f>[1]LAPORAN!J34</f>
        <v>0</v>
      </c>
      <c r="E26" s="95">
        <f>[1]LAPORAN!K34</f>
        <v>0</v>
      </c>
      <c r="F26" s="95">
        <f>[1]LAPORAN!L34</f>
        <v>0</v>
      </c>
      <c r="G26" s="95">
        <f>[1]LAPORAN!M34</f>
        <v>0</v>
      </c>
      <c r="H26" s="95">
        <f>[1]LAPORAN!N34</f>
        <v>0</v>
      </c>
      <c r="I26" s="95">
        <f>[1]LAPORAN!O34</f>
        <v>1</v>
      </c>
      <c r="J26" s="95">
        <f>[1]LAPORAN!P34</f>
        <v>2</v>
      </c>
      <c r="K26" s="40">
        <f>[1]LAPORAN!Q34</f>
        <v>0.4</v>
      </c>
      <c r="L26" s="40">
        <f>[1]LAPORAN!R34</f>
        <v>0.66666666666666663</v>
      </c>
      <c r="M26" s="40">
        <f>[1]LAPORAN!S34</f>
        <v>1</v>
      </c>
    </row>
    <row r="27" spans="2:13" ht="15.75">
      <c r="B27" s="183"/>
      <c r="C27" s="89" t="s">
        <v>82</v>
      </c>
      <c r="D27" s="95">
        <f>[1]LAPORAN!J35</f>
        <v>2</v>
      </c>
      <c r="E27" s="95">
        <f>[1]LAPORAN!K35</f>
        <v>0</v>
      </c>
      <c r="F27" s="95">
        <f>[1]LAPORAN!L35</f>
        <v>0</v>
      </c>
      <c r="G27" s="95">
        <f>[1]LAPORAN!M35</f>
        <v>1</v>
      </c>
      <c r="H27" s="95">
        <f>[1]LAPORAN!N35</f>
        <v>0</v>
      </c>
      <c r="I27" s="95">
        <f>[1]LAPORAN!O35</f>
        <v>0</v>
      </c>
      <c r="J27" s="95">
        <f>[1]LAPORAN!P35</f>
        <v>2</v>
      </c>
      <c r="K27" s="40">
        <f>[1]LAPORAN!Q35</f>
        <v>0.25</v>
      </c>
      <c r="L27" s="40">
        <f>[1]LAPORAN!R35</f>
        <v>0.66666666666666663</v>
      </c>
      <c r="M27" s="40">
        <f>[1]LAPORAN!S35</f>
        <v>1</v>
      </c>
    </row>
    <row r="28" spans="2:13" ht="15.75">
      <c r="B28" s="183"/>
      <c r="C28" s="89" t="s">
        <v>83</v>
      </c>
      <c r="D28" s="95">
        <f>[1]LAPORAN!J36</f>
        <v>2</v>
      </c>
      <c r="E28" s="95">
        <f>[1]LAPORAN!K36</f>
        <v>0</v>
      </c>
      <c r="F28" s="95">
        <f>[1]LAPORAN!L36</f>
        <v>0</v>
      </c>
      <c r="G28" s="95">
        <f>[1]LAPORAN!M36</f>
        <v>0</v>
      </c>
      <c r="H28" s="95">
        <f>[1]LAPORAN!N36</f>
        <v>0</v>
      </c>
      <c r="I28" s="95">
        <f>[1]LAPORAN!O36</f>
        <v>1</v>
      </c>
      <c r="J28" s="95">
        <f>[1]LAPORAN!P36</f>
        <v>1</v>
      </c>
      <c r="K28" s="40">
        <f>[1]LAPORAN!Q36</f>
        <v>0.25</v>
      </c>
      <c r="L28" s="40">
        <f>[1]LAPORAN!R36</f>
        <v>0.5</v>
      </c>
      <c r="M28" s="40">
        <f>[1]LAPORAN!S36</f>
        <v>1</v>
      </c>
    </row>
    <row r="29" spans="2:13" ht="15.75">
      <c r="B29" s="183"/>
      <c r="C29" s="89" t="s">
        <v>84</v>
      </c>
      <c r="D29" s="95">
        <f>[1]LAPORAN!J37</f>
        <v>3</v>
      </c>
      <c r="E29" s="95">
        <f>[1]LAPORAN!K37</f>
        <v>0</v>
      </c>
      <c r="F29" s="95">
        <f>[1]LAPORAN!L37</f>
        <v>0</v>
      </c>
      <c r="G29" s="95">
        <f>[1]LAPORAN!M37</f>
        <v>1</v>
      </c>
      <c r="H29" s="95">
        <f>[1]LAPORAN!N37</f>
        <v>1</v>
      </c>
      <c r="I29" s="95">
        <f>[1]LAPORAN!O37</f>
        <v>0</v>
      </c>
      <c r="J29" s="95">
        <f>[1]LAPORAN!P37</f>
        <v>1</v>
      </c>
      <c r="K29" s="40">
        <f>[1]LAPORAN!Q37</f>
        <v>0.1</v>
      </c>
      <c r="L29" s="40">
        <f>[1]LAPORAN!R37</f>
        <v>0.33333333333333331</v>
      </c>
      <c r="M29" s="40">
        <f>[1]LAPORAN!S37</f>
        <v>1</v>
      </c>
    </row>
    <row r="30" spans="2:13" ht="15.75">
      <c r="B30" s="183"/>
      <c r="C30" s="89" t="s">
        <v>86</v>
      </c>
      <c r="D30" s="95">
        <f>[1]LAPORAN!J38</f>
        <v>0</v>
      </c>
      <c r="E30" s="95">
        <f>[1]LAPORAN!K38</f>
        <v>0</v>
      </c>
      <c r="F30" s="95">
        <f>[1]LAPORAN!L38</f>
        <v>0</v>
      </c>
      <c r="G30" s="95">
        <f>[1]LAPORAN!M38</f>
        <v>0</v>
      </c>
      <c r="H30" s="95">
        <f>[1]LAPORAN!N38</f>
        <v>0</v>
      </c>
      <c r="I30" s="95">
        <f>[1]LAPORAN!O38</f>
        <v>1</v>
      </c>
      <c r="J30" s="95">
        <f>[1]LAPORAN!P38</f>
        <v>1</v>
      </c>
      <c r="K30" s="40">
        <f>[1]LAPORAN!Q38</f>
        <v>0.5</v>
      </c>
      <c r="L30" s="40">
        <f>[1]LAPORAN!R38</f>
        <v>0</v>
      </c>
      <c r="M30" s="40">
        <f>[1]LAPORAN!S38</f>
        <v>1</v>
      </c>
    </row>
    <row r="31" spans="2:13" ht="15.75">
      <c r="B31" s="184" t="s">
        <v>38</v>
      </c>
      <c r="C31" s="90" t="s">
        <v>87</v>
      </c>
      <c r="D31" s="95">
        <f>[1]LAPORAN!J39</f>
        <v>5</v>
      </c>
      <c r="E31" s="95">
        <f>[1]LAPORAN!K39</f>
        <v>0</v>
      </c>
      <c r="F31" s="95">
        <f>[1]LAPORAN!L39</f>
        <v>0</v>
      </c>
      <c r="G31" s="95">
        <f>[1]LAPORAN!M39</f>
        <v>0</v>
      </c>
      <c r="H31" s="95">
        <f>[1]LAPORAN!N39</f>
        <v>0</v>
      </c>
      <c r="I31" s="95">
        <f>[1]LAPORAN!O39</f>
        <v>1</v>
      </c>
      <c r="J31" s="95">
        <f>[1]LAPORAN!P39</f>
        <v>5</v>
      </c>
      <c r="K31" s="40">
        <f>[1]LAPORAN!Q39</f>
        <v>0.45454545454545453</v>
      </c>
      <c r="L31" s="40">
        <f>[1]LAPORAN!R39</f>
        <v>0.83333333333333337</v>
      </c>
      <c r="M31" s="40">
        <f>[1]LAPORAN!S39</f>
        <v>1</v>
      </c>
    </row>
    <row r="32" spans="2:13" ht="15.75">
      <c r="B32" s="184"/>
      <c r="C32" s="90" t="s">
        <v>88</v>
      </c>
      <c r="D32" s="95">
        <f>[1]LAPORAN!J40</f>
        <v>1</v>
      </c>
      <c r="E32" s="95">
        <f>[1]LAPORAN!K40</f>
        <v>0</v>
      </c>
      <c r="F32" s="95">
        <f>[1]LAPORAN!L40</f>
        <v>0</v>
      </c>
      <c r="G32" s="95">
        <f>[1]LAPORAN!M40</f>
        <v>0</v>
      </c>
      <c r="H32" s="95">
        <f>[1]LAPORAN!N40</f>
        <v>0</v>
      </c>
      <c r="I32" s="95">
        <f>[1]LAPORAN!O40</f>
        <v>0</v>
      </c>
      <c r="J32" s="95">
        <f>[1]LAPORAN!P40</f>
        <v>5</v>
      </c>
      <c r="K32" s="40">
        <f>[1]LAPORAN!Q40</f>
        <v>0.7142857142857143</v>
      </c>
      <c r="L32" s="40">
        <f>[1]LAPORAN!R40</f>
        <v>1</v>
      </c>
      <c r="M32" s="40">
        <f>[1]LAPORAN!S40</f>
        <v>1</v>
      </c>
    </row>
    <row r="33" spans="2:13" ht="15.75">
      <c r="B33" s="184"/>
      <c r="C33" s="90" t="s">
        <v>89</v>
      </c>
      <c r="D33" s="95">
        <f>[1]LAPORAN!J41</f>
        <v>2</v>
      </c>
      <c r="E33" s="95">
        <f>[1]LAPORAN!K41</f>
        <v>0</v>
      </c>
      <c r="F33" s="95">
        <f>[1]LAPORAN!L41</f>
        <v>0</v>
      </c>
      <c r="G33" s="95">
        <f>[1]LAPORAN!M41</f>
        <v>0</v>
      </c>
      <c r="H33" s="95">
        <f>[1]LAPORAN!N41</f>
        <v>1</v>
      </c>
      <c r="I33" s="95">
        <f>[1]LAPORAN!O41</f>
        <v>0</v>
      </c>
      <c r="J33" s="95">
        <f>[1]LAPORAN!P41</f>
        <v>9</v>
      </c>
      <c r="K33" s="40">
        <f>[1]LAPORAN!Q41</f>
        <v>0.6428571428571429</v>
      </c>
      <c r="L33" s="40">
        <f>[1]LAPORAN!R41</f>
        <v>0.9</v>
      </c>
      <c r="M33" s="40">
        <f>[1]LAPORAN!S41</f>
        <v>1</v>
      </c>
    </row>
    <row r="34" spans="2:13" ht="15.75">
      <c r="B34" s="184"/>
      <c r="C34" s="90" t="s">
        <v>90</v>
      </c>
      <c r="D34" s="95">
        <f>[1]LAPORAN!J42</f>
        <v>1</v>
      </c>
      <c r="E34" s="95">
        <f>[1]LAPORAN!K42</f>
        <v>0</v>
      </c>
      <c r="F34" s="95">
        <f>[1]LAPORAN!L42</f>
        <v>0</v>
      </c>
      <c r="G34" s="95">
        <f>[1]LAPORAN!M42</f>
        <v>0</v>
      </c>
      <c r="H34" s="95">
        <f>[1]LAPORAN!N42</f>
        <v>0</v>
      </c>
      <c r="I34" s="95">
        <f>[1]LAPORAN!O42</f>
        <v>0</v>
      </c>
      <c r="J34" s="95">
        <f>[1]LAPORAN!P42</f>
        <v>7</v>
      </c>
      <c r="K34" s="40">
        <f>[1]LAPORAN!Q42</f>
        <v>0.7</v>
      </c>
      <c r="L34" s="40">
        <f>[1]LAPORAN!R42</f>
        <v>1</v>
      </c>
      <c r="M34" s="40">
        <f>[1]LAPORAN!S42</f>
        <v>1</v>
      </c>
    </row>
    <row r="35" spans="2:13" ht="15.75">
      <c r="B35" s="184"/>
      <c r="C35" s="90" t="s">
        <v>251</v>
      </c>
      <c r="D35" s="95">
        <f>[1]LAPORAN!J43</f>
        <v>3</v>
      </c>
      <c r="E35" s="95">
        <f>[1]LAPORAN!K43</f>
        <v>0</v>
      </c>
      <c r="F35" s="95">
        <f>[1]LAPORAN!L43</f>
        <v>0</v>
      </c>
      <c r="G35" s="95">
        <f>[1]LAPORAN!M43</f>
        <v>0</v>
      </c>
      <c r="H35" s="95">
        <f>[1]LAPORAN!N43</f>
        <v>0</v>
      </c>
      <c r="I35" s="95">
        <f>[1]LAPORAN!O43</f>
        <v>0</v>
      </c>
      <c r="J35" s="95">
        <f>[1]LAPORAN!P43</f>
        <v>6</v>
      </c>
      <c r="K35" s="40">
        <f>[1]LAPORAN!Q43</f>
        <v>0</v>
      </c>
      <c r="L35" s="40">
        <f>[1]LAPORAN!R43</f>
        <v>0</v>
      </c>
      <c r="M35" s="40">
        <f>[1]LAPORAN!S43</f>
        <v>0</v>
      </c>
    </row>
    <row r="36" spans="2:13" ht="15.75">
      <c r="B36" s="184"/>
      <c r="C36" s="90" t="s">
        <v>92</v>
      </c>
      <c r="D36" s="95">
        <f>[1]LAPORAN!J44</f>
        <v>1</v>
      </c>
      <c r="E36" s="95">
        <f>[1]LAPORAN!K44</f>
        <v>0</v>
      </c>
      <c r="F36" s="95">
        <f>[1]LAPORAN!L44</f>
        <v>0</v>
      </c>
      <c r="G36" s="95">
        <f>[1]LAPORAN!M44</f>
        <v>1</v>
      </c>
      <c r="H36" s="95">
        <f>[1]LAPORAN!N44</f>
        <v>0</v>
      </c>
      <c r="I36" s="95">
        <f>[1]LAPORAN!O44</f>
        <v>0</v>
      </c>
      <c r="J36" s="95">
        <f>[1]LAPORAN!P44</f>
        <v>3</v>
      </c>
      <c r="K36" s="40">
        <f>[1]LAPORAN!Q44</f>
        <v>0.6</v>
      </c>
      <c r="L36" s="40">
        <f>[1]LAPORAN!R44</f>
        <v>0.75</v>
      </c>
      <c r="M36" s="40">
        <f>[1]LAPORAN!S44</f>
        <v>1</v>
      </c>
    </row>
    <row r="37" spans="2:13" ht="15.75">
      <c r="B37" s="184"/>
      <c r="C37" s="90" t="s">
        <v>93</v>
      </c>
      <c r="D37" s="95">
        <f>[1]LAPORAN!J45</f>
        <v>0</v>
      </c>
      <c r="E37" s="95">
        <f>[1]LAPORAN!K45</f>
        <v>0</v>
      </c>
      <c r="F37" s="95">
        <f>[1]LAPORAN!L45</f>
        <v>0</v>
      </c>
      <c r="G37" s="95">
        <f>[1]LAPORAN!M45</f>
        <v>0</v>
      </c>
      <c r="H37" s="95">
        <f>[1]LAPORAN!N45</f>
        <v>0</v>
      </c>
      <c r="I37" s="95">
        <f>[1]LAPORAN!O45</f>
        <v>0</v>
      </c>
      <c r="J37" s="95">
        <f>[1]LAPORAN!P45</f>
        <v>8</v>
      </c>
      <c r="K37" s="40">
        <f>[1]LAPORAN!Q45</f>
        <v>1</v>
      </c>
      <c r="L37" s="40">
        <f>[1]LAPORAN!R45</f>
        <v>1</v>
      </c>
      <c r="M37" s="40">
        <f>[1]LAPORAN!S45</f>
        <v>1</v>
      </c>
    </row>
    <row r="38" spans="2:13" ht="15.75">
      <c r="B38" s="184"/>
      <c r="C38" s="90" t="s">
        <v>92</v>
      </c>
      <c r="D38" s="95">
        <f>[1]LAPORAN!J46</f>
        <v>1</v>
      </c>
      <c r="E38" s="95">
        <f>[1]LAPORAN!K46</f>
        <v>0</v>
      </c>
      <c r="F38" s="95">
        <f>[1]LAPORAN!L46</f>
        <v>0</v>
      </c>
      <c r="G38" s="95">
        <f>[1]LAPORAN!M46</f>
        <v>1</v>
      </c>
      <c r="H38" s="95">
        <f>[1]LAPORAN!N46</f>
        <v>0</v>
      </c>
      <c r="I38" s="95">
        <f>[1]LAPORAN!O46</f>
        <v>0</v>
      </c>
      <c r="J38" s="95">
        <f>[1]LAPORAN!P46</f>
        <v>6</v>
      </c>
      <c r="K38" s="40">
        <f>[1]LAPORAN!Q46</f>
        <v>0.75</v>
      </c>
      <c r="L38" s="40">
        <f>[1]LAPORAN!R46</f>
        <v>0.8571428571428571</v>
      </c>
      <c r="M38" s="40">
        <f>[1]LAPORAN!S46</f>
        <v>1</v>
      </c>
    </row>
    <row r="39" spans="2:13" ht="15.75">
      <c r="B39" s="184"/>
      <c r="C39" s="90" t="s">
        <v>95</v>
      </c>
      <c r="D39" s="95">
        <f>[1]LAPORAN!J47</f>
        <v>2</v>
      </c>
      <c r="E39" s="95">
        <f>[1]LAPORAN!K47</f>
        <v>0</v>
      </c>
      <c r="F39" s="95">
        <f>[1]LAPORAN!L47</f>
        <v>0</v>
      </c>
      <c r="G39" s="95">
        <f>[1]LAPORAN!M47</f>
        <v>0</v>
      </c>
      <c r="H39" s="95">
        <f>[1]LAPORAN!N47</f>
        <v>0</v>
      </c>
      <c r="I39" s="95">
        <f>[1]LAPORAN!O47</f>
        <v>1</v>
      </c>
      <c r="J39" s="95">
        <f>[1]LAPORAN!P47</f>
        <v>6</v>
      </c>
      <c r="K39" s="40">
        <f>[1]LAPORAN!Q47</f>
        <v>0.6</v>
      </c>
      <c r="L39" s="40">
        <f>[1]LAPORAN!R47</f>
        <v>0.8571428571428571</v>
      </c>
      <c r="M39" s="40">
        <f>[1]LAPORAN!S47</f>
        <v>1</v>
      </c>
    </row>
    <row r="40" spans="2:13" ht="15.75">
      <c r="B40" s="185" t="s">
        <v>42</v>
      </c>
      <c r="C40" s="91" t="s">
        <v>99</v>
      </c>
      <c r="D40" s="95">
        <f>[1]LAPORAN!J48</f>
        <v>1</v>
      </c>
      <c r="E40" s="95">
        <f>[1]LAPORAN!K48</f>
        <v>0</v>
      </c>
      <c r="F40" s="95">
        <f>[1]LAPORAN!L48</f>
        <v>0</v>
      </c>
      <c r="G40" s="95">
        <f>[1]LAPORAN!M48</f>
        <v>0</v>
      </c>
      <c r="H40" s="95">
        <f>[1]LAPORAN!N48</f>
        <v>0</v>
      </c>
      <c r="I40" s="95">
        <f>[1]LAPORAN!O48</f>
        <v>0</v>
      </c>
      <c r="J40" s="95">
        <f>[1]LAPORAN!P48</f>
        <v>6</v>
      </c>
      <c r="K40" s="40">
        <f>[1]LAPORAN!Q48</f>
        <v>0.75</v>
      </c>
      <c r="L40" s="40">
        <f>[1]LAPORAN!R48</f>
        <v>1</v>
      </c>
      <c r="M40" s="40">
        <f>[1]LAPORAN!S48</f>
        <v>1</v>
      </c>
    </row>
    <row r="41" spans="2:13" ht="15.75">
      <c r="B41" s="185"/>
      <c r="C41" s="91" t="s">
        <v>102</v>
      </c>
      <c r="D41" s="95">
        <f>[1]LAPORAN!J49</f>
        <v>0</v>
      </c>
      <c r="E41" s="95">
        <f>[1]LAPORAN!K49</f>
        <v>0</v>
      </c>
      <c r="F41" s="95">
        <f>[1]LAPORAN!L49</f>
        <v>0</v>
      </c>
      <c r="G41" s="95">
        <f>[1]LAPORAN!M49</f>
        <v>0</v>
      </c>
      <c r="H41" s="95">
        <f>[1]LAPORAN!N49</f>
        <v>0</v>
      </c>
      <c r="I41" s="95">
        <f>[1]LAPORAN!O49</f>
        <v>0</v>
      </c>
      <c r="J41" s="95">
        <f>[1]LAPORAN!P49</f>
        <v>12</v>
      </c>
      <c r="K41" s="40">
        <f>[1]LAPORAN!Q49</f>
        <v>1</v>
      </c>
      <c r="L41" s="40">
        <f>[1]LAPORAN!R49</f>
        <v>1</v>
      </c>
      <c r="M41" s="40">
        <f>[1]LAPORAN!S49</f>
        <v>1</v>
      </c>
    </row>
    <row r="42" spans="2:13" ht="15.75">
      <c r="B42" s="185"/>
      <c r="C42" s="91" t="s">
        <v>233</v>
      </c>
      <c r="D42" s="95">
        <f>[1]LAPORAN!J50</f>
        <v>0</v>
      </c>
      <c r="E42" s="95">
        <f>[1]LAPORAN!K50</f>
        <v>0</v>
      </c>
      <c r="F42" s="95">
        <f>[1]LAPORAN!L50</f>
        <v>0</v>
      </c>
      <c r="G42" s="95">
        <f>[1]LAPORAN!M50</f>
        <v>2</v>
      </c>
      <c r="H42" s="95">
        <f>[1]LAPORAN!N50</f>
        <v>1</v>
      </c>
      <c r="I42" s="95">
        <f>[1]LAPORAN!O50</f>
        <v>0</v>
      </c>
      <c r="J42" s="95">
        <f>[1]LAPORAN!P50</f>
        <v>9</v>
      </c>
      <c r="K42" s="40">
        <f>[1]LAPORAN!Q50</f>
        <v>0.47368421052631576</v>
      </c>
      <c r="L42" s="40">
        <f>[1]LAPORAN!R50</f>
        <v>0.75</v>
      </c>
      <c r="M42" s="40">
        <f>[1]LAPORAN!S50</f>
        <v>1</v>
      </c>
    </row>
    <row r="43" spans="2:13" ht="15.75">
      <c r="B43" s="185"/>
      <c r="C43" s="91" t="s">
        <v>105</v>
      </c>
      <c r="D43" s="95">
        <f>[1]LAPORAN!J51</f>
        <v>0</v>
      </c>
      <c r="E43" s="95">
        <f>[1]LAPORAN!K51</f>
        <v>0</v>
      </c>
      <c r="F43" s="95">
        <f>[1]LAPORAN!L51</f>
        <v>0</v>
      </c>
      <c r="G43" s="95">
        <f>[1]LAPORAN!M51</f>
        <v>2</v>
      </c>
      <c r="H43" s="95">
        <f>[1]LAPORAN!N51</f>
        <v>0</v>
      </c>
      <c r="I43" s="95">
        <f>[1]LAPORAN!O51</f>
        <v>0</v>
      </c>
      <c r="J43" s="95">
        <f>[1]LAPORAN!P51</f>
        <v>17</v>
      </c>
      <c r="K43" s="40">
        <f>[1]LAPORAN!Q51</f>
        <v>0.70833333333333337</v>
      </c>
      <c r="L43" s="40">
        <f>[1]LAPORAN!R51</f>
        <v>0.89473684210526316</v>
      </c>
      <c r="M43" s="40">
        <f>[1]LAPORAN!S51</f>
        <v>1</v>
      </c>
    </row>
    <row r="44" spans="2:13" ht="15.75">
      <c r="B44" s="185"/>
      <c r="C44" s="91" t="s">
        <v>106</v>
      </c>
      <c r="D44" s="95">
        <f>[1]LAPORAN!J52</f>
        <v>7</v>
      </c>
      <c r="E44" s="95">
        <f>[1]LAPORAN!K52</f>
        <v>0</v>
      </c>
      <c r="F44" s="95">
        <f>[1]LAPORAN!L52</f>
        <v>0</v>
      </c>
      <c r="G44" s="95">
        <f>[1]LAPORAN!M52</f>
        <v>0</v>
      </c>
      <c r="H44" s="95">
        <f>[1]LAPORAN!N52</f>
        <v>0</v>
      </c>
      <c r="I44" s="95">
        <f>[1]LAPORAN!O52</f>
        <v>0</v>
      </c>
      <c r="J44" s="95">
        <f>[1]LAPORAN!P52</f>
        <v>6</v>
      </c>
      <c r="K44" s="40">
        <f>[1]LAPORAN!Q52</f>
        <v>0.35294117647058826</v>
      </c>
      <c r="L44" s="40">
        <f>[1]LAPORAN!R52</f>
        <v>1</v>
      </c>
      <c r="M44" s="40">
        <f>[1]LAPORAN!S52</f>
        <v>1</v>
      </c>
    </row>
    <row r="45" spans="2:13" ht="15.75">
      <c r="B45" s="185"/>
      <c r="C45" s="91" t="s">
        <v>107</v>
      </c>
      <c r="D45" s="95">
        <f>[1]LAPORAN!J53</f>
        <v>0</v>
      </c>
      <c r="E45" s="95">
        <f>[1]LAPORAN!K53</f>
        <v>0</v>
      </c>
      <c r="F45" s="95">
        <f>[1]LAPORAN!L53</f>
        <v>0</v>
      </c>
      <c r="G45" s="95">
        <f>[1]LAPORAN!M53</f>
        <v>0</v>
      </c>
      <c r="H45" s="95">
        <f>[1]LAPORAN!N53</f>
        <v>0</v>
      </c>
      <c r="I45" s="95">
        <f>[1]LAPORAN!O53</f>
        <v>1</v>
      </c>
      <c r="J45" s="95">
        <f>[1]LAPORAN!P53</f>
        <v>8</v>
      </c>
      <c r="K45" s="40">
        <f>[1]LAPORAN!Q53</f>
        <v>0.8</v>
      </c>
      <c r="L45" s="40">
        <f>[1]LAPORAN!R53</f>
        <v>0.88888888888888884</v>
      </c>
      <c r="M45" s="40">
        <f>[1]LAPORAN!S53</f>
        <v>1</v>
      </c>
    </row>
    <row r="46" spans="2:13" ht="15.75">
      <c r="B46" s="186" t="s">
        <v>70</v>
      </c>
      <c r="C46" s="92" t="s">
        <v>109</v>
      </c>
      <c r="D46" s="95">
        <f>[1]LAPORAN!J54</f>
        <v>0</v>
      </c>
      <c r="E46" s="95">
        <f>[1]LAPORAN!K54</f>
        <v>0</v>
      </c>
      <c r="F46" s="95">
        <f>[1]LAPORAN!L54</f>
        <v>0</v>
      </c>
      <c r="G46" s="95">
        <f>[1]LAPORAN!M54</f>
        <v>0</v>
      </c>
      <c r="H46" s="95">
        <f>[1]LAPORAN!N54</f>
        <v>0</v>
      </c>
      <c r="I46" s="95">
        <f>[1]LAPORAN!O54</f>
        <v>0</v>
      </c>
      <c r="J46" s="95">
        <f>[1]LAPORAN!P54</f>
        <v>0</v>
      </c>
      <c r="K46" s="40">
        <f>[1]LAPORAN!Q54</f>
        <v>0</v>
      </c>
      <c r="L46" s="40">
        <f>[1]LAPORAN!R54</f>
        <v>0</v>
      </c>
      <c r="M46" s="40">
        <f>[1]LAPORAN!S54</f>
        <v>0</v>
      </c>
    </row>
    <row r="47" spans="2:13" ht="15.75">
      <c r="B47" s="186"/>
      <c r="C47" s="92" t="s">
        <v>110</v>
      </c>
      <c r="D47" s="95">
        <f>[1]LAPORAN!J55</f>
        <v>0</v>
      </c>
      <c r="E47" s="95">
        <f>[1]LAPORAN!K55</f>
        <v>0</v>
      </c>
      <c r="F47" s="95">
        <f>[1]LAPORAN!L55</f>
        <v>0</v>
      </c>
      <c r="G47" s="95">
        <f>[1]LAPORAN!M55</f>
        <v>5</v>
      </c>
      <c r="H47" s="95">
        <f>[1]LAPORAN!N55</f>
        <v>0</v>
      </c>
      <c r="I47" s="95">
        <f>[1]LAPORAN!O55</f>
        <v>0</v>
      </c>
      <c r="J47" s="95">
        <f>[1]LAPORAN!P55</f>
        <v>1</v>
      </c>
      <c r="K47" s="40">
        <f>[1]LAPORAN!Q55</f>
        <v>0.16666666666666666</v>
      </c>
      <c r="L47" s="40">
        <f>[1]LAPORAN!R55</f>
        <v>0.16666666666666666</v>
      </c>
      <c r="M47" s="40">
        <f>[1]LAPORAN!S55</f>
        <v>1</v>
      </c>
    </row>
    <row r="48" spans="2:13" ht="15.75">
      <c r="B48" s="186"/>
      <c r="C48" s="92" t="s">
        <v>111</v>
      </c>
      <c r="D48" s="95">
        <f>[1]LAPORAN!J56</f>
        <v>1</v>
      </c>
      <c r="E48" s="95">
        <f>[1]LAPORAN!K56</f>
        <v>0</v>
      </c>
      <c r="F48" s="95">
        <f>[1]LAPORAN!L56</f>
        <v>0</v>
      </c>
      <c r="G48" s="95">
        <f>[1]LAPORAN!M56</f>
        <v>1</v>
      </c>
      <c r="H48" s="95">
        <f>[1]LAPORAN!N56</f>
        <v>0</v>
      </c>
      <c r="I48" s="95">
        <f>[1]LAPORAN!O56</f>
        <v>0</v>
      </c>
      <c r="J48" s="95">
        <f>[1]LAPORAN!P56</f>
        <v>2</v>
      </c>
      <c r="K48" s="40">
        <f>[1]LAPORAN!Q56</f>
        <v>0.5</v>
      </c>
      <c r="L48" s="40">
        <f>[1]LAPORAN!R56</f>
        <v>0</v>
      </c>
      <c r="M48" s="40">
        <f>[1]LAPORAN!S56</f>
        <v>1</v>
      </c>
    </row>
    <row r="49" spans="2:13" ht="15.75">
      <c r="B49" s="186"/>
      <c r="C49" s="92" t="s">
        <v>211</v>
      </c>
      <c r="D49" s="95">
        <f>[1]LAPORAN!J57</f>
        <v>5</v>
      </c>
      <c r="E49" s="95">
        <f>[1]LAPORAN!K57</f>
        <v>1</v>
      </c>
      <c r="F49" s="95">
        <f>[1]LAPORAN!L57</f>
        <v>0</v>
      </c>
      <c r="G49" s="95">
        <f>[1]LAPORAN!M57</f>
        <v>1</v>
      </c>
      <c r="H49" s="95">
        <f>[1]LAPORAN!N57</f>
        <v>0</v>
      </c>
      <c r="I49" s="95">
        <f>[1]LAPORAN!O57</f>
        <v>0</v>
      </c>
      <c r="J49" s="95">
        <f>[1]LAPORAN!P57</f>
        <v>6</v>
      </c>
      <c r="K49" s="40">
        <f>[1]LAPORAN!Q57</f>
        <v>0.5</v>
      </c>
      <c r="L49" s="40">
        <f>[1]LAPORAN!R57</f>
        <v>0.8571428571428571</v>
      </c>
      <c r="M49" s="40">
        <f>[1]LAPORAN!S57</f>
        <v>1</v>
      </c>
    </row>
    <row r="50" spans="2:13" ht="15.75">
      <c r="B50" s="186"/>
      <c r="C50" s="92" t="s">
        <v>113</v>
      </c>
      <c r="D50" s="95">
        <f>[1]LAPORAN!J58</f>
        <v>3</v>
      </c>
      <c r="E50" s="95">
        <f>[1]LAPORAN!K58</f>
        <v>0</v>
      </c>
      <c r="F50" s="95">
        <f>[1]LAPORAN!L58</f>
        <v>0</v>
      </c>
      <c r="G50" s="95">
        <f>[1]LAPORAN!M58</f>
        <v>1</v>
      </c>
      <c r="H50" s="95">
        <f>[1]LAPORAN!N58</f>
        <v>0</v>
      </c>
      <c r="I50" s="95">
        <f>[1]LAPORAN!O58</f>
        <v>0</v>
      </c>
      <c r="J50" s="95">
        <f>[1]LAPORAN!P58</f>
        <v>0</v>
      </c>
      <c r="K50" s="40">
        <f>[1]LAPORAN!Q58</f>
        <v>0</v>
      </c>
      <c r="L50" s="40">
        <f>[1]LAPORAN!R58</f>
        <v>0</v>
      </c>
      <c r="M50" s="40">
        <f>[1]LAPORAN!S58</f>
        <v>0</v>
      </c>
    </row>
    <row r="51" spans="2:13" ht="15.75">
      <c r="B51" s="186"/>
      <c r="C51" s="92" t="s">
        <v>114</v>
      </c>
      <c r="D51" s="95">
        <f>[1]LAPORAN!J59</f>
        <v>1</v>
      </c>
      <c r="E51" s="95">
        <f>[1]LAPORAN!K59</f>
        <v>0</v>
      </c>
      <c r="F51" s="95">
        <f>[1]LAPORAN!L59</f>
        <v>0</v>
      </c>
      <c r="G51" s="95">
        <f>[1]LAPORAN!M59</f>
        <v>1</v>
      </c>
      <c r="H51" s="95">
        <f>[1]LAPORAN!N59</f>
        <v>0</v>
      </c>
      <c r="I51" s="95">
        <f>[1]LAPORAN!O59</f>
        <v>0</v>
      </c>
      <c r="J51" s="95">
        <f>[1]LAPORAN!P59</f>
        <v>1</v>
      </c>
      <c r="K51" s="40">
        <f>[1]LAPORAN!Q59</f>
        <v>0</v>
      </c>
      <c r="L51" s="40">
        <f>[1]LAPORAN!R59</f>
        <v>0</v>
      </c>
      <c r="M51" s="40">
        <f>[1]LAPORAN!S59</f>
        <v>0</v>
      </c>
    </row>
    <row r="52" spans="2:13" ht="15.75">
      <c r="B52" s="186"/>
      <c r="C52" s="92" t="s">
        <v>871</v>
      </c>
      <c r="D52" s="95">
        <f>[1]LAPORAN!J60</f>
        <v>2</v>
      </c>
      <c r="E52" s="95">
        <f>[1]LAPORAN!K60</f>
        <v>0</v>
      </c>
      <c r="F52" s="95">
        <f>[1]LAPORAN!L60</f>
        <v>0</v>
      </c>
      <c r="G52" s="95">
        <f>[1]LAPORAN!M60</f>
        <v>3</v>
      </c>
      <c r="H52" s="95">
        <f>[1]LAPORAN!N60</f>
        <v>0</v>
      </c>
      <c r="I52" s="95">
        <f>[1]LAPORAN!O60</f>
        <v>0</v>
      </c>
      <c r="J52" s="95">
        <f>[1]LAPORAN!P60</f>
        <v>13</v>
      </c>
      <c r="K52" s="40">
        <f>[1]LAPORAN!Q60</f>
        <v>0.61904761904761907</v>
      </c>
      <c r="L52" s="40">
        <f>[1]LAPORAN!R60</f>
        <v>0.8125</v>
      </c>
      <c r="M52" s="40">
        <f>[1]LAPORAN!S60</f>
        <v>1</v>
      </c>
    </row>
    <row r="53" spans="2:13" ht="15.75">
      <c r="B53" s="186"/>
      <c r="C53" s="92" t="s">
        <v>117</v>
      </c>
      <c r="D53" s="95">
        <f>[1]LAPORAN!J61</f>
        <v>1</v>
      </c>
      <c r="E53" s="95">
        <f>[1]LAPORAN!K61</f>
        <v>2</v>
      </c>
      <c r="F53" s="95">
        <f>[1]LAPORAN!L61</f>
        <v>0</v>
      </c>
      <c r="G53" s="95">
        <f>[1]LAPORAN!M61</f>
        <v>2</v>
      </c>
      <c r="H53" s="95">
        <f>[1]LAPORAN!N61</f>
        <v>0</v>
      </c>
      <c r="I53" s="95">
        <f>[1]LAPORAN!O61</f>
        <v>0</v>
      </c>
      <c r="J53" s="95">
        <f>[1]LAPORAN!P61</f>
        <v>0</v>
      </c>
      <c r="K53" s="40">
        <f>[1]LAPORAN!Q61</f>
        <v>0</v>
      </c>
      <c r="L53" s="40">
        <f>[1]LAPORAN!R61</f>
        <v>0</v>
      </c>
      <c r="M53" s="40">
        <v>0</v>
      </c>
    </row>
    <row r="54" spans="2:13" ht="15.75">
      <c r="B54" s="186"/>
      <c r="C54" s="92" t="s">
        <v>118</v>
      </c>
      <c r="D54" s="95">
        <f>[1]LAPORAN!J62</f>
        <v>0</v>
      </c>
      <c r="E54" s="95">
        <f>[1]LAPORAN!K62</f>
        <v>0</v>
      </c>
      <c r="F54" s="95">
        <f>[1]LAPORAN!L62</f>
        <v>0</v>
      </c>
      <c r="G54" s="95">
        <f>[1]LAPORAN!M62</f>
        <v>1</v>
      </c>
      <c r="H54" s="95">
        <f>[1]LAPORAN!N62</f>
        <v>0</v>
      </c>
      <c r="I54" s="95">
        <f>[1]LAPORAN!O62</f>
        <v>1</v>
      </c>
      <c r="J54" s="95">
        <f>[1]LAPORAN!P62</f>
        <v>8</v>
      </c>
      <c r="K54" s="40">
        <f>[1]LAPORAN!Q62</f>
        <v>0.72727272727272729</v>
      </c>
      <c r="L54" s="40">
        <f>[1]LAPORAN!R62</f>
        <v>0.8</v>
      </c>
      <c r="M54" s="40">
        <f>[1]LAPORAN!S62</f>
        <v>1</v>
      </c>
    </row>
    <row r="55" spans="2:13" ht="15.75">
      <c r="B55" s="186"/>
      <c r="C55" s="92" t="s">
        <v>120</v>
      </c>
      <c r="D55" s="95">
        <f>[1]LAPORAN!J63</f>
        <v>0</v>
      </c>
      <c r="E55" s="95">
        <f>[1]LAPORAN!K63</f>
        <v>0</v>
      </c>
      <c r="F55" s="95">
        <f>[1]LAPORAN!L63</f>
        <v>0</v>
      </c>
      <c r="G55" s="95">
        <f>[1]LAPORAN!M63</f>
        <v>0</v>
      </c>
      <c r="H55" s="95">
        <f>[1]LAPORAN!N63</f>
        <v>0</v>
      </c>
      <c r="I55" s="95">
        <f>[1]LAPORAN!O63</f>
        <v>0</v>
      </c>
      <c r="J55" s="95">
        <f>[1]LAPORAN!P63</f>
        <v>1</v>
      </c>
      <c r="K55" s="40">
        <f>[1]LAPORAN!Q63</f>
        <v>1</v>
      </c>
      <c r="L55" s="40">
        <f>[1]LAPORAN!R63</f>
        <v>1</v>
      </c>
      <c r="M55" s="40">
        <f>[1]LAPORAN!S63</f>
        <v>1</v>
      </c>
    </row>
    <row r="56" spans="2:13" ht="15.75">
      <c r="B56" s="187" t="s">
        <v>55</v>
      </c>
      <c r="C56" s="93" t="s">
        <v>228</v>
      </c>
      <c r="D56" s="95">
        <f>[1]LAPORAN!J64</f>
        <v>3</v>
      </c>
      <c r="E56" s="95">
        <f>[1]LAPORAN!K64</f>
        <v>0</v>
      </c>
      <c r="F56" s="95">
        <f>[1]LAPORAN!L64</f>
        <v>0</v>
      </c>
      <c r="G56" s="95">
        <f>[1]LAPORAN!M64</f>
        <v>2</v>
      </c>
      <c r="H56" s="95">
        <f>[1]LAPORAN!N64</f>
        <v>3</v>
      </c>
      <c r="I56" s="95">
        <f>[1]LAPORAN!O64</f>
        <v>1</v>
      </c>
      <c r="J56" s="95">
        <f>[1]LAPORAN!P64</f>
        <v>7</v>
      </c>
      <c r="K56" s="40">
        <f>[1]LAPORAN!Q64</f>
        <v>0.3888888888888889</v>
      </c>
      <c r="L56" s="40">
        <f>[1]LAPORAN!R64</f>
        <v>0.53846153846153844</v>
      </c>
      <c r="M56" s="40">
        <f>[1]LAPORAN!S64</f>
        <v>1</v>
      </c>
    </row>
    <row r="57" spans="2:13" ht="15.75">
      <c r="B57" s="187"/>
      <c r="C57" s="93" t="s">
        <v>122</v>
      </c>
      <c r="D57" s="95">
        <f>[1]LAPORAN!J65</f>
        <v>2</v>
      </c>
      <c r="E57" s="95">
        <f>[1]LAPORAN!K65</f>
        <v>0</v>
      </c>
      <c r="F57" s="95">
        <f>[1]LAPORAN!L65</f>
        <v>0</v>
      </c>
      <c r="G57" s="95">
        <f>[1]LAPORAN!M65</f>
        <v>1</v>
      </c>
      <c r="H57" s="95">
        <f>[1]LAPORAN!N65</f>
        <v>2</v>
      </c>
      <c r="I57" s="95">
        <f>[1]LAPORAN!O65</f>
        <v>0</v>
      </c>
      <c r="J57" s="95">
        <f>[1]LAPORAN!P65</f>
        <v>11</v>
      </c>
      <c r="K57" s="40">
        <f>[1]LAPORAN!Q65</f>
        <v>0.6470588235294118</v>
      </c>
      <c r="L57" s="40">
        <f>[1]LAPORAN!R65</f>
        <v>0.7857142857142857</v>
      </c>
      <c r="M57" s="40">
        <f>[1]LAPORAN!S65</f>
        <v>1</v>
      </c>
    </row>
    <row r="58" spans="2:13" ht="15.75">
      <c r="B58" s="187"/>
      <c r="C58" s="93" t="s">
        <v>753</v>
      </c>
      <c r="D58" s="95">
        <f>[1]LAPORAN!J66</f>
        <v>6</v>
      </c>
      <c r="E58" s="95">
        <f>[1]LAPORAN!K66</f>
        <v>0</v>
      </c>
      <c r="F58" s="95">
        <f>[1]LAPORAN!L66</f>
        <v>0</v>
      </c>
      <c r="G58" s="95">
        <f>[1]LAPORAN!M66</f>
        <v>0</v>
      </c>
      <c r="H58" s="95">
        <f>[1]LAPORAN!N66</f>
        <v>2</v>
      </c>
      <c r="I58" s="95">
        <f>[1]LAPORAN!O66</f>
        <v>0</v>
      </c>
      <c r="J58" s="95">
        <f>[1]LAPORAN!P66</f>
        <v>7</v>
      </c>
      <c r="K58" s="40">
        <f>[1]LAPORAN!Q66</f>
        <v>0.4375</v>
      </c>
      <c r="L58" s="40">
        <f>[1]LAPORAN!R66</f>
        <v>0.77777777777777779</v>
      </c>
      <c r="M58" s="40">
        <f>[1]LAPORAN!S66</f>
        <v>1</v>
      </c>
    </row>
    <row r="59" spans="2:13" ht="15.75">
      <c r="B59" s="187"/>
      <c r="C59" s="93" t="s">
        <v>756</v>
      </c>
      <c r="D59" s="95">
        <f>[1]LAPORAN!J67</f>
        <v>4</v>
      </c>
      <c r="E59" s="95">
        <f>[1]LAPORAN!K67</f>
        <v>0</v>
      </c>
      <c r="F59" s="95">
        <f>[1]LAPORAN!L67</f>
        <v>0</v>
      </c>
      <c r="G59" s="95">
        <f>[1]LAPORAN!M67</f>
        <v>2</v>
      </c>
      <c r="H59" s="95">
        <f>[1]LAPORAN!N67</f>
        <v>1</v>
      </c>
      <c r="I59" s="95">
        <f>[1]LAPORAN!O67</f>
        <v>0</v>
      </c>
      <c r="J59" s="95">
        <f>[1]LAPORAN!P67</f>
        <v>10</v>
      </c>
      <c r="K59" s="40">
        <f>[1]LAPORAN!Q67</f>
        <v>0.52631578947368418</v>
      </c>
      <c r="L59" s="40">
        <f>[1]LAPORAN!R67</f>
        <v>0.76923076923076927</v>
      </c>
      <c r="M59" s="40">
        <f>[1]LAPORAN!S67</f>
        <v>1</v>
      </c>
    </row>
    <row r="60" spans="2:13" ht="15.75">
      <c r="B60" s="150" t="s">
        <v>62</v>
      </c>
      <c r="C60" s="150"/>
      <c r="D60" s="97">
        <f>[1]LAPORAN!J68</f>
        <v>59</v>
      </c>
      <c r="E60" s="97">
        <f>[1]LAPORAN!K68</f>
        <v>3</v>
      </c>
      <c r="F60" s="97">
        <f>[1]LAPORAN!L68</f>
        <v>0</v>
      </c>
      <c r="G60" s="97">
        <f>[1]LAPORAN!M68</f>
        <v>30</v>
      </c>
      <c r="H60" s="97">
        <f>[1]LAPORAN!N68</f>
        <v>12</v>
      </c>
      <c r="I60" s="97">
        <f>[1]LAPORAN!O68</f>
        <v>9</v>
      </c>
      <c r="J60" s="97">
        <f>[1]LAPORAN!P68</f>
        <v>196</v>
      </c>
      <c r="K60" s="98">
        <f>[1]LAPORAN!Q68</f>
        <v>0.55932203389830504</v>
      </c>
      <c r="L60" s="98">
        <f>[1]LAPORAN!R68</f>
        <v>0.79518072289156627</v>
      </c>
      <c r="M60" s="98">
        <f>[1]LAPORAN!S68</f>
        <v>1</v>
      </c>
    </row>
  </sheetData>
  <mergeCells count="21">
    <mergeCell ref="B60:C60"/>
    <mergeCell ref="B17:M17"/>
    <mergeCell ref="B20:B23"/>
    <mergeCell ref="C20:C23"/>
    <mergeCell ref="D20:D23"/>
    <mergeCell ref="E20:E23"/>
    <mergeCell ref="F20:I22"/>
    <mergeCell ref="J20:J23"/>
    <mergeCell ref="K20:K23"/>
    <mergeCell ref="L20:L23"/>
    <mergeCell ref="M20:M23"/>
    <mergeCell ref="B24:B30"/>
    <mergeCell ref="B31:B39"/>
    <mergeCell ref="B40:B45"/>
    <mergeCell ref="B46:B55"/>
    <mergeCell ref="B56:B59"/>
    <mergeCell ref="B15:M15"/>
    <mergeCell ref="B16:M16"/>
    <mergeCell ref="C1:M1"/>
    <mergeCell ref="C2:M2"/>
    <mergeCell ref="C3:M3"/>
  </mergeCells>
  <conditionalFormatting sqref="K6:K10">
    <cfRule type="cellIs" dxfId="7" priority="3" operator="lessThan">
      <formula>0.8</formula>
    </cfRule>
    <cfRule type="cellIs" dxfId="6" priority="4" operator="greaterThanOrEqual">
      <formula>0.8</formula>
    </cfRule>
  </conditionalFormatting>
  <conditionalFormatting sqref="K24:K59">
    <cfRule type="cellIs" dxfId="5" priority="1" operator="lessThan">
      <formula>0.8</formula>
    </cfRule>
    <cfRule type="cellIs" dxfId="4" priority="2" operator="greaterThanOrEqual">
      <formula>0.8</formula>
    </cfRule>
  </conditionalFormatting>
  <conditionalFormatting sqref="L6:M10">
    <cfRule type="cellIs" dxfId="3" priority="7" operator="lessThan">
      <formula>0.94</formula>
    </cfRule>
    <cfRule type="cellIs" dxfId="2" priority="8" operator="greaterThanOrEqual">
      <formula>0.94</formula>
    </cfRule>
  </conditionalFormatting>
  <conditionalFormatting sqref="L24:M59">
    <cfRule type="cellIs" dxfId="1" priority="5" operator="lessThan">
      <formula>0.94</formula>
    </cfRule>
    <cfRule type="cellIs" dxfId="0" priority="6" operator="greaterThanOrEqual">
      <formula>0.94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115"/>
  <sheetViews>
    <sheetView showGridLines="0" topLeftCell="A4" zoomScale="60" zoomScaleNormal="60" workbookViewId="0">
      <selection activeCell="A13" sqref="A13:XFD13"/>
    </sheetView>
  </sheetViews>
  <sheetFormatPr defaultColWidth="9" defaultRowHeight="15"/>
  <cols>
    <col min="2" max="2" width="15.5703125" customWidth="1"/>
    <col min="3" max="3" width="30.5703125" customWidth="1"/>
    <col min="13" max="13" width="9.42578125" customWidth="1"/>
  </cols>
  <sheetData>
    <row r="1" spans="2:35">
      <c r="C1" s="189" t="s">
        <v>140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</row>
    <row r="2" spans="2:35"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</row>
    <row r="3" spans="2:35">
      <c r="C3" s="103" t="s">
        <v>1</v>
      </c>
      <c r="D3" s="99" t="s">
        <v>2</v>
      </c>
      <c r="E3" s="99" t="s">
        <v>3</v>
      </c>
      <c r="F3" s="99" t="s">
        <v>4</v>
      </c>
      <c r="G3" s="99" t="s">
        <v>5</v>
      </c>
      <c r="H3" s="99" t="s">
        <v>6</v>
      </c>
      <c r="I3" s="99" t="s">
        <v>7</v>
      </c>
      <c r="J3" s="99" t="s">
        <v>8</v>
      </c>
      <c r="K3" s="99" t="s">
        <v>9</v>
      </c>
      <c r="L3" s="99" t="s">
        <v>10</v>
      </c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 t="s">
        <v>11</v>
      </c>
      <c r="AA3" s="99" t="s">
        <v>12</v>
      </c>
      <c r="AB3" s="99"/>
      <c r="AC3" s="99"/>
      <c r="AD3" s="99"/>
      <c r="AE3" s="99" t="s">
        <v>13</v>
      </c>
      <c r="AF3" s="99" t="s">
        <v>14</v>
      </c>
      <c r="AG3" s="99" t="s">
        <v>15</v>
      </c>
      <c r="AH3" s="99" t="s">
        <v>16</v>
      </c>
      <c r="AI3" s="99" t="s">
        <v>17</v>
      </c>
    </row>
    <row r="4" spans="2:35">
      <c r="C4" s="103"/>
      <c r="D4" s="99"/>
      <c r="E4" s="99"/>
      <c r="F4" s="99"/>
      <c r="G4" s="99"/>
      <c r="H4" s="99"/>
      <c r="I4" s="99"/>
      <c r="J4" s="99"/>
      <c r="K4" s="99"/>
      <c r="L4" s="99" t="s">
        <v>2</v>
      </c>
      <c r="M4" s="99" t="s">
        <v>18</v>
      </c>
      <c r="N4" s="99"/>
      <c r="O4" s="99"/>
      <c r="P4" s="99" t="s">
        <v>19</v>
      </c>
      <c r="Q4" s="99" t="s">
        <v>20</v>
      </c>
      <c r="R4" s="99"/>
      <c r="S4" s="99"/>
      <c r="T4" s="99"/>
      <c r="U4" s="99"/>
      <c r="V4" s="99"/>
      <c r="W4" s="99"/>
      <c r="X4" s="99" t="s">
        <v>21</v>
      </c>
      <c r="Y4" s="99" t="s">
        <v>22</v>
      </c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 spans="2:35" ht="15.6" customHeight="1">
      <c r="C5" s="103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 t="s">
        <v>23</v>
      </c>
      <c r="R5" s="99"/>
      <c r="S5" s="99"/>
      <c r="T5" s="99"/>
      <c r="U5" s="99" t="s">
        <v>24</v>
      </c>
      <c r="V5" s="99" t="s">
        <v>25</v>
      </c>
      <c r="W5" s="99" t="s">
        <v>26</v>
      </c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 spans="2:35" ht="30">
      <c r="C6" s="103"/>
      <c r="D6" s="99"/>
      <c r="E6" s="99"/>
      <c r="F6" s="99"/>
      <c r="G6" s="99"/>
      <c r="H6" s="99"/>
      <c r="I6" s="99"/>
      <c r="J6" s="99"/>
      <c r="K6" s="99"/>
      <c r="L6" s="13"/>
      <c r="M6" s="13" t="s">
        <v>27</v>
      </c>
      <c r="N6" s="13" t="s">
        <v>28</v>
      </c>
      <c r="O6" s="13" t="s">
        <v>29</v>
      </c>
      <c r="P6" s="99"/>
      <c r="Q6" s="13" t="s">
        <v>30</v>
      </c>
      <c r="R6" s="13" t="s">
        <v>31</v>
      </c>
      <c r="S6" s="13" t="s">
        <v>32</v>
      </c>
      <c r="T6" s="13" t="s">
        <v>33</v>
      </c>
      <c r="U6" s="99"/>
      <c r="V6" s="99"/>
      <c r="W6" s="99"/>
      <c r="X6" s="99"/>
      <c r="Y6" s="99"/>
      <c r="Z6" s="99"/>
      <c r="AA6" s="13" t="s">
        <v>30</v>
      </c>
      <c r="AB6" s="13" t="s">
        <v>31</v>
      </c>
      <c r="AC6" s="13" t="s">
        <v>32</v>
      </c>
      <c r="AD6" s="13" t="s">
        <v>33</v>
      </c>
      <c r="AE6" s="99"/>
      <c r="AF6" s="99"/>
      <c r="AG6" s="99"/>
      <c r="AH6" s="99"/>
      <c r="AI6" s="99"/>
    </row>
    <row r="7" spans="2:35" ht="14.45" customHeight="1">
      <c r="B7" t="s">
        <v>34</v>
      </c>
      <c r="C7" t="s">
        <v>79</v>
      </c>
      <c r="D7">
        <f>IFERROR(VLOOKUP(C7,'COPY DATA XPRO'!$C$7:$AI$58,2,FALSE),0)</f>
        <v>0</v>
      </c>
      <c r="E7">
        <f>IFERROR(VLOOKUP(C7,'COPY DATA XPRO'!$C$7:$AI$58,3,FALSE),0)</f>
        <v>24</v>
      </c>
      <c r="F7">
        <f>IFERROR(VLOOKUP(C7,'COPY DATA XPRO'!$C$7:$AI$58,4,FALSE),0)</f>
        <v>0</v>
      </c>
      <c r="G7">
        <f>IFERROR(VLOOKUP(C7,'COPY DATA XPRO'!$C$7:$AI$58,5,FALSE),0)</f>
        <v>0</v>
      </c>
      <c r="H7">
        <f>IFERROR(VLOOKUP(C7,'COPY DATA XPRO'!$C$7:$AI$58,6,FALSE),0)</f>
        <v>1</v>
      </c>
      <c r="I7">
        <f>IFERROR(VLOOKUP(C7,'COPY DATA XPRO'!$C$7:$AI$58,7,FALSE),0)</f>
        <v>1</v>
      </c>
      <c r="J7">
        <f>IFERROR(VLOOKUP(C7,'COPY DATA XPRO'!$C$7:$AI$58,8,FALSE),0)</f>
        <v>3</v>
      </c>
      <c r="K7">
        <f>IFERROR(VLOOKUP(C7,'COPY DATA XPRO'!$C$7:$AI$58,9,FALSE),0)</f>
        <v>0</v>
      </c>
      <c r="L7">
        <f>IFERROR(VLOOKUP(C7,'COPY DATA XPRO'!$C$7:$AI$58,10,FALSE),0)</f>
        <v>0</v>
      </c>
      <c r="M7">
        <f>IFERROR(VLOOKUP(C7,'COPY DATA XPRO'!$C$7:$AI$58,11,FALSE),0)</f>
        <v>1</v>
      </c>
      <c r="N7">
        <f>IFERROR(VLOOKUP(C7,'COPY DATA XPRO'!$C$7:$AI$58,12,FALSE),0)</f>
        <v>0</v>
      </c>
      <c r="O7">
        <f>IFERROR(VLOOKUP(C7,'COPY DATA XPRO'!$C$7:$AI$58,13,FALSE),0)</f>
        <v>0</v>
      </c>
      <c r="P7">
        <f>IFERROR(VLOOKUP(C7,'COPY DATA XPRO'!$C$7:$AI$58,14,FALSE),0)</f>
        <v>1</v>
      </c>
      <c r="Q7">
        <f>IFERROR(VLOOKUP(C7,'COPY DATA XPRO'!$C$7:$AI$58,15,FALSE),0)</f>
        <v>0</v>
      </c>
      <c r="R7">
        <f>IFERROR(VLOOKUP(C7,'COPY DATA XPRO'!$C$7:$AI$58,16,FALSE),0)</f>
        <v>0</v>
      </c>
      <c r="S7">
        <f>IFERROR(VLOOKUP(C7,'COPY DATA XPRO'!$C$7:$AI$58,17,FALSE),0)</f>
        <v>0</v>
      </c>
      <c r="T7">
        <f>IFERROR(VLOOKUP(C7,'COPY DATA XPRO'!$C$7:$AI$58,18,FALSE),0)</f>
        <v>0</v>
      </c>
      <c r="U7">
        <f>IFERROR(VLOOKUP(C7,'COPY DATA XPRO'!$C$7:$AI$58,19,FALSE),0)</f>
        <v>1</v>
      </c>
      <c r="V7">
        <f>IFERROR(VLOOKUP(C7,'COPY DATA XPRO'!$C$7:$AI$58,20,FALSE),0)</f>
        <v>0</v>
      </c>
      <c r="W7">
        <f>IFERROR(VLOOKUP(C7,'COPY DATA XPRO'!$C$7:$AI$58,21,FALSE),0)</f>
        <v>0</v>
      </c>
      <c r="X7">
        <f>IFERROR(VLOOKUP(C7,'COPY DATA XPRO'!$C$7:$AI$58,22,FALSE),0)</f>
        <v>1</v>
      </c>
      <c r="Y7">
        <f>IFERROR(VLOOKUP(C7,'COPY DATA XPRO'!$C$7:$AI$58,23,FALSE),0)</f>
        <v>0</v>
      </c>
      <c r="Z7">
        <f>IFERROR(VLOOKUP(C7,'COPY DATA XPRO'!$C$7:$AI$58,24,FALSE),0)</f>
        <v>14</v>
      </c>
      <c r="AA7">
        <f>IFERROR(VLOOKUP(C7,'COPY DATA XPRO'!$C$7:$AI$58,25,FALSE),0)</f>
        <v>0</v>
      </c>
      <c r="AB7">
        <f>IFERROR(VLOOKUP(C7,'COPY DATA XPRO'!$C$7:$AI$58,26,FALSE),0)</f>
        <v>0</v>
      </c>
      <c r="AC7">
        <f>IFERROR(VLOOKUP(C7,'COPY DATA XPRO'!$C$7:$AI$58,27,FALSE),0)</f>
        <v>0</v>
      </c>
      <c r="AD7">
        <f>IFERROR(VLOOKUP(C7,'COPY DATA XPRO'!$C$7:$AI$58,28,FALSE),0)</f>
        <v>0</v>
      </c>
      <c r="AE7">
        <f>IFERROR(VLOOKUP(C7,'COPY DATA XPRO'!$C$7:$AI$58,29,FALSE),0)</f>
        <v>0</v>
      </c>
      <c r="AF7">
        <f>IFERROR(VLOOKUP(C7,'COPY DATA XPRO'!$C$7:$AI$58,30,FALSE),0)</f>
        <v>3</v>
      </c>
      <c r="AG7">
        <f>IFERROR(VLOOKUP(C7,'COPY DATA XPRO'!$C$7:$AI$58,31,FALSE),0)</f>
        <v>66.67</v>
      </c>
      <c r="AH7">
        <f>IFERROR(VLOOKUP(C7,'COPY DATA XPRO'!$C$7:$AI$58,32,FALSE),0)</f>
        <v>70</v>
      </c>
      <c r="AI7">
        <f>IFERROR(VLOOKUP(C7,'COPY DATA XPRO'!$C$7:$AI$58,33,FALSE),0)</f>
        <v>87.5</v>
      </c>
    </row>
    <row r="8" spans="2:35">
      <c r="C8" t="s">
        <v>80</v>
      </c>
      <c r="D8">
        <f>IFERROR(VLOOKUP(C8,'COPY DATA XPRO'!$C$7:$AI$58,2,FALSE),0)</f>
        <v>0</v>
      </c>
      <c r="E8">
        <f>IFERROR(VLOOKUP(C8,'COPY DATA XPRO'!$C$7:$AI$58,3,FALSE),0)</f>
        <v>2</v>
      </c>
      <c r="F8">
        <f>IFERROR(VLOOKUP(C8,'COPY DATA XPRO'!$C$7:$AI$58,4,FALSE),0)</f>
        <v>0</v>
      </c>
      <c r="G8">
        <f>IFERROR(VLOOKUP(C8,'COPY DATA XPRO'!$C$7:$AI$58,5,FALSE),0)</f>
        <v>0</v>
      </c>
      <c r="H8">
        <f>IFERROR(VLOOKUP(C8,'COPY DATA XPRO'!$C$7:$AI$58,6,FALSE),0)</f>
        <v>0</v>
      </c>
      <c r="I8">
        <f>IFERROR(VLOOKUP(C8,'COPY DATA XPRO'!$C$7:$AI$58,7,FALSE),0)</f>
        <v>0</v>
      </c>
      <c r="J8">
        <f>IFERROR(VLOOKUP(C8,'COPY DATA XPRO'!$C$7:$AI$58,8,FALSE),0)</f>
        <v>0</v>
      </c>
      <c r="K8">
        <f>IFERROR(VLOOKUP(C8,'COPY DATA XPRO'!$C$7:$AI$58,9,FALSE),0)</f>
        <v>0</v>
      </c>
      <c r="L8">
        <f>IFERROR(VLOOKUP(C8,'COPY DATA XPRO'!$C$7:$AI$58,10,FALSE),0)</f>
        <v>0</v>
      </c>
      <c r="M8">
        <f>IFERROR(VLOOKUP(C8,'COPY DATA XPRO'!$C$7:$AI$58,11,FALSE),0)</f>
        <v>0</v>
      </c>
      <c r="N8">
        <f>IFERROR(VLOOKUP(C8,'COPY DATA XPRO'!$C$7:$AI$58,12,FALSE),0)</f>
        <v>0</v>
      </c>
      <c r="O8">
        <f>IFERROR(VLOOKUP(C8,'COPY DATA XPRO'!$C$7:$AI$58,13,FALSE),0)</f>
        <v>0</v>
      </c>
      <c r="P8">
        <f>IFERROR(VLOOKUP(C8,'COPY DATA XPRO'!$C$7:$AI$58,14,FALSE),0)</f>
        <v>0</v>
      </c>
      <c r="Q8">
        <f>IFERROR(VLOOKUP(C8,'COPY DATA XPRO'!$C$7:$AI$58,15,FALSE),0)</f>
        <v>0</v>
      </c>
      <c r="R8">
        <f>IFERROR(VLOOKUP(C8,'COPY DATA XPRO'!$C$7:$AI$58,16,FALSE),0)</f>
        <v>0</v>
      </c>
      <c r="S8">
        <f>IFERROR(VLOOKUP(C8,'COPY DATA XPRO'!$C$7:$AI$58,17,FALSE),0)</f>
        <v>0</v>
      </c>
      <c r="T8">
        <f>IFERROR(VLOOKUP(C8,'COPY DATA XPRO'!$C$7:$AI$58,18,FALSE),0)</f>
        <v>0</v>
      </c>
      <c r="U8">
        <f>IFERROR(VLOOKUP(C8,'COPY DATA XPRO'!$C$7:$AI$58,19,FALSE),0)</f>
        <v>0</v>
      </c>
      <c r="V8">
        <f>IFERROR(VLOOKUP(C8,'COPY DATA XPRO'!$C$7:$AI$58,20,FALSE),0)</f>
        <v>0</v>
      </c>
      <c r="W8">
        <f>IFERROR(VLOOKUP(C8,'COPY DATA XPRO'!$C$7:$AI$58,21,FALSE),0)</f>
        <v>0</v>
      </c>
      <c r="X8">
        <f>IFERROR(VLOOKUP(C8,'COPY DATA XPRO'!$C$7:$AI$58,22,FALSE),0)</f>
        <v>0</v>
      </c>
      <c r="Y8">
        <f>IFERROR(VLOOKUP(C8,'COPY DATA XPRO'!$C$7:$AI$58,23,FALSE),0)</f>
        <v>0</v>
      </c>
      <c r="Z8">
        <f>IFERROR(VLOOKUP(C8,'COPY DATA XPRO'!$C$7:$AI$58,24,FALSE),0)</f>
        <v>2</v>
      </c>
      <c r="AA8">
        <f>IFERROR(VLOOKUP(C8,'COPY DATA XPRO'!$C$7:$AI$58,25,FALSE),0)</f>
        <v>0</v>
      </c>
      <c r="AB8">
        <f>IFERROR(VLOOKUP(C8,'COPY DATA XPRO'!$C$7:$AI$58,26,FALSE),0)</f>
        <v>0</v>
      </c>
      <c r="AC8">
        <f>IFERROR(VLOOKUP(C8,'COPY DATA XPRO'!$C$7:$AI$58,27,FALSE),0)</f>
        <v>0</v>
      </c>
      <c r="AD8">
        <f>IFERROR(VLOOKUP(C8,'COPY DATA XPRO'!$C$7:$AI$58,28,FALSE),0)</f>
        <v>0</v>
      </c>
      <c r="AE8">
        <f>IFERROR(VLOOKUP(C8,'COPY DATA XPRO'!$C$7:$AI$58,29,FALSE),0)</f>
        <v>0</v>
      </c>
      <c r="AF8">
        <f>IFERROR(VLOOKUP(C8,'COPY DATA XPRO'!$C$7:$AI$58,30,FALSE),0)</f>
        <v>0</v>
      </c>
      <c r="AG8">
        <f>IFERROR(VLOOKUP(C8,'COPY DATA XPRO'!$C$7:$AI$58,31,FALSE),0)</f>
        <v>100</v>
      </c>
      <c r="AH8">
        <f>IFERROR(VLOOKUP(C8,'COPY DATA XPRO'!$C$7:$AI$58,32,FALSE),0)</f>
        <v>100</v>
      </c>
      <c r="AI8">
        <f>IFERROR(VLOOKUP(C8,'COPY DATA XPRO'!$C$7:$AI$58,33,FALSE),0)</f>
        <v>100</v>
      </c>
    </row>
    <row r="9" spans="2:35">
      <c r="C9" t="s">
        <v>81</v>
      </c>
      <c r="D9">
        <f>IFERROR(VLOOKUP(C9,'COPY DATA XPRO'!$C$7:$AI$58,2,FALSE),0)</f>
        <v>0</v>
      </c>
      <c r="E9">
        <f>IFERROR(VLOOKUP(C9,'COPY DATA XPRO'!$C$7:$AI$58,3,FALSE),0)</f>
        <v>18</v>
      </c>
      <c r="F9">
        <f>IFERROR(VLOOKUP(C9,'COPY DATA XPRO'!$C$7:$AI$58,4,FALSE),0)</f>
        <v>0</v>
      </c>
      <c r="G9">
        <f>IFERROR(VLOOKUP(C9,'COPY DATA XPRO'!$C$7:$AI$58,5,FALSE),0)</f>
        <v>2</v>
      </c>
      <c r="H9">
        <f>IFERROR(VLOOKUP(C9,'COPY DATA XPRO'!$C$7:$AI$58,6,FALSE),0)</f>
        <v>0</v>
      </c>
      <c r="I9">
        <f>IFERROR(VLOOKUP(C9,'COPY DATA XPRO'!$C$7:$AI$58,7,FALSE),0)</f>
        <v>2</v>
      </c>
      <c r="J9">
        <f>IFERROR(VLOOKUP(C9,'COPY DATA XPRO'!$C$7:$AI$58,8,FALSE),0)</f>
        <v>0</v>
      </c>
      <c r="K9">
        <f>IFERROR(VLOOKUP(C9,'COPY DATA XPRO'!$C$7:$AI$58,9,FALSE),0)</f>
        <v>0</v>
      </c>
      <c r="L9">
        <f>IFERROR(VLOOKUP(C9,'COPY DATA XPRO'!$C$7:$AI$58,10,FALSE),0)</f>
        <v>0</v>
      </c>
      <c r="M9">
        <f>IFERROR(VLOOKUP(C9,'COPY DATA XPRO'!$C$7:$AI$58,11,FALSE),0)</f>
        <v>0</v>
      </c>
      <c r="N9">
        <f>IFERROR(VLOOKUP(C9,'COPY DATA XPRO'!$C$7:$AI$58,12,FALSE),0)</f>
        <v>0</v>
      </c>
      <c r="O9">
        <f>IFERROR(VLOOKUP(C9,'COPY DATA XPRO'!$C$7:$AI$58,13,FALSE),0)</f>
        <v>0</v>
      </c>
      <c r="P9">
        <f>IFERROR(VLOOKUP(C9,'COPY DATA XPRO'!$C$7:$AI$58,14,FALSE),0)</f>
        <v>0</v>
      </c>
      <c r="Q9">
        <f>IFERROR(VLOOKUP(C9,'COPY DATA XPRO'!$C$7:$AI$58,15,FALSE),0)</f>
        <v>0</v>
      </c>
      <c r="R9">
        <f>IFERROR(VLOOKUP(C9,'COPY DATA XPRO'!$C$7:$AI$58,16,FALSE),0)</f>
        <v>0</v>
      </c>
      <c r="S9">
        <f>IFERROR(VLOOKUP(C9,'COPY DATA XPRO'!$C$7:$AI$58,17,FALSE),0)</f>
        <v>0</v>
      </c>
      <c r="T9">
        <f>IFERROR(VLOOKUP(C9,'COPY DATA XPRO'!$C$7:$AI$58,18,FALSE),0)</f>
        <v>0</v>
      </c>
      <c r="U9">
        <f>IFERROR(VLOOKUP(C9,'COPY DATA XPRO'!$C$7:$AI$58,19,FALSE),0)</f>
        <v>0</v>
      </c>
      <c r="V9">
        <f>IFERROR(VLOOKUP(C9,'COPY DATA XPRO'!$C$7:$AI$58,20,FALSE),0)</f>
        <v>0</v>
      </c>
      <c r="W9">
        <f>IFERROR(VLOOKUP(C9,'COPY DATA XPRO'!$C$7:$AI$58,21,FALSE),0)</f>
        <v>0</v>
      </c>
      <c r="X9">
        <f>IFERROR(VLOOKUP(C9,'COPY DATA XPRO'!$C$7:$AI$58,22,FALSE),0)</f>
        <v>0</v>
      </c>
      <c r="Y9">
        <f>IFERROR(VLOOKUP(C9,'COPY DATA XPRO'!$C$7:$AI$58,23,FALSE),0)</f>
        <v>1</v>
      </c>
      <c r="Z9">
        <f>IFERROR(VLOOKUP(C9,'COPY DATA XPRO'!$C$7:$AI$58,24,FALSE),0)</f>
        <v>7</v>
      </c>
      <c r="AA9">
        <f>IFERROR(VLOOKUP(C9,'COPY DATA XPRO'!$C$7:$AI$58,25,FALSE),0)</f>
        <v>0</v>
      </c>
      <c r="AB9">
        <f>IFERROR(VLOOKUP(C9,'COPY DATA XPRO'!$C$7:$AI$58,26,FALSE),0)</f>
        <v>0</v>
      </c>
      <c r="AC9">
        <f>IFERROR(VLOOKUP(C9,'COPY DATA XPRO'!$C$7:$AI$58,27,FALSE),0)</f>
        <v>0</v>
      </c>
      <c r="AD9">
        <f>IFERROR(VLOOKUP(C9,'COPY DATA XPRO'!$C$7:$AI$58,28,FALSE),0)</f>
        <v>0</v>
      </c>
      <c r="AE9">
        <f>IFERROR(VLOOKUP(C9,'COPY DATA XPRO'!$C$7:$AI$58,29,FALSE),0)</f>
        <v>0</v>
      </c>
      <c r="AF9">
        <f>IFERROR(VLOOKUP(C9,'COPY DATA XPRO'!$C$7:$AI$58,30,FALSE),0)</f>
        <v>5</v>
      </c>
      <c r="AG9">
        <f>IFERROR(VLOOKUP(C9,'COPY DATA XPRO'!$C$7:$AI$58,31,FALSE),0)</f>
        <v>44.44</v>
      </c>
      <c r="AH9">
        <f>IFERROR(VLOOKUP(C9,'COPY DATA XPRO'!$C$7:$AI$58,32,FALSE),0)</f>
        <v>63.64</v>
      </c>
      <c r="AI9">
        <f>IFERROR(VLOOKUP(C9,'COPY DATA XPRO'!$C$7:$AI$58,33,FALSE),0)</f>
        <v>87.5</v>
      </c>
    </row>
    <row r="10" spans="2:35">
      <c r="C10" t="s">
        <v>82</v>
      </c>
      <c r="D10">
        <f>IFERROR(VLOOKUP(C10,'COPY DATA XPRO'!$C$7:$AI$58,2,FALSE),0)</f>
        <v>0</v>
      </c>
      <c r="E10">
        <f>IFERROR(VLOOKUP(C10,'COPY DATA XPRO'!$C$7:$AI$58,3,FALSE),0)</f>
        <v>12</v>
      </c>
      <c r="F10">
        <f>IFERROR(VLOOKUP(C10,'COPY DATA XPRO'!$C$7:$AI$58,4,FALSE),0)</f>
        <v>0</v>
      </c>
      <c r="G10">
        <f>IFERROR(VLOOKUP(C10,'COPY DATA XPRO'!$C$7:$AI$58,5,FALSE),0)</f>
        <v>1</v>
      </c>
      <c r="H10">
        <f>IFERROR(VLOOKUP(C10,'COPY DATA XPRO'!$C$7:$AI$58,6,FALSE),0)</f>
        <v>0</v>
      </c>
      <c r="I10">
        <f>IFERROR(VLOOKUP(C10,'COPY DATA XPRO'!$C$7:$AI$58,7,FALSE),0)</f>
        <v>1</v>
      </c>
      <c r="J10">
        <f>IFERROR(VLOOKUP(C10,'COPY DATA XPRO'!$C$7:$AI$58,8,FALSE),0)</f>
        <v>0</v>
      </c>
      <c r="K10">
        <f>IFERROR(VLOOKUP(C10,'COPY DATA XPRO'!$C$7:$AI$58,9,FALSE),0)</f>
        <v>0</v>
      </c>
      <c r="L10">
        <f>IFERROR(VLOOKUP(C10,'COPY DATA XPRO'!$C$7:$AI$58,10,FALSE),0)</f>
        <v>0</v>
      </c>
      <c r="M10">
        <f>IFERROR(VLOOKUP(C10,'COPY DATA XPRO'!$C$7:$AI$58,11,FALSE),0)</f>
        <v>0</v>
      </c>
      <c r="N10">
        <f>IFERROR(VLOOKUP(C10,'COPY DATA XPRO'!$C$7:$AI$58,12,FALSE),0)</f>
        <v>0</v>
      </c>
      <c r="O10">
        <f>IFERROR(VLOOKUP(C10,'COPY DATA XPRO'!$C$7:$AI$58,13,FALSE),0)</f>
        <v>0</v>
      </c>
      <c r="P10">
        <f>IFERROR(VLOOKUP(C10,'COPY DATA XPRO'!$C$7:$AI$58,14,FALSE),0)</f>
        <v>0</v>
      </c>
      <c r="Q10">
        <f>IFERROR(VLOOKUP(C10,'COPY DATA XPRO'!$C$7:$AI$58,15,FALSE),0)</f>
        <v>1</v>
      </c>
      <c r="R10">
        <f>IFERROR(VLOOKUP(C10,'COPY DATA XPRO'!$C$7:$AI$58,16,FALSE),0)</f>
        <v>1</v>
      </c>
      <c r="S10">
        <f>IFERROR(VLOOKUP(C10,'COPY DATA XPRO'!$C$7:$AI$58,17,FALSE),0)</f>
        <v>0</v>
      </c>
      <c r="T10">
        <f>IFERROR(VLOOKUP(C10,'COPY DATA XPRO'!$C$7:$AI$58,18,FALSE),0)</f>
        <v>0</v>
      </c>
      <c r="U10">
        <f>IFERROR(VLOOKUP(C10,'COPY DATA XPRO'!$C$7:$AI$58,19,FALSE),0)</f>
        <v>0</v>
      </c>
      <c r="V10">
        <f>IFERROR(VLOOKUP(C10,'COPY DATA XPRO'!$C$7:$AI$58,20,FALSE),0)</f>
        <v>0</v>
      </c>
      <c r="W10">
        <f>IFERROR(VLOOKUP(C10,'COPY DATA XPRO'!$C$7:$AI$58,21,FALSE),0)</f>
        <v>0</v>
      </c>
      <c r="X10">
        <f>IFERROR(VLOOKUP(C10,'COPY DATA XPRO'!$C$7:$AI$58,22,FALSE),0)</f>
        <v>2</v>
      </c>
      <c r="Y10">
        <f>IFERROR(VLOOKUP(C10,'COPY DATA XPRO'!$C$7:$AI$58,23,FALSE),0)</f>
        <v>0</v>
      </c>
      <c r="Z10">
        <f>IFERROR(VLOOKUP(C10,'COPY DATA XPRO'!$C$7:$AI$58,24,FALSE),0)</f>
        <v>6</v>
      </c>
      <c r="AA10">
        <f>IFERROR(VLOOKUP(C10,'COPY DATA XPRO'!$C$7:$AI$58,25,FALSE),0)</f>
        <v>0</v>
      </c>
      <c r="AB10">
        <f>IFERROR(VLOOKUP(C10,'COPY DATA XPRO'!$C$7:$AI$58,26,FALSE),0)</f>
        <v>0</v>
      </c>
      <c r="AC10">
        <f>IFERROR(VLOOKUP(C10,'COPY DATA XPRO'!$C$7:$AI$58,27,FALSE),0)</f>
        <v>0</v>
      </c>
      <c r="AD10">
        <f>IFERROR(VLOOKUP(C10,'COPY DATA XPRO'!$C$7:$AI$58,28,FALSE),0)</f>
        <v>0</v>
      </c>
      <c r="AE10">
        <f>IFERROR(VLOOKUP(C10,'COPY DATA XPRO'!$C$7:$AI$58,29,FALSE),0)</f>
        <v>0</v>
      </c>
      <c r="AF10">
        <f>IFERROR(VLOOKUP(C10,'COPY DATA XPRO'!$C$7:$AI$58,30,FALSE),0)</f>
        <v>2</v>
      </c>
      <c r="AG10">
        <f>IFERROR(VLOOKUP(C10,'COPY DATA XPRO'!$C$7:$AI$58,31,FALSE),0)</f>
        <v>66.67</v>
      </c>
      <c r="AH10">
        <f>IFERROR(VLOOKUP(C10,'COPY DATA XPRO'!$C$7:$AI$58,32,FALSE),0)</f>
        <v>66.67</v>
      </c>
      <c r="AI10">
        <f>IFERROR(VLOOKUP(C10,'COPY DATA XPRO'!$C$7:$AI$58,33,FALSE),0)</f>
        <v>75</v>
      </c>
    </row>
    <row r="11" spans="2:35">
      <c r="C11" t="s">
        <v>83</v>
      </c>
      <c r="D11">
        <f>IFERROR(VLOOKUP(C11,'COPY DATA XPRO'!$C$7:$AI$58,2,FALSE),0)</f>
        <v>0</v>
      </c>
      <c r="E11">
        <f>IFERROR(VLOOKUP(C11,'COPY DATA XPRO'!$C$7:$AI$58,3,FALSE),0)</f>
        <v>19</v>
      </c>
      <c r="F11">
        <f>IFERROR(VLOOKUP(C11,'COPY DATA XPRO'!$C$7:$AI$58,4,FALSE),0)</f>
        <v>1</v>
      </c>
      <c r="G11">
        <f>IFERROR(VLOOKUP(C11,'COPY DATA XPRO'!$C$7:$AI$58,5,FALSE),0)</f>
        <v>0</v>
      </c>
      <c r="H11">
        <f>IFERROR(VLOOKUP(C11,'COPY DATA XPRO'!$C$7:$AI$58,6,FALSE),0)</f>
        <v>1</v>
      </c>
      <c r="I11">
        <f>IFERROR(VLOOKUP(C11,'COPY DATA XPRO'!$C$7:$AI$58,7,FALSE),0)</f>
        <v>1</v>
      </c>
      <c r="J11">
        <f>IFERROR(VLOOKUP(C11,'COPY DATA XPRO'!$C$7:$AI$58,8,FALSE),0)</f>
        <v>1</v>
      </c>
      <c r="K11">
        <f>IFERROR(VLOOKUP(C11,'COPY DATA XPRO'!$C$7:$AI$58,9,FALSE),0)</f>
        <v>0</v>
      </c>
      <c r="L11">
        <f>IFERROR(VLOOKUP(C11,'COPY DATA XPRO'!$C$7:$AI$58,10,FALSE),0)</f>
        <v>0</v>
      </c>
      <c r="M11">
        <f>IFERROR(VLOOKUP(C11,'COPY DATA XPRO'!$C$7:$AI$58,11,FALSE),0)</f>
        <v>0</v>
      </c>
      <c r="N11">
        <f>IFERROR(VLOOKUP(C11,'COPY DATA XPRO'!$C$7:$AI$58,12,FALSE),0)</f>
        <v>1</v>
      </c>
      <c r="O11">
        <f>IFERROR(VLOOKUP(C11,'COPY DATA XPRO'!$C$7:$AI$58,13,FALSE),0)</f>
        <v>0</v>
      </c>
      <c r="P11">
        <f>IFERROR(VLOOKUP(C11,'COPY DATA XPRO'!$C$7:$AI$58,14,FALSE),0)</f>
        <v>1</v>
      </c>
      <c r="Q11">
        <f>IFERROR(VLOOKUP(C11,'COPY DATA XPRO'!$C$7:$AI$58,15,FALSE),0)</f>
        <v>0</v>
      </c>
      <c r="R11">
        <f>IFERROR(VLOOKUP(C11,'COPY DATA XPRO'!$C$7:$AI$58,16,FALSE),0)</f>
        <v>0</v>
      </c>
      <c r="S11">
        <f>IFERROR(VLOOKUP(C11,'COPY DATA XPRO'!$C$7:$AI$58,17,FALSE),0)</f>
        <v>0</v>
      </c>
      <c r="T11">
        <f>IFERROR(VLOOKUP(C11,'COPY DATA XPRO'!$C$7:$AI$58,18,FALSE),0)</f>
        <v>0</v>
      </c>
      <c r="U11">
        <f>IFERROR(VLOOKUP(C11,'COPY DATA XPRO'!$C$7:$AI$58,19,FALSE),0)</f>
        <v>0</v>
      </c>
      <c r="V11">
        <f>IFERROR(VLOOKUP(C11,'COPY DATA XPRO'!$C$7:$AI$58,20,FALSE),0)</f>
        <v>0</v>
      </c>
      <c r="W11">
        <f>IFERROR(VLOOKUP(C11,'COPY DATA XPRO'!$C$7:$AI$58,21,FALSE),0)</f>
        <v>0</v>
      </c>
      <c r="X11">
        <f>IFERROR(VLOOKUP(C11,'COPY DATA XPRO'!$C$7:$AI$58,22,FALSE),0)</f>
        <v>0</v>
      </c>
      <c r="Y11">
        <f>IFERROR(VLOOKUP(C11,'COPY DATA XPRO'!$C$7:$AI$58,23,FALSE),0)</f>
        <v>0</v>
      </c>
      <c r="Z11">
        <f>IFERROR(VLOOKUP(C11,'COPY DATA XPRO'!$C$7:$AI$58,24,FALSE),0)</f>
        <v>7</v>
      </c>
      <c r="AA11">
        <f>IFERROR(VLOOKUP(C11,'COPY DATA XPRO'!$C$7:$AI$58,25,FALSE),0)</f>
        <v>0</v>
      </c>
      <c r="AB11">
        <f>IFERROR(VLOOKUP(C11,'COPY DATA XPRO'!$C$7:$AI$58,26,FALSE),0)</f>
        <v>0</v>
      </c>
      <c r="AC11">
        <f>IFERROR(VLOOKUP(C11,'COPY DATA XPRO'!$C$7:$AI$58,27,FALSE),0)</f>
        <v>0</v>
      </c>
      <c r="AD11">
        <f>IFERROR(VLOOKUP(C11,'COPY DATA XPRO'!$C$7:$AI$58,28,FALSE),0)</f>
        <v>0</v>
      </c>
      <c r="AE11">
        <f>IFERROR(VLOOKUP(C11,'COPY DATA XPRO'!$C$7:$AI$58,29,FALSE),0)</f>
        <v>0</v>
      </c>
      <c r="AF11">
        <f>IFERROR(VLOOKUP(C11,'COPY DATA XPRO'!$C$7:$AI$58,30,FALSE),0)</f>
        <v>5</v>
      </c>
      <c r="AG11">
        <f>IFERROR(VLOOKUP(C11,'COPY DATA XPRO'!$C$7:$AI$58,31,FALSE),0)</f>
        <v>42.11</v>
      </c>
      <c r="AH11">
        <f>IFERROR(VLOOKUP(C11,'COPY DATA XPRO'!$C$7:$AI$58,32,FALSE),0)</f>
        <v>53.85</v>
      </c>
      <c r="AI11">
        <f>IFERROR(VLOOKUP(C11,'COPY DATA XPRO'!$C$7:$AI$58,33,FALSE),0)</f>
        <v>87.5</v>
      </c>
    </row>
    <row r="12" spans="2:35">
      <c r="C12" t="s">
        <v>84</v>
      </c>
      <c r="D12">
        <f>IFERROR(VLOOKUP(C12,'COPY DATA XPRO'!$C$7:$AI$58,2,FALSE),0)</f>
        <v>0</v>
      </c>
      <c r="E12">
        <f>IFERROR(VLOOKUP(C12,'COPY DATA XPRO'!$C$7:$AI$58,3,FALSE),0)</f>
        <v>20</v>
      </c>
      <c r="F12">
        <f>IFERROR(VLOOKUP(C12,'COPY DATA XPRO'!$C$7:$AI$58,4,FALSE),0)</f>
        <v>0</v>
      </c>
      <c r="G12">
        <f>IFERROR(VLOOKUP(C12,'COPY DATA XPRO'!$C$7:$AI$58,5,FALSE),0)</f>
        <v>1</v>
      </c>
      <c r="H12">
        <f>IFERROR(VLOOKUP(C12,'COPY DATA XPRO'!$C$7:$AI$58,6,FALSE),0)</f>
        <v>0</v>
      </c>
      <c r="I12">
        <f>IFERROR(VLOOKUP(C12,'COPY DATA XPRO'!$C$7:$AI$58,7,FALSE),0)</f>
        <v>1</v>
      </c>
      <c r="J12">
        <f>IFERROR(VLOOKUP(C12,'COPY DATA XPRO'!$C$7:$AI$58,8,FALSE),0)</f>
        <v>0</v>
      </c>
      <c r="K12">
        <f>IFERROR(VLOOKUP(C12,'COPY DATA XPRO'!$C$7:$AI$58,9,FALSE),0)</f>
        <v>1</v>
      </c>
      <c r="L12">
        <f>IFERROR(VLOOKUP(C12,'COPY DATA XPRO'!$C$7:$AI$58,10,FALSE),0)</f>
        <v>0</v>
      </c>
      <c r="M12">
        <f>IFERROR(VLOOKUP(C12,'COPY DATA XPRO'!$C$7:$AI$58,11,FALSE),0)</f>
        <v>0</v>
      </c>
      <c r="N12">
        <f>IFERROR(VLOOKUP(C12,'COPY DATA XPRO'!$C$7:$AI$58,12,FALSE),0)</f>
        <v>0</v>
      </c>
      <c r="O12">
        <f>IFERROR(VLOOKUP(C12,'COPY DATA XPRO'!$C$7:$AI$58,13,FALSE),0)</f>
        <v>0</v>
      </c>
      <c r="P12">
        <f>IFERROR(VLOOKUP(C12,'COPY DATA XPRO'!$C$7:$AI$58,14,FALSE),0)</f>
        <v>0</v>
      </c>
      <c r="Q12">
        <f>IFERROR(VLOOKUP(C12,'COPY DATA XPRO'!$C$7:$AI$58,15,FALSE),0)</f>
        <v>0</v>
      </c>
      <c r="R12">
        <f>IFERROR(VLOOKUP(C12,'COPY DATA XPRO'!$C$7:$AI$58,16,FALSE),0)</f>
        <v>1</v>
      </c>
      <c r="S12">
        <f>IFERROR(VLOOKUP(C12,'COPY DATA XPRO'!$C$7:$AI$58,17,FALSE),0)</f>
        <v>0</v>
      </c>
      <c r="T12">
        <f>IFERROR(VLOOKUP(C12,'COPY DATA XPRO'!$C$7:$AI$58,18,FALSE),0)</f>
        <v>0</v>
      </c>
      <c r="U12">
        <f>IFERROR(VLOOKUP(C12,'COPY DATA XPRO'!$C$7:$AI$58,19,FALSE),0)</f>
        <v>0</v>
      </c>
      <c r="V12">
        <f>IFERROR(VLOOKUP(C12,'COPY DATA XPRO'!$C$7:$AI$58,20,FALSE),0)</f>
        <v>0</v>
      </c>
      <c r="W12">
        <f>IFERROR(VLOOKUP(C12,'COPY DATA XPRO'!$C$7:$AI$58,21,FALSE),0)</f>
        <v>0</v>
      </c>
      <c r="X12">
        <f>IFERROR(VLOOKUP(C12,'COPY DATA XPRO'!$C$7:$AI$58,22,FALSE),0)</f>
        <v>1</v>
      </c>
      <c r="Y12">
        <f>IFERROR(VLOOKUP(C12,'COPY DATA XPRO'!$C$7:$AI$58,23,FALSE),0)</f>
        <v>0</v>
      </c>
      <c r="Z12">
        <f>IFERROR(VLOOKUP(C12,'COPY DATA XPRO'!$C$7:$AI$58,24,FALSE),0)</f>
        <v>10</v>
      </c>
      <c r="AA12">
        <f>IFERROR(VLOOKUP(C12,'COPY DATA XPRO'!$C$7:$AI$58,25,FALSE),0)</f>
        <v>0</v>
      </c>
      <c r="AB12">
        <f>IFERROR(VLOOKUP(C12,'COPY DATA XPRO'!$C$7:$AI$58,26,FALSE),0)</f>
        <v>1</v>
      </c>
      <c r="AC12">
        <f>IFERROR(VLOOKUP(C12,'COPY DATA XPRO'!$C$7:$AI$58,27,FALSE),0)</f>
        <v>0</v>
      </c>
      <c r="AD12">
        <f>IFERROR(VLOOKUP(C12,'COPY DATA XPRO'!$C$7:$AI$58,28,FALSE),0)</f>
        <v>0</v>
      </c>
      <c r="AE12">
        <f>IFERROR(VLOOKUP(C12,'COPY DATA XPRO'!$C$7:$AI$58,29,FALSE),0)</f>
        <v>1</v>
      </c>
      <c r="AF12">
        <f>IFERROR(VLOOKUP(C12,'COPY DATA XPRO'!$C$7:$AI$58,30,FALSE),0)</f>
        <v>5</v>
      </c>
      <c r="AG12">
        <f>IFERROR(VLOOKUP(C12,'COPY DATA XPRO'!$C$7:$AI$58,31,FALSE),0)</f>
        <v>60</v>
      </c>
      <c r="AH12">
        <f>IFERROR(VLOOKUP(C12,'COPY DATA XPRO'!$C$7:$AI$58,32,FALSE),0)</f>
        <v>76.92</v>
      </c>
      <c r="AI12">
        <f>IFERROR(VLOOKUP(C12,'COPY DATA XPRO'!$C$7:$AI$58,33,FALSE),0)</f>
        <v>90.91</v>
      </c>
    </row>
    <row r="13" spans="2:35">
      <c r="C13" t="s">
        <v>85</v>
      </c>
      <c r="D13">
        <f>IFERROR(VLOOKUP(C13,'COPY DATA XPRO'!$C$7:$AI$58,2,FALSE),0)</f>
        <v>0</v>
      </c>
      <c r="E13">
        <f>IFERROR(VLOOKUP(C13,'COPY DATA XPRO'!$C$7:$AI$58,3,FALSE),0)</f>
        <v>9</v>
      </c>
      <c r="F13">
        <f>IFERROR(VLOOKUP(C13,'COPY DATA XPRO'!$C$7:$AI$58,4,FALSE),0)</f>
        <v>0</v>
      </c>
      <c r="G13">
        <f>IFERROR(VLOOKUP(C13,'COPY DATA XPRO'!$C$7:$AI$58,5,FALSE),0)</f>
        <v>0</v>
      </c>
      <c r="H13">
        <f>IFERROR(VLOOKUP(C13,'COPY DATA XPRO'!$C$7:$AI$58,6,FALSE),0)</f>
        <v>0</v>
      </c>
      <c r="I13">
        <f>IFERROR(VLOOKUP(C13,'COPY DATA XPRO'!$C$7:$AI$58,7,FALSE),0)</f>
        <v>0</v>
      </c>
      <c r="J13">
        <f>IFERROR(VLOOKUP(C13,'COPY DATA XPRO'!$C$7:$AI$58,8,FALSE),0)</f>
        <v>0</v>
      </c>
      <c r="K13">
        <f>IFERROR(VLOOKUP(C13,'COPY DATA XPRO'!$C$7:$AI$58,9,FALSE),0)</f>
        <v>0</v>
      </c>
      <c r="L13">
        <f>IFERROR(VLOOKUP(C13,'COPY DATA XPRO'!$C$7:$AI$58,10,FALSE),0)</f>
        <v>0</v>
      </c>
      <c r="M13">
        <f>IFERROR(VLOOKUP(C13,'COPY DATA XPRO'!$C$7:$AI$58,11,FALSE),0)</f>
        <v>0</v>
      </c>
      <c r="N13">
        <f>IFERROR(VLOOKUP(C13,'COPY DATA XPRO'!$C$7:$AI$58,12,FALSE),0)</f>
        <v>1</v>
      </c>
      <c r="O13">
        <f>IFERROR(VLOOKUP(C13,'COPY DATA XPRO'!$C$7:$AI$58,13,FALSE),0)</f>
        <v>0</v>
      </c>
      <c r="P13">
        <f>IFERROR(VLOOKUP(C13,'COPY DATA XPRO'!$C$7:$AI$58,14,FALSE),0)</f>
        <v>1</v>
      </c>
      <c r="Q13">
        <f>IFERROR(VLOOKUP(C13,'COPY DATA XPRO'!$C$7:$AI$58,15,FALSE),0)</f>
        <v>1</v>
      </c>
      <c r="R13">
        <f>IFERROR(VLOOKUP(C13,'COPY DATA XPRO'!$C$7:$AI$58,16,FALSE),0)</f>
        <v>0</v>
      </c>
      <c r="S13">
        <f>IFERROR(VLOOKUP(C13,'COPY DATA XPRO'!$C$7:$AI$58,17,FALSE),0)</f>
        <v>0</v>
      </c>
      <c r="T13">
        <f>IFERROR(VLOOKUP(C13,'COPY DATA XPRO'!$C$7:$AI$58,18,FALSE),0)</f>
        <v>1</v>
      </c>
      <c r="U13">
        <f>IFERROR(VLOOKUP(C13,'COPY DATA XPRO'!$C$7:$AI$58,19,FALSE),0)</f>
        <v>0</v>
      </c>
      <c r="V13">
        <f>IFERROR(VLOOKUP(C13,'COPY DATA XPRO'!$C$7:$AI$58,20,FALSE),0)</f>
        <v>0</v>
      </c>
      <c r="W13">
        <f>IFERROR(VLOOKUP(C13,'COPY DATA XPRO'!$C$7:$AI$58,21,FALSE),0)</f>
        <v>0</v>
      </c>
      <c r="X13">
        <f>IFERROR(VLOOKUP(C13,'COPY DATA XPRO'!$C$7:$AI$58,22,FALSE),0)</f>
        <v>2</v>
      </c>
      <c r="Y13">
        <f>IFERROR(VLOOKUP(C13,'COPY DATA XPRO'!$C$7:$AI$58,23,FALSE),0)</f>
        <v>0</v>
      </c>
      <c r="Z13">
        <f>IFERROR(VLOOKUP(C13,'COPY DATA XPRO'!$C$7:$AI$58,24,FALSE),0)</f>
        <v>2</v>
      </c>
      <c r="AA13">
        <f>IFERROR(VLOOKUP(C13,'COPY DATA XPRO'!$C$7:$AI$58,25,FALSE),0)</f>
        <v>0</v>
      </c>
      <c r="AB13">
        <f>IFERROR(VLOOKUP(C13,'COPY DATA XPRO'!$C$7:$AI$58,26,FALSE),0)</f>
        <v>0</v>
      </c>
      <c r="AC13">
        <f>IFERROR(VLOOKUP(C13,'COPY DATA XPRO'!$C$7:$AI$58,27,FALSE),0)</f>
        <v>0</v>
      </c>
      <c r="AD13">
        <f>IFERROR(VLOOKUP(C13,'COPY DATA XPRO'!$C$7:$AI$58,28,FALSE),0)</f>
        <v>0</v>
      </c>
      <c r="AE13">
        <f>IFERROR(VLOOKUP(C13,'COPY DATA XPRO'!$C$7:$AI$58,29,FALSE),0)</f>
        <v>0</v>
      </c>
      <c r="AF13">
        <f>IFERROR(VLOOKUP(C13,'COPY DATA XPRO'!$C$7:$AI$58,30,FALSE),0)</f>
        <v>3</v>
      </c>
      <c r="AG13">
        <f>IFERROR(VLOOKUP(C13,'COPY DATA XPRO'!$C$7:$AI$58,31,FALSE),0)</f>
        <v>55.56</v>
      </c>
      <c r="AH13">
        <f>IFERROR(VLOOKUP(C13,'COPY DATA XPRO'!$C$7:$AI$58,32,FALSE),0)</f>
        <v>33.33</v>
      </c>
      <c r="AI13">
        <f>IFERROR(VLOOKUP(C13,'COPY DATA XPRO'!$C$7:$AI$58,33,FALSE),0)</f>
        <v>40</v>
      </c>
    </row>
    <row r="14" spans="2:35">
      <c r="C14" t="s">
        <v>86</v>
      </c>
      <c r="D14">
        <f>IFERROR(VLOOKUP(C14,'COPY DATA XPRO'!$C$7:$AI$58,2,FALSE),0)</f>
        <v>0</v>
      </c>
      <c r="E14">
        <f>IFERROR(VLOOKUP(C14,'COPY DATA XPRO'!$C$7:$AI$58,3,FALSE),0)</f>
        <v>8</v>
      </c>
      <c r="F14">
        <f>IFERROR(VLOOKUP(C14,'COPY DATA XPRO'!$C$7:$AI$58,4,FALSE),0)</f>
        <v>0</v>
      </c>
      <c r="G14">
        <f>IFERROR(VLOOKUP(C14,'COPY DATA XPRO'!$C$7:$AI$58,5,FALSE),0)</f>
        <v>0</v>
      </c>
      <c r="H14">
        <f>IFERROR(VLOOKUP(C14,'COPY DATA XPRO'!$C$7:$AI$58,6,FALSE),0)</f>
        <v>0</v>
      </c>
      <c r="I14">
        <f>IFERROR(VLOOKUP(C14,'COPY DATA XPRO'!$C$7:$AI$58,7,FALSE),0)</f>
        <v>0</v>
      </c>
      <c r="J14">
        <f>IFERROR(VLOOKUP(C14,'COPY DATA XPRO'!$C$7:$AI$58,8,FALSE),0)</f>
        <v>1</v>
      </c>
      <c r="K14">
        <f>IFERROR(VLOOKUP(C14,'COPY DATA XPRO'!$C$7:$AI$58,9,FALSE),0)</f>
        <v>0</v>
      </c>
      <c r="L14">
        <f>IFERROR(VLOOKUP(C14,'COPY DATA XPRO'!$C$7:$AI$58,10,FALSE),0)</f>
        <v>0</v>
      </c>
      <c r="M14">
        <f>IFERROR(VLOOKUP(C14,'COPY DATA XPRO'!$C$7:$AI$58,11,FALSE),0)</f>
        <v>1</v>
      </c>
      <c r="N14">
        <f>IFERROR(VLOOKUP(C14,'COPY DATA XPRO'!$C$7:$AI$58,12,FALSE),0)</f>
        <v>0</v>
      </c>
      <c r="O14">
        <f>IFERROR(VLOOKUP(C14,'COPY DATA XPRO'!$C$7:$AI$58,13,FALSE),0)</f>
        <v>0</v>
      </c>
      <c r="P14">
        <f>IFERROR(VLOOKUP(C14,'COPY DATA XPRO'!$C$7:$AI$58,14,FALSE),0)</f>
        <v>1</v>
      </c>
      <c r="Q14">
        <f>IFERROR(VLOOKUP(C14,'COPY DATA XPRO'!$C$7:$AI$58,15,FALSE),0)</f>
        <v>0</v>
      </c>
      <c r="R14">
        <f>IFERROR(VLOOKUP(C14,'COPY DATA XPRO'!$C$7:$AI$58,16,FALSE),0)</f>
        <v>0</v>
      </c>
      <c r="S14">
        <f>IFERROR(VLOOKUP(C14,'COPY DATA XPRO'!$C$7:$AI$58,17,FALSE),0)</f>
        <v>0</v>
      </c>
      <c r="T14">
        <f>IFERROR(VLOOKUP(C14,'COPY DATA XPRO'!$C$7:$AI$58,18,FALSE),0)</f>
        <v>0</v>
      </c>
      <c r="U14">
        <f>IFERROR(VLOOKUP(C14,'COPY DATA XPRO'!$C$7:$AI$58,19,FALSE),0)</f>
        <v>0</v>
      </c>
      <c r="V14">
        <f>IFERROR(VLOOKUP(C14,'COPY DATA XPRO'!$C$7:$AI$58,20,FALSE),0)</f>
        <v>0</v>
      </c>
      <c r="W14">
        <f>IFERROR(VLOOKUP(C14,'COPY DATA XPRO'!$C$7:$AI$58,21,FALSE),0)</f>
        <v>0</v>
      </c>
      <c r="X14">
        <f>IFERROR(VLOOKUP(C14,'COPY DATA XPRO'!$C$7:$AI$58,22,FALSE),0)</f>
        <v>0</v>
      </c>
      <c r="Y14">
        <f>IFERROR(VLOOKUP(C14,'COPY DATA XPRO'!$C$7:$AI$58,23,FALSE),0)</f>
        <v>0</v>
      </c>
      <c r="Z14">
        <f>IFERROR(VLOOKUP(C14,'COPY DATA XPRO'!$C$7:$AI$58,24,FALSE),0)</f>
        <v>3</v>
      </c>
      <c r="AA14">
        <f>IFERROR(VLOOKUP(C14,'COPY DATA XPRO'!$C$7:$AI$58,25,FALSE),0)</f>
        <v>0</v>
      </c>
      <c r="AB14">
        <f>IFERROR(VLOOKUP(C14,'COPY DATA XPRO'!$C$7:$AI$58,26,FALSE),0)</f>
        <v>0</v>
      </c>
      <c r="AC14">
        <f>IFERROR(VLOOKUP(C14,'COPY DATA XPRO'!$C$7:$AI$58,27,FALSE),0)</f>
        <v>0</v>
      </c>
      <c r="AD14">
        <f>IFERROR(VLOOKUP(C14,'COPY DATA XPRO'!$C$7:$AI$58,28,FALSE),0)</f>
        <v>0</v>
      </c>
      <c r="AE14">
        <f>IFERROR(VLOOKUP(C14,'COPY DATA XPRO'!$C$7:$AI$58,29,FALSE),0)</f>
        <v>0</v>
      </c>
      <c r="AF14">
        <f>IFERROR(VLOOKUP(C14,'COPY DATA XPRO'!$C$7:$AI$58,30,FALSE),0)</f>
        <v>3</v>
      </c>
      <c r="AG14">
        <f>IFERROR(VLOOKUP(C14,'COPY DATA XPRO'!$C$7:$AI$58,31,FALSE),0)</f>
        <v>50</v>
      </c>
      <c r="AH14">
        <f>IFERROR(VLOOKUP(C14,'COPY DATA XPRO'!$C$7:$AI$58,32,FALSE),0)</f>
        <v>60</v>
      </c>
      <c r="AI14">
        <f>IFERROR(VLOOKUP(C14,'COPY DATA XPRO'!$C$7:$AI$58,33,FALSE),0)</f>
        <v>75</v>
      </c>
    </row>
    <row r="15" spans="2:35">
      <c r="C15" t="s">
        <v>87</v>
      </c>
      <c r="D15">
        <f>IFERROR(VLOOKUP(C15,'COPY DATA XPRO'!$C$7:$AI$58,2,FALSE),0)</f>
        <v>0</v>
      </c>
      <c r="E15">
        <f>IFERROR(VLOOKUP(C15,'COPY DATA XPRO'!$C$7:$AI$58,3,FALSE),0)</f>
        <v>25</v>
      </c>
      <c r="F15">
        <f>IFERROR(VLOOKUP(C15,'COPY DATA XPRO'!$C$7:$AI$58,4,FALSE),0)</f>
        <v>0</v>
      </c>
      <c r="G15">
        <f>IFERROR(VLOOKUP(C15,'COPY DATA XPRO'!$C$7:$AI$58,5,FALSE),0)</f>
        <v>0</v>
      </c>
      <c r="H15">
        <f>IFERROR(VLOOKUP(C15,'COPY DATA XPRO'!$C$7:$AI$58,6,FALSE),0)</f>
        <v>0</v>
      </c>
      <c r="I15">
        <f>IFERROR(VLOOKUP(C15,'COPY DATA XPRO'!$C$7:$AI$58,7,FALSE),0)</f>
        <v>0</v>
      </c>
      <c r="J15">
        <f>IFERROR(VLOOKUP(C15,'COPY DATA XPRO'!$C$7:$AI$58,8,FALSE),0)</f>
        <v>4</v>
      </c>
      <c r="K15">
        <f>IFERROR(VLOOKUP(C15,'COPY DATA XPRO'!$C$7:$AI$58,9,FALSE),0)</f>
        <v>0</v>
      </c>
      <c r="L15">
        <f>IFERROR(VLOOKUP(C15,'COPY DATA XPRO'!$C$7:$AI$58,10,FALSE),0)</f>
        <v>0</v>
      </c>
      <c r="M15">
        <f>IFERROR(VLOOKUP(C15,'COPY DATA XPRO'!$C$7:$AI$58,11,FALSE),0)</f>
        <v>0</v>
      </c>
      <c r="N15">
        <f>IFERROR(VLOOKUP(C15,'COPY DATA XPRO'!$C$7:$AI$58,12,FALSE),0)</f>
        <v>0</v>
      </c>
      <c r="O15">
        <f>IFERROR(VLOOKUP(C15,'COPY DATA XPRO'!$C$7:$AI$58,13,FALSE),0)</f>
        <v>0</v>
      </c>
      <c r="P15">
        <f>IFERROR(VLOOKUP(C15,'COPY DATA XPRO'!$C$7:$AI$58,14,FALSE),0)</f>
        <v>0</v>
      </c>
      <c r="Q15">
        <f>IFERROR(VLOOKUP(C15,'COPY DATA XPRO'!$C$7:$AI$58,15,FALSE),0)</f>
        <v>0</v>
      </c>
      <c r="R15">
        <f>IFERROR(VLOOKUP(C15,'COPY DATA XPRO'!$C$7:$AI$58,16,FALSE),0)</f>
        <v>0</v>
      </c>
      <c r="S15">
        <f>IFERROR(VLOOKUP(C15,'COPY DATA XPRO'!$C$7:$AI$58,17,FALSE),0)</f>
        <v>0</v>
      </c>
      <c r="T15">
        <f>IFERROR(VLOOKUP(C15,'COPY DATA XPRO'!$C$7:$AI$58,18,FALSE),0)</f>
        <v>0</v>
      </c>
      <c r="U15">
        <f>IFERROR(VLOOKUP(C15,'COPY DATA XPRO'!$C$7:$AI$58,19,FALSE),0)</f>
        <v>0</v>
      </c>
      <c r="V15">
        <f>IFERROR(VLOOKUP(C15,'COPY DATA XPRO'!$C$7:$AI$58,20,FALSE),0)</f>
        <v>0</v>
      </c>
      <c r="W15">
        <f>IFERROR(VLOOKUP(C15,'COPY DATA XPRO'!$C$7:$AI$58,21,FALSE),0)</f>
        <v>0</v>
      </c>
      <c r="X15">
        <f>IFERROR(VLOOKUP(C15,'COPY DATA XPRO'!$C$7:$AI$58,22,FALSE),0)</f>
        <v>0</v>
      </c>
      <c r="Y15">
        <f>IFERROR(VLOOKUP(C15,'COPY DATA XPRO'!$C$7:$AI$58,23,FALSE),0)</f>
        <v>0</v>
      </c>
      <c r="Z15">
        <f>IFERROR(VLOOKUP(C15,'COPY DATA XPRO'!$C$7:$AI$58,24,FALSE),0)</f>
        <v>18</v>
      </c>
      <c r="AA15">
        <f>IFERROR(VLOOKUP(C15,'COPY DATA XPRO'!$C$7:$AI$58,25,FALSE),0)</f>
        <v>0</v>
      </c>
      <c r="AB15">
        <f>IFERROR(VLOOKUP(C15,'COPY DATA XPRO'!$C$7:$AI$58,26,FALSE),0)</f>
        <v>0</v>
      </c>
      <c r="AC15">
        <f>IFERROR(VLOOKUP(C15,'COPY DATA XPRO'!$C$7:$AI$58,27,FALSE),0)</f>
        <v>0</v>
      </c>
      <c r="AD15">
        <f>IFERROR(VLOOKUP(C15,'COPY DATA XPRO'!$C$7:$AI$58,28,FALSE),0)</f>
        <v>0</v>
      </c>
      <c r="AE15">
        <f>IFERROR(VLOOKUP(C15,'COPY DATA XPRO'!$C$7:$AI$58,29,FALSE),0)</f>
        <v>0</v>
      </c>
      <c r="AF15">
        <f>IFERROR(VLOOKUP(C15,'COPY DATA XPRO'!$C$7:$AI$58,30,FALSE),0)</f>
        <v>3</v>
      </c>
      <c r="AG15">
        <f>IFERROR(VLOOKUP(C15,'COPY DATA XPRO'!$C$7:$AI$58,31,FALSE),0)</f>
        <v>72</v>
      </c>
      <c r="AH15">
        <f>IFERROR(VLOOKUP(C15,'COPY DATA XPRO'!$C$7:$AI$58,32,FALSE),0)</f>
        <v>81.819999999999993</v>
      </c>
      <c r="AI15">
        <f>IFERROR(VLOOKUP(C15,'COPY DATA XPRO'!$C$7:$AI$58,33,FALSE),0)</f>
        <v>100</v>
      </c>
    </row>
    <row r="16" spans="2:35">
      <c r="B16" t="s">
        <v>38</v>
      </c>
      <c r="C16" t="s">
        <v>88</v>
      </c>
      <c r="D16">
        <f>IFERROR(VLOOKUP(C16,'COPY DATA XPRO'!$C$7:$AI$58,2,FALSE),0)</f>
        <v>0</v>
      </c>
      <c r="E16">
        <f>IFERROR(VLOOKUP(C16,'COPY DATA XPRO'!$C$7:$AI$58,3,FALSE),0)</f>
        <v>8</v>
      </c>
      <c r="F16">
        <f>IFERROR(VLOOKUP(C16,'COPY DATA XPRO'!$C$7:$AI$58,4,FALSE),0)</f>
        <v>0</v>
      </c>
      <c r="G16">
        <f>IFERROR(VLOOKUP(C16,'COPY DATA XPRO'!$C$7:$AI$58,5,FALSE),0)</f>
        <v>0</v>
      </c>
      <c r="H16">
        <f>IFERROR(VLOOKUP(C16,'COPY DATA XPRO'!$C$7:$AI$58,6,FALSE),0)</f>
        <v>0</v>
      </c>
      <c r="I16">
        <f>IFERROR(VLOOKUP(C16,'COPY DATA XPRO'!$C$7:$AI$58,7,FALSE),0)</f>
        <v>0</v>
      </c>
      <c r="J16">
        <f>IFERROR(VLOOKUP(C16,'COPY DATA XPRO'!$C$7:$AI$58,8,FALSE),0)</f>
        <v>1</v>
      </c>
      <c r="K16">
        <f>IFERROR(VLOOKUP(C16,'COPY DATA XPRO'!$C$7:$AI$58,9,FALSE),0)</f>
        <v>0</v>
      </c>
      <c r="L16">
        <f>IFERROR(VLOOKUP(C16,'COPY DATA XPRO'!$C$7:$AI$58,10,FALSE),0)</f>
        <v>0</v>
      </c>
      <c r="M16">
        <f>IFERROR(VLOOKUP(C16,'COPY DATA XPRO'!$C$7:$AI$58,11,FALSE),0)</f>
        <v>0</v>
      </c>
      <c r="N16">
        <f>IFERROR(VLOOKUP(C16,'COPY DATA XPRO'!$C$7:$AI$58,12,FALSE),0)</f>
        <v>0</v>
      </c>
      <c r="O16">
        <f>IFERROR(VLOOKUP(C16,'COPY DATA XPRO'!$C$7:$AI$58,13,FALSE),0)</f>
        <v>0</v>
      </c>
      <c r="P16">
        <f>IFERROR(VLOOKUP(C16,'COPY DATA XPRO'!$C$7:$AI$58,14,FALSE),0)</f>
        <v>0</v>
      </c>
      <c r="Q16">
        <f>IFERROR(VLOOKUP(C16,'COPY DATA XPRO'!$C$7:$AI$58,15,FALSE),0)</f>
        <v>0</v>
      </c>
      <c r="R16">
        <f>IFERROR(VLOOKUP(C16,'COPY DATA XPRO'!$C$7:$AI$58,16,FALSE),0)</f>
        <v>0</v>
      </c>
      <c r="S16">
        <f>IFERROR(VLOOKUP(C16,'COPY DATA XPRO'!$C$7:$AI$58,17,FALSE),0)</f>
        <v>0</v>
      </c>
      <c r="T16">
        <f>IFERROR(VLOOKUP(C16,'COPY DATA XPRO'!$C$7:$AI$58,18,FALSE),0)</f>
        <v>0</v>
      </c>
      <c r="U16">
        <f>IFERROR(VLOOKUP(C16,'COPY DATA XPRO'!$C$7:$AI$58,19,FALSE),0)</f>
        <v>0</v>
      </c>
      <c r="V16">
        <f>IFERROR(VLOOKUP(C16,'COPY DATA XPRO'!$C$7:$AI$58,20,FALSE),0)</f>
        <v>0</v>
      </c>
      <c r="W16">
        <f>IFERROR(VLOOKUP(C16,'COPY DATA XPRO'!$C$7:$AI$58,21,FALSE),0)</f>
        <v>0</v>
      </c>
      <c r="X16">
        <f>IFERROR(VLOOKUP(C16,'COPY DATA XPRO'!$C$7:$AI$58,22,FALSE),0)</f>
        <v>0</v>
      </c>
      <c r="Y16">
        <f>IFERROR(VLOOKUP(C16,'COPY DATA XPRO'!$C$7:$AI$58,23,FALSE),0)</f>
        <v>0</v>
      </c>
      <c r="Z16">
        <f>IFERROR(VLOOKUP(C16,'COPY DATA XPRO'!$C$7:$AI$58,24,FALSE),0)</f>
        <v>7</v>
      </c>
      <c r="AA16">
        <f>IFERROR(VLOOKUP(C16,'COPY DATA XPRO'!$C$7:$AI$58,25,FALSE),0)</f>
        <v>0</v>
      </c>
      <c r="AB16">
        <f>IFERROR(VLOOKUP(C16,'COPY DATA XPRO'!$C$7:$AI$58,26,FALSE),0)</f>
        <v>0</v>
      </c>
      <c r="AC16">
        <f>IFERROR(VLOOKUP(C16,'COPY DATA XPRO'!$C$7:$AI$58,27,FALSE),0)</f>
        <v>0</v>
      </c>
      <c r="AD16">
        <f>IFERROR(VLOOKUP(C16,'COPY DATA XPRO'!$C$7:$AI$58,28,FALSE),0)</f>
        <v>0</v>
      </c>
      <c r="AE16">
        <f>IFERROR(VLOOKUP(C16,'COPY DATA XPRO'!$C$7:$AI$58,29,FALSE),0)</f>
        <v>0</v>
      </c>
      <c r="AF16">
        <f>IFERROR(VLOOKUP(C16,'COPY DATA XPRO'!$C$7:$AI$58,30,FALSE),0)</f>
        <v>0</v>
      </c>
      <c r="AG16">
        <f>IFERROR(VLOOKUP(C16,'COPY DATA XPRO'!$C$7:$AI$58,31,FALSE),0)</f>
        <v>87.5</v>
      </c>
      <c r="AH16">
        <f>IFERROR(VLOOKUP(C16,'COPY DATA XPRO'!$C$7:$AI$58,32,FALSE),0)</f>
        <v>87.5</v>
      </c>
      <c r="AI16">
        <f>IFERROR(VLOOKUP(C16,'COPY DATA XPRO'!$C$7:$AI$58,33,FALSE),0)</f>
        <v>100</v>
      </c>
    </row>
    <row r="17" spans="2:35">
      <c r="C17" t="s">
        <v>89</v>
      </c>
      <c r="D17">
        <f>IFERROR(VLOOKUP(C17,'COPY DATA XPRO'!$C$7:$AI$58,2,FALSE),0)</f>
        <v>0</v>
      </c>
      <c r="E17">
        <f>IFERROR(VLOOKUP(C17,'COPY DATA XPRO'!$C$7:$AI$58,3,FALSE),0)</f>
        <v>8</v>
      </c>
      <c r="F17">
        <f>IFERROR(VLOOKUP(C17,'COPY DATA XPRO'!$C$7:$AI$58,4,FALSE),0)</f>
        <v>0</v>
      </c>
      <c r="G17">
        <f>IFERROR(VLOOKUP(C17,'COPY DATA XPRO'!$C$7:$AI$58,5,FALSE),0)</f>
        <v>0</v>
      </c>
      <c r="H17">
        <f>IFERROR(VLOOKUP(C17,'COPY DATA XPRO'!$C$7:$AI$58,6,FALSE),0)</f>
        <v>0</v>
      </c>
      <c r="I17">
        <f>IFERROR(VLOOKUP(C17,'COPY DATA XPRO'!$C$7:$AI$58,7,FALSE),0)</f>
        <v>0</v>
      </c>
      <c r="J17">
        <f>IFERROR(VLOOKUP(C17,'COPY DATA XPRO'!$C$7:$AI$58,8,FALSE),0)</f>
        <v>1</v>
      </c>
      <c r="K17">
        <f>IFERROR(VLOOKUP(C17,'COPY DATA XPRO'!$C$7:$AI$58,9,FALSE),0)</f>
        <v>0</v>
      </c>
      <c r="L17">
        <f>IFERROR(VLOOKUP(C17,'COPY DATA XPRO'!$C$7:$AI$58,10,FALSE),0)</f>
        <v>0</v>
      </c>
      <c r="M17">
        <f>IFERROR(VLOOKUP(C17,'COPY DATA XPRO'!$C$7:$AI$58,11,FALSE),0)</f>
        <v>1</v>
      </c>
      <c r="N17">
        <f>IFERROR(VLOOKUP(C17,'COPY DATA XPRO'!$C$7:$AI$58,12,FALSE),0)</f>
        <v>0</v>
      </c>
      <c r="O17">
        <f>IFERROR(VLOOKUP(C17,'COPY DATA XPRO'!$C$7:$AI$58,13,FALSE),0)</f>
        <v>0</v>
      </c>
      <c r="P17">
        <f>IFERROR(VLOOKUP(C17,'COPY DATA XPRO'!$C$7:$AI$58,14,FALSE),0)</f>
        <v>1</v>
      </c>
      <c r="Q17">
        <f>IFERROR(VLOOKUP(C17,'COPY DATA XPRO'!$C$7:$AI$58,15,FALSE),0)</f>
        <v>0</v>
      </c>
      <c r="R17">
        <f>IFERROR(VLOOKUP(C17,'COPY DATA XPRO'!$C$7:$AI$58,16,FALSE),0)</f>
        <v>1</v>
      </c>
      <c r="S17">
        <f>IFERROR(VLOOKUP(C17,'COPY DATA XPRO'!$C$7:$AI$58,17,FALSE),0)</f>
        <v>0</v>
      </c>
      <c r="T17">
        <f>IFERROR(VLOOKUP(C17,'COPY DATA XPRO'!$C$7:$AI$58,18,FALSE),0)</f>
        <v>0</v>
      </c>
      <c r="U17">
        <f>IFERROR(VLOOKUP(C17,'COPY DATA XPRO'!$C$7:$AI$58,19,FALSE),0)</f>
        <v>0</v>
      </c>
      <c r="V17">
        <f>IFERROR(VLOOKUP(C17,'COPY DATA XPRO'!$C$7:$AI$58,20,FALSE),0)</f>
        <v>0</v>
      </c>
      <c r="W17">
        <f>IFERROR(VLOOKUP(C17,'COPY DATA XPRO'!$C$7:$AI$58,21,FALSE),0)</f>
        <v>0</v>
      </c>
      <c r="X17">
        <f>IFERROR(VLOOKUP(C17,'COPY DATA XPRO'!$C$7:$AI$58,22,FALSE),0)</f>
        <v>1</v>
      </c>
      <c r="Y17">
        <f>IFERROR(VLOOKUP(C17,'COPY DATA XPRO'!$C$7:$AI$58,23,FALSE),0)</f>
        <v>0</v>
      </c>
      <c r="Z17">
        <f>IFERROR(VLOOKUP(C17,'COPY DATA XPRO'!$C$7:$AI$58,24,FALSE),0)</f>
        <v>5</v>
      </c>
      <c r="AA17">
        <f>IFERROR(VLOOKUP(C17,'COPY DATA XPRO'!$C$7:$AI$58,25,FALSE),0)</f>
        <v>0</v>
      </c>
      <c r="AB17">
        <f>IFERROR(VLOOKUP(C17,'COPY DATA XPRO'!$C$7:$AI$58,26,FALSE),0)</f>
        <v>0</v>
      </c>
      <c r="AC17">
        <f>IFERROR(VLOOKUP(C17,'COPY DATA XPRO'!$C$7:$AI$58,27,FALSE),0)</f>
        <v>0</v>
      </c>
      <c r="AD17">
        <f>IFERROR(VLOOKUP(C17,'COPY DATA XPRO'!$C$7:$AI$58,28,FALSE),0)</f>
        <v>0</v>
      </c>
      <c r="AE17">
        <f>IFERROR(VLOOKUP(C17,'COPY DATA XPRO'!$C$7:$AI$58,29,FALSE),0)</f>
        <v>0</v>
      </c>
      <c r="AF17">
        <f>IFERROR(VLOOKUP(C17,'COPY DATA XPRO'!$C$7:$AI$58,30,FALSE),0)</f>
        <v>0</v>
      </c>
      <c r="AG17">
        <f>IFERROR(VLOOKUP(C17,'COPY DATA XPRO'!$C$7:$AI$58,31,FALSE),0)</f>
        <v>87.5</v>
      </c>
      <c r="AH17">
        <f>IFERROR(VLOOKUP(C17,'COPY DATA XPRO'!$C$7:$AI$58,32,FALSE),0)</f>
        <v>62.5</v>
      </c>
      <c r="AI17">
        <f>IFERROR(VLOOKUP(C17,'COPY DATA XPRO'!$C$7:$AI$58,33,FALSE),0)</f>
        <v>71.430000000000007</v>
      </c>
    </row>
    <row r="18" spans="2:35">
      <c r="C18" t="s">
        <v>90</v>
      </c>
      <c r="D18">
        <f>IFERROR(VLOOKUP(C18,'COPY DATA XPRO'!$C$7:$AI$58,2,FALSE),0)</f>
        <v>0</v>
      </c>
      <c r="E18">
        <f>IFERROR(VLOOKUP(C18,'COPY DATA XPRO'!$C$7:$AI$58,3,FALSE),0)</f>
        <v>29</v>
      </c>
      <c r="F18">
        <f>IFERROR(VLOOKUP(C18,'COPY DATA XPRO'!$C$7:$AI$58,4,FALSE),0)</f>
        <v>0</v>
      </c>
      <c r="G18">
        <f>IFERROR(VLOOKUP(C18,'COPY DATA XPRO'!$C$7:$AI$58,5,FALSE),0)</f>
        <v>0</v>
      </c>
      <c r="H18">
        <f>IFERROR(VLOOKUP(C18,'COPY DATA XPRO'!$C$7:$AI$58,6,FALSE),0)</f>
        <v>0</v>
      </c>
      <c r="I18">
        <f>IFERROR(VLOOKUP(C18,'COPY DATA XPRO'!$C$7:$AI$58,7,FALSE),0)</f>
        <v>1</v>
      </c>
      <c r="J18">
        <f>IFERROR(VLOOKUP(C18,'COPY DATA XPRO'!$C$7:$AI$58,8,FALSE),0)</f>
        <v>2</v>
      </c>
      <c r="K18">
        <f>IFERROR(VLOOKUP(C18,'COPY DATA XPRO'!$C$7:$AI$58,9,FALSE),0)</f>
        <v>1</v>
      </c>
      <c r="L18">
        <f>IFERROR(VLOOKUP(C18,'COPY DATA XPRO'!$C$7:$AI$58,10,FALSE),0)</f>
        <v>0</v>
      </c>
      <c r="M18">
        <f>IFERROR(VLOOKUP(C18,'COPY DATA XPRO'!$C$7:$AI$58,11,FALSE),0)</f>
        <v>0</v>
      </c>
      <c r="N18">
        <f>IFERROR(VLOOKUP(C18,'COPY DATA XPRO'!$C$7:$AI$58,12,FALSE),0)</f>
        <v>0</v>
      </c>
      <c r="O18">
        <f>IFERROR(VLOOKUP(C18,'COPY DATA XPRO'!$C$7:$AI$58,13,FALSE),0)</f>
        <v>0</v>
      </c>
      <c r="P18">
        <f>IFERROR(VLOOKUP(C18,'COPY DATA XPRO'!$C$7:$AI$58,14,FALSE),0)</f>
        <v>0</v>
      </c>
      <c r="Q18">
        <f>IFERROR(VLOOKUP(C18,'COPY DATA XPRO'!$C$7:$AI$58,15,FALSE),0)</f>
        <v>0</v>
      </c>
      <c r="R18">
        <f>IFERROR(VLOOKUP(C18,'COPY DATA XPRO'!$C$7:$AI$58,16,FALSE),0)</f>
        <v>0</v>
      </c>
      <c r="S18">
        <f>IFERROR(VLOOKUP(C18,'COPY DATA XPRO'!$C$7:$AI$58,17,FALSE),0)</f>
        <v>0</v>
      </c>
      <c r="T18">
        <f>IFERROR(VLOOKUP(C18,'COPY DATA XPRO'!$C$7:$AI$58,18,FALSE),0)</f>
        <v>0</v>
      </c>
      <c r="U18">
        <f>IFERROR(VLOOKUP(C18,'COPY DATA XPRO'!$C$7:$AI$58,19,FALSE),0)</f>
        <v>0</v>
      </c>
      <c r="V18">
        <f>IFERROR(VLOOKUP(C18,'COPY DATA XPRO'!$C$7:$AI$58,20,FALSE),0)</f>
        <v>0</v>
      </c>
      <c r="W18">
        <f>IFERROR(VLOOKUP(C18,'COPY DATA XPRO'!$C$7:$AI$58,21,FALSE),0)</f>
        <v>0</v>
      </c>
      <c r="X18">
        <f>IFERROR(VLOOKUP(C18,'COPY DATA XPRO'!$C$7:$AI$58,22,FALSE),0)</f>
        <v>0</v>
      </c>
      <c r="Y18">
        <f>IFERROR(VLOOKUP(C18,'COPY DATA XPRO'!$C$7:$AI$58,23,FALSE),0)</f>
        <v>0</v>
      </c>
      <c r="Z18">
        <f>IFERROR(VLOOKUP(C18,'COPY DATA XPRO'!$C$7:$AI$58,24,FALSE),0)</f>
        <v>23</v>
      </c>
      <c r="AA18">
        <f>IFERROR(VLOOKUP(C18,'COPY DATA XPRO'!$C$7:$AI$58,25,FALSE),0)</f>
        <v>0</v>
      </c>
      <c r="AB18">
        <f>IFERROR(VLOOKUP(C18,'COPY DATA XPRO'!$C$7:$AI$58,26,FALSE),0)</f>
        <v>1</v>
      </c>
      <c r="AC18">
        <f>IFERROR(VLOOKUP(C18,'COPY DATA XPRO'!$C$7:$AI$58,27,FALSE),0)</f>
        <v>0</v>
      </c>
      <c r="AD18">
        <f>IFERROR(VLOOKUP(C18,'COPY DATA XPRO'!$C$7:$AI$58,28,FALSE),0)</f>
        <v>1</v>
      </c>
      <c r="AE18">
        <f>IFERROR(VLOOKUP(C18,'COPY DATA XPRO'!$C$7:$AI$58,29,FALSE),0)</f>
        <v>2</v>
      </c>
      <c r="AF18">
        <f>IFERROR(VLOOKUP(C18,'COPY DATA XPRO'!$C$7:$AI$58,30,FALSE),0)</f>
        <v>0</v>
      </c>
      <c r="AG18">
        <f>IFERROR(VLOOKUP(C18,'COPY DATA XPRO'!$C$7:$AI$58,31,FALSE),0)</f>
        <v>86.21</v>
      </c>
      <c r="AH18">
        <f>IFERROR(VLOOKUP(C18,'COPY DATA XPRO'!$C$7:$AI$58,32,FALSE),0)</f>
        <v>85.19</v>
      </c>
      <c r="AI18">
        <f>IFERROR(VLOOKUP(C18,'COPY DATA XPRO'!$C$7:$AI$58,33,FALSE),0)</f>
        <v>100</v>
      </c>
    </row>
    <row r="19" spans="2:35">
      <c r="C19" t="s">
        <v>91</v>
      </c>
      <c r="D19">
        <f>IFERROR(VLOOKUP(C19,'COPY DATA XPRO'!$C$7:$AI$58,2,FALSE),0)</f>
        <v>0</v>
      </c>
      <c r="E19">
        <f>IFERROR(VLOOKUP(C19,'COPY DATA XPRO'!$C$7:$AI$58,3,FALSE),0)</f>
        <v>39</v>
      </c>
      <c r="F19">
        <f>IFERROR(VLOOKUP(C19,'COPY DATA XPRO'!$C$7:$AI$58,4,FALSE),0)</f>
        <v>0</v>
      </c>
      <c r="G19">
        <f>IFERROR(VLOOKUP(C19,'COPY DATA XPRO'!$C$7:$AI$58,5,FALSE),0)</f>
        <v>0</v>
      </c>
      <c r="H19">
        <f>IFERROR(VLOOKUP(C19,'COPY DATA XPRO'!$C$7:$AI$58,6,FALSE),0)</f>
        <v>0</v>
      </c>
      <c r="I19">
        <f>IFERROR(VLOOKUP(C19,'COPY DATA XPRO'!$C$7:$AI$58,7,FALSE),0)</f>
        <v>0</v>
      </c>
      <c r="J19">
        <f>IFERROR(VLOOKUP(C19,'COPY DATA XPRO'!$C$7:$AI$58,8,FALSE),0)</f>
        <v>3</v>
      </c>
      <c r="K19">
        <f>IFERROR(VLOOKUP(C19,'COPY DATA XPRO'!$C$7:$AI$58,9,FALSE),0)</f>
        <v>0</v>
      </c>
      <c r="L19">
        <f>IFERROR(VLOOKUP(C19,'COPY DATA XPRO'!$C$7:$AI$58,10,FALSE),0)</f>
        <v>0</v>
      </c>
      <c r="M19">
        <f>IFERROR(VLOOKUP(C19,'COPY DATA XPRO'!$C$7:$AI$58,11,FALSE),0)</f>
        <v>0</v>
      </c>
      <c r="N19">
        <f>IFERROR(VLOOKUP(C19,'COPY DATA XPRO'!$C$7:$AI$58,12,FALSE),0)</f>
        <v>0</v>
      </c>
      <c r="O19">
        <f>IFERROR(VLOOKUP(C19,'COPY DATA XPRO'!$C$7:$AI$58,13,FALSE),0)</f>
        <v>0</v>
      </c>
      <c r="P19">
        <f>IFERROR(VLOOKUP(C19,'COPY DATA XPRO'!$C$7:$AI$58,14,FALSE),0)</f>
        <v>0</v>
      </c>
      <c r="Q19">
        <f>IFERROR(VLOOKUP(C19,'COPY DATA XPRO'!$C$7:$AI$58,15,FALSE),0)</f>
        <v>0</v>
      </c>
      <c r="R19">
        <f>IFERROR(VLOOKUP(C19,'COPY DATA XPRO'!$C$7:$AI$58,16,FALSE),0)</f>
        <v>0</v>
      </c>
      <c r="S19">
        <f>IFERROR(VLOOKUP(C19,'COPY DATA XPRO'!$C$7:$AI$58,17,FALSE),0)</f>
        <v>0</v>
      </c>
      <c r="T19">
        <f>IFERROR(VLOOKUP(C19,'COPY DATA XPRO'!$C$7:$AI$58,18,FALSE),0)</f>
        <v>0</v>
      </c>
      <c r="U19">
        <f>IFERROR(VLOOKUP(C19,'COPY DATA XPRO'!$C$7:$AI$58,19,FALSE),0)</f>
        <v>0</v>
      </c>
      <c r="V19">
        <f>IFERROR(VLOOKUP(C19,'COPY DATA XPRO'!$C$7:$AI$58,20,FALSE),0)</f>
        <v>0</v>
      </c>
      <c r="W19">
        <f>IFERROR(VLOOKUP(C19,'COPY DATA XPRO'!$C$7:$AI$58,21,FALSE),0)</f>
        <v>0</v>
      </c>
      <c r="X19">
        <f>IFERROR(VLOOKUP(C19,'COPY DATA XPRO'!$C$7:$AI$58,22,FALSE),0)</f>
        <v>0</v>
      </c>
      <c r="Y19">
        <f>IFERROR(VLOOKUP(C19,'COPY DATA XPRO'!$C$7:$AI$58,23,FALSE),0)</f>
        <v>0</v>
      </c>
      <c r="Z19">
        <f>IFERROR(VLOOKUP(C19,'COPY DATA XPRO'!$C$7:$AI$58,24,FALSE),0)</f>
        <v>27</v>
      </c>
      <c r="AA19">
        <f>IFERROR(VLOOKUP(C19,'COPY DATA XPRO'!$C$7:$AI$58,25,FALSE),0)</f>
        <v>0</v>
      </c>
      <c r="AB19">
        <f>IFERROR(VLOOKUP(C19,'COPY DATA XPRO'!$C$7:$AI$58,26,FALSE),0)</f>
        <v>0</v>
      </c>
      <c r="AC19">
        <f>IFERROR(VLOOKUP(C19,'COPY DATA XPRO'!$C$7:$AI$58,27,FALSE),0)</f>
        <v>0</v>
      </c>
      <c r="AD19">
        <f>IFERROR(VLOOKUP(C19,'COPY DATA XPRO'!$C$7:$AI$58,28,FALSE),0)</f>
        <v>2</v>
      </c>
      <c r="AE19">
        <f>IFERROR(VLOOKUP(C19,'COPY DATA XPRO'!$C$7:$AI$58,29,FALSE),0)</f>
        <v>2</v>
      </c>
      <c r="AF19">
        <f>IFERROR(VLOOKUP(C19,'COPY DATA XPRO'!$C$7:$AI$58,30,FALSE),0)</f>
        <v>4</v>
      </c>
      <c r="AG19">
        <f>IFERROR(VLOOKUP(C19,'COPY DATA XPRO'!$C$7:$AI$58,31,FALSE),0)</f>
        <v>74.36</v>
      </c>
      <c r="AH19">
        <f>IFERROR(VLOOKUP(C19,'COPY DATA XPRO'!$C$7:$AI$58,32,FALSE),0)</f>
        <v>77.14</v>
      </c>
      <c r="AI19">
        <f>IFERROR(VLOOKUP(C19,'COPY DATA XPRO'!$C$7:$AI$58,33,FALSE),0)</f>
        <v>100</v>
      </c>
    </row>
    <row r="20" spans="2:35">
      <c r="C20" t="s">
        <v>92</v>
      </c>
      <c r="D20">
        <f>IFERROR(VLOOKUP(C20,'COPY DATA XPRO'!$C$7:$AI$58,2,FALSE),0)</f>
        <v>0</v>
      </c>
      <c r="E20">
        <f>IFERROR(VLOOKUP(C20,'COPY DATA XPRO'!$C$7:$AI$58,3,FALSE),0)</f>
        <v>23</v>
      </c>
      <c r="F20">
        <f>IFERROR(VLOOKUP(C20,'COPY DATA XPRO'!$C$7:$AI$58,4,FALSE),0)</f>
        <v>0</v>
      </c>
      <c r="G20">
        <f>IFERROR(VLOOKUP(C20,'COPY DATA XPRO'!$C$7:$AI$58,5,FALSE),0)</f>
        <v>0</v>
      </c>
      <c r="H20">
        <f>IFERROR(VLOOKUP(C20,'COPY DATA XPRO'!$C$7:$AI$58,6,FALSE),0)</f>
        <v>0</v>
      </c>
      <c r="I20">
        <f>IFERROR(VLOOKUP(C20,'COPY DATA XPRO'!$C$7:$AI$58,7,FALSE),0)</f>
        <v>0</v>
      </c>
      <c r="J20">
        <f>IFERROR(VLOOKUP(C20,'COPY DATA XPRO'!$C$7:$AI$58,8,FALSE),0)</f>
        <v>1</v>
      </c>
      <c r="K20">
        <f>IFERROR(VLOOKUP(C20,'COPY DATA XPRO'!$C$7:$AI$58,9,FALSE),0)</f>
        <v>0</v>
      </c>
      <c r="L20">
        <f>IFERROR(VLOOKUP(C20,'COPY DATA XPRO'!$C$7:$AI$58,10,FALSE),0)</f>
        <v>0</v>
      </c>
      <c r="M20">
        <f>IFERROR(VLOOKUP(C20,'COPY DATA XPRO'!$C$7:$AI$58,11,FALSE),0)</f>
        <v>0</v>
      </c>
      <c r="N20">
        <f>IFERROR(VLOOKUP(C20,'COPY DATA XPRO'!$C$7:$AI$58,12,FALSE),0)</f>
        <v>4</v>
      </c>
      <c r="O20">
        <f>IFERROR(VLOOKUP(C20,'COPY DATA XPRO'!$C$7:$AI$58,13,FALSE),0)</f>
        <v>0</v>
      </c>
      <c r="P20">
        <f>IFERROR(VLOOKUP(C20,'COPY DATA XPRO'!$C$7:$AI$58,14,FALSE),0)</f>
        <v>4</v>
      </c>
      <c r="Q20">
        <f>IFERROR(VLOOKUP(C20,'COPY DATA XPRO'!$C$7:$AI$58,15,FALSE),0)</f>
        <v>0</v>
      </c>
      <c r="R20">
        <f>IFERROR(VLOOKUP(C20,'COPY DATA XPRO'!$C$7:$AI$58,16,FALSE),0)</f>
        <v>0</v>
      </c>
      <c r="S20">
        <f>IFERROR(VLOOKUP(C20,'COPY DATA XPRO'!$C$7:$AI$58,17,FALSE),0)</f>
        <v>0</v>
      </c>
      <c r="T20">
        <f>IFERROR(VLOOKUP(C20,'COPY DATA XPRO'!$C$7:$AI$58,18,FALSE),0)</f>
        <v>0</v>
      </c>
      <c r="U20">
        <f>IFERROR(VLOOKUP(C20,'COPY DATA XPRO'!$C$7:$AI$58,19,FALSE),0)</f>
        <v>0</v>
      </c>
      <c r="V20">
        <f>IFERROR(VLOOKUP(C20,'COPY DATA XPRO'!$C$7:$AI$58,20,FALSE),0)</f>
        <v>0</v>
      </c>
      <c r="W20">
        <f>IFERROR(VLOOKUP(C20,'COPY DATA XPRO'!$C$7:$AI$58,21,FALSE),0)</f>
        <v>0</v>
      </c>
      <c r="X20">
        <f>IFERROR(VLOOKUP(C20,'COPY DATA XPRO'!$C$7:$AI$58,22,FALSE),0)</f>
        <v>0</v>
      </c>
      <c r="Y20">
        <f>IFERROR(VLOOKUP(C20,'COPY DATA XPRO'!$C$7:$AI$58,23,FALSE),0)</f>
        <v>1</v>
      </c>
      <c r="Z20">
        <f>IFERROR(VLOOKUP(C20,'COPY DATA XPRO'!$C$7:$AI$58,24,FALSE),0)</f>
        <v>12</v>
      </c>
      <c r="AA20">
        <f>IFERROR(VLOOKUP(C20,'COPY DATA XPRO'!$C$7:$AI$58,25,FALSE),0)</f>
        <v>0</v>
      </c>
      <c r="AB20">
        <f>IFERROR(VLOOKUP(C20,'COPY DATA XPRO'!$C$7:$AI$58,26,FALSE),0)</f>
        <v>0</v>
      </c>
      <c r="AC20">
        <f>IFERROR(VLOOKUP(C20,'COPY DATA XPRO'!$C$7:$AI$58,27,FALSE),0)</f>
        <v>0</v>
      </c>
      <c r="AD20">
        <f>IFERROR(VLOOKUP(C20,'COPY DATA XPRO'!$C$7:$AI$58,28,FALSE),0)</f>
        <v>0</v>
      </c>
      <c r="AE20">
        <f>IFERROR(VLOOKUP(C20,'COPY DATA XPRO'!$C$7:$AI$58,29,FALSE),0)</f>
        <v>0</v>
      </c>
      <c r="AF20">
        <f>IFERROR(VLOOKUP(C20,'COPY DATA XPRO'!$C$7:$AI$58,30,FALSE),0)</f>
        <v>5</v>
      </c>
      <c r="AG20">
        <f>IFERROR(VLOOKUP(C20,'COPY DATA XPRO'!$C$7:$AI$58,31,FALSE),0)</f>
        <v>73.91</v>
      </c>
      <c r="AH20">
        <f>IFERROR(VLOOKUP(C20,'COPY DATA XPRO'!$C$7:$AI$58,32,FALSE),0)</f>
        <v>66.67</v>
      </c>
      <c r="AI20">
        <f>IFERROR(VLOOKUP(C20,'COPY DATA XPRO'!$C$7:$AI$58,33,FALSE),0)</f>
        <v>70.59</v>
      </c>
    </row>
    <row r="21" spans="2:35">
      <c r="C21" t="s">
        <v>93</v>
      </c>
      <c r="D21">
        <f>IFERROR(VLOOKUP(C21,'COPY DATA XPRO'!$C$7:$AI$58,2,FALSE),0)</f>
        <v>0</v>
      </c>
      <c r="E21">
        <f>IFERROR(VLOOKUP(C21,'COPY DATA XPRO'!$C$7:$AI$58,3,FALSE),0)</f>
        <v>21</v>
      </c>
      <c r="F21">
        <f>IFERROR(VLOOKUP(C21,'COPY DATA XPRO'!$C$7:$AI$58,4,FALSE),0)</f>
        <v>0</v>
      </c>
      <c r="G21">
        <f>IFERROR(VLOOKUP(C21,'COPY DATA XPRO'!$C$7:$AI$58,5,FALSE),0)</f>
        <v>0</v>
      </c>
      <c r="H21">
        <f>IFERROR(VLOOKUP(C21,'COPY DATA XPRO'!$C$7:$AI$58,6,FALSE),0)</f>
        <v>0</v>
      </c>
      <c r="I21">
        <f>IFERROR(VLOOKUP(C21,'COPY DATA XPRO'!$C$7:$AI$58,7,FALSE),0)</f>
        <v>0</v>
      </c>
      <c r="J21">
        <f>IFERROR(VLOOKUP(C21,'COPY DATA XPRO'!$C$7:$AI$58,8,FALSE),0)</f>
        <v>1</v>
      </c>
      <c r="K21">
        <f>IFERROR(VLOOKUP(C21,'COPY DATA XPRO'!$C$7:$AI$58,9,FALSE),0)</f>
        <v>0</v>
      </c>
      <c r="L21">
        <f>IFERROR(VLOOKUP(C21,'COPY DATA XPRO'!$C$7:$AI$58,10,FALSE),0)</f>
        <v>0</v>
      </c>
      <c r="M21">
        <f>IFERROR(VLOOKUP(C21,'COPY DATA XPRO'!$C$7:$AI$58,11,FALSE),0)</f>
        <v>3</v>
      </c>
      <c r="N21">
        <f>IFERROR(VLOOKUP(C21,'COPY DATA XPRO'!$C$7:$AI$58,12,FALSE),0)</f>
        <v>0</v>
      </c>
      <c r="O21">
        <f>IFERROR(VLOOKUP(C21,'COPY DATA XPRO'!$C$7:$AI$58,13,FALSE),0)</f>
        <v>0</v>
      </c>
      <c r="P21">
        <f>IFERROR(VLOOKUP(C21,'COPY DATA XPRO'!$C$7:$AI$58,14,FALSE),0)</f>
        <v>3</v>
      </c>
      <c r="Q21">
        <f>IFERROR(VLOOKUP(C21,'COPY DATA XPRO'!$C$7:$AI$58,15,FALSE),0)</f>
        <v>1</v>
      </c>
      <c r="R21">
        <f>IFERROR(VLOOKUP(C21,'COPY DATA XPRO'!$C$7:$AI$58,16,FALSE),0)</f>
        <v>0</v>
      </c>
      <c r="S21">
        <f>IFERROR(VLOOKUP(C21,'COPY DATA XPRO'!$C$7:$AI$58,17,FALSE),0)</f>
        <v>0</v>
      </c>
      <c r="T21">
        <f>IFERROR(VLOOKUP(C21,'COPY DATA XPRO'!$C$7:$AI$58,18,FALSE),0)</f>
        <v>0</v>
      </c>
      <c r="U21">
        <f>IFERROR(VLOOKUP(C21,'COPY DATA XPRO'!$C$7:$AI$58,19,FALSE),0)</f>
        <v>0</v>
      </c>
      <c r="V21">
        <f>IFERROR(VLOOKUP(C21,'COPY DATA XPRO'!$C$7:$AI$58,20,FALSE),0)</f>
        <v>0</v>
      </c>
      <c r="W21">
        <f>IFERROR(VLOOKUP(C21,'COPY DATA XPRO'!$C$7:$AI$58,21,FALSE),0)</f>
        <v>0</v>
      </c>
      <c r="X21">
        <f>IFERROR(VLOOKUP(C21,'COPY DATA XPRO'!$C$7:$AI$58,22,FALSE),0)</f>
        <v>1</v>
      </c>
      <c r="Y21">
        <f>IFERROR(VLOOKUP(C21,'COPY DATA XPRO'!$C$7:$AI$58,23,FALSE),0)</f>
        <v>0</v>
      </c>
      <c r="Z21">
        <f>IFERROR(VLOOKUP(C21,'COPY DATA XPRO'!$C$7:$AI$58,24,FALSE),0)</f>
        <v>15</v>
      </c>
      <c r="AA21">
        <f>IFERROR(VLOOKUP(C21,'COPY DATA XPRO'!$C$7:$AI$58,25,FALSE),0)</f>
        <v>0</v>
      </c>
      <c r="AB21">
        <f>IFERROR(VLOOKUP(C21,'COPY DATA XPRO'!$C$7:$AI$58,26,FALSE),0)</f>
        <v>0</v>
      </c>
      <c r="AC21">
        <f>IFERROR(VLOOKUP(C21,'COPY DATA XPRO'!$C$7:$AI$58,27,FALSE),0)</f>
        <v>0</v>
      </c>
      <c r="AD21">
        <f>IFERROR(VLOOKUP(C21,'COPY DATA XPRO'!$C$7:$AI$58,28,FALSE),0)</f>
        <v>0</v>
      </c>
      <c r="AE21">
        <f>IFERROR(VLOOKUP(C21,'COPY DATA XPRO'!$C$7:$AI$58,29,FALSE),0)</f>
        <v>0</v>
      </c>
      <c r="AF21">
        <f>IFERROR(VLOOKUP(C21,'COPY DATA XPRO'!$C$7:$AI$58,30,FALSE),0)</f>
        <v>1</v>
      </c>
      <c r="AG21">
        <f>IFERROR(VLOOKUP(C21,'COPY DATA XPRO'!$C$7:$AI$58,31,FALSE),0)</f>
        <v>90.48</v>
      </c>
      <c r="AH21">
        <f>IFERROR(VLOOKUP(C21,'COPY DATA XPRO'!$C$7:$AI$58,32,FALSE),0)</f>
        <v>75</v>
      </c>
      <c r="AI21">
        <f>IFERROR(VLOOKUP(C21,'COPY DATA XPRO'!$C$7:$AI$58,33,FALSE),0)</f>
        <v>78.95</v>
      </c>
    </row>
    <row r="22" spans="2:35">
      <c r="C22" t="s">
        <v>94</v>
      </c>
      <c r="D22">
        <f>IFERROR(VLOOKUP(C22,'COPY DATA XPRO'!$C$7:$AI$58,2,FALSE),0)</f>
        <v>0</v>
      </c>
      <c r="E22">
        <f>IFERROR(VLOOKUP(C22,'COPY DATA XPRO'!$C$7:$AI$58,3,FALSE),0)</f>
        <v>21</v>
      </c>
      <c r="F22">
        <f>IFERROR(VLOOKUP(C22,'COPY DATA XPRO'!$C$7:$AI$58,4,FALSE),0)</f>
        <v>0</v>
      </c>
      <c r="G22">
        <f>IFERROR(VLOOKUP(C22,'COPY DATA XPRO'!$C$7:$AI$58,5,FALSE),0)</f>
        <v>0</v>
      </c>
      <c r="H22">
        <f>IFERROR(VLOOKUP(C22,'COPY DATA XPRO'!$C$7:$AI$58,6,FALSE),0)</f>
        <v>0</v>
      </c>
      <c r="I22">
        <f>IFERROR(VLOOKUP(C22,'COPY DATA XPRO'!$C$7:$AI$58,7,FALSE),0)</f>
        <v>0</v>
      </c>
      <c r="J22">
        <f>IFERROR(VLOOKUP(C22,'COPY DATA XPRO'!$C$7:$AI$58,8,FALSE),0)</f>
        <v>4</v>
      </c>
      <c r="K22">
        <f>IFERROR(VLOOKUP(C22,'COPY DATA XPRO'!$C$7:$AI$58,9,FALSE),0)</f>
        <v>0</v>
      </c>
      <c r="L22">
        <f>IFERROR(VLOOKUP(C22,'COPY DATA XPRO'!$C$7:$AI$58,10,FALSE),0)</f>
        <v>0</v>
      </c>
      <c r="M22">
        <f>IFERROR(VLOOKUP(C22,'COPY DATA XPRO'!$C$7:$AI$58,11,FALSE),0)</f>
        <v>0</v>
      </c>
      <c r="N22">
        <f>IFERROR(VLOOKUP(C22,'COPY DATA XPRO'!$C$7:$AI$58,12,FALSE),0)</f>
        <v>0</v>
      </c>
      <c r="O22">
        <f>IFERROR(VLOOKUP(C22,'COPY DATA XPRO'!$C$7:$AI$58,13,FALSE),0)</f>
        <v>0</v>
      </c>
      <c r="P22">
        <f>IFERROR(VLOOKUP(C22,'COPY DATA XPRO'!$C$7:$AI$58,14,FALSE),0)</f>
        <v>0</v>
      </c>
      <c r="Q22">
        <f>IFERROR(VLOOKUP(C22,'COPY DATA XPRO'!$C$7:$AI$58,15,FALSE),0)</f>
        <v>0</v>
      </c>
      <c r="R22">
        <f>IFERROR(VLOOKUP(C22,'COPY DATA XPRO'!$C$7:$AI$58,16,FALSE),0)</f>
        <v>0</v>
      </c>
      <c r="S22">
        <f>IFERROR(VLOOKUP(C22,'COPY DATA XPRO'!$C$7:$AI$58,17,FALSE),0)</f>
        <v>0</v>
      </c>
      <c r="T22">
        <f>IFERROR(VLOOKUP(C22,'COPY DATA XPRO'!$C$7:$AI$58,18,FALSE),0)</f>
        <v>0</v>
      </c>
      <c r="U22">
        <f>IFERROR(VLOOKUP(C22,'COPY DATA XPRO'!$C$7:$AI$58,19,FALSE),0)</f>
        <v>0</v>
      </c>
      <c r="V22">
        <f>IFERROR(VLOOKUP(C22,'COPY DATA XPRO'!$C$7:$AI$58,20,FALSE),0)</f>
        <v>0</v>
      </c>
      <c r="W22">
        <f>IFERROR(VLOOKUP(C22,'COPY DATA XPRO'!$C$7:$AI$58,21,FALSE),0)</f>
        <v>0</v>
      </c>
      <c r="X22">
        <f>IFERROR(VLOOKUP(C22,'COPY DATA XPRO'!$C$7:$AI$58,22,FALSE),0)</f>
        <v>0</v>
      </c>
      <c r="Y22">
        <f>IFERROR(VLOOKUP(C22,'COPY DATA XPRO'!$C$7:$AI$58,23,FALSE),0)</f>
        <v>1</v>
      </c>
      <c r="Z22">
        <f>IFERROR(VLOOKUP(C22,'COPY DATA XPRO'!$C$7:$AI$58,24,FALSE),0)</f>
        <v>16</v>
      </c>
      <c r="AA22">
        <f>IFERROR(VLOOKUP(C22,'COPY DATA XPRO'!$C$7:$AI$58,25,FALSE),0)</f>
        <v>0</v>
      </c>
      <c r="AB22">
        <f>IFERROR(VLOOKUP(C22,'COPY DATA XPRO'!$C$7:$AI$58,26,FALSE),0)</f>
        <v>0</v>
      </c>
      <c r="AC22">
        <f>IFERROR(VLOOKUP(C22,'COPY DATA XPRO'!$C$7:$AI$58,27,FALSE),0)</f>
        <v>0</v>
      </c>
      <c r="AD22">
        <f>IFERROR(VLOOKUP(C22,'COPY DATA XPRO'!$C$7:$AI$58,28,FALSE),0)</f>
        <v>0</v>
      </c>
      <c r="AE22">
        <f>IFERROR(VLOOKUP(C22,'COPY DATA XPRO'!$C$7:$AI$58,29,FALSE),0)</f>
        <v>0</v>
      </c>
      <c r="AF22">
        <f>IFERROR(VLOOKUP(C22,'COPY DATA XPRO'!$C$7:$AI$58,30,FALSE),0)</f>
        <v>0</v>
      </c>
      <c r="AG22">
        <f>IFERROR(VLOOKUP(C22,'COPY DATA XPRO'!$C$7:$AI$58,31,FALSE),0)</f>
        <v>80.95</v>
      </c>
      <c r="AH22">
        <f>IFERROR(VLOOKUP(C22,'COPY DATA XPRO'!$C$7:$AI$58,32,FALSE),0)</f>
        <v>76.19</v>
      </c>
      <c r="AI22">
        <f>IFERROR(VLOOKUP(C22,'COPY DATA XPRO'!$C$7:$AI$58,33,FALSE),0)</f>
        <v>94.12</v>
      </c>
    </row>
    <row r="23" spans="2:35">
      <c r="C23" t="s">
        <v>95</v>
      </c>
      <c r="D23">
        <f>IFERROR(VLOOKUP(C23,'COPY DATA XPRO'!$C$7:$AI$58,2,FALSE),0)</f>
        <v>0</v>
      </c>
      <c r="E23">
        <f>IFERROR(VLOOKUP(C23,'COPY DATA XPRO'!$C$7:$AI$58,3,FALSE),0)</f>
        <v>9</v>
      </c>
      <c r="F23">
        <f>IFERROR(VLOOKUP(C23,'COPY DATA XPRO'!$C$7:$AI$58,4,FALSE),0)</f>
        <v>0</v>
      </c>
      <c r="G23">
        <f>IFERROR(VLOOKUP(C23,'COPY DATA XPRO'!$C$7:$AI$58,5,FALSE),0)</f>
        <v>0</v>
      </c>
      <c r="H23">
        <f>IFERROR(VLOOKUP(C23,'COPY DATA XPRO'!$C$7:$AI$58,6,FALSE),0)</f>
        <v>0</v>
      </c>
      <c r="I23">
        <f>IFERROR(VLOOKUP(C23,'COPY DATA XPRO'!$C$7:$AI$58,7,FALSE),0)</f>
        <v>0</v>
      </c>
      <c r="J23">
        <f>IFERROR(VLOOKUP(C23,'COPY DATA XPRO'!$C$7:$AI$58,8,FALSE),0)</f>
        <v>2</v>
      </c>
      <c r="K23">
        <f>IFERROR(VLOOKUP(C23,'COPY DATA XPRO'!$C$7:$AI$58,9,FALSE),0)</f>
        <v>0</v>
      </c>
      <c r="L23">
        <f>IFERROR(VLOOKUP(C23,'COPY DATA XPRO'!$C$7:$AI$58,10,FALSE),0)</f>
        <v>0</v>
      </c>
      <c r="M23">
        <f>IFERROR(VLOOKUP(C23,'COPY DATA XPRO'!$C$7:$AI$58,11,FALSE),0)</f>
        <v>1</v>
      </c>
      <c r="N23">
        <f>IFERROR(VLOOKUP(C23,'COPY DATA XPRO'!$C$7:$AI$58,12,FALSE),0)</f>
        <v>0</v>
      </c>
      <c r="O23">
        <f>IFERROR(VLOOKUP(C23,'COPY DATA XPRO'!$C$7:$AI$58,13,FALSE),0)</f>
        <v>0</v>
      </c>
      <c r="P23">
        <f>IFERROR(VLOOKUP(C23,'COPY DATA XPRO'!$C$7:$AI$58,14,FALSE),0)</f>
        <v>1</v>
      </c>
      <c r="Q23">
        <f>IFERROR(VLOOKUP(C23,'COPY DATA XPRO'!$C$7:$AI$58,15,FALSE),0)</f>
        <v>0</v>
      </c>
      <c r="R23">
        <f>IFERROR(VLOOKUP(C23,'COPY DATA XPRO'!$C$7:$AI$58,16,FALSE),0)</f>
        <v>0</v>
      </c>
      <c r="S23">
        <f>IFERROR(VLOOKUP(C23,'COPY DATA XPRO'!$C$7:$AI$58,17,FALSE),0)</f>
        <v>0</v>
      </c>
      <c r="T23">
        <f>IFERROR(VLOOKUP(C23,'COPY DATA XPRO'!$C$7:$AI$58,18,FALSE),0)</f>
        <v>0</v>
      </c>
      <c r="U23">
        <f>IFERROR(VLOOKUP(C23,'COPY DATA XPRO'!$C$7:$AI$58,19,FALSE),0)</f>
        <v>0</v>
      </c>
      <c r="V23">
        <f>IFERROR(VLOOKUP(C23,'COPY DATA XPRO'!$C$7:$AI$58,20,FALSE),0)</f>
        <v>0</v>
      </c>
      <c r="W23">
        <f>IFERROR(VLOOKUP(C23,'COPY DATA XPRO'!$C$7:$AI$58,21,FALSE),0)</f>
        <v>0</v>
      </c>
      <c r="X23">
        <f>IFERROR(VLOOKUP(C23,'COPY DATA XPRO'!$C$7:$AI$58,22,FALSE),0)</f>
        <v>0</v>
      </c>
      <c r="Y23">
        <f>IFERROR(VLOOKUP(C23,'COPY DATA XPRO'!$C$7:$AI$58,23,FALSE),0)</f>
        <v>0</v>
      </c>
      <c r="Z23">
        <f>IFERROR(VLOOKUP(C23,'COPY DATA XPRO'!$C$7:$AI$58,24,FALSE),0)</f>
        <v>6</v>
      </c>
      <c r="AA23">
        <f>IFERROR(VLOOKUP(C23,'COPY DATA XPRO'!$C$7:$AI$58,25,FALSE),0)</f>
        <v>0</v>
      </c>
      <c r="AB23">
        <f>IFERROR(VLOOKUP(C23,'COPY DATA XPRO'!$C$7:$AI$58,26,FALSE),0)</f>
        <v>0</v>
      </c>
      <c r="AC23">
        <f>IFERROR(VLOOKUP(C23,'COPY DATA XPRO'!$C$7:$AI$58,27,FALSE),0)</f>
        <v>0</v>
      </c>
      <c r="AD23">
        <f>IFERROR(VLOOKUP(C23,'COPY DATA XPRO'!$C$7:$AI$58,28,FALSE),0)</f>
        <v>0</v>
      </c>
      <c r="AE23">
        <f>IFERROR(VLOOKUP(C23,'COPY DATA XPRO'!$C$7:$AI$58,29,FALSE),0)</f>
        <v>0</v>
      </c>
      <c r="AF23">
        <f>IFERROR(VLOOKUP(C23,'COPY DATA XPRO'!$C$7:$AI$58,30,FALSE),0)</f>
        <v>0</v>
      </c>
      <c r="AG23">
        <f>IFERROR(VLOOKUP(C23,'COPY DATA XPRO'!$C$7:$AI$58,31,FALSE),0)</f>
        <v>77.78</v>
      </c>
      <c r="AH23">
        <f>IFERROR(VLOOKUP(C23,'COPY DATA XPRO'!$C$7:$AI$58,32,FALSE),0)</f>
        <v>66.67</v>
      </c>
      <c r="AI23">
        <f>IFERROR(VLOOKUP(C23,'COPY DATA XPRO'!$C$7:$AI$58,33,FALSE),0)</f>
        <v>85.71</v>
      </c>
    </row>
    <row r="24" spans="2:35">
      <c r="C24" t="s">
        <v>96</v>
      </c>
      <c r="D24">
        <f>IFERROR(VLOOKUP(C24,'COPY DATA XPRO'!$C$7:$AI$58,2,FALSE),0)</f>
        <v>0</v>
      </c>
      <c r="E24">
        <f>IFERROR(VLOOKUP(C24,'COPY DATA XPRO'!$C$7:$AI$58,3,FALSE),0)</f>
        <v>10</v>
      </c>
      <c r="F24">
        <f>IFERROR(VLOOKUP(C24,'COPY DATA XPRO'!$C$7:$AI$58,4,FALSE),0)</f>
        <v>0</v>
      </c>
      <c r="G24">
        <f>IFERROR(VLOOKUP(C24,'COPY DATA XPRO'!$C$7:$AI$58,5,FALSE),0)</f>
        <v>0</v>
      </c>
      <c r="H24">
        <f>IFERROR(VLOOKUP(C24,'COPY DATA XPRO'!$C$7:$AI$58,6,FALSE),0)</f>
        <v>0</v>
      </c>
      <c r="I24">
        <f>IFERROR(VLOOKUP(C24,'COPY DATA XPRO'!$C$7:$AI$58,7,FALSE),0)</f>
        <v>0</v>
      </c>
      <c r="J24">
        <f>IFERROR(VLOOKUP(C24,'COPY DATA XPRO'!$C$7:$AI$58,8,FALSE),0)</f>
        <v>0</v>
      </c>
      <c r="K24">
        <f>IFERROR(VLOOKUP(C24,'COPY DATA XPRO'!$C$7:$AI$58,9,FALSE),0)</f>
        <v>0</v>
      </c>
      <c r="L24">
        <f>IFERROR(VLOOKUP(C24,'COPY DATA XPRO'!$C$7:$AI$58,10,FALSE),0)</f>
        <v>0</v>
      </c>
      <c r="M24">
        <f>IFERROR(VLOOKUP(C24,'COPY DATA XPRO'!$C$7:$AI$58,11,FALSE),0)</f>
        <v>0</v>
      </c>
      <c r="N24">
        <f>IFERROR(VLOOKUP(C24,'COPY DATA XPRO'!$C$7:$AI$58,12,FALSE),0)</f>
        <v>0</v>
      </c>
      <c r="O24">
        <f>IFERROR(VLOOKUP(C24,'COPY DATA XPRO'!$C$7:$AI$58,13,FALSE),0)</f>
        <v>0</v>
      </c>
      <c r="P24">
        <f>IFERROR(VLOOKUP(C24,'COPY DATA XPRO'!$C$7:$AI$58,14,FALSE),0)</f>
        <v>0</v>
      </c>
      <c r="Q24">
        <f>IFERROR(VLOOKUP(C24,'COPY DATA XPRO'!$C$7:$AI$58,15,FALSE),0)</f>
        <v>0</v>
      </c>
      <c r="R24">
        <f>IFERROR(VLOOKUP(C24,'COPY DATA XPRO'!$C$7:$AI$58,16,FALSE),0)</f>
        <v>0</v>
      </c>
      <c r="S24">
        <f>IFERROR(VLOOKUP(C24,'COPY DATA XPRO'!$C$7:$AI$58,17,FALSE),0)</f>
        <v>0</v>
      </c>
      <c r="T24">
        <f>IFERROR(VLOOKUP(C24,'COPY DATA XPRO'!$C$7:$AI$58,18,FALSE),0)</f>
        <v>0</v>
      </c>
      <c r="U24">
        <f>IFERROR(VLOOKUP(C24,'COPY DATA XPRO'!$C$7:$AI$58,19,FALSE),0)</f>
        <v>0</v>
      </c>
      <c r="V24">
        <f>IFERROR(VLOOKUP(C24,'COPY DATA XPRO'!$C$7:$AI$58,20,FALSE),0)</f>
        <v>0</v>
      </c>
      <c r="W24">
        <f>IFERROR(VLOOKUP(C24,'COPY DATA XPRO'!$C$7:$AI$58,21,FALSE),0)</f>
        <v>0</v>
      </c>
      <c r="X24">
        <f>IFERROR(VLOOKUP(C24,'COPY DATA XPRO'!$C$7:$AI$58,22,FALSE),0)</f>
        <v>0</v>
      </c>
      <c r="Y24">
        <f>IFERROR(VLOOKUP(C24,'COPY DATA XPRO'!$C$7:$AI$58,23,FALSE),0)</f>
        <v>0</v>
      </c>
      <c r="Z24">
        <f>IFERROR(VLOOKUP(C24,'COPY DATA XPRO'!$C$7:$AI$58,24,FALSE),0)</f>
        <v>10</v>
      </c>
      <c r="AA24">
        <f>IFERROR(VLOOKUP(C24,'COPY DATA XPRO'!$C$7:$AI$58,25,FALSE),0)</f>
        <v>0</v>
      </c>
      <c r="AB24">
        <f>IFERROR(VLOOKUP(C24,'COPY DATA XPRO'!$C$7:$AI$58,26,FALSE),0)</f>
        <v>0</v>
      </c>
      <c r="AC24">
        <f>IFERROR(VLOOKUP(C24,'COPY DATA XPRO'!$C$7:$AI$58,27,FALSE),0)</f>
        <v>0</v>
      </c>
      <c r="AD24">
        <f>IFERROR(VLOOKUP(C24,'COPY DATA XPRO'!$C$7:$AI$58,28,FALSE),0)</f>
        <v>0</v>
      </c>
      <c r="AE24">
        <f>IFERROR(VLOOKUP(C24,'COPY DATA XPRO'!$C$7:$AI$58,29,FALSE),0)</f>
        <v>0</v>
      </c>
      <c r="AF24">
        <f>IFERROR(VLOOKUP(C24,'COPY DATA XPRO'!$C$7:$AI$58,30,FALSE),0)</f>
        <v>0</v>
      </c>
      <c r="AG24">
        <f>IFERROR(VLOOKUP(C24,'COPY DATA XPRO'!$C$7:$AI$58,31,FALSE),0)</f>
        <v>100</v>
      </c>
      <c r="AH24">
        <f>IFERROR(VLOOKUP(C24,'COPY DATA XPRO'!$C$7:$AI$58,32,FALSE),0)</f>
        <v>100</v>
      </c>
      <c r="AI24">
        <f>IFERROR(VLOOKUP(C24,'COPY DATA XPRO'!$C$7:$AI$58,33,FALSE),0)</f>
        <v>100</v>
      </c>
    </row>
    <row r="25" spans="2:35">
      <c r="C25" t="s">
        <v>97</v>
      </c>
      <c r="D25">
        <f>IFERROR(VLOOKUP(C25,'COPY DATA XPRO'!$C$7:$AI$58,2,FALSE),0)</f>
        <v>0</v>
      </c>
      <c r="E25">
        <f>IFERROR(VLOOKUP(C25,'COPY DATA XPRO'!$C$7:$AI$58,3,FALSE),0)</f>
        <v>11</v>
      </c>
      <c r="F25">
        <f>IFERROR(VLOOKUP(C25,'COPY DATA XPRO'!$C$7:$AI$58,4,FALSE),0)</f>
        <v>0</v>
      </c>
      <c r="G25">
        <f>IFERROR(VLOOKUP(C25,'COPY DATA XPRO'!$C$7:$AI$58,5,FALSE),0)</f>
        <v>0</v>
      </c>
      <c r="H25">
        <f>IFERROR(VLOOKUP(C25,'COPY DATA XPRO'!$C$7:$AI$58,6,FALSE),0)</f>
        <v>0</v>
      </c>
      <c r="I25">
        <f>IFERROR(VLOOKUP(C25,'COPY DATA XPRO'!$C$7:$AI$58,7,FALSE),0)</f>
        <v>0</v>
      </c>
      <c r="J25">
        <f>IFERROR(VLOOKUP(C25,'COPY DATA XPRO'!$C$7:$AI$58,8,FALSE),0)</f>
        <v>0</v>
      </c>
      <c r="K25">
        <f>IFERROR(VLOOKUP(C25,'COPY DATA XPRO'!$C$7:$AI$58,9,FALSE),0)</f>
        <v>0</v>
      </c>
      <c r="L25">
        <f>IFERROR(VLOOKUP(C25,'COPY DATA XPRO'!$C$7:$AI$58,10,FALSE),0)</f>
        <v>0</v>
      </c>
      <c r="M25">
        <f>IFERROR(VLOOKUP(C25,'COPY DATA XPRO'!$C$7:$AI$58,11,FALSE),0)</f>
        <v>0</v>
      </c>
      <c r="N25">
        <f>IFERROR(VLOOKUP(C25,'COPY DATA XPRO'!$C$7:$AI$58,12,FALSE),0)</f>
        <v>0</v>
      </c>
      <c r="O25">
        <f>IFERROR(VLOOKUP(C25,'COPY DATA XPRO'!$C$7:$AI$58,13,FALSE),0)</f>
        <v>0</v>
      </c>
      <c r="P25">
        <f>IFERROR(VLOOKUP(C25,'COPY DATA XPRO'!$C$7:$AI$58,14,FALSE),0)</f>
        <v>0</v>
      </c>
      <c r="Q25">
        <f>IFERROR(VLOOKUP(C25,'COPY DATA XPRO'!$C$7:$AI$58,15,FALSE),0)</f>
        <v>0</v>
      </c>
      <c r="R25">
        <f>IFERROR(VLOOKUP(C25,'COPY DATA XPRO'!$C$7:$AI$58,16,FALSE),0)</f>
        <v>0</v>
      </c>
      <c r="S25">
        <f>IFERROR(VLOOKUP(C25,'COPY DATA XPRO'!$C$7:$AI$58,17,FALSE),0)</f>
        <v>0</v>
      </c>
      <c r="T25">
        <f>IFERROR(VLOOKUP(C25,'COPY DATA XPRO'!$C$7:$AI$58,18,FALSE),0)</f>
        <v>0</v>
      </c>
      <c r="U25">
        <f>IFERROR(VLOOKUP(C25,'COPY DATA XPRO'!$C$7:$AI$58,19,FALSE),0)</f>
        <v>0</v>
      </c>
      <c r="V25">
        <f>IFERROR(VLOOKUP(C25,'COPY DATA XPRO'!$C$7:$AI$58,20,FALSE),0)</f>
        <v>0</v>
      </c>
      <c r="W25">
        <f>IFERROR(VLOOKUP(C25,'COPY DATA XPRO'!$C$7:$AI$58,21,FALSE),0)</f>
        <v>0</v>
      </c>
      <c r="X25">
        <f>IFERROR(VLOOKUP(C25,'COPY DATA XPRO'!$C$7:$AI$58,22,FALSE),0)</f>
        <v>0</v>
      </c>
      <c r="Y25">
        <f>IFERROR(VLOOKUP(C25,'COPY DATA XPRO'!$C$7:$AI$58,23,FALSE),0)</f>
        <v>0</v>
      </c>
      <c r="Z25">
        <f>IFERROR(VLOOKUP(C25,'COPY DATA XPRO'!$C$7:$AI$58,24,FALSE),0)</f>
        <v>8</v>
      </c>
      <c r="AA25">
        <f>IFERROR(VLOOKUP(C25,'COPY DATA XPRO'!$C$7:$AI$58,25,FALSE),0)</f>
        <v>2</v>
      </c>
      <c r="AB25">
        <f>IFERROR(VLOOKUP(C25,'COPY DATA XPRO'!$C$7:$AI$58,26,FALSE),0)</f>
        <v>0</v>
      </c>
      <c r="AC25">
        <f>IFERROR(VLOOKUP(C25,'COPY DATA XPRO'!$C$7:$AI$58,27,FALSE),0)</f>
        <v>0</v>
      </c>
      <c r="AD25">
        <f>IFERROR(VLOOKUP(C25,'COPY DATA XPRO'!$C$7:$AI$58,28,FALSE),0)</f>
        <v>0</v>
      </c>
      <c r="AE25">
        <f>IFERROR(VLOOKUP(C25,'COPY DATA XPRO'!$C$7:$AI$58,29,FALSE),0)</f>
        <v>2</v>
      </c>
      <c r="AF25">
        <f>IFERROR(VLOOKUP(C25,'COPY DATA XPRO'!$C$7:$AI$58,30,FALSE),0)</f>
        <v>1</v>
      </c>
      <c r="AG25">
        <f>IFERROR(VLOOKUP(C25,'COPY DATA XPRO'!$C$7:$AI$58,31,FALSE),0)</f>
        <v>90.91</v>
      </c>
      <c r="AH25">
        <f>IFERROR(VLOOKUP(C25,'COPY DATA XPRO'!$C$7:$AI$58,32,FALSE),0)</f>
        <v>80</v>
      </c>
      <c r="AI25">
        <f>IFERROR(VLOOKUP(C25,'COPY DATA XPRO'!$C$7:$AI$58,33,FALSE),0)</f>
        <v>100</v>
      </c>
    </row>
    <row r="26" spans="2:35">
      <c r="C26" t="s">
        <v>98</v>
      </c>
      <c r="D26">
        <f>IFERROR(VLOOKUP(C26,'COPY DATA XPRO'!$C$7:$AI$58,2,FALSE),0)</f>
        <v>0</v>
      </c>
      <c r="E26">
        <f>IFERROR(VLOOKUP(C26,'COPY DATA XPRO'!$C$7:$AI$58,3,FALSE),0)</f>
        <v>25</v>
      </c>
      <c r="F26">
        <f>IFERROR(VLOOKUP(C26,'COPY DATA XPRO'!$C$7:$AI$58,4,FALSE),0)</f>
        <v>0</v>
      </c>
      <c r="G26">
        <f>IFERROR(VLOOKUP(C26,'COPY DATA XPRO'!$C$7:$AI$58,5,FALSE),0)</f>
        <v>0</v>
      </c>
      <c r="H26">
        <f>IFERROR(VLOOKUP(C26,'COPY DATA XPRO'!$C$7:$AI$58,6,FALSE),0)</f>
        <v>0</v>
      </c>
      <c r="I26">
        <f>IFERROR(VLOOKUP(C26,'COPY DATA XPRO'!$C$7:$AI$58,7,FALSE),0)</f>
        <v>0</v>
      </c>
      <c r="J26">
        <f>IFERROR(VLOOKUP(C26,'COPY DATA XPRO'!$C$7:$AI$58,8,FALSE),0)</f>
        <v>2</v>
      </c>
      <c r="K26">
        <f>IFERROR(VLOOKUP(C26,'COPY DATA XPRO'!$C$7:$AI$58,9,FALSE),0)</f>
        <v>0</v>
      </c>
      <c r="L26">
        <f>IFERROR(VLOOKUP(C26,'COPY DATA XPRO'!$C$7:$AI$58,10,FALSE),0)</f>
        <v>0</v>
      </c>
      <c r="M26">
        <f>IFERROR(VLOOKUP(C26,'COPY DATA XPRO'!$C$7:$AI$58,11,FALSE),0)</f>
        <v>0</v>
      </c>
      <c r="N26">
        <f>IFERROR(VLOOKUP(C26,'COPY DATA XPRO'!$C$7:$AI$58,12,FALSE),0)</f>
        <v>0</v>
      </c>
      <c r="O26">
        <f>IFERROR(VLOOKUP(C26,'COPY DATA XPRO'!$C$7:$AI$58,13,FALSE),0)</f>
        <v>0</v>
      </c>
      <c r="P26">
        <f>IFERROR(VLOOKUP(C26,'COPY DATA XPRO'!$C$7:$AI$58,14,FALSE),0)</f>
        <v>0</v>
      </c>
      <c r="Q26">
        <f>IFERROR(VLOOKUP(C26,'COPY DATA XPRO'!$C$7:$AI$58,15,FALSE),0)</f>
        <v>0</v>
      </c>
      <c r="R26">
        <f>IFERROR(VLOOKUP(C26,'COPY DATA XPRO'!$C$7:$AI$58,16,FALSE),0)</f>
        <v>0</v>
      </c>
      <c r="S26">
        <f>IFERROR(VLOOKUP(C26,'COPY DATA XPRO'!$C$7:$AI$58,17,FALSE),0)</f>
        <v>0</v>
      </c>
      <c r="T26">
        <f>IFERROR(VLOOKUP(C26,'COPY DATA XPRO'!$C$7:$AI$58,18,FALSE),0)</f>
        <v>0</v>
      </c>
      <c r="U26">
        <f>IFERROR(VLOOKUP(C26,'COPY DATA XPRO'!$C$7:$AI$58,19,FALSE),0)</f>
        <v>0</v>
      </c>
      <c r="V26">
        <f>IFERROR(VLOOKUP(C26,'COPY DATA XPRO'!$C$7:$AI$58,20,FALSE),0)</f>
        <v>0</v>
      </c>
      <c r="W26">
        <f>IFERROR(VLOOKUP(C26,'COPY DATA XPRO'!$C$7:$AI$58,21,FALSE),0)</f>
        <v>0</v>
      </c>
      <c r="X26">
        <f>IFERROR(VLOOKUP(C26,'COPY DATA XPRO'!$C$7:$AI$58,22,FALSE),0)</f>
        <v>0</v>
      </c>
      <c r="Y26">
        <f>IFERROR(VLOOKUP(C26,'COPY DATA XPRO'!$C$7:$AI$58,23,FALSE),0)</f>
        <v>2</v>
      </c>
      <c r="Z26">
        <f>IFERROR(VLOOKUP(C26,'COPY DATA XPRO'!$C$7:$AI$58,24,FALSE),0)</f>
        <v>18</v>
      </c>
      <c r="AA26">
        <f>IFERROR(VLOOKUP(C26,'COPY DATA XPRO'!$C$7:$AI$58,25,FALSE),0)</f>
        <v>0</v>
      </c>
      <c r="AB26">
        <f>IFERROR(VLOOKUP(C26,'COPY DATA XPRO'!$C$7:$AI$58,26,FALSE),0)</f>
        <v>0</v>
      </c>
      <c r="AC26">
        <f>IFERROR(VLOOKUP(C26,'COPY DATA XPRO'!$C$7:$AI$58,27,FALSE),0)</f>
        <v>0</v>
      </c>
      <c r="AD26">
        <f>IFERROR(VLOOKUP(C26,'COPY DATA XPRO'!$C$7:$AI$58,28,FALSE),0)</f>
        <v>0</v>
      </c>
      <c r="AE26">
        <f>IFERROR(VLOOKUP(C26,'COPY DATA XPRO'!$C$7:$AI$58,29,FALSE),0)</f>
        <v>0</v>
      </c>
      <c r="AF26">
        <f>IFERROR(VLOOKUP(C26,'COPY DATA XPRO'!$C$7:$AI$58,30,FALSE),0)</f>
        <v>3</v>
      </c>
      <c r="AG26">
        <f>IFERROR(VLOOKUP(C26,'COPY DATA XPRO'!$C$7:$AI$58,31,FALSE),0)</f>
        <v>80</v>
      </c>
      <c r="AH26">
        <f>IFERROR(VLOOKUP(C26,'COPY DATA XPRO'!$C$7:$AI$58,32,FALSE),0)</f>
        <v>81.819999999999993</v>
      </c>
      <c r="AI26">
        <f>IFERROR(VLOOKUP(C26,'COPY DATA XPRO'!$C$7:$AI$58,33,FALSE),0)</f>
        <v>90</v>
      </c>
    </row>
    <row r="27" spans="2:35">
      <c r="B27" t="s">
        <v>42</v>
      </c>
      <c r="C27" t="s">
        <v>99</v>
      </c>
      <c r="D27">
        <f>IFERROR(VLOOKUP(C27,'COPY DATA XPRO'!$C$7:$AI$58,2,FALSE),0)</f>
        <v>0</v>
      </c>
      <c r="E27">
        <f>IFERROR(VLOOKUP(C27,'COPY DATA XPRO'!$C$7:$AI$58,3,FALSE),0)</f>
        <v>15</v>
      </c>
      <c r="F27">
        <f>IFERROR(VLOOKUP(C27,'COPY DATA XPRO'!$C$7:$AI$58,4,FALSE),0)</f>
        <v>0</v>
      </c>
      <c r="G27">
        <f>IFERROR(VLOOKUP(C27,'COPY DATA XPRO'!$C$7:$AI$58,5,FALSE),0)</f>
        <v>0</v>
      </c>
      <c r="H27">
        <f>IFERROR(VLOOKUP(C27,'COPY DATA XPRO'!$C$7:$AI$58,6,FALSE),0)</f>
        <v>0</v>
      </c>
      <c r="I27">
        <f>IFERROR(VLOOKUP(C27,'COPY DATA XPRO'!$C$7:$AI$58,7,FALSE),0)</f>
        <v>0</v>
      </c>
      <c r="J27">
        <f>IFERROR(VLOOKUP(C27,'COPY DATA XPRO'!$C$7:$AI$58,8,FALSE),0)</f>
        <v>0</v>
      </c>
      <c r="K27">
        <f>IFERROR(VLOOKUP(C27,'COPY DATA XPRO'!$C$7:$AI$58,9,FALSE),0)</f>
        <v>0</v>
      </c>
      <c r="L27">
        <f>IFERROR(VLOOKUP(C27,'COPY DATA XPRO'!$C$7:$AI$58,10,FALSE),0)</f>
        <v>0</v>
      </c>
      <c r="M27">
        <f>IFERROR(VLOOKUP(C27,'COPY DATA XPRO'!$C$7:$AI$58,11,FALSE),0)</f>
        <v>0</v>
      </c>
      <c r="N27">
        <f>IFERROR(VLOOKUP(C27,'COPY DATA XPRO'!$C$7:$AI$58,12,FALSE),0)</f>
        <v>0</v>
      </c>
      <c r="O27">
        <f>IFERROR(VLOOKUP(C27,'COPY DATA XPRO'!$C$7:$AI$58,13,FALSE),0)</f>
        <v>0</v>
      </c>
      <c r="P27">
        <f>IFERROR(VLOOKUP(C27,'COPY DATA XPRO'!$C$7:$AI$58,14,FALSE),0)</f>
        <v>0</v>
      </c>
      <c r="Q27">
        <f>IFERROR(VLOOKUP(C27,'COPY DATA XPRO'!$C$7:$AI$58,15,FALSE),0)</f>
        <v>0</v>
      </c>
      <c r="R27">
        <f>IFERROR(VLOOKUP(C27,'COPY DATA XPRO'!$C$7:$AI$58,16,FALSE),0)</f>
        <v>0</v>
      </c>
      <c r="S27">
        <f>IFERROR(VLOOKUP(C27,'COPY DATA XPRO'!$C$7:$AI$58,17,FALSE),0)</f>
        <v>0</v>
      </c>
      <c r="T27">
        <f>IFERROR(VLOOKUP(C27,'COPY DATA XPRO'!$C$7:$AI$58,18,FALSE),0)</f>
        <v>0</v>
      </c>
      <c r="U27">
        <f>IFERROR(VLOOKUP(C27,'COPY DATA XPRO'!$C$7:$AI$58,19,FALSE),0)</f>
        <v>0</v>
      </c>
      <c r="V27">
        <f>IFERROR(VLOOKUP(C27,'COPY DATA XPRO'!$C$7:$AI$58,20,FALSE),0)</f>
        <v>0</v>
      </c>
      <c r="W27">
        <f>IFERROR(VLOOKUP(C27,'COPY DATA XPRO'!$C$7:$AI$58,21,FALSE),0)</f>
        <v>0</v>
      </c>
      <c r="X27">
        <f>IFERROR(VLOOKUP(C27,'COPY DATA XPRO'!$C$7:$AI$58,22,FALSE),0)</f>
        <v>0</v>
      </c>
      <c r="Y27">
        <f>IFERROR(VLOOKUP(C27,'COPY DATA XPRO'!$C$7:$AI$58,23,FALSE),0)</f>
        <v>0</v>
      </c>
      <c r="Z27">
        <f>IFERROR(VLOOKUP(C27,'COPY DATA XPRO'!$C$7:$AI$58,24,FALSE),0)</f>
        <v>14</v>
      </c>
      <c r="AA27">
        <f>IFERROR(VLOOKUP(C27,'COPY DATA XPRO'!$C$7:$AI$58,25,FALSE),0)</f>
        <v>0</v>
      </c>
      <c r="AB27">
        <f>IFERROR(VLOOKUP(C27,'COPY DATA XPRO'!$C$7:$AI$58,26,FALSE),0)</f>
        <v>0</v>
      </c>
      <c r="AC27">
        <f>IFERROR(VLOOKUP(C27,'COPY DATA XPRO'!$C$7:$AI$58,27,FALSE),0)</f>
        <v>0</v>
      </c>
      <c r="AD27">
        <f>IFERROR(VLOOKUP(C27,'COPY DATA XPRO'!$C$7:$AI$58,28,FALSE),0)</f>
        <v>1</v>
      </c>
      <c r="AE27">
        <f>IFERROR(VLOOKUP(C27,'COPY DATA XPRO'!$C$7:$AI$58,29,FALSE),0)</f>
        <v>1</v>
      </c>
      <c r="AF27">
        <f>IFERROR(VLOOKUP(C27,'COPY DATA XPRO'!$C$7:$AI$58,30,FALSE),0)</f>
        <v>0</v>
      </c>
      <c r="AG27">
        <f>IFERROR(VLOOKUP(C27,'COPY DATA XPRO'!$C$7:$AI$58,31,FALSE),0)</f>
        <v>100</v>
      </c>
      <c r="AH27">
        <f>IFERROR(VLOOKUP(C27,'COPY DATA XPRO'!$C$7:$AI$58,32,FALSE),0)</f>
        <v>93.33</v>
      </c>
      <c r="AI27">
        <f>IFERROR(VLOOKUP(C27,'COPY DATA XPRO'!$C$7:$AI$58,33,FALSE),0)</f>
        <v>100</v>
      </c>
    </row>
    <row r="28" spans="2:35">
      <c r="C28" t="s">
        <v>100</v>
      </c>
      <c r="D28">
        <f>IFERROR(VLOOKUP(C28,'COPY DATA XPRO'!$C$7:$AI$58,2,FALSE),0)</f>
        <v>0</v>
      </c>
      <c r="E28">
        <f>IFERROR(VLOOKUP(C28,'COPY DATA XPRO'!$C$7:$AI$58,3,FALSE),0)</f>
        <v>12</v>
      </c>
      <c r="F28">
        <f>IFERROR(VLOOKUP(C28,'COPY DATA XPRO'!$C$7:$AI$58,4,FALSE),0)</f>
        <v>0</v>
      </c>
      <c r="G28">
        <f>IFERROR(VLOOKUP(C28,'COPY DATA XPRO'!$C$7:$AI$58,5,FALSE),0)</f>
        <v>0</v>
      </c>
      <c r="H28">
        <f>IFERROR(VLOOKUP(C28,'COPY DATA XPRO'!$C$7:$AI$58,6,FALSE),0)</f>
        <v>0</v>
      </c>
      <c r="I28">
        <f>IFERROR(VLOOKUP(C28,'COPY DATA XPRO'!$C$7:$AI$58,7,FALSE),0)</f>
        <v>0</v>
      </c>
      <c r="J28">
        <f>IFERROR(VLOOKUP(C28,'COPY DATA XPRO'!$C$7:$AI$58,8,FALSE),0)</f>
        <v>1</v>
      </c>
      <c r="K28">
        <f>IFERROR(VLOOKUP(C28,'COPY DATA XPRO'!$C$7:$AI$58,9,FALSE),0)</f>
        <v>0</v>
      </c>
      <c r="L28">
        <f>IFERROR(VLOOKUP(C28,'COPY DATA XPRO'!$C$7:$AI$58,10,FALSE),0)</f>
        <v>0</v>
      </c>
      <c r="M28">
        <f>IFERROR(VLOOKUP(C28,'COPY DATA XPRO'!$C$7:$AI$58,11,FALSE),0)</f>
        <v>0</v>
      </c>
      <c r="N28">
        <f>IFERROR(VLOOKUP(C28,'COPY DATA XPRO'!$C$7:$AI$58,12,FALSE),0)</f>
        <v>1</v>
      </c>
      <c r="O28">
        <f>IFERROR(VLOOKUP(C28,'COPY DATA XPRO'!$C$7:$AI$58,13,FALSE),0)</f>
        <v>0</v>
      </c>
      <c r="P28">
        <f>IFERROR(VLOOKUP(C28,'COPY DATA XPRO'!$C$7:$AI$58,14,FALSE),0)</f>
        <v>1</v>
      </c>
      <c r="Q28">
        <f>IFERROR(VLOOKUP(C28,'COPY DATA XPRO'!$C$7:$AI$58,15,FALSE),0)</f>
        <v>0</v>
      </c>
      <c r="R28">
        <f>IFERROR(VLOOKUP(C28,'COPY DATA XPRO'!$C$7:$AI$58,16,FALSE),0)</f>
        <v>0</v>
      </c>
      <c r="S28">
        <f>IFERROR(VLOOKUP(C28,'COPY DATA XPRO'!$C$7:$AI$58,17,FALSE),0)</f>
        <v>0</v>
      </c>
      <c r="T28">
        <f>IFERROR(VLOOKUP(C28,'COPY DATA XPRO'!$C$7:$AI$58,18,FALSE),0)</f>
        <v>0</v>
      </c>
      <c r="U28">
        <f>IFERROR(VLOOKUP(C28,'COPY DATA XPRO'!$C$7:$AI$58,19,FALSE),0)</f>
        <v>0</v>
      </c>
      <c r="V28">
        <f>IFERROR(VLOOKUP(C28,'COPY DATA XPRO'!$C$7:$AI$58,20,FALSE),0)</f>
        <v>0</v>
      </c>
      <c r="W28">
        <f>IFERROR(VLOOKUP(C28,'COPY DATA XPRO'!$C$7:$AI$58,21,FALSE),0)</f>
        <v>0</v>
      </c>
      <c r="X28">
        <f>IFERROR(VLOOKUP(C28,'COPY DATA XPRO'!$C$7:$AI$58,22,FALSE),0)</f>
        <v>0</v>
      </c>
      <c r="Y28">
        <f>IFERROR(VLOOKUP(C28,'COPY DATA XPRO'!$C$7:$AI$58,23,FALSE),0)</f>
        <v>0</v>
      </c>
      <c r="Z28">
        <f>IFERROR(VLOOKUP(C28,'COPY DATA XPRO'!$C$7:$AI$58,24,FALSE),0)</f>
        <v>10</v>
      </c>
      <c r="AA28">
        <f>IFERROR(VLOOKUP(C28,'COPY DATA XPRO'!$C$7:$AI$58,25,FALSE),0)</f>
        <v>0</v>
      </c>
      <c r="AB28">
        <f>IFERROR(VLOOKUP(C28,'COPY DATA XPRO'!$C$7:$AI$58,26,FALSE),0)</f>
        <v>0</v>
      </c>
      <c r="AC28">
        <f>IFERROR(VLOOKUP(C28,'COPY DATA XPRO'!$C$7:$AI$58,27,FALSE),0)</f>
        <v>0</v>
      </c>
      <c r="AD28">
        <f>IFERROR(VLOOKUP(C28,'COPY DATA XPRO'!$C$7:$AI$58,28,FALSE),0)</f>
        <v>0</v>
      </c>
      <c r="AE28">
        <f>IFERROR(VLOOKUP(C28,'COPY DATA XPRO'!$C$7:$AI$58,29,FALSE),0)</f>
        <v>0</v>
      </c>
      <c r="AF28">
        <f>IFERROR(VLOOKUP(C28,'COPY DATA XPRO'!$C$7:$AI$58,30,FALSE),0)</f>
        <v>0</v>
      </c>
      <c r="AG28">
        <f>IFERROR(VLOOKUP(C28,'COPY DATA XPRO'!$C$7:$AI$58,31,FALSE),0)</f>
        <v>91.67</v>
      </c>
      <c r="AH28">
        <f>IFERROR(VLOOKUP(C28,'COPY DATA XPRO'!$C$7:$AI$58,32,FALSE),0)</f>
        <v>83.33</v>
      </c>
      <c r="AI28">
        <f>IFERROR(VLOOKUP(C28,'COPY DATA XPRO'!$C$7:$AI$58,33,FALSE),0)</f>
        <v>90.91</v>
      </c>
    </row>
    <row r="29" spans="2:35">
      <c r="C29" t="s">
        <v>101</v>
      </c>
      <c r="D29">
        <f>IFERROR(VLOOKUP(C29,'COPY DATA XPRO'!$C$7:$AI$58,2,FALSE),0)</f>
        <v>0</v>
      </c>
      <c r="E29">
        <f>IFERROR(VLOOKUP(C29,'COPY DATA XPRO'!$C$7:$AI$58,3,FALSE),0)</f>
        <v>45</v>
      </c>
      <c r="F29">
        <f>IFERROR(VLOOKUP(C29,'COPY DATA XPRO'!$C$7:$AI$58,4,FALSE),0)</f>
        <v>1</v>
      </c>
      <c r="G29">
        <f>IFERROR(VLOOKUP(C29,'COPY DATA XPRO'!$C$7:$AI$58,5,FALSE),0)</f>
        <v>2</v>
      </c>
      <c r="H29">
        <f>IFERROR(VLOOKUP(C29,'COPY DATA XPRO'!$C$7:$AI$58,6,FALSE),0)</f>
        <v>2</v>
      </c>
      <c r="I29">
        <f>IFERROR(VLOOKUP(C29,'COPY DATA XPRO'!$C$7:$AI$58,7,FALSE),0)</f>
        <v>1</v>
      </c>
      <c r="J29">
        <f>IFERROR(VLOOKUP(C29,'COPY DATA XPRO'!$C$7:$AI$58,8,FALSE),0)</f>
        <v>3</v>
      </c>
      <c r="K29">
        <f>IFERROR(VLOOKUP(C29,'COPY DATA XPRO'!$C$7:$AI$58,9,FALSE),0)</f>
        <v>0</v>
      </c>
      <c r="L29">
        <f>IFERROR(VLOOKUP(C29,'COPY DATA XPRO'!$C$7:$AI$58,10,FALSE),0)</f>
        <v>1</v>
      </c>
      <c r="M29">
        <f>IFERROR(VLOOKUP(C29,'COPY DATA XPRO'!$C$7:$AI$58,11,FALSE),0)</f>
        <v>0</v>
      </c>
      <c r="N29">
        <f>IFERROR(VLOOKUP(C29,'COPY DATA XPRO'!$C$7:$AI$58,12,FALSE),0)</f>
        <v>1</v>
      </c>
      <c r="O29">
        <f>IFERROR(VLOOKUP(C29,'COPY DATA XPRO'!$C$7:$AI$58,13,FALSE),0)</f>
        <v>0</v>
      </c>
      <c r="P29">
        <f>IFERROR(VLOOKUP(C29,'COPY DATA XPRO'!$C$7:$AI$58,14,FALSE),0)</f>
        <v>1</v>
      </c>
      <c r="Q29">
        <f>IFERROR(VLOOKUP(C29,'COPY DATA XPRO'!$C$7:$AI$58,15,FALSE),0)</f>
        <v>2</v>
      </c>
      <c r="R29">
        <f>IFERROR(VLOOKUP(C29,'COPY DATA XPRO'!$C$7:$AI$58,16,FALSE),0)</f>
        <v>0</v>
      </c>
      <c r="S29">
        <f>IFERROR(VLOOKUP(C29,'COPY DATA XPRO'!$C$7:$AI$58,17,FALSE),0)</f>
        <v>0</v>
      </c>
      <c r="T29">
        <f>IFERROR(VLOOKUP(C29,'COPY DATA XPRO'!$C$7:$AI$58,18,FALSE),0)</f>
        <v>0</v>
      </c>
      <c r="U29">
        <f>IFERROR(VLOOKUP(C29,'COPY DATA XPRO'!$C$7:$AI$58,19,FALSE),0)</f>
        <v>0</v>
      </c>
      <c r="V29">
        <f>IFERROR(VLOOKUP(C29,'COPY DATA XPRO'!$C$7:$AI$58,20,FALSE),0)</f>
        <v>0</v>
      </c>
      <c r="W29">
        <f>IFERROR(VLOOKUP(C29,'COPY DATA XPRO'!$C$7:$AI$58,21,FALSE),0)</f>
        <v>0</v>
      </c>
      <c r="X29">
        <f>IFERROR(VLOOKUP(C29,'COPY DATA XPRO'!$C$7:$AI$58,22,FALSE),0)</f>
        <v>2</v>
      </c>
      <c r="Y29">
        <f>IFERROR(VLOOKUP(C29,'COPY DATA XPRO'!$C$7:$AI$58,23,FALSE),0)</f>
        <v>0</v>
      </c>
      <c r="Z29">
        <f>IFERROR(VLOOKUP(C29,'COPY DATA XPRO'!$C$7:$AI$58,24,FALSE),0)</f>
        <v>24</v>
      </c>
      <c r="AA29">
        <f>IFERROR(VLOOKUP(C29,'COPY DATA XPRO'!$C$7:$AI$58,25,FALSE),0)</f>
        <v>2</v>
      </c>
      <c r="AB29">
        <f>IFERROR(VLOOKUP(C29,'COPY DATA XPRO'!$C$7:$AI$58,26,FALSE),0)</f>
        <v>0</v>
      </c>
      <c r="AC29">
        <f>IFERROR(VLOOKUP(C29,'COPY DATA XPRO'!$C$7:$AI$58,27,FALSE),0)</f>
        <v>0</v>
      </c>
      <c r="AD29">
        <f>IFERROR(VLOOKUP(C29,'COPY DATA XPRO'!$C$7:$AI$58,28,FALSE),0)</f>
        <v>0</v>
      </c>
      <c r="AE29">
        <f>IFERROR(VLOOKUP(C29,'COPY DATA XPRO'!$C$7:$AI$58,29,FALSE),0)</f>
        <v>2</v>
      </c>
      <c r="AF29">
        <f>IFERROR(VLOOKUP(C29,'COPY DATA XPRO'!$C$7:$AI$58,30,FALSE),0)</f>
        <v>6</v>
      </c>
      <c r="AG29">
        <f>IFERROR(VLOOKUP(C29,'COPY DATA XPRO'!$C$7:$AI$58,31,FALSE),0)</f>
        <v>64.44</v>
      </c>
      <c r="AH29">
        <f>IFERROR(VLOOKUP(C29,'COPY DATA XPRO'!$C$7:$AI$58,32,FALSE),0)</f>
        <v>63.16</v>
      </c>
      <c r="AI29">
        <f>IFERROR(VLOOKUP(C29,'COPY DATA XPRO'!$C$7:$AI$58,33,FALSE),0)</f>
        <v>88.89</v>
      </c>
    </row>
    <row r="30" spans="2:35">
      <c r="C30" t="s">
        <v>102</v>
      </c>
      <c r="D30">
        <f>IFERROR(VLOOKUP(C30,'COPY DATA XPRO'!$C$7:$AI$58,2,FALSE),0)</f>
        <v>0</v>
      </c>
      <c r="E30">
        <f>IFERROR(VLOOKUP(C30,'COPY DATA XPRO'!$C$7:$AI$58,3,FALSE),0)</f>
        <v>16</v>
      </c>
      <c r="F30">
        <f>IFERROR(VLOOKUP(C30,'COPY DATA XPRO'!$C$7:$AI$58,4,FALSE),0)</f>
        <v>0</v>
      </c>
      <c r="G30">
        <f>IFERROR(VLOOKUP(C30,'COPY DATA XPRO'!$C$7:$AI$58,5,FALSE),0)</f>
        <v>0</v>
      </c>
      <c r="H30">
        <f>IFERROR(VLOOKUP(C30,'COPY DATA XPRO'!$C$7:$AI$58,6,FALSE),0)</f>
        <v>0</v>
      </c>
      <c r="I30">
        <f>IFERROR(VLOOKUP(C30,'COPY DATA XPRO'!$C$7:$AI$58,7,FALSE),0)</f>
        <v>0</v>
      </c>
      <c r="J30">
        <f>IFERROR(VLOOKUP(C30,'COPY DATA XPRO'!$C$7:$AI$58,8,FALSE),0)</f>
        <v>0</v>
      </c>
      <c r="K30">
        <f>IFERROR(VLOOKUP(C30,'COPY DATA XPRO'!$C$7:$AI$58,9,FALSE),0)</f>
        <v>0</v>
      </c>
      <c r="L30">
        <f>IFERROR(VLOOKUP(C30,'COPY DATA XPRO'!$C$7:$AI$58,10,FALSE),0)</f>
        <v>0</v>
      </c>
      <c r="M30">
        <f>IFERROR(VLOOKUP(C30,'COPY DATA XPRO'!$C$7:$AI$58,11,FALSE),0)</f>
        <v>0</v>
      </c>
      <c r="N30">
        <f>IFERROR(VLOOKUP(C30,'COPY DATA XPRO'!$C$7:$AI$58,12,FALSE),0)</f>
        <v>0</v>
      </c>
      <c r="O30">
        <f>IFERROR(VLOOKUP(C30,'COPY DATA XPRO'!$C$7:$AI$58,13,FALSE),0)</f>
        <v>0</v>
      </c>
      <c r="P30">
        <f>IFERROR(VLOOKUP(C30,'COPY DATA XPRO'!$C$7:$AI$58,14,FALSE),0)</f>
        <v>0</v>
      </c>
      <c r="Q30">
        <f>IFERROR(VLOOKUP(C30,'COPY DATA XPRO'!$C$7:$AI$58,15,FALSE),0)</f>
        <v>0</v>
      </c>
      <c r="R30">
        <f>IFERROR(VLOOKUP(C30,'COPY DATA XPRO'!$C$7:$AI$58,16,FALSE),0)</f>
        <v>0</v>
      </c>
      <c r="S30">
        <f>IFERROR(VLOOKUP(C30,'COPY DATA XPRO'!$C$7:$AI$58,17,FALSE),0)</f>
        <v>0</v>
      </c>
      <c r="T30">
        <f>IFERROR(VLOOKUP(C30,'COPY DATA XPRO'!$C$7:$AI$58,18,FALSE),0)</f>
        <v>0</v>
      </c>
      <c r="U30">
        <f>IFERROR(VLOOKUP(C30,'COPY DATA XPRO'!$C$7:$AI$58,19,FALSE),0)</f>
        <v>0</v>
      </c>
      <c r="V30">
        <f>IFERROR(VLOOKUP(C30,'COPY DATA XPRO'!$C$7:$AI$58,20,FALSE),0)</f>
        <v>0</v>
      </c>
      <c r="W30">
        <f>IFERROR(VLOOKUP(C30,'COPY DATA XPRO'!$C$7:$AI$58,21,FALSE),0)</f>
        <v>0</v>
      </c>
      <c r="X30">
        <f>IFERROR(VLOOKUP(C30,'COPY DATA XPRO'!$C$7:$AI$58,22,FALSE),0)</f>
        <v>0</v>
      </c>
      <c r="Y30">
        <f>IFERROR(VLOOKUP(C30,'COPY DATA XPRO'!$C$7:$AI$58,23,FALSE),0)</f>
        <v>0</v>
      </c>
      <c r="Z30">
        <f>IFERROR(VLOOKUP(C30,'COPY DATA XPRO'!$C$7:$AI$58,24,FALSE),0)</f>
        <v>14</v>
      </c>
      <c r="AA30">
        <f>IFERROR(VLOOKUP(C30,'COPY DATA XPRO'!$C$7:$AI$58,25,FALSE),0)</f>
        <v>0</v>
      </c>
      <c r="AB30">
        <f>IFERROR(VLOOKUP(C30,'COPY DATA XPRO'!$C$7:$AI$58,26,FALSE),0)</f>
        <v>0</v>
      </c>
      <c r="AC30">
        <f>IFERROR(VLOOKUP(C30,'COPY DATA XPRO'!$C$7:$AI$58,27,FALSE),0)</f>
        <v>0</v>
      </c>
      <c r="AD30">
        <f>IFERROR(VLOOKUP(C30,'COPY DATA XPRO'!$C$7:$AI$58,28,FALSE),0)</f>
        <v>0</v>
      </c>
      <c r="AE30">
        <f>IFERROR(VLOOKUP(C30,'COPY DATA XPRO'!$C$7:$AI$58,29,FALSE),0)</f>
        <v>0</v>
      </c>
      <c r="AF30">
        <f>IFERROR(VLOOKUP(C30,'COPY DATA XPRO'!$C$7:$AI$58,30,FALSE),0)</f>
        <v>2</v>
      </c>
      <c r="AG30">
        <f>IFERROR(VLOOKUP(C30,'COPY DATA XPRO'!$C$7:$AI$58,31,FALSE),0)</f>
        <v>87.5</v>
      </c>
      <c r="AH30">
        <f>IFERROR(VLOOKUP(C30,'COPY DATA XPRO'!$C$7:$AI$58,32,FALSE),0)</f>
        <v>100</v>
      </c>
      <c r="AI30">
        <f>IFERROR(VLOOKUP(C30,'COPY DATA XPRO'!$C$7:$AI$58,33,FALSE),0)</f>
        <v>100</v>
      </c>
    </row>
    <row r="31" spans="2:35">
      <c r="C31" t="s">
        <v>103</v>
      </c>
      <c r="D31">
        <f>IFERROR(VLOOKUP(C31,'COPY DATA XPRO'!$C$7:$AI$58,2,FALSE),0)</f>
        <v>0</v>
      </c>
      <c r="E31">
        <f>IFERROR(VLOOKUP(C31,'COPY DATA XPRO'!$C$7:$AI$58,3,FALSE),0)</f>
        <v>16</v>
      </c>
      <c r="F31">
        <f>IFERROR(VLOOKUP(C31,'COPY DATA XPRO'!$C$7:$AI$58,4,FALSE),0)</f>
        <v>0</v>
      </c>
      <c r="G31">
        <f>IFERROR(VLOOKUP(C31,'COPY DATA XPRO'!$C$7:$AI$58,5,FALSE),0)</f>
        <v>0</v>
      </c>
      <c r="H31">
        <f>IFERROR(VLOOKUP(C31,'COPY DATA XPRO'!$C$7:$AI$58,6,FALSE),0)</f>
        <v>0</v>
      </c>
      <c r="I31">
        <f>IFERROR(VLOOKUP(C31,'COPY DATA XPRO'!$C$7:$AI$58,7,FALSE),0)</f>
        <v>0</v>
      </c>
      <c r="J31">
        <f>IFERROR(VLOOKUP(C31,'COPY DATA XPRO'!$C$7:$AI$58,8,FALSE),0)</f>
        <v>0</v>
      </c>
      <c r="K31">
        <f>IFERROR(VLOOKUP(C31,'COPY DATA XPRO'!$C$7:$AI$58,9,FALSE),0)</f>
        <v>0</v>
      </c>
      <c r="L31">
        <f>IFERROR(VLOOKUP(C31,'COPY DATA XPRO'!$C$7:$AI$58,10,FALSE),0)</f>
        <v>0</v>
      </c>
      <c r="M31">
        <f>IFERROR(VLOOKUP(C31,'COPY DATA XPRO'!$C$7:$AI$58,11,FALSE),0)</f>
        <v>0</v>
      </c>
      <c r="N31">
        <f>IFERROR(VLOOKUP(C31,'COPY DATA XPRO'!$C$7:$AI$58,12,FALSE),0)</f>
        <v>0</v>
      </c>
      <c r="O31">
        <f>IFERROR(VLOOKUP(C31,'COPY DATA XPRO'!$C$7:$AI$58,13,FALSE),0)</f>
        <v>0</v>
      </c>
      <c r="P31">
        <f>IFERROR(VLOOKUP(C31,'COPY DATA XPRO'!$C$7:$AI$58,14,FALSE),0)</f>
        <v>0</v>
      </c>
      <c r="Q31">
        <f>IFERROR(VLOOKUP(C31,'COPY DATA XPRO'!$C$7:$AI$58,15,FALSE),0)</f>
        <v>0</v>
      </c>
      <c r="R31">
        <f>IFERROR(VLOOKUP(C31,'COPY DATA XPRO'!$C$7:$AI$58,16,FALSE),0)</f>
        <v>0</v>
      </c>
      <c r="S31">
        <f>IFERROR(VLOOKUP(C31,'COPY DATA XPRO'!$C$7:$AI$58,17,FALSE),0)</f>
        <v>0</v>
      </c>
      <c r="T31">
        <f>IFERROR(VLOOKUP(C31,'COPY DATA XPRO'!$C$7:$AI$58,18,FALSE),0)</f>
        <v>0</v>
      </c>
      <c r="U31">
        <f>IFERROR(VLOOKUP(C31,'COPY DATA XPRO'!$C$7:$AI$58,19,FALSE),0)</f>
        <v>0</v>
      </c>
      <c r="V31">
        <f>IFERROR(VLOOKUP(C31,'COPY DATA XPRO'!$C$7:$AI$58,20,FALSE),0)</f>
        <v>1</v>
      </c>
      <c r="W31">
        <f>IFERROR(VLOOKUP(C31,'COPY DATA XPRO'!$C$7:$AI$58,21,FALSE),0)</f>
        <v>0</v>
      </c>
      <c r="X31">
        <f>IFERROR(VLOOKUP(C31,'COPY DATA XPRO'!$C$7:$AI$58,22,FALSE),0)</f>
        <v>1</v>
      </c>
      <c r="Y31">
        <f>IFERROR(VLOOKUP(C31,'COPY DATA XPRO'!$C$7:$AI$58,23,FALSE),0)</f>
        <v>0</v>
      </c>
      <c r="Z31">
        <f>IFERROR(VLOOKUP(C31,'COPY DATA XPRO'!$C$7:$AI$58,24,FALSE),0)</f>
        <v>15</v>
      </c>
      <c r="AA31">
        <f>IFERROR(VLOOKUP(C31,'COPY DATA XPRO'!$C$7:$AI$58,25,FALSE),0)</f>
        <v>0</v>
      </c>
      <c r="AB31">
        <f>IFERROR(VLOOKUP(C31,'COPY DATA XPRO'!$C$7:$AI$58,26,FALSE),0)</f>
        <v>0</v>
      </c>
      <c r="AC31">
        <f>IFERROR(VLOOKUP(C31,'COPY DATA XPRO'!$C$7:$AI$58,27,FALSE),0)</f>
        <v>0</v>
      </c>
      <c r="AD31">
        <f>IFERROR(VLOOKUP(C31,'COPY DATA XPRO'!$C$7:$AI$58,28,FALSE),0)</f>
        <v>0</v>
      </c>
      <c r="AE31">
        <f>IFERROR(VLOOKUP(C31,'COPY DATA XPRO'!$C$7:$AI$58,29,FALSE),0)</f>
        <v>0</v>
      </c>
      <c r="AF31">
        <f>IFERROR(VLOOKUP(C31,'COPY DATA XPRO'!$C$7:$AI$58,30,FALSE),0)</f>
        <v>0</v>
      </c>
      <c r="AG31">
        <f>IFERROR(VLOOKUP(C31,'COPY DATA XPRO'!$C$7:$AI$58,31,FALSE),0)</f>
        <v>100</v>
      </c>
      <c r="AH31">
        <f>IFERROR(VLOOKUP(C31,'COPY DATA XPRO'!$C$7:$AI$58,32,FALSE),0)</f>
        <v>93.75</v>
      </c>
      <c r="AI31">
        <f>IFERROR(VLOOKUP(C31,'COPY DATA XPRO'!$C$7:$AI$58,33,FALSE),0)</f>
        <v>93.75</v>
      </c>
    </row>
    <row r="32" spans="2:35">
      <c r="C32" t="s">
        <v>104</v>
      </c>
      <c r="D32">
        <f>IFERROR(VLOOKUP(C32,'COPY DATA XPRO'!$C$7:$AI$58,2,FALSE),0)</f>
        <v>0</v>
      </c>
      <c r="E32">
        <f>IFERROR(VLOOKUP(C32,'COPY DATA XPRO'!$C$7:$AI$58,3,FALSE),0)</f>
        <v>6</v>
      </c>
      <c r="F32">
        <f>IFERROR(VLOOKUP(C32,'COPY DATA XPRO'!$C$7:$AI$58,4,FALSE),0)</f>
        <v>0</v>
      </c>
      <c r="G32">
        <f>IFERROR(VLOOKUP(C32,'COPY DATA XPRO'!$C$7:$AI$58,5,FALSE),0)</f>
        <v>0</v>
      </c>
      <c r="H32">
        <f>IFERROR(VLOOKUP(C32,'COPY DATA XPRO'!$C$7:$AI$58,6,FALSE),0)</f>
        <v>0</v>
      </c>
      <c r="I32">
        <f>IFERROR(VLOOKUP(C32,'COPY DATA XPRO'!$C$7:$AI$58,7,FALSE),0)</f>
        <v>0</v>
      </c>
      <c r="J32">
        <f>IFERROR(VLOOKUP(C32,'COPY DATA XPRO'!$C$7:$AI$58,8,FALSE),0)</f>
        <v>0</v>
      </c>
      <c r="K32">
        <f>IFERROR(VLOOKUP(C32,'COPY DATA XPRO'!$C$7:$AI$58,9,FALSE),0)</f>
        <v>0</v>
      </c>
      <c r="L32">
        <f>IFERROR(VLOOKUP(C32,'COPY DATA XPRO'!$C$7:$AI$58,10,FALSE),0)</f>
        <v>0</v>
      </c>
      <c r="M32">
        <f>IFERROR(VLOOKUP(C32,'COPY DATA XPRO'!$C$7:$AI$58,11,FALSE),0)</f>
        <v>0</v>
      </c>
      <c r="N32">
        <f>IFERROR(VLOOKUP(C32,'COPY DATA XPRO'!$C$7:$AI$58,12,FALSE),0)</f>
        <v>0</v>
      </c>
      <c r="O32">
        <f>IFERROR(VLOOKUP(C32,'COPY DATA XPRO'!$C$7:$AI$58,13,FALSE),0)</f>
        <v>0</v>
      </c>
      <c r="P32">
        <f>IFERROR(VLOOKUP(C32,'COPY DATA XPRO'!$C$7:$AI$58,14,FALSE),0)</f>
        <v>0</v>
      </c>
      <c r="Q32">
        <f>IFERROR(VLOOKUP(C32,'COPY DATA XPRO'!$C$7:$AI$58,15,FALSE),0)</f>
        <v>0</v>
      </c>
      <c r="R32">
        <f>IFERROR(VLOOKUP(C32,'COPY DATA XPRO'!$C$7:$AI$58,16,FALSE),0)</f>
        <v>0</v>
      </c>
      <c r="S32">
        <f>IFERROR(VLOOKUP(C32,'COPY DATA XPRO'!$C$7:$AI$58,17,FALSE),0)</f>
        <v>0</v>
      </c>
      <c r="T32">
        <f>IFERROR(VLOOKUP(C32,'COPY DATA XPRO'!$C$7:$AI$58,18,FALSE),0)</f>
        <v>0</v>
      </c>
      <c r="U32">
        <f>IFERROR(VLOOKUP(C32,'COPY DATA XPRO'!$C$7:$AI$58,19,FALSE),0)</f>
        <v>0</v>
      </c>
      <c r="V32">
        <f>IFERROR(VLOOKUP(C32,'COPY DATA XPRO'!$C$7:$AI$58,20,FALSE),0)</f>
        <v>0</v>
      </c>
      <c r="W32">
        <f>IFERROR(VLOOKUP(C32,'COPY DATA XPRO'!$C$7:$AI$58,21,FALSE),0)</f>
        <v>0</v>
      </c>
      <c r="X32">
        <f>IFERROR(VLOOKUP(C32,'COPY DATA XPRO'!$C$7:$AI$58,22,FALSE),0)</f>
        <v>0</v>
      </c>
      <c r="Y32">
        <f>IFERROR(VLOOKUP(C32,'COPY DATA XPRO'!$C$7:$AI$58,23,FALSE),0)</f>
        <v>0</v>
      </c>
      <c r="Z32">
        <f>IFERROR(VLOOKUP(C32,'COPY DATA XPRO'!$C$7:$AI$58,24,FALSE),0)</f>
        <v>6</v>
      </c>
      <c r="AA32">
        <f>IFERROR(VLOOKUP(C32,'COPY DATA XPRO'!$C$7:$AI$58,25,FALSE),0)</f>
        <v>0</v>
      </c>
      <c r="AB32">
        <f>IFERROR(VLOOKUP(C32,'COPY DATA XPRO'!$C$7:$AI$58,26,FALSE),0)</f>
        <v>0</v>
      </c>
      <c r="AC32">
        <f>IFERROR(VLOOKUP(C32,'COPY DATA XPRO'!$C$7:$AI$58,27,FALSE),0)</f>
        <v>0</v>
      </c>
      <c r="AD32">
        <f>IFERROR(VLOOKUP(C32,'COPY DATA XPRO'!$C$7:$AI$58,28,FALSE),0)</f>
        <v>0</v>
      </c>
      <c r="AE32">
        <f>IFERROR(VLOOKUP(C32,'COPY DATA XPRO'!$C$7:$AI$58,29,FALSE),0)</f>
        <v>0</v>
      </c>
      <c r="AF32">
        <f>IFERROR(VLOOKUP(C32,'COPY DATA XPRO'!$C$7:$AI$58,30,FALSE),0)</f>
        <v>0</v>
      </c>
      <c r="AG32">
        <f>IFERROR(VLOOKUP(C32,'COPY DATA XPRO'!$C$7:$AI$58,31,FALSE),0)</f>
        <v>100</v>
      </c>
      <c r="AH32">
        <f>IFERROR(VLOOKUP(C32,'COPY DATA XPRO'!$C$7:$AI$58,32,FALSE),0)</f>
        <v>100</v>
      </c>
      <c r="AI32">
        <f>IFERROR(VLOOKUP(C32,'COPY DATA XPRO'!$C$7:$AI$58,33,FALSE),0)</f>
        <v>100</v>
      </c>
    </row>
    <row r="33" spans="2:35">
      <c r="C33" t="s">
        <v>105</v>
      </c>
      <c r="D33">
        <f>IFERROR(VLOOKUP(C33,'COPY DATA XPRO'!$C$7:$AI$58,2,FALSE),0)</f>
        <v>0</v>
      </c>
      <c r="E33">
        <f>IFERROR(VLOOKUP(C33,'COPY DATA XPRO'!$C$7:$AI$58,3,FALSE),0)</f>
        <v>23</v>
      </c>
      <c r="F33">
        <f>IFERROR(VLOOKUP(C33,'COPY DATA XPRO'!$C$7:$AI$58,4,FALSE),0)</f>
        <v>0</v>
      </c>
      <c r="G33">
        <f>IFERROR(VLOOKUP(C33,'COPY DATA XPRO'!$C$7:$AI$58,5,FALSE),0)</f>
        <v>0</v>
      </c>
      <c r="H33">
        <f>IFERROR(VLOOKUP(C33,'COPY DATA XPRO'!$C$7:$AI$58,6,FALSE),0)</f>
        <v>0</v>
      </c>
      <c r="I33">
        <f>IFERROR(VLOOKUP(C33,'COPY DATA XPRO'!$C$7:$AI$58,7,FALSE),0)</f>
        <v>1</v>
      </c>
      <c r="J33">
        <f>IFERROR(VLOOKUP(C33,'COPY DATA XPRO'!$C$7:$AI$58,8,FALSE),0)</f>
        <v>0</v>
      </c>
      <c r="K33">
        <f>IFERROR(VLOOKUP(C33,'COPY DATA XPRO'!$C$7:$AI$58,9,FALSE),0)</f>
        <v>0</v>
      </c>
      <c r="L33">
        <f>IFERROR(VLOOKUP(C33,'COPY DATA XPRO'!$C$7:$AI$58,10,FALSE),0)</f>
        <v>0</v>
      </c>
      <c r="M33">
        <f>IFERROR(VLOOKUP(C33,'COPY DATA XPRO'!$C$7:$AI$58,11,FALSE),0)</f>
        <v>0</v>
      </c>
      <c r="N33">
        <f>IFERROR(VLOOKUP(C33,'COPY DATA XPRO'!$C$7:$AI$58,12,FALSE),0)</f>
        <v>0</v>
      </c>
      <c r="O33">
        <f>IFERROR(VLOOKUP(C33,'COPY DATA XPRO'!$C$7:$AI$58,13,FALSE),0)</f>
        <v>1</v>
      </c>
      <c r="P33">
        <f>IFERROR(VLOOKUP(C33,'COPY DATA XPRO'!$C$7:$AI$58,14,FALSE),0)</f>
        <v>1</v>
      </c>
      <c r="Q33">
        <f>IFERROR(VLOOKUP(C33,'COPY DATA XPRO'!$C$7:$AI$58,15,FALSE),0)</f>
        <v>0</v>
      </c>
      <c r="R33">
        <f>IFERROR(VLOOKUP(C33,'COPY DATA XPRO'!$C$7:$AI$58,16,FALSE),0)</f>
        <v>1</v>
      </c>
      <c r="S33">
        <f>IFERROR(VLOOKUP(C33,'COPY DATA XPRO'!$C$7:$AI$58,17,FALSE),0)</f>
        <v>0</v>
      </c>
      <c r="T33">
        <f>IFERROR(VLOOKUP(C33,'COPY DATA XPRO'!$C$7:$AI$58,18,FALSE),0)</f>
        <v>1</v>
      </c>
      <c r="U33">
        <f>IFERROR(VLOOKUP(C33,'COPY DATA XPRO'!$C$7:$AI$58,19,FALSE),0)</f>
        <v>0</v>
      </c>
      <c r="V33">
        <f>IFERROR(VLOOKUP(C33,'COPY DATA XPRO'!$C$7:$AI$58,20,FALSE),0)</f>
        <v>0</v>
      </c>
      <c r="W33">
        <f>IFERROR(VLOOKUP(C33,'COPY DATA XPRO'!$C$7:$AI$58,21,FALSE),0)</f>
        <v>0</v>
      </c>
      <c r="X33">
        <f>IFERROR(VLOOKUP(C33,'COPY DATA XPRO'!$C$7:$AI$58,22,FALSE),0)</f>
        <v>2</v>
      </c>
      <c r="Y33">
        <f>IFERROR(VLOOKUP(C33,'COPY DATA XPRO'!$C$7:$AI$58,23,FALSE),0)</f>
        <v>0</v>
      </c>
      <c r="Z33">
        <f>IFERROR(VLOOKUP(C33,'COPY DATA XPRO'!$C$7:$AI$58,24,FALSE),0)</f>
        <v>15</v>
      </c>
      <c r="AA33">
        <f>IFERROR(VLOOKUP(C33,'COPY DATA XPRO'!$C$7:$AI$58,25,FALSE),0)</f>
        <v>0</v>
      </c>
      <c r="AB33">
        <f>IFERROR(VLOOKUP(C33,'COPY DATA XPRO'!$C$7:$AI$58,26,FALSE),0)</f>
        <v>1</v>
      </c>
      <c r="AC33">
        <f>IFERROR(VLOOKUP(C33,'COPY DATA XPRO'!$C$7:$AI$58,27,FALSE),0)</f>
        <v>0</v>
      </c>
      <c r="AD33">
        <f>IFERROR(VLOOKUP(C33,'COPY DATA XPRO'!$C$7:$AI$58,28,FALSE),0)</f>
        <v>0</v>
      </c>
      <c r="AE33">
        <f>IFERROR(VLOOKUP(C33,'COPY DATA XPRO'!$C$7:$AI$58,29,FALSE),0)</f>
        <v>1</v>
      </c>
      <c r="AF33">
        <f>IFERROR(VLOOKUP(C33,'COPY DATA XPRO'!$C$7:$AI$58,30,FALSE),0)</f>
        <v>2</v>
      </c>
      <c r="AG33">
        <f>IFERROR(VLOOKUP(C33,'COPY DATA XPRO'!$C$7:$AI$58,31,FALSE),0)</f>
        <v>82.61</v>
      </c>
      <c r="AH33">
        <f>IFERROR(VLOOKUP(C33,'COPY DATA XPRO'!$C$7:$AI$58,32,FALSE),0)</f>
        <v>75</v>
      </c>
      <c r="AI33">
        <f>IFERROR(VLOOKUP(C33,'COPY DATA XPRO'!$C$7:$AI$58,33,FALSE),0)</f>
        <v>83.33</v>
      </c>
    </row>
    <row r="34" spans="2:35">
      <c r="C34" t="s">
        <v>106</v>
      </c>
      <c r="D34">
        <f>IFERROR(VLOOKUP(C34,'COPY DATA XPRO'!$C$7:$AI$58,2,FALSE),0)</f>
        <v>0</v>
      </c>
      <c r="E34">
        <f>IFERROR(VLOOKUP(C34,'COPY DATA XPRO'!$C$7:$AI$58,3,FALSE),0)</f>
        <v>27</v>
      </c>
      <c r="F34">
        <f>IFERROR(VLOOKUP(C34,'COPY DATA XPRO'!$C$7:$AI$58,4,FALSE),0)</f>
        <v>0</v>
      </c>
      <c r="G34">
        <f>IFERROR(VLOOKUP(C34,'COPY DATA XPRO'!$C$7:$AI$58,5,FALSE),0)</f>
        <v>1</v>
      </c>
      <c r="H34">
        <f>IFERROR(VLOOKUP(C34,'COPY DATA XPRO'!$C$7:$AI$58,6,FALSE),0)</f>
        <v>1</v>
      </c>
      <c r="I34">
        <f>IFERROR(VLOOKUP(C34,'COPY DATA XPRO'!$C$7:$AI$58,7,FALSE),0)</f>
        <v>1</v>
      </c>
      <c r="J34">
        <f>IFERROR(VLOOKUP(C34,'COPY DATA XPRO'!$C$7:$AI$58,8,FALSE),0)</f>
        <v>0</v>
      </c>
      <c r="K34">
        <f>IFERROR(VLOOKUP(C34,'COPY DATA XPRO'!$C$7:$AI$58,9,FALSE),0)</f>
        <v>0</v>
      </c>
      <c r="L34">
        <f>IFERROR(VLOOKUP(C34,'COPY DATA XPRO'!$C$7:$AI$58,10,FALSE),0)</f>
        <v>0</v>
      </c>
      <c r="M34">
        <f>IFERROR(VLOOKUP(C34,'COPY DATA XPRO'!$C$7:$AI$58,11,FALSE),0)</f>
        <v>1</v>
      </c>
      <c r="N34">
        <f>IFERROR(VLOOKUP(C34,'COPY DATA XPRO'!$C$7:$AI$58,12,FALSE),0)</f>
        <v>0</v>
      </c>
      <c r="O34">
        <f>IFERROR(VLOOKUP(C34,'COPY DATA XPRO'!$C$7:$AI$58,13,FALSE),0)</f>
        <v>0</v>
      </c>
      <c r="P34">
        <f>IFERROR(VLOOKUP(C34,'COPY DATA XPRO'!$C$7:$AI$58,14,FALSE),0)</f>
        <v>1</v>
      </c>
      <c r="Q34">
        <f>IFERROR(VLOOKUP(C34,'COPY DATA XPRO'!$C$7:$AI$58,15,FALSE),0)</f>
        <v>1</v>
      </c>
      <c r="R34">
        <f>IFERROR(VLOOKUP(C34,'COPY DATA XPRO'!$C$7:$AI$58,16,FALSE),0)</f>
        <v>0</v>
      </c>
      <c r="S34">
        <f>IFERROR(VLOOKUP(C34,'COPY DATA XPRO'!$C$7:$AI$58,17,FALSE),0)</f>
        <v>0</v>
      </c>
      <c r="T34">
        <f>IFERROR(VLOOKUP(C34,'COPY DATA XPRO'!$C$7:$AI$58,18,FALSE),0)</f>
        <v>0</v>
      </c>
      <c r="U34">
        <f>IFERROR(VLOOKUP(C34,'COPY DATA XPRO'!$C$7:$AI$58,19,FALSE),0)</f>
        <v>0</v>
      </c>
      <c r="V34">
        <f>IFERROR(VLOOKUP(C34,'COPY DATA XPRO'!$C$7:$AI$58,20,FALSE),0)</f>
        <v>0</v>
      </c>
      <c r="W34">
        <f>IFERROR(VLOOKUP(C34,'COPY DATA XPRO'!$C$7:$AI$58,21,FALSE),0)</f>
        <v>0</v>
      </c>
      <c r="X34">
        <f>IFERROR(VLOOKUP(C34,'COPY DATA XPRO'!$C$7:$AI$58,22,FALSE),0)</f>
        <v>1</v>
      </c>
      <c r="Y34">
        <f>IFERROR(VLOOKUP(C34,'COPY DATA XPRO'!$C$7:$AI$58,23,FALSE),0)</f>
        <v>0</v>
      </c>
      <c r="Z34">
        <f>IFERROR(VLOOKUP(C34,'COPY DATA XPRO'!$C$7:$AI$58,24,FALSE),0)</f>
        <v>19</v>
      </c>
      <c r="AA34">
        <f>IFERROR(VLOOKUP(C34,'COPY DATA XPRO'!$C$7:$AI$58,25,FALSE),0)</f>
        <v>2</v>
      </c>
      <c r="AB34">
        <f>IFERROR(VLOOKUP(C34,'COPY DATA XPRO'!$C$7:$AI$58,26,FALSE),0)</f>
        <v>0</v>
      </c>
      <c r="AC34">
        <f>IFERROR(VLOOKUP(C34,'COPY DATA XPRO'!$C$7:$AI$58,27,FALSE),0)</f>
        <v>0</v>
      </c>
      <c r="AD34">
        <f>IFERROR(VLOOKUP(C34,'COPY DATA XPRO'!$C$7:$AI$58,28,FALSE),0)</f>
        <v>0</v>
      </c>
      <c r="AE34">
        <f>IFERROR(VLOOKUP(C34,'COPY DATA XPRO'!$C$7:$AI$58,29,FALSE),0)</f>
        <v>2</v>
      </c>
      <c r="AF34">
        <f>IFERROR(VLOOKUP(C34,'COPY DATA XPRO'!$C$7:$AI$58,30,FALSE),0)</f>
        <v>1</v>
      </c>
      <c r="AG34">
        <f>IFERROR(VLOOKUP(C34,'COPY DATA XPRO'!$C$7:$AI$58,31,FALSE),0)</f>
        <v>85.19</v>
      </c>
      <c r="AH34">
        <f>IFERROR(VLOOKUP(C34,'COPY DATA XPRO'!$C$7:$AI$58,32,FALSE),0)</f>
        <v>76</v>
      </c>
      <c r="AI34">
        <f>IFERROR(VLOOKUP(C34,'COPY DATA XPRO'!$C$7:$AI$58,33,FALSE),0)</f>
        <v>90.48</v>
      </c>
    </row>
    <row r="35" spans="2:35">
      <c r="C35" t="s">
        <v>107</v>
      </c>
      <c r="D35">
        <f>IFERROR(VLOOKUP(C35,'COPY DATA XPRO'!$C$7:$AI$58,2,FALSE),0)</f>
        <v>0</v>
      </c>
      <c r="E35">
        <f>IFERROR(VLOOKUP(C35,'COPY DATA XPRO'!$C$7:$AI$58,3,FALSE),0)</f>
        <v>8</v>
      </c>
      <c r="F35">
        <f>IFERROR(VLOOKUP(C35,'COPY DATA XPRO'!$C$7:$AI$58,4,FALSE),0)</f>
        <v>0</v>
      </c>
      <c r="G35">
        <f>IFERROR(VLOOKUP(C35,'COPY DATA XPRO'!$C$7:$AI$58,5,FALSE),0)</f>
        <v>0</v>
      </c>
      <c r="H35">
        <f>IFERROR(VLOOKUP(C35,'COPY DATA XPRO'!$C$7:$AI$58,6,FALSE),0)</f>
        <v>0</v>
      </c>
      <c r="I35">
        <f>IFERROR(VLOOKUP(C35,'COPY DATA XPRO'!$C$7:$AI$58,7,FALSE),0)</f>
        <v>1</v>
      </c>
      <c r="J35">
        <f>IFERROR(VLOOKUP(C35,'COPY DATA XPRO'!$C$7:$AI$58,8,FALSE),0)</f>
        <v>0</v>
      </c>
      <c r="K35">
        <f>IFERROR(VLOOKUP(C35,'COPY DATA XPRO'!$C$7:$AI$58,9,FALSE),0)</f>
        <v>0</v>
      </c>
      <c r="L35">
        <f>IFERROR(VLOOKUP(C35,'COPY DATA XPRO'!$C$7:$AI$58,10,FALSE),0)</f>
        <v>0</v>
      </c>
      <c r="M35">
        <f>IFERROR(VLOOKUP(C35,'COPY DATA XPRO'!$C$7:$AI$58,11,FALSE),0)</f>
        <v>0</v>
      </c>
      <c r="N35">
        <f>IFERROR(VLOOKUP(C35,'COPY DATA XPRO'!$C$7:$AI$58,12,FALSE),0)</f>
        <v>0</v>
      </c>
      <c r="O35">
        <f>IFERROR(VLOOKUP(C35,'COPY DATA XPRO'!$C$7:$AI$58,13,FALSE),0)</f>
        <v>0</v>
      </c>
      <c r="P35">
        <f>IFERROR(VLOOKUP(C35,'COPY DATA XPRO'!$C$7:$AI$58,14,FALSE),0)</f>
        <v>0</v>
      </c>
      <c r="Q35">
        <f>IFERROR(VLOOKUP(C35,'COPY DATA XPRO'!$C$7:$AI$58,15,FALSE),0)</f>
        <v>1</v>
      </c>
      <c r="R35">
        <f>IFERROR(VLOOKUP(C35,'COPY DATA XPRO'!$C$7:$AI$58,16,FALSE),0)</f>
        <v>0</v>
      </c>
      <c r="S35">
        <f>IFERROR(VLOOKUP(C35,'COPY DATA XPRO'!$C$7:$AI$58,17,FALSE),0)</f>
        <v>0</v>
      </c>
      <c r="T35">
        <f>IFERROR(VLOOKUP(C35,'COPY DATA XPRO'!$C$7:$AI$58,18,FALSE),0)</f>
        <v>0</v>
      </c>
      <c r="U35">
        <f>IFERROR(VLOOKUP(C35,'COPY DATA XPRO'!$C$7:$AI$58,19,FALSE),0)</f>
        <v>0</v>
      </c>
      <c r="V35">
        <f>IFERROR(VLOOKUP(C35,'COPY DATA XPRO'!$C$7:$AI$58,20,FALSE),0)</f>
        <v>0</v>
      </c>
      <c r="W35">
        <f>IFERROR(VLOOKUP(C35,'COPY DATA XPRO'!$C$7:$AI$58,21,FALSE),0)</f>
        <v>0</v>
      </c>
      <c r="X35">
        <f>IFERROR(VLOOKUP(C35,'COPY DATA XPRO'!$C$7:$AI$58,22,FALSE),0)</f>
        <v>1</v>
      </c>
      <c r="Y35">
        <f>IFERROR(VLOOKUP(C35,'COPY DATA XPRO'!$C$7:$AI$58,23,FALSE),0)</f>
        <v>0</v>
      </c>
      <c r="Z35">
        <f>IFERROR(VLOOKUP(C35,'COPY DATA XPRO'!$C$7:$AI$58,24,FALSE),0)</f>
        <v>6</v>
      </c>
      <c r="AA35">
        <f>IFERROR(VLOOKUP(C35,'COPY DATA XPRO'!$C$7:$AI$58,25,FALSE),0)</f>
        <v>0</v>
      </c>
      <c r="AB35">
        <f>IFERROR(VLOOKUP(C35,'COPY DATA XPRO'!$C$7:$AI$58,26,FALSE),0)</f>
        <v>0</v>
      </c>
      <c r="AC35">
        <f>IFERROR(VLOOKUP(C35,'COPY DATA XPRO'!$C$7:$AI$58,27,FALSE),0)</f>
        <v>0</v>
      </c>
      <c r="AD35">
        <f>IFERROR(VLOOKUP(C35,'COPY DATA XPRO'!$C$7:$AI$58,28,FALSE),0)</f>
        <v>0</v>
      </c>
      <c r="AE35">
        <f>IFERROR(VLOOKUP(C35,'COPY DATA XPRO'!$C$7:$AI$58,29,FALSE),0)</f>
        <v>0</v>
      </c>
      <c r="AF35">
        <f>IFERROR(VLOOKUP(C35,'COPY DATA XPRO'!$C$7:$AI$58,30,FALSE),0)</f>
        <v>0</v>
      </c>
      <c r="AG35">
        <f>IFERROR(VLOOKUP(C35,'COPY DATA XPRO'!$C$7:$AI$58,31,FALSE),0)</f>
        <v>87.5</v>
      </c>
      <c r="AH35">
        <f>IFERROR(VLOOKUP(C35,'COPY DATA XPRO'!$C$7:$AI$58,32,FALSE),0)</f>
        <v>85.71</v>
      </c>
      <c r="AI35">
        <f>IFERROR(VLOOKUP(C35,'COPY DATA XPRO'!$C$7:$AI$58,33,FALSE),0)</f>
        <v>85.71</v>
      </c>
    </row>
    <row r="36" spans="2:35">
      <c r="C36" t="s">
        <v>108</v>
      </c>
      <c r="D36">
        <f>IFERROR(VLOOKUP(C36,'COPY DATA XPRO'!$C$7:$AI$58,2,FALSE),0)</f>
        <v>0</v>
      </c>
      <c r="E36">
        <f>IFERROR(VLOOKUP(C36,'COPY DATA XPRO'!$C$7:$AI$58,3,FALSE),0)</f>
        <v>8</v>
      </c>
      <c r="F36">
        <f>IFERROR(VLOOKUP(C36,'COPY DATA XPRO'!$C$7:$AI$58,4,FALSE),0)</f>
        <v>0</v>
      </c>
      <c r="G36">
        <f>IFERROR(VLOOKUP(C36,'COPY DATA XPRO'!$C$7:$AI$58,5,FALSE),0)</f>
        <v>0</v>
      </c>
      <c r="H36">
        <f>IFERROR(VLOOKUP(C36,'COPY DATA XPRO'!$C$7:$AI$58,6,FALSE),0)</f>
        <v>0</v>
      </c>
      <c r="I36">
        <f>IFERROR(VLOOKUP(C36,'COPY DATA XPRO'!$C$7:$AI$58,7,FALSE),0)</f>
        <v>0</v>
      </c>
      <c r="J36">
        <f>IFERROR(VLOOKUP(C36,'COPY DATA XPRO'!$C$7:$AI$58,8,FALSE),0)</f>
        <v>3</v>
      </c>
      <c r="K36">
        <f>IFERROR(VLOOKUP(C36,'COPY DATA XPRO'!$C$7:$AI$58,9,FALSE),0)</f>
        <v>0</v>
      </c>
      <c r="L36">
        <f>IFERROR(VLOOKUP(C36,'COPY DATA XPRO'!$C$7:$AI$58,10,FALSE),0)</f>
        <v>0</v>
      </c>
      <c r="M36">
        <f>IFERROR(VLOOKUP(C36,'COPY DATA XPRO'!$C$7:$AI$58,11,FALSE),0)</f>
        <v>0</v>
      </c>
      <c r="N36">
        <f>IFERROR(VLOOKUP(C36,'COPY DATA XPRO'!$C$7:$AI$58,12,FALSE),0)</f>
        <v>0</v>
      </c>
      <c r="O36">
        <f>IFERROR(VLOOKUP(C36,'COPY DATA XPRO'!$C$7:$AI$58,13,FALSE),0)</f>
        <v>0</v>
      </c>
      <c r="P36">
        <f>IFERROR(VLOOKUP(C36,'COPY DATA XPRO'!$C$7:$AI$58,14,FALSE),0)</f>
        <v>0</v>
      </c>
      <c r="Q36">
        <f>IFERROR(VLOOKUP(C36,'COPY DATA XPRO'!$C$7:$AI$58,15,FALSE),0)</f>
        <v>0</v>
      </c>
      <c r="R36">
        <f>IFERROR(VLOOKUP(C36,'COPY DATA XPRO'!$C$7:$AI$58,16,FALSE),0)</f>
        <v>0</v>
      </c>
      <c r="S36">
        <f>IFERROR(VLOOKUP(C36,'COPY DATA XPRO'!$C$7:$AI$58,17,FALSE),0)</f>
        <v>0</v>
      </c>
      <c r="T36">
        <f>IFERROR(VLOOKUP(C36,'COPY DATA XPRO'!$C$7:$AI$58,18,FALSE),0)</f>
        <v>0</v>
      </c>
      <c r="U36">
        <f>IFERROR(VLOOKUP(C36,'COPY DATA XPRO'!$C$7:$AI$58,19,FALSE),0)</f>
        <v>0</v>
      </c>
      <c r="V36">
        <f>IFERROR(VLOOKUP(C36,'COPY DATA XPRO'!$C$7:$AI$58,20,FALSE),0)</f>
        <v>1</v>
      </c>
      <c r="W36">
        <f>IFERROR(VLOOKUP(C36,'COPY DATA XPRO'!$C$7:$AI$58,21,FALSE),0)</f>
        <v>0</v>
      </c>
      <c r="X36">
        <f>IFERROR(VLOOKUP(C36,'COPY DATA XPRO'!$C$7:$AI$58,22,FALSE),0)</f>
        <v>1</v>
      </c>
      <c r="Y36">
        <f>IFERROR(VLOOKUP(C36,'COPY DATA XPRO'!$C$7:$AI$58,23,FALSE),0)</f>
        <v>1</v>
      </c>
      <c r="Z36">
        <f>IFERROR(VLOOKUP(C36,'COPY DATA XPRO'!$C$7:$AI$58,24,FALSE),0)</f>
        <v>3</v>
      </c>
      <c r="AA36">
        <f>IFERROR(VLOOKUP(C36,'COPY DATA XPRO'!$C$7:$AI$58,25,FALSE),0)</f>
        <v>0</v>
      </c>
      <c r="AB36">
        <f>IFERROR(VLOOKUP(C36,'COPY DATA XPRO'!$C$7:$AI$58,26,FALSE),0)</f>
        <v>0</v>
      </c>
      <c r="AC36">
        <f>IFERROR(VLOOKUP(C36,'COPY DATA XPRO'!$C$7:$AI$58,27,FALSE),0)</f>
        <v>0</v>
      </c>
      <c r="AD36">
        <f>IFERROR(VLOOKUP(C36,'COPY DATA XPRO'!$C$7:$AI$58,28,FALSE),0)</f>
        <v>0</v>
      </c>
      <c r="AE36">
        <f>IFERROR(VLOOKUP(C36,'COPY DATA XPRO'!$C$7:$AI$58,29,FALSE),0)</f>
        <v>0</v>
      </c>
      <c r="AF36">
        <f>IFERROR(VLOOKUP(C36,'COPY DATA XPRO'!$C$7:$AI$58,30,FALSE),0)</f>
        <v>0</v>
      </c>
      <c r="AG36">
        <f>IFERROR(VLOOKUP(C36,'COPY DATA XPRO'!$C$7:$AI$58,31,FALSE),0)</f>
        <v>62.5</v>
      </c>
      <c r="AH36">
        <f>IFERROR(VLOOKUP(C36,'COPY DATA XPRO'!$C$7:$AI$58,32,FALSE),0)</f>
        <v>37.5</v>
      </c>
      <c r="AI36">
        <f>IFERROR(VLOOKUP(C36,'COPY DATA XPRO'!$C$7:$AI$58,33,FALSE),0)</f>
        <v>60</v>
      </c>
    </row>
    <row r="37" spans="2:35">
      <c r="B37" t="s">
        <v>70</v>
      </c>
      <c r="C37" t="s">
        <v>109</v>
      </c>
      <c r="D37">
        <f>IFERROR(VLOOKUP(C37,'COPY DATA XPRO'!$C$7:$AI$58,2,FALSE),0)</f>
        <v>0</v>
      </c>
      <c r="E37">
        <f>IFERROR(VLOOKUP(C37,'COPY DATA XPRO'!$C$7:$AI$58,3,FALSE),0)</f>
        <v>1</v>
      </c>
      <c r="F37">
        <f>IFERROR(VLOOKUP(C37,'COPY DATA XPRO'!$C$7:$AI$58,4,FALSE),0)</f>
        <v>0</v>
      </c>
      <c r="G37">
        <f>IFERROR(VLOOKUP(C37,'COPY DATA XPRO'!$C$7:$AI$58,5,FALSE),0)</f>
        <v>0</v>
      </c>
      <c r="H37">
        <f>IFERROR(VLOOKUP(C37,'COPY DATA XPRO'!$C$7:$AI$58,6,FALSE),0)</f>
        <v>0</v>
      </c>
      <c r="I37">
        <f>IFERROR(VLOOKUP(C37,'COPY DATA XPRO'!$C$7:$AI$58,7,FALSE),0)</f>
        <v>0</v>
      </c>
      <c r="J37">
        <f>IFERROR(VLOOKUP(C37,'COPY DATA XPRO'!$C$7:$AI$58,8,FALSE),0)</f>
        <v>0</v>
      </c>
      <c r="K37">
        <f>IFERROR(VLOOKUP(C37,'COPY DATA XPRO'!$C$7:$AI$58,9,FALSE),0)</f>
        <v>0</v>
      </c>
      <c r="L37">
        <f>IFERROR(VLOOKUP(C37,'COPY DATA XPRO'!$C$7:$AI$58,10,FALSE),0)</f>
        <v>0</v>
      </c>
      <c r="M37">
        <f>IFERROR(VLOOKUP(C37,'COPY DATA XPRO'!$C$7:$AI$58,11,FALSE),0)</f>
        <v>0</v>
      </c>
      <c r="N37">
        <f>IFERROR(VLOOKUP(C37,'COPY DATA XPRO'!$C$7:$AI$58,12,FALSE),0)</f>
        <v>0</v>
      </c>
      <c r="O37">
        <f>IFERROR(VLOOKUP(C37,'COPY DATA XPRO'!$C$7:$AI$58,13,FALSE),0)</f>
        <v>0</v>
      </c>
      <c r="P37">
        <f>IFERROR(VLOOKUP(C37,'COPY DATA XPRO'!$C$7:$AI$58,14,FALSE),0)</f>
        <v>0</v>
      </c>
      <c r="Q37">
        <f>IFERROR(VLOOKUP(C37,'COPY DATA XPRO'!$C$7:$AI$58,15,FALSE),0)</f>
        <v>0</v>
      </c>
      <c r="R37">
        <f>IFERROR(VLOOKUP(C37,'COPY DATA XPRO'!$C$7:$AI$58,16,FALSE),0)</f>
        <v>0</v>
      </c>
      <c r="S37">
        <f>IFERROR(VLOOKUP(C37,'COPY DATA XPRO'!$C$7:$AI$58,17,FALSE),0)</f>
        <v>0</v>
      </c>
      <c r="T37">
        <f>IFERROR(VLOOKUP(C37,'COPY DATA XPRO'!$C$7:$AI$58,18,FALSE),0)</f>
        <v>0</v>
      </c>
      <c r="U37">
        <f>IFERROR(VLOOKUP(C37,'COPY DATA XPRO'!$C$7:$AI$58,19,FALSE),0)</f>
        <v>0</v>
      </c>
      <c r="V37">
        <f>IFERROR(VLOOKUP(C37,'COPY DATA XPRO'!$C$7:$AI$58,20,FALSE),0)</f>
        <v>0</v>
      </c>
      <c r="W37">
        <f>IFERROR(VLOOKUP(C37,'COPY DATA XPRO'!$C$7:$AI$58,21,FALSE),0)</f>
        <v>0</v>
      </c>
      <c r="X37">
        <f>IFERROR(VLOOKUP(C37,'COPY DATA XPRO'!$C$7:$AI$58,22,FALSE),0)</f>
        <v>0</v>
      </c>
      <c r="Y37">
        <f>IFERROR(VLOOKUP(C37,'COPY DATA XPRO'!$C$7:$AI$58,23,FALSE),0)</f>
        <v>0</v>
      </c>
      <c r="Z37">
        <f>IFERROR(VLOOKUP(C37,'COPY DATA XPRO'!$C$7:$AI$58,24,FALSE),0)</f>
        <v>1</v>
      </c>
      <c r="AA37">
        <f>IFERROR(VLOOKUP(C37,'COPY DATA XPRO'!$C$7:$AI$58,25,FALSE),0)</f>
        <v>0</v>
      </c>
      <c r="AB37">
        <f>IFERROR(VLOOKUP(C37,'COPY DATA XPRO'!$C$7:$AI$58,26,FALSE),0)</f>
        <v>0</v>
      </c>
      <c r="AC37">
        <f>IFERROR(VLOOKUP(C37,'COPY DATA XPRO'!$C$7:$AI$58,27,FALSE),0)</f>
        <v>0</v>
      </c>
      <c r="AD37">
        <f>IFERROR(VLOOKUP(C37,'COPY DATA XPRO'!$C$7:$AI$58,28,FALSE),0)</f>
        <v>0</v>
      </c>
      <c r="AE37">
        <f>IFERROR(VLOOKUP(C37,'COPY DATA XPRO'!$C$7:$AI$58,29,FALSE),0)</f>
        <v>0</v>
      </c>
      <c r="AF37">
        <f>IFERROR(VLOOKUP(C37,'COPY DATA XPRO'!$C$7:$AI$58,30,FALSE),0)</f>
        <v>0</v>
      </c>
      <c r="AG37">
        <f>IFERROR(VLOOKUP(C37,'COPY DATA XPRO'!$C$7:$AI$58,31,FALSE),0)</f>
        <v>100</v>
      </c>
      <c r="AH37">
        <f>IFERROR(VLOOKUP(C37,'COPY DATA XPRO'!$C$7:$AI$58,32,FALSE),0)</f>
        <v>100</v>
      </c>
      <c r="AI37">
        <f>IFERROR(VLOOKUP(C37,'COPY DATA XPRO'!$C$7:$AI$58,33,FALSE),0)</f>
        <v>100</v>
      </c>
    </row>
    <row r="38" spans="2:35">
      <c r="C38" t="s">
        <v>110</v>
      </c>
      <c r="D38">
        <f>IFERROR(VLOOKUP(C38,'COPY DATA XPRO'!$C$7:$AI$58,2,FALSE),0)</f>
        <v>0</v>
      </c>
      <c r="E38">
        <f>IFERROR(VLOOKUP(C38,'COPY DATA XPRO'!$C$7:$AI$58,3,FALSE),0)</f>
        <v>21</v>
      </c>
      <c r="F38">
        <f>IFERROR(VLOOKUP(C38,'COPY DATA XPRO'!$C$7:$AI$58,4,FALSE),0)</f>
        <v>0</v>
      </c>
      <c r="G38">
        <f>IFERROR(VLOOKUP(C38,'COPY DATA XPRO'!$C$7:$AI$58,5,FALSE),0)</f>
        <v>0</v>
      </c>
      <c r="H38">
        <f>IFERROR(VLOOKUP(C38,'COPY DATA XPRO'!$C$7:$AI$58,6,FALSE),0)</f>
        <v>0</v>
      </c>
      <c r="I38">
        <f>IFERROR(VLOOKUP(C38,'COPY DATA XPRO'!$C$7:$AI$58,7,FALSE),0)</f>
        <v>0</v>
      </c>
      <c r="J38">
        <f>IFERROR(VLOOKUP(C38,'COPY DATA XPRO'!$C$7:$AI$58,8,FALSE),0)</f>
        <v>1</v>
      </c>
      <c r="K38">
        <f>IFERROR(VLOOKUP(C38,'COPY DATA XPRO'!$C$7:$AI$58,9,FALSE),0)</f>
        <v>0</v>
      </c>
      <c r="L38">
        <f>IFERROR(VLOOKUP(C38,'COPY DATA XPRO'!$C$7:$AI$58,10,FALSE),0)</f>
        <v>0</v>
      </c>
      <c r="M38">
        <f>IFERROR(VLOOKUP(C38,'COPY DATA XPRO'!$C$7:$AI$58,11,FALSE),0)</f>
        <v>1</v>
      </c>
      <c r="N38">
        <f>IFERROR(VLOOKUP(C38,'COPY DATA XPRO'!$C$7:$AI$58,12,FALSE),0)</f>
        <v>1</v>
      </c>
      <c r="O38">
        <f>IFERROR(VLOOKUP(C38,'COPY DATA XPRO'!$C$7:$AI$58,13,FALSE),0)</f>
        <v>0</v>
      </c>
      <c r="P38">
        <f>IFERROR(VLOOKUP(C38,'COPY DATA XPRO'!$C$7:$AI$58,14,FALSE),0)</f>
        <v>2</v>
      </c>
      <c r="Q38">
        <f>IFERROR(VLOOKUP(C38,'COPY DATA XPRO'!$C$7:$AI$58,15,FALSE),0)</f>
        <v>0</v>
      </c>
      <c r="R38">
        <f>IFERROR(VLOOKUP(C38,'COPY DATA XPRO'!$C$7:$AI$58,16,FALSE),0)</f>
        <v>0</v>
      </c>
      <c r="S38">
        <f>IFERROR(VLOOKUP(C38,'COPY DATA XPRO'!$C$7:$AI$58,17,FALSE),0)</f>
        <v>0</v>
      </c>
      <c r="T38">
        <f>IFERROR(VLOOKUP(C38,'COPY DATA XPRO'!$C$7:$AI$58,18,FALSE),0)</f>
        <v>1</v>
      </c>
      <c r="U38">
        <f>IFERROR(VLOOKUP(C38,'COPY DATA XPRO'!$C$7:$AI$58,19,FALSE),0)</f>
        <v>0</v>
      </c>
      <c r="V38">
        <f>IFERROR(VLOOKUP(C38,'COPY DATA XPRO'!$C$7:$AI$58,20,FALSE),0)</f>
        <v>0</v>
      </c>
      <c r="W38">
        <f>IFERROR(VLOOKUP(C38,'COPY DATA XPRO'!$C$7:$AI$58,21,FALSE),0)</f>
        <v>0</v>
      </c>
      <c r="X38">
        <f>IFERROR(VLOOKUP(C38,'COPY DATA XPRO'!$C$7:$AI$58,22,FALSE),0)</f>
        <v>1</v>
      </c>
      <c r="Y38">
        <f>IFERROR(VLOOKUP(C38,'COPY DATA XPRO'!$C$7:$AI$58,23,FALSE),0)</f>
        <v>2</v>
      </c>
      <c r="Z38">
        <f>IFERROR(VLOOKUP(C38,'COPY DATA XPRO'!$C$7:$AI$58,24,FALSE),0)</f>
        <v>7</v>
      </c>
      <c r="AA38">
        <f>IFERROR(VLOOKUP(C38,'COPY DATA XPRO'!$C$7:$AI$58,25,FALSE),0)</f>
        <v>0</v>
      </c>
      <c r="AB38">
        <f>IFERROR(VLOOKUP(C38,'COPY DATA XPRO'!$C$7:$AI$58,26,FALSE),0)</f>
        <v>0</v>
      </c>
      <c r="AC38">
        <f>IFERROR(VLOOKUP(C38,'COPY DATA XPRO'!$C$7:$AI$58,27,FALSE),0)</f>
        <v>0</v>
      </c>
      <c r="AD38">
        <f>IFERROR(VLOOKUP(C38,'COPY DATA XPRO'!$C$7:$AI$58,28,FALSE),0)</f>
        <v>0</v>
      </c>
      <c r="AE38">
        <f>IFERROR(VLOOKUP(C38,'COPY DATA XPRO'!$C$7:$AI$58,29,FALSE),0)</f>
        <v>0</v>
      </c>
      <c r="AF38">
        <f>IFERROR(VLOOKUP(C38,'COPY DATA XPRO'!$C$7:$AI$58,30,FALSE),0)</f>
        <v>8</v>
      </c>
      <c r="AG38">
        <f>IFERROR(VLOOKUP(C38,'COPY DATA XPRO'!$C$7:$AI$58,31,FALSE),0)</f>
        <v>57.14</v>
      </c>
      <c r="AH38">
        <f>IFERROR(VLOOKUP(C38,'COPY DATA XPRO'!$C$7:$AI$58,32,FALSE),0)</f>
        <v>53.85</v>
      </c>
      <c r="AI38">
        <f>IFERROR(VLOOKUP(C38,'COPY DATA XPRO'!$C$7:$AI$58,33,FALSE),0)</f>
        <v>58.33</v>
      </c>
    </row>
    <row r="39" spans="2:35">
      <c r="C39" t="s">
        <v>111</v>
      </c>
      <c r="D39">
        <f>IFERROR(VLOOKUP(C39,'COPY DATA XPRO'!$C$7:$AI$58,2,FALSE),0)</f>
        <v>0</v>
      </c>
      <c r="E39">
        <f>IFERROR(VLOOKUP(C39,'COPY DATA XPRO'!$C$7:$AI$58,3,FALSE),0)</f>
        <v>9</v>
      </c>
      <c r="F39">
        <f>IFERROR(VLOOKUP(C39,'COPY DATA XPRO'!$C$7:$AI$58,4,FALSE),0)</f>
        <v>0</v>
      </c>
      <c r="G39">
        <f>IFERROR(VLOOKUP(C39,'COPY DATA XPRO'!$C$7:$AI$58,5,FALSE),0)</f>
        <v>0</v>
      </c>
      <c r="H39">
        <f>IFERROR(VLOOKUP(C39,'COPY DATA XPRO'!$C$7:$AI$58,6,FALSE),0)</f>
        <v>0</v>
      </c>
      <c r="I39">
        <f>IFERROR(VLOOKUP(C39,'COPY DATA XPRO'!$C$7:$AI$58,7,FALSE),0)</f>
        <v>0</v>
      </c>
      <c r="J39">
        <f>IFERROR(VLOOKUP(C39,'COPY DATA XPRO'!$C$7:$AI$58,8,FALSE),0)</f>
        <v>1</v>
      </c>
      <c r="K39">
        <f>IFERROR(VLOOKUP(C39,'COPY DATA XPRO'!$C$7:$AI$58,9,FALSE),0)</f>
        <v>0</v>
      </c>
      <c r="L39">
        <f>IFERROR(VLOOKUP(C39,'COPY DATA XPRO'!$C$7:$AI$58,10,FALSE),0)</f>
        <v>0</v>
      </c>
      <c r="M39">
        <f>IFERROR(VLOOKUP(C39,'COPY DATA XPRO'!$C$7:$AI$58,11,FALSE),0)</f>
        <v>0</v>
      </c>
      <c r="N39">
        <f>IFERROR(VLOOKUP(C39,'COPY DATA XPRO'!$C$7:$AI$58,12,FALSE),0)</f>
        <v>2</v>
      </c>
      <c r="O39">
        <f>IFERROR(VLOOKUP(C39,'COPY DATA XPRO'!$C$7:$AI$58,13,FALSE),0)</f>
        <v>1</v>
      </c>
      <c r="P39">
        <f>IFERROR(VLOOKUP(C39,'COPY DATA XPRO'!$C$7:$AI$58,14,FALSE),0)</f>
        <v>3</v>
      </c>
      <c r="Q39">
        <f>IFERROR(VLOOKUP(C39,'COPY DATA XPRO'!$C$7:$AI$58,15,FALSE),0)</f>
        <v>0</v>
      </c>
      <c r="R39">
        <f>IFERROR(VLOOKUP(C39,'COPY DATA XPRO'!$C$7:$AI$58,16,FALSE),0)</f>
        <v>0</v>
      </c>
      <c r="S39">
        <f>IFERROR(VLOOKUP(C39,'COPY DATA XPRO'!$C$7:$AI$58,17,FALSE),0)</f>
        <v>0</v>
      </c>
      <c r="T39">
        <f>IFERROR(VLOOKUP(C39,'COPY DATA XPRO'!$C$7:$AI$58,18,FALSE),0)</f>
        <v>0</v>
      </c>
      <c r="U39">
        <f>IFERROR(VLOOKUP(C39,'COPY DATA XPRO'!$C$7:$AI$58,19,FALSE),0)</f>
        <v>0</v>
      </c>
      <c r="V39">
        <f>IFERROR(VLOOKUP(C39,'COPY DATA XPRO'!$C$7:$AI$58,20,FALSE),0)</f>
        <v>0</v>
      </c>
      <c r="W39">
        <f>IFERROR(VLOOKUP(C39,'COPY DATA XPRO'!$C$7:$AI$58,21,FALSE),0)</f>
        <v>0</v>
      </c>
      <c r="X39">
        <f>IFERROR(VLOOKUP(C39,'COPY DATA XPRO'!$C$7:$AI$58,22,FALSE),0)</f>
        <v>0</v>
      </c>
      <c r="Y39">
        <f>IFERROR(VLOOKUP(C39,'COPY DATA XPRO'!$C$7:$AI$58,23,FALSE),0)</f>
        <v>1</v>
      </c>
      <c r="Z39">
        <f>IFERROR(VLOOKUP(C39,'COPY DATA XPRO'!$C$7:$AI$58,24,FALSE),0)</f>
        <v>4</v>
      </c>
      <c r="AA39">
        <f>IFERROR(VLOOKUP(C39,'COPY DATA XPRO'!$C$7:$AI$58,25,FALSE),0)</f>
        <v>0</v>
      </c>
      <c r="AB39">
        <f>IFERROR(VLOOKUP(C39,'COPY DATA XPRO'!$C$7:$AI$58,26,FALSE),0)</f>
        <v>0</v>
      </c>
      <c r="AC39">
        <f>IFERROR(VLOOKUP(C39,'COPY DATA XPRO'!$C$7:$AI$58,27,FALSE),0)</f>
        <v>0</v>
      </c>
      <c r="AD39">
        <f>IFERROR(VLOOKUP(C39,'COPY DATA XPRO'!$C$7:$AI$58,28,FALSE),0)</f>
        <v>0</v>
      </c>
      <c r="AE39">
        <f>IFERROR(VLOOKUP(C39,'COPY DATA XPRO'!$C$7:$AI$58,29,FALSE),0)</f>
        <v>0</v>
      </c>
      <c r="AF39">
        <f>IFERROR(VLOOKUP(C39,'COPY DATA XPRO'!$C$7:$AI$58,30,FALSE),0)</f>
        <v>0</v>
      </c>
      <c r="AG39">
        <f>IFERROR(VLOOKUP(C39,'COPY DATA XPRO'!$C$7:$AI$58,31,FALSE),0)</f>
        <v>88.89</v>
      </c>
      <c r="AH39">
        <f>IFERROR(VLOOKUP(C39,'COPY DATA XPRO'!$C$7:$AI$58,32,FALSE),0)</f>
        <v>44.44</v>
      </c>
      <c r="AI39">
        <f>IFERROR(VLOOKUP(C39,'COPY DATA XPRO'!$C$7:$AI$58,33,FALSE),0)</f>
        <v>50</v>
      </c>
    </row>
    <row r="40" spans="2:35">
      <c r="C40" t="s">
        <v>112</v>
      </c>
      <c r="D40">
        <f>IFERROR(VLOOKUP(C40,'COPY DATA XPRO'!$C$7:$AI$58,2,FALSE),0)</f>
        <v>0</v>
      </c>
      <c r="E40">
        <f>IFERROR(VLOOKUP(C40,'COPY DATA XPRO'!$C$7:$AI$58,3,FALSE),0)</f>
        <v>19</v>
      </c>
      <c r="F40">
        <f>IFERROR(VLOOKUP(C40,'COPY DATA XPRO'!$C$7:$AI$58,4,FALSE),0)</f>
        <v>0</v>
      </c>
      <c r="G40">
        <f>IFERROR(VLOOKUP(C40,'COPY DATA XPRO'!$C$7:$AI$58,5,FALSE),0)</f>
        <v>0</v>
      </c>
      <c r="H40">
        <f>IFERROR(VLOOKUP(C40,'COPY DATA XPRO'!$C$7:$AI$58,6,FALSE),0)</f>
        <v>0</v>
      </c>
      <c r="I40">
        <f>IFERROR(VLOOKUP(C40,'COPY DATA XPRO'!$C$7:$AI$58,7,FALSE),0)</f>
        <v>0</v>
      </c>
      <c r="J40">
        <f>IFERROR(VLOOKUP(C40,'COPY DATA XPRO'!$C$7:$AI$58,8,FALSE),0)</f>
        <v>1</v>
      </c>
      <c r="K40">
        <f>IFERROR(VLOOKUP(C40,'COPY DATA XPRO'!$C$7:$AI$58,9,FALSE),0)</f>
        <v>1</v>
      </c>
      <c r="L40">
        <f>IFERROR(VLOOKUP(C40,'COPY DATA XPRO'!$C$7:$AI$58,10,FALSE),0)</f>
        <v>0</v>
      </c>
      <c r="M40">
        <f>IFERROR(VLOOKUP(C40,'COPY DATA XPRO'!$C$7:$AI$58,11,FALSE),0)</f>
        <v>0</v>
      </c>
      <c r="N40">
        <f>IFERROR(VLOOKUP(C40,'COPY DATA XPRO'!$C$7:$AI$58,12,FALSE),0)</f>
        <v>0</v>
      </c>
      <c r="O40">
        <f>IFERROR(VLOOKUP(C40,'COPY DATA XPRO'!$C$7:$AI$58,13,FALSE),0)</f>
        <v>0</v>
      </c>
      <c r="P40">
        <f>IFERROR(VLOOKUP(C40,'COPY DATA XPRO'!$C$7:$AI$58,14,FALSE),0)</f>
        <v>0</v>
      </c>
      <c r="Q40">
        <f>IFERROR(VLOOKUP(C40,'COPY DATA XPRO'!$C$7:$AI$58,15,FALSE),0)</f>
        <v>0</v>
      </c>
      <c r="R40">
        <f>IFERROR(VLOOKUP(C40,'COPY DATA XPRO'!$C$7:$AI$58,16,FALSE),0)</f>
        <v>0</v>
      </c>
      <c r="S40">
        <f>IFERROR(VLOOKUP(C40,'COPY DATA XPRO'!$C$7:$AI$58,17,FALSE),0)</f>
        <v>0</v>
      </c>
      <c r="T40">
        <f>IFERROR(VLOOKUP(C40,'COPY DATA XPRO'!$C$7:$AI$58,18,FALSE),0)</f>
        <v>0</v>
      </c>
      <c r="U40">
        <f>IFERROR(VLOOKUP(C40,'COPY DATA XPRO'!$C$7:$AI$58,19,FALSE),0)</f>
        <v>0</v>
      </c>
      <c r="V40">
        <f>IFERROR(VLOOKUP(C40,'COPY DATA XPRO'!$C$7:$AI$58,20,FALSE),0)</f>
        <v>0</v>
      </c>
      <c r="W40">
        <f>IFERROR(VLOOKUP(C40,'COPY DATA XPRO'!$C$7:$AI$58,21,FALSE),0)</f>
        <v>0</v>
      </c>
      <c r="X40">
        <f>IFERROR(VLOOKUP(C40,'COPY DATA XPRO'!$C$7:$AI$58,22,FALSE),0)</f>
        <v>0</v>
      </c>
      <c r="Y40">
        <f>IFERROR(VLOOKUP(C40,'COPY DATA XPRO'!$C$7:$AI$58,23,FALSE),0)</f>
        <v>0</v>
      </c>
      <c r="Z40">
        <f>IFERROR(VLOOKUP(C40,'COPY DATA XPRO'!$C$7:$AI$58,24,FALSE),0)</f>
        <v>16</v>
      </c>
      <c r="AA40">
        <f>IFERROR(VLOOKUP(C40,'COPY DATA XPRO'!$C$7:$AI$58,25,FALSE),0)</f>
        <v>0</v>
      </c>
      <c r="AB40">
        <f>IFERROR(VLOOKUP(C40,'COPY DATA XPRO'!$C$7:$AI$58,26,FALSE),0)</f>
        <v>0</v>
      </c>
      <c r="AC40">
        <f>IFERROR(VLOOKUP(C40,'COPY DATA XPRO'!$C$7:$AI$58,27,FALSE),0)</f>
        <v>0</v>
      </c>
      <c r="AD40">
        <f>IFERROR(VLOOKUP(C40,'COPY DATA XPRO'!$C$7:$AI$58,28,FALSE),0)</f>
        <v>0</v>
      </c>
      <c r="AE40">
        <f>IFERROR(VLOOKUP(C40,'COPY DATA XPRO'!$C$7:$AI$58,29,FALSE),0)</f>
        <v>0</v>
      </c>
      <c r="AF40">
        <f>IFERROR(VLOOKUP(C40,'COPY DATA XPRO'!$C$7:$AI$58,30,FALSE),0)</f>
        <v>1</v>
      </c>
      <c r="AG40">
        <f>IFERROR(VLOOKUP(C40,'COPY DATA XPRO'!$C$7:$AI$58,31,FALSE),0)</f>
        <v>84.21</v>
      </c>
      <c r="AH40">
        <f>IFERROR(VLOOKUP(C40,'COPY DATA XPRO'!$C$7:$AI$58,32,FALSE),0)</f>
        <v>94.12</v>
      </c>
      <c r="AI40">
        <f>IFERROR(VLOOKUP(C40,'COPY DATA XPRO'!$C$7:$AI$58,33,FALSE),0)</f>
        <v>100</v>
      </c>
    </row>
    <row r="41" spans="2:35">
      <c r="C41" t="s">
        <v>113</v>
      </c>
      <c r="D41">
        <f>IFERROR(VLOOKUP(C41,'COPY DATA XPRO'!$C$7:$AI$58,2,FALSE),0)</f>
        <v>0</v>
      </c>
      <c r="E41">
        <f>IFERROR(VLOOKUP(C41,'COPY DATA XPRO'!$C$7:$AI$58,3,FALSE),0)</f>
        <v>12</v>
      </c>
      <c r="F41">
        <f>IFERROR(VLOOKUP(C41,'COPY DATA XPRO'!$C$7:$AI$58,4,FALSE),0)</f>
        <v>0</v>
      </c>
      <c r="G41">
        <f>IFERROR(VLOOKUP(C41,'COPY DATA XPRO'!$C$7:$AI$58,5,FALSE),0)</f>
        <v>0</v>
      </c>
      <c r="H41">
        <f>IFERROR(VLOOKUP(C41,'COPY DATA XPRO'!$C$7:$AI$58,6,FALSE),0)</f>
        <v>1</v>
      </c>
      <c r="I41">
        <f>IFERROR(VLOOKUP(C41,'COPY DATA XPRO'!$C$7:$AI$58,7,FALSE),0)</f>
        <v>1</v>
      </c>
      <c r="J41">
        <f>IFERROR(VLOOKUP(C41,'COPY DATA XPRO'!$C$7:$AI$58,8,FALSE),0)</f>
        <v>0</v>
      </c>
      <c r="K41">
        <f>IFERROR(VLOOKUP(C41,'COPY DATA XPRO'!$C$7:$AI$58,9,FALSE),0)</f>
        <v>0</v>
      </c>
      <c r="L41">
        <f>IFERROR(VLOOKUP(C41,'COPY DATA XPRO'!$C$7:$AI$58,10,FALSE),0)</f>
        <v>0</v>
      </c>
      <c r="M41">
        <f>IFERROR(VLOOKUP(C41,'COPY DATA XPRO'!$C$7:$AI$58,11,FALSE),0)</f>
        <v>1</v>
      </c>
      <c r="N41">
        <f>IFERROR(VLOOKUP(C41,'COPY DATA XPRO'!$C$7:$AI$58,12,FALSE),0)</f>
        <v>0</v>
      </c>
      <c r="O41">
        <f>IFERROR(VLOOKUP(C41,'COPY DATA XPRO'!$C$7:$AI$58,13,FALSE),0)</f>
        <v>0</v>
      </c>
      <c r="P41">
        <f>IFERROR(VLOOKUP(C41,'COPY DATA XPRO'!$C$7:$AI$58,14,FALSE),0)</f>
        <v>1</v>
      </c>
      <c r="Q41">
        <f>IFERROR(VLOOKUP(C41,'COPY DATA XPRO'!$C$7:$AI$58,15,FALSE),0)</f>
        <v>0</v>
      </c>
      <c r="R41">
        <f>IFERROR(VLOOKUP(C41,'COPY DATA XPRO'!$C$7:$AI$58,16,FALSE),0)</f>
        <v>1</v>
      </c>
      <c r="S41">
        <f>IFERROR(VLOOKUP(C41,'COPY DATA XPRO'!$C$7:$AI$58,17,FALSE),0)</f>
        <v>0</v>
      </c>
      <c r="T41">
        <f>IFERROR(VLOOKUP(C41,'COPY DATA XPRO'!$C$7:$AI$58,18,FALSE),0)</f>
        <v>1</v>
      </c>
      <c r="U41">
        <f>IFERROR(VLOOKUP(C41,'COPY DATA XPRO'!$C$7:$AI$58,19,FALSE),0)</f>
        <v>1</v>
      </c>
      <c r="V41">
        <f>IFERROR(VLOOKUP(C41,'COPY DATA XPRO'!$C$7:$AI$58,20,FALSE),0)</f>
        <v>0</v>
      </c>
      <c r="W41">
        <f>IFERROR(VLOOKUP(C41,'COPY DATA XPRO'!$C$7:$AI$58,21,FALSE),0)</f>
        <v>0</v>
      </c>
      <c r="X41">
        <f>IFERROR(VLOOKUP(C41,'COPY DATA XPRO'!$C$7:$AI$58,22,FALSE),0)</f>
        <v>3</v>
      </c>
      <c r="Y41">
        <f>IFERROR(VLOOKUP(C41,'COPY DATA XPRO'!$C$7:$AI$58,23,FALSE),0)</f>
        <v>0</v>
      </c>
      <c r="Z41">
        <f>IFERROR(VLOOKUP(C41,'COPY DATA XPRO'!$C$7:$AI$58,24,FALSE),0)</f>
        <v>6</v>
      </c>
      <c r="AA41">
        <f>IFERROR(VLOOKUP(C41,'COPY DATA XPRO'!$C$7:$AI$58,25,FALSE),0)</f>
        <v>0</v>
      </c>
      <c r="AB41">
        <f>IFERROR(VLOOKUP(C41,'COPY DATA XPRO'!$C$7:$AI$58,26,FALSE),0)</f>
        <v>0</v>
      </c>
      <c r="AC41">
        <f>IFERROR(VLOOKUP(C41,'COPY DATA XPRO'!$C$7:$AI$58,27,FALSE),0)</f>
        <v>0</v>
      </c>
      <c r="AD41">
        <f>IFERROR(VLOOKUP(C41,'COPY DATA XPRO'!$C$7:$AI$58,28,FALSE),0)</f>
        <v>0</v>
      </c>
      <c r="AE41">
        <f>IFERROR(VLOOKUP(C41,'COPY DATA XPRO'!$C$7:$AI$58,29,FALSE),0)</f>
        <v>0</v>
      </c>
      <c r="AF41">
        <f>IFERROR(VLOOKUP(C41,'COPY DATA XPRO'!$C$7:$AI$58,30,FALSE),0)</f>
        <v>0</v>
      </c>
      <c r="AG41">
        <f>IFERROR(VLOOKUP(C41,'COPY DATA XPRO'!$C$7:$AI$58,31,FALSE),0)</f>
        <v>83.33</v>
      </c>
      <c r="AH41">
        <f>IFERROR(VLOOKUP(C41,'COPY DATA XPRO'!$C$7:$AI$58,32,FALSE),0)</f>
        <v>54.55</v>
      </c>
      <c r="AI41">
        <f>IFERROR(VLOOKUP(C41,'COPY DATA XPRO'!$C$7:$AI$58,33,FALSE),0)</f>
        <v>60</v>
      </c>
    </row>
    <row r="42" spans="2:35">
      <c r="C42" t="s">
        <v>114</v>
      </c>
      <c r="D42">
        <f>IFERROR(VLOOKUP(C42,'COPY DATA XPRO'!$C$7:$AI$58,2,FALSE),0)</f>
        <v>0</v>
      </c>
      <c r="E42">
        <f>IFERROR(VLOOKUP(C42,'COPY DATA XPRO'!$C$7:$AI$58,3,FALSE),0)</f>
        <v>10</v>
      </c>
      <c r="F42">
        <f>IFERROR(VLOOKUP(C42,'COPY DATA XPRO'!$C$7:$AI$58,4,FALSE),0)</f>
        <v>0</v>
      </c>
      <c r="G42">
        <f>IFERROR(VLOOKUP(C42,'COPY DATA XPRO'!$C$7:$AI$58,5,FALSE),0)</f>
        <v>0</v>
      </c>
      <c r="H42">
        <f>IFERROR(VLOOKUP(C42,'COPY DATA XPRO'!$C$7:$AI$58,6,FALSE),0)</f>
        <v>1</v>
      </c>
      <c r="I42">
        <f>IFERROR(VLOOKUP(C42,'COPY DATA XPRO'!$C$7:$AI$58,7,FALSE),0)</f>
        <v>0</v>
      </c>
      <c r="J42">
        <f>IFERROR(VLOOKUP(C42,'COPY DATA XPRO'!$C$7:$AI$58,8,FALSE),0)</f>
        <v>2</v>
      </c>
      <c r="K42">
        <f>IFERROR(VLOOKUP(C42,'COPY DATA XPRO'!$C$7:$AI$58,9,FALSE),0)</f>
        <v>0</v>
      </c>
      <c r="L42">
        <f>IFERROR(VLOOKUP(C42,'COPY DATA XPRO'!$C$7:$AI$58,10,FALSE),0)</f>
        <v>0</v>
      </c>
      <c r="M42">
        <f>IFERROR(VLOOKUP(C42,'COPY DATA XPRO'!$C$7:$AI$58,11,FALSE),0)</f>
        <v>0</v>
      </c>
      <c r="N42">
        <f>IFERROR(VLOOKUP(C42,'COPY DATA XPRO'!$C$7:$AI$58,12,FALSE),0)</f>
        <v>0</v>
      </c>
      <c r="O42">
        <f>IFERROR(VLOOKUP(C42,'COPY DATA XPRO'!$C$7:$AI$58,13,FALSE),0)</f>
        <v>0</v>
      </c>
      <c r="P42">
        <f>IFERROR(VLOOKUP(C42,'COPY DATA XPRO'!$C$7:$AI$58,14,FALSE),0)</f>
        <v>0</v>
      </c>
      <c r="Q42">
        <f>IFERROR(VLOOKUP(C42,'COPY DATA XPRO'!$C$7:$AI$58,15,FALSE),0)</f>
        <v>0</v>
      </c>
      <c r="R42">
        <f>IFERROR(VLOOKUP(C42,'COPY DATA XPRO'!$C$7:$AI$58,16,FALSE),0)</f>
        <v>0</v>
      </c>
      <c r="S42">
        <f>IFERROR(VLOOKUP(C42,'COPY DATA XPRO'!$C$7:$AI$58,17,FALSE),0)</f>
        <v>0</v>
      </c>
      <c r="T42">
        <f>IFERROR(VLOOKUP(C42,'COPY DATA XPRO'!$C$7:$AI$58,18,FALSE),0)</f>
        <v>0</v>
      </c>
      <c r="U42">
        <f>IFERROR(VLOOKUP(C42,'COPY DATA XPRO'!$C$7:$AI$58,19,FALSE),0)</f>
        <v>0</v>
      </c>
      <c r="V42">
        <f>IFERROR(VLOOKUP(C42,'COPY DATA XPRO'!$C$7:$AI$58,20,FALSE),0)</f>
        <v>0</v>
      </c>
      <c r="W42">
        <f>IFERROR(VLOOKUP(C42,'COPY DATA XPRO'!$C$7:$AI$58,21,FALSE),0)</f>
        <v>0</v>
      </c>
      <c r="X42">
        <f>IFERROR(VLOOKUP(C42,'COPY DATA XPRO'!$C$7:$AI$58,22,FALSE),0)</f>
        <v>0</v>
      </c>
      <c r="Y42">
        <f>IFERROR(VLOOKUP(C42,'COPY DATA XPRO'!$C$7:$AI$58,23,FALSE),0)</f>
        <v>1</v>
      </c>
      <c r="Z42">
        <f>IFERROR(VLOOKUP(C42,'COPY DATA XPRO'!$C$7:$AI$58,24,FALSE),0)</f>
        <v>6</v>
      </c>
      <c r="AA42">
        <f>IFERROR(VLOOKUP(C42,'COPY DATA XPRO'!$C$7:$AI$58,25,FALSE),0)</f>
        <v>0</v>
      </c>
      <c r="AB42">
        <f>IFERROR(VLOOKUP(C42,'COPY DATA XPRO'!$C$7:$AI$58,26,FALSE),0)</f>
        <v>0</v>
      </c>
      <c r="AC42">
        <f>IFERROR(VLOOKUP(C42,'COPY DATA XPRO'!$C$7:$AI$58,27,FALSE),0)</f>
        <v>0</v>
      </c>
      <c r="AD42">
        <f>IFERROR(VLOOKUP(C42,'COPY DATA XPRO'!$C$7:$AI$58,28,FALSE),0)</f>
        <v>0</v>
      </c>
      <c r="AE42">
        <f>IFERROR(VLOOKUP(C42,'COPY DATA XPRO'!$C$7:$AI$58,29,FALSE),0)</f>
        <v>0</v>
      </c>
      <c r="AF42">
        <f>IFERROR(VLOOKUP(C42,'COPY DATA XPRO'!$C$7:$AI$58,30,FALSE),0)</f>
        <v>0</v>
      </c>
      <c r="AG42">
        <f>IFERROR(VLOOKUP(C42,'COPY DATA XPRO'!$C$7:$AI$58,31,FALSE),0)</f>
        <v>70</v>
      </c>
      <c r="AH42">
        <f>IFERROR(VLOOKUP(C42,'COPY DATA XPRO'!$C$7:$AI$58,32,FALSE),0)</f>
        <v>60</v>
      </c>
      <c r="AI42">
        <f>IFERROR(VLOOKUP(C42,'COPY DATA XPRO'!$C$7:$AI$58,33,FALSE),0)</f>
        <v>85.71</v>
      </c>
    </row>
    <row r="43" spans="2:35">
      <c r="C43" t="s">
        <v>115</v>
      </c>
      <c r="D43">
        <f>IFERROR(VLOOKUP(C43,'COPY DATA XPRO'!$C$7:$AI$58,2,FALSE),0)</f>
        <v>0</v>
      </c>
      <c r="E43">
        <f>IFERROR(VLOOKUP(C43,'COPY DATA XPRO'!$C$7:$AI$58,3,FALSE),0)</f>
        <v>18</v>
      </c>
      <c r="F43">
        <f>IFERROR(VLOOKUP(C43,'COPY DATA XPRO'!$C$7:$AI$58,4,FALSE),0)</f>
        <v>0</v>
      </c>
      <c r="G43">
        <f>IFERROR(VLOOKUP(C43,'COPY DATA XPRO'!$C$7:$AI$58,5,FALSE),0)</f>
        <v>0</v>
      </c>
      <c r="H43">
        <f>IFERROR(VLOOKUP(C43,'COPY DATA XPRO'!$C$7:$AI$58,6,FALSE),0)</f>
        <v>1</v>
      </c>
      <c r="I43">
        <f>IFERROR(VLOOKUP(C43,'COPY DATA XPRO'!$C$7:$AI$58,7,FALSE),0)</f>
        <v>0</v>
      </c>
      <c r="J43">
        <f>IFERROR(VLOOKUP(C43,'COPY DATA XPRO'!$C$7:$AI$58,8,FALSE),0)</f>
        <v>1</v>
      </c>
      <c r="K43">
        <f>IFERROR(VLOOKUP(C43,'COPY DATA XPRO'!$C$7:$AI$58,9,FALSE),0)</f>
        <v>0</v>
      </c>
      <c r="L43">
        <f>IFERROR(VLOOKUP(C43,'COPY DATA XPRO'!$C$7:$AI$58,10,FALSE),0)</f>
        <v>0</v>
      </c>
      <c r="M43">
        <f>IFERROR(VLOOKUP(C43,'COPY DATA XPRO'!$C$7:$AI$58,11,FALSE),0)</f>
        <v>0</v>
      </c>
      <c r="N43">
        <f>IFERROR(VLOOKUP(C43,'COPY DATA XPRO'!$C$7:$AI$58,12,FALSE),0)</f>
        <v>0</v>
      </c>
      <c r="O43">
        <f>IFERROR(VLOOKUP(C43,'COPY DATA XPRO'!$C$7:$AI$58,13,FALSE),0)</f>
        <v>1</v>
      </c>
      <c r="P43">
        <f>IFERROR(VLOOKUP(C43,'COPY DATA XPRO'!$C$7:$AI$58,14,FALSE),0)</f>
        <v>1</v>
      </c>
      <c r="Q43">
        <f>IFERROR(VLOOKUP(C43,'COPY DATA XPRO'!$C$7:$AI$58,15,FALSE),0)</f>
        <v>2</v>
      </c>
      <c r="R43">
        <f>IFERROR(VLOOKUP(C43,'COPY DATA XPRO'!$C$7:$AI$58,16,FALSE),0)</f>
        <v>0</v>
      </c>
      <c r="S43">
        <f>IFERROR(VLOOKUP(C43,'COPY DATA XPRO'!$C$7:$AI$58,17,FALSE),0)</f>
        <v>0</v>
      </c>
      <c r="T43">
        <f>IFERROR(VLOOKUP(C43,'COPY DATA XPRO'!$C$7:$AI$58,18,FALSE),0)</f>
        <v>0</v>
      </c>
      <c r="U43">
        <f>IFERROR(VLOOKUP(C43,'COPY DATA XPRO'!$C$7:$AI$58,19,FALSE),0)</f>
        <v>0</v>
      </c>
      <c r="V43">
        <f>IFERROR(VLOOKUP(C43,'COPY DATA XPRO'!$C$7:$AI$58,20,FALSE),0)</f>
        <v>0</v>
      </c>
      <c r="W43">
        <f>IFERROR(VLOOKUP(C43,'COPY DATA XPRO'!$C$7:$AI$58,21,FALSE),0)</f>
        <v>0</v>
      </c>
      <c r="X43">
        <f>IFERROR(VLOOKUP(C43,'COPY DATA XPRO'!$C$7:$AI$58,22,FALSE),0)</f>
        <v>2</v>
      </c>
      <c r="Y43">
        <f>IFERROR(VLOOKUP(C43,'COPY DATA XPRO'!$C$7:$AI$58,23,FALSE),0)</f>
        <v>0</v>
      </c>
      <c r="Z43">
        <f>IFERROR(VLOOKUP(C43,'COPY DATA XPRO'!$C$7:$AI$58,24,FALSE),0)</f>
        <v>12</v>
      </c>
      <c r="AA43">
        <f>IFERROR(VLOOKUP(C43,'COPY DATA XPRO'!$C$7:$AI$58,25,FALSE),0)</f>
        <v>0</v>
      </c>
      <c r="AB43">
        <f>IFERROR(VLOOKUP(C43,'COPY DATA XPRO'!$C$7:$AI$58,26,FALSE),0)</f>
        <v>0</v>
      </c>
      <c r="AC43">
        <f>IFERROR(VLOOKUP(C43,'COPY DATA XPRO'!$C$7:$AI$58,27,FALSE),0)</f>
        <v>0</v>
      </c>
      <c r="AD43">
        <f>IFERROR(VLOOKUP(C43,'COPY DATA XPRO'!$C$7:$AI$58,28,FALSE),0)</f>
        <v>0</v>
      </c>
      <c r="AE43">
        <f>IFERROR(VLOOKUP(C43,'COPY DATA XPRO'!$C$7:$AI$58,29,FALSE),0)</f>
        <v>0</v>
      </c>
      <c r="AF43">
        <f>IFERROR(VLOOKUP(C43,'COPY DATA XPRO'!$C$7:$AI$58,30,FALSE),0)</f>
        <v>1</v>
      </c>
      <c r="AG43">
        <f>IFERROR(VLOOKUP(C43,'COPY DATA XPRO'!$C$7:$AI$58,31,FALSE),0)</f>
        <v>83.33</v>
      </c>
      <c r="AH43">
        <f>IFERROR(VLOOKUP(C43,'COPY DATA XPRO'!$C$7:$AI$58,32,FALSE),0)</f>
        <v>70.59</v>
      </c>
      <c r="AI43">
        <f>IFERROR(VLOOKUP(C43,'COPY DATA XPRO'!$C$7:$AI$58,33,FALSE),0)</f>
        <v>80</v>
      </c>
    </row>
    <row r="44" spans="2:35">
      <c r="C44" t="s">
        <v>116</v>
      </c>
      <c r="D44">
        <f>IFERROR(VLOOKUP(C44,'COPY DATA XPRO'!$C$7:$AI$58,2,FALSE),0)</f>
        <v>0</v>
      </c>
      <c r="E44">
        <f>IFERROR(VLOOKUP(C44,'COPY DATA XPRO'!$C$7:$AI$58,3,FALSE),0)</f>
        <v>15</v>
      </c>
      <c r="F44">
        <f>IFERROR(VLOOKUP(C44,'COPY DATA XPRO'!$C$7:$AI$58,4,FALSE),0)</f>
        <v>0</v>
      </c>
      <c r="G44">
        <f>IFERROR(VLOOKUP(C44,'COPY DATA XPRO'!$C$7:$AI$58,5,FALSE),0)</f>
        <v>2</v>
      </c>
      <c r="H44">
        <f>IFERROR(VLOOKUP(C44,'COPY DATA XPRO'!$C$7:$AI$58,6,FALSE),0)</f>
        <v>1</v>
      </c>
      <c r="I44">
        <f>IFERROR(VLOOKUP(C44,'COPY DATA XPRO'!$C$7:$AI$58,7,FALSE),0)</f>
        <v>0</v>
      </c>
      <c r="J44">
        <f>IFERROR(VLOOKUP(C44,'COPY DATA XPRO'!$C$7:$AI$58,8,FALSE),0)</f>
        <v>0</v>
      </c>
      <c r="K44">
        <f>IFERROR(VLOOKUP(C44,'COPY DATA XPRO'!$C$7:$AI$58,9,FALSE),0)</f>
        <v>0</v>
      </c>
      <c r="L44">
        <f>IFERROR(VLOOKUP(C44,'COPY DATA XPRO'!$C$7:$AI$58,10,FALSE),0)</f>
        <v>0</v>
      </c>
      <c r="M44">
        <f>IFERROR(VLOOKUP(C44,'COPY DATA XPRO'!$C$7:$AI$58,11,FALSE),0)</f>
        <v>1</v>
      </c>
      <c r="N44">
        <f>IFERROR(VLOOKUP(C44,'COPY DATA XPRO'!$C$7:$AI$58,12,FALSE),0)</f>
        <v>0</v>
      </c>
      <c r="O44">
        <f>IFERROR(VLOOKUP(C44,'COPY DATA XPRO'!$C$7:$AI$58,13,FALSE),0)</f>
        <v>0</v>
      </c>
      <c r="P44">
        <f>IFERROR(VLOOKUP(C44,'COPY DATA XPRO'!$C$7:$AI$58,14,FALSE),0)</f>
        <v>1</v>
      </c>
      <c r="Q44">
        <f>IFERROR(VLOOKUP(C44,'COPY DATA XPRO'!$C$7:$AI$58,15,FALSE),0)</f>
        <v>0</v>
      </c>
      <c r="R44">
        <f>IFERROR(VLOOKUP(C44,'COPY DATA XPRO'!$C$7:$AI$58,16,FALSE),0)</f>
        <v>0</v>
      </c>
      <c r="S44">
        <f>IFERROR(VLOOKUP(C44,'COPY DATA XPRO'!$C$7:$AI$58,17,FALSE),0)</f>
        <v>0</v>
      </c>
      <c r="T44">
        <f>IFERROR(VLOOKUP(C44,'COPY DATA XPRO'!$C$7:$AI$58,18,FALSE),0)</f>
        <v>0</v>
      </c>
      <c r="U44">
        <f>IFERROR(VLOOKUP(C44,'COPY DATA XPRO'!$C$7:$AI$58,19,FALSE),0)</f>
        <v>0</v>
      </c>
      <c r="V44">
        <f>IFERROR(VLOOKUP(C44,'COPY DATA XPRO'!$C$7:$AI$58,20,FALSE),0)</f>
        <v>0</v>
      </c>
      <c r="W44">
        <f>IFERROR(VLOOKUP(C44,'COPY DATA XPRO'!$C$7:$AI$58,21,FALSE),0)</f>
        <v>0</v>
      </c>
      <c r="X44">
        <f>IFERROR(VLOOKUP(C44,'COPY DATA XPRO'!$C$7:$AI$58,22,FALSE),0)</f>
        <v>0</v>
      </c>
      <c r="Y44">
        <f>IFERROR(VLOOKUP(C44,'COPY DATA XPRO'!$C$7:$AI$58,23,FALSE),0)</f>
        <v>1</v>
      </c>
      <c r="Z44">
        <f>IFERROR(VLOOKUP(C44,'COPY DATA XPRO'!$C$7:$AI$58,24,FALSE),0)</f>
        <v>7</v>
      </c>
      <c r="AA44">
        <f>IFERROR(VLOOKUP(C44,'COPY DATA XPRO'!$C$7:$AI$58,25,FALSE),0)</f>
        <v>0</v>
      </c>
      <c r="AB44">
        <f>IFERROR(VLOOKUP(C44,'COPY DATA XPRO'!$C$7:$AI$58,26,FALSE),0)</f>
        <v>0</v>
      </c>
      <c r="AC44">
        <f>IFERROR(VLOOKUP(C44,'COPY DATA XPRO'!$C$7:$AI$58,27,FALSE),0)</f>
        <v>0</v>
      </c>
      <c r="AD44">
        <f>IFERROR(VLOOKUP(C44,'COPY DATA XPRO'!$C$7:$AI$58,28,FALSE),0)</f>
        <v>0</v>
      </c>
      <c r="AE44">
        <f>IFERROR(VLOOKUP(C44,'COPY DATA XPRO'!$C$7:$AI$58,29,FALSE),0)</f>
        <v>0</v>
      </c>
      <c r="AF44">
        <f>IFERROR(VLOOKUP(C44,'COPY DATA XPRO'!$C$7:$AI$58,30,FALSE),0)</f>
        <v>3</v>
      </c>
      <c r="AG44">
        <f>IFERROR(VLOOKUP(C44,'COPY DATA XPRO'!$C$7:$AI$58,31,FALSE),0)</f>
        <v>60</v>
      </c>
      <c r="AH44">
        <f>IFERROR(VLOOKUP(C44,'COPY DATA XPRO'!$C$7:$AI$58,32,FALSE),0)</f>
        <v>58.33</v>
      </c>
      <c r="AI44">
        <f>IFERROR(VLOOKUP(C44,'COPY DATA XPRO'!$C$7:$AI$58,33,FALSE),0)</f>
        <v>77.78</v>
      </c>
    </row>
    <row r="45" spans="2:35">
      <c r="C45" t="s">
        <v>117</v>
      </c>
      <c r="D45">
        <f>IFERROR(VLOOKUP(C45,'COPY DATA XPRO'!$C$7:$AI$58,2,FALSE),0)</f>
        <v>0</v>
      </c>
      <c r="E45">
        <f>IFERROR(VLOOKUP(C45,'COPY DATA XPRO'!$C$7:$AI$58,3,FALSE),0)</f>
        <v>7</v>
      </c>
      <c r="F45">
        <f>IFERROR(VLOOKUP(C45,'COPY DATA XPRO'!$C$7:$AI$58,4,FALSE),0)</f>
        <v>0</v>
      </c>
      <c r="G45">
        <f>IFERROR(VLOOKUP(C45,'COPY DATA XPRO'!$C$7:$AI$58,5,FALSE),0)</f>
        <v>0</v>
      </c>
      <c r="H45">
        <f>IFERROR(VLOOKUP(C45,'COPY DATA XPRO'!$C$7:$AI$58,6,FALSE),0)</f>
        <v>0</v>
      </c>
      <c r="I45">
        <f>IFERROR(VLOOKUP(C45,'COPY DATA XPRO'!$C$7:$AI$58,7,FALSE),0)</f>
        <v>0</v>
      </c>
      <c r="J45">
        <f>IFERROR(VLOOKUP(C45,'COPY DATA XPRO'!$C$7:$AI$58,8,FALSE),0)</f>
        <v>0</v>
      </c>
      <c r="K45">
        <f>IFERROR(VLOOKUP(C45,'COPY DATA XPRO'!$C$7:$AI$58,9,FALSE),0)</f>
        <v>2</v>
      </c>
      <c r="L45">
        <f>IFERROR(VLOOKUP(C45,'COPY DATA XPRO'!$C$7:$AI$58,10,FALSE),0)</f>
        <v>0</v>
      </c>
      <c r="M45">
        <f>IFERROR(VLOOKUP(C45,'COPY DATA XPRO'!$C$7:$AI$58,11,FALSE),0)</f>
        <v>0</v>
      </c>
      <c r="N45">
        <f>IFERROR(VLOOKUP(C45,'COPY DATA XPRO'!$C$7:$AI$58,12,FALSE),0)</f>
        <v>0</v>
      </c>
      <c r="O45">
        <f>IFERROR(VLOOKUP(C45,'COPY DATA XPRO'!$C$7:$AI$58,13,FALSE),0)</f>
        <v>1</v>
      </c>
      <c r="P45">
        <f>IFERROR(VLOOKUP(C45,'COPY DATA XPRO'!$C$7:$AI$58,14,FALSE),0)</f>
        <v>1</v>
      </c>
      <c r="Q45">
        <f>IFERROR(VLOOKUP(C45,'COPY DATA XPRO'!$C$7:$AI$58,15,FALSE),0)</f>
        <v>0</v>
      </c>
      <c r="R45">
        <f>IFERROR(VLOOKUP(C45,'COPY DATA XPRO'!$C$7:$AI$58,16,FALSE),0)</f>
        <v>0</v>
      </c>
      <c r="S45">
        <f>IFERROR(VLOOKUP(C45,'COPY DATA XPRO'!$C$7:$AI$58,17,FALSE),0)</f>
        <v>0</v>
      </c>
      <c r="T45">
        <f>IFERROR(VLOOKUP(C45,'COPY DATA XPRO'!$C$7:$AI$58,18,FALSE),0)</f>
        <v>0</v>
      </c>
      <c r="U45">
        <f>IFERROR(VLOOKUP(C45,'COPY DATA XPRO'!$C$7:$AI$58,19,FALSE),0)</f>
        <v>0</v>
      </c>
      <c r="V45">
        <f>IFERROR(VLOOKUP(C45,'COPY DATA XPRO'!$C$7:$AI$58,20,FALSE),0)</f>
        <v>0</v>
      </c>
      <c r="W45">
        <f>IFERROR(VLOOKUP(C45,'COPY DATA XPRO'!$C$7:$AI$58,21,FALSE),0)</f>
        <v>0</v>
      </c>
      <c r="X45">
        <f>IFERROR(VLOOKUP(C45,'COPY DATA XPRO'!$C$7:$AI$58,22,FALSE),0)</f>
        <v>0</v>
      </c>
      <c r="Y45">
        <f>IFERROR(VLOOKUP(C45,'COPY DATA XPRO'!$C$7:$AI$58,23,FALSE),0)</f>
        <v>3</v>
      </c>
      <c r="Z45">
        <f>IFERROR(VLOOKUP(C45,'COPY DATA XPRO'!$C$7:$AI$58,24,FALSE),0)</f>
        <v>1</v>
      </c>
      <c r="AA45">
        <f>IFERROR(VLOOKUP(C45,'COPY DATA XPRO'!$C$7:$AI$58,25,FALSE),0)</f>
        <v>0</v>
      </c>
      <c r="AB45">
        <f>IFERROR(VLOOKUP(C45,'COPY DATA XPRO'!$C$7:$AI$58,26,FALSE),0)</f>
        <v>0</v>
      </c>
      <c r="AC45">
        <f>IFERROR(VLOOKUP(C45,'COPY DATA XPRO'!$C$7:$AI$58,27,FALSE),0)</f>
        <v>0</v>
      </c>
      <c r="AD45">
        <f>IFERROR(VLOOKUP(C45,'COPY DATA XPRO'!$C$7:$AI$58,28,FALSE),0)</f>
        <v>0</v>
      </c>
      <c r="AE45">
        <f>IFERROR(VLOOKUP(C45,'COPY DATA XPRO'!$C$7:$AI$58,29,FALSE),0)</f>
        <v>0</v>
      </c>
      <c r="AF45">
        <f>IFERROR(VLOOKUP(C45,'COPY DATA XPRO'!$C$7:$AI$58,30,FALSE),0)</f>
        <v>0</v>
      </c>
      <c r="AG45">
        <f>IFERROR(VLOOKUP(C45,'COPY DATA XPRO'!$C$7:$AI$58,31,FALSE),0)</f>
        <v>71.430000000000007</v>
      </c>
      <c r="AH45">
        <f>IFERROR(VLOOKUP(C45,'COPY DATA XPRO'!$C$7:$AI$58,32,FALSE),0)</f>
        <v>20</v>
      </c>
      <c r="AI45">
        <f>IFERROR(VLOOKUP(C45,'COPY DATA XPRO'!$C$7:$AI$58,33,FALSE),0)</f>
        <v>20</v>
      </c>
    </row>
    <row r="46" spans="2:35">
      <c r="C46" t="s">
        <v>118</v>
      </c>
      <c r="D46">
        <f>IFERROR(VLOOKUP(C46,'COPY DATA XPRO'!$C$7:$AI$58,2,FALSE),0)</f>
        <v>0</v>
      </c>
      <c r="E46">
        <f>IFERROR(VLOOKUP(C46,'COPY DATA XPRO'!$C$7:$AI$58,3,FALSE),0)</f>
        <v>27</v>
      </c>
      <c r="F46">
        <f>IFERROR(VLOOKUP(C46,'COPY DATA XPRO'!$C$7:$AI$58,4,FALSE),0)</f>
        <v>0</v>
      </c>
      <c r="G46">
        <f>IFERROR(VLOOKUP(C46,'COPY DATA XPRO'!$C$7:$AI$58,5,FALSE),0)</f>
        <v>0</v>
      </c>
      <c r="H46">
        <f>IFERROR(VLOOKUP(C46,'COPY DATA XPRO'!$C$7:$AI$58,6,FALSE),0)</f>
        <v>1</v>
      </c>
      <c r="I46">
        <f>IFERROR(VLOOKUP(C46,'COPY DATA XPRO'!$C$7:$AI$58,7,FALSE),0)</f>
        <v>0</v>
      </c>
      <c r="J46">
        <f>IFERROR(VLOOKUP(C46,'COPY DATA XPRO'!$C$7:$AI$58,8,FALSE),0)</f>
        <v>2</v>
      </c>
      <c r="K46">
        <f>IFERROR(VLOOKUP(C46,'COPY DATA XPRO'!$C$7:$AI$58,9,FALSE),0)</f>
        <v>0</v>
      </c>
      <c r="L46">
        <f>IFERROR(VLOOKUP(C46,'COPY DATA XPRO'!$C$7:$AI$58,10,FALSE),0)</f>
        <v>0</v>
      </c>
      <c r="M46">
        <f>IFERROR(VLOOKUP(C46,'COPY DATA XPRO'!$C$7:$AI$58,11,FALSE),0)</f>
        <v>0</v>
      </c>
      <c r="N46">
        <f>IFERROR(VLOOKUP(C46,'COPY DATA XPRO'!$C$7:$AI$58,12,FALSE),0)</f>
        <v>1</v>
      </c>
      <c r="O46">
        <f>IFERROR(VLOOKUP(C46,'COPY DATA XPRO'!$C$7:$AI$58,13,FALSE),0)</f>
        <v>0</v>
      </c>
      <c r="P46">
        <f>IFERROR(VLOOKUP(C46,'COPY DATA XPRO'!$C$7:$AI$58,14,FALSE),0)</f>
        <v>1</v>
      </c>
      <c r="Q46">
        <f>IFERROR(VLOOKUP(C46,'COPY DATA XPRO'!$C$7:$AI$58,15,FALSE),0)</f>
        <v>0</v>
      </c>
      <c r="R46">
        <f>IFERROR(VLOOKUP(C46,'COPY DATA XPRO'!$C$7:$AI$58,16,FALSE),0)</f>
        <v>1</v>
      </c>
      <c r="S46">
        <f>IFERROR(VLOOKUP(C46,'COPY DATA XPRO'!$C$7:$AI$58,17,FALSE),0)</f>
        <v>0</v>
      </c>
      <c r="T46">
        <f>IFERROR(VLOOKUP(C46,'COPY DATA XPRO'!$C$7:$AI$58,18,FALSE),0)</f>
        <v>0</v>
      </c>
      <c r="U46">
        <f>IFERROR(VLOOKUP(C46,'COPY DATA XPRO'!$C$7:$AI$58,19,FALSE),0)</f>
        <v>1</v>
      </c>
      <c r="V46">
        <f>IFERROR(VLOOKUP(C46,'COPY DATA XPRO'!$C$7:$AI$58,20,FALSE),0)</f>
        <v>0</v>
      </c>
      <c r="W46">
        <f>IFERROR(VLOOKUP(C46,'COPY DATA XPRO'!$C$7:$AI$58,21,FALSE),0)</f>
        <v>0</v>
      </c>
      <c r="X46">
        <f>IFERROR(VLOOKUP(C46,'COPY DATA XPRO'!$C$7:$AI$58,22,FALSE),0)</f>
        <v>2</v>
      </c>
      <c r="Y46">
        <f>IFERROR(VLOOKUP(C46,'COPY DATA XPRO'!$C$7:$AI$58,23,FALSE),0)</f>
        <v>0</v>
      </c>
      <c r="Z46">
        <f>IFERROR(VLOOKUP(C46,'COPY DATA XPRO'!$C$7:$AI$58,24,FALSE),0)</f>
        <v>13</v>
      </c>
      <c r="AA46">
        <f>IFERROR(VLOOKUP(C46,'COPY DATA XPRO'!$C$7:$AI$58,25,FALSE),0)</f>
        <v>0</v>
      </c>
      <c r="AB46">
        <f>IFERROR(VLOOKUP(C46,'COPY DATA XPRO'!$C$7:$AI$58,26,FALSE),0)</f>
        <v>0</v>
      </c>
      <c r="AC46">
        <f>IFERROR(VLOOKUP(C46,'COPY DATA XPRO'!$C$7:$AI$58,27,FALSE),0)</f>
        <v>0</v>
      </c>
      <c r="AD46">
        <f>IFERROR(VLOOKUP(C46,'COPY DATA XPRO'!$C$7:$AI$58,28,FALSE),0)</f>
        <v>0</v>
      </c>
      <c r="AE46">
        <f>IFERROR(VLOOKUP(C46,'COPY DATA XPRO'!$C$7:$AI$58,29,FALSE),0)</f>
        <v>0</v>
      </c>
      <c r="AF46">
        <f>IFERROR(VLOOKUP(C46,'COPY DATA XPRO'!$C$7:$AI$58,30,FALSE),0)</f>
        <v>8</v>
      </c>
      <c r="AG46">
        <f>IFERROR(VLOOKUP(C46,'COPY DATA XPRO'!$C$7:$AI$58,31,FALSE),0)</f>
        <v>59.26</v>
      </c>
      <c r="AH46">
        <f>IFERROR(VLOOKUP(C46,'COPY DATA XPRO'!$C$7:$AI$58,32,FALSE),0)</f>
        <v>68.42</v>
      </c>
      <c r="AI46">
        <f>IFERROR(VLOOKUP(C46,'COPY DATA XPRO'!$C$7:$AI$58,33,FALSE),0)</f>
        <v>81.25</v>
      </c>
    </row>
    <row r="47" spans="2:35">
      <c r="C47" t="s">
        <v>119</v>
      </c>
      <c r="D47">
        <f>IFERROR(VLOOKUP(C47,'COPY DATA XPRO'!$C$7:$AI$58,2,FALSE),0)</f>
        <v>0</v>
      </c>
      <c r="E47">
        <f>IFERROR(VLOOKUP(C47,'COPY DATA XPRO'!$C$7:$AI$58,3,FALSE),0)</f>
        <v>0</v>
      </c>
      <c r="F47">
        <f>IFERROR(VLOOKUP(C47,'COPY DATA XPRO'!$C$7:$AI$58,4,FALSE),0)</f>
        <v>0</v>
      </c>
      <c r="G47">
        <f>IFERROR(VLOOKUP(C47,'COPY DATA XPRO'!$C$7:$AI$58,5,FALSE),0)</f>
        <v>0</v>
      </c>
      <c r="H47">
        <f>IFERROR(VLOOKUP(C47,'COPY DATA XPRO'!$C$7:$AI$58,6,FALSE),0)</f>
        <v>0</v>
      </c>
      <c r="I47">
        <f>IFERROR(VLOOKUP(C47,'COPY DATA XPRO'!$C$7:$AI$58,7,FALSE),0)</f>
        <v>0</v>
      </c>
      <c r="J47">
        <f>IFERROR(VLOOKUP(C47,'COPY DATA XPRO'!$C$7:$AI$58,8,FALSE),0)</f>
        <v>0</v>
      </c>
      <c r="K47">
        <f>IFERROR(VLOOKUP(C47,'COPY DATA XPRO'!$C$7:$AI$58,9,FALSE),0)</f>
        <v>0</v>
      </c>
      <c r="L47">
        <f>IFERROR(VLOOKUP(C47,'COPY DATA XPRO'!$C$7:$AI$58,10,FALSE),0)</f>
        <v>0</v>
      </c>
      <c r="M47">
        <f>IFERROR(VLOOKUP(C47,'COPY DATA XPRO'!$C$7:$AI$58,11,FALSE),0)</f>
        <v>0</v>
      </c>
      <c r="N47">
        <f>IFERROR(VLOOKUP(C47,'COPY DATA XPRO'!$C$7:$AI$58,12,FALSE),0)</f>
        <v>0</v>
      </c>
      <c r="O47">
        <f>IFERROR(VLOOKUP(C47,'COPY DATA XPRO'!$C$7:$AI$58,13,FALSE),0)</f>
        <v>0</v>
      </c>
      <c r="P47">
        <f>IFERROR(VLOOKUP(C47,'COPY DATA XPRO'!$C$7:$AI$58,14,FALSE),0)</f>
        <v>0</v>
      </c>
      <c r="Q47">
        <f>IFERROR(VLOOKUP(C47,'COPY DATA XPRO'!$C$7:$AI$58,15,FALSE),0)</f>
        <v>0</v>
      </c>
      <c r="R47">
        <f>IFERROR(VLOOKUP(C47,'COPY DATA XPRO'!$C$7:$AI$58,16,FALSE),0)</f>
        <v>0</v>
      </c>
      <c r="S47">
        <f>IFERROR(VLOOKUP(C47,'COPY DATA XPRO'!$C$7:$AI$58,17,FALSE),0)</f>
        <v>0</v>
      </c>
      <c r="T47">
        <f>IFERROR(VLOOKUP(C47,'COPY DATA XPRO'!$C$7:$AI$58,18,FALSE),0)</f>
        <v>0</v>
      </c>
      <c r="U47">
        <f>IFERROR(VLOOKUP(C47,'COPY DATA XPRO'!$C$7:$AI$58,19,FALSE),0)</f>
        <v>0</v>
      </c>
      <c r="V47">
        <f>IFERROR(VLOOKUP(C47,'COPY DATA XPRO'!$C$7:$AI$58,20,FALSE),0)</f>
        <v>0</v>
      </c>
      <c r="W47">
        <f>IFERROR(VLOOKUP(C47,'COPY DATA XPRO'!$C$7:$AI$58,21,FALSE),0)</f>
        <v>0</v>
      </c>
      <c r="X47">
        <f>IFERROR(VLOOKUP(C47,'COPY DATA XPRO'!$C$7:$AI$58,22,FALSE),0)</f>
        <v>0</v>
      </c>
      <c r="Y47">
        <f>IFERROR(VLOOKUP(C47,'COPY DATA XPRO'!$C$7:$AI$58,23,FALSE),0)</f>
        <v>0</v>
      </c>
      <c r="Z47">
        <f>IFERROR(VLOOKUP(C47,'COPY DATA XPRO'!$C$7:$AI$58,24,FALSE),0)</f>
        <v>0</v>
      </c>
      <c r="AA47">
        <f>IFERROR(VLOOKUP(C47,'COPY DATA XPRO'!$C$7:$AI$58,25,FALSE),0)</f>
        <v>0</v>
      </c>
      <c r="AB47">
        <f>IFERROR(VLOOKUP(C47,'COPY DATA XPRO'!$C$7:$AI$58,26,FALSE),0)</f>
        <v>0</v>
      </c>
      <c r="AC47">
        <f>IFERROR(VLOOKUP(C47,'COPY DATA XPRO'!$C$7:$AI$58,27,FALSE),0)</f>
        <v>0</v>
      </c>
      <c r="AD47">
        <f>IFERROR(VLOOKUP(C47,'COPY DATA XPRO'!$C$7:$AI$58,28,FALSE),0)</f>
        <v>0</v>
      </c>
      <c r="AE47">
        <f>IFERROR(VLOOKUP(C47,'COPY DATA XPRO'!$C$7:$AI$58,29,FALSE),0)</f>
        <v>0</v>
      </c>
      <c r="AF47">
        <f>IFERROR(VLOOKUP(C47,'COPY DATA XPRO'!$C$7:$AI$58,30,FALSE),0)</f>
        <v>0</v>
      </c>
      <c r="AG47">
        <f>IFERROR(VLOOKUP(C47,'COPY DATA XPRO'!$C$7:$AI$58,31,FALSE),0)</f>
        <v>0</v>
      </c>
      <c r="AH47">
        <f>IFERROR(VLOOKUP(C47,'COPY DATA XPRO'!$C$7:$AI$58,32,FALSE),0)</f>
        <v>0</v>
      </c>
      <c r="AI47">
        <f>IFERROR(VLOOKUP(C47,'COPY DATA XPRO'!$C$7:$AI$58,33,FALSE),0)</f>
        <v>0</v>
      </c>
    </row>
    <row r="48" spans="2:35">
      <c r="C48" t="s">
        <v>120</v>
      </c>
      <c r="D48">
        <f>IFERROR(VLOOKUP(C48,'COPY DATA XPRO'!$C$7:$AI$58,2,FALSE),0)</f>
        <v>0</v>
      </c>
      <c r="E48">
        <f>IFERROR(VLOOKUP(C48,'COPY DATA XPRO'!$C$7:$AI$58,3,FALSE),0)</f>
        <v>3</v>
      </c>
      <c r="F48">
        <f>IFERROR(VLOOKUP(C48,'COPY DATA XPRO'!$C$7:$AI$58,4,FALSE),0)</f>
        <v>0</v>
      </c>
      <c r="G48">
        <f>IFERROR(VLOOKUP(C48,'COPY DATA XPRO'!$C$7:$AI$58,5,FALSE),0)</f>
        <v>0</v>
      </c>
      <c r="H48">
        <f>IFERROR(VLOOKUP(C48,'COPY DATA XPRO'!$C$7:$AI$58,6,FALSE),0)</f>
        <v>0</v>
      </c>
      <c r="I48">
        <f>IFERROR(VLOOKUP(C48,'COPY DATA XPRO'!$C$7:$AI$58,7,FALSE),0)</f>
        <v>0</v>
      </c>
      <c r="J48">
        <f>IFERROR(VLOOKUP(C48,'COPY DATA XPRO'!$C$7:$AI$58,8,FALSE),0)</f>
        <v>1</v>
      </c>
      <c r="K48">
        <f>IFERROR(VLOOKUP(C48,'COPY DATA XPRO'!$C$7:$AI$58,9,FALSE),0)</f>
        <v>0</v>
      </c>
      <c r="L48">
        <f>IFERROR(VLOOKUP(C48,'COPY DATA XPRO'!$C$7:$AI$58,10,FALSE),0)</f>
        <v>0</v>
      </c>
      <c r="M48">
        <f>IFERROR(VLOOKUP(C48,'COPY DATA XPRO'!$C$7:$AI$58,11,FALSE),0)</f>
        <v>0</v>
      </c>
      <c r="N48">
        <f>IFERROR(VLOOKUP(C48,'COPY DATA XPRO'!$C$7:$AI$58,12,FALSE),0)</f>
        <v>0</v>
      </c>
      <c r="O48">
        <f>IFERROR(VLOOKUP(C48,'COPY DATA XPRO'!$C$7:$AI$58,13,FALSE),0)</f>
        <v>0</v>
      </c>
      <c r="P48">
        <f>IFERROR(VLOOKUP(C48,'COPY DATA XPRO'!$C$7:$AI$58,14,FALSE),0)</f>
        <v>0</v>
      </c>
      <c r="Q48">
        <f>IFERROR(VLOOKUP(C48,'COPY DATA XPRO'!$C$7:$AI$58,15,FALSE),0)</f>
        <v>0</v>
      </c>
      <c r="R48">
        <f>IFERROR(VLOOKUP(C48,'COPY DATA XPRO'!$C$7:$AI$58,16,FALSE),0)</f>
        <v>0</v>
      </c>
      <c r="S48">
        <f>IFERROR(VLOOKUP(C48,'COPY DATA XPRO'!$C$7:$AI$58,17,FALSE),0)</f>
        <v>0</v>
      </c>
      <c r="T48">
        <f>IFERROR(VLOOKUP(C48,'COPY DATA XPRO'!$C$7:$AI$58,18,FALSE),0)</f>
        <v>0</v>
      </c>
      <c r="U48">
        <f>IFERROR(VLOOKUP(C48,'COPY DATA XPRO'!$C$7:$AI$58,19,FALSE),0)</f>
        <v>0</v>
      </c>
      <c r="V48">
        <f>IFERROR(VLOOKUP(C48,'COPY DATA XPRO'!$C$7:$AI$58,20,FALSE),0)</f>
        <v>0</v>
      </c>
      <c r="W48">
        <f>IFERROR(VLOOKUP(C48,'COPY DATA XPRO'!$C$7:$AI$58,21,FALSE),0)</f>
        <v>0</v>
      </c>
      <c r="X48">
        <f>IFERROR(VLOOKUP(C48,'COPY DATA XPRO'!$C$7:$AI$58,22,FALSE),0)</f>
        <v>0</v>
      </c>
      <c r="Y48">
        <f>IFERROR(VLOOKUP(C48,'COPY DATA XPRO'!$C$7:$AI$58,23,FALSE),0)</f>
        <v>0</v>
      </c>
      <c r="Z48">
        <f>IFERROR(VLOOKUP(C48,'COPY DATA XPRO'!$C$7:$AI$58,24,FALSE),0)</f>
        <v>2</v>
      </c>
      <c r="AA48">
        <f>IFERROR(VLOOKUP(C48,'COPY DATA XPRO'!$C$7:$AI$58,25,FALSE),0)</f>
        <v>0</v>
      </c>
      <c r="AB48">
        <f>IFERROR(VLOOKUP(C48,'COPY DATA XPRO'!$C$7:$AI$58,26,FALSE),0)</f>
        <v>0</v>
      </c>
      <c r="AC48">
        <f>IFERROR(VLOOKUP(C48,'COPY DATA XPRO'!$C$7:$AI$58,27,FALSE),0)</f>
        <v>0</v>
      </c>
      <c r="AD48">
        <f>IFERROR(VLOOKUP(C48,'COPY DATA XPRO'!$C$7:$AI$58,28,FALSE),0)</f>
        <v>0</v>
      </c>
      <c r="AE48">
        <f>IFERROR(VLOOKUP(C48,'COPY DATA XPRO'!$C$7:$AI$58,29,FALSE),0)</f>
        <v>0</v>
      </c>
      <c r="AF48">
        <f>IFERROR(VLOOKUP(C48,'COPY DATA XPRO'!$C$7:$AI$58,30,FALSE),0)</f>
        <v>0</v>
      </c>
      <c r="AG48">
        <f>IFERROR(VLOOKUP(C48,'COPY DATA XPRO'!$C$7:$AI$58,31,FALSE),0)</f>
        <v>66.67</v>
      </c>
      <c r="AH48">
        <f>IFERROR(VLOOKUP(C48,'COPY DATA XPRO'!$C$7:$AI$58,32,FALSE),0)</f>
        <v>66.67</v>
      </c>
      <c r="AI48">
        <f>IFERROR(VLOOKUP(C48,'COPY DATA XPRO'!$C$7:$AI$58,33,FALSE),0)</f>
        <v>100</v>
      </c>
    </row>
    <row r="49" spans="2:35">
      <c r="B49" t="s">
        <v>55</v>
      </c>
      <c r="C49" t="s">
        <v>121</v>
      </c>
      <c r="D49">
        <f>IFERROR(VLOOKUP(C49,'COPY DATA XPRO'!$C$7:$AI$58,2,FALSE),0)</f>
        <v>0</v>
      </c>
      <c r="E49">
        <f>IFERROR(VLOOKUP(C49,'COPY DATA XPRO'!$C$7:$AI$58,3,FALSE),0)</f>
        <v>40</v>
      </c>
      <c r="F49">
        <f>IFERROR(VLOOKUP(C49,'COPY DATA XPRO'!$C$7:$AI$58,4,FALSE),0)</f>
        <v>0</v>
      </c>
      <c r="G49">
        <f>IFERROR(VLOOKUP(C49,'COPY DATA XPRO'!$C$7:$AI$58,5,FALSE),0)</f>
        <v>1</v>
      </c>
      <c r="H49">
        <f>IFERROR(VLOOKUP(C49,'COPY DATA XPRO'!$C$7:$AI$58,6,FALSE),0)</f>
        <v>0</v>
      </c>
      <c r="I49">
        <f>IFERROR(VLOOKUP(C49,'COPY DATA XPRO'!$C$7:$AI$58,7,FALSE),0)</f>
        <v>5</v>
      </c>
      <c r="J49">
        <f>IFERROR(VLOOKUP(C49,'COPY DATA XPRO'!$C$7:$AI$58,8,FALSE),0)</f>
        <v>0</v>
      </c>
      <c r="K49">
        <f>IFERROR(VLOOKUP(C49,'COPY DATA XPRO'!$C$7:$AI$58,9,FALSE),0)</f>
        <v>0</v>
      </c>
      <c r="L49">
        <f>IFERROR(VLOOKUP(C49,'COPY DATA XPRO'!$C$7:$AI$58,10,FALSE),0)</f>
        <v>0</v>
      </c>
      <c r="M49">
        <f>IFERROR(VLOOKUP(C49,'COPY DATA XPRO'!$C$7:$AI$58,11,FALSE),0)</f>
        <v>0</v>
      </c>
      <c r="N49">
        <f>IFERROR(VLOOKUP(C49,'COPY DATA XPRO'!$C$7:$AI$58,12,FALSE),0)</f>
        <v>4</v>
      </c>
      <c r="O49">
        <f>IFERROR(VLOOKUP(C49,'COPY DATA XPRO'!$C$7:$AI$58,13,FALSE),0)</f>
        <v>0</v>
      </c>
      <c r="P49">
        <f>IFERROR(VLOOKUP(C49,'COPY DATA XPRO'!$C$7:$AI$58,14,FALSE),0)</f>
        <v>4</v>
      </c>
      <c r="Q49">
        <f>IFERROR(VLOOKUP(C49,'COPY DATA XPRO'!$C$7:$AI$58,15,FALSE),0)</f>
        <v>2</v>
      </c>
      <c r="R49">
        <f>IFERROR(VLOOKUP(C49,'COPY DATA XPRO'!$C$7:$AI$58,16,FALSE),0)</f>
        <v>0</v>
      </c>
      <c r="S49">
        <f>IFERROR(VLOOKUP(C49,'COPY DATA XPRO'!$C$7:$AI$58,17,FALSE),0)</f>
        <v>0</v>
      </c>
      <c r="T49">
        <f>IFERROR(VLOOKUP(C49,'COPY DATA XPRO'!$C$7:$AI$58,18,FALSE),0)</f>
        <v>0</v>
      </c>
      <c r="U49">
        <f>IFERROR(VLOOKUP(C49,'COPY DATA XPRO'!$C$7:$AI$58,19,FALSE),0)</f>
        <v>0</v>
      </c>
      <c r="V49">
        <f>IFERROR(VLOOKUP(C49,'COPY DATA XPRO'!$C$7:$AI$58,20,FALSE),0)</f>
        <v>0</v>
      </c>
      <c r="W49">
        <f>IFERROR(VLOOKUP(C49,'COPY DATA XPRO'!$C$7:$AI$58,21,FALSE),0)</f>
        <v>0</v>
      </c>
      <c r="X49">
        <f>IFERROR(VLOOKUP(C49,'COPY DATA XPRO'!$C$7:$AI$58,22,FALSE),0)</f>
        <v>2</v>
      </c>
      <c r="Y49">
        <f>IFERROR(VLOOKUP(C49,'COPY DATA XPRO'!$C$7:$AI$58,23,FALSE),0)</f>
        <v>0</v>
      </c>
      <c r="Z49">
        <f>IFERROR(VLOOKUP(C49,'COPY DATA XPRO'!$C$7:$AI$58,24,FALSE),0)</f>
        <v>22</v>
      </c>
      <c r="AA49">
        <f>IFERROR(VLOOKUP(C49,'COPY DATA XPRO'!$C$7:$AI$58,25,FALSE),0)</f>
        <v>0</v>
      </c>
      <c r="AB49">
        <f>IFERROR(VLOOKUP(C49,'COPY DATA XPRO'!$C$7:$AI$58,26,FALSE),0)</f>
        <v>0</v>
      </c>
      <c r="AC49">
        <f>IFERROR(VLOOKUP(C49,'COPY DATA XPRO'!$C$7:$AI$58,27,FALSE),0)</f>
        <v>0</v>
      </c>
      <c r="AD49">
        <f>IFERROR(VLOOKUP(C49,'COPY DATA XPRO'!$C$7:$AI$58,28,FALSE),0)</f>
        <v>0</v>
      </c>
      <c r="AE49">
        <f>IFERROR(VLOOKUP(C49,'COPY DATA XPRO'!$C$7:$AI$58,29,FALSE),0)</f>
        <v>0</v>
      </c>
      <c r="AF49">
        <f>IFERROR(VLOOKUP(C49,'COPY DATA XPRO'!$C$7:$AI$58,30,FALSE),0)</f>
        <v>6</v>
      </c>
      <c r="AG49">
        <f>IFERROR(VLOOKUP(C49,'COPY DATA XPRO'!$C$7:$AI$58,31,FALSE),0)</f>
        <v>70</v>
      </c>
      <c r="AH49">
        <f>IFERROR(VLOOKUP(C49,'COPY DATA XPRO'!$C$7:$AI$58,32,FALSE),0)</f>
        <v>75.86</v>
      </c>
      <c r="AI49">
        <f>IFERROR(VLOOKUP(C49,'COPY DATA XPRO'!$C$7:$AI$58,33,FALSE),0)</f>
        <v>78.569999999999993</v>
      </c>
    </row>
    <row r="50" spans="2:35">
      <c r="C50" t="s">
        <v>122</v>
      </c>
      <c r="D50">
        <f>IFERROR(VLOOKUP(C50,'COPY DATA XPRO'!$C$7:$AI$58,2,FALSE),0)</f>
        <v>0</v>
      </c>
      <c r="E50">
        <f>IFERROR(VLOOKUP(C50,'COPY DATA XPRO'!$C$7:$AI$58,3,FALSE),0)</f>
        <v>34</v>
      </c>
      <c r="F50">
        <f>IFERROR(VLOOKUP(C50,'COPY DATA XPRO'!$C$7:$AI$58,4,FALSE),0)</f>
        <v>0</v>
      </c>
      <c r="G50">
        <f>IFERROR(VLOOKUP(C50,'COPY DATA XPRO'!$C$7:$AI$58,5,FALSE),0)</f>
        <v>0</v>
      </c>
      <c r="H50">
        <f>IFERROR(VLOOKUP(C50,'COPY DATA XPRO'!$C$7:$AI$58,6,FALSE),0)</f>
        <v>0</v>
      </c>
      <c r="I50">
        <f>IFERROR(VLOOKUP(C50,'COPY DATA XPRO'!$C$7:$AI$58,7,FALSE),0)</f>
        <v>2</v>
      </c>
      <c r="J50">
        <f>IFERROR(VLOOKUP(C50,'COPY DATA XPRO'!$C$7:$AI$58,8,FALSE),0)</f>
        <v>6</v>
      </c>
      <c r="K50">
        <f>IFERROR(VLOOKUP(C50,'COPY DATA XPRO'!$C$7:$AI$58,9,FALSE),0)</f>
        <v>0</v>
      </c>
      <c r="L50">
        <f>IFERROR(VLOOKUP(C50,'COPY DATA XPRO'!$C$7:$AI$58,10,FALSE),0)</f>
        <v>0</v>
      </c>
      <c r="M50">
        <f>IFERROR(VLOOKUP(C50,'COPY DATA XPRO'!$C$7:$AI$58,11,FALSE),0)</f>
        <v>0</v>
      </c>
      <c r="N50">
        <f>IFERROR(VLOOKUP(C50,'COPY DATA XPRO'!$C$7:$AI$58,12,FALSE),0)</f>
        <v>2</v>
      </c>
      <c r="O50">
        <f>IFERROR(VLOOKUP(C50,'COPY DATA XPRO'!$C$7:$AI$58,13,FALSE),0)</f>
        <v>0</v>
      </c>
      <c r="P50">
        <f>IFERROR(VLOOKUP(C50,'COPY DATA XPRO'!$C$7:$AI$58,14,FALSE),0)</f>
        <v>2</v>
      </c>
      <c r="Q50">
        <f>IFERROR(VLOOKUP(C50,'COPY DATA XPRO'!$C$7:$AI$58,15,FALSE),0)</f>
        <v>1</v>
      </c>
      <c r="R50">
        <f>IFERROR(VLOOKUP(C50,'COPY DATA XPRO'!$C$7:$AI$58,16,FALSE),0)</f>
        <v>0</v>
      </c>
      <c r="S50">
        <f>IFERROR(VLOOKUP(C50,'COPY DATA XPRO'!$C$7:$AI$58,17,FALSE),0)</f>
        <v>0</v>
      </c>
      <c r="T50">
        <f>IFERROR(VLOOKUP(C50,'COPY DATA XPRO'!$C$7:$AI$58,18,FALSE),0)</f>
        <v>1</v>
      </c>
      <c r="U50">
        <f>IFERROR(VLOOKUP(C50,'COPY DATA XPRO'!$C$7:$AI$58,19,FALSE),0)</f>
        <v>1</v>
      </c>
      <c r="V50">
        <f>IFERROR(VLOOKUP(C50,'COPY DATA XPRO'!$C$7:$AI$58,20,FALSE),0)</f>
        <v>0</v>
      </c>
      <c r="W50">
        <f>IFERROR(VLOOKUP(C50,'COPY DATA XPRO'!$C$7:$AI$58,21,FALSE),0)</f>
        <v>0</v>
      </c>
      <c r="X50">
        <f>IFERROR(VLOOKUP(C50,'COPY DATA XPRO'!$C$7:$AI$58,22,FALSE),0)</f>
        <v>3</v>
      </c>
      <c r="Y50">
        <f>IFERROR(VLOOKUP(C50,'COPY DATA XPRO'!$C$7:$AI$58,23,FALSE),0)</f>
        <v>0</v>
      </c>
      <c r="Z50">
        <f>IFERROR(VLOOKUP(C50,'COPY DATA XPRO'!$C$7:$AI$58,24,FALSE),0)</f>
        <v>17</v>
      </c>
      <c r="AA50">
        <f>IFERROR(VLOOKUP(C50,'COPY DATA XPRO'!$C$7:$AI$58,25,FALSE),0)</f>
        <v>0</v>
      </c>
      <c r="AB50">
        <f>IFERROR(VLOOKUP(C50,'COPY DATA XPRO'!$C$7:$AI$58,26,FALSE),0)</f>
        <v>0</v>
      </c>
      <c r="AC50">
        <f>IFERROR(VLOOKUP(C50,'COPY DATA XPRO'!$C$7:$AI$58,27,FALSE),0)</f>
        <v>0</v>
      </c>
      <c r="AD50">
        <f>IFERROR(VLOOKUP(C50,'COPY DATA XPRO'!$C$7:$AI$58,28,FALSE),0)</f>
        <v>0</v>
      </c>
      <c r="AE50">
        <f>IFERROR(VLOOKUP(C50,'COPY DATA XPRO'!$C$7:$AI$58,29,FALSE),0)</f>
        <v>0</v>
      </c>
      <c r="AF50">
        <f>IFERROR(VLOOKUP(C50,'COPY DATA XPRO'!$C$7:$AI$58,30,FALSE),0)</f>
        <v>4</v>
      </c>
      <c r="AG50">
        <f>IFERROR(VLOOKUP(C50,'COPY DATA XPRO'!$C$7:$AI$58,31,FALSE),0)</f>
        <v>64.709999999999994</v>
      </c>
      <c r="AH50">
        <f>IFERROR(VLOOKUP(C50,'COPY DATA XPRO'!$C$7:$AI$58,32,FALSE),0)</f>
        <v>60.71</v>
      </c>
      <c r="AI50">
        <f>IFERROR(VLOOKUP(C50,'COPY DATA XPRO'!$C$7:$AI$58,33,FALSE),0)</f>
        <v>77.27</v>
      </c>
    </row>
    <row r="51" spans="2:35">
      <c r="C51" t="s">
        <v>123</v>
      </c>
      <c r="D51">
        <f>IFERROR(VLOOKUP(C51,'COPY DATA XPRO'!$C$7:$AI$58,2,FALSE),0)</f>
        <v>0</v>
      </c>
      <c r="E51">
        <f>IFERROR(VLOOKUP(C51,'COPY DATA XPRO'!$C$7:$AI$58,3,FALSE),0)</f>
        <v>8</v>
      </c>
      <c r="F51">
        <f>IFERROR(VLOOKUP(C51,'COPY DATA XPRO'!$C$7:$AI$58,4,FALSE),0)</f>
        <v>0</v>
      </c>
      <c r="G51">
        <f>IFERROR(VLOOKUP(C51,'COPY DATA XPRO'!$C$7:$AI$58,5,FALSE),0)</f>
        <v>0</v>
      </c>
      <c r="H51">
        <f>IFERROR(VLOOKUP(C51,'COPY DATA XPRO'!$C$7:$AI$58,6,FALSE),0)</f>
        <v>0</v>
      </c>
      <c r="I51">
        <f>IFERROR(VLOOKUP(C51,'COPY DATA XPRO'!$C$7:$AI$58,7,FALSE),0)</f>
        <v>0</v>
      </c>
      <c r="J51">
        <f>IFERROR(VLOOKUP(C51,'COPY DATA XPRO'!$C$7:$AI$58,8,FALSE),0)</f>
        <v>1</v>
      </c>
      <c r="K51">
        <f>IFERROR(VLOOKUP(C51,'COPY DATA XPRO'!$C$7:$AI$58,9,FALSE),0)</f>
        <v>0</v>
      </c>
      <c r="L51">
        <f>IFERROR(VLOOKUP(C51,'COPY DATA XPRO'!$C$7:$AI$58,10,FALSE),0)</f>
        <v>0</v>
      </c>
      <c r="M51">
        <f>IFERROR(VLOOKUP(C51,'COPY DATA XPRO'!$C$7:$AI$58,11,FALSE),0)</f>
        <v>0</v>
      </c>
      <c r="N51">
        <f>IFERROR(VLOOKUP(C51,'COPY DATA XPRO'!$C$7:$AI$58,12,FALSE),0)</f>
        <v>0</v>
      </c>
      <c r="O51">
        <f>IFERROR(VLOOKUP(C51,'COPY DATA XPRO'!$C$7:$AI$58,13,FALSE),0)</f>
        <v>0</v>
      </c>
      <c r="P51">
        <f>IFERROR(VLOOKUP(C51,'COPY DATA XPRO'!$C$7:$AI$58,14,FALSE),0)</f>
        <v>0</v>
      </c>
      <c r="Q51">
        <f>IFERROR(VLOOKUP(C51,'COPY DATA XPRO'!$C$7:$AI$58,15,FALSE),0)</f>
        <v>0</v>
      </c>
      <c r="R51">
        <f>IFERROR(VLOOKUP(C51,'COPY DATA XPRO'!$C$7:$AI$58,16,FALSE),0)</f>
        <v>0</v>
      </c>
      <c r="S51">
        <f>IFERROR(VLOOKUP(C51,'COPY DATA XPRO'!$C$7:$AI$58,17,FALSE),0)</f>
        <v>0</v>
      </c>
      <c r="T51">
        <f>IFERROR(VLOOKUP(C51,'COPY DATA XPRO'!$C$7:$AI$58,18,FALSE),0)</f>
        <v>0</v>
      </c>
      <c r="U51">
        <f>IFERROR(VLOOKUP(C51,'COPY DATA XPRO'!$C$7:$AI$58,19,FALSE),0)</f>
        <v>0</v>
      </c>
      <c r="V51">
        <f>IFERROR(VLOOKUP(C51,'COPY DATA XPRO'!$C$7:$AI$58,20,FALSE),0)</f>
        <v>0</v>
      </c>
      <c r="W51">
        <f>IFERROR(VLOOKUP(C51,'COPY DATA XPRO'!$C$7:$AI$58,21,FALSE),0)</f>
        <v>0</v>
      </c>
      <c r="X51">
        <f>IFERROR(VLOOKUP(C51,'COPY DATA XPRO'!$C$7:$AI$58,22,FALSE),0)</f>
        <v>0</v>
      </c>
      <c r="Y51">
        <f>IFERROR(VLOOKUP(C51,'COPY DATA XPRO'!$C$7:$AI$58,23,FALSE),0)</f>
        <v>0</v>
      </c>
      <c r="Z51">
        <f>IFERROR(VLOOKUP(C51,'COPY DATA XPRO'!$C$7:$AI$58,24,FALSE),0)</f>
        <v>6</v>
      </c>
      <c r="AA51">
        <f>IFERROR(VLOOKUP(C51,'COPY DATA XPRO'!$C$7:$AI$58,25,FALSE),0)</f>
        <v>0</v>
      </c>
      <c r="AB51">
        <f>IFERROR(VLOOKUP(C51,'COPY DATA XPRO'!$C$7:$AI$58,26,FALSE),0)</f>
        <v>0</v>
      </c>
      <c r="AC51">
        <f>IFERROR(VLOOKUP(C51,'COPY DATA XPRO'!$C$7:$AI$58,27,FALSE),0)</f>
        <v>0</v>
      </c>
      <c r="AD51">
        <f>IFERROR(VLOOKUP(C51,'COPY DATA XPRO'!$C$7:$AI$58,28,FALSE),0)</f>
        <v>0</v>
      </c>
      <c r="AE51">
        <f>IFERROR(VLOOKUP(C51,'COPY DATA XPRO'!$C$7:$AI$58,29,FALSE),0)</f>
        <v>0</v>
      </c>
      <c r="AF51">
        <f>IFERROR(VLOOKUP(C51,'COPY DATA XPRO'!$C$7:$AI$58,30,FALSE),0)</f>
        <v>1</v>
      </c>
      <c r="AG51">
        <f>IFERROR(VLOOKUP(C51,'COPY DATA XPRO'!$C$7:$AI$58,31,FALSE),0)</f>
        <v>75</v>
      </c>
      <c r="AH51">
        <f>IFERROR(VLOOKUP(C51,'COPY DATA XPRO'!$C$7:$AI$58,32,FALSE),0)</f>
        <v>85.71</v>
      </c>
      <c r="AI51">
        <f>IFERROR(VLOOKUP(C51,'COPY DATA XPRO'!$C$7:$AI$58,33,FALSE),0)</f>
        <v>100</v>
      </c>
    </row>
    <row r="52" spans="2:35">
      <c r="C52" t="s">
        <v>124</v>
      </c>
      <c r="D52">
        <f>IFERROR(VLOOKUP(C52,'COPY DATA XPRO'!$C$7:$AI$58,2,FALSE),0)</f>
        <v>0</v>
      </c>
      <c r="E52">
        <f>IFERROR(VLOOKUP(C52,'COPY DATA XPRO'!$C$7:$AI$58,3,FALSE),0)</f>
        <v>23</v>
      </c>
      <c r="F52">
        <f>IFERROR(VLOOKUP(C52,'COPY DATA XPRO'!$C$7:$AI$58,4,FALSE),0)</f>
        <v>0</v>
      </c>
      <c r="G52">
        <f>IFERROR(VLOOKUP(C52,'COPY DATA XPRO'!$C$7:$AI$58,5,FALSE),0)</f>
        <v>0</v>
      </c>
      <c r="H52">
        <f>IFERROR(VLOOKUP(C52,'COPY DATA XPRO'!$C$7:$AI$58,6,FALSE),0)</f>
        <v>0</v>
      </c>
      <c r="I52">
        <f>IFERROR(VLOOKUP(C52,'COPY DATA XPRO'!$C$7:$AI$58,7,FALSE),0)</f>
        <v>0</v>
      </c>
      <c r="J52">
        <f>IFERROR(VLOOKUP(C52,'COPY DATA XPRO'!$C$7:$AI$58,8,FALSE),0)</f>
        <v>1</v>
      </c>
      <c r="K52">
        <f>IFERROR(VLOOKUP(C52,'COPY DATA XPRO'!$C$7:$AI$58,9,FALSE),0)</f>
        <v>0</v>
      </c>
      <c r="L52">
        <f>IFERROR(VLOOKUP(C52,'COPY DATA XPRO'!$C$7:$AI$58,10,FALSE),0)</f>
        <v>0</v>
      </c>
      <c r="M52">
        <f>IFERROR(VLOOKUP(C52,'COPY DATA XPRO'!$C$7:$AI$58,11,FALSE),0)</f>
        <v>0</v>
      </c>
      <c r="N52">
        <f>IFERROR(VLOOKUP(C52,'COPY DATA XPRO'!$C$7:$AI$58,12,FALSE),0)</f>
        <v>0</v>
      </c>
      <c r="O52">
        <f>IFERROR(VLOOKUP(C52,'COPY DATA XPRO'!$C$7:$AI$58,13,FALSE),0)</f>
        <v>0</v>
      </c>
      <c r="P52">
        <f>IFERROR(VLOOKUP(C52,'COPY DATA XPRO'!$C$7:$AI$58,14,FALSE),0)</f>
        <v>0</v>
      </c>
      <c r="Q52">
        <f>IFERROR(VLOOKUP(C52,'COPY DATA XPRO'!$C$7:$AI$58,15,FALSE),0)</f>
        <v>1</v>
      </c>
      <c r="R52">
        <f>IFERROR(VLOOKUP(C52,'COPY DATA XPRO'!$C$7:$AI$58,16,FALSE),0)</f>
        <v>0</v>
      </c>
      <c r="S52">
        <f>IFERROR(VLOOKUP(C52,'COPY DATA XPRO'!$C$7:$AI$58,17,FALSE),0)</f>
        <v>0</v>
      </c>
      <c r="T52">
        <f>IFERROR(VLOOKUP(C52,'COPY DATA XPRO'!$C$7:$AI$58,18,FALSE),0)</f>
        <v>0</v>
      </c>
      <c r="U52">
        <f>IFERROR(VLOOKUP(C52,'COPY DATA XPRO'!$C$7:$AI$58,19,FALSE),0)</f>
        <v>0</v>
      </c>
      <c r="V52">
        <f>IFERROR(VLOOKUP(C52,'COPY DATA XPRO'!$C$7:$AI$58,20,FALSE),0)</f>
        <v>0</v>
      </c>
      <c r="W52">
        <f>IFERROR(VLOOKUP(C52,'COPY DATA XPRO'!$C$7:$AI$58,21,FALSE),0)</f>
        <v>0</v>
      </c>
      <c r="X52">
        <f>IFERROR(VLOOKUP(C52,'COPY DATA XPRO'!$C$7:$AI$58,22,FALSE),0)</f>
        <v>1</v>
      </c>
      <c r="Y52">
        <f>IFERROR(VLOOKUP(C52,'COPY DATA XPRO'!$C$7:$AI$58,23,FALSE),0)</f>
        <v>0</v>
      </c>
      <c r="Z52">
        <f>IFERROR(VLOOKUP(C52,'COPY DATA XPRO'!$C$7:$AI$58,24,FALSE),0)</f>
        <v>17</v>
      </c>
      <c r="AA52">
        <f>IFERROR(VLOOKUP(C52,'COPY DATA XPRO'!$C$7:$AI$58,25,FALSE),0)</f>
        <v>0</v>
      </c>
      <c r="AB52">
        <f>IFERROR(VLOOKUP(C52,'COPY DATA XPRO'!$C$7:$AI$58,26,FALSE),0)</f>
        <v>0</v>
      </c>
      <c r="AC52">
        <f>IFERROR(VLOOKUP(C52,'COPY DATA XPRO'!$C$7:$AI$58,27,FALSE),0)</f>
        <v>0</v>
      </c>
      <c r="AD52">
        <f>IFERROR(VLOOKUP(C52,'COPY DATA XPRO'!$C$7:$AI$58,28,FALSE),0)</f>
        <v>0</v>
      </c>
      <c r="AE52">
        <f>IFERROR(VLOOKUP(C52,'COPY DATA XPRO'!$C$7:$AI$58,29,FALSE),0)</f>
        <v>0</v>
      </c>
      <c r="AF52">
        <f>IFERROR(VLOOKUP(C52,'COPY DATA XPRO'!$C$7:$AI$58,30,FALSE),0)</f>
        <v>4</v>
      </c>
      <c r="AG52">
        <f>IFERROR(VLOOKUP(C52,'COPY DATA XPRO'!$C$7:$AI$58,31,FALSE),0)</f>
        <v>78.260000000000005</v>
      </c>
      <c r="AH52">
        <f>IFERROR(VLOOKUP(C52,'COPY DATA XPRO'!$C$7:$AI$58,32,FALSE),0)</f>
        <v>89.47</v>
      </c>
      <c r="AI52">
        <f>IFERROR(VLOOKUP(C52,'COPY DATA XPRO'!$C$7:$AI$58,33,FALSE),0)</f>
        <v>94.44</v>
      </c>
    </row>
    <row r="53" spans="2:35">
      <c r="C53" t="s">
        <v>125</v>
      </c>
      <c r="D53">
        <f>IFERROR(VLOOKUP(C53,'COPY DATA XPRO'!$C$7:$AI$58,2,FALSE),0)</f>
        <v>0</v>
      </c>
      <c r="E53">
        <f>IFERROR(VLOOKUP(C53,'COPY DATA XPRO'!$C$7:$AI$58,3,FALSE),0)</f>
        <v>18</v>
      </c>
      <c r="F53">
        <f>IFERROR(VLOOKUP(C53,'COPY DATA XPRO'!$C$7:$AI$58,4,FALSE),0)</f>
        <v>0</v>
      </c>
      <c r="G53">
        <f>IFERROR(VLOOKUP(C53,'COPY DATA XPRO'!$C$7:$AI$58,5,FALSE),0)</f>
        <v>0</v>
      </c>
      <c r="H53">
        <f>IFERROR(VLOOKUP(C53,'COPY DATA XPRO'!$C$7:$AI$58,6,FALSE),0)</f>
        <v>0</v>
      </c>
      <c r="I53">
        <f>IFERROR(VLOOKUP(C53,'COPY DATA XPRO'!$C$7:$AI$58,7,FALSE),0)</f>
        <v>1</v>
      </c>
      <c r="J53">
        <f>IFERROR(VLOOKUP(C53,'COPY DATA XPRO'!$C$7:$AI$58,8,FALSE),0)</f>
        <v>1</v>
      </c>
      <c r="K53">
        <f>IFERROR(VLOOKUP(C53,'COPY DATA XPRO'!$C$7:$AI$58,9,FALSE),0)</f>
        <v>0</v>
      </c>
      <c r="L53">
        <f>IFERROR(VLOOKUP(C53,'COPY DATA XPRO'!$C$7:$AI$58,10,FALSE),0)</f>
        <v>0</v>
      </c>
      <c r="M53">
        <f>IFERROR(VLOOKUP(C53,'COPY DATA XPRO'!$C$7:$AI$58,11,FALSE),0)</f>
        <v>0</v>
      </c>
      <c r="N53">
        <f>IFERROR(VLOOKUP(C53,'COPY DATA XPRO'!$C$7:$AI$58,12,FALSE),0)</f>
        <v>0</v>
      </c>
      <c r="O53">
        <f>IFERROR(VLOOKUP(C53,'COPY DATA XPRO'!$C$7:$AI$58,13,FALSE),0)</f>
        <v>0</v>
      </c>
      <c r="P53">
        <f>IFERROR(VLOOKUP(C53,'COPY DATA XPRO'!$C$7:$AI$58,14,FALSE),0)</f>
        <v>0</v>
      </c>
      <c r="Q53">
        <f>IFERROR(VLOOKUP(C53,'COPY DATA XPRO'!$C$7:$AI$58,15,FALSE),0)</f>
        <v>1</v>
      </c>
      <c r="R53">
        <f>IFERROR(VLOOKUP(C53,'COPY DATA XPRO'!$C$7:$AI$58,16,FALSE),0)</f>
        <v>0</v>
      </c>
      <c r="S53">
        <f>IFERROR(VLOOKUP(C53,'COPY DATA XPRO'!$C$7:$AI$58,17,FALSE),0)</f>
        <v>0</v>
      </c>
      <c r="T53">
        <f>IFERROR(VLOOKUP(C53,'COPY DATA XPRO'!$C$7:$AI$58,18,FALSE),0)</f>
        <v>0</v>
      </c>
      <c r="U53">
        <f>IFERROR(VLOOKUP(C53,'COPY DATA XPRO'!$C$7:$AI$58,19,FALSE),0)</f>
        <v>0</v>
      </c>
      <c r="V53">
        <f>IFERROR(VLOOKUP(C53,'COPY DATA XPRO'!$C$7:$AI$58,20,FALSE),0)</f>
        <v>0</v>
      </c>
      <c r="W53">
        <f>IFERROR(VLOOKUP(C53,'COPY DATA XPRO'!$C$7:$AI$58,21,FALSE),0)</f>
        <v>0</v>
      </c>
      <c r="X53">
        <f>IFERROR(VLOOKUP(C53,'COPY DATA XPRO'!$C$7:$AI$58,22,FALSE),0)</f>
        <v>1</v>
      </c>
      <c r="Y53">
        <f>IFERROR(VLOOKUP(C53,'COPY DATA XPRO'!$C$7:$AI$58,23,FALSE),0)</f>
        <v>0</v>
      </c>
      <c r="Z53">
        <f>IFERROR(VLOOKUP(C53,'COPY DATA XPRO'!$C$7:$AI$58,24,FALSE),0)</f>
        <v>13</v>
      </c>
      <c r="AA53">
        <f>IFERROR(VLOOKUP(C53,'COPY DATA XPRO'!$C$7:$AI$58,25,FALSE),0)</f>
        <v>0</v>
      </c>
      <c r="AB53">
        <f>IFERROR(VLOOKUP(C53,'COPY DATA XPRO'!$C$7:$AI$58,26,FALSE),0)</f>
        <v>0</v>
      </c>
      <c r="AC53">
        <f>IFERROR(VLOOKUP(C53,'COPY DATA XPRO'!$C$7:$AI$58,27,FALSE),0)</f>
        <v>0</v>
      </c>
      <c r="AD53">
        <f>IFERROR(VLOOKUP(C53,'COPY DATA XPRO'!$C$7:$AI$58,28,FALSE),0)</f>
        <v>0</v>
      </c>
      <c r="AE53">
        <f>IFERROR(VLOOKUP(C53,'COPY DATA XPRO'!$C$7:$AI$58,29,FALSE),0)</f>
        <v>0</v>
      </c>
      <c r="AF53">
        <f>IFERROR(VLOOKUP(C53,'COPY DATA XPRO'!$C$7:$AI$58,30,FALSE),0)</f>
        <v>2</v>
      </c>
      <c r="AG53">
        <f>IFERROR(VLOOKUP(C53,'COPY DATA XPRO'!$C$7:$AI$58,31,FALSE),0)</f>
        <v>77.78</v>
      </c>
      <c r="AH53">
        <f>IFERROR(VLOOKUP(C53,'COPY DATA XPRO'!$C$7:$AI$58,32,FALSE),0)</f>
        <v>86.67</v>
      </c>
      <c r="AI53">
        <f>IFERROR(VLOOKUP(C53,'COPY DATA XPRO'!$C$7:$AI$58,33,FALSE),0)</f>
        <v>92.86</v>
      </c>
    </row>
    <row r="54" spans="2:35">
      <c r="C54" t="s">
        <v>126</v>
      </c>
      <c r="D54">
        <f>IFERROR(VLOOKUP(C54,'COPY DATA XPRO'!$C$7:$AI$58,2,FALSE),0)</f>
        <v>0</v>
      </c>
      <c r="E54">
        <f>IFERROR(VLOOKUP(C54,'COPY DATA XPRO'!$C$7:$AI$58,3,FALSE),0)</f>
        <v>29</v>
      </c>
      <c r="F54">
        <f>IFERROR(VLOOKUP(C54,'COPY DATA XPRO'!$C$7:$AI$58,4,FALSE),0)</f>
        <v>0</v>
      </c>
      <c r="G54">
        <f>IFERROR(VLOOKUP(C54,'COPY DATA XPRO'!$C$7:$AI$58,5,FALSE),0)</f>
        <v>0</v>
      </c>
      <c r="H54">
        <f>IFERROR(VLOOKUP(C54,'COPY DATA XPRO'!$C$7:$AI$58,6,FALSE),0)</f>
        <v>0</v>
      </c>
      <c r="I54">
        <f>IFERROR(VLOOKUP(C54,'COPY DATA XPRO'!$C$7:$AI$58,7,FALSE),0)</f>
        <v>1</v>
      </c>
      <c r="J54">
        <f>IFERROR(VLOOKUP(C54,'COPY DATA XPRO'!$C$7:$AI$58,8,FALSE),0)</f>
        <v>3</v>
      </c>
      <c r="K54">
        <f>IFERROR(VLOOKUP(C54,'COPY DATA XPRO'!$C$7:$AI$58,9,FALSE),0)</f>
        <v>0</v>
      </c>
      <c r="L54">
        <f>IFERROR(VLOOKUP(C54,'COPY DATA XPRO'!$C$7:$AI$58,10,FALSE),0)</f>
        <v>0</v>
      </c>
      <c r="M54">
        <f>IFERROR(VLOOKUP(C54,'COPY DATA XPRO'!$C$7:$AI$58,11,FALSE),0)</f>
        <v>0</v>
      </c>
      <c r="N54">
        <f>IFERROR(VLOOKUP(C54,'COPY DATA XPRO'!$C$7:$AI$58,12,FALSE),0)</f>
        <v>2</v>
      </c>
      <c r="O54">
        <f>IFERROR(VLOOKUP(C54,'COPY DATA XPRO'!$C$7:$AI$58,13,FALSE),0)</f>
        <v>0</v>
      </c>
      <c r="P54">
        <f>IFERROR(VLOOKUP(C54,'COPY DATA XPRO'!$C$7:$AI$58,14,FALSE),0)</f>
        <v>2</v>
      </c>
      <c r="Q54">
        <f>IFERROR(VLOOKUP(C54,'COPY DATA XPRO'!$C$7:$AI$58,15,FALSE),0)</f>
        <v>3</v>
      </c>
      <c r="R54">
        <f>IFERROR(VLOOKUP(C54,'COPY DATA XPRO'!$C$7:$AI$58,16,FALSE),0)</f>
        <v>0</v>
      </c>
      <c r="S54">
        <f>IFERROR(VLOOKUP(C54,'COPY DATA XPRO'!$C$7:$AI$58,17,FALSE),0)</f>
        <v>0</v>
      </c>
      <c r="T54">
        <f>IFERROR(VLOOKUP(C54,'COPY DATA XPRO'!$C$7:$AI$58,18,FALSE),0)</f>
        <v>0</v>
      </c>
      <c r="U54">
        <f>IFERROR(VLOOKUP(C54,'COPY DATA XPRO'!$C$7:$AI$58,19,FALSE),0)</f>
        <v>0</v>
      </c>
      <c r="V54">
        <f>IFERROR(VLOOKUP(C54,'COPY DATA XPRO'!$C$7:$AI$58,20,FALSE),0)</f>
        <v>0</v>
      </c>
      <c r="W54">
        <f>IFERROR(VLOOKUP(C54,'COPY DATA XPRO'!$C$7:$AI$58,21,FALSE),0)</f>
        <v>0</v>
      </c>
      <c r="X54">
        <f>IFERROR(VLOOKUP(C54,'COPY DATA XPRO'!$C$7:$AI$58,22,FALSE),0)</f>
        <v>3</v>
      </c>
      <c r="Y54">
        <f>IFERROR(VLOOKUP(C54,'COPY DATA XPRO'!$C$7:$AI$58,23,FALSE),0)</f>
        <v>0</v>
      </c>
      <c r="Z54">
        <f>IFERROR(VLOOKUP(C54,'COPY DATA XPRO'!$C$7:$AI$58,24,FALSE),0)</f>
        <v>14</v>
      </c>
      <c r="AA54">
        <f>IFERROR(VLOOKUP(C54,'COPY DATA XPRO'!$C$7:$AI$58,25,FALSE),0)</f>
        <v>0</v>
      </c>
      <c r="AB54">
        <f>IFERROR(VLOOKUP(C54,'COPY DATA XPRO'!$C$7:$AI$58,26,FALSE),0)</f>
        <v>0</v>
      </c>
      <c r="AC54">
        <f>IFERROR(VLOOKUP(C54,'COPY DATA XPRO'!$C$7:$AI$58,27,FALSE),0)</f>
        <v>0</v>
      </c>
      <c r="AD54">
        <f>IFERROR(VLOOKUP(C54,'COPY DATA XPRO'!$C$7:$AI$58,28,FALSE),0)</f>
        <v>0</v>
      </c>
      <c r="AE54">
        <f>IFERROR(VLOOKUP(C54,'COPY DATA XPRO'!$C$7:$AI$58,29,FALSE),0)</f>
        <v>0</v>
      </c>
      <c r="AF54">
        <f>IFERROR(VLOOKUP(C54,'COPY DATA XPRO'!$C$7:$AI$58,30,FALSE),0)</f>
        <v>6</v>
      </c>
      <c r="AG54">
        <f>IFERROR(VLOOKUP(C54,'COPY DATA XPRO'!$C$7:$AI$58,31,FALSE),0)</f>
        <v>65.52</v>
      </c>
      <c r="AH54">
        <f>IFERROR(VLOOKUP(C54,'COPY DATA XPRO'!$C$7:$AI$58,32,FALSE),0)</f>
        <v>63.64</v>
      </c>
      <c r="AI54">
        <f>IFERROR(VLOOKUP(C54,'COPY DATA XPRO'!$C$7:$AI$58,33,FALSE),0)</f>
        <v>73.680000000000007</v>
      </c>
    </row>
    <row r="55" spans="2:35">
      <c r="C55" t="s">
        <v>127</v>
      </c>
      <c r="D55">
        <f>IFERROR(VLOOKUP(C55,'COPY DATA XPRO'!$C$7:$AI$58,2,FALSE),0)</f>
        <v>0</v>
      </c>
      <c r="E55">
        <f>IFERROR(VLOOKUP(C55,'COPY DATA XPRO'!$C$7:$AI$58,3,FALSE),0)</f>
        <v>22</v>
      </c>
      <c r="F55">
        <f>IFERROR(VLOOKUP(C55,'COPY DATA XPRO'!$C$7:$AI$58,4,FALSE),0)</f>
        <v>0</v>
      </c>
      <c r="G55">
        <f>IFERROR(VLOOKUP(C55,'COPY DATA XPRO'!$C$7:$AI$58,5,FALSE),0)</f>
        <v>0</v>
      </c>
      <c r="H55">
        <f>IFERROR(VLOOKUP(C55,'COPY DATA XPRO'!$C$7:$AI$58,6,FALSE),0)</f>
        <v>0</v>
      </c>
      <c r="I55">
        <f>IFERROR(VLOOKUP(C55,'COPY DATA XPRO'!$C$7:$AI$58,7,FALSE),0)</f>
        <v>2</v>
      </c>
      <c r="J55">
        <f>IFERROR(VLOOKUP(C55,'COPY DATA XPRO'!$C$7:$AI$58,8,FALSE),0)</f>
        <v>1</v>
      </c>
      <c r="K55">
        <f>IFERROR(VLOOKUP(C55,'COPY DATA XPRO'!$C$7:$AI$58,9,FALSE),0)</f>
        <v>0</v>
      </c>
      <c r="L55">
        <f>IFERROR(VLOOKUP(C55,'COPY DATA XPRO'!$C$7:$AI$58,10,FALSE),0)</f>
        <v>0</v>
      </c>
      <c r="M55">
        <f>IFERROR(VLOOKUP(C55,'COPY DATA XPRO'!$C$7:$AI$58,11,FALSE),0)</f>
        <v>0</v>
      </c>
      <c r="N55">
        <f>IFERROR(VLOOKUP(C55,'COPY DATA XPRO'!$C$7:$AI$58,12,FALSE),0)</f>
        <v>0</v>
      </c>
      <c r="O55">
        <f>IFERROR(VLOOKUP(C55,'COPY DATA XPRO'!$C$7:$AI$58,13,FALSE),0)</f>
        <v>0</v>
      </c>
      <c r="P55">
        <f>IFERROR(VLOOKUP(C55,'COPY DATA XPRO'!$C$7:$AI$58,14,FALSE),0)</f>
        <v>0</v>
      </c>
      <c r="Q55">
        <f>IFERROR(VLOOKUP(C55,'COPY DATA XPRO'!$C$7:$AI$58,15,FALSE),0)</f>
        <v>2</v>
      </c>
      <c r="R55">
        <f>IFERROR(VLOOKUP(C55,'COPY DATA XPRO'!$C$7:$AI$58,16,FALSE),0)</f>
        <v>1</v>
      </c>
      <c r="S55">
        <f>IFERROR(VLOOKUP(C55,'COPY DATA XPRO'!$C$7:$AI$58,17,FALSE),0)</f>
        <v>0</v>
      </c>
      <c r="T55">
        <f>IFERROR(VLOOKUP(C55,'COPY DATA XPRO'!$C$7:$AI$58,18,FALSE),0)</f>
        <v>0</v>
      </c>
      <c r="U55">
        <f>IFERROR(VLOOKUP(C55,'COPY DATA XPRO'!$C$7:$AI$58,19,FALSE),0)</f>
        <v>0</v>
      </c>
      <c r="V55">
        <f>IFERROR(VLOOKUP(C55,'COPY DATA XPRO'!$C$7:$AI$58,20,FALSE),0)</f>
        <v>0</v>
      </c>
      <c r="W55">
        <f>IFERROR(VLOOKUP(C55,'COPY DATA XPRO'!$C$7:$AI$58,21,FALSE),0)</f>
        <v>0</v>
      </c>
      <c r="X55">
        <f>IFERROR(VLOOKUP(C55,'COPY DATA XPRO'!$C$7:$AI$58,22,FALSE),0)</f>
        <v>3</v>
      </c>
      <c r="Y55">
        <f>IFERROR(VLOOKUP(C55,'COPY DATA XPRO'!$C$7:$AI$58,23,FALSE),0)</f>
        <v>0</v>
      </c>
      <c r="Z55">
        <f>IFERROR(VLOOKUP(C55,'COPY DATA XPRO'!$C$7:$AI$58,24,FALSE),0)</f>
        <v>13</v>
      </c>
      <c r="AA55">
        <f>IFERROR(VLOOKUP(C55,'COPY DATA XPRO'!$C$7:$AI$58,25,FALSE),0)</f>
        <v>0</v>
      </c>
      <c r="AB55">
        <f>IFERROR(VLOOKUP(C55,'COPY DATA XPRO'!$C$7:$AI$58,26,FALSE),0)</f>
        <v>0</v>
      </c>
      <c r="AC55">
        <f>IFERROR(VLOOKUP(C55,'COPY DATA XPRO'!$C$7:$AI$58,27,FALSE),0)</f>
        <v>0</v>
      </c>
      <c r="AD55">
        <f>IFERROR(VLOOKUP(C55,'COPY DATA XPRO'!$C$7:$AI$58,28,FALSE),0)</f>
        <v>0</v>
      </c>
      <c r="AE55">
        <f>IFERROR(VLOOKUP(C55,'COPY DATA XPRO'!$C$7:$AI$58,29,FALSE),0)</f>
        <v>0</v>
      </c>
      <c r="AF55">
        <f>IFERROR(VLOOKUP(C55,'COPY DATA XPRO'!$C$7:$AI$58,30,FALSE),0)</f>
        <v>3</v>
      </c>
      <c r="AG55">
        <f>IFERROR(VLOOKUP(C55,'COPY DATA XPRO'!$C$7:$AI$58,31,FALSE),0)</f>
        <v>72.73</v>
      </c>
      <c r="AH55">
        <f>IFERROR(VLOOKUP(C55,'COPY DATA XPRO'!$C$7:$AI$58,32,FALSE),0)</f>
        <v>76.47</v>
      </c>
      <c r="AI55">
        <f>IFERROR(VLOOKUP(C55,'COPY DATA XPRO'!$C$7:$AI$58,33,FALSE),0)</f>
        <v>81.25</v>
      </c>
    </row>
    <row r="56" spans="2:35">
      <c r="C56" t="s">
        <v>128</v>
      </c>
      <c r="D56">
        <f>IFERROR(VLOOKUP(C56,'COPY DATA XPRO'!$C$7:$AI$58,2,FALSE),0)</f>
        <v>0</v>
      </c>
      <c r="E56">
        <f>IFERROR(VLOOKUP(C56,'COPY DATA XPRO'!$C$7:$AI$58,3,FALSE),0)</f>
        <v>40</v>
      </c>
      <c r="F56">
        <f>IFERROR(VLOOKUP(C56,'COPY DATA XPRO'!$C$7:$AI$58,4,FALSE),0)</f>
        <v>0</v>
      </c>
      <c r="G56">
        <f>IFERROR(VLOOKUP(C56,'COPY DATA XPRO'!$C$7:$AI$58,5,FALSE),0)</f>
        <v>0</v>
      </c>
      <c r="H56">
        <f>IFERROR(VLOOKUP(C56,'COPY DATA XPRO'!$C$7:$AI$58,6,FALSE),0)</f>
        <v>0</v>
      </c>
      <c r="I56">
        <f>IFERROR(VLOOKUP(C56,'COPY DATA XPRO'!$C$7:$AI$58,7,FALSE),0)</f>
        <v>1</v>
      </c>
      <c r="J56">
        <f>IFERROR(VLOOKUP(C56,'COPY DATA XPRO'!$C$7:$AI$58,8,FALSE),0)</f>
        <v>7</v>
      </c>
      <c r="K56">
        <f>IFERROR(VLOOKUP(C56,'COPY DATA XPRO'!$C$7:$AI$58,9,FALSE),0)</f>
        <v>0</v>
      </c>
      <c r="L56">
        <f>IFERROR(VLOOKUP(C56,'COPY DATA XPRO'!$C$7:$AI$58,10,FALSE),0)</f>
        <v>0</v>
      </c>
      <c r="M56">
        <f>IFERROR(VLOOKUP(C56,'COPY DATA XPRO'!$C$7:$AI$58,11,FALSE),0)</f>
        <v>0</v>
      </c>
      <c r="N56">
        <f>IFERROR(VLOOKUP(C56,'COPY DATA XPRO'!$C$7:$AI$58,12,FALSE),0)</f>
        <v>0</v>
      </c>
      <c r="O56">
        <f>IFERROR(VLOOKUP(C56,'COPY DATA XPRO'!$C$7:$AI$58,13,FALSE),0)</f>
        <v>0</v>
      </c>
      <c r="P56">
        <f>IFERROR(VLOOKUP(C56,'COPY DATA XPRO'!$C$7:$AI$58,14,FALSE),0)</f>
        <v>0</v>
      </c>
      <c r="Q56">
        <f>IFERROR(VLOOKUP(C56,'COPY DATA XPRO'!$C$7:$AI$58,15,FALSE),0)</f>
        <v>3</v>
      </c>
      <c r="R56">
        <f>IFERROR(VLOOKUP(C56,'COPY DATA XPRO'!$C$7:$AI$58,16,FALSE),0)</f>
        <v>0</v>
      </c>
      <c r="S56">
        <f>IFERROR(VLOOKUP(C56,'COPY DATA XPRO'!$C$7:$AI$58,17,FALSE),0)</f>
        <v>0</v>
      </c>
      <c r="T56">
        <f>IFERROR(VLOOKUP(C56,'COPY DATA XPRO'!$C$7:$AI$58,18,FALSE),0)</f>
        <v>0</v>
      </c>
      <c r="U56">
        <f>IFERROR(VLOOKUP(C56,'COPY DATA XPRO'!$C$7:$AI$58,19,FALSE),0)</f>
        <v>0</v>
      </c>
      <c r="V56">
        <f>IFERROR(VLOOKUP(C56,'COPY DATA XPRO'!$C$7:$AI$58,20,FALSE),0)</f>
        <v>0</v>
      </c>
      <c r="W56">
        <f>IFERROR(VLOOKUP(C56,'COPY DATA XPRO'!$C$7:$AI$58,21,FALSE),0)</f>
        <v>0</v>
      </c>
      <c r="X56">
        <f>IFERROR(VLOOKUP(C56,'COPY DATA XPRO'!$C$7:$AI$58,22,FALSE),0)</f>
        <v>3</v>
      </c>
      <c r="Y56">
        <f>IFERROR(VLOOKUP(C56,'COPY DATA XPRO'!$C$7:$AI$58,23,FALSE),0)</f>
        <v>1</v>
      </c>
      <c r="Z56">
        <f>IFERROR(VLOOKUP(C56,'COPY DATA XPRO'!$C$7:$AI$58,24,FALSE),0)</f>
        <v>23</v>
      </c>
      <c r="AA56">
        <f>IFERROR(VLOOKUP(C56,'COPY DATA XPRO'!$C$7:$AI$58,25,FALSE),0)</f>
        <v>0</v>
      </c>
      <c r="AB56">
        <f>IFERROR(VLOOKUP(C56,'COPY DATA XPRO'!$C$7:$AI$58,26,FALSE),0)</f>
        <v>0</v>
      </c>
      <c r="AC56">
        <f>IFERROR(VLOOKUP(C56,'COPY DATA XPRO'!$C$7:$AI$58,27,FALSE),0)</f>
        <v>0</v>
      </c>
      <c r="AD56">
        <f>IFERROR(VLOOKUP(C56,'COPY DATA XPRO'!$C$7:$AI$58,28,FALSE),0)</f>
        <v>0</v>
      </c>
      <c r="AE56">
        <f>IFERROR(VLOOKUP(C56,'COPY DATA XPRO'!$C$7:$AI$58,29,FALSE),0)</f>
        <v>0</v>
      </c>
      <c r="AF56">
        <f>IFERROR(VLOOKUP(C56,'COPY DATA XPRO'!$C$7:$AI$58,30,FALSE),0)</f>
        <v>5</v>
      </c>
      <c r="AG56">
        <f>IFERROR(VLOOKUP(C56,'COPY DATA XPRO'!$C$7:$AI$58,31,FALSE),0)</f>
        <v>67.5</v>
      </c>
      <c r="AH56">
        <f>IFERROR(VLOOKUP(C56,'COPY DATA XPRO'!$C$7:$AI$58,32,FALSE),0)</f>
        <v>67.650000000000006</v>
      </c>
      <c r="AI56">
        <f>IFERROR(VLOOKUP(C56,'COPY DATA XPRO'!$C$7:$AI$58,33,FALSE),0)</f>
        <v>85.19</v>
      </c>
    </row>
    <row r="61" spans="2:35">
      <c r="C61" s="189" t="s">
        <v>140</v>
      </c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</row>
    <row r="62" spans="2:35"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  <c r="AC62" s="190"/>
      <c r="AD62" s="190"/>
      <c r="AE62" s="190"/>
      <c r="AF62" s="190"/>
      <c r="AG62" s="190"/>
      <c r="AH62" s="190"/>
      <c r="AI62" s="190"/>
    </row>
    <row r="63" spans="2:35">
      <c r="C63" s="103" t="s">
        <v>1</v>
      </c>
      <c r="D63" s="99" t="s">
        <v>2</v>
      </c>
      <c r="E63" s="99" t="s">
        <v>3</v>
      </c>
      <c r="F63" s="99" t="s">
        <v>4</v>
      </c>
      <c r="G63" s="99" t="s">
        <v>5</v>
      </c>
      <c r="H63" s="99" t="s">
        <v>6</v>
      </c>
      <c r="I63" s="99" t="s">
        <v>7</v>
      </c>
      <c r="J63" s="99" t="s">
        <v>8</v>
      </c>
      <c r="K63" s="99" t="s">
        <v>9</v>
      </c>
      <c r="L63" s="99" t="s">
        <v>10</v>
      </c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 t="s">
        <v>11</v>
      </c>
      <c r="AA63" s="99" t="s">
        <v>12</v>
      </c>
      <c r="AB63" s="99"/>
      <c r="AC63" s="99"/>
      <c r="AD63" s="99"/>
      <c r="AE63" s="99" t="s">
        <v>13</v>
      </c>
      <c r="AF63" s="99" t="s">
        <v>14</v>
      </c>
      <c r="AG63" s="99" t="s">
        <v>15</v>
      </c>
      <c r="AH63" s="99" t="s">
        <v>16</v>
      </c>
      <c r="AI63" s="99" t="s">
        <v>17</v>
      </c>
    </row>
    <row r="64" spans="2:35">
      <c r="C64" s="103"/>
      <c r="D64" s="99"/>
      <c r="E64" s="99"/>
      <c r="F64" s="99"/>
      <c r="G64" s="99"/>
      <c r="H64" s="99"/>
      <c r="I64" s="99"/>
      <c r="J64" s="99"/>
      <c r="K64" s="99"/>
      <c r="L64" s="99" t="s">
        <v>2</v>
      </c>
      <c r="M64" s="99" t="s">
        <v>18</v>
      </c>
      <c r="N64" s="99"/>
      <c r="O64" s="99"/>
      <c r="P64" s="99" t="s">
        <v>19</v>
      </c>
      <c r="Q64" s="99" t="s">
        <v>20</v>
      </c>
      <c r="R64" s="99"/>
      <c r="S64" s="99"/>
      <c r="T64" s="99"/>
      <c r="U64" s="99"/>
      <c r="V64" s="99"/>
      <c r="W64" s="99"/>
      <c r="X64" s="99" t="s">
        <v>21</v>
      </c>
      <c r="Y64" s="99" t="s">
        <v>22</v>
      </c>
      <c r="Z64" s="99"/>
      <c r="AA64" s="99"/>
      <c r="AB64" s="99"/>
      <c r="AC64" s="99"/>
      <c r="AD64" s="99"/>
      <c r="AE64" s="99"/>
      <c r="AF64" s="99"/>
      <c r="AG64" s="99"/>
      <c r="AH64" s="99"/>
      <c r="AI64" s="99"/>
    </row>
    <row r="65" spans="2:35">
      <c r="C65" s="103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 t="s">
        <v>23</v>
      </c>
      <c r="R65" s="99"/>
      <c r="S65" s="99"/>
      <c r="T65" s="99"/>
      <c r="U65" s="99" t="s">
        <v>24</v>
      </c>
      <c r="V65" s="99" t="s">
        <v>25</v>
      </c>
      <c r="W65" s="99" t="s">
        <v>26</v>
      </c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</row>
    <row r="66" spans="2:35" ht="30">
      <c r="C66" s="103"/>
      <c r="D66" s="99"/>
      <c r="E66" s="99"/>
      <c r="F66" s="99"/>
      <c r="G66" s="99"/>
      <c r="H66" s="99"/>
      <c r="I66" s="99"/>
      <c r="J66" s="99"/>
      <c r="K66" s="99"/>
      <c r="L66" s="13"/>
      <c r="M66" s="13" t="s">
        <v>27</v>
      </c>
      <c r="N66" s="13" t="s">
        <v>28</v>
      </c>
      <c r="O66" s="13" t="s">
        <v>29</v>
      </c>
      <c r="P66" s="99"/>
      <c r="Q66" s="13" t="s">
        <v>30</v>
      </c>
      <c r="R66" s="13" t="s">
        <v>31</v>
      </c>
      <c r="S66" s="13" t="s">
        <v>32</v>
      </c>
      <c r="T66" s="13" t="s">
        <v>33</v>
      </c>
      <c r="U66" s="99"/>
      <c r="V66" s="99"/>
      <c r="W66" s="99"/>
      <c r="X66" s="99"/>
      <c r="Y66" s="99"/>
      <c r="Z66" s="99"/>
      <c r="AA66" s="13" t="s">
        <v>30</v>
      </c>
      <c r="AB66" s="13" t="s">
        <v>31</v>
      </c>
      <c r="AC66" s="13" t="s">
        <v>32</v>
      </c>
      <c r="AD66" s="13" t="s">
        <v>33</v>
      </c>
      <c r="AE66" s="99"/>
      <c r="AF66" s="99"/>
      <c r="AG66" s="99"/>
      <c r="AH66" s="99"/>
      <c r="AI66" s="99"/>
    </row>
    <row r="67" spans="2:35">
      <c r="B67" t="s">
        <v>34</v>
      </c>
      <c r="C67" t="s">
        <v>79</v>
      </c>
      <c r="D67">
        <v>0</v>
      </c>
      <c r="E67">
        <v>3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52</v>
      </c>
      <c r="AH67" t="s">
        <v>141</v>
      </c>
      <c r="AI67" t="s">
        <v>141</v>
      </c>
    </row>
    <row r="68" spans="2:35">
      <c r="C68" t="s">
        <v>80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44</v>
      </c>
      <c r="AH68" t="s">
        <v>44</v>
      </c>
      <c r="AI68" t="s">
        <v>44</v>
      </c>
    </row>
    <row r="69" spans="2:35">
      <c r="C69" t="s">
        <v>81</v>
      </c>
      <c r="D69">
        <v>0</v>
      </c>
      <c r="E69">
        <v>4</v>
      </c>
      <c r="F69">
        <v>0</v>
      </c>
      <c r="G69">
        <v>2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142</v>
      </c>
      <c r="AH69" t="s">
        <v>141</v>
      </c>
      <c r="AI69" t="s">
        <v>141</v>
      </c>
    </row>
    <row r="70" spans="2:35">
      <c r="C70" t="s">
        <v>82</v>
      </c>
      <c r="D70">
        <v>0</v>
      </c>
      <c r="E70">
        <v>2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141</v>
      </c>
      <c r="AH70" t="s">
        <v>141</v>
      </c>
      <c r="AI70" t="s">
        <v>141</v>
      </c>
    </row>
    <row r="71" spans="2:35">
      <c r="C71" t="s">
        <v>83</v>
      </c>
      <c r="D71">
        <v>0</v>
      </c>
      <c r="E71">
        <v>3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52</v>
      </c>
      <c r="AH71" t="s">
        <v>141</v>
      </c>
      <c r="AI71" t="s">
        <v>141</v>
      </c>
    </row>
    <row r="72" spans="2:35">
      <c r="C72" t="s">
        <v>86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141</v>
      </c>
      <c r="AH72" t="s">
        <v>141</v>
      </c>
      <c r="AI72" t="s">
        <v>141</v>
      </c>
    </row>
    <row r="75" spans="2:35">
      <c r="B75" t="s">
        <v>38</v>
      </c>
      <c r="C75" t="s">
        <v>87</v>
      </c>
      <c r="D75">
        <v>0</v>
      </c>
      <c r="E75">
        <v>4</v>
      </c>
      <c r="F75">
        <v>1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141</v>
      </c>
      <c r="AH75" t="s">
        <v>141</v>
      </c>
      <c r="AI75" t="s">
        <v>141</v>
      </c>
    </row>
    <row r="76" spans="2:35">
      <c r="C76" t="s">
        <v>89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141</v>
      </c>
      <c r="AH76" t="s">
        <v>141</v>
      </c>
      <c r="AI76" t="s">
        <v>141</v>
      </c>
    </row>
    <row r="77" spans="2:35">
      <c r="C77" t="s">
        <v>90</v>
      </c>
      <c r="D77">
        <v>0</v>
      </c>
      <c r="E77">
        <v>4</v>
      </c>
      <c r="F77">
        <v>0</v>
      </c>
      <c r="G77">
        <v>0</v>
      </c>
      <c r="H77">
        <v>0</v>
      </c>
      <c r="I77">
        <v>0</v>
      </c>
      <c r="J77">
        <v>2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142</v>
      </c>
      <c r="AH77" t="s">
        <v>52</v>
      </c>
      <c r="AI77" t="s">
        <v>44</v>
      </c>
    </row>
    <row r="78" spans="2:35">
      <c r="C78" t="s">
        <v>91</v>
      </c>
      <c r="D78">
        <v>0</v>
      </c>
      <c r="E78">
        <v>9</v>
      </c>
      <c r="F78">
        <v>0</v>
      </c>
      <c r="G78">
        <v>1</v>
      </c>
      <c r="H78">
        <v>0</v>
      </c>
      <c r="I78">
        <v>0</v>
      </c>
      <c r="J78">
        <v>2</v>
      </c>
      <c r="K78">
        <v>0</v>
      </c>
      <c r="L78">
        <v>1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3</v>
      </c>
      <c r="U78">
        <v>0</v>
      </c>
      <c r="V78">
        <v>0</v>
      </c>
      <c r="W78">
        <v>0</v>
      </c>
      <c r="X78">
        <v>3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143</v>
      </c>
      <c r="AH78" t="s">
        <v>144</v>
      </c>
      <c r="AI78" t="s">
        <v>54</v>
      </c>
    </row>
    <row r="79" spans="2:35">
      <c r="C79" t="s">
        <v>92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141</v>
      </c>
      <c r="AH79" t="s">
        <v>141</v>
      </c>
      <c r="AI79" t="s">
        <v>141</v>
      </c>
    </row>
    <row r="80" spans="2:35">
      <c r="C80" t="s">
        <v>93</v>
      </c>
      <c r="D80">
        <v>0</v>
      </c>
      <c r="E80">
        <v>2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141</v>
      </c>
      <c r="AH80" t="s">
        <v>141</v>
      </c>
      <c r="AI80" t="s">
        <v>141</v>
      </c>
    </row>
    <row r="81" spans="2:35">
      <c r="C81" t="s">
        <v>94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141</v>
      </c>
      <c r="AH81" t="s">
        <v>141</v>
      </c>
      <c r="AI81" t="s">
        <v>141</v>
      </c>
    </row>
    <row r="82" spans="2:35">
      <c r="C82" t="s">
        <v>98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141</v>
      </c>
      <c r="AH82" t="s">
        <v>141</v>
      </c>
      <c r="AI82" t="s">
        <v>141</v>
      </c>
    </row>
    <row r="87" spans="2:35">
      <c r="B87" t="s">
        <v>42</v>
      </c>
      <c r="C87" t="s">
        <v>100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145</v>
      </c>
      <c r="AH87" t="s">
        <v>145</v>
      </c>
      <c r="AI87" t="s">
        <v>44</v>
      </c>
    </row>
    <row r="88" spans="2:35">
      <c r="C88" t="s">
        <v>101</v>
      </c>
      <c r="D88">
        <v>0</v>
      </c>
      <c r="E88">
        <v>3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52</v>
      </c>
      <c r="AH88" t="s">
        <v>141</v>
      </c>
      <c r="AI88" t="s">
        <v>141</v>
      </c>
    </row>
    <row r="89" spans="2:35">
      <c r="C89" t="s">
        <v>102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141</v>
      </c>
      <c r="AH89" t="s">
        <v>141</v>
      </c>
      <c r="AI89" t="s">
        <v>141</v>
      </c>
    </row>
    <row r="90" spans="2:35">
      <c r="C90" t="s">
        <v>103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141</v>
      </c>
      <c r="AH90" t="s">
        <v>141</v>
      </c>
      <c r="AI90" t="s">
        <v>141</v>
      </c>
    </row>
    <row r="91" spans="2:35">
      <c r="C91" t="s">
        <v>104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141</v>
      </c>
      <c r="AH91" t="s">
        <v>141</v>
      </c>
      <c r="AI91" t="s">
        <v>141</v>
      </c>
    </row>
    <row r="92" spans="2:35">
      <c r="C92" t="s">
        <v>105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141</v>
      </c>
      <c r="AH92" t="s">
        <v>141</v>
      </c>
      <c r="AI92" t="s">
        <v>141</v>
      </c>
    </row>
    <row r="93" spans="2:35">
      <c r="C93" t="s">
        <v>106</v>
      </c>
      <c r="D93">
        <v>0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41</v>
      </c>
      <c r="AH93" t="s">
        <v>142</v>
      </c>
      <c r="AI93" t="s">
        <v>52</v>
      </c>
    </row>
    <row r="94" spans="2:35">
      <c r="C94" t="s">
        <v>107</v>
      </c>
      <c r="D94">
        <v>0</v>
      </c>
      <c r="E94">
        <v>6</v>
      </c>
      <c r="F94">
        <v>2</v>
      </c>
      <c r="G94">
        <v>1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146</v>
      </c>
      <c r="AH94" t="s">
        <v>146</v>
      </c>
      <c r="AI94" t="s">
        <v>44</v>
      </c>
    </row>
    <row r="97" spans="2:35">
      <c r="B97" t="s">
        <v>70</v>
      </c>
      <c r="C97" t="s">
        <v>109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141</v>
      </c>
      <c r="AH97" t="s">
        <v>141</v>
      </c>
      <c r="AI97" t="s">
        <v>141</v>
      </c>
    </row>
    <row r="98" spans="2:35">
      <c r="C98" t="s">
        <v>110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141</v>
      </c>
      <c r="AH98" t="s">
        <v>141</v>
      </c>
      <c r="AI98" t="s">
        <v>141</v>
      </c>
    </row>
    <row r="99" spans="2:35">
      <c r="C99" t="s">
        <v>112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141</v>
      </c>
      <c r="AH99" t="s">
        <v>141</v>
      </c>
      <c r="AI99" t="s">
        <v>141</v>
      </c>
    </row>
    <row r="100" spans="2:35">
      <c r="C100" t="s">
        <v>113</v>
      </c>
      <c r="D100">
        <v>0</v>
      </c>
      <c r="E100">
        <v>4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142</v>
      </c>
      <c r="AH100" t="s">
        <v>142</v>
      </c>
      <c r="AI100" t="s">
        <v>44</v>
      </c>
    </row>
    <row r="101" spans="2:35">
      <c r="C101" t="s">
        <v>115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141</v>
      </c>
      <c r="AH101" t="s">
        <v>141</v>
      </c>
      <c r="AI101" t="s">
        <v>141</v>
      </c>
    </row>
    <row r="102" spans="2:35">
      <c r="C102" t="s">
        <v>116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145</v>
      </c>
      <c r="AH102" t="s">
        <v>141</v>
      </c>
      <c r="AI102" t="s">
        <v>141</v>
      </c>
    </row>
    <row r="103" spans="2:35">
      <c r="C103" t="s">
        <v>118</v>
      </c>
      <c r="D103">
        <v>0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54</v>
      </c>
      <c r="AH103" t="s">
        <v>141</v>
      </c>
      <c r="AI103" t="s">
        <v>141</v>
      </c>
    </row>
    <row r="104" spans="2:35">
      <c r="C104" t="s">
        <v>120</v>
      </c>
      <c r="D104">
        <v>0</v>
      </c>
      <c r="E104">
        <v>2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141</v>
      </c>
      <c r="AH104" t="s">
        <v>141</v>
      </c>
      <c r="AI104" t="s">
        <v>141</v>
      </c>
    </row>
    <row r="109" spans="2:35">
      <c r="B109" t="s">
        <v>55</v>
      </c>
      <c r="C109" t="s">
        <v>122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141</v>
      </c>
      <c r="AH109" t="s">
        <v>141</v>
      </c>
      <c r="AI109" t="s">
        <v>141</v>
      </c>
    </row>
    <row r="110" spans="2:35">
      <c r="C110" t="s">
        <v>123</v>
      </c>
      <c r="D110">
        <v>0</v>
      </c>
      <c r="E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145</v>
      </c>
      <c r="AH110" t="s">
        <v>141</v>
      </c>
      <c r="AI110" t="s">
        <v>141</v>
      </c>
    </row>
    <row r="111" spans="2:35">
      <c r="C111" t="s">
        <v>124</v>
      </c>
      <c r="D111">
        <v>0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141</v>
      </c>
      <c r="AH111" t="s">
        <v>141</v>
      </c>
      <c r="AI111" t="s">
        <v>141</v>
      </c>
    </row>
    <row r="112" spans="2:35">
      <c r="C112" t="s">
        <v>125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141</v>
      </c>
      <c r="AH112" t="s">
        <v>141</v>
      </c>
      <c r="AI112" t="s">
        <v>141</v>
      </c>
    </row>
    <row r="113" spans="3:35">
      <c r="C113" t="s">
        <v>126</v>
      </c>
      <c r="D113">
        <v>0</v>
      </c>
      <c r="E113">
        <v>8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145</v>
      </c>
      <c r="AH113" t="s">
        <v>147</v>
      </c>
      <c r="AI113" t="s">
        <v>142</v>
      </c>
    </row>
    <row r="114" spans="3:35">
      <c r="C114" t="s">
        <v>127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141</v>
      </c>
      <c r="AH114" t="s">
        <v>141</v>
      </c>
      <c r="AI114" t="s">
        <v>141</v>
      </c>
    </row>
    <row r="115" spans="3:35">
      <c r="C115" t="s">
        <v>128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142</v>
      </c>
      <c r="AH115" t="s">
        <v>142</v>
      </c>
      <c r="AI115" t="s">
        <v>44</v>
      </c>
    </row>
  </sheetData>
  <mergeCells count="56">
    <mergeCell ref="AI3:AI6"/>
    <mergeCell ref="AI63:AI66"/>
    <mergeCell ref="AA3:AD5"/>
    <mergeCell ref="C1:AI2"/>
    <mergeCell ref="C61:AI62"/>
    <mergeCell ref="M4:O5"/>
    <mergeCell ref="AA63:AD65"/>
    <mergeCell ref="M64:O65"/>
    <mergeCell ref="AF3:AF6"/>
    <mergeCell ref="AF63:AF66"/>
    <mergeCell ref="AG3:AG6"/>
    <mergeCell ref="AG63:AG66"/>
    <mergeCell ref="AH3:AH6"/>
    <mergeCell ref="AH63:AH66"/>
    <mergeCell ref="Y64:Y66"/>
    <mergeCell ref="Z3:Z6"/>
    <mergeCell ref="Z63:Z66"/>
    <mergeCell ref="AE3:AE6"/>
    <mergeCell ref="AE63:AE66"/>
    <mergeCell ref="J63:J66"/>
    <mergeCell ref="K3:K6"/>
    <mergeCell ref="K63:K66"/>
    <mergeCell ref="L4:L5"/>
    <mergeCell ref="L64:L65"/>
    <mergeCell ref="Q65:T65"/>
    <mergeCell ref="X4:X6"/>
    <mergeCell ref="X64:X66"/>
    <mergeCell ref="Y4:Y6"/>
    <mergeCell ref="C3:C6"/>
    <mergeCell ref="C63:C66"/>
    <mergeCell ref="D3:D6"/>
    <mergeCell ref="D63:D66"/>
    <mergeCell ref="E3:E6"/>
    <mergeCell ref="E63:E66"/>
    <mergeCell ref="F3:F6"/>
    <mergeCell ref="F63:F66"/>
    <mergeCell ref="G3:G6"/>
    <mergeCell ref="G63:G66"/>
    <mergeCell ref="H3:H6"/>
    <mergeCell ref="H63:H66"/>
    <mergeCell ref="I3:I6"/>
    <mergeCell ref="I63:I66"/>
    <mergeCell ref="J3:J6"/>
    <mergeCell ref="L3:Y3"/>
    <mergeCell ref="Q4:W4"/>
    <mergeCell ref="Q5:T5"/>
    <mergeCell ref="L63:Y63"/>
    <mergeCell ref="Q64:W64"/>
    <mergeCell ref="P4:P6"/>
    <mergeCell ref="P64:P66"/>
    <mergeCell ref="U5:U6"/>
    <mergeCell ref="U65:U66"/>
    <mergeCell ref="V5:V6"/>
    <mergeCell ref="V65:V66"/>
    <mergeCell ref="W5:W6"/>
    <mergeCell ref="W65:W6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71"/>
  <sheetViews>
    <sheetView topLeftCell="A39" zoomScale="60" zoomScaleNormal="60" workbookViewId="0">
      <selection activeCell="C50" sqref="C50:AI57"/>
    </sheetView>
  </sheetViews>
  <sheetFormatPr defaultColWidth="9" defaultRowHeight="15"/>
  <cols>
    <col min="2" max="2" width="15.5703125" customWidth="1"/>
    <col min="3" max="3" width="30.5703125" customWidth="1"/>
    <col min="4" max="32" width="4.85546875" customWidth="1"/>
    <col min="33" max="33" width="7.7109375" customWidth="1"/>
    <col min="34" max="34" width="8.140625" customWidth="1"/>
    <col min="35" max="35" width="8.5703125" customWidth="1"/>
  </cols>
  <sheetData>
    <row r="1" spans="2:35">
      <c r="C1" s="189" t="s">
        <v>140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</row>
    <row r="2" spans="2:35"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</row>
    <row r="3" spans="2:35">
      <c r="C3" s="103" t="s">
        <v>1</v>
      </c>
      <c r="D3" s="99" t="s">
        <v>2</v>
      </c>
      <c r="E3" s="99" t="s">
        <v>3</v>
      </c>
      <c r="F3" s="99" t="s">
        <v>4</v>
      </c>
      <c r="G3" s="99" t="s">
        <v>5</v>
      </c>
      <c r="H3" s="99" t="s">
        <v>6</v>
      </c>
      <c r="I3" s="99" t="s">
        <v>7</v>
      </c>
      <c r="J3" s="99" t="s">
        <v>8</v>
      </c>
      <c r="K3" s="99" t="s">
        <v>9</v>
      </c>
      <c r="L3" s="99" t="s">
        <v>10</v>
      </c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 t="s">
        <v>11</v>
      </c>
      <c r="AA3" s="99" t="s">
        <v>12</v>
      </c>
      <c r="AB3" s="99"/>
      <c r="AC3" s="99"/>
      <c r="AD3" s="99"/>
      <c r="AE3" s="99" t="s">
        <v>13</v>
      </c>
      <c r="AF3" s="99" t="s">
        <v>14</v>
      </c>
      <c r="AG3" s="99" t="s">
        <v>15</v>
      </c>
      <c r="AH3" s="99" t="s">
        <v>16</v>
      </c>
      <c r="AI3" s="99" t="s">
        <v>17</v>
      </c>
    </row>
    <row r="4" spans="2:35">
      <c r="C4" s="103"/>
      <c r="D4" s="99"/>
      <c r="E4" s="99"/>
      <c r="F4" s="99"/>
      <c r="G4" s="99"/>
      <c r="H4" s="99"/>
      <c r="I4" s="99"/>
      <c r="J4" s="99"/>
      <c r="K4" s="99"/>
      <c r="L4" s="99" t="s">
        <v>2</v>
      </c>
      <c r="M4" s="99" t="s">
        <v>18</v>
      </c>
      <c r="N4" s="99"/>
      <c r="O4" s="99"/>
      <c r="P4" s="99" t="s">
        <v>19</v>
      </c>
      <c r="Q4" s="99" t="s">
        <v>20</v>
      </c>
      <c r="R4" s="99"/>
      <c r="S4" s="99"/>
      <c r="T4" s="99"/>
      <c r="U4" s="99"/>
      <c r="V4" s="99"/>
      <c r="W4" s="99"/>
      <c r="X4" s="99" t="s">
        <v>21</v>
      </c>
      <c r="Y4" s="99" t="s">
        <v>22</v>
      </c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 spans="2:35" ht="15.6" customHeight="1">
      <c r="C5" s="103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 t="s">
        <v>23</v>
      </c>
      <c r="R5" s="99"/>
      <c r="S5" s="99"/>
      <c r="T5" s="99"/>
      <c r="U5" s="99" t="s">
        <v>24</v>
      </c>
      <c r="V5" s="99" t="s">
        <v>25</v>
      </c>
      <c r="W5" s="99" t="s">
        <v>26</v>
      </c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 spans="2:35" ht="60">
      <c r="C6" s="103"/>
      <c r="D6" s="99"/>
      <c r="E6" s="99"/>
      <c r="F6" s="99"/>
      <c r="G6" s="99"/>
      <c r="H6" s="99"/>
      <c r="I6" s="99"/>
      <c r="J6" s="99"/>
      <c r="K6" s="99"/>
      <c r="L6" s="13"/>
      <c r="M6" s="13" t="s">
        <v>27</v>
      </c>
      <c r="N6" s="13" t="s">
        <v>28</v>
      </c>
      <c r="O6" s="13" t="s">
        <v>29</v>
      </c>
      <c r="P6" s="99"/>
      <c r="Q6" s="13" t="s">
        <v>30</v>
      </c>
      <c r="R6" s="13" t="s">
        <v>31</v>
      </c>
      <c r="S6" s="13" t="s">
        <v>32</v>
      </c>
      <c r="T6" s="13" t="s">
        <v>33</v>
      </c>
      <c r="U6" s="99"/>
      <c r="V6" s="99"/>
      <c r="W6" s="99"/>
      <c r="X6" s="99"/>
      <c r="Y6" s="99"/>
      <c r="Z6" s="99"/>
      <c r="AA6" s="13" t="s">
        <v>30</v>
      </c>
      <c r="AB6" s="13" t="s">
        <v>31</v>
      </c>
      <c r="AC6" s="13" t="s">
        <v>32</v>
      </c>
      <c r="AD6" s="13" t="s">
        <v>33</v>
      </c>
      <c r="AE6" s="99"/>
      <c r="AF6" s="99"/>
      <c r="AG6" s="99"/>
      <c r="AH6" s="99"/>
      <c r="AI6" s="99"/>
    </row>
    <row r="7" spans="2:35" ht="14.45" customHeight="1">
      <c r="B7" t="s">
        <v>34</v>
      </c>
      <c r="C7" t="s">
        <v>79</v>
      </c>
      <c r="D7">
        <v>0</v>
      </c>
      <c r="E7">
        <v>24</v>
      </c>
      <c r="F7">
        <v>0</v>
      </c>
      <c r="G7">
        <v>0</v>
      </c>
      <c r="H7">
        <v>1</v>
      </c>
      <c r="I7">
        <v>1</v>
      </c>
      <c r="J7">
        <v>3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14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66.67</v>
      </c>
      <c r="AH7">
        <v>70</v>
      </c>
      <c r="AI7">
        <v>87.5</v>
      </c>
    </row>
    <row r="8" spans="2:35">
      <c r="C8" t="s">
        <v>80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100</v>
      </c>
      <c r="AI8">
        <v>100</v>
      </c>
    </row>
    <row r="9" spans="2:35">
      <c r="C9" t="s">
        <v>81</v>
      </c>
      <c r="D9">
        <v>0</v>
      </c>
      <c r="E9">
        <v>18</v>
      </c>
      <c r="F9">
        <v>0</v>
      </c>
      <c r="G9">
        <v>2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7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  <c r="AG9">
        <v>44.44</v>
      </c>
      <c r="AH9">
        <v>63.64</v>
      </c>
      <c r="AI9">
        <v>87.5</v>
      </c>
    </row>
    <row r="10" spans="2:35">
      <c r="C10" t="s">
        <v>82</v>
      </c>
      <c r="D10">
        <v>0</v>
      </c>
      <c r="E10">
        <v>12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>
        <v>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66.67</v>
      </c>
      <c r="AH10">
        <v>66.67</v>
      </c>
      <c r="AI10">
        <v>75</v>
      </c>
    </row>
    <row r="11" spans="2:35">
      <c r="C11" t="s">
        <v>83</v>
      </c>
      <c r="D11">
        <v>0</v>
      </c>
      <c r="E11">
        <v>19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5</v>
      </c>
      <c r="AG11">
        <v>42.11</v>
      </c>
      <c r="AH11">
        <v>53.85</v>
      </c>
      <c r="AI11">
        <v>87.5</v>
      </c>
    </row>
    <row r="12" spans="2:35">
      <c r="C12" t="s">
        <v>84</v>
      </c>
      <c r="D12">
        <v>0</v>
      </c>
      <c r="E12">
        <v>20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10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5</v>
      </c>
      <c r="AG12">
        <v>60</v>
      </c>
      <c r="AH12">
        <v>76.92</v>
      </c>
      <c r="AI12">
        <v>90.91</v>
      </c>
    </row>
    <row r="13" spans="2:35">
      <c r="C13" t="s">
        <v>85</v>
      </c>
      <c r="D13">
        <v>0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55.56</v>
      </c>
      <c r="AH13">
        <v>33.33</v>
      </c>
      <c r="AI13">
        <v>40</v>
      </c>
    </row>
    <row r="14" spans="2:35">
      <c r="C14" t="s">
        <v>86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50</v>
      </c>
      <c r="AH14">
        <v>60</v>
      </c>
      <c r="AI14">
        <v>75</v>
      </c>
    </row>
    <row r="16" spans="2:35">
      <c r="B16" t="s">
        <v>38</v>
      </c>
      <c r="C16" t="s">
        <v>87</v>
      </c>
      <c r="D16">
        <v>0</v>
      </c>
      <c r="E16">
        <v>25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</v>
      </c>
      <c r="AG16">
        <v>72</v>
      </c>
      <c r="AH16">
        <v>81.819999999999993</v>
      </c>
      <c r="AI16">
        <v>100</v>
      </c>
    </row>
    <row r="17" spans="2:35">
      <c r="C17" t="s">
        <v>88</v>
      </c>
      <c r="D17">
        <v>0</v>
      </c>
      <c r="E17">
        <v>8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87.5</v>
      </c>
      <c r="AH17">
        <v>87.5</v>
      </c>
      <c r="AI17">
        <v>100</v>
      </c>
    </row>
    <row r="18" spans="2:35">
      <c r="C18" t="s">
        <v>89</v>
      </c>
      <c r="D18">
        <v>0</v>
      </c>
      <c r="E18">
        <v>8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87.5</v>
      </c>
      <c r="AH18">
        <v>62.5</v>
      </c>
      <c r="AI18">
        <v>71.430000000000007</v>
      </c>
    </row>
    <row r="19" spans="2:35">
      <c r="C19" t="s">
        <v>90</v>
      </c>
      <c r="D19">
        <v>0</v>
      </c>
      <c r="E19">
        <v>29</v>
      </c>
      <c r="F19">
        <v>0</v>
      </c>
      <c r="G19">
        <v>0</v>
      </c>
      <c r="H19">
        <v>0</v>
      </c>
      <c r="I19">
        <v>1</v>
      </c>
      <c r="J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23</v>
      </c>
      <c r="AA19">
        <v>0</v>
      </c>
      <c r="AB19">
        <v>1</v>
      </c>
      <c r="AC19">
        <v>0</v>
      </c>
      <c r="AD19">
        <v>1</v>
      </c>
      <c r="AE19">
        <v>2</v>
      </c>
      <c r="AF19">
        <v>0</v>
      </c>
      <c r="AG19">
        <v>86.21</v>
      </c>
      <c r="AH19">
        <v>85.19</v>
      </c>
      <c r="AI19">
        <v>100</v>
      </c>
    </row>
    <row r="20" spans="2:35">
      <c r="C20" t="s">
        <v>91</v>
      </c>
      <c r="D20">
        <v>0</v>
      </c>
      <c r="E20">
        <v>39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27</v>
      </c>
      <c r="AA20">
        <v>0</v>
      </c>
      <c r="AB20">
        <v>0</v>
      </c>
      <c r="AC20">
        <v>0</v>
      </c>
      <c r="AD20">
        <v>2</v>
      </c>
      <c r="AE20">
        <v>2</v>
      </c>
      <c r="AF20">
        <v>4</v>
      </c>
      <c r="AG20">
        <v>74.36</v>
      </c>
      <c r="AH20">
        <v>77.14</v>
      </c>
      <c r="AI20">
        <v>100</v>
      </c>
    </row>
    <row r="21" spans="2:35">
      <c r="C21" t="s">
        <v>92</v>
      </c>
      <c r="D21">
        <v>0</v>
      </c>
      <c r="E21">
        <v>23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4</v>
      </c>
      <c r="O21">
        <v>0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</v>
      </c>
      <c r="AG21">
        <v>73.91</v>
      </c>
      <c r="AH21">
        <v>66.67</v>
      </c>
      <c r="AI21">
        <v>70.59</v>
      </c>
    </row>
    <row r="22" spans="2:35">
      <c r="C22" t="s">
        <v>93</v>
      </c>
      <c r="D22">
        <v>0</v>
      </c>
      <c r="E22">
        <v>21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3</v>
      </c>
      <c r="N22">
        <v>0</v>
      </c>
      <c r="O22">
        <v>0</v>
      </c>
      <c r="P22">
        <v>3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90.48</v>
      </c>
      <c r="AH22">
        <v>75</v>
      </c>
      <c r="AI22">
        <v>78.95</v>
      </c>
    </row>
    <row r="23" spans="2:35">
      <c r="C23" t="s">
        <v>94</v>
      </c>
      <c r="D23">
        <v>0</v>
      </c>
      <c r="E23">
        <v>21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80.95</v>
      </c>
      <c r="AH23">
        <v>76.19</v>
      </c>
      <c r="AI23">
        <v>94.12</v>
      </c>
    </row>
    <row r="24" spans="2:35">
      <c r="C24" t="s">
        <v>95</v>
      </c>
      <c r="D24">
        <v>0</v>
      </c>
      <c r="E24">
        <v>9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77.78</v>
      </c>
      <c r="AH24">
        <v>66.67</v>
      </c>
      <c r="AI24">
        <v>85.71</v>
      </c>
    </row>
    <row r="25" spans="2:35">
      <c r="C25" t="s">
        <v>96</v>
      </c>
      <c r="D25">
        <v>0</v>
      </c>
      <c r="E25">
        <v>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100</v>
      </c>
      <c r="AI25">
        <v>100</v>
      </c>
    </row>
    <row r="26" spans="2:35">
      <c r="C26" t="s">
        <v>97</v>
      </c>
      <c r="D26">
        <v>0</v>
      </c>
      <c r="E26">
        <v>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8</v>
      </c>
      <c r="AA26">
        <v>2</v>
      </c>
      <c r="AB26">
        <v>0</v>
      </c>
      <c r="AC26">
        <v>0</v>
      </c>
      <c r="AD26">
        <v>0</v>
      </c>
      <c r="AE26">
        <v>2</v>
      </c>
      <c r="AF26">
        <v>1</v>
      </c>
      <c r="AG26">
        <v>90.91</v>
      </c>
      <c r="AH26">
        <v>80</v>
      </c>
      <c r="AI26">
        <v>100</v>
      </c>
    </row>
    <row r="27" spans="2:35">
      <c r="C27" t="s">
        <v>98</v>
      </c>
      <c r="D27">
        <v>0</v>
      </c>
      <c r="E27">
        <v>25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18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</v>
      </c>
      <c r="AG27">
        <v>80</v>
      </c>
      <c r="AH27">
        <v>81.819999999999993</v>
      </c>
      <c r="AI27">
        <v>90</v>
      </c>
    </row>
    <row r="28" spans="2:35">
      <c r="B28" t="s">
        <v>42</v>
      </c>
      <c r="C28" t="s">
        <v>99</v>
      </c>
      <c r="D28">
        <v>0</v>
      </c>
      <c r="E28">
        <v>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14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100</v>
      </c>
      <c r="AH28">
        <v>93.33</v>
      </c>
      <c r="AI28">
        <v>100</v>
      </c>
    </row>
    <row r="29" spans="2:35">
      <c r="C29" t="s">
        <v>100</v>
      </c>
      <c r="D29">
        <v>0</v>
      </c>
      <c r="E29">
        <v>12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91.67</v>
      </c>
      <c r="AH29">
        <v>83.33</v>
      </c>
      <c r="AI29">
        <v>90.91</v>
      </c>
    </row>
    <row r="30" spans="2:35">
      <c r="C30" t="s">
        <v>101</v>
      </c>
      <c r="D30">
        <v>0</v>
      </c>
      <c r="E30">
        <v>45</v>
      </c>
      <c r="F30">
        <v>1</v>
      </c>
      <c r="G30">
        <v>2</v>
      </c>
      <c r="H30">
        <v>2</v>
      </c>
      <c r="I30">
        <v>1</v>
      </c>
      <c r="J30">
        <v>3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0</v>
      </c>
      <c r="Z30">
        <v>24</v>
      </c>
      <c r="AA30">
        <v>2</v>
      </c>
      <c r="AB30">
        <v>0</v>
      </c>
      <c r="AC30">
        <v>0</v>
      </c>
      <c r="AD30">
        <v>0</v>
      </c>
      <c r="AE30">
        <v>2</v>
      </c>
      <c r="AF30">
        <v>6</v>
      </c>
      <c r="AG30">
        <v>64.44</v>
      </c>
      <c r="AH30">
        <v>63.16</v>
      </c>
      <c r="AI30">
        <v>88.89</v>
      </c>
    </row>
    <row r="31" spans="2:35">
      <c r="C31" t="s">
        <v>102</v>
      </c>
      <c r="D31">
        <v>0</v>
      </c>
      <c r="E31">
        <v>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87.5</v>
      </c>
      <c r="AH31">
        <v>100</v>
      </c>
      <c r="AI31">
        <v>100</v>
      </c>
    </row>
    <row r="32" spans="2:35">
      <c r="C32" t="s">
        <v>103</v>
      </c>
      <c r="D32">
        <v>0</v>
      </c>
      <c r="E32">
        <v>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15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93.75</v>
      </c>
      <c r="AI32">
        <v>93.75</v>
      </c>
    </row>
    <row r="33" spans="2:35">
      <c r="C33" t="s">
        <v>104</v>
      </c>
      <c r="D33">
        <v>0</v>
      </c>
      <c r="E33">
        <v>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100</v>
      </c>
      <c r="AI33">
        <v>100</v>
      </c>
    </row>
    <row r="34" spans="2:35">
      <c r="C34" t="s">
        <v>105</v>
      </c>
      <c r="D34">
        <v>0</v>
      </c>
      <c r="E34">
        <v>23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2</v>
      </c>
      <c r="Y34">
        <v>0</v>
      </c>
      <c r="Z34">
        <v>15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2</v>
      </c>
      <c r="AG34">
        <v>82.61</v>
      </c>
      <c r="AH34">
        <v>75</v>
      </c>
      <c r="AI34">
        <v>83.33</v>
      </c>
    </row>
    <row r="35" spans="2:35">
      <c r="C35" t="s">
        <v>106</v>
      </c>
      <c r="D35">
        <v>0</v>
      </c>
      <c r="E35">
        <v>27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19</v>
      </c>
      <c r="AA35">
        <v>2</v>
      </c>
      <c r="AB35">
        <v>0</v>
      </c>
      <c r="AC35">
        <v>0</v>
      </c>
      <c r="AD35">
        <v>0</v>
      </c>
      <c r="AE35">
        <v>2</v>
      </c>
      <c r="AF35">
        <v>1</v>
      </c>
      <c r="AG35">
        <v>85.19</v>
      </c>
      <c r="AH35">
        <v>76</v>
      </c>
      <c r="AI35">
        <v>90.48</v>
      </c>
    </row>
    <row r="36" spans="2:35">
      <c r="C36" t="s">
        <v>107</v>
      </c>
      <c r="D36">
        <v>0</v>
      </c>
      <c r="E36">
        <v>8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87.5</v>
      </c>
      <c r="AH36">
        <v>85.71</v>
      </c>
      <c r="AI36">
        <v>85.71</v>
      </c>
    </row>
    <row r="37" spans="2:35">
      <c r="C37" t="s">
        <v>108</v>
      </c>
      <c r="D37">
        <v>0</v>
      </c>
      <c r="E37">
        <v>8</v>
      </c>
      <c r="F37">
        <v>0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62.5</v>
      </c>
      <c r="AH37">
        <v>37.5</v>
      </c>
      <c r="AI37">
        <v>60</v>
      </c>
    </row>
    <row r="38" spans="2:35">
      <c r="B38" t="s">
        <v>70</v>
      </c>
      <c r="C38" t="s">
        <v>109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100</v>
      </c>
      <c r="AI38">
        <v>100</v>
      </c>
    </row>
    <row r="39" spans="2:35">
      <c r="C39" t="s">
        <v>110</v>
      </c>
      <c r="D39">
        <v>0</v>
      </c>
      <c r="E39">
        <v>21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2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2</v>
      </c>
      <c r="Z39">
        <v>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8</v>
      </c>
      <c r="AG39">
        <v>57.14</v>
      </c>
      <c r="AH39">
        <v>53.85</v>
      </c>
      <c r="AI39">
        <v>58.33</v>
      </c>
    </row>
    <row r="40" spans="2:35">
      <c r="C40" t="s">
        <v>111</v>
      </c>
      <c r="D40">
        <v>0</v>
      </c>
      <c r="E40">
        <v>9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2</v>
      </c>
      <c r="O40">
        <v>1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88.89</v>
      </c>
      <c r="AH40">
        <v>44.44</v>
      </c>
      <c r="AI40">
        <v>50</v>
      </c>
    </row>
    <row r="41" spans="2:35">
      <c r="C41" t="s">
        <v>112</v>
      </c>
      <c r="D41">
        <v>0</v>
      </c>
      <c r="E41">
        <v>19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84.21</v>
      </c>
      <c r="AH41">
        <v>94.12</v>
      </c>
      <c r="AI41">
        <v>100</v>
      </c>
    </row>
    <row r="42" spans="2:35">
      <c r="C42" t="s">
        <v>113</v>
      </c>
      <c r="D42">
        <v>0</v>
      </c>
      <c r="E42">
        <v>12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>
        <v>0</v>
      </c>
      <c r="X42">
        <v>3</v>
      </c>
      <c r="Y42">
        <v>0</v>
      </c>
      <c r="Z42">
        <v>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83.33</v>
      </c>
      <c r="AH42">
        <v>54.55</v>
      </c>
      <c r="AI42">
        <v>60</v>
      </c>
    </row>
    <row r="43" spans="2:35">
      <c r="C43" t="s">
        <v>114</v>
      </c>
      <c r="D43">
        <v>0</v>
      </c>
      <c r="E43">
        <v>10</v>
      </c>
      <c r="F43">
        <v>0</v>
      </c>
      <c r="G43">
        <v>0</v>
      </c>
      <c r="H43">
        <v>1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70</v>
      </c>
      <c r="AH43">
        <v>60</v>
      </c>
      <c r="AI43">
        <v>85.71</v>
      </c>
    </row>
    <row r="44" spans="2:35">
      <c r="C44" t="s">
        <v>115</v>
      </c>
      <c r="D44">
        <v>0</v>
      </c>
      <c r="E44">
        <v>18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12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83.33</v>
      </c>
      <c r="AH44">
        <v>70.59</v>
      </c>
      <c r="AI44">
        <v>80</v>
      </c>
    </row>
    <row r="45" spans="2:35">
      <c r="C45" t="s">
        <v>116</v>
      </c>
      <c r="D45">
        <v>0</v>
      </c>
      <c r="E45">
        <v>15</v>
      </c>
      <c r="F45">
        <v>0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60</v>
      </c>
      <c r="AH45">
        <v>58.33</v>
      </c>
      <c r="AI45">
        <v>77.78</v>
      </c>
    </row>
    <row r="46" spans="2:35">
      <c r="C46" t="s">
        <v>117</v>
      </c>
      <c r="D46">
        <v>0</v>
      </c>
      <c r="E46">
        <v>7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71.430000000000007</v>
      </c>
      <c r="AH46">
        <v>20</v>
      </c>
      <c r="AI46">
        <v>20</v>
      </c>
    </row>
    <row r="47" spans="2:35">
      <c r="C47" t="s">
        <v>118</v>
      </c>
      <c r="D47">
        <v>0</v>
      </c>
      <c r="E47">
        <v>27</v>
      </c>
      <c r="F47">
        <v>0</v>
      </c>
      <c r="G47">
        <v>0</v>
      </c>
      <c r="H47">
        <v>1</v>
      </c>
      <c r="I47">
        <v>0</v>
      </c>
      <c r="J47">
        <v>2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2</v>
      </c>
      <c r="Y47">
        <v>0</v>
      </c>
      <c r="Z47">
        <v>13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8</v>
      </c>
      <c r="AG47">
        <v>59.26</v>
      </c>
      <c r="AH47">
        <v>68.42</v>
      </c>
      <c r="AI47">
        <v>81.25</v>
      </c>
    </row>
    <row r="48" spans="2:35">
      <c r="C48" t="s">
        <v>120</v>
      </c>
      <c r="D48">
        <v>0</v>
      </c>
      <c r="E48">
        <v>3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66.67</v>
      </c>
      <c r="AH48">
        <v>66.67</v>
      </c>
      <c r="AI48">
        <v>100</v>
      </c>
    </row>
    <row r="50" spans="2:35">
      <c r="B50" t="s">
        <v>55</v>
      </c>
      <c r="C50" t="s">
        <v>121</v>
      </c>
      <c r="D50">
        <v>0</v>
      </c>
      <c r="E50">
        <v>40</v>
      </c>
      <c r="F50">
        <v>0</v>
      </c>
      <c r="G50">
        <v>1</v>
      </c>
      <c r="H50">
        <v>0</v>
      </c>
      <c r="I50">
        <v>5</v>
      </c>
      <c r="J50">
        <v>0</v>
      </c>
      <c r="K50">
        <v>0</v>
      </c>
      <c r="L50">
        <v>0</v>
      </c>
      <c r="M50">
        <v>0</v>
      </c>
      <c r="N50">
        <v>4</v>
      </c>
      <c r="O50">
        <v>0</v>
      </c>
      <c r="P50">
        <v>4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22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6</v>
      </c>
      <c r="AG50">
        <v>70</v>
      </c>
      <c r="AH50">
        <v>75.86</v>
      </c>
      <c r="AI50">
        <v>78.569999999999993</v>
      </c>
    </row>
    <row r="51" spans="2:35">
      <c r="C51" t="s">
        <v>122</v>
      </c>
      <c r="D51">
        <v>0</v>
      </c>
      <c r="E51">
        <v>34</v>
      </c>
      <c r="F51">
        <v>0</v>
      </c>
      <c r="G51">
        <v>0</v>
      </c>
      <c r="H51">
        <v>0</v>
      </c>
      <c r="I51">
        <v>2</v>
      </c>
      <c r="J51">
        <v>6</v>
      </c>
      <c r="K51">
        <v>0</v>
      </c>
      <c r="L51">
        <v>0</v>
      </c>
      <c r="M51">
        <v>0</v>
      </c>
      <c r="N51">
        <v>2</v>
      </c>
      <c r="O51">
        <v>0</v>
      </c>
      <c r="P51">
        <v>2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3</v>
      </c>
      <c r="Y51">
        <v>0</v>
      </c>
      <c r="Z51">
        <v>17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</v>
      </c>
      <c r="AG51">
        <v>64.709999999999994</v>
      </c>
      <c r="AH51">
        <v>60.71</v>
      </c>
      <c r="AI51">
        <v>77.27</v>
      </c>
    </row>
    <row r="52" spans="2:35">
      <c r="C52" t="s">
        <v>123</v>
      </c>
      <c r="D52">
        <v>0</v>
      </c>
      <c r="E52">
        <v>8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75</v>
      </c>
      <c r="AH52">
        <v>85.71</v>
      </c>
      <c r="AI52">
        <v>100</v>
      </c>
    </row>
    <row r="53" spans="2:35">
      <c r="C53" t="s">
        <v>124</v>
      </c>
      <c r="D53">
        <v>0</v>
      </c>
      <c r="E53">
        <v>23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17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</v>
      </c>
      <c r="AG53">
        <v>78.260000000000005</v>
      </c>
      <c r="AH53">
        <v>89.47</v>
      </c>
      <c r="AI53">
        <v>94.44</v>
      </c>
    </row>
    <row r="54" spans="2:35">
      <c r="C54" t="s">
        <v>125</v>
      </c>
      <c r="D54">
        <v>0</v>
      </c>
      <c r="E54">
        <v>18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13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</v>
      </c>
      <c r="AG54">
        <v>77.78</v>
      </c>
      <c r="AH54">
        <v>86.67</v>
      </c>
      <c r="AI54">
        <v>92.86</v>
      </c>
    </row>
    <row r="55" spans="2:35">
      <c r="C55" t="s">
        <v>126</v>
      </c>
      <c r="D55">
        <v>0</v>
      </c>
      <c r="E55">
        <v>29</v>
      </c>
      <c r="F55">
        <v>0</v>
      </c>
      <c r="G55">
        <v>0</v>
      </c>
      <c r="H55">
        <v>0</v>
      </c>
      <c r="I55">
        <v>1</v>
      </c>
      <c r="J55">
        <v>3</v>
      </c>
      <c r="K55">
        <v>0</v>
      </c>
      <c r="L55">
        <v>0</v>
      </c>
      <c r="M55">
        <v>0</v>
      </c>
      <c r="N55">
        <v>2</v>
      </c>
      <c r="O55">
        <v>0</v>
      </c>
      <c r="P55">
        <v>2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0</v>
      </c>
      <c r="Z55">
        <v>14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</v>
      </c>
      <c r="AG55">
        <v>65.52</v>
      </c>
      <c r="AH55">
        <v>63.64</v>
      </c>
      <c r="AI55">
        <v>73.680000000000007</v>
      </c>
    </row>
    <row r="56" spans="2:35">
      <c r="C56" t="s">
        <v>127</v>
      </c>
      <c r="D56">
        <v>0</v>
      </c>
      <c r="E56">
        <v>22</v>
      </c>
      <c r="F56">
        <v>0</v>
      </c>
      <c r="G56">
        <v>0</v>
      </c>
      <c r="H56">
        <v>0</v>
      </c>
      <c r="I56">
        <v>2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0</v>
      </c>
      <c r="Z56">
        <v>13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</v>
      </c>
      <c r="AG56">
        <v>72.73</v>
      </c>
      <c r="AH56">
        <v>76.47</v>
      </c>
      <c r="AI56">
        <v>81.25</v>
      </c>
    </row>
    <row r="57" spans="2:35">
      <c r="C57" t="s">
        <v>128</v>
      </c>
      <c r="D57">
        <v>0</v>
      </c>
      <c r="E57">
        <v>40</v>
      </c>
      <c r="F57">
        <v>0</v>
      </c>
      <c r="G57">
        <v>0</v>
      </c>
      <c r="H57">
        <v>0</v>
      </c>
      <c r="I57">
        <v>1</v>
      </c>
      <c r="J57">
        <v>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1</v>
      </c>
      <c r="Z57">
        <v>23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</v>
      </c>
      <c r="AG57">
        <v>67.5</v>
      </c>
      <c r="AH57">
        <v>67.650000000000006</v>
      </c>
      <c r="AI57">
        <v>85.19</v>
      </c>
    </row>
    <row r="59" spans="2:35">
      <c r="C59" s="103" t="s">
        <v>1</v>
      </c>
      <c r="D59" s="99" t="s">
        <v>2</v>
      </c>
      <c r="E59" s="99" t="s">
        <v>3</v>
      </c>
      <c r="F59" s="99" t="s">
        <v>4</v>
      </c>
      <c r="G59" s="99" t="s">
        <v>5</v>
      </c>
      <c r="H59" s="99" t="s">
        <v>6</v>
      </c>
      <c r="I59" s="99" t="s">
        <v>7</v>
      </c>
      <c r="J59" s="99" t="s">
        <v>8</v>
      </c>
      <c r="K59" s="99" t="s">
        <v>9</v>
      </c>
      <c r="L59" s="99" t="s">
        <v>10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 t="s">
        <v>11</v>
      </c>
      <c r="AA59" s="99" t="s">
        <v>12</v>
      </c>
      <c r="AB59" s="99"/>
      <c r="AC59" s="99"/>
      <c r="AD59" s="99"/>
      <c r="AE59" s="99" t="s">
        <v>13</v>
      </c>
      <c r="AF59" s="99" t="s">
        <v>14</v>
      </c>
      <c r="AG59" s="99" t="s">
        <v>15</v>
      </c>
      <c r="AH59" s="99" t="s">
        <v>16</v>
      </c>
      <c r="AI59" s="99" t="s">
        <v>17</v>
      </c>
    </row>
    <row r="60" spans="2:35">
      <c r="C60" s="103"/>
      <c r="D60" s="99"/>
      <c r="E60" s="99"/>
      <c r="F60" s="99"/>
      <c r="G60" s="99"/>
      <c r="H60" s="99"/>
      <c r="I60" s="99"/>
      <c r="J60" s="99"/>
      <c r="K60" s="99"/>
      <c r="L60" s="99" t="s">
        <v>2</v>
      </c>
      <c r="M60" s="99" t="s">
        <v>18</v>
      </c>
      <c r="N60" s="99"/>
      <c r="O60" s="99"/>
      <c r="P60" s="99" t="s">
        <v>19</v>
      </c>
      <c r="Q60" s="99" t="s">
        <v>20</v>
      </c>
      <c r="R60" s="99"/>
      <c r="S60" s="99"/>
      <c r="T60" s="99"/>
      <c r="U60" s="99"/>
      <c r="V60" s="99"/>
      <c r="W60" s="99"/>
      <c r="X60" s="99" t="s">
        <v>21</v>
      </c>
      <c r="Y60" s="99" t="s">
        <v>22</v>
      </c>
      <c r="Z60" s="99"/>
      <c r="AA60" s="99"/>
      <c r="AB60" s="99"/>
      <c r="AC60" s="99"/>
      <c r="AD60" s="99"/>
      <c r="AE60" s="99"/>
      <c r="AF60" s="99"/>
      <c r="AG60" s="99"/>
      <c r="AH60" s="99"/>
      <c r="AI60" s="99"/>
    </row>
    <row r="61" spans="2:35" ht="15" customHeight="1">
      <c r="C61" s="103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 t="s">
        <v>23</v>
      </c>
      <c r="R61" s="99"/>
      <c r="S61" s="99"/>
      <c r="T61" s="99"/>
      <c r="U61" s="99" t="s">
        <v>24</v>
      </c>
      <c r="V61" s="99" t="s">
        <v>25</v>
      </c>
      <c r="W61" s="99" t="s">
        <v>26</v>
      </c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</row>
    <row r="62" spans="2:35" ht="60.75" thickBot="1">
      <c r="C62" s="103"/>
      <c r="D62" s="99"/>
      <c r="E62" s="99"/>
      <c r="F62" s="99"/>
      <c r="G62" s="99"/>
      <c r="H62" s="99"/>
      <c r="I62" s="99"/>
      <c r="J62" s="99"/>
      <c r="K62" s="99"/>
      <c r="L62" s="13"/>
      <c r="M62" s="13" t="s">
        <v>27</v>
      </c>
      <c r="N62" s="13" t="s">
        <v>28</v>
      </c>
      <c r="O62" s="13" t="s">
        <v>29</v>
      </c>
      <c r="P62" s="99"/>
      <c r="Q62" s="13" t="s">
        <v>30</v>
      </c>
      <c r="R62" s="13" t="s">
        <v>31</v>
      </c>
      <c r="S62" s="13" t="s">
        <v>32</v>
      </c>
      <c r="T62" s="13" t="s">
        <v>33</v>
      </c>
      <c r="U62" s="99"/>
      <c r="V62" s="99"/>
      <c r="W62" s="99"/>
      <c r="X62" s="99"/>
      <c r="Y62" s="99"/>
      <c r="Z62" s="99"/>
      <c r="AA62" s="13" t="s">
        <v>30</v>
      </c>
      <c r="AB62" s="13" t="s">
        <v>31</v>
      </c>
      <c r="AC62" s="13" t="s">
        <v>32</v>
      </c>
      <c r="AD62" s="13" t="s">
        <v>33</v>
      </c>
      <c r="AE62" s="99"/>
      <c r="AF62" s="99"/>
      <c r="AG62" s="99"/>
      <c r="AH62" s="99"/>
      <c r="AI62" s="99"/>
    </row>
    <row r="63" spans="2:35" ht="21" thickBot="1">
      <c r="C63" s="11" t="s">
        <v>34</v>
      </c>
      <c r="D63" s="12">
        <v>0</v>
      </c>
      <c r="E63" s="12">
        <v>112</v>
      </c>
      <c r="F63" s="12">
        <v>1</v>
      </c>
      <c r="G63" s="12">
        <v>4</v>
      </c>
      <c r="H63" s="12">
        <v>2</v>
      </c>
      <c r="I63" s="12">
        <v>6</v>
      </c>
      <c r="J63" s="12">
        <v>5</v>
      </c>
      <c r="K63" s="12">
        <v>1</v>
      </c>
      <c r="L63" s="12">
        <v>0</v>
      </c>
      <c r="M63" s="12">
        <v>2</v>
      </c>
      <c r="N63" s="12">
        <v>2</v>
      </c>
      <c r="O63" s="12">
        <v>0</v>
      </c>
      <c r="P63" s="12">
        <v>4</v>
      </c>
      <c r="Q63" s="12">
        <v>2</v>
      </c>
      <c r="R63" s="12">
        <v>2</v>
      </c>
      <c r="S63" s="12">
        <v>0</v>
      </c>
      <c r="T63" s="12">
        <v>1</v>
      </c>
      <c r="U63" s="12">
        <v>1</v>
      </c>
      <c r="V63" s="12">
        <v>0</v>
      </c>
      <c r="W63" s="12">
        <v>0</v>
      </c>
      <c r="X63" s="12">
        <v>6</v>
      </c>
      <c r="Y63" s="12">
        <v>1</v>
      </c>
      <c r="Z63" s="12">
        <v>51</v>
      </c>
      <c r="AA63" s="12">
        <v>0</v>
      </c>
      <c r="AB63" s="12">
        <v>1</v>
      </c>
      <c r="AC63" s="12">
        <v>0</v>
      </c>
      <c r="AD63" s="12">
        <v>0</v>
      </c>
      <c r="AE63" s="12">
        <v>1</v>
      </c>
      <c r="AF63" s="12">
        <v>26</v>
      </c>
      <c r="AG63" s="12">
        <v>56.25</v>
      </c>
      <c r="AH63" s="12">
        <v>64.56</v>
      </c>
      <c r="AI63" s="12">
        <v>82.26</v>
      </c>
    </row>
    <row r="64" spans="2:35" ht="21" thickBot="1">
      <c r="C64" s="11" t="s">
        <v>38</v>
      </c>
      <c r="D64" s="12">
        <v>0</v>
      </c>
      <c r="E64" s="12">
        <v>229</v>
      </c>
      <c r="F64" s="12">
        <v>0</v>
      </c>
      <c r="G64" s="12">
        <v>0</v>
      </c>
      <c r="H64" s="12">
        <v>0</v>
      </c>
      <c r="I64" s="12">
        <v>1</v>
      </c>
      <c r="J64" s="12">
        <v>21</v>
      </c>
      <c r="K64" s="12">
        <v>1</v>
      </c>
      <c r="L64" s="12">
        <v>0</v>
      </c>
      <c r="M64" s="12">
        <v>5</v>
      </c>
      <c r="N64" s="12">
        <v>4</v>
      </c>
      <c r="O64" s="12">
        <v>0</v>
      </c>
      <c r="P64" s="12">
        <v>9</v>
      </c>
      <c r="Q64" s="12">
        <v>1</v>
      </c>
      <c r="R64" s="12">
        <v>1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2</v>
      </c>
      <c r="Y64" s="12">
        <v>4</v>
      </c>
      <c r="Z64" s="12">
        <v>165</v>
      </c>
      <c r="AA64" s="12">
        <v>2</v>
      </c>
      <c r="AB64" s="12">
        <v>1</v>
      </c>
      <c r="AC64" s="12">
        <v>0</v>
      </c>
      <c r="AD64" s="12">
        <v>3</v>
      </c>
      <c r="AE64" s="12">
        <v>6</v>
      </c>
      <c r="AF64" s="12">
        <v>17</v>
      </c>
      <c r="AG64" s="14">
        <v>81.22</v>
      </c>
      <c r="AH64" s="14">
        <v>78.569999999999993</v>
      </c>
      <c r="AI64" s="14">
        <v>91.67</v>
      </c>
    </row>
    <row r="65" spans="3:35" ht="21" thickBot="1">
      <c r="C65" s="11" t="s">
        <v>42</v>
      </c>
      <c r="D65" s="12">
        <v>0</v>
      </c>
      <c r="E65" s="12">
        <v>176</v>
      </c>
      <c r="F65" s="12">
        <v>1</v>
      </c>
      <c r="G65" s="12">
        <v>3</v>
      </c>
      <c r="H65" s="12">
        <v>3</v>
      </c>
      <c r="I65" s="12">
        <v>4</v>
      </c>
      <c r="J65" s="12">
        <v>7</v>
      </c>
      <c r="K65" s="12">
        <v>0</v>
      </c>
      <c r="L65" s="12">
        <v>1</v>
      </c>
      <c r="M65" s="12">
        <v>1</v>
      </c>
      <c r="N65" s="12">
        <v>2</v>
      </c>
      <c r="O65" s="12">
        <v>1</v>
      </c>
      <c r="P65" s="12">
        <v>4</v>
      </c>
      <c r="Q65" s="12">
        <v>4</v>
      </c>
      <c r="R65" s="12">
        <v>1</v>
      </c>
      <c r="S65" s="12">
        <v>0</v>
      </c>
      <c r="T65" s="12">
        <v>1</v>
      </c>
      <c r="U65" s="12">
        <v>0</v>
      </c>
      <c r="V65" s="12">
        <v>2</v>
      </c>
      <c r="W65" s="12">
        <v>0</v>
      </c>
      <c r="X65" s="12">
        <v>8</v>
      </c>
      <c r="Y65" s="12">
        <v>1</v>
      </c>
      <c r="Z65" s="12">
        <v>126</v>
      </c>
      <c r="AA65" s="12">
        <v>4</v>
      </c>
      <c r="AB65" s="12">
        <v>1</v>
      </c>
      <c r="AC65" s="12">
        <v>0</v>
      </c>
      <c r="AD65" s="12">
        <v>1</v>
      </c>
      <c r="AE65" s="12">
        <v>6</v>
      </c>
      <c r="AF65" s="12">
        <v>11</v>
      </c>
      <c r="AG65" s="14">
        <v>82.39</v>
      </c>
      <c r="AH65" s="14">
        <v>78.260000000000005</v>
      </c>
      <c r="AI65" s="14">
        <v>90.65</v>
      </c>
    </row>
    <row r="66" spans="3:35" ht="21" thickBot="1">
      <c r="C66" s="11" t="s">
        <v>45</v>
      </c>
      <c r="D66" s="12">
        <v>0</v>
      </c>
      <c r="E66" s="12">
        <v>142</v>
      </c>
      <c r="F66" s="12">
        <v>0</v>
      </c>
      <c r="G66" s="12">
        <v>2</v>
      </c>
      <c r="H66" s="12">
        <v>5</v>
      </c>
      <c r="I66" s="12">
        <v>1</v>
      </c>
      <c r="J66" s="12">
        <v>9</v>
      </c>
      <c r="K66" s="12">
        <v>3</v>
      </c>
      <c r="L66" s="12">
        <v>0</v>
      </c>
      <c r="M66" s="12">
        <v>3</v>
      </c>
      <c r="N66" s="12">
        <v>4</v>
      </c>
      <c r="O66" s="12">
        <v>3</v>
      </c>
      <c r="P66" s="12">
        <v>10</v>
      </c>
      <c r="Q66" s="12">
        <v>2</v>
      </c>
      <c r="R66" s="12">
        <v>2</v>
      </c>
      <c r="S66" s="12">
        <v>0</v>
      </c>
      <c r="T66" s="12">
        <v>2</v>
      </c>
      <c r="U66" s="12">
        <v>2</v>
      </c>
      <c r="V66" s="12">
        <v>0</v>
      </c>
      <c r="W66" s="12">
        <v>0</v>
      </c>
      <c r="X66" s="12">
        <v>8</v>
      </c>
      <c r="Y66" s="12">
        <v>8</v>
      </c>
      <c r="Z66" s="12">
        <v>75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21</v>
      </c>
      <c r="AG66" s="14">
        <v>71.13</v>
      </c>
      <c r="AH66" s="14">
        <v>64.099999999999994</v>
      </c>
      <c r="AI66" s="14">
        <v>74.260000000000005</v>
      </c>
    </row>
    <row r="67" spans="3:35" ht="21" thickBot="1">
      <c r="C67" s="11" t="s">
        <v>49</v>
      </c>
      <c r="D67" s="12">
        <v>0</v>
      </c>
      <c r="E67" s="12">
        <v>153</v>
      </c>
      <c r="F67" s="12">
        <v>0</v>
      </c>
      <c r="G67" s="12">
        <v>2</v>
      </c>
      <c r="H67" s="12">
        <v>1</v>
      </c>
      <c r="I67" s="12">
        <v>4</v>
      </c>
      <c r="J67" s="12">
        <v>14</v>
      </c>
      <c r="K67" s="12">
        <v>1</v>
      </c>
      <c r="L67" s="12">
        <v>0</v>
      </c>
      <c r="M67" s="12">
        <v>1</v>
      </c>
      <c r="N67" s="12">
        <v>6</v>
      </c>
      <c r="O67" s="12">
        <v>1</v>
      </c>
      <c r="P67" s="12">
        <v>8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94</v>
      </c>
      <c r="AA67" s="12">
        <v>1</v>
      </c>
      <c r="AB67" s="12">
        <v>1</v>
      </c>
      <c r="AC67" s="12">
        <v>0</v>
      </c>
      <c r="AD67" s="12">
        <v>1</v>
      </c>
      <c r="AE67" s="12">
        <v>3</v>
      </c>
      <c r="AF67" s="12">
        <v>27</v>
      </c>
      <c r="AG67" s="14">
        <v>68.63</v>
      </c>
      <c r="AH67" s="14">
        <v>77.69</v>
      </c>
      <c r="AI67" s="14">
        <v>92.16</v>
      </c>
    </row>
    <row r="68" spans="3:35" ht="21" thickBot="1">
      <c r="C68" s="11" t="s">
        <v>51</v>
      </c>
      <c r="D68" s="12">
        <v>0</v>
      </c>
      <c r="E68" s="12">
        <v>119</v>
      </c>
      <c r="F68" s="12">
        <v>0</v>
      </c>
      <c r="G68" s="12">
        <v>3</v>
      </c>
      <c r="H68" s="12">
        <v>2</v>
      </c>
      <c r="I68" s="12">
        <v>3</v>
      </c>
      <c r="J68" s="12">
        <v>7</v>
      </c>
      <c r="K68" s="12">
        <v>3</v>
      </c>
      <c r="L68" s="12">
        <v>0</v>
      </c>
      <c r="M68" s="12">
        <v>6</v>
      </c>
      <c r="N68" s="12">
        <v>3</v>
      </c>
      <c r="O68" s="12">
        <v>0</v>
      </c>
      <c r="P68" s="12">
        <v>9</v>
      </c>
      <c r="Q68" s="12">
        <v>0</v>
      </c>
      <c r="R68" s="12">
        <v>2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2</v>
      </c>
      <c r="Y68" s="12">
        <v>1</v>
      </c>
      <c r="Z68" s="12">
        <v>63</v>
      </c>
      <c r="AA68" s="12">
        <v>3</v>
      </c>
      <c r="AB68" s="12">
        <v>2</v>
      </c>
      <c r="AC68" s="12">
        <v>0</v>
      </c>
      <c r="AD68" s="12">
        <v>6</v>
      </c>
      <c r="AE68" s="12">
        <v>11</v>
      </c>
      <c r="AF68" s="12">
        <v>11</v>
      </c>
      <c r="AG68" s="14">
        <v>72.27</v>
      </c>
      <c r="AH68" s="14">
        <v>61.76</v>
      </c>
      <c r="AI68" s="14">
        <v>84</v>
      </c>
    </row>
    <row r="69" spans="3:35" ht="21" thickBot="1">
      <c r="C69" s="11" t="s">
        <v>55</v>
      </c>
      <c r="D69" s="12">
        <v>0</v>
      </c>
      <c r="E69" s="12">
        <v>214</v>
      </c>
      <c r="F69" s="12">
        <v>0</v>
      </c>
      <c r="G69" s="12">
        <v>1</v>
      </c>
      <c r="H69" s="12">
        <v>0</v>
      </c>
      <c r="I69" s="12">
        <v>12</v>
      </c>
      <c r="J69" s="12">
        <v>20</v>
      </c>
      <c r="K69" s="12">
        <v>0</v>
      </c>
      <c r="L69" s="12">
        <v>0</v>
      </c>
      <c r="M69" s="12">
        <v>0</v>
      </c>
      <c r="N69" s="12">
        <v>8</v>
      </c>
      <c r="O69" s="12">
        <v>0</v>
      </c>
      <c r="P69" s="12">
        <v>8</v>
      </c>
      <c r="Q69" s="12">
        <v>13</v>
      </c>
      <c r="R69" s="12">
        <v>1</v>
      </c>
      <c r="S69" s="12">
        <v>0</v>
      </c>
      <c r="T69" s="12">
        <v>1</v>
      </c>
      <c r="U69" s="12">
        <v>1</v>
      </c>
      <c r="V69" s="12">
        <v>0</v>
      </c>
      <c r="W69" s="12">
        <v>0</v>
      </c>
      <c r="X69" s="12">
        <v>16</v>
      </c>
      <c r="Y69" s="12">
        <v>1</v>
      </c>
      <c r="Z69" s="12">
        <v>125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31</v>
      </c>
      <c r="AG69" s="14">
        <v>70.09</v>
      </c>
      <c r="AH69" s="14">
        <v>73.099999999999994</v>
      </c>
      <c r="AI69" s="14">
        <v>83.33</v>
      </c>
    </row>
    <row r="70" spans="3:35" ht="21" thickBot="1">
      <c r="C70" s="11" t="s">
        <v>59</v>
      </c>
      <c r="D70" s="12">
        <v>0</v>
      </c>
      <c r="E70" s="12">
        <v>200</v>
      </c>
      <c r="F70" s="12">
        <v>0</v>
      </c>
      <c r="G70" s="12">
        <v>0</v>
      </c>
      <c r="H70" s="12">
        <v>31</v>
      </c>
      <c r="I70" s="12">
        <v>7</v>
      </c>
      <c r="J70" s="12">
        <v>12</v>
      </c>
      <c r="K70" s="12">
        <v>3</v>
      </c>
      <c r="L70" s="12">
        <v>1</v>
      </c>
      <c r="M70" s="12">
        <v>1</v>
      </c>
      <c r="N70" s="12">
        <v>5</v>
      </c>
      <c r="O70" s="12">
        <v>0</v>
      </c>
      <c r="P70" s="12">
        <v>6</v>
      </c>
      <c r="Q70" s="12">
        <v>5</v>
      </c>
      <c r="R70" s="12">
        <v>3</v>
      </c>
      <c r="S70" s="12">
        <v>0</v>
      </c>
      <c r="T70" s="12">
        <v>0</v>
      </c>
      <c r="U70" s="12">
        <v>1</v>
      </c>
      <c r="V70" s="12">
        <v>0</v>
      </c>
      <c r="W70" s="12">
        <v>0</v>
      </c>
      <c r="X70" s="12">
        <v>9</v>
      </c>
      <c r="Y70" s="12">
        <v>3</v>
      </c>
      <c r="Z70" s="12">
        <v>100</v>
      </c>
      <c r="AA70" s="12">
        <v>2</v>
      </c>
      <c r="AB70" s="12">
        <v>2</v>
      </c>
      <c r="AC70" s="12">
        <v>0</v>
      </c>
      <c r="AD70" s="12">
        <v>0</v>
      </c>
      <c r="AE70" s="12">
        <v>4</v>
      </c>
      <c r="AF70" s="12">
        <v>14</v>
      </c>
      <c r="AG70" s="14">
        <v>61</v>
      </c>
      <c r="AH70" s="14">
        <v>56.82</v>
      </c>
      <c r="AI70" s="14">
        <v>84.75</v>
      </c>
    </row>
    <row r="71" spans="3:35" ht="20.25">
      <c r="C71" s="15" t="s">
        <v>62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7"/>
      <c r="AH71" s="18"/>
      <c r="AI71" s="17"/>
    </row>
  </sheetData>
  <mergeCells count="55">
    <mergeCell ref="C1:AI2"/>
    <mergeCell ref="M60:O61"/>
    <mergeCell ref="AI3:AI6"/>
    <mergeCell ref="AI59:AI62"/>
    <mergeCell ref="M4:O5"/>
    <mergeCell ref="AA59:AD61"/>
    <mergeCell ref="AA3:AD5"/>
    <mergeCell ref="AF3:AF6"/>
    <mergeCell ref="AF59:AF62"/>
    <mergeCell ref="AG3:AG6"/>
    <mergeCell ref="AG59:AG62"/>
    <mergeCell ref="AH3:AH6"/>
    <mergeCell ref="AH59:AH62"/>
    <mergeCell ref="Y60:Y62"/>
    <mergeCell ref="Z3:Z6"/>
    <mergeCell ref="Z59:Z62"/>
    <mergeCell ref="AE3:AE6"/>
    <mergeCell ref="AE59:AE62"/>
    <mergeCell ref="J59:J62"/>
    <mergeCell ref="K3:K6"/>
    <mergeCell ref="K59:K62"/>
    <mergeCell ref="L4:L5"/>
    <mergeCell ref="L60:L61"/>
    <mergeCell ref="Q61:T61"/>
    <mergeCell ref="X4:X6"/>
    <mergeCell ref="X60:X62"/>
    <mergeCell ref="Y4:Y6"/>
    <mergeCell ref="C3:C6"/>
    <mergeCell ref="C59:C62"/>
    <mergeCell ref="D3:D6"/>
    <mergeCell ref="D59:D62"/>
    <mergeCell ref="E3:E6"/>
    <mergeCell ref="E59:E62"/>
    <mergeCell ref="F3:F6"/>
    <mergeCell ref="F59:F62"/>
    <mergeCell ref="G3:G6"/>
    <mergeCell ref="G59:G62"/>
    <mergeCell ref="H3:H6"/>
    <mergeCell ref="H59:H62"/>
    <mergeCell ref="I3:I6"/>
    <mergeCell ref="I59:I62"/>
    <mergeCell ref="J3:J6"/>
    <mergeCell ref="L3:Y3"/>
    <mergeCell ref="Q4:W4"/>
    <mergeCell ref="Q5:T5"/>
    <mergeCell ref="L59:Y59"/>
    <mergeCell ref="Q60:W60"/>
    <mergeCell ref="P4:P6"/>
    <mergeCell ref="P60:P62"/>
    <mergeCell ref="U5:U6"/>
    <mergeCell ref="U61:U62"/>
    <mergeCell ref="V5:V6"/>
    <mergeCell ref="V61:V62"/>
    <mergeCell ref="W5:W6"/>
    <mergeCell ref="W61:W6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58CC-9EF3-4661-B386-10406A1B316A}">
  <dimension ref="A1:BI8"/>
  <sheetViews>
    <sheetView workbookViewId="0">
      <selection activeCell="A3" sqref="A3:BI8"/>
    </sheetView>
  </sheetViews>
  <sheetFormatPr defaultRowHeight="15"/>
  <cols>
    <col min="1" max="1" width="10.5703125" bestFit="1" customWidth="1"/>
    <col min="2" max="2" width="12.140625" bestFit="1" customWidth="1"/>
    <col min="3" max="3" width="12.42578125" bestFit="1" customWidth="1"/>
    <col min="4" max="4" width="12.5703125" bestFit="1" customWidth="1"/>
    <col min="5" max="5" width="17.140625" bestFit="1" customWidth="1"/>
    <col min="6" max="6" width="13.28515625" bestFit="1" customWidth="1"/>
    <col min="7" max="7" width="9.85546875" bestFit="1" customWidth="1"/>
    <col min="8" max="9" width="9.28515625" bestFit="1" customWidth="1"/>
    <col min="10" max="10" width="11.28515625" bestFit="1" customWidth="1"/>
    <col min="11" max="11" width="14.42578125" bestFit="1" customWidth="1"/>
    <col min="12" max="12" width="17.42578125" bestFit="1" customWidth="1"/>
    <col min="13" max="13" width="18.5703125" bestFit="1" customWidth="1"/>
    <col min="14" max="14" width="14.28515625" bestFit="1" customWidth="1"/>
    <col min="15" max="15" width="14.85546875" bestFit="1" customWidth="1"/>
    <col min="16" max="16" width="22.7109375" bestFit="1" customWidth="1"/>
    <col min="17" max="18" width="9.28515625" bestFit="1" customWidth="1"/>
    <col min="19" max="19" width="12" bestFit="1" customWidth="1"/>
    <col min="20" max="20" width="31.85546875" bestFit="1" customWidth="1"/>
    <col min="21" max="21" width="31.140625" bestFit="1" customWidth="1"/>
    <col min="22" max="22" width="13.42578125" bestFit="1" customWidth="1"/>
    <col min="23" max="23" width="16.42578125" bestFit="1" customWidth="1"/>
    <col min="24" max="24" width="15.140625" bestFit="1" customWidth="1"/>
    <col min="25" max="25" width="15.42578125" bestFit="1" customWidth="1"/>
    <col min="26" max="26" width="18.42578125" bestFit="1" customWidth="1"/>
    <col min="27" max="27" width="16.42578125" bestFit="1" customWidth="1"/>
    <col min="28" max="28" width="88.42578125" bestFit="1" customWidth="1"/>
    <col min="29" max="29" width="18.5703125" bestFit="1" customWidth="1"/>
    <col min="30" max="30" width="15" bestFit="1" customWidth="1"/>
    <col min="31" max="31" width="15.42578125" bestFit="1" customWidth="1"/>
    <col min="32" max="32" width="10.7109375" bestFit="1" customWidth="1"/>
    <col min="33" max="33" width="14.28515625" bestFit="1" customWidth="1"/>
    <col min="34" max="34" width="18" bestFit="1" customWidth="1"/>
    <col min="35" max="35" width="16.5703125" bestFit="1" customWidth="1"/>
    <col min="36" max="36" width="9.28515625" bestFit="1" customWidth="1"/>
    <col min="37" max="37" width="13.85546875" bestFit="1" customWidth="1"/>
    <col min="38" max="38" width="17.85546875" bestFit="1" customWidth="1"/>
    <col min="39" max="39" width="132.5703125" bestFit="1" customWidth="1"/>
    <col min="40" max="40" width="13.5703125" bestFit="1" customWidth="1"/>
    <col min="41" max="41" width="17.42578125" bestFit="1" customWidth="1"/>
    <col min="42" max="42" width="19.85546875" bestFit="1" customWidth="1"/>
    <col min="43" max="43" width="22.85546875" bestFit="1" customWidth="1"/>
    <col min="44" max="44" width="21.28515625" bestFit="1" customWidth="1"/>
    <col min="45" max="45" width="18.85546875" bestFit="1" customWidth="1"/>
    <col min="46" max="46" width="11" bestFit="1" customWidth="1"/>
    <col min="47" max="47" width="9.7109375" bestFit="1" customWidth="1"/>
    <col min="48" max="48" width="19.85546875" bestFit="1" customWidth="1"/>
    <col min="49" max="49" width="244.7109375" bestFit="1" customWidth="1"/>
    <col min="50" max="50" width="16.5703125" bestFit="1" customWidth="1"/>
    <col min="51" max="51" width="18.5703125" bestFit="1" customWidth="1"/>
    <col min="52" max="52" width="23.7109375" bestFit="1" customWidth="1"/>
    <col min="53" max="53" width="14.140625" bestFit="1" customWidth="1"/>
    <col min="54" max="54" width="132.5703125" bestFit="1" customWidth="1"/>
    <col min="55" max="55" width="9.7109375" bestFit="1" customWidth="1"/>
    <col min="56" max="56" width="9.42578125" bestFit="1" customWidth="1"/>
    <col min="57" max="57" width="12" bestFit="1" customWidth="1"/>
    <col min="58" max="59" width="9.28515625" bestFit="1" customWidth="1"/>
    <col min="60" max="60" width="12.5703125" bestFit="1" customWidth="1"/>
    <col min="61" max="61" width="9.85546875" bestFit="1" customWidth="1"/>
  </cols>
  <sheetData>
    <row r="1" spans="1:61">
      <c r="A1" s="83" t="s">
        <v>914</v>
      </c>
    </row>
    <row r="3" spans="1:61">
      <c r="A3" t="s">
        <v>155</v>
      </c>
      <c r="B3" t="s">
        <v>156</v>
      </c>
      <c r="C3" t="s">
        <v>157</v>
      </c>
      <c r="D3" t="s">
        <v>1</v>
      </c>
      <c r="E3" t="s">
        <v>158</v>
      </c>
      <c r="F3" t="s">
        <v>159</v>
      </c>
      <c r="G3" t="s">
        <v>160</v>
      </c>
      <c r="H3" t="s">
        <v>161</v>
      </c>
      <c r="I3" t="s">
        <v>162</v>
      </c>
      <c r="J3" t="s">
        <v>163</v>
      </c>
      <c r="K3" t="s">
        <v>148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  <c r="Z3" t="s">
        <v>178</v>
      </c>
      <c r="AA3" t="s">
        <v>179</v>
      </c>
      <c r="AB3" t="s">
        <v>180</v>
      </c>
      <c r="AC3" t="s">
        <v>181</v>
      </c>
      <c r="AD3" t="s">
        <v>182</v>
      </c>
      <c r="AE3" t="s">
        <v>183</v>
      </c>
      <c r="AF3" t="s">
        <v>184</v>
      </c>
      <c r="AG3" t="s">
        <v>185</v>
      </c>
      <c r="AH3" t="s">
        <v>186</v>
      </c>
      <c r="AI3" t="s">
        <v>187</v>
      </c>
      <c r="AJ3" t="s">
        <v>188</v>
      </c>
      <c r="AK3" t="s">
        <v>189</v>
      </c>
      <c r="AL3" t="s">
        <v>190</v>
      </c>
      <c r="AM3" t="s">
        <v>191</v>
      </c>
      <c r="AN3" t="s">
        <v>192</v>
      </c>
      <c r="AO3" t="s">
        <v>193</v>
      </c>
      <c r="AP3" t="s">
        <v>194</v>
      </c>
      <c r="AQ3" t="s">
        <v>195</v>
      </c>
      <c r="AR3" t="s">
        <v>196</v>
      </c>
      <c r="AS3" t="s">
        <v>197</v>
      </c>
      <c r="AT3" t="s">
        <v>198</v>
      </c>
      <c r="AU3" t="s">
        <v>199</v>
      </c>
      <c r="AV3" t="s">
        <v>200</v>
      </c>
      <c r="AW3" t="s">
        <v>201</v>
      </c>
      <c r="AX3" t="s">
        <v>202</v>
      </c>
      <c r="AY3" t="s">
        <v>203</v>
      </c>
      <c r="AZ3" t="s">
        <v>204</v>
      </c>
      <c r="BA3" t="s">
        <v>205</v>
      </c>
      <c r="BB3" t="s">
        <v>206</v>
      </c>
      <c r="BC3" t="s">
        <v>548</v>
      </c>
      <c r="BD3" t="s">
        <v>549</v>
      </c>
      <c r="BE3" t="s">
        <v>207</v>
      </c>
      <c r="BF3" t="s">
        <v>208</v>
      </c>
      <c r="BG3" t="s">
        <v>209</v>
      </c>
      <c r="BH3" t="s">
        <v>210</v>
      </c>
      <c r="BI3" t="s">
        <v>78</v>
      </c>
    </row>
    <row r="4" spans="1:61">
      <c r="A4">
        <v>899</v>
      </c>
      <c r="B4">
        <v>1002284228</v>
      </c>
      <c r="C4">
        <v>3</v>
      </c>
      <c r="D4" t="s">
        <v>38</v>
      </c>
      <c r="E4">
        <v>5</v>
      </c>
      <c r="F4" t="s">
        <v>92</v>
      </c>
      <c r="G4" t="s">
        <v>92</v>
      </c>
      <c r="H4" t="s">
        <v>310</v>
      </c>
      <c r="I4" t="s">
        <v>213</v>
      </c>
      <c r="J4" t="s">
        <v>214</v>
      </c>
      <c r="K4" t="s">
        <v>149</v>
      </c>
      <c r="L4" t="s">
        <v>215</v>
      </c>
      <c r="M4" t="s">
        <v>76</v>
      </c>
      <c r="N4" t="s">
        <v>216</v>
      </c>
      <c r="O4" s="57">
        <v>46082.571481481478</v>
      </c>
      <c r="P4" s="57">
        <v>46085.337812500002</v>
      </c>
      <c r="Q4">
        <v>69259732</v>
      </c>
      <c r="S4">
        <v>152601214355</v>
      </c>
      <c r="T4" t="s">
        <v>693</v>
      </c>
      <c r="U4" t="s">
        <v>694</v>
      </c>
      <c r="V4" t="s">
        <v>695</v>
      </c>
      <c r="Z4">
        <v>111.51595399999999</v>
      </c>
      <c r="AA4">
        <v>-7.6272869999999999</v>
      </c>
      <c r="AB4" t="s">
        <v>696</v>
      </c>
      <c r="AC4" t="s">
        <v>237</v>
      </c>
      <c r="AL4" t="s">
        <v>218</v>
      </c>
      <c r="AM4" t="s">
        <v>697</v>
      </c>
      <c r="AN4" t="s">
        <v>6</v>
      </c>
      <c r="AO4" s="57">
        <v>46025.579768518517</v>
      </c>
      <c r="AP4" s="57">
        <v>46083.541666666664</v>
      </c>
      <c r="AR4" t="s">
        <v>219</v>
      </c>
      <c r="AS4" t="s">
        <v>220</v>
      </c>
      <c r="AT4" t="s">
        <v>231</v>
      </c>
      <c r="AU4">
        <v>20260304</v>
      </c>
      <c r="AV4" t="s">
        <v>222</v>
      </c>
      <c r="AW4" t="s">
        <v>653</v>
      </c>
      <c r="AX4" t="s">
        <v>223</v>
      </c>
      <c r="BA4" s="6">
        <v>46083</v>
      </c>
      <c r="BB4" t="s">
        <v>697</v>
      </c>
      <c r="BC4">
        <v>2026</v>
      </c>
      <c r="BD4">
        <v>3</v>
      </c>
      <c r="BE4">
        <v>4</v>
      </c>
      <c r="BF4" s="6">
        <v>46085</v>
      </c>
      <c r="BG4">
        <v>2</v>
      </c>
      <c r="BH4" t="s">
        <v>639</v>
      </c>
      <c r="BI4" t="s">
        <v>92</v>
      </c>
    </row>
    <row r="5" spans="1:61">
      <c r="A5">
        <v>632</v>
      </c>
      <c r="B5">
        <v>1002288170</v>
      </c>
      <c r="C5">
        <v>3</v>
      </c>
      <c r="D5" t="s">
        <v>38</v>
      </c>
      <c r="E5">
        <v>5</v>
      </c>
      <c r="F5" t="s">
        <v>92</v>
      </c>
      <c r="G5" t="s">
        <v>92</v>
      </c>
      <c r="H5" t="s">
        <v>310</v>
      </c>
      <c r="I5" t="s">
        <v>213</v>
      </c>
      <c r="J5" t="s">
        <v>214</v>
      </c>
      <c r="K5" t="s">
        <v>149</v>
      </c>
      <c r="L5" t="s">
        <v>215</v>
      </c>
      <c r="M5" t="s">
        <v>76</v>
      </c>
      <c r="N5" t="s">
        <v>216</v>
      </c>
      <c r="O5" s="57">
        <v>46084.590231481481</v>
      </c>
      <c r="P5" s="57">
        <v>46087.377291666664</v>
      </c>
      <c r="Q5">
        <v>69261268</v>
      </c>
      <c r="S5">
        <v>152601214359</v>
      </c>
      <c r="T5" t="s">
        <v>673</v>
      </c>
      <c r="U5" t="s">
        <v>686</v>
      </c>
      <c r="V5" t="s">
        <v>687</v>
      </c>
      <c r="Z5">
        <v>111.52430590242101</v>
      </c>
      <c r="AA5">
        <v>-7.6342319451212903</v>
      </c>
      <c r="AB5" t="s">
        <v>688</v>
      </c>
      <c r="AC5" t="s">
        <v>217</v>
      </c>
      <c r="AL5" t="s">
        <v>218</v>
      </c>
      <c r="AM5" t="s">
        <v>584</v>
      </c>
      <c r="AN5" t="s">
        <v>6</v>
      </c>
      <c r="AO5" s="57">
        <v>46084.611331018517</v>
      </c>
      <c r="AP5" s="57">
        <v>46085.541666666664</v>
      </c>
      <c r="AR5" t="s">
        <v>219</v>
      </c>
      <c r="AS5" t="s">
        <v>220</v>
      </c>
      <c r="AT5" t="s">
        <v>231</v>
      </c>
      <c r="AU5">
        <v>20260306</v>
      </c>
      <c r="AV5" t="s">
        <v>222</v>
      </c>
      <c r="AW5" t="s">
        <v>678</v>
      </c>
      <c r="AX5" t="s">
        <v>223</v>
      </c>
      <c r="BA5" s="6">
        <v>46085</v>
      </c>
      <c r="BB5" t="s">
        <v>584</v>
      </c>
      <c r="BC5">
        <v>2026</v>
      </c>
      <c r="BD5">
        <v>3</v>
      </c>
      <c r="BE5">
        <v>6</v>
      </c>
      <c r="BF5" s="6">
        <v>46087</v>
      </c>
      <c r="BG5">
        <v>2</v>
      </c>
      <c r="BH5" t="s">
        <v>639</v>
      </c>
      <c r="BI5" t="s">
        <v>92</v>
      </c>
    </row>
    <row r="6" spans="1:61">
      <c r="A6">
        <v>242</v>
      </c>
      <c r="B6">
        <v>1002285781</v>
      </c>
      <c r="C6">
        <v>3</v>
      </c>
      <c r="D6" t="s">
        <v>34</v>
      </c>
      <c r="E6">
        <v>5</v>
      </c>
      <c r="F6" t="s">
        <v>595</v>
      </c>
      <c r="G6" t="s">
        <v>83</v>
      </c>
      <c r="H6" t="s">
        <v>232</v>
      </c>
      <c r="I6" t="s">
        <v>213</v>
      </c>
      <c r="J6" t="s">
        <v>214</v>
      </c>
      <c r="K6" t="s">
        <v>149</v>
      </c>
      <c r="L6" t="s">
        <v>215</v>
      </c>
      <c r="M6" t="s">
        <v>76</v>
      </c>
      <c r="N6" t="s">
        <v>216</v>
      </c>
      <c r="O6" s="57">
        <v>46083.556203703702</v>
      </c>
      <c r="P6" s="57">
        <v>46086.781689814816</v>
      </c>
      <c r="Q6">
        <v>69260372</v>
      </c>
      <c r="S6">
        <v>172423219127</v>
      </c>
      <c r="T6" t="s">
        <v>675</v>
      </c>
      <c r="U6" t="s">
        <v>689</v>
      </c>
      <c r="V6" t="s">
        <v>690</v>
      </c>
      <c r="Z6">
        <v>115.25489709999999</v>
      </c>
      <c r="AA6">
        <v>-8.6194537999999898</v>
      </c>
      <c r="AB6" t="s">
        <v>691</v>
      </c>
      <c r="AC6" t="s">
        <v>217</v>
      </c>
      <c r="AL6" t="s">
        <v>218</v>
      </c>
      <c r="AM6" t="s">
        <v>692</v>
      </c>
      <c r="AN6" t="s">
        <v>6</v>
      </c>
      <c r="AO6" s="57">
        <v>46056.569733796299</v>
      </c>
      <c r="AP6" s="57">
        <v>46084.541666666664</v>
      </c>
      <c r="AR6" t="s">
        <v>219</v>
      </c>
      <c r="AS6" t="s">
        <v>648</v>
      </c>
      <c r="AT6" t="s">
        <v>231</v>
      </c>
      <c r="AU6">
        <v>20260305</v>
      </c>
      <c r="AV6" t="s">
        <v>222</v>
      </c>
      <c r="AW6" t="s">
        <v>554</v>
      </c>
      <c r="AX6" t="s">
        <v>223</v>
      </c>
      <c r="BA6" s="6">
        <v>46084</v>
      </c>
      <c r="BB6" t="s">
        <v>692</v>
      </c>
      <c r="BC6">
        <v>2026</v>
      </c>
      <c r="BD6">
        <v>3</v>
      </c>
      <c r="BE6">
        <v>5</v>
      </c>
      <c r="BF6" s="6">
        <v>46086</v>
      </c>
      <c r="BG6">
        <v>2</v>
      </c>
      <c r="BH6" t="s">
        <v>639</v>
      </c>
      <c r="BI6" t="s">
        <v>83</v>
      </c>
    </row>
    <row r="7" spans="1:61">
      <c r="A7">
        <v>503</v>
      </c>
      <c r="B7">
        <v>1002285047</v>
      </c>
      <c r="C7">
        <v>3</v>
      </c>
      <c r="D7" t="s">
        <v>34</v>
      </c>
      <c r="E7">
        <v>5</v>
      </c>
      <c r="F7" t="s">
        <v>580</v>
      </c>
      <c r="G7" t="s">
        <v>85</v>
      </c>
      <c r="H7" t="s">
        <v>367</v>
      </c>
      <c r="I7" t="s">
        <v>213</v>
      </c>
      <c r="J7" t="s">
        <v>214</v>
      </c>
      <c r="K7" t="s">
        <v>149</v>
      </c>
      <c r="M7" t="s">
        <v>76</v>
      </c>
      <c r="N7" t="s">
        <v>216</v>
      </c>
      <c r="O7" s="57">
        <v>46083.437037037038</v>
      </c>
      <c r="P7" s="57">
        <v>46086.457662037035</v>
      </c>
      <c r="Q7">
        <v>69260069</v>
      </c>
      <c r="S7">
        <v>172414214410</v>
      </c>
      <c r="T7" t="s">
        <v>676</v>
      </c>
      <c r="U7" t="s">
        <v>677</v>
      </c>
      <c r="V7" t="s">
        <v>679</v>
      </c>
      <c r="Z7">
        <v>115.0850882</v>
      </c>
      <c r="AA7">
        <v>-8.2615295999999994</v>
      </c>
      <c r="AB7" t="s">
        <v>680</v>
      </c>
      <c r="AC7" t="s">
        <v>230</v>
      </c>
      <c r="AL7" t="s">
        <v>218</v>
      </c>
      <c r="AM7" t="s">
        <v>681</v>
      </c>
      <c r="AN7" t="s">
        <v>6</v>
      </c>
      <c r="AO7" s="57">
        <v>46056.444340277776</v>
      </c>
      <c r="AP7" s="57">
        <v>46084.333333333336</v>
      </c>
      <c r="AR7" t="s">
        <v>219</v>
      </c>
      <c r="AS7" t="s">
        <v>85</v>
      </c>
      <c r="AT7" t="s">
        <v>221</v>
      </c>
      <c r="AU7">
        <v>20260305</v>
      </c>
      <c r="AV7" t="s">
        <v>222</v>
      </c>
      <c r="AW7" t="s">
        <v>574</v>
      </c>
      <c r="AX7" t="s">
        <v>223</v>
      </c>
      <c r="BA7" s="6">
        <v>46084</v>
      </c>
      <c r="BB7" t="s">
        <v>681</v>
      </c>
      <c r="BC7">
        <v>2026</v>
      </c>
      <c r="BD7">
        <v>3</v>
      </c>
      <c r="BE7">
        <v>5</v>
      </c>
      <c r="BF7" s="6">
        <v>46086</v>
      </c>
      <c r="BG7">
        <v>2</v>
      </c>
      <c r="BH7" t="s">
        <v>639</v>
      </c>
      <c r="BI7" t="s">
        <v>85</v>
      </c>
    </row>
    <row r="8" spans="1:61">
      <c r="A8">
        <v>50</v>
      </c>
      <c r="B8">
        <v>1002285207</v>
      </c>
      <c r="C8">
        <v>3</v>
      </c>
      <c r="D8" t="s">
        <v>34</v>
      </c>
      <c r="E8">
        <v>5</v>
      </c>
      <c r="F8" t="s">
        <v>580</v>
      </c>
      <c r="G8" t="s">
        <v>85</v>
      </c>
      <c r="H8" t="s">
        <v>367</v>
      </c>
      <c r="I8" t="s">
        <v>213</v>
      </c>
      <c r="J8" t="s">
        <v>214</v>
      </c>
      <c r="K8" t="s">
        <v>149</v>
      </c>
      <c r="M8" t="s">
        <v>76</v>
      </c>
      <c r="N8" t="s">
        <v>216</v>
      </c>
      <c r="O8" s="57">
        <v>46083.452164351853</v>
      </c>
      <c r="P8" s="57">
        <v>46085.664872685185</v>
      </c>
      <c r="Q8">
        <v>69128981</v>
      </c>
      <c r="S8">
        <v>172414214375</v>
      </c>
      <c r="T8" t="s">
        <v>682</v>
      </c>
      <c r="U8" t="s">
        <v>683</v>
      </c>
      <c r="V8" t="s">
        <v>684</v>
      </c>
      <c r="Z8">
        <v>115.158757531235</v>
      </c>
      <c r="AA8">
        <v>-8.3020522195355202</v>
      </c>
      <c r="AB8" t="s">
        <v>685</v>
      </c>
      <c r="AC8" t="s">
        <v>230</v>
      </c>
      <c r="AL8" t="s">
        <v>218</v>
      </c>
      <c r="AM8" t="s">
        <v>661</v>
      </c>
      <c r="AN8" t="s">
        <v>6</v>
      </c>
      <c r="AO8" s="57">
        <v>46056.454907407409</v>
      </c>
      <c r="AR8" t="s">
        <v>219</v>
      </c>
      <c r="AS8" t="s">
        <v>85</v>
      </c>
      <c r="AT8" t="s">
        <v>221</v>
      </c>
      <c r="AU8">
        <v>20260304</v>
      </c>
      <c r="AV8" t="s">
        <v>222</v>
      </c>
      <c r="AW8" t="s">
        <v>656</v>
      </c>
      <c r="AX8" t="s">
        <v>223</v>
      </c>
      <c r="BA8" s="6">
        <v>46083</v>
      </c>
      <c r="BB8" t="s">
        <v>661</v>
      </c>
      <c r="BC8">
        <v>2026</v>
      </c>
      <c r="BD8">
        <v>3</v>
      </c>
      <c r="BE8">
        <v>4</v>
      </c>
      <c r="BF8" s="6">
        <v>46085</v>
      </c>
      <c r="BG8">
        <v>2</v>
      </c>
      <c r="BH8" t="s">
        <v>639</v>
      </c>
      <c r="BI8" t="s">
        <v>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workbookViewId="0">
      <selection activeCell="G5" sqref="G5"/>
    </sheetView>
  </sheetViews>
  <sheetFormatPr defaultColWidth="9" defaultRowHeight="15"/>
  <cols>
    <col min="1" max="1" width="22.7109375" bestFit="1" customWidth="1"/>
    <col min="2" max="2" width="16.28515625" bestFit="1" customWidth="1"/>
    <col min="3" max="3" width="12.85546875" bestFit="1" customWidth="1"/>
    <col min="4" max="4" width="7.42578125" bestFit="1" customWidth="1"/>
    <col min="5" max="5" width="11.28515625" bestFit="1" customWidth="1"/>
    <col min="6" max="6" width="11.28515625" customWidth="1"/>
    <col min="7" max="7" width="12.85546875" customWidth="1"/>
    <col min="8" max="9" width="19.7109375" customWidth="1"/>
    <col min="10" max="10" width="11.5703125" customWidth="1"/>
    <col min="11" max="11" width="15.28515625" customWidth="1"/>
    <col min="12" max="12" width="13.28515625" customWidth="1"/>
    <col min="13" max="13" width="23" customWidth="1"/>
    <col min="14" max="14" width="22.140625" customWidth="1"/>
    <col min="15" max="15" width="13.85546875" customWidth="1"/>
    <col min="16" max="16" width="16.42578125" customWidth="1"/>
    <col min="17" max="17" width="16.28515625" customWidth="1"/>
    <col min="18" max="18" width="12.5703125" customWidth="1"/>
    <col min="19" max="20" width="16.140625" customWidth="1"/>
    <col min="21" max="21" width="17.42578125" customWidth="1"/>
    <col min="22" max="22" width="18.85546875" customWidth="1"/>
    <col min="23" max="23" width="14.85546875" customWidth="1"/>
    <col min="24" max="24" width="19.5703125" customWidth="1"/>
    <col min="25" max="25" width="18.140625" customWidth="1"/>
    <col min="26" max="26" width="29.42578125" customWidth="1"/>
    <col min="27" max="27" width="28.28515625" customWidth="1"/>
    <col min="28" max="28" width="17.42578125" customWidth="1"/>
    <col min="29" max="29" width="14.85546875" customWidth="1"/>
    <col min="30" max="30" width="15.140625" customWidth="1"/>
    <col min="31" max="31" width="16.5703125" customWidth="1"/>
    <col min="32" max="32" width="18.28515625" customWidth="1"/>
    <col min="33" max="33" width="15.85546875" customWidth="1"/>
    <col min="34" max="34" width="13.7109375" customWidth="1"/>
    <col min="35" max="35" width="18.5703125" customWidth="1"/>
    <col min="36" max="36" width="17.28515625" customWidth="1"/>
    <col min="37" max="37" width="18" customWidth="1"/>
    <col min="38" max="38" width="20.5703125" customWidth="1"/>
    <col min="39" max="39" width="13.28515625" customWidth="1"/>
    <col min="40" max="40" width="17.28515625" customWidth="1"/>
    <col min="41" max="41" width="17.85546875" customWidth="1"/>
    <col min="42" max="42" width="17" customWidth="1"/>
    <col min="43" max="43" width="15.85546875" customWidth="1"/>
    <col min="44" max="44" width="14" customWidth="1"/>
    <col min="45" max="45" width="18.85546875" customWidth="1"/>
    <col min="46" max="46" width="13.28515625" customWidth="1"/>
    <col min="47" max="47" width="21.85546875" customWidth="1"/>
    <col min="48" max="48" width="13.85546875" customWidth="1"/>
    <col min="49" max="49" width="19.5703125" customWidth="1"/>
    <col min="50" max="50" width="17.7109375" customWidth="1"/>
    <col min="51" max="51" width="5.5703125" customWidth="1"/>
    <col min="52" max="52" width="7.28515625" customWidth="1"/>
    <col min="53" max="53" width="11.28515625" customWidth="1"/>
  </cols>
  <sheetData>
    <row r="1" spans="1:7">
      <c r="A1" s="59" t="s">
        <v>148</v>
      </c>
      <c r="B1" t="s">
        <v>149</v>
      </c>
    </row>
    <row r="3" spans="1:7">
      <c r="A3" s="59" t="s">
        <v>150</v>
      </c>
      <c r="B3" s="59" t="s">
        <v>151</v>
      </c>
    </row>
    <row r="4" spans="1:7">
      <c r="A4" s="59" t="s">
        <v>152</v>
      </c>
      <c r="B4" t="s">
        <v>153</v>
      </c>
      <c r="C4" t="s">
        <v>639</v>
      </c>
      <c r="D4" t="s">
        <v>542</v>
      </c>
      <c r="E4" t="s">
        <v>154</v>
      </c>
    </row>
    <row r="5" spans="1:7">
      <c r="A5" s="7" t="s">
        <v>34</v>
      </c>
      <c r="B5" s="192">
        <v>47</v>
      </c>
      <c r="C5" s="192">
        <v>8</v>
      </c>
      <c r="D5" s="192">
        <v>57</v>
      </c>
      <c r="E5" s="192">
        <v>112</v>
      </c>
      <c r="G5" s="8">
        <f t="shared" ref="G5:G10" si="0">B5/(B5+C5)</f>
        <v>0.8545454545454545</v>
      </c>
    </row>
    <row r="6" spans="1:7">
      <c r="A6" s="7" t="s">
        <v>38</v>
      </c>
      <c r="B6" s="192">
        <v>167</v>
      </c>
      <c r="C6" s="192">
        <v>1</v>
      </c>
      <c r="D6" s="192">
        <v>61</v>
      </c>
      <c r="E6" s="192">
        <v>229</v>
      </c>
      <c r="G6" s="8">
        <f t="shared" si="0"/>
        <v>0.99404761904761907</v>
      </c>
    </row>
    <row r="7" spans="1:7">
      <c r="A7" s="7" t="s">
        <v>42</v>
      </c>
      <c r="B7" s="192">
        <v>126</v>
      </c>
      <c r="C7" s="192"/>
      <c r="D7" s="192">
        <v>50</v>
      </c>
      <c r="E7" s="192">
        <v>176</v>
      </c>
      <c r="G7" s="8">
        <f t="shared" si="0"/>
        <v>1</v>
      </c>
    </row>
    <row r="8" spans="1:7">
      <c r="A8" s="7" t="s">
        <v>45</v>
      </c>
      <c r="B8" s="192">
        <v>69</v>
      </c>
      <c r="C8" s="192">
        <v>6</v>
      </c>
      <c r="D8" s="192">
        <v>67</v>
      </c>
      <c r="E8" s="192">
        <v>142</v>
      </c>
      <c r="G8" s="8">
        <f t="shared" si="0"/>
        <v>0.92</v>
      </c>
    </row>
    <row r="9" spans="1:7">
      <c r="A9" s="7" t="s">
        <v>55</v>
      </c>
      <c r="B9" s="192">
        <v>124</v>
      </c>
      <c r="C9" s="192">
        <v>1</v>
      </c>
      <c r="D9" s="192">
        <v>89</v>
      </c>
      <c r="E9" s="192">
        <v>214</v>
      </c>
      <c r="G9" s="8">
        <f t="shared" si="0"/>
        <v>0.99199999999999999</v>
      </c>
    </row>
    <row r="10" spans="1:7">
      <c r="A10" s="7" t="s">
        <v>154</v>
      </c>
      <c r="B10" s="192">
        <v>533</v>
      </c>
      <c r="C10" s="192">
        <v>16</v>
      </c>
      <c r="D10" s="192">
        <v>324</v>
      </c>
      <c r="E10" s="192">
        <v>873</v>
      </c>
      <c r="G10" s="8">
        <f t="shared" si="0"/>
        <v>0.97085610200364303</v>
      </c>
    </row>
    <row r="11" spans="1:7">
      <c r="G11" s="8"/>
    </row>
    <row r="12" spans="1:7">
      <c r="G12" s="8"/>
    </row>
    <row r="17" spans="1:7">
      <c r="A17" s="59" t="s">
        <v>150</v>
      </c>
      <c r="B17" s="59" t="s">
        <v>151</v>
      </c>
    </row>
    <row r="18" spans="1:7">
      <c r="A18" s="59" t="s">
        <v>152</v>
      </c>
      <c r="B18" t="s">
        <v>153</v>
      </c>
      <c r="C18" t="s">
        <v>639</v>
      </c>
      <c r="D18" t="s">
        <v>542</v>
      </c>
      <c r="E18" t="s">
        <v>154</v>
      </c>
    </row>
    <row r="19" spans="1:7">
      <c r="A19" s="7" t="s">
        <v>34</v>
      </c>
      <c r="B19" s="192">
        <v>47</v>
      </c>
      <c r="C19" s="192">
        <v>8</v>
      </c>
      <c r="D19" s="192">
        <v>57</v>
      </c>
      <c r="E19" s="192">
        <v>112</v>
      </c>
      <c r="G19" s="8">
        <f>B19/(B19+C19)</f>
        <v>0.8545454545454545</v>
      </c>
    </row>
    <row r="20" spans="1:7">
      <c r="A20" s="9" t="s">
        <v>81</v>
      </c>
      <c r="B20" s="192">
        <v>7</v>
      </c>
      <c r="C20" s="192">
        <v>1</v>
      </c>
      <c r="D20" s="192">
        <v>10</v>
      </c>
      <c r="E20" s="192">
        <v>18</v>
      </c>
      <c r="G20" s="8">
        <f t="shared" ref="G20:G78" si="1">B20/(B20+C20)</f>
        <v>0.875</v>
      </c>
    </row>
    <row r="21" spans="1:7">
      <c r="A21" s="9" t="s">
        <v>79</v>
      </c>
      <c r="B21" s="192">
        <v>11</v>
      </c>
      <c r="C21" s="192">
        <v>3</v>
      </c>
      <c r="D21" s="192">
        <v>10</v>
      </c>
      <c r="E21" s="192">
        <v>24</v>
      </c>
      <c r="G21" s="8">
        <f t="shared" si="1"/>
        <v>0.7857142857142857</v>
      </c>
    </row>
    <row r="22" spans="1:7">
      <c r="A22" s="9" t="s">
        <v>86</v>
      </c>
      <c r="B22" s="192">
        <v>2</v>
      </c>
      <c r="C22" s="192">
        <v>1</v>
      </c>
      <c r="D22" s="192">
        <v>5</v>
      </c>
      <c r="E22" s="192">
        <v>8</v>
      </c>
      <c r="G22" s="8">
        <f t="shared" si="1"/>
        <v>0.66666666666666663</v>
      </c>
    </row>
    <row r="23" spans="1:7">
      <c r="A23" s="9" t="s">
        <v>82</v>
      </c>
      <c r="B23" s="192">
        <v>6</v>
      </c>
      <c r="C23" s="192"/>
      <c r="D23" s="192">
        <v>6</v>
      </c>
      <c r="E23" s="192">
        <v>12</v>
      </c>
      <c r="G23" s="8">
        <f t="shared" si="1"/>
        <v>1</v>
      </c>
    </row>
    <row r="24" spans="1:7">
      <c r="A24" s="9" t="s">
        <v>84</v>
      </c>
      <c r="B24" s="192">
        <v>10</v>
      </c>
      <c r="C24" s="192"/>
      <c r="D24" s="192">
        <v>10</v>
      </c>
      <c r="E24" s="192">
        <v>20</v>
      </c>
      <c r="G24" s="8">
        <f t="shared" si="1"/>
        <v>1</v>
      </c>
    </row>
    <row r="25" spans="1:7">
      <c r="A25" s="9" t="s">
        <v>83</v>
      </c>
      <c r="B25" s="192">
        <v>8</v>
      </c>
      <c r="C25" s="192">
        <v>1</v>
      </c>
      <c r="D25" s="192">
        <v>10</v>
      </c>
      <c r="E25" s="192">
        <v>19</v>
      </c>
      <c r="G25" s="8">
        <f t="shared" si="1"/>
        <v>0.88888888888888884</v>
      </c>
    </row>
    <row r="26" spans="1:7">
      <c r="A26" s="9" t="s">
        <v>85</v>
      </c>
      <c r="B26" s="192">
        <v>3</v>
      </c>
      <c r="C26" s="192">
        <v>2</v>
      </c>
      <c r="D26" s="192">
        <v>6</v>
      </c>
      <c r="E26" s="192">
        <v>11</v>
      </c>
      <c r="G26" s="8">
        <f t="shared" si="1"/>
        <v>0.6</v>
      </c>
    </row>
    <row r="27" spans="1:7">
      <c r="A27" s="7" t="s">
        <v>38</v>
      </c>
      <c r="B27" s="192">
        <v>167</v>
      </c>
      <c r="C27" s="192">
        <v>1</v>
      </c>
      <c r="D27" s="192">
        <v>61</v>
      </c>
      <c r="E27" s="192">
        <v>229</v>
      </c>
      <c r="G27" s="8">
        <f t="shared" si="1"/>
        <v>0.99404761904761907</v>
      </c>
    </row>
    <row r="28" spans="1:7">
      <c r="A28" s="9" t="s">
        <v>93</v>
      </c>
      <c r="B28" s="192">
        <v>15</v>
      </c>
      <c r="C28" s="192"/>
      <c r="D28" s="192">
        <v>6</v>
      </c>
      <c r="E28" s="192">
        <v>21</v>
      </c>
      <c r="G28" s="8">
        <f t="shared" si="1"/>
        <v>1</v>
      </c>
    </row>
    <row r="29" spans="1:7">
      <c r="A29" s="9" t="s">
        <v>87</v>
      </c>
      <c r="B29" s="192">
        <v>18</v>
      </c>
      <c r="C29" s="192"/>
      <c r="D29" s="192">
        <v>7</v>
      </c>
      <c r="E29" s="192">
        <v>25</v>
      </c>
      <c r="G29" s="8">
        <f t="shared" si="1"/>
        <v>1</v>
      </c>
    </row>
    <row r="30" spans="1:7">
      <c r="A30" s="9" t="s">
        <v>89</v>
      </c>
      <c r="B30" s="192">
        <v>13</v>
      </c>
      <c r="C30" s="192"/>
      <c r="D30" s="192">
        <v>6</v>
      </c>
      <c r="E30" s="192">
        <v>19</v>
      </c>
      <c r="G30" s="8">
        <f t="shared" si="1"/>
        <v>1</v>
      </c>
    </row>
    <row r="31" spans="1:7">
      <c r="A31" s="9" t="s">
        <v>90</v>
      </c>
      <c r="B31" s="192">
        <v>23</v>
      </c>
      <c r="C31" s="192"/>
      <c r="D31" s="192">
        <v>6</v>
      </c>
      <c r="E31" s="192">
        <v>29</v>
      </c>
      <c r="G31" s="8">
        <f t="shared" si="1"/>
        <v>1</v>
      </c>
    </row>
    <row r="32" spans="1:7">
      <c r="A32" s="9" t="s">
        <v>92</v>
      </c>
      <c r="B32" s="192">
        <v>27</v>
      </c>
      <c r="C32" s="192">
        <v>1</v>
      </c>
      <c r="D32" s="192">
        <v>16</v>
      </c>
      <c r="E32" s="192">
        <v>44</v>
      </c>
      <c r="G32" s="8">
        <f t="shared" si="1"/>
        <v>0.9642857142857143</v>
      </c>
    </row>
    <row r="33" spans="1:7">
      <c r="A33" s="9" t="s">
        <v>88</v>
      </c>
      <c r="B33" s="192">
        <v>25</v>
      </c>
      <c r="C33" s="192"/>
      <c r="D33" s="192">
        <v>8</v>
      </c>
      <c r="E33" s="192">
        <v>33</v>
      </c>
      <c r="G33" s="8">
        <f t="shared" si="1"/>
        <v>1</v>
      </c>
    </row>
    <row r="34" spans="1:7">
      <c r="A34" s="9" t="s">
        <v>95</v>
      </c>
      <c r="B34" s="192">
        <v>16</v>
      </c>
      <c r="C34" s="192"/>
      <c r="D34" s="192">
        <v>3</v>
      </c>
      <c r="E34" s="192">
        <v>19</v>
      </c>
      <c r="G34" s="8">
        <f t="shared" si="1"/>
        <v>1</v>
      </c>
    </row>
    <row r="35" spans="1:7">
      <c r="A35" s="9" t="s">
        <v>251</v>
      </c>
      <c r="B35" s="192">
        <v>30</v>
      </c>
      <c r="C35" s="192"/>
      <c r="D35" s="192">
        <v>9</v>
      </c>
      <c r="E35" s="192">
        <v>39</v>
      </c>
      <c r="G35" s="8">
        <f t="shared" si="1"/>
        <v>1</v>
      </c>
    </row>
    <row r="36" spans="1:7">
      <c r="A36" s="7" t="s">
        <v>42</v>
      </c>
      <c r="B36" s="192">
        <v>126</v>
      </c>
      <c r="C36" s="192"/>
      <c r="D36" s="192">
        <v>50</v>
      </c>
      <c r="E36" s="192">
        <v>176</v>
      </c>
      <c r="G36" s="8">
        <f t="shared" si="1"/>
        <v>1</v>
      </c>
    </row>
    <row r="37" spans="1:7">
      <c r="A37" s="9" t="s">
        <v>107</v>
      </c>
      <c r="B37" s="192">
        <v>12</v>
      </c>
      <c r="C37" s="192"/>
      <c r="D37" s="192">
        <v>2</v>
      </c>
      <c r="E37" s="192">
        <v>14</v>
      </c>
      <c r="G37" s="8">
        <f t="shared" si="1"/>
        <v>1</v>
      </c>
    </row>
    <row r="38" spans="1:7">
      <c r="A38" s="9" t="s">
        <v>106</v>
      </c>
      <c r="B38" s="192">
        <v>19</v>
      </c>
      <c r="C38" s="192"/>
      <c r="D38" s="192">
        <v>8</v>
      </c>
      <c r="E38" s="192">
        <v>27</v>
      </c>
      <c r="G38" s="8">
        <f t="shared" si="1"/>
        <v>1</v>
      </c>
    </row>
    <row r="39" spans="1:7">
      <c r="A39" s="9" t="s">
        <v>102</v>
      </c>
      <c r="B39" s="192">
        <v>24</v>
      </c>
      <c r="C39" s="192"/>
      <c r="D39" s="192">
        <v>4</v>
      </c>
      <c r="E39" s="192">
        <v>28</v>
      </c>
      <c r="G39" s="8">
        <f t="shared" si="1"/>
        <v>1</v>
      </c>
    </row>
    <row r="40" spans="1:7">
      <c r="A40" s="9" t="s">
        <v>105</v>
      </c>
      <c r="B40" s="192">
        <v>30</v>
      </c>
      <c r="C40" s="192"/>
      <c r="D40" s="192">
        <v>9</v>
      </c>
      <c r="E40" s="192">
        <v>39</v>
      </c>
      <c r="G40" s="8">
        <f t="shared" si="1"/>
        <v>1</v>
      </c>
    </row>
    <row r="41" spans="1:7">
      <c r="A41" s="9" t="s">
        <v>99</v>
      </c>
      <c r="B41" s="192">
        <v>17</v>
      </c>
      <c r="C41" s="192"/>
      <c r="D41" s="192">
        <v>6</v>
      </c>
      <c r="E41" s="192">
        <v>23</v>
      </c>
      <c r="G41" s="8">
        <f t="shared" si="1"/>
        <v>1</v>
      </c>
    </row>
    <row r="42" spans="1:7">
      <c r="A42" s="9" t="s">
        <v>233</v>
      </c>
      <c r="B42" s="192">
        <v>24</v>
      </c>
      <c r="C42" s="192"/>
      <c r="D42" s="192">
        <v>21</v>
      </c>
      <c r="E42" s="192">
        <v>45</v>
      </c>
      <c r="G42" s="8">
        <f t="shared" si="1"/>
        <v>1</v>
      </c>
    </row>
    <row r="43" spans="1:7">
      <c r="A43" s="7" t="s">
        <v>45</v>
      </c>
      <c r="B43" s="192">
        <v>69</v>
      </c>
      <c r="C43" s="192">
        <v>6</v>
      </c>
      <c r="D43" s="192">
        <v>67</v>
      </c>
      <c r="E43" s="192">
        <v>142</v>
      </c>
      <c r="G43" s="8">
        <f t="shared" si="1"/>
        <v>0.92</v>
      </c>
    </row>
    <row r="44" spans="1:7">
      <c r="A44" s="9" t="s">
        <v>118</v>
      </c>
      <c r="B44" s="192">
        <v>12</v>
      </c>
      <c r="C44" s="192">
        <v>1</v>
      </c>
      <c r="D44" s="192">
        <v>14</v>
      </c>
      <c r="E44" s="192">
        <v>27</v>
      </c>
      <c r="G44" s="8">
        <f t="shared" si="1"/>
        <v>0.92307692307692313</v>
      </c>
    </row>
    <row r="45" spans="1:7">
      <c r="A45" s="9" t="s">
        <v>110</v>
      </c>
      <c r="B45" s="192">
        <v>7</v>
      </c>
      <c r="C45" s="192"/>
      <c r="D45" s="192">
        <v>14</v>
      </c>
      <c r="E45" s="192">
        <v>21</v>
      </c>
      <c r="G45" s="8">
        <f t="shared" si="1"/>
        <v>1</v>
      </c>
    </row>
    <row r="46" spans="1:7">
      <c r="A46" s="9" t="s">
        <v>111</v>
      </c>
      <c r="B46" s="192">
        <v>4</v>
      </c>
      <c r="C46" s="192"/>
      <c r="D46" s="192">
        <v>5</v>
      </c>
      <c r="E46" s="192">
        <v>9</v>
      </c>
      <c r="G46" s="8">
        <f t="shared" si="1"/>
        <v>1</v>
      </c>
    </row>
    <row r="47" spans="1:7">
      <c r="A47" s="9" t="s">
        <v>109</v>
      </c>
      <c r="B47" s="192">
        <v>1</v>
      </c>
      <c r="C47" s="192"/>
      <c r="D47" s="192"/>
      <c r="E47" s="192">
        <v>1</v>
      </c>
      <c r="G47" s="8">
        <f t="shared" si="1"/>
        <v>1</v>
      </c>
    </row>
    <row r="48" spans="1:7">
      <c r="A48" s="9" t="s">
        <v>113</v>
      </c>
      <c r="B48" s="192">
        <v>3</v>
      </c>
      <c r="C48" s="192">
        <v>3</v>
      </c>
      <c r="D48" s="192">
        <v>6</v>
      </c>
      <c r="E48" s="192">
        <v>12</v>
      </c>
      <c r="G48" s="8">
        <f t="shared" si="1"/>
        <v>0.5</v>
      </c>
    </row>
    <row r="49" spans="1:7">
      <c r="A49" s="9" t="s">
        <v>117</v>
      </c>
      <c r="B49" s="192"/>
      <c r="C49" s="192">
        <v>1</v>
      </c>
      <c r="D49" s="192">
        <v>6</v>
      </c>
      <c r="E49" s="192">
        <v>7</v>
      </c>
      <c r="G49" s="8">
        <f t="shared" si="1"/>
        <v>0</v>
      </c>
    </row>
    <row r="50" spans="1:7">
      <c r="A50" s="9" t="s">
        <v>120</v>
      </c>
      <c r="B50" s="192">
        <v>2</v>
      </c>
      <c r="C50" s="192"/>
      <c r="D50" s="192">
        <v>1</v>
      </c>
      <c r="E50" s="192">
        <v>3</v>
      </c>
      <c r="G50" s="8">
        <f t="shared" si="1"/>
        <v>1</v>
      </c>
    </row>
    <row r="51" spans="1:7">
      <c r="A51" s="9" t="s">
        <v>114</v>
      </c>
      <c r="B51" s="192">
        <v>5</v>
      </c>
      <c r="C51" s="192">
        <v>1</v>
      </c>
      <c r="D51" s="192">
        <v>4</v>
      </c>
      <c r="E51" s="192">
        <v>10</v>
      </c>
      <c r="G51" s="8">
        <f t="shared" si="1"/>
        <v>0.83333333333333337</v>
      </c>
    </row>
    <row r="52" spans="1:7">
      <c r="A52" s="9" t="s">
        <v>871</v>
      </c>
      <c r="B52" s="192">
        <v>19</v>
      </c>
      <c r="C52" s="192"/>
      <c r="D52" s="192">
        <v>14</v>
      </c>
      <c r="E52" s="192">
        <v>33</v>
      </c>
      <c r="G52" s="8">
        <f t="shared" si="1"/>
        <v>1</v>
      </c>
    </row>
    <row r="53" spans="1:7">
      <c r="A53" s="9" t="s">
        <v>211</v>
      </c>
      <c r="B53" s="192">
        <v>16</v>
      </c>
      <c r="C53" s="192"/>
      <c r="D53" s="192">
        <v>3</v>
      </c>
      <c r="E53" s="192">
        <v>19</v>
      </c>
      <c r="G53" s="8">
        <f t="shared" si="1"/>
        <v>1</v>
      </c>
    </row>
    <row r="54" spans="1:7">
      <c r="A54" s="7" t="s">
        <v>55</v>
      </c>
      <c r="B54" s="192">
        <v>124</v>
      </c>
      <c r="C54" s="192">
        <v>1</v>
      </c>
      <c r="D54" s="192">
        <v>89</v>
      </c>
      <c r="E54" s="192">
        <v>214</v>
      </c>
      <c r="G54" s="8">
        <f t="shared" si="1"/>
        <v>0.99199999999999999</v>
      </c>
    </row>
    <row r="55" spans="1:7">
      <c r="A55" s="9" t="s">
        <v>122</v>
      </c>
      <c r="B55" s="192">
        <v>30</v>
      </c>
      <c r="C55" s="192"/>
      <c r="D55" s="192">
        <v>22</v>
      </c>
      <c r="E55" s="192">
        <v>52</v>
      </c>
      <c r="G55" s="8">
        <f t="shared" si="1"/>
        <v>1</v>
      </c>
    </row>
    <row r="56" spans="1:7">
      <c r="A56" s="9" t="s">
        <v>228</v>
      </c>
      <c r="B56" s="192">
        <v>35</v>
      </c>
      <c r="C56" s="192"/>
      <c r="D56" s="192">
        <v>27</v>
      </c>
      <c r="E56" s="192">
        <v>62</v>
      </c>
      <c r="G56" s="8">
        <f t="shared" si="1"/>
        <v>1</v>
      </c>
    </row>
    <row r="57" spans="1:7">
      <c r="A57" s="9" t="s">
        <v>756</v>
      </c>
      <c r="B57" s="192">
        <v>31</v>
      </c>
      <c r="C57" s="192"/>
      <c r="D57" s="192">
        <v>21</v>
      </c>
      <c r="E57" s="192">
        <v>52</v>
      </c>
      <c r="G57" s="8">
        <f t="shared" si="1"/>
        <v>1</v>
      </c>
    </row>
    <row r="58" spans="1:7">
      <c r="A58" s="9" t="s">
        <v>753</v>
      </c>
      <c r="B58" s="192">
        <v>28</v>
      </c>
      <c r="C58" s="192">
        <v>1</v>
      </c>
      <c r="D58" s="192">
        <v>19</v>
      </c>
      <c r="E58" s="192">
        <v>48</v>
      </c>
      <c r="G58" s="8">
        <f t="shared" si="1"/>
        <v>0.96551724137931039</v>
      </c>
    </row>
    <row r="59" spans="1:7">
      <c r="A59" s="7" t="s">
        <v>154</v>
      </c>
      <c r="B59" s="192">
        <v>533</v>
      </c>
      <c r="C59" s="192">
        <v>16</v>
      </c>
      <c r="D59" s="192">
        <v>324</v>
      </c>
      <c r="E59" s="192">
        <v>873</v>
      </c>
      <c r="G59" s="8">
        <f t="shared" si="1"/>
        <v>0.97085610200364303</v>
      </c>
    </row>
    <row r="60" spans="1:7">
      <c r="G60" s="8" t="e">
        <f t="shared" si="1"/>
        <v>#DIV/0!</v>
      </c>
    </row>
    <row r="61" spans="1:7">
      <c r="G61" s="8" t="e">
        <f t="shared" si="1"/>
        <v>#DIV/0!</v>
      </c>
    </row>
    <row r="62" spans="1:7">
      <c r="G62" s="8" t="e">
        <f t="shared" si="1"/>
        <v>#DIV/0!</v>
      </c>
    </row>
    <row r="63" spans="1:7">
      <c r="G63" s="8" t="e">
        <f t="shared" si="1"/>
        <v>#DIV/0!</v>
      </c>
    </row>
    <row r="64" spans="1:7">
      <c r="G64" s="8" t="e">
        <f t="shared" si="1"/>
        <v>#DIV/0!</v>
      </c>
    </row>
    <row r="65" spans="7:7">
      <c r="G65" s="8" t="e">
        <f t="shared" si="1"/>
        <v>#DIV/0!</v>
      </c>
    </row>
    <row r="66" spans="7:7">
      <c r="G66" s="8" t="e">
        <f t="shared" si="1"/>
        <v>#DIV/0!</v>
      </c>
    </row>
    <row r="67" spans="7:7">
      <c r="G67" s="8" t="e">
        <f t="shared" si="1"/>
        <v>#DIV/0!</v>
      </c>
    </row>
    <row r="68" spans="7:7">
      <c r="G68" s="8" t="e">
        <f t="shared" si="1"/>
        <v>#DIV/0!</v>
      </c>
    </row>
    <row r="69" spans="7:7">
      <c r="G69" s="8" t="e">
        <f t="shared" si="1"/>
        <v>#DIV/0!</v>
      </c>
    </row>
    <row r="70" spans="7:7">
      <c r="G70" s="8" t="e">
        <f t="shared" si="1"/>
        <v>#DIV/0!</v>
      </c>
    </row>
    <row r="71" spans="7:7">
      <c r="G71" s="8" t="e">
        <f t="shared" si="1"/>
        <v>#DIV/0!</v>
      </c>
    </row>
    <row r="72" spans="7:7">
      <c r="G72" s="8" t="e">
        <f t="shared" si="1"/>
        <v>#DIV/0!</v>
      </c>
    </row>
    <row r="73" spans="7:7">
      <c r="G73" s="8" t="e">
        <f t="shared" si="1"/>
        <v>#DIV/0!</v>
      </c>
    </row>
    <row r="74" spans="7:7">
      <c r="G74" s="8" t="e">
        <f t="shared" si="1"/>
        <v>#DIV/0!</v>
      </c>
    </row>
    <row r="75" spans="7:7">
      <c r="G75" s="8" t="e">
        <f t="shared" si="1"/>
        <v>#DIV/0!</v>
      </c>
    </row>
    <row r="76" spans="7:7">
      <c r="G76" s="8" t="e">
        <f t="shared" si="1"/>
        <v>#DIV/0!</v>
      </c>
    </row>
    <row r="77" spans="7:7">
      <c r="G77" s="8" t="e">
        <f t="shared" si="1"/>
        <v>#DIV/0!</v>
      </c>
    </row>
    <row r="78" spans="7:7">
      <c r="G78" s="8" t="e">
        <f t="shared" si="1"/>
        <v>#DIV/0!</v>
      </c>
    </row>
    <row r="79" spans="7:7">
      <c r="G79" s="10"/>
    </row>
    <row r="80" spans="7:7">
      <c r="G80" s="10"/>
    </row>
    <row r="81" spans="7:7">
      <c r="G81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5978"/>
  <sheetViews>
    <sheetView topLeftCell="AT1" zoomScale="104" workbookViewId="0">
      <selection activeCell="BE2" sqref="BE2"/>
    </sheetView>
  </sheetViews>
  <sheetFormatPr defaultColWidth="9" defaultRowHeight="15"/>
  <cols>
    <col min="1" max="1" width="8.140625" bestFit="1" customWidth="1"/>
    <col min="2" max="2" width="11" customWidth="1"/>
    <col min="3" max="3" width="9.140625" bestFit="1" customWidth="1"/>
    <col min="4" max="4" width="25.140625" customWidth="1"/>
    <col min="5" max="5" width="9.140625" bestFit="1" customWidth="1"/>
    <col min="6" max="6" width="17.85546875" customWidth="1"/>
    <col min="15" max="16" width="14.85546875" bestFit="1" customWidth="1"/>
    <col min="17" max="17" width="9.140625" bestFit="1" customWidth="1"/>
    <col min="19" max="19" width="11" bestFit="1" customWidth="1"/>
    <col min="42" max="42" width="17" customWidth="1"/>
    <col min="47" max="47" width="13.85546875" customWidth="1"/>
    <col min="53" max="53" width="13.85546875" customWidth="1"/>
    <col min="55" max="55" width="13.85546875" customWidth="1"/>
    <col min="58" max="58" width="10.7109375" bestFit="1" customWidth="1"/>
    <col min="61" max="61" width="29.140625" customWidth="1"/>
  </cols>
  <sheetData>
    <row r="1" spans="1:61">
      <c r="A1" s="5" t="s">
        <v>155</v>
      </c>
      <c r="B1" s="5" t="s">
        <v>156</v>
      </c>
      <c r="C1" s="5" t="s">
        <v>157</v>
      </c>
      <c r="D1" s="5" t="s">
        <v>1</v>
      </c>
      <c r="E1" s="5" t="s">
        <v>158</v>
      </c>
      <c r="F1" s="5" t="s">
        <v>159</v>
      </c>
      <c r="G1" s="5" t="s">
        <v>160</v>
      </c>
      <c r="H1" s="5" t="s">
        <v>161</v>
      </c>
      <c r="I1" s="5" t="s">
        <v>162</v>
      </c>
      <c r="J1" s="5" t="s">
        <v>163</v>
      </c>
      <c r="K1" s="5" t="s">
        <v>148</v>
      </c>
      <c r="L1" s="5" t="s">
        <v>164</v>
      </c>
      <c r="M1" s="5" t="s">
        <v>165</v>
      </c>
      <c r="N1" s="5" t="s">
        <v>166</v>
      </c>
      <c r="O1" s="5" t="s">
        <v>167</v>
      </c>
      <c r="P1" s="5" t="s">
        <v>168</v>
      </c>
      <c r="Q1" s="5" t="s">
        <v>169</v>
      </c>
      <c r="R1" s="5" t="s">
        <v>170</v>
      </c>
      <c r="S1" s="5" t="s">
        <v>171</v>
      </c>
      <c r="T1" s="5" t="s">
        <v>172</v>
      </c>
      <c r="U1" s="5" t="s">
        <v>173</v>
      </c>
      <c r="V1" s="5" t="s">
        <v>174</v>
      </c>
      <c r="W1" s="5" t="s">
        <v>175</v>
      </c>
      <c r="X1" s="5" t="s">
        <v>176</v>
      </c>
      <c r="Y1" s="5" t="s">
        <v>177</v>
      </c>
      <c r="Z1" s="5" t="s">
        <v>178</v>
      </c>
      <c r="AA1" s="5" t="s">
        <v>179</v>
      </c>
      <c r="AB1" s="5" t="s">
        <v>180</v>
      </c>
      <c r="AC1" s="5" t="s">
        <v>181</v>
      </c>
      <c r="AD1" s="5" t="s">
        <v>182</v>
      </c>
      <c r="AE1" s="5" t="s">
        <v>183</v>
      </c>
      <c r="AF1" s="5" t="s">
        <v>184</v>
      </c>
      <c r="AG1" s="5" t="s">
        <v>185</v>
      </c>
      <c r="AH1" s="5" t="s">
        <v>186</v>
      </c>
      <c r="AI1" s="5" t="s">
        <v>187</v>
      </c>
      <c r="AJ1" s="5" t="s">
        <v>188</v>
      </c>
      <c r="AK1" s="5" t="s">
        <v>189</v>
      </c>
      <c r="AL1" s="5" t="s">
        <v>190</v>
      </c>
      <c r="AM1" s="5" t="s">
        <v>191</v>
      </c>
      <c r="AN1" s="5" t="s">
        <v>192</v>
      </c>
      <c r="AO1" s="5" t="s">
        <v>193</v>
      </c>
      <c r="AP1" s="5" t="s">
        <v>194</v>
      </c>
      <c r="AQ1" s="5" t="s">
        <v>195</v>
      </c>
      <c r="AR1" s="5" t="s">
        <v>196</v>
      </c>
      <c r="AS1" s="5" t="s">
        <v>197</v>
      </c>
      <c r="AT1" s="5" t="s">
        <v>198</v>
      </c>
      <c r="AU1" s="5" t="s">
        <v>199</v>
      </c>
      <c r="AV1" s="5" t="s">
        <v>200</v>
      </c>
      <c r="AW1" s="5" t="s">
        <v>201</v>
      </c>
      <c r="AX1" s="5" t="s">
        <v>202</v>
      </c>
      <c r="AY1" s="5" t="s">
        <v>203</v>
      </c>
      <c r="AZ1" s="5" t="s">
        <v>204</v>
      </c>
      <c r="BA1" s="5" t="s">
        <v>205</v>
      </c>
      <c r="BB1" s="5" t="s">
        <v>206</v>
      </c>
      <c r="BC1" s="191" t="s">
        <v>548</v>
      </c>
      <c r="BD1" s="191" t="s">
        <v>549</v>
      </c>
      <c r="BE1" s="191" t="s">
        <v>207</v>
      </c>
      <c r="BF1" s="5" t="s">
        <v>208</v>
      </c>
      <c r="BG1" s="5" t="s">
        <v>209</v>
      </c>
      <c r="BH1" s="5" t="s">
        <v>210</v>
      </c>
      <c r="BI1" s="5" t="s">
        <v>78</v>
      </c>
    </row>
    <row r="2" spans="1:61">
      <c r="A2">
        <v>1</v>
      </c>
      <c r="B2">
        <v>1002510859</v>
      </c>
      <c r="C2">
        <v>3</v>
      </c>
      <c r="D2" t="s">
        <v>38</v>
      </c>
      <c r="E2">
        <v>5</v>
      </c>
      <c r="F2" t="s">
        <v>251</v>
      </c>
      <c r="G2" t="s">
        <v>87</v>
      </c>
      <c r="H2" t="s">
        <v>437</v>
      </c>
      <c r="I2" t="s">
        <v>213</v>
      </c>
      <c r="J2" t="s">
        <v>214</v>
      </c>
      <c r="K2" t="s">
        <v>149</v>
      </c>
      <c r="L2" t="s">
        <v>215</v>
      </c>
      <c r="M2" t="s">
        <v>76</v>
      </c>
      <c r="N2" t="s">
        <v>216</v>
      </c>
      <c r="O2" s="57">
        <v>46239.611770833333</v>
      </c>
      <c r="P2" s="57">
        <v>46241.612662037034</v>
      </c>
      <c r="Q2">
        <v>69359311</v>
      </c>
      <c r="S2">
        <v>152717206255</v>
      </c>
      <c r="T2" t="s">
        <v>1243</v>
      </c>
      <c r="U2" t="s">
        <v>1244</v>
      </c>
      <c r="V2" t="s">
        <v>1245</v>
      </c>
      <c r="Z2">
        <v>112.829096652567</v>
      </c>
      <c r="AA2">
        <v>-8.0252897816179605</v>
      </c>
      <c r="AB2" t="s">
        <v>1246</v>
      </c>
      <c r="AC2" t="s">
        <v>217</v>
      </c>
      <c r="AL2" t="s">
        <v>218</v>
      </c>
      <c r="AM2" t="s">
        <v>1247</v>
      </c>
      <c r="AN2" t="s">
        <v>6</v>
      </c>
      <c r="AO2" s="57">
        <v>46150.621377314812</v>
      </c>
      <c r="AP2" s="57">
        <v>46241.333333333336</v>
      </c>
      <c r="AR2" t="s">
        <v>219</v>
      </c>
      <c r="AS2" t="s">
        <v>632</v>
      </c>
      <c r="AT2" t="s">
        <v>231</v>
      </c>
      <c r="AU2">
        <v>20260807</v>
      </c>
      <c r="AV2" t="s">
        <v>222</v>
      </c>
      <c r="AW2" t="s">
        <v>1069</v>
      </c>
      <c r="AX2" t="s">
        <v>223</v>
      </c>
      <c r="BA2" s="57">
        <v>46241.333333333336</v>
      </c>
      <c r="BB2" t="s">
        <v>1247</v>
      </c>
      <c r="BC2">
        <v>2026</v>
      </c>
      <c r="BD2">
        <v>8</v>
      </c>
      <c r="BE2">
        <v>7</v>
      </c>
      <c r="BF2" s="6">
        <f>DATE(BC2,BD2,BE2)</f>
        <v>46241</v>
      </c>
      <c r="BG2">
        <f>BF2-BA2</f>
        <v>-0.33333333333575865</v>
      </c>
      <c r="BH2" t="str">
        <f>IF(BG2=1,"COMPLY",IF(BG2&lt;1,"COMPLY","NOT COMPLY"))</f>
        <v>COMPLY</v>
      </c>
      <c r="BI2" t="str">
        <f>VLOOKUP(H2,Sheet2!$A$1:$B$270,2,FALSE)</f>
        <v>BATU</v>
      </c>
    </row>
    <row r="3" spans="1:61">
      <c r="A3">
        <v>2</v>
      </c>
      <c r="B3">
        <v>1002515373</v>
      </c>
      <c r="C3">
        <v>3</v>
      </c>
      <c r="D3" t="s">
        <v>49</v>
      </c>
      <c r="E3">
        <v>4</v>
      </c>
      <c r="F3" t="s">
        <v>247</v>
      </c>
      <c r="G3" t="s">
        <v>248</v>
      </c>
      <c r="H3" t="s">
        <v>645</v>
      </c>
      <c r="I3" t="s">
        <v>213</v>
      </c>
      <c r="J3" t="s">
        <v>214</v>
      </c>
      <c r="K3" t="s">
        <v>149</v>
      </c>
      <c r="M3" t="s">
        <v>76</v>
      </c>
      <c r="N3" t="s">
        <v>216</v>
      </c>
      <c r="O3" s="57">
        <v>46241.707604166666</v>
      </c>
      <c r="P3" s="57">
        <v>46241.859027777777</v>
      </c>
      <c r="Q3">
        <v>69356866</v>
      </c>
      <c r="S3">
        <v>143424113537</v>
      </c>
      <c r="T3" t="s">
        <v>4219</v>
      </c>
      <c r="U3" t="s">
        <v>4508</v>
      </c>
      <c r="V3" t="s">
        <v>4509</v>
      </c>
      <c r="Z3">
        <v>110.54570895273601</v>
      </c>
      <c r="AA3">
        <v>-6.9293956982594596</v>
      </c>
      <c r="AB3" t="s">
        <v>4222</v>
      </c>
      <c r="AC3" t="s">
        <v>217</v>
      </c>
      <c r="AL3" t="s">
        <v>218</v>
      </c>
      <c r="AM3" t="s">
        <v>4510</v>
      </c>
      <c r="AN3" t="s">
        <v>6</v>
      </c>
      <c r="AO3" s="57">
        <v>46211.715798611112</v>
      </c>
      <c r="AR3" t="s">
        <v>219</v>
      </c>
      <c r="AS3" t="s">
        <v>634</v>
      </c>
      <c r="AT3" t="s">
        <v>231</v>
      </c>
      <c r="AU3">
        <v>20260807</v>
      </c>
      <c r="AV3" t="s">
        <v>222</v>
      </c>
      <c r="AW3" t="s">
        <v>566</v>
      </c>
      <c r="AX3" t="s">
        <v>223</v>
      </c>
      <c r="BA3" s="57">
        <v>46241.291666666664</v>
      </c>
      <c r="BB3" t="s">
        <v>4510</v>
      </c>
      <c r="BC3">
        <v>2026</v>
      </c>
      <c r="BD3">
        <v>8</v>
      </c>
      <c r="BE3">
        <v>7</v>
      </c>
      <c r="BF3" s="6">
        <f t="shared" ref="BF3:BF66" si="0">DATE(BC3,BD3,BE3)</f>
        <v>46241</v>
      </c>
      <c r="BG3">
        <f t="shared" ref="BG3:BG66" si="1">BF3-BA3</f>
        <v>-0.29166666666424135</v>
      </c>
      <c r="BH3" t="str">
        <f t="shared" ref="BH3:BH66" si="2">IF(BG3=1,"COMPLY",IF(BG3&lt;1,"COMPLY","NOT COMPLY"))</f>
        <v>COMPLY</v>
      </c>
      <c r="BI3" t="e">
        <f>VLOOKUP(H3,Sheet2!$A$1:$B$270,2,FALSE)</f>
        <v>#N/A</v>
      </c>
    </row>
    <row r="4" spans="1:61">
      <c r="A4">
        <v>3</v>
      </c>
      <c r="B4">
        <v>1002517677</v>
      </c>
      <c r="C4">
        <v>3</v>
      </c>
      <c r="D4" t="s">
        <v>34</v>
      </c>
      <c r="E4">
        <v>5</v>
      </c>
      <c r="F4" t="s">
        <v>595</v>
      </c>
      <c r="G4" t="s">
        <v>83</v>
      </c>
      <c r="H4" t="s">
        <v>232</v>
      </c>
      <c r="I4" t="s">
        <v>213</v>
      </c>
      <c r="J4" t="s">
        <v>214</v>
      </c>
      <c r="K4" t="s">
        <v>149</v>
      </c>
      <c r="M4" t="s">
        <v>240</v>
      </c>
      <c r="N4" t="s">
        <v>216</v>
      </c>
      <c r="O4" s="57">
        <v>46244.543194444443</v>
      </c>
      <c r="P4" s="57">
        <v>46244.740300925929</v>
      </c>
      <c r="Q4">
        <v>69362407</v>
      </c>
      <c r="S4">
        <v>172423220311</v>
      </c>
      <c r="T4" t="s">
        <v>6266</v>
      </c>
      <c r="U4" t="s">
        <v>6267</v>
      </c>
      <c r="V4" t="s">
        <v>6268</v>
      </c>
      <c r="Z4">
        <v>115.27735319999999</v>
      </c>
      <c r="AA4">
        <v>-8.5787233000000001</v>
      </c>
      <c r="AB4" t="s">
        <v>6269</v>
      </c>
      <c r="AC4" t="s">
        <v>230</v>
      </c>
      <c r="AL4" t="s">
        <v>218</v>
      </c>
      <c r="AM4" t="s">
        <v>6270</v>
      </c>
      <c r="AN4" t="s">
        <v>6</v>
      </c>
      <c r="AO4" s="57">
        <v>46303.548472222225</v>
      </c>
      <c r="AP4" s="57">
        <v>46245.625</v>
      </c>
      <c r="AR4" t="s">
        <v>241</v>
      </c>
      <c r="AS4" t="s">
        <v>648</v>
      </c>
      <c r="AT4" t="s">
        <v>231</v>
      </c>
      <c r="AV4" t="s">
        <v>240</v>
      </c>
      <c r="AW4" t="s">
        <v>567</v>
      </c>
      <c r="AX4" t="s">
        <v>223</v>
      </c>
      <c r="BA4" s="57">
        <v>46245.625</v>
      </c>
      <c r="BB4" t="s">
        <v>6270</v>
      </c>
      <c r="BF4" s="6" t="e">
        <f t="shared" si="0"/>
        <v>#NUM!</v>
      </c>
      <c r="BG4" t="e">
        <f t="shared" si="1"/>
        <v>#NUM!</v>
      </c>
      <c r="BH4" t="e">
        <f t="shared" si="2"/>
        <v>#NUM!</v>
      </c>
      <c r="BI4" t="str">
        <f>VLOOKUP(H4,Sheet2!$A$1:$B$270,2,FALSE)</f>
        <v>SANUR</v>
      </c>
    </row>
    <row r="5" spans="1:61">
      <c r="A5">
        <v>4</v>
      </c>
      <c r="B5">
        <v>1002511325</v>
      </c>
      <c r="C5">
        <v>3</v>
      </c>
      <c r="D5" t="s">
        <v>38</v>
      </c>
      <c r="E5">
        <v>5</v>
      </c>
      <c r="F5" t="s">
        <v>90</v>
      </c>
      <c r="G5" t="s">
        <v>96</v>
      </c>
      <c r="H5" t="s">
        <v>491</v>
      </c>
      <c r="I5" t="s">
        <v>213</v>
      </c>
      <c r="J5" t="s">
        <v>214</v>
      </c>
      <c r="K5" t="s">
        <v>149</v>
      </c>
      <c r="L5" t="s">
        <v>215</v>
      </c>
      <c r="M5" t="s">
        <v>76</v>
      </c>
      <c r="N5" t="s">
        <v>216</v>
      </c>
      <c r="O5" s="57">
        <v>46239.782592592594</v>
      </c>
      <c r="P5" s="57">
        <v>46240.656319444446</v>
      </c>
      <c r="Q5">
        <v>69359485</v>
      </c>
      <c r="S5">
        <v>152638204277</v>
      </c>
      <c r="T5" t="s">
        <v>1248</v>
      </c>
      <c r="U5" t="s">
        <v>1249</v>
      </c>
      <c r="V5" t="s">
        <v>1250</v>
      </c>
      <c r="Z5">
        <v>111.763418474533</v>
      </c>
      <c r="AA5">
        <v>-8.1063936560634104</v>
      </c>
      <c r="AB5" t="s">
        <v>1251</v>
      </c>
      <c r="AC5" t="s">
        <v>237</v>
      </c>
      <c r="AL5" t="s">
        <v>218</v>
      </c>
      <c r="AM5" t="s">
        <v>1252</v>
      </c>
      <c r="AN5" t="s">
        <v>6</v>
      </c>
      <c r="AO5" s="57">
        <v>46150.788159722222</v>
      </c>
      <c r="AP5" s="57">
        <v>46240.625</v>
      </c>
      <c r="AR5" t="s">
        <v>219</v>
      </c>
      <c r="AS5" t="s">
        <v>96</v>
      </c>
      <c r="AT5" t="s">
        <v>231</v>
      </c>
      <c r="AU5">
        <v>20260806</v>
      </c>
      <c r="AV5" t="s">
        <v>222</v>
      </c>
      <c r="AW5" t="s">
        <v>1056</v>
      </c>
      <c r="AX5" t="s">
        <v>223</v>
      </c>
      <c r="BA5" s="57">
        <v>46240.625</v>
      </c>
      <c r="BB5" t="s">
        <v>1252</v>
      </c>
      <c r="BC5">
        <v>2026</v>
      </c>
      <c r="BD5">
        <v>8</v>
      </c>
      <c r="BE5">
        <v>6</v>
      </c>
      <c r="BF5" s="6">
        <f t="shared" si="0"/>
        <v>46240</v>
      </c>
      <c r="BG5">
        <f t="shared" si="1"/>
        <v>-0.625</v>
      </c>
      <c r="BH5" t="str">
        <f t="shared" si="2"/>
        <v>COMPLY</v>
      </c>
      <c r="BI5" t="str">
        <f>VLOOKUP(H5,Sheet2!$A$1:$B$270,2,FALSE)</f>
        <v>PONOROGO</v>
      </c>
    </row>
    <row r="6" spans="1:61">
      <c r="A6">
        <v>5</v>
      </c>
      <c r="B6">
        <v>1002506693</v>
      </c>
      <c r="C6">
        <v>3</v>
      </c>
      <c r="D6" t="s">
        <v>59</v>
      </c>
      <c r="E6">
        <v>4</v>
      </c>
      <c r="F6" t="s">
        <v>224</v>
      </c>
      <c r="G6" t="s">
        <v>621</v>
      </c>
      <c r="H6" t="s">
        <v>945</v>
      </c>
      <c r="I6" t="s">
        <v>213</v>
      </c>
      <c r="J6" t="s">
        <v>214</v>
      </c>
      <c r="K6" t="s">
        <v>149</v>
      </c>
      <c r="L6" t="s">
        <v>215</v>
      </c>
      <c r="M6" t="s">
        <v>76</v>
      </c>
      <c r="N6" t="s">
        <v>216</v>
      </c>
      <c r="O6" s="57">
        <v>46238.31453703704</v>
      </c>
      <c r="P6" s="57">
        <v>46238.546435185184</v>
      </c>
      <c r="Q6">
        <v>69357861</v>
      </c>
      <c r="S6">
        <v>143385101104</v>
      </c>
      <c r="T6" t="s">
        <v>1253</v>
      </c>
      <c r="U6" t="s">
        <v>1254</v>
      </c>
      <c r="V6" t="s">
        <v>1255</v>
      </c>
      <c r="Z6">
        <v>109.313632</v>
      </c>
      <c r="AA6">
        <v>-7.6915800000000001</v>
      </c>
      <c r="AB6" t="s">
        <v>1256</v>
      </c>
      <c r="AC6" t="s">
        <v>237</v>
      </c>
      <c r="AL6" t="s">
        <v>218</v>
      </c>
      <c r="AM6" t="s">
        <v>1257</v>
      </c>
      <c r="AN6" t="s">
        <v>6</v>
      </c>
      <c r="AO6" s="57">
        <v>46120.319537037038</v>
      </c>
      <c r="AP6" s="57">
        <v>46239.333333333336</v>
      </c>
      <c r="AR6" t="s">
        <v>219</v>
      </c>
      <c r="AS6" t="s">
        <v>641</v>
      </c>
      <c r="AT6" t="s">
        <v>231</v>
      </c>
      <c r="AU6">
        <v>20260804</v>
      </c>
      <c r="AV6" t="s">
        <v>222</v>
      </c>
      <c r="AW6" t="s">
        <v>1056</v>
      </c>
      <c r="AX6" t="s">
        <v>223</v>
      </c>
      <c r="BA6" s="57">
        <v>46239.333333333336</v>
      </c>
      <c r="BB6" t="s">
        <v>1257</v>
      </c>
      <c r="BC6">
        <v>2026</v>
      </c>
      <c r="BD6">
        <v>8</v>
      </c>
      <c r="BE6">
        <v>4</v>
      </c>
      <c r="BF6" s="6">
        <f t="shared" si="0"/>
        <v>46238</v>
      </c>
      <c r="BG6">
        <f t="shared" si="1"/>
        <v>-1.3333333333357587</v>
      </c>
      <c r="BH6" t="str">
        <f t="shared" si="2"/>
        <v>COMPLY</v>
      </c>
      <c r="BI6" t="e">
        <f>VLOOKUP(H6,Sheet2!$A$1:$B$270,2,FALSE)</f>
        <v>#N/A</v>
      </c>
    </row>
    <row r="7" spans="1:61">
      <c r="A7">
        <v>6</v>
      </c>
      <c r="B7">
        <v>1002512289</v>
      </c>
      <c r="C7">
        <v>3</v>
      </c>
      <c r="D7" t="s">
        <v>49</v>
      </c>
      <c r="E7">
        <v>4</v>
      </c>
      <c r="F7" t="s">
        <v>253</v>
      </c>
      <c r="G7" t="s">
        <v>556</v>
      </c>
      <c r="H7" t="s">
        <v>1012</v>
      </c>
      <c r="I7" t="s">
        <v>213</v>
      </c>
      <c r="J7" t="s">
        <v>214</v>
      </c>
      <c r="K7" t="s">
        <v>149</v>
      </c>
      <c r="M7" t="s">
        <v>76</v>
      </c>
      <c r="N7" t="s">
        <v>216</v>
      </c>
      <c r="O7" s="57">
        <v>46240.538576388892</v>
      </c>
      <c r="P7" s="57">
        <v>46240.590405092589</v>
      </c>
      <c r="Q7">
        <v>69357257</v>
      </c>
      <c r="S7">
        <v>146284106910</v>
      </c>
      <c r="T7" t="s">
        <v>1258</v>
      </c>
      <c r="U7" t="s">
        <v>1259</v>
      </c>
      <c r="V7" t="s">
        <v>1260</v>
      </c>
      <c r="Z7">
        <v>109.04882600000001</v>
      </c>
      <c r="AA7">
        <v>-6.857437</v>
      </c>
      <c r="AB7" t="s">
        <v>1261</v>
      </c>
      <c r="AC7" t="s">
        <v>226</v>
      </c>
      <c r="AL7" t="s">
        <v>218</v>
      </c>
      <c r="AM7" t="s">
        <v>1262</v>
      </c>
      <c r="AN7" t="s">
        <v>6</v>
      </c>
      <c r="AO7" s="57">
        <v>46181.549212962964</v>
      </c>
      <c r="AR7" t="s">
        <v>219</v>
      </c>
      <c r="AS7" t="s">
        <v>220</v>
      </c>
      <c r="AT7" t="s">
        <v>231</v>
      </c>
      <c r="AU7">
        <v>20260806</v>
      </c>
      <c r="AV7" t="s">
        <v>222</v>
      </c>
      <c r="AW7" t="s">
        <v>565</v>
      </c>
      <c r="AX7" t="s">
        <v>223</v>
      </c>
      <c r="BA7" s="57">
        <v>46240.291666666664</v>
      </c>
      <c r="BB7" t="s">
        <v>1262</v>
      </c>
      <c r="BC7">
        <v>2026</v>
      </c>
      <c r="BD7">
        <v>8</v>
      </c>
      <c r="BE7">
        <v>6</v>
      </c>
      <c r="BF7" s="6">
        <f t="shared" si="0"/>
        <v>46240</v>
      </c>
      <c r="BG7">
        <f t="shared" si="1"/>
        <v>-0.29166666666424135</v>
      </c>
      <c r="BH7" t="str">
        <f t="shared" si="2"/>
        <v>COMPLY</v>
      </c>
      <c r="BI7" t="e">
        <f>VLOOKUP(H7,Sheet2!$A$1:$B$270,2,FALSE)</f>
        <v>#N/A</v>
      </c>
    </row>
    <row r="8" spans="1:61">
      <c r="A8">
        <v>7</v>
      </c>
      <c r="B8">
        <v>1002504852</v>
      </c>
      <c r="C8">
        <v>3</v>
      </c>
      <c r="D8" t="s">
        <v>45</v>
      </c>
      <c r="E8">
        <v>5</v>
      </c>
      <c r="F8" t="s">
        <v>211</v>
      </c>
      <c r="G8" t="s">
        <v>118</v>
      </c>
      <c r="H8" t="s">
        <v>212</v>
      </c>
      <c r="I8" t="s">
        <v>213</v>
      </c>
      <c r="J8" t="s">
        <v>214</v>
      </c>
      <c r="K8" t="s">
        <v>149</v>
      </c>
      <c r="L8" t="s">
        <v>215</v>
      </c>
      <c r="M8" t="s">
        <v>582</v>
      </c>
      <c r="N8" t="s">
        <v>216</v>
      </c>
      <c r="O8" s="57">
        <v>46235.711759259262</v>
      </c>
      <c r="P8" s="57">
        <v>46237.666296296295</v>
      </c>
      <c r="Q8">
        <v>69356869</v>
      </c>
      <c r="S8">
        <v>172606791709</v>
      </c>
      <c r="T8" t="s">
        <v>1263</v>
      </c>
      <c r="U8" t="s">
        <v>1264</v>
      </c>
      <c r="V8" t="s">
        <v>1265</v>
      </c>
      <c r="Z8">
        <v>117.4378584</v>
      </c>
      <c r="AA8">
        <v>-8.6448596000000002</v>
      </c>
      <c r="AB8" t="s">
        <v>1266</v>
      </c>
      <c r="AC8" t="s">
        <v>237</v>
      </c>
      <c r="AL8" t="s">
        <v>218</v>
      </c>
      <c r="AM8" t="s">
        <v>1267</v>
      </c>
      <c r="AN8" t="s">
        <v>6</v>
      </c>
      <c r="AO8" s="57">
        <v>46030.715254629627</v>
      </c>
      <c r="AP8" s="57">
        <v>46236.625</v>
      </c>
      <c r="AQ8" t="s">
        <v>930</v>
      </c>
      <c r="AR8" t="s">
        <v>14</v>
      </c>
      <c r="AS8" t="s">
        <v>220</v>
      </c>
      <c r="AT8" t="s">
        <v>231</v>
      </c>
      <c r="AV8" t="s">
        <v>1268</v>
      </c>
      <c r="AW8" t="s">
        <v>1056</v>
      </c>
      <c r="AX8" t="s">
        <v>223</v>
      </c>
      <c r="BA8" s="57">
        <v>46236.625</v>
      </c>
      <c r="BB8" t="s">
        <v>1267</v>
      </c>
      <c r="BF8" s="6" t="e">
        <f t="shared" si="0"/>
        <v>#NUM!</v>
      </c>
      <c r="BG8" t="e">
        <f t="shared" si="1"/>
        <v>#NUM!</v>
      </c>
      <c r="BH8" t="e">
        <f t="shared" si="2"/>
        <v>#NUM!</v>
      </c>
      <c r="BI8" t="str">
        <f>VLOOKUP(H8,Sheet2!$A$1:$B$270,2,FALSE)</f>
        <v>SUMBAWA</v>
      </c>
    </row>
    <row r="9" spans="1:61">
      <c r="A9">
        <v>8</v>
      </c>
      <c r="B9">
        <v>1002507635</v>
      </c>
      <c r="C9">
        <v>3</v>
      </c>
      <c r="D9" t="s">
        <v>59</v>
      </c>
      <c r="E9">
        <v>4</v>
      </c>
      <c r="F9" t="s">
        <v>243</v>
      </c>
      <c r="G9" t="s">
        <v>262</v>
      </c>
      <c r="H9" t="s">
        <v>263</v>
      </c>
      <c r="I9" t="s">
        <v>213</v>
      </c>
      <c r="J9" t="s">
        <v>214</v>
      </c>
      <c r="K9" t="s">
        <v>149</v>
      </c>
      <c r="M9" t="s">
        <v>1014</v>
      </c>
      <c r="N9" t="s">
        <v>216</v>
      </c>
      <c r="O9" s="57">
        <v>46238.463275462964</v>
      </c>
      <c r="P9" s="57">
        <v>46238.464062500003</v>
      </c>
      <c r="Q9">
        <v>69358103</v>
      </c>
      <c r="S9">
        <v>141373127381</v>
      </c>
      <c r="T9" t="s">
        <v>1269</v>
      </c>
      <c r="Z9">
        <v>109.93055092246</v>
      </c>
      <c r="AA9">
        <v>-7.26728667952493</v>
      </c>
      <c r="AB9" t="s">
        <v>1270</v>
      </c>
      <c r="AC9" t="s">
        <v>293</v>
      </c>
      <c r="AO9" s="57">
        <v>46120.465902777774</v>
      </c>
      <c r="AR9" t="s">
        <v>6</v>
      </c>
      <c r="AS9" t="s">
        <v>220</v>
      </c>
      <c r="AT9" t="s">
        <v>231</v>
      </c>
      <c r="AV9" t="s">
        <v>1015</v>
      </c>
      <c r="AW9" t="s">
        <v>1072</v>
      </c>
      <c r="AX9" t="s">
        <v>223</v>
      </c>
      <c r="BF9" s="6" t="e">
        <f t="shared" si="0"/>
        <v>#NUM!</v>
      </c>
      <c r="BG9" t="e">
        <f t="shared" si="1"/>
        <v>#NUM!</v>
      </c>
      <c r="BH9" t="e">
        <f t="shared" si="2"/>
        <v>#NUM!</v>
      </c>
      <c r="BI9" t="e">
        <f>VLOOKUP(H9,Sheet2!$A$1:$B$270,2,FALSE)</f>
        <v>#N/A</v>
      </c>
    </row>
    <row r="10" spans="1:61">
      <c r="A10">
        <v>9</v>
      </c>
      <c r="B10">
        <v>1002506410</v>
      </c>
      <c r="C10">
        <v>3</v>
      </c>
      <c r="D10" t="s">
        <v>34</v>
      </c>
      <c r="E10">
        <v>5</v>
      </c>
      <c r="F10" t="s">
        <v>580</v>
      </c>
      <c r="G10" t="s">
        <v>79</v>
      </c>
      <c r="H10" t="s">
        <v>473</v>
      </c>
      <c r="I10" t="s">
        <v>213</v>
      </c>
      <c r="J10" t="s">
        <v>214</v>
      </c>
      <c r="K10" t="s">
        <v>149</v>
      </c>
      <c r="M10" t="s">
        <v>76</v>
      </c>
      <c r="N10" t="s">
        <v>216</v>
      </c>
      <c r="O10" s="57">
        <v>46237.651307870372</v>
      </c>
      <c r="P10" s="57">
        <v>46240.348379629628</v>
      </c>
      <c r="Q10">
        <v>69357681</v>
      </c>
      <c r="S10">
        <v>172407213022</v>
      </c>
      <c r="T10" t="s">
        <v>1271</v>
      </c>
      <c r="U10" t="s">
        <v>1272</v>
      </c>
      <c r="V10" t="s">
        <v>1273</v>
      </c>
      <c r="Z10">
        <v>115.2996067</v>
      </c>
      <c r="AA10">
        <v>-8.5700833999999997</v>
      </c>
      <c r="AB10" t="s">
        <v>1274</v>
      </c>
      <c r="AC10" t="s">
        <v>230</v>
      </c>
      <c r="AL10" t="s">
        <v>218</v>
      </c>
      <c r="AM10" t="s">
        <v>1275</v>
      </c>
      <c r="AN10" t="s">
        <v>6</v>
      </c>
      <c r="AO10" s="57">
        <v>46089.652627314812</v>
      </c>
      <c r="AP10" s="57">
        <v>46239.333333333336</v>
      </c>
      <c r="AR10" t="s">
        <v>219</v>
      </c>
      <c r="AS10" t="s">
        <v>79</v>
      </c>
      <c r="AT10" t="s">
        <v>231</v>
      </c>
      <c r="AU10">
        <v>20260806</v>
      </c>
      <c r="AV10" t="s">
        <v>222</v>
      </c>
      <c r="AW10" t="s">
        <v>566</v>
      </c>
      <c r="AX10" t="s">
        <v>223</v>
      </c>
      <c r="BA10" s="57">
        <v>46239.333333333336</v>
      </c>
      <c r="BB10" t="s">
        <v>1275</v>
      </c>
      <c r="BC10">
        <v>2026</v>
      </c>
      <c r="BD10">
        <v>8</v>
      </c>
      <c r="BE10">
        <v>6</v>
      </c>
      <c r="BF10" s="6">
        <f t="shared" si="0"/>
        <v>46240</v>
      </c>
      <c r="BG10">
        <f t="shared" si="1"/>
        <v>0.66666666666424135</v>
      </c>
      <c r="BH10" t="str">
        <f t="shared" si="2"/>
        <v>COMPLY</v>
      </c>
      <c r="BI10" t="str">
        <f>VLOOKUP(H10,Sheet2!$A$1:$B$270,2,FALSE)</f>
        <v>GIANYAR</v>
      </c>
    </row>
    <row r="11" spans="1:61">
      <c r="A11">
        <v>10</v>
      </c>
      <c r="B11">
        <v>1002505980</v>
      </c>
      <c r="C11">
        <v>3</v>
      </c>
      <c r="D11" t="s">
        <v>59</v>
      </c>
      <c r="E11">
        <v>4</v>
      </c>
      <c r="F11" t="s">
        <v>224</v>
      </c>
      <c r="G11" t="s">
        <v>621</v>
      </c>
      <c r="H11" t="s">
        <v>1005</v>
      </c>
      <c r="I11" t="s">
        <v>213</v>
      </c>
      <c r="J11" t="s">
        <v>214</v>
      </c>
      <c r="K11" t="s">
        <v>149</v>
      </c>
      <c r="L11" t="s">
        <v>215</v>
      </c>
      <c r="M11" t="s">
        <v>76</v>
      </c>
      <c r="N11" t="s">
        <v>216</v>
      </c>
      <c r="O11" s="57">
        <v>46237.513842592591</v>
      </c>
      <c r="P11" s="57">
        <v>46238.591446759259</v>
      </c>
      <c r="Q11">
        <v>69357450</v>
      </c>
      <c r="S11">
        <v>146391108637</v>
      </c>
      <c r="T11" t="s">
        <v>1276</v>
      </c>
      <c r="U11" t="s">
        <v>1277</v>
      </c>
      <c r="V11" t="s">
        <v>1278</v>
      </c>
      <c r="Z11">
        <v>108.77165973186401</v>
      </c>
      <c r="AA11">
        <v>-7.2986093593107597</v>
      </c>
      <c r="AB11" t="s">
        <v>1279</v>
      </c>
      <c r="AC11" t="s">
        <v>237</v>
      </c>
      <c r="AL11" t="s">
        <v>218</v>
      </c>
      <c r="AM11" t="s">
        <v>1280</v>
      </c>
      <c r="AN11" t="s">
        <v>6</v>
      </c>
      <c r="AO11" s="57">
        <v>46089.517650462964</v>
      </c>
      <c r="AP11" s="57">
        <v>46239.333333333336</v>
      </c>
      <c r="AR11" t="s">
        <v>219</v>
      </c>
      <c r="AS11" t="s">
        <v>1001</v>
      </c>
      <c r="AT11" t="s">
        <v>231</v>
      </c>
      <c r="AU11">
        <v>20260804</v>
      </c>
      <c r="AV11" t="s">
        <v>222</v>
      </c>
      <c r="AW11" t="s">
        <v>238</v>
      </c>
      <c r="AX11" t="s">
        <v>223</v>
      </c>
      <c r="BA11" s="57">
        <v>46239.333333333336</v>
      </c>
      <c r="BB11" t="s">
        <v>1280</v>
      </c>
      <c r="BC11">
        <v>2026</v>
      </c>
      <c r="BD11">
        <v>8</v>
      </c>
      <c r="BE11">
        <v>4</v>
      </c>
      <c r="BF11" s="6">
        <f t="shared" si="0"/>
        <v>46238</v>
      </c>
      <c r="BG11">
        <f t="shared" si="1"/>
        <v>-1.3333333333357587</v>
      </c>
      <c r="BH11" t="str">
        <f t="shared" si="2"/>
        <v>COMPLY</v>
      </c>
      <c r="BI11" t="e">
        <f>VLOOKUP(H11,Sheet2!$A$1:$B$270,2,FALSE)</f>
        <v>#N/A</v>
      </c>
    </row>
    <row r="12" spans="1:61">
      <c r="A12">
        <v>11</v>
      </c>
      <c r="B12">
        <v>1002510663</v>
      </c>
      <c r="C12">
        <v>3</v>
      </c>
      <c r="D12" t="s">
        <v>34</v>
      </c>
      <c r="E12">
        <v>5</v>
      </c>
      <c r="F12" t="s">
        <v>595</v>
      </c>
      <c r="G12" t="s">
        <v>86</v>
      </c>
      <c r="H12" t="s">
        <v>278</v>
      </c>
      <c r="I12" t="s">
        <v>213</v>
      </c>
      <c r="J12" t="s">
        <v>214</v>
      </c>
      <c r="K12" t="s">
        <v>149</v>
      </c>
      <c r="M12" t="s">
        <v>76</v>
      </c>
      <c r="N12" t="s">
        <v>216</v>
      </c>
      <c r="O12" s="57">
        <v>46239.582430555558</v>
      </c>
      <c r="P12" s="57">
        <v>46239.732569444444</v>
      </c>
      <c r="Q12">
        <v>69357156</v>
      </c>
      <c r="S12">
        <v>172418758200</v>
      </c>
      <c r="T12" t="s">
        <v>1281</v>
      </c>
      <c r="U12" t="s">
        <v>1282</v>
      </c>
      <c r="V12" t="s">
        <v>1283</v>
      </c>
      <c r="Z12">
        <v>115.153324</v>
      </c>
      <c r="AA12">
        <v>-8.6430764999999994</v>
      </c>
      <c r="AB12" t="s">
        <v>1284</v>
      </c>
      <c r="AC12" t="s">
        <v>217</v>
      </c>
      <c r="AL12" t="s">
        <v>218</v>
      </c>
      <c r="AM12" t="s">
        <v>1285</v>
      </c>
      <c r="AN12" t="s">
        <v>6</v>
      </c>
      <c r="AO12" s="57">
        <v>46150.59070601852</v>
      </c>
      <c r="AR12" t="s">
        <v>219</v>
      </c>
      <c r="AS12" t="s">
        <v>86</v>
      </c>
      <c r="AT12" t="s">
        <v>231</v>
      </c>
      <c r="AU12">
        <v>20260805</v>
      </c>
      <c r="AV12" t="s">
        <v>222</v>
      </c>
      <c r="AW12" t="s">
        <v>566</v>
      </c>
      <c r="AX12" t="s">
        <v>223</v>
      </c>
      <c r="BA12" s="57">
        <v>46239.291666666664</v>
      </c>
      <c r="BB12" t="s">
        <v>1285</v>
      </c>
      <c r="BC12">
        <v>2026</v>
      </c>
      <c r="BD12">
        <v>8</v>
      </c>
      <c r="BE12">
        <v>5</v>
      </c>
      <c r="BF12" s="6">
        <f t="shared" si="0"/>
        <v>46239</v>
      </c>
      <c r="BG12">
        <f t="shared" si="1"/>
        <v>-0.29166666666424135</v>
      </c>
      <c r="BH12" t="str">
        <f t="shared" si="2"/>
        <v>COMPLY</v>
      </c>
      <c r="BI12" t="str">
        <f>VLOOKUP(H12,Sheet2!$A$1:$B$270,2,FALSE)</f>
        <v>UBUNG</v>
      </c>
    </row>
    <row r="13" spans="1:61">
      <c r="A13">
        <v>12</v>
      </c>
      <c r="B13">
        <v>1002505392</v>
      </c>
      <c r="C13">
        <v>3</v>
      </c>
      <c r="D13" t="s">
        <v>55</v>
      </c>
      <c r="E13">
        <v>5</v>
      </c>
      <c r="F13" t="s">
        <v>228</v>
      </c>
      <c r="G13" t="s">
        <v>121</v>
      </c>
      <c r="H13" t="s">
        <v>449</v>
      </c>
      <c r="I13" t="s">
        <v>213</v>
      </c>
      <c r="J13" t="s">
        <v>214</v>
      </c>
      <c r="K13" t="s">
        <v>149</v>
      </c>
      <c r="L13" t="s">
        <v>215</v>
      </c>
      <c r="M13" t="s">
        <v>76</v>
      </c>
      <c r="N13" t="s">
        <v>216</v>
      </c>
      <c r="O13" s="57">
        <v>46236.724953703706</v>
      </c>
      <c r="P13" s="57">
        <v>46237.72283564815</v>
      </c>
      <c r="Q13">
        <v>69357105</v>
      </c>
      <c r="S13">
        <v>152438901261</v>
      </c>
      <c r="T13" t="s">
        <v>1286</v>
      </c>
      <c r="U13" t="s">
        <v>1287</v>
      </c>
      <c r="V13" t="s">
        <v>1288</v>
      </c>
      <c r="Z13">
        <v>113.339274935424</v>
      </c>
      <c r="AA13">
        <v>-7.1195809693231</v>
      </c>
      <c r="AB13" t="s">
        <v>1289</v>
      </c>
      <c r="AC13" t="s">
        <v>217</v>
      </c>
      <c r="AL13" t="s">
        <v>218</v>
      </c>
      <c r="AM13" t="s">
        <v>1290</v>
      </c>
      <c r="AN13" t="s">
        <v>6</v>
      </c>
      <c r="AO13" s="57">
        <v>46061.725821759261</v>
      </c>
      <c r="AP13" s="57">
        <v>46237.625</v>
      </c>
      <c r="AR13" t="s">
        <v>219</v>
      </c>
      <c r="AS13" t="s">
        <v>220</v>
      </c>
      <c r="AT13" t="s">
        <v>221</v>
      </c>
      <c r="AU13">
        <v>20260803</v>
      </c>
      <c r="AV13" t="s">
        <v>222</v>
      </c>
      <c r="AW13" t="s">
        <v>1024</v>
      </c>
      <c r="AX13" t="s">
        <v>223</v>
      </c>
      <c r="BA13" s="57">
        <v>46237.625</v>
      </c>
      <c r="BB13" t="s">
        <v>1290</v>
      </c>
      <c r="BC13">
        <v>2026</v>
      </c>
      <c r="BD13">
        <v>8</v>
      </c>
      <c r="BE13">
        <v>3</v>
      </c>
      <c r="BF13" s="6">
        <f t="shared" si="0"/>
        <v>46237</v>
      </c>
      <c r="BG13">
        <f t="shared" si="1"/>
        <v>-0.625</v>
      </c>
      <c r="BH13" t="str">
        <f t="shared" si="2"/>
        <v>COMPLY</v>
      </c>
      <c r="BI13" t="str">
        <f>VLOOKUP(H13,Sheet2!$A$1:$B$270,2,FALSE)</f>
        <v>MADURA</v>
      </c>
    </row>
    <row r="14" spans="1:61">
      <c r="A14">
        <v>13</v>
      </c>
      <c r="B14">
        <v>1002510478</v>
      </c>
      <c r="C14">
        <v>3</v>
      </c>
      <c r="D14" t="s">
        <v>59</v>
      </c>
      <c r="E14">
        <v>4</v>
      </c>
      <c r="F14" t="s">
        <v>573</v>
      </c>
      <c r="G14" t="s">
        <v>1046</v>
      </c>
      <c r="H14" t="s">
        <v>1047</v>
      </c>
      <c r="I14" t="s">
        <v>213</v>
      </c>
      <c r="J14" t="s">
        <v>214</v>
      </c>
      <c r="K14" t="s">
        <v>149</v>
      </c>
      <c r="L14" t="s">
        <v>215</v>
      </c>
      <c r="M14" t="s">
        <v>559</v>
      </c>
      <c r="N14" t="s">
        <v>216</v>
      </c>
      <c r="O14" s="57">
        <v>46239.550567129627</v>
      </c>
      <c r="P14" s="57">
        <v>46244.838425925926</v>
      </c>
      <c r="Q14">
        <v>69354224</v>
      </c>
      <c r="T14" t="s">
        <v>1183</v>
      </c>
      <c r="V14" t="s">
        <v>1184</v>
      </c>
      <c r="Z14">
        <v>110.475126</v>
      </c>
      <c r="AA14">
        <v>-7.9772210000000001</v>
      </c>
      <c r="AB14" t="s">
        <v>1185</v>
      </c>
      <c r="AC14" t="s">
        <v>237</v>
      </c>
      <c r="AL14" t="s">
        <v>218</v>
      </c>
      <c r="AM14" t="s">
        <v>1186</v>
      </c>
      <c r="AN14" t="s">
        <v>6</v>
      </c>
      <c r="AO14" s="57">
        <v>46150.559479166666</v>
      </c>
      <c r="AP14" s="57">
        <v>46233</v>
      </c>
      <c r="AR14" t="s">
        <v>6</v>
      </c>
      <c r="AS14" t="s">
        <v>1048</v>
      </c>
      <c r="AT14" t="s">
        <v>231</v>
      </c>
      <c r="AV14" t="s">
        <v>1995</v>
      </c>
      <c r="AW14" t="s">
        <v>554</v>
      </c>
      <c r="AX14" t="s">
        <v>223</v>
      </c>
      <c r="BA14" s="57">
        <v>46233.541666666664</v>
      </c>
      <c r="BB14" t="s">
        <v>1186</v>
      </c>
      <c r="BF14" s="6" t="e">
        <f t="shared" si="0"/>
        <v>#NUM!</v>
      </c>
      <c r="BG14" t="e">
        <f t="shared" si="1"/>
        <v>#NUM!</v>
      </c>
      <c r="BH14" t="e">
        <f t="shared" si="2"/>
        <v>#NUM!</v>
      </c>
      <c r="BI14" t="e">
        <f>VLOOKUP(H14,Sheet2!$A$1:$B$270,2,FALSE)</f>
        <v>#N/A</v>
      </c>
    </row>
    <row r="15" spans="1:61">
      <c r="A15">
        <v>14</v>
      </c>
      <c r="B15">
        <v>1002512830</v>
      </c>
      <c r="C15">
        <v>3</v>
      </c>
      <c r="D15" t="s">
        <v>34</v>
      </c>
      <c r="E15">
        <v>5</v>
      </c>
      <c r="F15" t="s">
        <v>595</v>
      </c>
      <c r="G15" t="s">
        <v>83</v>
      </c>
      <c r="H15" t="s">
        <v>391</v>
      </c>
      <c r="I15" t="s">
        <v>213</v>
      </c>
      <c r="J15" t="s">
        <v>214</v>
      </c>
      <c r="K15" t="s">
        <v>149</v>
      </c>
      <c r="L15" t="s">
        <v>215</v>
      </c>
      <c r="M15" t="s">
        <v>582</v>
      </c>
      <c r="N15" t="s">
        <v>216</v>
      </c>
      <c r="O15" s="57">
        <v>46240.631203703706</v>
      </c>
      <c r="P15" s="57">
        <v>46243.678819444445</v>
      </c>
      <c r="Q15">
        <v>69360114</v>
      </c>
      <c r="S15">
        <v>172422212689</v>
      </c>
      <c r="T15" t="s">
        <v>1291</v>
      </c>
      <c r="U15" t="s">
        <v>1292</v>
      </c>
      <c r="V15" t="s">
        <v>1293</v>
      </c>
      <c r="Z15">
        <v>115.25310570000001</v>
      </c>
      <c r="AA15">
        <v>-8.6396125000000001</v>
      </c>
      <c r="AB15" t="s">
        <v>1294</v>
      </c>
      <c r="AC15" t="s">
        <v>237</v>
      </c>
      <c r="AL15" t="s">
        <v>218</v>
      </c>
      <c r="AM15" t="s">
        <v>1295</v>
      </c>
      <c r="AN15" t="s">
        <v>6</v>
      </c>
      <c r="AO15" s="57">
        <v>46181.642870370371</v>
      </c>
      <c r="AP15" s="57">
        <v>46241.541666666664</v>
      </c>
      <c r="AQ15" t="s">
        <v>249</v>
      </c>
      <c r="AR15" t="s">
        <v>14</v>
      </c>
      <c r="AS15" t="s">
        <v>648</v>
      </c>
      <c r="AT15" t="s">
        <v>231</v>
      </c>
      <c r="AV15" t="s">
        <v>4511</v>
      </c>
      <c r="AW15" t="s">
        <v>1064</v>
      </c>
      <c r="AX15" t="s">
        <v>223</v>
      </c>
      <c r="BA15" s="57">
        <v>46241.541666666664</v>
      </c>
      <c r="BB15" t="s">
        <v>1295</v>
      </c>
      <c r="BF15" s="6" t="e">
        <f t="shared" si="0"/>
        <v>#NUM!</v>
      </c>
      <c r="BG15" t="e">
        <f t="shared" si="1"/>
        <v>#NUM!</v>
      </c>
      <c r="BH15" t="e">
        <f t="shared" si="2"/>
        <v>#NUM!</v>
      </c>
      <c r="BI15" t="str">
        <f>VLOOKUP(H15,Sheet2!$A$1:$B$270,2,FALSE)</f>
        <v>SANUR</v>
      </c>
    </row>
    <row r="16" spans="1:61">
      <c r="A16">
        <v>15</v>
      </c>
      <c r="B16">
        <v>1002506284</v>
      </c>
      <c r="C16">
        <v>3</v>
      </c>
      <c r="D16" t="s">
        <v>34</v>
      </c>
      <c r="E16">
        <v>5</v>
      </c>
      <c r="F16" t="s">
        <v>595</v>
      </c>
      <c r="G16" t="s">
        <v>86</v>
      </c>
      <c r="H16" t="s">
        <v>307</v>
      </c>
      <c r="I16" t="s">
        <v>213</v>
      </c>
      <c r="J16" t="s">
        <v>214</v>
      </c>
      <c r="K16" t="s">
        <v>149</v>
      </c>
      <c r="M16" t="s">
        <v>582</v>
      </c>
      <c r="N16" t="s">
        <v>1062</v>
      </c>
      <c r="O16" s="57">
        <v>46237.611759259256</v>
      </c>
      <c r="P16" s="57">
        <v>46239.445277777777</v>
      </c>
      <c r="Q16">
        <v>69357651</v>
      </c>
      <c r="S16">
        <v>172416797776</v>
      </c>
      <c r="T16" t="s">
        <v>1296</v>
      </c>
      <c r="U16" t="s">
        <v>1297</v>
      </c>
      <c r="V16" t="s">
        <v>1298</v>
      </c>
      <c r="Z16">
        <v>115.1821587</v>
      </c>
      <c r="AA16">
        <v>-8.6756408999999994</v>
      </c>
      <c r="AB16" t="s">
        <v>1299</v>
      </c>
      <c r="AC16" t="s">
        <v>226</v>
      </c>
      <c r="AL16" t="s">
        <v>218</v>
      </c>
      <c r="AM16" t="s">
        <v>1300</v>
      </c>
      <c r="AN16" t="s">
        <v>6</v>
      </c>
      <c r="AO16" s="57">
        <v>46089.621736111112</v>
      </c>
      <c r="AP16" s="57">
        <v>46238.541666666664</v>
      </c>
      <c r="AQ16" t="s">
        <v>249</v>
      </c>
      <c r="AR16" t="s">
        <v>14</v>
      </c>
      <c r="AS16" t="s">
        <v>650</v>
      </c>
      <c r="AT16" t="s">
        <v>231</v>
      </c>
      <c r="AV16" t="s">
        <v>1301</v>
      </c>
      <c r="AW16" t="s">
        <v>607</v>
      </c>
      <c r="AX16" t="s">
        <v>223</v>
      </c>
      <c r="BA16" s="57">
        <v>46238.541666666664</v>
      </c>
      <c r="BB16" t="s">
        <v>1300</v>
      </c>
      <c r="BF16" s="6" t="e">
        <f t="shared" si="0"/>
        <v>#NUM!</v>
      </c>
      <c r="BG16" t="e">
        <f t="shared" si="1"/>
        <v>#NUM!</v>
      </c>
      <c r="BH16" t="e">
        <f t="shared" si="2"/>
        <v>#NUM!</v>
      </c>
      <c r="BI16" t="str">
        <f>VLOOKUP(H16,Sheet2!$A$1:$B$270,2,FALSE)</f>
        <v>UBUNG</v>
      </c>
    </row>
    <row r="17" spans="1:61">
      <c r="A17">
        <v>16</v>
      </c>
      <c r="B17">
        <v>1002512981</v>
      </c>
      <c r="C17">
        <v>3</v>
      </c>
      <c r="D17" t="s">
        <v>45</v>
      </c>
      <c r="E17">
        <v>5</v>
      </c>
      <c r="F17" t="s">
        <v>211</v>
      </c>
      <c r="G17" t="s">
        <v>110</v>
      </c>
      <c r="H17" t="s">
        <v>250</v>
      </c>
      <c r="I17" t="s">
        <v>213</v>
      </c>
      <c r="J17" t="s">
        <v>214</v>
      </c>
      <c r="K17" t="s">
        <v>149</v>
      </c>
      <c r="M17" t="s">
        <v>279</v>
      </c>
      <c r="N17" t="s">
        <v>216</v>
      </c>
      <c r="O17" s="57">
        <v>46240.658703703702</v>
      </c>
      <c r="P17" s="57">
        <v>46244.380046296297</v>
      </c>
      <c r="Q17">
        <v>69356981</v>
      </c>
      <c r="S17">
        <v>172616801799</v>
      </c>
      <c r="T17" t="s">
        <v>1302</v>
      </c>
      <c r="U17" t="s">
        <v>1303</v>
      </c>
      <c r="V17" t="s">
        <v>1304</v>
      </c>
      <c r="Z17">
        <v>118.723395497406</v>
      </c>
      <c r="AA17">
        <v>-8.4621556420658806</v>
      </c>
      <c r="AB17" t="s">
        <v>1305</v>
      </c>
      <c r="AC17" t="s">
        <v>292</v>
      </c>
      <c r="AL17" t="s">
        <v>218</v>
      </c>
      <c r="AM17" t="s">
        <v>1306</v>
      </c>
      <c r="AN17" t="s">
        <v>6</v>
      </c>
      <c r="AO17" s="57">
        <v>46181.673981481479</v>
      </c>
      <c r="AQ17" t="s">
        <v>930</v>
      </c>
      <c r="AR17" t="s">
        <v>280</v>
      </c>
      <c r="AS17" t="s">
        <v>220</v>
      </c>
      <c r="AT17" t="s">
        <v>231</v>
      </c>
      <c r="AV17" t="s">
        <v>6271</v>
      </c>
      <c r="AW17" t="s">
        <v>566</v>
      </c>
      <c r="AX17" t="s">
        <v>223</v>
      </c>
      <c r="BA17" s="57">
        <v>46240.291666666664</v>
      </c>
      <c r="BB17" t="s">
        <v>1306</v>
      </c>
      <c r="BF17" s="6" t="e">
        <f t="shared" si="0"/>
        <v>#NUM!</v>
      </c>
      <c r="BG17" t="e">
        <f t="shared" si="1"/>
        <v>#NUM!</v>
      </c>
      <c r="BH17" t="e">
        <f t="shared" si="2"/>
        <v>#NUM!</v>
      </c>
      <c r="BI17" t="str">
        <f>VLOOKUP(H17,Sheet2!$A$1:$B$270,2,FALSE)</f>
        <v>BIMA</v>
      </c>
    </row>
    <row r="18" spans="1:61">
      <c r="A18">
        <v>17</v>
      </c>
      <c r="B18">
        <v>1002511329</v>
      </c>
      <c r="C18">
        <v>3</v>
      </c>
      <c r="D18" t="s">
        <v>45</v>
      </c>
      <c r="E18">
        <v>5</v>
      </c>
      <c r="F18" t="s">
        <v>211</v>
      </c>
      <c r="G18" t="s">
        <v>116</v>
      </c>
      <c r="H18" t="s">
        <v>368</v>
      </c>
      <c r="I18" t="s">
        <v>213</v>
      </c>
      <c r="J18" t="s">
        <v>214</v>
      </c>
      <c r="K18" t="s">
        <v>149</v>
      </c>
      <c r="L18" t="s">
        <v>215</v>
      </c>
      <c r="M18" t="s">
        <v>76</v>
      </c>
      <c r="N18" t="s">
        <v>216</v>
      </c>
      <c r="O18" s="57">
        <v>46239.786770833336</v>
      </c>
      <c r="P18" s="57">
        <v>46240.788541666669</v>
      </c>
      <c r="Q18">
        <v>69359506</v>
      </c>
      <c r="S18">
        <v>172619203320</v>
      </c>
      <c r="T18" t="s">
        <v>1307</v>
      </c>
      <c r="U18" t="s">
        <v>1308</v>
      </c>
      <c r="V18" t="s">
        <v>1309</v>
      </c>
      <c r="Z18">
        <v>116.628341116011</v>
      </c>
      <c r="AA18">
        <v>-8.5629882572697795</v>
      </c>
      <c r="AB18" t="s">
        <v>1310</v>
      </c>
      <c r="AC18" t="s">
        <v>217</v>
      </c>
      <c r="AL18" t="s">
        <v>218</v>
      </c>
      <c r="AM18" t="s">
        <v>1311</v>
      </c>
      <c r="AN18" t="s">
        <v>6</v>
      </c>
      <c r="AO18" s="57">
        <v>46150.788159722222</v>
      </c>
      <c r="AP18" s="57">
        <v>46242.625</v>
      </c>
      <c r="AR18" t="s">
        <v>219</v>
      </c>
      <c r="AS18" t="s">
        <v>579</v>
      </c>
      <c r="AT18" t="s">
        <v>231</v>
      </c>
      <c r="AU18">
        <v>20260806</v>
      </c>
      <c r="AV18" t="s">
        <v>222</v>
      </c>
      <c r="AW18" t="s">
        <v>1056</v>
      </c>
      <c r="AX18" t="s">
        <v>223</v>
      </c>
      <c r="BA18" s="57">
        <v>46242.625</v>
      </c>
      <c r="BB18" t="s">
        <v>1311</v>
      </c>
      <c r="BC18">
        <v>2026</v>
      </c>
      <c r="BD18">
        <v>8</v>
      </c>
      <c r="BE18">
        <v>6</v>
      </c>
      <c r="BF18" s="6">
        <f t="shared" si="0"/>
        <v>46240</v>
      </c>
      <c r="BG18">
        <f t="shared" si="1"/>
        <v>-2.625</v>
      </c>
      <c r="BH18" t="str">
        <f t="shared" si="2"/>
        <v>COMPLY</v>
      </c>
      <c r="BI18" t="str">
        <f>VLOOKUP(H18,Sheet2!$A$1:$B$270,2,FALSE)</f>
        <v>SELONG</v>
      </c>
    </row>
    <row r="19" spans="1:61">
      <c r="A19">
        <v>18</v>
      </c>
      <c r="B19">
        <v>1002504878</v>
      </c>
      <c r="C19">
        <v>3</v>
      </c>
      <c r="D19" t="s">
        <v>49</v>
      </c>
      <c r="E19">
        <v>4</v>
      </c>
      <c r="F19" t="s">
        <v>253</v>
      </c>
      <c r="G19" t="s">
        <v>558</v>
      </c>
      <c r="H19" t="s">
        <v>562</v>
      </c>
      <c r="I19" t="s">
        <v>213</v>
      </c>
      <c r="J19" t="s">
        <v>214</v>
      </c>
      <c r="K19" t="s">
        <v>149</v>
      </c>
      <c r="M19" t="s">
        <v>76</v>
      </c>
      <c r="N19" t="s">
        <v>216</v>
      </c>
      <c r="O19" s="57">
        <v>46235.72892361111</v>
      </c>
      <c r="P19" s="57">
        <v>46235.804363425923</v>
      </c>
      <c r="Q19">
        <v>69356286</v>
      </c>
      <c r="S19">
        <v>142278112604</v>
      </c>
      <c r="T19" t="s">
        <v>1312</v>
      </c>
      <c r="U19" t="s">
        <v>1313</v>
      </c>
      <c r="V19" t="s">
        <v>1314</v>
      </c>
      <c r="Z19">
        <v>109.379239373018</v>
      </c>
      <c r="AA19">
        <v>-6.8895426887887901</v>
      </c>
      <c r="AB19" t="s">
        <v>1315</v>
      </c>
      <c r="AC19" t="s">
        <v>217</v>
      </c>
      <c r="AL19" t="s">
        <v>218</v>
      </c>
      <c r="AM19" t="s">
        <v>1316</v>
      </c>
      <c r="AN19" t="s">
        <v>6</v>
      </c>
      <c r="AO19" s="57">
        <v>46030.735995370371</v>
      </c>
      <c r="AR19" t="s">
        <v>219</v>
      </c>
      <c r="AS19" t="s">
        <v>220</v>
      </c>
      <c r="AT19" t="s">
        <v>231</v>
      </c>
      <c r="AU19">
        <v>20260801</v>
      </c>
      <c r="AV19" t="s">
        <v>222</v>
      </c>
      <c r="AW19" t="s">
        <v>578</v>
      </c>
      <c r="AX19" t="s">
        <v>223</v>
      </c>
      <c r="BA19" s="57">
        <v>46235.291666666664</v>
      </c>
      <c r="BB19" t="s">
        <v>1316</v>
      </c>
      <c r="BC19">
        <v>2026</v>
      </c>
      <c r="BD19">
        <v>8</v>
      </c>
      <c r="BE19">
        <v>1</v>
      </c>
      <c r="BF19" s="6">
        <f t="shared" si="0"/>
        <v>46235</v>
      </c>
      <c r="BG19">
        <f t="shared" si="1"/>
        <v>-0.29166666666424135</v>
      </c>
      <c r="BH19" t="str">
        <f t="shared" si="2"/>
        <v>COMPLY</v>
      </c>
      <c r="BI19" t="e">
        <f>VLOOKUP(H19,Sheet2!$A$1:$B$270,2,FALSE)</f>
        <v>#N/A</v>
      </c>
    </row>
    <row r="20" spans="1:61">
      <c r="A20">
        <v>19</v>
      </c>
      <c r="B20">
        <v>1002513395</v>
      </c>
      <c r="C20">
        <v>3</v>
      </c>
      <c r="D20" t="s">
        <v>42</v>
      </c>
      <c r="E20">
        <v>5</v>
      </c>
      <c r="F20" t="s">
        <v>102</v>
      </c>
      <c r="G20" t="s">
        <v>99</v>
      </c>
      <c r="H20" t="s">
        <v>462</v>
      </c>
      <c r="I20" t="s">
        <v>213</v>
      </c>
      <c r="J20" t="s">
        <v>214</v>
      </c>
      <c r="K20" t="s">
        <v>149</v>
      </c>
      <c r="L20" t="s">
        <v>215</v>
      </c>
      <c r="M20" t="s">
        <v>76</v>
      </c>
      <c r="N20" t="s">
        <v>216</v>
      </c>
      <c r="O20" s="57">
        <v>46240.747175925928</v>
      </c>
      <c r="P20" s="57">
        <v>46241.456226851849</v>
      </c>
      <c r="Q20">
        <v>69360314</v>
      </c>
      <c r="S20">
        <v>152518202023</v>
      </c>
      <c r="T20" t="s">
        <v>1055</v>
      </c>
      <c r="U20" t="s">
        <v>1317</v>
      </c>
      <c r="V20" t="s">
        <v>1318</v>
      </c>
      <c r="Z20">
        <v>114.400153644382</v>
      </c>
      <c r="AA20">
        <v>-7.98969230876253</v>
      </c>
      <c r="AB20" t="s">
        <v>1319</v>
      </c>
      <c r="AC20" t="s">
        <v>217</v>
      </c>
      <c r="AL20" t="s">
        <v>218</v>
      </c>
      <c r="AM20" t="s">
        <v>1320</v>
      </c>
      <c r="AN20" t="s">
        <v>6</v>
      </c>
      <c r="AO20" s="57">
        <v>46181.756782407407</v>
      </c>
      <c r="AP20" s="57">
        <v>46241.625</v>
      </c>
      <c r="AR20" t="s">
        <v>219</v>
      </c>
      <c r="AS20" t="s">
        <v>99</v>
      </c>
      <c r="AT20" t="s">
        <v>231</v>
      </c>
      <c r="AU20">
        <v>20260807</v>
      </c>
      <c r="AV20" t="s">
        <v>222</v>
      </c>
      <c r="AW20" t="s">
        <v>1058</v>
      </c>
      <c r="AX20" t="s">
        <v>223</v>
      </c>
      <c r="BA20" s="57">
        <v>46241.625</v>
      </c>
      <c r="BB20" t="s">
        <v>1320</v>
      </c>
      <c r="BC20">
        <v>2026</v>
      </c>
      <c r="BD20">
        <v>8</v>
      </c>
      <c r="BE20">
        <v>7</v>
      </c>
      <c r="BF20" s="6">
        <f t="shared" si="0"/>
        <v>46241</v>
      </c>
      <c r="BG20">
        <f t="shared" si="1"/>
        <v>-0.625</v>
      </c>
      <c r="BH20" t="str">
        <f t="shared" si="2"/>
        <v>COMPLY</v>
      </c>
      <c r="BI20" t="str">
        <f>VLOOKUP(H20,Sheet2!$A$1:$B$270,2,FALSE)</f>
        <v>BANYUWANGI</v>
      </c>
    </row>
    <row r="21" spans="1:61">
      <c r="A21">
        <v>20</v>
      </c>
      <c r="B21">
        <v>1002514787</v>
      </c>
      <c r="C21">
        <v>3</v>
      </c>
      <c r="D21" t="s">
        <v>42</v>
      </c>
      <c r="E21">
        <v>5</v>
      </c>
      <c r="F21" t="s">
        <v>233</v>
      </c>
      <c r="G21" t="s">
        <v>101</v>
      </c>
      <c r="H21" t="s">
        <v>392</v>
      </c>
      <c r="I21" t="s">
        <v>213</v>
      </c>
      <c r="J21" t="s">
        <v>214</v>
      </c>
      <c r="K21" t="s">
        <v>149</v>
      </c>
      <c r="M21" t="s">
        <v>76</v>
      </c>
      <c r="N21" t="s">
        <v>216</v>
      </c>
      <c r="O21" s="57">
        <v>46241.593877314815</v>
      </c>
      <c r="P21" s="57">
        <v>46242.840648148151</v>
      </c>
      <c r="Q21">
        <v>69360865</v>
      </c>
      <c r="S21">
        <v>152317261516</v>
      </c>
      <c r="T21" t="s">
        <v>4512</v>
      </c>
      <c r="U21" t="s">
        <v>4513</v>
      </c>
      <c r="V21" t="s">
        <v>4514</v>
      </c>
      <c r="Z21">
        <v>112.73942409999999</v>
      </c>
      <c r="AA21">
        <v>-7.4124081000000004</v>
      </c>
      <c r="AB21" t="s">
        <v>4515</v>
      </c>
      <c r="AC21" t="s">
        <v>230</v>
      </c>
      <c r="AL21" t="s">
        <v>218</v>
      </c>
      <c r="AM21" t="s">
        <v>4516</v>
      </c>
      <c r="AN21" t="s">
        <v>6</v>
      </c>
      <c r="AO21" s="57">
        <v>46211.601087962961</v>
      </c>
      <c r="AP21" s="57">
        <v>46243.541666666664</v>
      </c>
      <c r="AR21" t="s">
        <v>219</v>
      </c>
      <c r="AS21" t="s">
        <v>669</v>
      </c>
      <c r="AT21" t="s">
        <v>231</v>
      </c>
      <c r="AU21">
        <v>20260808</v>
      </c>
      <c r="AV21" t="s">
        <v>222</v>
      </c>
      <c r="AW21" t="s">
        <v>565</v>
      </c>
      <c r="AX21" t="s">
        <v>223</v>
      </c>
      <c r="BA21" s="57">
        <v>46243.541666666664</v>
      </c>
      <c r="BB21" t="s">
        <v>4516</v>
      </c>
      <c r="BC21">
        <v>2026</v>
      </c>
      <c r="BD21">
        <v>8</v>
      </c>
      <c r="BE21">
        <v>8</v>
      </c>
      <c r="BF21" s="6">
        <f t="shared" si="0"/>
        <v>46242</v>
      </c>
      <c r="BG21">
        <f t="shared" si="1"/>
        <v>-1.5416666666642413</v>
      </c>
      <c r="BH21" t="str">
        <f t="shared" si="2"/>
        <v>COMPLY</v>
      </c>
      <c r="BI21" t="str">
        <f>VLOOKUP(H21,Sheet2!$A$1:$B$270,2,FALSE)</f>
        <v>SIDOARJO</v>
      </c>
    </row>
    <row r="22" spans="1:61">
      <c r="A22">
        <v>21</v>
      </c>
      <c r="B22">
        <v>1002504231</v>
      </c>
      <c r="C22">
        <v>3</v>
      </c>
      <c r="D22" t="s">
        <v>55</v>
      </c>
      <c r="E22">
        <v>5</v>
      </c>
      <c r="F22" t="s">
        <v>315</v>
      </c>
      <c r="G22" t="s">
        <v>124</v>
      </c>
      <c r="H22" t="s">
        <v>317</v>
      </c>
      <c r="I22" t="s">
        <v>213</v>
      </c>
      <c r="J22" t="s">
        <v>214</v>
      </c>
      <c r="K22" t="s">
        <v>149</v>
      </c>
      <c r="L22" t="s">
        <v>215</v>
      </c>
      <c r="M22" t="s">
        <v>76</v>
      </c>
      <c r="N22" t="s">
        <v>216</v>
      </c>
      <c r="O22" s="57">
        <v>46235.336770833332</v>
      </c>
      <c r="P22" s="57">
        <v>46236.691805555558</v>
      </c>
      <c r="Q22">
        <v>69356536</v>
      </c>
      <c r="S22">
        <v>152308242622</v>
      </c>
      <c r="T22" t="s">
        <v>1321</v>
      </c>
      <c r="U22" t="s">
        <v>1322</v>
      </c>
      <c r="V22" t="s">
        <v>1323</v>
      </c>
      <c r="Z22">
        <v>112.7662302</v>
      </c>
      <c r="AA22">
        <v>-7.3157215000000004</v>
      </c>
      <c r="AB22" t="s">
        <v>1324</v>
      </c>
      <c r="AC22" t="s">
        <v>217</v>
      </c>
      <c r="AL22" t="s">
        <v>218</v>
      </c>
      <c r="AM22" t="s">
        <v>1325</v>
      </c>
      <c r="AN22" t="s">
        <v>6</v>
      </c>
      <c r="AO22" s="57">
        <v>46030.340277777781</v>
      </c>
      <c r="AP22" s="57">
        <v>46236.333333333336</v>
      </c>
      <c r="AR22" t="s">
        <v>219</v>
      </c>
      <c r="AS22" t="s">
        <v>668</v>
      </c>
      <c r="AT22" t="s">
        <v>231</v>
      </c>
      <c r="AU22">
        <v>20260802</v>
      </c>
      <c r="AV22" t="s">
        <v>222</v>
      </c>
      <c r="AW22" t="s">
        <v>1073</v>
      </c>
      <c r="AX22" t="s">
        <v>223</v>
      </c>
      <c r="BA22" s="57">
        <v>46236.333333333336</v>
      </c>
      <c r="BB22" t="s">
        <v>1325</v>
      </c>
      <c r="BC22">
        <v>2026</v>
      </c>
      <c r="BD22">
        <v>8</v>
      </c>
      <c r="BE22">
        <v>2</v>
      </c>
      <c r="BF22" s="6">
        <f t="shared" si="0"/>
        <v>46236</v>
      </c>
      <c r="BG22">
        <f t="shared" si="1"/>
        <v>-0.33333333333575865</v>
      </c>
      <c r="BH22" t="str">
        <f t="shared" si="2"/>
        <v>COMPLY</v>
      </c>
      <c r="BI22" t="str">
        <f>VLOOKUP(H22,Sheet2!$A$1:$B$270,2,FALSE)</f>
        <v>SURABAYA SELATAN</v>
      </c>
    </row>
    <row r="23" spans="1:61">
      <c r="A23">
        <v>22</v>
      </c>
      <c r="B23">
        <v>1002515807</v>
      </c>
      <c r="C23">
        <v>3</v>
      </c>
      <c r="D23" t="s">
        <v>49</v>
      </c>
      <c r="E23">
        <v>4</v>
      </c>
      <c r="F23" t="s">
        <v>247</v>
      </c>
      <c r="G23" t="s">
        <v>598</v>
      </c>
      <c r="H23" t="s">
        <v>599</v>
      </c>
      <c r="I23" t="s">
        <v>213</v>
      </c>
      <c r="J23" t="s">
        <v>214</v>
      </c>
      <c r="K23" t="s">
        <v>149</v>
      </c>
      <c r="L23" t="s">
        <v>215</v>
      </c>
      <c r="M23" t="s">
        <v>225</v>
      </c>
      <c r="N23" t="s">
        <v>216</v>
      </c>
      <c r="O23" s="57">
        <v>46242.474259259259</v>
      </c>
      <c r="P23" s="57">
        <v>46244.337314814817</v>
      </c>
      <c r="Q23">
        <v>69361369</v>
      </c>
      <c r="S23">
        <v>142434111351</v>
      </c>
      <c r="T23" t="s">
        <v>4517</v>
      </c>
      <c r="U23" t="s">
        <v>4518</v>
      </c>
      <c r="V23" t="s">
        <v>4519</v>
      </c>
      <c r="Z23">
        <v>110.532135</v>
      </c>
      <c r="AA23">
        <v>-7.3621210000000001</v>
      </c>
      <c r="AB23" t="s">
        <v>4520</v>
      </c>
      <c r="AC23" t="s">
        <v>237</v>
      </c>
      <c r="AL23" t="s">
        <v>218</v>
      </c>
      <c r="AM23" t="s">
        <v>4521</v>
      </c>
      <c r="AN23" t="s">
        <v>6</v>
      </c>
      <c r="AO23" s="57">
        <v>46242.476041666669</v>
      </c>
      <c r="AP23" s="57">
        <v>46244.333333333336</v>
      </c>
      <c r="AR23" t="s">
        <v>18</v>
      </c>
      <c r="AS23" t="s">
        <v>220</v>
      </c>
      <c r="AT23" t="s">
        <v>231</v>
      </c>
      <c r="AV23" t="s">
        <v>227</v>
      </c>
      <c r="AW23" t="s">
        <v>1056</v>
      </c>
      <c r="AX23" t="s">
        <v>223</v>
      </c>
      <c r="BA23" s="57">
        <v>46244.333333333336</v>
      </c>
      <c r="BB23" t="s">
        <v>4521</v>
      </c>
      <c r="BF23" s="6" t="e">
        <f t="shared" si="0"/>
        <v>#NUM!</v>
      </c>
      <c r="BG23" t="e">
        <f t="shared" si="1"/>
        <v>#NUM!</v>
      </c>
      <c r="BH23" t="e">
        <f t="shared" si="2"/>
        <v>#NUM!</v>
      </c>
      <c r="BI23" t="e">
        <f>VLOOKUP(H23,Sheet2!$A$1:$B$270,2,FALSE)</f>
        <v>#N/A</v>
      </c>
    </row>
    <row r="24" spans="1:61">
      <c r="A24">
        <v>23</v>
      </c>
      <c r="B24">
        <v>1002505042</v>
      </c>
      <c r="C24">
        <v>3</v>
      </c>
      <c r="D24" t="s">
        <v>42</v>
      </c>
      <c r="E24">
        <v>5</v>
      </c>
      <c r="F24" t="s">
        <v>233</v>
      </c>
      <c r="G24" t="s">
        <v>103</v>
      </c>
      <c r="H24" t="s">
        <v>403</v>
      </c>
      <c r="I24" t="s">
        <v>213</v>
      </c>
      <c r="J24" t="s">
        <v>214</v>
      </c>
      <c r="K24" t="s">
        <v>149</v>
      </c>
      <c r="M24" t="s">
        <v>76</v>
      </c>
      <c r="N24" t="s">
        <v>216</v>
      </c>
      <c r="O24" s="57">
        <v>46236.373738425929</v>
      </c>
      <c r="P24" s="57">
        <v>46236.621678240743</v>
      </c>
      <c r="Q24">
        <v>69356948</v>
      </c>
      <c r="S24">
        <v>152318241021</v>
      </c>
      <c r="T24" t="s">
        <v>1326</v>
      </c>
      <c r="U24" t="s">
        <v>1327</v>
      </c>
      <c r="V24" t="s">
        <v>1328</v>
      </c>
      <c r="Z24">
        <v>112.23798840000001</v>
      </c>
      <c r="AA24">
        <v>-7.5384528</v>
      </c>
      <c r="AB24" t="s">
        <v>1329</v>
      </c>
      <c r="AC24" t="s">
        <v>230</v>
      </c>
      <c r="AL24" t="s">
        <v>218</v>
      </c>
      <c r="AM24" t="s">
        <v>1330</v>
      </c>
      <c r="AN24" t="s">
        <v>6</v>
      </c>
      <c r="AO24" s="57">
        <v>46061.381840277776</v>
      </c>
      <c r="AP24" s="57">
        <v>46237.333333333336</v>
      </c>
      <c r="AR24" t="s">
        <v>219</v>
      </c>
      <c r="AS24" t="s">
        <v>103</v>
      </c>
      <c r="AT24" t="s">
        <v>231</v>
      </c>
      <c r="AU24">
        <v>20260802</v>
      </c>
      <c r="AV24" t="s">
        <v>222</v>
      </c>
      <c r="AW24" t="s">
        <v>566</v>
      </c>
      <c r="AX24" t="s">
        <v>223</v>
      </c>
      <c r="BA24" s="57">
        <v>46237.333333333336</v>
      </c>
      <c r="BB24" t="s">
        <v>1330</v>
      </c>
      <c r="BC24">
        <v>2026</v>
      </c>
      <c r="BD24">
        <v>8</v>
      </c>
      <c r="BE24">
        <v>2</v>
      </c>
      <c r="BF24" s="6">
        <f t="shared" si="0"/>
        <v>46236</v>
      </c>
      <c r="BG24">
        <f t="shared" si="1"/>
        <v>-1.3333333333357587</v>
      </c>
      <c r="BH24" t="str">
        <f t="shared" si="2"/>
        <v>COMPLY</v>
      </c>
      <c r="BI24" t="str">
        <f>VLOOKUP(H24,Sheet2!$A$1:$B$270,2,FALSE)</f>
        <v>MOJOKERTO</v>
      </c>
    </row>
    <row r="25" spans="1:61">
      <c r="A25">
        <v>24</v>
      </c>
      <c r="B25">
        <v>1002504677</v>
      </c>
      <c r="C25">
        <v>3</v>
      </c>
      <c r="D25" t="s">
        <v>45</v>
      </c>
      <c r="E25">
        <v>5</v>
      </c>
      <c r="F25" t="s">
        <v>211</v>
      </c>
      <c r="G25" t="s">
        <v>115</v>
      </c>
      <c r="H25" t="s">
        <v>281</v>
      </c>
      <c r="I25" t="s">
        <v>213</v>
      </c>
      <c r="J25" t="s">
        <v>214</v>
      </c>
      <c r="K25" t="s">
        <v>149</v>
      </c>
      <c r="M25" t="s">
        <v>76</v>
      </c>
      <c r="N25" t="s">
        <v>216</v>
      </c>
      <c r="O25" s="57">
        <v>46235.625972222224</v>
      </c>
      <c r="P25" s="57">
        <v>46235.682638888888</v>
      </c>
      <c r="Q25">
        <v>69355477</v>
      </c>
      <c r="S25">
        <v>172603791292</v>
      </c>
      <c r="T25" t="s">
        <v>1222</v>
      </c>
      <c r="U25" t="s">
        <v>1331</v>
      </c>
      <c r="V25" t="s">
        <v>1332</v>
      </c>
      <c r="Z25">
        <v>116.352376279308</v>
      </c>
      <c r="AA25">
        <v>-8.7610257703329495</v>
      </c>
      <c r="AB25" t="s">
        <v>1223</v>
      </c>
      <c r="AC25" t="s">
        <v>217</v>
      </c>
      <c r="AL25" t="s">
        <v>218</v>
      </c>
      <c r="AM25" t="s">
        <v>1333</v>
      </c>
      <c r="AN25" t="s">
        <v>6</v>
      </c>
      <c r="AO25" s="57">
        <v>46030.631932870368</v>
      </c>
      <c r="AR25" t="s">
        <v>219</v>
      </c>
      <c r="AS25" t="s">
        <v>588</v>
      </c>
      <c r="AT25" t="s">
        <v>231</v>
      </c>
      <c r="AU25">
        <v>20260801</v>
      </c>
      <c r="AV25" t="s">
        <v>222</v>
      </c>
      <c r="AW25" t="s">
        <v>566</v>
      </c>
      <c r="AX25" t="s">
        <v>223</v>
      </c>
      <c r="BA25" s="57">
        <v>46235.291666666664</v>
      </c>
      <c r="BB25" t="s">
        <v>1333</v>
      </c>
      <c r="BC25">
        <v>2026</v>
      </c>
      <c r="BD25">
        <v>8</v>
      </c>
      <c r="BE25">
        <v>1</v>
      </c>
      <c r="BF25" s="6">
        <f t="shared" si="0"/>
        <v>46235</v>
      </c>
      <c r="BG25">
        <f t="shared" si="1"/>
        <v>-0.29166666666424135</v>
      </c>
      <c r="BH25" t="str">
        <f t="shared" si="2"/>
        <v>COMPLY</v>
      </c>
      <c r="BI25" t="str">
        <f>VLOOKUP(H25,Sheet2!$A$1:$B$270,2,FALSE)</f>
        <v>SELONG</v>
      </c>
    </row>
    <row r="26" spans="1:61">
      <c r="A26">
        <v>25</v>
      </c>
      <c r="B26">
        <v>1002518131</v>
      </c>
      <c r="C26">
        <v>3</v>
      </c>
      <c r="D26" t="s">
        <v>51</v>
      </c>
      <c r="E26">
        <v>4</v>
      </c>
      <c r="F26" t="s">
        <v>275</v>
      </c>
      <c r="G26" t="s">
        <v>275</v>
      </c>
      <c r="H26" t="s">
        <v>987</v>
      </c>
      <c r="I26" t="s">
        <v>213</v>
      </c>
      <c r="J26" t="s">
        <v>214</v>
      </c>
      <c r="K26" t="s">
        <v>149</v>
      </c>
      <c r="M26" t="s">
        <v>240</v>
      </c>
      <c r="N26" t="s">
        <v>216</v>
      </c>
      <c r="O26" s="57">
        <v>46244.62023148148</v>
      </c>
      <c r="P26" s="57">
        <v>46244.677800925929</v>
      </c>
      <c r="Q26">
        <v>69362593</v>
      </c>
      <c r="S26">
        <v>142401145757</v>
      </c>
      <c r="T26" t="s">
        <v>6272</v>
      </c>
      <c r="U26" t="s">
        <v>6273</v>
      </c>
      <c r="V26" t="s">
        <v>6274</v>
      </c>
      <c r="Z26">
        <v>110.78982259999999</v>
      </c>
      <c r="AA26">
        <v>-6.9303517000000001</v>
      </c>
      <c r="AB26" t="s">
        <v>6275</v>
      </c>
      <c r="AC26" t="s">
        <v>226</v>
      </c>
      <c r="AL26" t="s">
        <v>218</v>
      </c>
      <c r="AM26" t="s">
        <v>6276</v>
      </c>
      <c r="AN26" t="s">
        <v>6</v>
      </c>
      <c r="AO26" s="57">
        <v>46303.621886574074</v>
      </c>
      <c r="AP26" s="57">
        <v>46245.541666666664</v>
      </c>
      <c r="AR26" t="s">
        <v>241</v>
      </c>
      <c r="AS26" t="s">
        <v>220</v>
      </c>
      <c r="AT26" t="s">
        <v>231</v>
      </c>
      <c r="AV26" t="s">
        <v>240</v>
      </c>
      <c r="AW26" t="s">
        <v>1029</v>
      </c>
      <c r="AX26" t="s">
        <v>223</v>
      </c>
      <c r="BA26" s="57">
        <v>46245.541666666664</v>
      </c>
      <c r="BB26" t="s">
        <v>6276</v>
      </c>
      <c r="BF26" s="6" t="e">
        <f t="shared" si="0"/>
        <v>#NUM!</v>
      </c>
      <c r="BG26" t="e">
        <f t="shared" si="1"/>
        <v>#NUM!</v>
      </c>
      <c r="BH26" t="e">
        <f t="shared" si="2"/>
        <v>#NUM!</v>
      </c>
      <c r="BI26" t="e">
        <f>VLOOKUP(H26,Sheet2!$A$1:$B$270,2,FALSE)</f>
        <v>#N/A</v>
      </c>
    </row>
    <row r="27" spans="1:61">
      <c r="A27">
        <v>26</v>
      </c>
      <c r="B27">
        <v>1002505426</v>
      </c>
      <c r="C27">
        <v>3</v>
      </c>
      <c r="D27" t="s">
        <v>55</v>
      </c>
      <c r="E27">
        <v>5</v>
      </c>
      <c r="F27" t="s">
        <v>267</v>
      </c>
      <c r="G27" t="s">
        <v>122</v>
      </c>
      <c r="H27" t="s">
        <v>486</v>
      </c>
      <c r="I27" t="s">
        <v>213</v>
      </c>
      <c r="J27" t="s">
        <v>214</v>
      </c>
      <c r="K27" t="s">
        <v>149</v>
      </c>
      <c r="L27" t="s">
        <v>215</v>
      </c>
      <c r="M27" t="s">
        <v>279</v>
      </c>
      <c r="N27" t="s">
        <v>216</v>
      </c>
      <c r="O27" s="57">
        <v>46236.827037037037</v>
      </c>
      <c r="P27" s="57">
        <v>46240.820162037038</v>
      </c>
      <c r="Q27">
        <v>69357121</v>
      </c>
      <c r="S27">
        <v>152453209225</v>
      </c>
      <c r="T27" t="s">
        <v>1334</v>
      </c>
      <c r="U27" t="s">
        <v>1335</v>
      </c>
      <c r="V27" t="s">
        <v>1336</v>
      </c>
      <c r="Z27">
        <v>112.727671936154</v>
      </c>
      <c r="AA27">
        <v>-5.8104920897655497</v>
      </c>
      <c r="AB27" t="s">
        <v>1337</v>
      </c>
      <c r="AC27" t="s">
        <v>217</v>
      </c>
      <c r="AL27" t="s">
        <v>218</v>
      </c>
      <c r="AM27" t="s">
        <v>1338</v>
      </c>
      <c r="AN27" t="s">
        <v>6</v>
      </c>
      <c r="AO27" s="57">
        <v>46061.829699074071</v>
      </c>
      <c r="AP27" s="57">
        <v>46238.333333333336</v>
      </c>
      <c r="AQ27" t="s">
        <v>930</v>
      </c>
      <c r="AR27" t="s">
        <v>280</v>
      </c>
      <c r="AS27" t="s">
        <v>122</v>
      </c>
      <c r="AT27" t="s">
        <v>231</v>
      </c>
      <c r="AV27" t="s">
        <v>1339</v>
      </c>
      <c r="AW27" t="s">
        <v>1056</v>
      </c>
      <c r="AX27" t="s">
        <v>223</v>
      </c>
      <c r="BA27" s="57">
        <v>46238.333333333336</v>
      </c>
      <c r="BB27" t="s">
        <v>1338</v>
      </c>
      <c r="BF27" s="6" t="e">
        <f t="shared" si="0"/>
        <v>#NUM!</v>
      </c>
      <c r="BG27" t="e">
        <f t="shared" si="1"/>
        <v>#NUM!</v>
      </c>
      <c r="BH27" t="e">
        <f t="shared" si="2"/>
        <v>#NUM!</v>
      </c>
      <c r="BI27" t="str">
        <f>VLOOKUP(H27,Sheet2!$A$1:$B$270,2,FALSE)</f>
        <v>GRESIK</v>
      </c>
    </row>
    <row r="28" spans="1:61">
      <c r="A28">
        <v>27</v>
      </c>
      <c r="B28">
        <v>1002509984</v>
      </c>
      <c r="C28">
        <v>3</v>
      </c>
      <c r="D28" t="s">
        <v>38</v>
      </c>
      <c r="E28">
        <v>5</v>
      </c>
      <c r="F28" t="s">
        <v>92</v>
      </c>
      <c r="G28" t="s">
        <v>89</v>
      </c>
      <c r="H28" t="s">
        <v>411</v>
      </c>
      <c r="I28" t="s">
        <v>213</v>
      </c>
      <c r="J28" t="s">
        <v>214</v>
      </c>
      <c r="K28" t="s">
        <v>149</v>
      </c>
      <c r="L28" t="s">
        <v>215</v>
      </c>
      <c r="M28" t="s">
        <v>76</v>
      </c>
      <c r="N28" t="s">
        <v>216</v>
      </c>
      <c r="O28" s="57">
        <v>46239.436759259261</v>
      </c>
      <c r="P28" s="57">
        <v>46239.674131944441</v>
      </c>
      <c r="Q28">
        <v>69358910</v>
      </c>
      <c r="S28">
        <v>152609258518</v>
      </c>
      <c r="T28" t="s">
        <v>1340</v>
      </c>
      <c r="U28" t="s">
        <v>1341</v>
      </c>
      <c r="V28" t="s">
        <v>1342</v>
      </c>
      <c r="Z28">
        <v>111.865348</v>
      </c>
      <c r="AA28">
        <v>-7.1845509999999999</v>
      </c>
      <c r="AB28" t="s">
        <v>1343</v>
      </c>
      <c r="AC28" t="s">
        <v>237</v>
      </c>
      <c r="AL28" t="s">
        <v>218</v>
      </c>
      <c r="AM28" t="s">
        <v>1344</v>
      </c>
      <c r="AN28" t="s">
        <v>6</v>
      </c>
      <c r="AO28" s="57">
        <v>46150.44427083333</v>
      </c>
      <c r="AP28" s="57">
        <v>46240.625</v>
      </c>
      <c r="AR28" t="s">
        <v>219</v>
      </c>
      <c r="AS28" t="s">
        <v>220</v>
      </c>
      <c r="AT28" t="s">
        <v>231</v>
      </c>
      <c r="AU28">
        <v>20260805</v>
      </c>
      <c r="AV28" t="s">
        <v>222</v>
      </c>
      <c r="AW28" t="s">
        <v>1066</v>
      </c>
      <c r="AX28" t="s">
        <v>223</v>
      </c>
      <c r="BA28" s="57">
        <v>46240.625</v>
      </c>
      <c r="BB28" t="s">
        <v>1344</v>
      </c>
      <c r="BC28">
        <v>2026</v>
      </c>
      <c r="BD28">
        <v>8</v>
      </c>
      <c r="BE28">
        <v>5</v>
      </c>
      <c r="BF28" s="6">
        <f t="shared" si="0"/>
        <v>46239</v>
      </c>
      <c r="BG28">
        <f t="shared" si="1"/>
        <v>-1.625</v>
      </c>
      <c r="BH28" t="str">
        <f t="shared" si="2"/>
        <v>COMPLY</v>
      </c>
      <c r="BI28" t="str">
        <f>VLOOKUP(H28,Sheet2!$A$1:$B$270,2,FALSE)</f>
        <v>BOJONEGORO</v>
      </c>
    </row>
    <row r="29" spans="1:61">
      <c r="A29">
        <v>28</v>
      </c>
      <c r="B29">
        <v>1002506762</v>
      </c>
      <c r="C29">
        <v>3</v>
      </c>
      <c r="D29" t="s">
        <v>59</v>
      </c>
      <c r="E29">
        <v>4</v>
      </c>
      <c r="F29" t="s">
        <v>573</v>
      </c>
      <c r="G29" t="s">
        <v>935</v>
      </c>
      <c r="H29" t="s">
        <v>951</v>
      </c>
      <c r="I29" t="s">
        <v>213</v>
      </c>
      <c r="J29" t="s">
        <v>214</v>
      </c>
      <c r="K29" t="s">
        <v>149</v>
      </c>
      <c r="L29" t="s">
        <v>215</v>
      </c>
      <c r="M29" t="s">
        <v>76</v>
      </c>
      <c r="N29" t="s">
        <v>216</v>
      </c>
      <c r="O29" s="57">
        <v>46238.349965277775</v>
      </c>
      <c r="P29" s="57">
        <v>46238.679548611108</v>
      </c>
      <c r="Q29">
        <v>69357913</v>
      </c>
      <c r="S29">
        <v>146144119809</v>
      </c>
      <c r="T29" t="s">
        <v>1350</v>
      </c>
      <c r="U29" t="s">
        <v>1351</v>
      </c>
      <c r="V29" t="s">
        <v>1352</v>
      </c>
      <c r="Z29">
        <v>110.423714</v>
      </c>
      <c r="AA29">
        <v>-7.7133269999999996</v>
      </c>
      <c r="AB29" t="s">
        <v>1353</v>
      </c>
      <c r="AC29" t="s">
        <v>237</v>
      </c>
      <c r="AL29" t="s">
        <v>218</v>
      </c>
      <c r="AM29" t="s">
        <v>1354</v>
      </c>
      <c r="AN29" t="s">
        <v>6</v>
      </c>
      <c r="AO29" s="57">
        <v>46120.351180555554</v>
      </c>
      <c r="AP29" s="57">
        <v>46239.416666666664</v>
      </c>
      <c r="AR29" t="s">
        <v>219</v>
      </c>
      <c r="AS29" t="s">
        <v>220</v>
      </c>
      <c r="AT29" t="s">
        <v>231</v>
      </c>
      <c r="AU29">
        <v>20260804</v>
      </c>
      <c r="AV29" t="s">
        <v>222</v>
      </c>
      <c r="AW29" t="s">
        <v>1069</v>
      </c>
      <c r="AX29" t="s">
        <v>223</v>
      </c>
      <c r="BA29" s="57">
        <v>46239.416666666664</v>
      </c>
      <c r="BB29" t="s">
        <v>1354</v>
      </c>
      <c r="BC29">
        <v>2026</v>
      </c>
      <c r="BD29">
        <v>8</v>
      </c>
      <c r="BE29">
        <v>4</v>
      </c>
      <c r="BF29" s="6">
        <f t="shared" si="0"/>
        <v>46238</v>
      </c>
      <c r="BG29">
        <f t="shared" si="1"/>
        <v>-1.4166666666642413</v>
      </c>
      <c r="BH29" t="str">
        <f t="shared" si="2"/>
        <v>COMPLY</v>
      </c>
      <c r="BI29" t="e">
        <f>VLOOKUP(H29,Sheet2!$A$1:$B$270,2,FALSE)</f>
        <v>#N/A</v>
      </c>
    </row>
    <row r="30" spans="1:61">
      <c r="A30">
        <v>29</v>
      </c>
      <c r="B30">
        <v>1002512185</v>
      </c>
      <c r="C30">
        <v>3</v>
      </c>
      <c r="D30" t="s">
        <v>49</v>
      </c>
      <c r="E30">
        <v>4</v>
      </c>
      <c r="F30" t="s">
        <v>253</v>
      </c>
      <c r="G30" t="s">
        <v>969</v>
      </c>
      <c r="H30" t="s">
        <v>970</v>
      </c>
      <c r="I30" t="s">
        <v>213</v>
      </c>
      <c r="J30" t="s">
        <v>214</v>
      </c>
      <c r="K30" t="s">
        <v>149</v>
      </c>
      <c r="L30" t="s">
        <v>215</v>
      </c>
      <c r="M30" t="s">
        <v>582</v>
      </c>
      <c r="N30" t="s">
        <v>216</v>
      </c>
      <c r="O30" s="57">
        <v>46240.4999537037</v>
      </c>
      <c r="P30" s="57">
        <v>46242.449479166666</v>
      </c>
      <c r="Q30">
        <v>69359906</v>
      </c>
      <c r="S30">
        <v>142212126662</v>
      </c>
      <c r="T30" t="s">
        <v>1345</v>
      </c>
      <c r="U30" t="s">
        <v>1346</v>
      </c>
      <c r="V30" t="s">
        <v>1347</v>
      </c>
      <c r="Z30">
        <v>109.187613</v>
      </c>
      <c r="AA30">
        <v>-6.8713160000000002</v>
      </c>
      <c r="AB30" t="s">
        <v>1348</v>
      </c>
      <c r="AC30" t="s">
        <v>237</v>
      </c>
      <c r="AL30" t="s">
        <v>218</v>
      </c>
      <c r="AM30" t="s">
        <v>1349</v>
      </c>
      <c r="AN30" t="s">
        <v>6</v>
      </c>
      <c r="AO30" s="57">
        <v>46181.507314814815</v>
      </c>
      <c r="AP30" s="57">
        <v>46241.333333333336</v>
      </c>
      <c r="AQ30" t="s">
        <v>570</v>
      </c>
      <c r="AR30" t="s">
        <v>14</v>
      </c>
      <c r="AS30" t="s">
        <v>220</v>
      </c>
      <c r="AT30" t="s">
        <v>231</v>
      </c>
      <c r="AV30" t="s">
        <v>4522</v>
      </c>
      <c r="AW30" t="s">
        <v>1056</v>
      </c>
      <c r="AX30" t="s">
        <v>223</v>
      </c>
      <c r="BA30" s="57">
        <v>46241.333333333336</v>
      </c>
      <c r="BB30" t="s">
        <v>1349</v>
      </c>
      <c r="BF30" s="6" t="e">
        <f t="shared" si="0"/>
        <v>#NUM!</v>
      </c>
      <c r="BG30" t="e">
        <f t="shared" si="1"/>
        <v>#NUM!</v>
      </c>
      <c r="BH30" t="e">
        <f t="shared" si="2"/>
        <v>#NUM!</v>
      </c>
      <c r="BI30" t="e">
        <f>VLOOKUP(H30,Sheet2!$A$1:$B$270,2,FALSE)</f>
        <v>#N/A</v>
      </c>
    </row>
    <row r="31" spans="1:61">
      <c r="A31">
        <v>30</v>
      </c>
      <c r="B31">
        <v>1002515951</v>
      </c>
      <c r="C31">
        <v>3</v>
      </c>
      <c r="D31" t="s">
        <v>45</v>
      </c>
      <c r="E31">
        <v>5</v>
      </c>
      <c r="F31" t="s">
        <v>113</v>
      </c>
      <c r="G31" t="s">
        <v>114</v>
      </c>
      <c r="H31" t="s">
        <v>369</v>
      </c>
      <c r="I31" t="s">
        <v>213</v>
      </c>
      <c r="J31" t="s">
        <v>214</v>
      </c>
      <c r="K31" t="s">
        <v>149</v>
      </c>
      <c r="L31" t="s">
        <v>215</v>
      </c>
      <c r="M31" t="s">
        <v>76</v>
      </c>
      <c r="N31" t="s">
        <v>216</v>
      </c>
      <c r="O31" s="57">
        <v>46242.560393518521</v>
      </c>
      <c r="P31" s="57">
        <v>46243.875451388885</v>
      </c>
      <c r="Q31">
        <v>69361471</v>
      </c>
      <c r="S31">
        <v>172514216906</v>
      </c>
      <c r="T31" t="s">
        <v>4523</v>
      </c>
      <c r="U31" t="s">
        <v>4524</v>
      </c>
      <c r="V31" t="s">
        <v>4525</v>
      </c>
      <c r="Z31">
        <v>120.450884138596</v>
      </c>
      <c r="AA31">
        <v>-8.5999956407606799</v>
      </c>
      <c r="AB31" t="s">
        <v>4526</v>
      </c>
      <c r="AC31" t="s">
        <v>237</v>
      </c>
      <c r="AL31" t="s">
        <v>218</v>
      </c>
      <c r="AM31" t="s">
        <v>4527</v>
      </c>
      <c r="AN31" t="s">
        <v>6</v>
      </c>
      <c r="AO31" s="57">
        <v>46242.569351851853</v>
      </c>
      <c r="AP31" s="57">
        <v>46243.541666666664</v>
      </c>
      <c r="AR31" t="s">
        <v>219</v>
      </c>
      <c r="AS31" t="s">
        <v>220</v>
      </c>
      <c r="AT31" t="s">
        <v>231</v>
      </c>
      <c r="AU31">
        <v>20260809</v>
      </c>
      <c r="AV31" t="s">
        <v>222</v>
      </c>
      <c r="AW31" t="s">
        <v>1018</v>
      </c>
      <c r="AX31" t="s">
        <v>223</v>
      </c>
      <c r="BA31" s="57">
        <v>46243.541666666664</v>
      </c>
      <c r="BB31" t="s">
        <v>4527</v>
      </c>
      <c r="BC31">
        <v>2026</v>
      </c>
      <c r="BD31">
        <v>8</v>
      </c>
      <c r="BE31">
        <v>9</v>
      </c>
      <c r="BF31" s="6">
        <f t="shared" si="0"/>
        <v>46243</v>
      </c>
      <c r="BG31">
        <f t="shared" si="1"/>
        <v>-0.54166666666424135</v>
      </c>
      <c r="BH31" t="str">
        <f t="shared" si="2"/>
        <v>COMPLY</v>
      </c>
      <c r="BI31" t="str">
        <f>VLOOKUP(H31,Sheet2!$A$1:$B$270,2,FALSE)</f>
        <v>LABOAN BAJO</v>
      </c>
    </row>
    <row r="32" spans="1:61">
      <c r="A32">
        <v>31</v>
      </c>
      <c r="B32">
        <v>1002506172</v>
      </c>
      <c r="C32">
        <v>3</v>
      </c>
      <c r="D32" t="s">
        <v>59</v>
      </c>
      <c r="E32">
        <v>4</v>
      </c>
      <c r="F32" t="s">
        <v>573</v>
      </c>
      <c r="G32" t="s">
        <v>935</v>
      </c>
      <c r="H32" t="s">
        <v>1017</v>
      </c>
      <c r="I32" t="s">
        <v>213</v>
      </c>
      <c r="J32" t="s">
        <v>214</v>
      </c>
      <c r="K32" t="s">
        <v>149</v>
      </c>
      <c r="M32" t="s">
        <v>76</v>
      </c>
      <c r="N32" t="s">
        <v>216</v>
      </c>
      <c r="O32" s="57">
        <v>46237.581157407411</v>
      </c>
      <c r="P32" s="57">
        <v>46238.733391203707</v>
      </c>
      <c r="Q32">
        <v>69357584</v>
      </c>
      <c r="S32">
        <v>146133132985</v>
      </c>
      <c r="T32" t="s">
        <v>1355</v>
      </c>
      <c r="U32" t="s">
        <v>1356</v>
      </c>
      <c r="V32" t="s">
        <v>1357</v>
      </c>
      <c r="Z32">
        <v>110.3374091</v>
      </c>
      <c r="AA32">
        <v>-7.7449422999999999</v>
      </c>
      <c r="AB32" t="s">
        <v>1358</v>
      </c>
      <c r="AC32" t="s">
        <v>292</v>
      </c>
      <c r="AL32" t="s">
        <v>218</v>
      </c>
      <c r="AM32" t="s">
        <v>1359</v>
      </c>
      <c r="AN32" t="s">
        <v>6</v>
      </c>
      <c r="AO32" s="57">
        <v>46089.590624999997</v>
      </c>
      <c r="AP32" s="57">
        <v>46238.541666666664</v>
      </c>
      <c r="AR32" t="s">
        <v>219</v>
      </c>
      <c r="AS32" t="s">
        <v>220</v>
      </c>
      <c r="AT32" t="s">
        <v>231</v>
      </c>
      <c r="AU32">
        <v>20260804</v>
      </c>
      <c r="AV32" t="s">
        <v>222</v>
      </c>
      <c r="AW32" t="s">
        <v>566</v>
      </c>
      <c r="AX32" t="s">
        <v>223</v>
      </c>
      <c r="BA32" s="57">
        <v>46238.541666666664</v>
      </c>
      <c r="BB32" t="s">
        <v>1359</v>
      </c>
      <c r="BC32">
        <v>2026</v>
      </c>
      <c r="BD32">
        <v>8</v>
      </c>
      <c r="BE32">
        <v>4</v>
      </c>
      <c r="BF32" s="6">
        <f t="shared" si="0"/>
        <v>46238</v>
      </c>
      <c r="BG32">
        <f t="shared" si="1"/>
        <v>-0.54166666666424135</v>
      </c>
      <c r="BH32" t="str">
        <f t="shared" si="2"/>
        <v>COMPLY</v>
      </c>
      <c r="BI32" t="e">
        <f>VLOOKUP(H32,Sheet2!$A$1:$B$270,2,FALSE)</f>
        <v>#N/A</v>
      </c>
    </row>
    <row r="33" spans="1:61">
      <c r="A33">
        <v>32</v>
      </c>
      <c r="B33">
        <v>1002506241</v>
      </c>
      <c r="C33">
        <v>3</v>
      </c>
      <c r="D33" t="s">
        <v>51</v>
      </c>
      <c r="E33">
        <v>4</v>
      </c>
      <c r="F33" t="s">
        <v>235</v>
      </c>
      <c r="G33" t="s">
        <v>594</v>
      </c>
      <c r="H33" t="s">
        <v>636</v>
      </c>
      <c r="I33" t="s">
        <v>213</v>
      </c>
      <c r="J33" t="s">
        <v>214</v>
      </c>
      <c r="K33" t="s">
        <v>149</v>
      </c>
      <c r="M33" t="s">
        <v>1085</v>
      </c>
      <c r="N33" t="s">
        <v>216</v>
      </c>
      <c r="O33" s="57">
        <v>46237.599166666667</v>
      </c>
      <c r="P33" s="57">
        <v>46239.441122685188</v>
      </c>
      <c r="Q33">
        <v>69357601</v>
      </c>
      <c r="T33" t="s">
        <v>1360</v>
      </c>
      <c r="Z33">
        <v>110.7651979</v>
      </c>
      <c r="AA33">
        <v>-7.5410035000000004</v>
      </c>
      <c r="AB33" t="s">
        <v>1361</v>
      </c>
      <c r="AC33" t="s">
        <v>230</v>
      </c>
      <c r="AL33" t="s">
        <v>218</v>
      </c>
      <c r="AM33" s="58">
        <v>25569</v>
      </c>
      <c r="AN33" t="s">
        <v>6</v>
      </c>
      <c r="AO33" s="57">
        <v>46089.611215277779</v>
      </c>
      <c r="AS33" t="s">
        <v>220</v>
      </c>
      <c r="AT33" t="s">
        <v>231</v>
      </c>
      <c r="AV33" t="s">
        <v>1085</v>
      </c>
      <c r="AW33" t="s">
        <v>657</v>
      </c>
      <c r="AX33" t="s">
        <v>223</v>
      </c>
      <c r="BA33" s="57">
        <v>25569</v>
      </c>
      <c r="BB33" s="58">
        <v>25569</v>
      </c>
      <c r="BF33" s="6" t="e">
        <f t="shared" si="0"/>
        <v>#NUM!</v>
      </c>
      <c r="BG33" t="e">
        <f t="shared" si="1"/>
        <v>#NUM!</v>
      </c>
      <c r="BH33" t="e">
        <f t="shared" si="2"/>
        <v>#NUM!</v>
      </c>
      <c r="BI33" t="e">
        <f>VLOOKUP(H33,Sheet2!$A$1:$B$270,2,FALSE)</f>
        <v>#N/A</v>
      </c>
    </row>
    <row r="34" spans="1:61">
      <c r="A34">
        <v>33</v>
      </c>
      <c r="B34">
        <v>1002515441</v>
      </c>
      <c r="C34">
        <v>3</v>
      </c>
      <c r="D34" t="s">
        <v>59</v>
      </c>
      <c r="E34">
        <v>4</v>
      </c>
      <c r="F34" t="s">
        <v>224</v>
      </c>
      <c r="G34" t="s">
        <v>224</v>
      </c>
      <c r="H34" t="s">
        <v>942</v>
      </c>
      <c r="I34" t="s">
        <v>213</v>
      </c>
      <c r="J34" t="s">
        <v>214</v>
      </c>
      <c r="K34" t="s">
        <v>149</v>
      </c>
      <c r="L34" t="s">
        <v>215</v>
      </c>
      <c r="M34" t="s">
        <v>76</v>
      </c>
      <c r="N34" t="s">
        <v>216</v>
      </c>
      <c r="O34" s="57">
        <v>46241.753425925926</v>
      </c>
      <c r="P34" s="57">
        <v>46242.643634259257</v>
      </c>
      <c r="Q34">
        <v>69361128</v>
      </c>
      <c r="S34">
        <v>146303609753</v>
      </c>
      <c r="T34" t="s">
        <v>4528</v>
      </c>
      <c r="U34" t="s">
        <v>4529</v>
      </c>
      <c r="V34" t="s">
        <v>4530</v>
      </c>
      <c r="Z34">
        <v>109.267619</v>
      </c>
      <c r="AA34">
        <v>-7.3416550000000003</v>
      </c>
      <c r="AB34" t="s">
        <v>4531</v>
      </c>
      <c r="AC34" t="s">
        <v>237</v>
      </c>
      <c r="AL34" t="s">
        <v>218</v>
      </c>
      <c r="AM34" t="s">
        <v>4532</v>
      </c>
      <c r="AN34" t="s">
        <v>6</v>
      </c>
      <c r="AO34" s="57">
        <v>46211.757060185184</v>
      </c>
      <c r="AP34" s="57">
        <v>46242.625</v>
      </c>
      <c r="AR34" t="s">
        <v>219</v>
      </c>
      <c r="AS34" t="s">
        <v>220</v>
      </c>
      <c r="AT34" t="s">
        <v>231</v>
      </c>
      <c r="AU34">
        <v>20260808</v>
      </c>
      <c r="AV34" t="s">
        <v>222</v>
      </c>
      <c r="AW34" t="s">
        <v>1056</v>
      </c>
      <c r="AX34" t="s">
        <v>223</v>
      </c>
      <c r="BA34" s="57">
        <v>46242.625</v>
      </c>
      <c r="BB34" t="s">
        <v>4532</v>
      </c>
      <c r="BC34">
        <v>2026</v>
      </c>
      <c r="BD34">
        <v>8</v>
      </c>
      <c r="BE34">
        <v>8</v>
      </c>
      <c r="BF34" s="6">
        <f t="shared" si="0"/>
        <v>46242</v>
      </c>
      <c r="BG34">
        <f t="shared" si="1"/>
        <v>-0.625</v>
      </c>
      <c r="BH34" t="str">
        <f t="shared" si="2"/>
        <v>COMPLY</v>
      </c>
      <c r="BI34" t="e">
        <f>VLOOKUP(H34,Sheet2!$A$1:$B$270,2,FALSE)</f>
        <v>#N/A</v>
      </c>
    </row>
    <row r="35" spans="1:61">
      <c r="A35">
        <v>34</v>
      </c>
      <c r="B35">
        <v>1002516023</v>
      </c>
      <c r="C35">
        <v>3</v>
      </c>
      <c r="D35" t="s">
        <v>55</v>
      </c>
      <c r="E35">
        <v>5</v>
      </c>
      <c r="F35" t="s">
        <v>228</v>
      </c>
      <c r="G35" t="s">
        <v>121</v>
      </c>
      <c r="H35" t="s">
        <v>449</v>
      </c>
      <c r="I35" t="s">
        <v>213</v>
      </c>
      <c r="J35" t="s">
        <v>214</v>
      </c>
      <c r="K35" t="s">
        <v>149</v>
      </c>
      <c r="M35" t="s">
        <v>76</v>
      </c>
      <c r="N35" t="s">
        <v>216</v>
      </c>
      <c r="O35" s="57">
        <v>46242.596631944441</v>
      </c>
      <c r="P35" s="57">
        <v>46244.345335648148</v>
      </c>
      <c r="Q35">
        <v>69361498</v>
      </c>
      <c r="S35">
        <v>152438901422</v>
      </c>
      <c r="T35" t="s">
        <v>4533</v>
      </c>
      <c r="U35" t="s">
        <v>4534</v>
      </c>
      <c r="V35" t="s">
        <v>4535</v>
      </c>
      <c r="Z35">
        <v>113.3445475</v>
      </c>
      <c r="AA35">
        <v>-7.0099692999999998</v>
      </c>
      <c r="AB35" t="s">
        <v>4536</v>
      </c>
      <c r="AC35" t="s">
        <v>230</v>
      </c>
      <c r="AL35" t="s">
        <v>218</v>
      </c>
      <c r="AM35" t="s">
        <v>4537</v>
      </c>
      <c r="AN35" t="s">
        <v>6</v>
      </c>
      <c r="AO35" s="57">
        <v>46242.60119212963</v>
      </c>
      <c r="AP35" s="57">
        <v>46243.541666666664</v>
      </c>
      <c r="AR35" t="s">
        <v>219</v>
      </c>
      <c r="AS35" t="s">
        <v>220</v>
      </c>
      <c r="AT35" t="s">
        <v>221</v>
      </c>
      <c r="AU35">
        <v>20260810</v>
      </c>
      <c r="AV35" t="s">
        <v>222</v>
      </c>
      <c r="AW35" t="s">
        <v>567</v>
      </c>
      <c r="AX35" t="s">
        <v>223</v>
      </c>
      <c r="BA35" s="57">
        <v>46243.541666666664</v>
      </c>
      <c r="BB35" t="s">
        <v>4537</v>
      </c>
      <c r="BC35">
        <v>2026</v>
      </c>
      <c r="BD35">
        <v>8</v>
      </c>
      <c r="BE35">
        <v>10</v>
      </c>
      <c r="BF35" s="6">
        <f t="shared" si="0"/>
        <v>46244</v>
      </c>
      <c r="BG35">
        <f t="shared" si="1"/>
        <v>0.45833333333575865</v>
      </c>
      <c r="BH35" t="str">
        <f t="shared" si="2"/>
        <v>COMPLY</v>
      </c>
      <c r="BI35" t="str">
        <f>VLOOKUP(H35,Sheet2!$A$1:$B$270,2,FALSE)</f>
        <v>MADURA</v>
      </c>
    </row>
    <row r="36" spans="1:61">
      <c r="A36">
        <v>35</v>
      </c>
      <c r="B36">
        <v>1002506082</v>
      </c>
      <c r="C36">
        <v>3</v>
      </c>
      <c r="D36" t="s">
        <v>42</v>
      </c>
      <c r="E36">
        <v>5</v>
      </c>
      <c r="F36" t="s">
        <v>233</v>
      </c>
      <c r="G36" t="s">
        <v>106</v>
      </c>
      <c r="H36" t="s">
        <v>298</v>
      </c>
      <c r="I36" t="s">
        <v>213</v>
      </c>
      <c r="J36" t="s">
        <v>214</v>
      </c>
      <c r="K36" t="s">
        <v>149</v>
      </c>
      <c r="M36" t="s">
        <v>76</v>
      </c>
      <c r="N36" t="s">
        <v>216</v>
      </c>
      <c r="O36" s="57">
        <v>46237.558078703703</v>
      </c>
      <c r="P36" s="57">
        <v>46238.826701388891</v>
      </c>
      <c r="Q36">
        <v>69357529</v>
      </c>
      <c r="S36">
        <v>152743206244</v>
      </c>
      <c r="T36" t="s">
        <v>1362</v>
      </c>
      <c r="U36" t="s">
        <v>1363</v>
      </c>
      <c r="V36" t="s">
        <v>1364</v>
      </c>
      <c r="Z36">
        <v>112.6950853</v>
      </c>
      <c r="AA36">
        <v>-7.5210730000000003</v>
      </c>
      <c r="AB36" t="s">
        <v>1365</v>
      </c>
      <c r="AC36" t="s">
        <v>230</v>
      </c>
      <c r="AL36" t="s">
        <v>218</v>
      </c>
      <c r="AM36" t="s">
        <v>1366</v>
      </c>
      <c r="AN36" t="s">
        <v>6</v>
      </c>
      <c r="AO36" s="57">
        <v>46089.559490740743</v>
      </c>
      <c r="AP36" s="57">
        <v>46238.541666666664</v>
      </c>
      <c r="AR36" t="s">
        <v>219</v>
      </c>
      <c r="AS36" t="s">
        <v>605</v>
      </c>
      <c r="AT36" t="s">
        <v>231</v>
      </c>
      <c r="AU36">
        <v>20260804</v>
      </c>
      <c r="AV36" t="s">
        <v>222</v>
      </c>
      <c r="AW36" t="s">
        <v>592</v>
      </c>
      <c r="AX36" t="s">
        <v>223</v>
      </c>
      <c r="BA36" s="57">
        <v>46238.541666666664</v>
      </c>
      <c r="BB36" t="s">
        <v>1366</v>
      </c>
      <c r="BC36">
        <v>2026</v>
      </c>
      <c r="BD36">
        <v>8</v>
      </c>
      <c r="BE36">
        <v>4</v>
      </c>
      <c r="BF36" s="6">
        <f t="shared" si="0"/>
        <v>46238</v>
      </c>
      <c r="BG36">
        <f t="shared" si="1"/>
        <v>-0.54166666666424135</v>
      </c>
      <c r="BH36" t="str">
        <f t="shared" si="2"/>
        <v>COMPLY</v>
      </c>
      <c r="BI36" t="str">
        <f>VLOOKUP(H36,Sheet2!$A$1:$B$270,2,FALSE)</f>
        <v>PASURUAN</v>
      </c>
    </row>
    <row r="37" spans="1:61">
      <c r="A37">
        <v>36</v>
      </c>
      <c r="B37">
        <v>1002515875</v>
      </c>
      <c r="C37">
        <v>3</v>
      </c>
      <c r="D37" t="s">
        <v>38</v>
      </c>
      <c r="E37">
        <v>5</v>
      </c>
      <c r="F37" t="s">
        <v>251</v>
      </c>
      <c r="G37" t="s">
        <v>87</v>
      </c>
      <c r="H37" t="s">
        <v>432</v>
      </c>
      <c r="I37" t="s">
        <v>213</v>
      </c>
      <c r="J37" t="s">
        <v>214</v>
      </c>
      <c r="K37" t="s">
        <v>149</v>
      </c>
      <c r="L37" t="s">
        <v>215</v>
      </c>
      <c r="M37" t="s">
        <v>76</v>
      </c>
      <c r="N37" t="s">
        <v>216</v>
      </c>
      <c r="O37" s="57">
        <v>46242.518020833333</v>
      </c>
      <c r="P37" s="57">
        <v>46244.596701388888</v>
      </c>
      <c r="Q37">
        <v>69361412</v>
      </c>
      <c r="S37">
        <v>152721299708</v>
      </c>
      <c r="T37" t="s">
        <v>4538</v>
      </c>
      <c r="U37" t="s">
        <v>4539</v>
      </c>
      <c r="V37" t="s">
        <v>4540</v>
      </c>
      <c r="Z37">
        <v>112.72318660000001</v>
      </c>
      <c r="AA37">
        <v>-7.9057347</v>
      </c>
      <c r="AB37" t="s">
        <v>4541</v>
      </c>
      <c r="AC37" t="s">
        <v>237</v>
      </c>
      <c r="AL37" t="s">
        <v>218</v>
      </c>
      <c r="AM37" t="s">
        <v>4542</v>
      </c>
      <c r="AN37" t="s">
        <v>6</v>
      </c>
      <c r="AO37" s="57">
        <v>46242.527673611112</v>
      </c>
      <c r="AP37" s="57">
        <v>46244.333333333336</v>
      </c>
      <c r="AR37" t="s">
        <v>219</v>
      </c>
      <c r="AS37" t="s">
        <v>632</v>
      </c>
      <c r="AT37" t="s">
        <v>231</v>
      </c>
      <c r="AU37">
        <v>20260810</v>
      </c>
      <c r="AV37" t="s">
        <v>222</v>
      </c>
      <c r="AW37" t="s">
        <v>1060</v>
      </c>
      <c r="AX37" t="s">
        <v>223</v>
      </c>
      <c r="BA37" s="57">
        <v>46244.333333333336</v>
      </c>
      <c r="BB37" t="s">
        <v>4542</v>
      </c>
      <c r="BC37">
        <v>2026</v>
      </c>
      <c r="BD37">
        <v>8</v>
      </c>
      <c r="BE37">
        <v>10</v>
      </c>
      <c r="BF37" s="6">
        <f t="shared" si="0"/>
        <v>46244</v>
      </c>
      <c r="BG37">
        <f t="shared" si="1"/>
        <v>-0.33333333333575865</v>
      </c>
      <c r="BH37" t="str">
        <f t="shared" si="2"/>
        <v>COMPLY</v>
      </c>
      <c r="BI37" t="str">
        <f>VLOOKUP(H37,Sheet2!$A$1:$B$270,2,FALSE)</f>
        <v>BATU</v>
      </c>
    </row>
    <row r="38" spans="1:61">
      <c r="A38">
        <v>37</v>
      </c>
      <c r="B38">
        <v>1002517372</v>
      </c>
      <c r="C38">
        <v>3</v>
      </c>
      <c r="D38" t="s">
        <v>38</v>
      </c>
      <c r="E38">
        <v>5</v>
      </c>
      <c r="F38" t="s">
        <v>90</v>
      </c>
      <c r="G38" t="s">
        <v>98</v>
      </c>
      <c r="H38" t="s">
        <v>303</v>
      </c>
      <c r="I38" t="s">
        <v>213</v>
      </c>
      <c r="J38" t="s">
        <v>214</v>
      </c>
      <c r="K38" t="s">
        <v>149</v>
      </c>
      <c r="M38" t="s">
        <v>76</v>
      </c>
      <c r="N38" t="s">
        <v>216</v>
      </c>
      <c r="O38" s="57">
        <v>46244.466944444444</v>
      </c>
      <c r="P38" s="57">
        <v>46244.544039351851</v>
      </c>
      <c r="Q38">
        <v>69361598</v>
      </c>
      <c r="S38">
        <v>152606246416</v>
      </c>
      <c r="T38" t="s">
        <v>5449</v>
      </c>
      <c r="U38" t="s">
        <v>6277</v>
      </c>
      <c r="V38" t="s">
        <v>6278</v>
      </c>
      <c r="Z38">
        <v>111.8703546</v>
      </c>
      <c r="AA38">
        <v>-8.0448619000000008</v>
      </c>
      <c r="AB38" t="s">
        <v>5452</v>
      </c>
      <c r="AC38" t="s">
        <v>292</v>
      </c>
      <c r="AL38" t="s">
        <v>218</v>
      </c>
      <c r="AM38" t="s">
        <v>6279</v>
      </c>
      <c r="AN38" t="s">
        <v>6</v>
      </c>
      <c r="AO38" s="57">
        <v>46303.486157407409</v>
      </c>
      <c r="AR38" t="s">
        <v>219</v>
      </c>
      <c r="AS38" t="s">
        <v>98</v>
      </c>
      <c r="AT38" t="s">
        <v>231</v>
      </c>
      <c r="AU38">
        <v>20260810</v>
      </c>
      <c r="AV38" t="s">
        <v>222</v>
      </c>
      <c r="AW38" t="s">
        <v>566</v>
      </c>
      <c r="AX38" t="s">
        <v>223</v>
      </c>
      <c r="BA38" s="57">
        <v>46244.291666666664</v>
      </c>
      <c r="BB38" t="s">
        <v>6279</v>
      </c>
      <c r="BC38">
        <v>2026</v>
      </c>
      <c r="BD38">
        <v>8</v>
      </c>
      <c r="BE38">
        <v>10</v>
      </c>
      <c r="BF38" s="6">
        <f t="shared" si="0"/>
        <v>46244</v>
      </c>
      <c r="BG38">
        <f t="shared" si="1"/>
        <v>-0.29166666666424135</v>
      </c>
      <c r="BH38" t="str">
        <f t="shared" si="2"/>
        <v>COMPLY</v>
      </c>
      <c r="BI38" t="str">
        <f>VLOOKUP(H38,Sheet2!$A$1:$B$270,2,FALSE)</f>
        <v>BLITAR</v>
      </c>
    </row>
    <row r="39" spans="1:61">
      <c r="A39">
        <v>38</v>
      </c>
      <c r="B39">
        <v>1002516004</v>
      </c>
      <c r="C39">
        <v>3</v>
      </c>
      <c r="D39" t="s">
        <v>45</v>
      </c>
      <c r="E39">
        <v>5</v>
      </c>
      <c r="F39" t="s">
        <v>211</v>
      </c>
      <c r="G39" t="s">
        <v>118</v>
      </c>
      <c r="H39" t="s">
        <v>466</v>
      </c>
      <c r="I39" t="s">
        <v>213</v>
      </c>
      <c r="J39" t="s">
        <v>214</v>
      </c>
      <c r="K39" t="s">
        <v>149</v>
      </c>
      <c r="L39" t="s">
        <v>215</v>
      </c>
      <c r="M39" t="s">
        <v>582</v>
      </c>
      <c r="N39" t="s">
        <v>216</v>
      </c>
      <c r="O39" s="57">
        <v>46242.586770833332</v>
      </c>
      <c r="P39" s="57">
        <v>46244.758032407408</v>
      </c>
      <c r="Q39">
        <v>69361494</v>
      </c>
      <c r="S39">
        <v>172608206120</v>
      </c>
      <c r="T39" t="s">
        <v>4544</v>
      </c>
      <c r="U39" t="s">
        <v>4545</v>
      </c>
      <c r="V39" t="s">
        <v>4546</v>
      </c>
      <c r="Z39">
        <v>116.74897325615299</v>
      </c>
      <c r="AA39">
        <v>-8.9158176995566993</v>
      </c>
      <c r="AB39" t="s">
        <v>4547</v>
      </c>
      <c r="AC39" t="s">
        <v>237</v>
      </c>
      <c r="AL39" t="s">
        <v>218</v>
      </c>
      <c r="AM39" t="s">
        <v>4548</v>
      </c>
      <c r="AN39" t="s">
        <v>6</v>
      </c>
      <c r="AO39" s="57">
        <v>46242.590624999997</v>
      </c>
      <c r="AP39" s="57">
        <v>46243.541666666664</v>
      </c>
      <c r="AR39" t="s">
        <v>14</v>
      </c>
      <c r="AS39" t="s">
        <v>587</v>
      </c>
      <c r="AT39" t="s">
        <v>231</v>
      </c>
      <c r="AV39" t="s">
        <v>6280</v>
      </c>
      <c r="AW39" t="s">
        <v>1060</v>
      </c>
      <c r="AX39" t="s">
        <v>223</v>
      </c>
      <c r="BA39" s="57">
        <v>46243.541666666664</v>
      </c>
      <c r="BB39" t="s">
        <v>4548</v>
      </c>
      <c r="BF39" s="6" t="e">
        <f t="shared" si="0"/>
        <v>#NUM!</v>
      </c>
      <c r="BG39" t="e">
        <f t="shared" si="1"/>
        <v>#NUM!</v>
      </c>
      <c r="BH39" t="e">
        <f t="shared" si="2"/>
        <v>#NUM!</v>
      </c>
      <c r="BI39" t="str">
        <f>VLOOKUP(H39,Sheet2!$A$1:$B$270,2,FALSE)</f>
        <v>SUMBAWA</v>
      </c>
    </row>
    <row r="40" spans="1:61">
      <c r="A40">
        <v>39</v>
      </c>
      <c r="B40">
        <v>1002510579</v>
      </c>
      <c r="C40">
        <v>3</v>
      </c>
      <c r="D40" t="s">
        <v>45</v>
      </c>
      <c r="E40">
        <v>5</v>
      </c>
      <c r="F40" t="s">
        <v>113</v>
      </c>
      <c r="G40" t="s">
        <v>113</v>
      </c>
      <c r="H40" t="s">
        <v>420</v>
      </c>
      <c r="I40" t="s">
        <v>213</v>
      </c>
      <c r="J40" t="s">
        <v>214</v>
      </c>
      <c r="K40" t="s">
        <v>149</v>
      </c>
      <c r="L40" t="s">
        <v>215</v>
      </c>
      <c r="M40" t="s">
        <v>76</v>
      </c>
      <c r="N40" t="s">
        <v>216</v>
      </c>
      <c r="O40" s="57">
        <v>46239.565937500003</v>
      </c>
      <c r="P40" s="57">
        <v>46240.755150462966</v>
      </c>
      <c r="Q40">
        <v>69359197</v>
      </c>
      <c r="S40">
        <v>172502311370</v>
      </c>
      <c r="T40" t="s">
        <v>1367</v>
      </c>
      <c r="U40" t="s">
        <v>1368</v>
      </c>
      <c r="V40" t="s">
        <v>1369</v>
      </c>
      <c r="Z40">
        <v>123.616439066827</v>
      </c>
      <c r="AA40">
        <v>-10.1583318093216</v>
      </c>
      <c r="AB40" t="s">
        <v>1370</v>
      </c>
      <c r="AC40" t="s">
        <v>217</v>
      </c>
      <c r="AL40" t="s">
        <v>218</v>
      </c>
      <c r="AM40" t="s">
        <v>1371</v>
      </c>
      <c r="AN40" t="s">
        <v>6</v>
      </c>
      <c r="AO40" s="57">
        <v>46150.56925925926</v>
      </c>
      <c r="AP40" s="57">
        <v>46240.541666666664</v>
      </c>
      <c r="AR40" t="s">
        <v>219</v>
      </c>
      <c r="AS40" t="s">
        <v>113</v>
      </c>
      <c r="AT40" t="s">
        <v>231</v>
      </c>
      <c r="AU40">
        <v>20260806</v>
      </c>
      <c r="AV40" t="s">
        <v>222</v>
      </c>
      <c r="AW40" t="s">
        <v>1058</v>
      </c>
      <c r="AX40" t="s">
        <v>223</v>
      </c>
      <c r="BA40" s="57">
        <v>46240.541666666664</v>
      </c>
      <c r="BB40" t="s">
        <v>1371</v>
      </c>
      <c r="BC40">
        <v>2026</v>
      </c>
      <c r="BD40">
        <v>8</v>
      </c>
      <c r="BE40">
        <v>6</v>
      </c>
      <c r="BF40" s="6">
        <f t="shared" si="0"/>
        <v>46240</v>
      </c>
      <c r="BG40">
        <f t="shared" si="1"/>
        <v>-0.54166666666424135</v>
      </c>
      <c r="BH40" t="str">
        <f t="shared" si="2"/>
        <v>COMPLY</v>
      </c>
      <c r="BI40" t="str">
        <f>VLOOKUP(H40,Sheet2!$A$1:$B$270,2,FALSE)</f>
        <v>KUPANG</v>
      </c>
    </row>
    <row r="41" spans="1:61">
      <c r="A41">
        <v>40</v>
      </c>
      <c r="B41">
        <v>1002505964</v>
      </c>
      <c r="C41">
        <v>3</v>
      </c>
      <c r="D41" t="s">
        <v>38</v>
      </c>
      <c r="E41">
        <v>5</v>
      </c>
      <c r="F41" t="s">
        <v>90</v>
      </c>
      <c r="G41" t="s">
        <v>93</v>
      </c>
      <c r="H41" t="s">
        <v>393</v>
      </c>
      <c r="I41" t="s">
        <v>213</v>
      </c>
      <c r="J41" t="s">
        <v>214</v>
      </c>
      <c r="K41" t="s">
        <v>149</v>
      </c>
      <c r="L41" t="s">
        <v>215</v>
      </c>
      <c r="M41" t="s">
        <v>76</v>
      </c>
      <c r="N41" t="s">
        <v>216</v>
      </c>
      <c r="O41" s="57">
        <v>46237.504120370373</v>
      </c>
      <c r="P41" s="57">
        <v>46237.856469907405</v>
      </c>
      <c r="Q41">
        <v>69357434</v>
      </c>
      <c r="S41">
        <v>152615203022</v>
      </c>
      <c r="T41" t="s">
        <v>1372</v>
      </c>
      <c r="U41" t="s">
        <v>1373</v>
      </c>
      <c r="V41" t="s">
        <v>1374</v>
      </c>
      <c r="Z41">
        <v>112.098257057368</v>
      </c>
      <c r="AA41">
        <v>-7.5993458772087896</v>
      </c>
      <c r="AB41" t="s">
        <v>1375</v>
      </c>
      <c r="AC41" t="s">
        <v>217</v>
      </c>
      <c r="AL41" t="s">
        <v>218</v>
      </c>
      <c r="AM41" t="s">
        <v>1376</v>
      </c>
      <c r="AN41" t="s">
        <v>6</v>
      </c>
      <c r="AO41" s="57">
        <v>46089.507256944446</v>
      </c>
      <c r="AP41" s="57">
        <v>46238.541666666664</v>
      </c>
      <c r="AR41" t="s">
        <v>219</v>
      </c>
      <c r="AS41" t="s">
        <v>637</v>
      </c>
      <c r="AT41" t="s">
        <v>231</v>
      </c>
      <c r="AU41">
        <v>20260803</v>
      </c>
      <c r="AV41" t="s">
        <v>222</v>
      </c>
      <c r="AW41" t="s">
        <v>1066</v>
      </c>
      <c r="AX41" t="s">
        <v>223</v>
      </c>
      <c r="BA41" s="57">
        <v>46238.541666666664</v>
      </c>
      <c r="BB41" t="s">
        <v>1376</v>
      </c>
      <c r="BC41">
        <v>2026</v>
      </c>
      <c r="BD41">
        <v>8</v>
      </c>
      <c r="BE41">
        <v>3</v>
      </c>
      <c r="BF41" s="6">
        <f t="shared" si="0"/>
        <v>46237</v>
      </c>
      <c r="BG41">
        <f t="shared" si="1"/>
        <v>-1.5416666666642413</v>
      </c>
      <c r="BH41" t="str">
        <f t="shared" si="2"/>
        <v>COMPLY</v>
      </c>
      <c r="BI41" t="str">
        <f>VLOOKUP(H41,Sheet2!$A$1:$B$270,2,FALSE)</f>
        <v>NGANJUK</v>
      </c>
    </row>
    <row r="42" spans="1:61">
      <c r="A42">
        <v>41</v>
      </c>
      <c r="B42">
        <v>1002510808</v>
      </c>
      <c r="C42">
        <v>3</v>
      </c>
      <c r="D42" t="s">
        <v>38</v>
      </c>
      <c r="E42">
        <v>5</v>
      </c>
      <c r="F42" t="s">
        <v>92</v>
      </c>
      <c r="G42" t="s">
        <v>92</v>
      </c>
      <c r="H42" t="s">
        <v>310</v>
      </c>
      <c r="I42" t="s">
        <v>213</v>
      </c>
      <c r="J42" t="s">
        <v>214</v>
      </c>
      <c r="K42" t="s">
        <v>149</v>
      </c>
      <c r="L42" t="s">
        <v>215</v>
      </c>
      <c r="M42" t="s">
        <v>76</v>
      </c>
      <c r="N42" t="s">
        <v>216</v>
      </c>
      <c r="O42" s="57">
        <v>46239.604131944441</v>
      </c>
      <c r="P42" s="57">
        <v>46240.696458333332</v>
      </c>
      <c r="Q42">
        <v>69359295</v>
      </c>
      <c r="S42">
        <v>152601214975</v>
      </c>
      <c r="T42" t="s">
        <v>1377</v>
      </c>
      <c r="U42" t="s">
        <v>1378</v>
      </c>
      <c r="V42" t="s">
        <v>1379</v>
      </c>
      <c r="Z42">
        <v>111.525505943307</v>
      </c>
      <c r="AA42">
        <v>-7.6229470195620799</v>
      </c>
      <c r="AB42" t="s">
        <v>1380</v>
      </c>
      <c r="AC42" t="s">
        <v>237</v>
      </c>
      <c r="AL42" t="s">
        <v>218</v>
      </c>
      <c r="AM42" t="s">
        <v>1371</v>
      </c>
      <c r="AN42" t="s">
        <v>6</v>
      </c>
      <c r="AO42" s="57">
        <v>46150.610949074071</v>
      </c>
      <c r="AP42" s="57">
        <v>46240.541666666664</v>
      </c>
      <c r="AR42" t="s">
        <v>219</v>
      </c>
      <c r="AS42" t="s">
        <v>220</v>
      </c>
      <c r="AT42" t="s">
        <v>231</v>
      </c>
      <c r="AU42">
        <v>20260806</v>
      </c>
      <c r="AV42" t="s">
        <v>222</v>
      </c>
      <c r="AW42" t="s">
        <v>1056</v>
      </c>
      <c r="AX42" t="s">
        <v>223</v>
      </c>
      <c r="BA42" s="57">
        <v>46240.541666666664</v>
      </c>
      <c r="BB42" t="s">
        <v>1371</v>
      </c>
      <c r="BC42">
        <v>2026</v>
      </c>
      <c r="BD42">
        <v>8</v>
      </c>
      <c r="BE42">
        <v>6</v>
      </c>
      <c r="BF42" s="6">
        <f t="shared" si="0"/>
        <v>46240</v>
      </c>
      <c r="BG42">
        <f t="shared" si="1"/>
        <v>-0.54166666666424135</v>
      </c>
      <c r="BH42" t="str">
        <f t="shared" si="2"/>
        <v>COMPLY</v>
      </c>
      <c r="BI42" t="str">
        <f>VLOOKUP(H42,Sheet2!$A$1:$B$270,2,FALSE)</f>
        <v>MADIUN</v>
      </c>
    </row>
    <row r="43" spans="1:61">
      <c r="A43">
        <v>42</v>
      </c>
      <c r="B43">
        <v>1002515611</v>
      </c>
      <c r="C43">
        <v>3</v>
      </c>
      <c r="D43" t="s">
        <v>59</v>
      </c>
      <c r="E43">
        <v>4</v>
      </c>
      <c r="F43" t="s">
        <v>224</v>
      </c>
      <c r="G43" t="s">
        <v>224</v>
      </c>
      <c r="H43" t="s">
        <v>942</v>
      </c>
      <c r="I43" t="s">
        <v>213</v>
      </c>
      <c r="J43" t="s">
        <v>214</v>
      </c>
      <c r="K43" t="s">
        <v>149</v>
      </c>
      <c r="M43" t="s">
        <v>76</v>
      </c>
      <c r="N43" t="s">
        <v>216</v>
      </c>
      <c r="O43" s="57">
        <v>46242.3749537037</v>
      </c>
      <c r="P43" s="57">
        <v>46242.43922453704</v>
      </c>
      <c r="Q43">
        <v>69360049</v>
      </c>
      <c r="R43">
        <v>2812959935</v>
      </c>
      <c r="S43">
        <v>146303609747</v>
      </c>
      <c r="T43" t="s">
        <v>1411</v>
      </c>
      <c r="U43" t="s">
        <v>4549</v>
      </c>
      <c r="V43" t="s">
        <v>4550</v>
      </c>
      <c r="Z43">
        <v>109.25261260000001</v>
      </c>
      <c r="AA43">
        <v>-7.4512397999999997</v>
      </c>
      <c r="AB43" t="s">
        <v>1414</v>
      </c>
      <c r="AC43" t="s">
        <v>292</v>
      </c>
      <c r="AL43" t="s">
        <v>218</v>
      </c>
      <c r="AM43" t="s">
        <v>4551</v>
      </c>
      <c r="AN43" t="s">
        <v>6</v>
      </c>
      <c r="AO43" s="57">
        <v>46242.38208333333</v>
      </c>
      <c r="AR43" t="s">
        <v>219</v>
      </c>
      <c r="AS43" t="s">
        <v>220</v>
      </c>
      <c r="AT43" t="s">
        <v>231</v>
      </c>
      <c r="AU43">
        <v>20260808</v>
      </c>
      <c r="AV43" t="s">
        <v>222</v>
      </c>
      <c r="AW43" t="s">
        <v>630</v>
      </c>
      <c r="AX43" t="s">
        <v>223</v>
      </c>
      <c r="BA43" s="57">
        <v>46242.291666666664</v>
      </c>
      <c r="BB43" t="s">
        <v>4551</v>
      </c>
      <c r="BC43">
        <v>2026</v>
      </c>
      <c r="BD43">
        <v>8</v>
      </c>
      <c r="BE43">
        <v>8</v>
      </c>
      <c r="BF43" s="6">
        <f t="shared" si="0"/>
        <v>46242</v>
      </c>
      <c r="BG43">
        <f t="shared" si="1"/>
        <v>-0.29166666666424135</v>
      </c>
      <c r="BH43" t="str">
        <f t="shared" si="2"/>
        <v>COMPLY</v>
      </c>
      <c r="BI43" t="e">
        <f>VLOOKUP(H43,Sheet2!$A$1:$B$270,2,FALSE)</f>
        <v>#N/A</v>
      </c>
    </row>
    <row r="44" spans="1:61">
      <c r="A44">
        <v>43</v>
      </c>
      <c r="B44">
        <v>1002509420</v>
      </c>
      <c r="C44">
        <v>3</v>
      </c>
      <c r="D44" t="s">
        <v>51</v>
      </c>
      <c r="E44">
        <v>4</v>
      </c>
      <c r="F44" t="s">
        <v>275</v>
      </c>
      <c r="G44" t="s">
        <v>923</v>
      </c>
      <c r="H44" t="s">
        <v>979</v>
      </c>
      <c r="I44" t="s">
        <v>213</v>
      </c>
      <c r="J44" t="s">
        <v>214</v>
      </c>
      <c r="K44" t="s">
        <v>149</v>
      </c>
      <c r="L44" t="s">
        <v>215</v>
      </c>
      <c r="M44" t="s">
        <v>76</v>
      </c>
      <c r="N44" t="s">
        <v>216</v>
      </c>
      <c r="O44" s="57">
        <v>46238.765925925924</v>
      </c>
      <c r="P44" s="57">
        <v>46239.721180555556</v>
      </c>
      <c r="Q44">
        <v>69358672</v>
      </c>
      <c r="S44">
        <v>146593115480</v>
      </c>
      <c r="T44" t="s">
        <v>1381</v>
      </c>
      <c r="U44" t="s">
        <v>1382</v>
      </c>
      <c r="V44" t="s">
        <v>1383</v>
      </c>
      <c r="Z44">
        <v>110.7116123</v>
      </c>
      <c r="AA44">
        <v>-6.6703828999999999</v>
      </c>
      <c r="AB44" t="s">
        <v>1384</v>
      </c>
      <c r="AC44" t="s">
        <v>237</v>
      </c>
      <c r="AL44" t="s">
        <v>218</v>
      </c>
      <c r="AM44" t="s">
        <v>1385</v>
      </c>
      <c r="AN44" t="s">
        <v>6</v>
      </c>
      <c r="AO44" s="57">
        <v>46120.767268518517</v>
      </c>
      <c r="AP44" s="57">
        <v>46239.625</v>
      </c>
      <c r="AR44" t="s">
        <v>219</v>
      </c>
      <c r="AS44" t="s">
        <v>980</v>
      </c>
      <c r="AT44" t="s">
        <v>231</v>
      </c>
      <c r="AU44">
        <v>20260805</v>
      </c>
      <c r="AV44" t="s">
        <v>222</v>
      </c>
      <c r="AW44" t="s">
        <v>1071</v>
      </c>
      <c r="AX44" t="s">
        <v>223</v>
      </c>
      <c r="BA44" s="57">
        <v>46239.625</v>
      </c>
      <c r="BB44" t="s">
        <v>1385</v>
      </c>
      <c r="BC44">
        <v>2026</v>
      </c>
      <c r="BD44">
        <v>8</v>
      </c>
      <c r="BE44">
        <v>5</v>
      </c>
      <c r="BF44" s="6">
        <f t="shared" si="0"/>
        <v>46239</v>
      </c>
      <c r="BG44">
        <f t="shared" si="1"/>
        <v>-0.625</v>
      </c>
      <c r="BH44" t="str">
        <f t="shared" si="2"/>
        <v>COMPLY</v>
      </c>
      <c r="BI44" t="e">
        <f>VLOOKUP(H44,Sheet2!$A$1:$B$270,2,FALSE)</f>
        <v>#N/A</v>
      </c>
    </row>
    <row r="45" spans="1:61">
      <c r="A45">
        <v>44</v>
      </c>
      <c r="B45">
        <v>1002511398</v>
      </c>
      <c r="C45">
        <v>3</v>
      </c>
      <c r="D45" t="s">
        <v>45</v>
      </c>
      <c r="E45">
        <v>5</v>
      </c>
      <c r="F45" t="s">
        <v>113</v>
      </c>
      <c r="G45" t="s">
        <v>111</v>
      </c>
      <c r="H45" t="s">
        <v>258</v>
      </c>
      <c r="I45" t="s">
        <v>213</v>
      </c>
      <c r="J45" t="s">
        <v>214</v>
      </c>
      <c r="K45" t="s">
        <v>149</v>
      </c>
      <c r="L45" t="s">
        <v>215</v>
      </c>
      <c r="M45" t="s">
        <v>225</v>
      </c>
      <c r="N45" t="s">
        <v>216</v>
      </c>
      <c r="O45" s="57">
        <v>46240.309687499997</v>
      </c>
      <c r="P45" s="57">
        <v>46241.340208333335</v>
      </c>
      <c r="Q45">
        <v>69359519</v>
      </c>
      <c r="S45">
        <v>172506788769</v>
      </c>
      <c r="T45" t="s">
        <v>1386</v>
      </c>
      <c r="U45" t="s">
        <v>1387</v>
      </c>
      <c r="V45" t="s">
        <v>1388</v>
      </c>
      <c r="Z45">
        <v>121.6514122</v>
      </c>
      <c r="AA45">
        <v>-8.8423689999999997</v>
      </c>
      <c r="AB45" t="s">
        <v>1389</v>
      </c>
      <c r="AC45" t="s">
        <v>237</v>
      </c>
      <c r="AL45" t="s">
        <v>218</v>
      </c>
      <c r="AM45" t="s">
        <v>1390</v>
      </c>
      <c r="AN45" t="s">
        <v>6</v>
      </c>
      <c r="AO45" s="57">
        <v>46181.319456018522</v>
      </c>
      <c r="AP45" s="57">
        <v>46241.333333333336</v>
      </c>
      <c r="AR45" t="s">
        <v>18</v>
      </c>
      <c r="AS45" t="s">
        <v>111</v>
      </c>
      <c r="AT45" t="s">
        <v>231</v>
      </c>
      <c r="AV45" t="s">
        <v>227</v>
      </c>
      <c r="AW45" t="s">
        <v>1056</v>
      </c>
      <c r="AX45" t="s">
        <v>223</v>
      </c>
      <c r="BA45" s="57">
        <v>46241.333333333336</v>
      </c>
      <c r="BB45" t="s">
        <v>1390</v>
      </c>
      <c r="BF45" s="6" t="e">
        <f t="shared" si="0"/>
        <v>#NUM!</v>
      </c>
      <c r="BG45" t="e">
        <f t="shared" si="1"/>
        <v>#NUM!</v>
      </c>
      <c r="BH45" t="e">
        <f t="shared" si="2"/>
        <v>#NUM!</v>
      </c>
      <c r="BI45" t="str">
        <f>VLOOKUP(H45,Sheet2!$A$1:$B$270,2,FALSE)</f>
        <v>ENDE</v>
      </c>
    </row>
    <row r="46" spans="1:61">
      <c r="A46">
        <v>45</v>
      </c>
      <c r="B46">
        <v>1002506699</v>
      </c>
      <c r="C46">
        <v>3</v>
      </c>
      <c r="D46" t="s">
        <v>59</v>
      </c>
      <c r="E46">
        <v>4</v>
      </c>
      <c r="F46" t="s">
        <v>224</v>
      </c>
      <c r="G46" t="s">
        <v>224</v>
      </c>
      <c r="H46" t="s">
        <v>942</v>
      </c>
      <c r="I46" t="s">
        <v>213</v>
      </c>
      <c r="J46" t="s">
        <v>214</v>
      </c>
      <c r="K46" t="s">
        <v>149</v>
      </c>
      <c r="L46" t="s">
        <v>215</v>
      </c>
      <c r="M46" t="s">
        <v>582</v>
      </c>
      <c r="N46" t="s">
        <v>216</v>
      </c>
      <c r="O46" s="57">
        <v>46238.322175925925</v>
      </c>
      <c r="P46" s="57">
        <v>46241.476840277777</v>
      </c>
      <c r="Q46">
        <v>69357877</v>
      </c>
      <c r="S46">
        <v>146303609114</v>
      </c>
      <c r="T46" t="s">
        <v>1391</v>
      </c>
      <c r="U46" t="s">
        <v>1392</v>
      </c>
      <c r="V46" t="s">
        <v>1393</v>
      </c>
      <c r="Z46">
        <v>109.242199</v>
      </c>
      <c r="AA46">
        <v>-7.4297899999999997</v>
      </c>
      <c r="AB46" t="s">
        <v>1394</v>
      </c>
      <c r="AC46" t="s">
        <v>237</v>
      </c>
      <c r="AL46" t="s">
        <v>218</v>
      </c>
      <c r="AM46" t="s">
        <v>1395</v>
      </c>
      <c r="AN46" t="s">
        <v>6</v>
      </c>
      <c r="AO46" s="57">
        <v>46120.330081018517</v>
      </c>
      <c r="AP46" s="57">
        <v>46239.333333333336</v>
      </c>
      <c r="AR46" t="s">
        <v>14</v>
      </c>
      <c r="AS46" t="s">
        <v>220</v>
      </c>
      <c r="AT46" t="s">
        <v>231</v>
      </c>
      <c r="AV46" t="s">
        <v>4552</v>
      </c>
      <c r="AW46" t="s">
        <v>238</v>
      </c>
      <c r="AX46" t="s">
        <v>223</v>
      </c>
      <c r="BA46" s="57">
        <v>46239.333333333336</v>
      </c>
      <c r="BB46" t="s">
        <v>1395</v>
      </c>
      <c r="BF46" s="6" t="e">
        <f t="shared" si="0"/>
        <v>#NUM!</v>
      </c>
      <c r="BG46" t="e">
        <f t="shared" si="1"/>
        <v>#NUM!</v>
      </c>
      <c r="BH46" t="e">
        <f t="shared" si="2"/>
        <v>#NUM!</v>
      </c>
      <c r="BI46" t="e">
        <f>VLOOKUP(H46,Sheet2!$A$1:$B$270,2,FALSE)</f>
        <v>#N/A</v>
      </c>
    </row>
    <row r="47" spans="1:61">
      <c r="A47">
        <v>46</v>
      </c>
      <c r="B47">
        <v>1002517665</v>
      </c>
      <c r="C47">
        <v>3</v>
      </c>
      <c r="D47" t="s">
        <v>49</v>
      </c>
      <c r="E47">
        <v>4</v>
      </c>
      <c r="F47" t="s">
        <v>247</v>
      </c>
      <c r="G47" t="s">
        <v>248</v>
      </c>
      <c r="H47" t="s">
        <v>960</v>
      </c>
      <c r="I47" t="s">
        <v>213</v>
      </c>
      <c r="J47" t="s">
        <v>214</v>
      </c>
      <c r="K47" t="s">
        <v>149</v>
      </c>
      <c r="L47" t="s">
        <v>215</v>
      </c>
      <c r="M47" t="s">
        <v>240</v>
      </c>
      <c r="N47" t="s">
        <v>216</v>
      </c>
      <c r="O47" s="57">
        <v>46244.538854166669</v>
      </c>
      <c r="P47" s="57">
        <v>46244.540289351855</v>
      </c>
      <c r="Q47">
        <v>69362403</v>
      </c>
      <c r="S47">
        <v>142406122707</v>
      </c>
      <c r="T47" t="s">
        <v>6281</v>
      </c>
      <c r="U47" t="s">
        <v>6282</v>
      </c>
      <c r="V47" t="s">
        <v>6283</v>
      </c>
      <c r="Z47">
        <v>110.42993109673201</v>
      </c>
      <c r="AA47">
        <v>-6.9711133723907999</v>
      </c>
      <c r="AB47" t="s">
        <v>6284</v>
      </c>
      <c r="AC47" t="s">
        <v>217</v>
      </c>
      <c r="AL47" t="s">
        <v>218</v>
      </c>
      <c r="AM47" t="s">
        <v>6285</v>
      </c>
      <c r="AN47" t="s">
        <v>6</v>
      </c>
      <c r="AO47" s="57">
        <v>46303.548472222225</v>
      </c>
      <c r="AP47" s="57">
        <v>46245.541666666664</v>
      </c>
      <c r="AR47" t="s">
        <v>241</v>
      </c>
      <c r="AS47" t="s">
        <v>634</v>
      </c>
      <c r="AT47" t="s">
        <v>231</v>
      </c>
      <c r="AV47" t="s">
        <v>240</v>
      </c>
      <c r="AW47" t="s">
        <v>1056</v>
      </c>
      <c r="AX47" t="s">
        <v>223</v>
      </c>
      <c r="BA47" s="57">
        <v>46245.541666666664</v>
      </c>
      <c r="BB47" t="s">
        <v>6285</v>
      </c>
      <c r="BF47" s="6" t="e">
        <f t="shared" si="0"/>
        <v>#NUM!</v>
      </c>
      <c r="BG47" t="e">
        <f t="shared" si="1"/>
        <v>#NUM!</v>
      </c>
      <c r="BH47" t="e">
        <f t="shared" si="2"/>
        <v>#NUM!</v>
      </c>
      <c r="BI47" t="e">
        <f>VLOOKUP(H47,Sheet2!$A$1:$B$270,2,FALSE)</f>
        <v>#N/A</v>
      </c>
    </row>
    <row r="48" spans="1:61">
      <c r="A48">
        <v>47</v>
      </c>
      <c r="B48">
        <v>1002509545</v>
      </c>
      <c r="C48">
        <v>3</v>
      </c>
      <c r="D48" t="s">
        <v>59</v>
      </c>
      <c r="E48">
        <v>4</v>
      </c>
      <c r="F48" t="s">
        <v>573</v>
      </c>
      <c r="G48" t="s">
        <v>935</v>
      </c>
      <c r="H48" t="s">
        <v>951</v>
      </c>
      <c r="I48" t="s">
        <v>213</v>
      </c>
      <c r="J48" t="s">
        <v>214</v>
      </c>
      <c r="K48" t="s">
        <v>149</v>
      </c>
      <c r="L48" t="s">
        <v>215</v>
      </c>
      <c r="M48" t="s">
        <v>288</v>
      </c>
      <c r="N48" t="s">
        <v>216</v>
      </c>
      <c r="O48" s="57">
        <v>46239.347175925926</v>
      </c>
      <c r="P48" s="57">
        <v>46241.533078703702</v>
      </c>
      <c r="Q48">
        <v>69358736</v>
      </c>
      <c r="S48">
        <v>146144119829</v>
      </c>
      <c r="T48" t="s">
        <v>1401</v>
      </c>
      <c r="U48" t="s">
        <v>1402</v>
      </c>
      <c r="V48" t="s">
        <v>1403</v>
      </c>
      <c r="Z48">
        <v>110.4142365</v>
      </c>
      <c r="AA48">
        <v>-7.6876500999999999</v>
      </c>
      <c r="AB48" t="s">
        <v>1404</v>
      </c>
      <c r="AC48" t="s">
        <v>237</v>
      </c>
      <c r="AL48" t="s">
        <v>218</v>
      </c>
      <c r="AM48" t="s">
        <v>1405</v>
      </c>
      <c r="AN48" t="s">
        <v>6</v>
      </c>
      <c r="AO48" s="57">
        <v>46150.351134259261</v>
      </c>
      <c r="AP48" s="57">
        <v>46241.541666666664</v>
      </c>
      <c r="AR48" t="s">
        <v>241</v>
      </c>
      <c r="AS48" t="s">
        <v>220</v>
      </c>
      <c r="AT48" t="s">
        <v>231</v>
      </c>
      <c r="AV48" t="s">
        <v>1101</v>
      </c>
      <c r="AW48" t="s">
        <v>1061</v>
      </c>
      <c r="AX48" t="s">
        <v>223</v>
      </c>
      <c r="BA48" s="57">
        <v>46241.541666666664</v>
      </c>
      <c r="BB48" t="s">
        <v>1405</v>
      </c>
      <c r="BF48" s="6" t="e">
        <f t="shared" si="0"/>
        <v>#NUM!</v>
      </c>
      <c r="BG48" t="e">
        <f t="shared" si="1"/>
        <v>#NUM!</v>
      </c>
      <c r="BH48" t="e">
        <f t="shared" si="2"/>
        <v>#NUM!</v>
      </c>
      <c r="BI48" t="e">
        <f>VLOOKUP(H48,Sheet2!$A$1:$B$270,2,FALSE)</f>
        <v>#N/A</v>
      </c>
    </row>
    <row r="49" spans="1:61">
      <c r="A49">
        <v>48</v>
      </c>
      <c r="B49">
        <v>1002512142</v>
      </c>
      <c r="C49">
        <v>3</v>
      </c>
      <c r="D49" t="s">
        <v>49</v>
      </c>
      <c r="E49">
        <v>4</v>
      </c>
      <c r="F49" t="s">
        <v>247</v>
      </c>
      <c r="G49" t="s">
        <v>598</v>
      </c>
      <c r="H49" t="s">
        <v>599</v>
      </c>
      <c r="I49" t="s">
        <v>213</v>
      </c>
      <c r="J49" t="s">
        <v>214</v>
      </c>
      <c r="K49" t="s">
        <v>149</v>
      </c>
      <c r="L49" t="s">
        <v>215</v>
      </c>
      <c r="M49" t="s">
        <v>76</v>
      </c>
      <c r="N49" t="s">
        <v>216</v>
      </c>
      <c r="O49" s="57">
        <v>46240.491631944446</v>
      </c>
      <c r="P49" s="57">
        <v>46242.561921296299</v>
      </c>
      <c r="Q49">
        <v>69359884</v>
      </c>
      <c r="S49">
        <v>142434111346</v>
      </c>
      <c r="T49" t="s">
        <v>1396</v>
      </c>
      <c r="U49" t="s">
        <v>1397</v>
      </c>
      <c r="V49" t="s">
        <v>1398</v>
      </c>
      <c r="Z49">
        <v>110.42077101767001</v>
      </c>
      <c r="AA49">
        <v>-7.4028708677662003</v>
      </c>
      <c r="AB49" t="s">
        <v>1399</v>
      </c>
      <c r="AC49" t="s">
        <v>217</v>
      </c>
      <c r="AL49" t="s">
        <v>218</v>
      </c>
      <c r="AM49" t="s">
        <v>1400</v>
      </c>
      <c r="AN49" t="s">
        <v>6</v>
      </c>
      <c r="AO49" s="57">
        <v>46181.496516203704</v>
      </c>
      <c r="AP49" s="57">
        <v>46241.333333333336</v>
      </c>
      <c r="AR49" t="s">
        <v>219</v>
      </c>
      <c r="AS49" t="s">
        <v>220</v>
      </c>
      <c r="AT49" t="s">
        <v>231</v>
      </c>
      <c r="AU49">
        <v>20260808</v>
      </c>
      <c r="AV49" t="s">
        <v>222</v>
      </c>
      <c r="AW49" t="s">
        <v>1064</v>
      </c>
      <c r="AX49" t="s">
        <v>223</v>
      </c>
      <c r="BA49" s="57">
        <v>46241.333333333336</v>
      </c>
      <c r="BB49" t="s">
        <v>1400</v>
      </c>
      <c r="BC49">
        <v>2026</v>
      </c>
      <c r="BD49">
        <v>8</v>
      </c>
      <c r="BE49">
        <v>8</v>
      </c>
      <c r="BF49" s="6">
        <f t="shared" si="0"/>
        <v>46242</v>
      </c>
      <c r="BG49">
        <f t="shared" si="1"/>
        <v>0.66666666666424135</v>
      </c>
      <c r="BH49" t="str">
        <f t="shared" si="2"/>
        <v>COMPLY</v>
      </c>
      <c r="BI49" t="e">
        <f>VLOOKUP(H49,Sheet2!$A$1:$B$270,2,FALSE)</f>
        <v>#N/A</v>
      </c>
    </row>
    <row r="50" spans="1:61">
      <c r="A50">
        <v>49</v>
      </c>
      <c r="B50">
        <v>1002505606</v>
      </c>
      <c r="C50">
        <v>3</v>
      </c>
      <c r="D50" t="s">
        <v>42</v>
      </c>
      <c r="E50">
        <v>5</v>
      </c>
      <c r="F50" t="s">
        <v>233</v>
      </c>
      <c r="G50" t="s">
        <v>103</v>
      </c>
      <c r="H50" t="s">
        <v>373</v>
      </c>
      <c r="I50" t="s">
        <v>213</v>
      </c>
      <c r="J50" t="s">
        <v>214</v>
      </c>
      <c r="K50" t="s">
        <v>149</v>
      </c>
      <c r="M50" t="s">
        <v>76</v>
      </c>
      <c r="N50" t="s">
        <v>216</v>
      </c>
      <c r="O50" s="57">
        <v>46237.392928240741</v>
      </c>
      <c r="P50" s="57">
        <v>46238.643460648149</v>
      </c>
      <c r="Q50">
        <v>69357248</v>
      </c>
      <c r="S50">
        <v>152333218440</v>
      </c>
      <c r="T50" t="s">
        <v>1406</v>
      </c>
      <c r="U50" t="s">
        <v>1407</v>
      </c>
      <c r="V50" t="s">
        <v>1408</v>
      </c>
      <c r="Z50">
        <v>112.2292388</v>
      </c>
      <c r="AA50">
        <v>-7.4674636000000003</v>
      </c>
      <c r="AB50" t="s">
        <v>1409</v>
      </c>
      <c r="AC50" t="s">
        <v>230</v>
      </c>
      <c r="AL50" t="s">
        <v>218</v>
      </c>
      <c r="AM50" t="s">
        <v>1410</v>
      </c>
      <c r="AN50" t="s">
        <v>6</v>
      </c>
      <c r="AO50" s="57">
        <v>46089.402928240743</v>
      </c>
      <c r="AP50" s="57">
        <v>46239.333333333336</v>
      </c>
      <c r="AR50" t="s">
        <v>219</v>
      </c>
      <c r="AS50" t="s">
        <v>103</v>
      </c>
      <c r="AT50" t="s">
        <v>231</v>
      </c>
      <c r="AU50">
        <v>20260804</v>
      </c>
      <c r="AV50" t="s">
        <v>222</v>
      </c>
      <c r="AW50" t="s">
        <v>607</v>
      </c>
      <c r="AX50" t="s">
        <v>223</v>
      </c>
      <c r="BA50" s="57">
        <v>46239.333333333336</v>
      </c>
      <c r="BB50" t="s">
        <v>1410</v>
      </c>
      <c r="BC50">
        <v>2026</v>
      </c>
      <c r="BD50">
        <v>8</v>
      </c>
      <c r="BE50">
        <v>4</v>
      </c>
      <c r="BF50" s="6">
        <f t="shared" si="0"/>
        <v>46238</v>
      </c>
      <c r="BG50">
        <f t="shared" si="1"/>
        <v>-1.3333333333357587</v>
      </c>
      <c r="BH50" t="str">
        <f t="shared" si="2"/>
        <v>COMPLY</v>
      </c>
      <c r="BI50" t="str">
        <f>VLOOKUP(H50,Sheet2!$A$1:$B$270,2,FALSE)</f>
        <v>MOJOKERTO</v>
      </c>
    </row>
    <row r="51" spans="1:61">
      <c r="A51">
        <v>50</v>
      </c>
      <c r="B51">
        <v>1002512621</v>
      </c>
      <c r="C51">
        <v>3</v>
      </c>
      <c r="D51" t="s">
        <v>59</v>
      </c>
      <c r="E51">
        <v>4</v>
      </c>
      <c r="F51" t="s">
        <v>224</v>
      </c>
      <c r="G51" t="s">
        <v>224</v>
      </c>
      <c r="H51" t="s">
        <v>942</v>
      </c>
      <c r="I51" t="s">
        <v>213</v>
      </c>
      <c r="J51" t="s">
        <v>214</v>
      </c>
      <c r="K51" t="s">
        <v>149</v>
      </c>
      <c r="L51" t="s">
        <v>620</v>
      </c>
      <c r="M51" t="s">
        <v>582</v>
      </c>
      <c r="N51" t="s">
        <v>216</v>
      </c>
      <c r="O51" s="57">
        <v>46240.593009259261</v>
      </c>
      <c r="P51" s="57">
        <v>46242.374942129631</v>
      </c>
      <c r="Q51">
        <v>69360049</v>
      </c>
      <c r="R51">
        <v>2812958014</v>
      </c>
      <c r="S51">
        <v>146303609155</v>
      </c>
      <c r="T51" t="s">
        <v>1411</v>
      </c>
      <c r="U51" t="s">
        <v>1412</v>
      </c>
      <c r="V51" t="s">
        <v>1413</v>
      </c>
      <c r="Z51">
        <v>109.2525802</v>
      </c>
      <c r="AA51">
        <v>-7.4514927000000002</v>
      </c>
      <c r="AB51" t="s">
        <v>1414</v>
      </c>
      <c r="AC51" t="s">
        <v>237</v>
      </c>
      <c r="AL51" t="s">
        <v>218</v>
      </c>
      <c r="AM51" t="s">
        <v>1415</v>
      </c>
      <c r="AN51" t="s">
        <v>6</v>
      </c>
      <c r="AO51" s="57">
        <v>46181.601423611108</v>
      </c>
      <c r="AP51" s="57">
        <v>46241.541666666664</v>
      </c>
      <c r="AR51" t="s">
        <v>14</v>
      </c>
      <c r="AS51" t="s">
        <v>220</v>
      </c>
      <c r="AT51" t="s">
        <v>231</v>
      </c>
      <c r="AV51" t="s">
        <v>4553</v>
      </c>
      <c r="AW51" t="s">
        <v>1416</v>
      </c>
      <c r="AX51" t="s">
        <v>223</v>
      </c>
      <c r="BA51" s="57">
        <v>46241.541666666664</v>
      </c>
      <c r="BB51" t="s">
        <v>1415</v>
      </c>
      <c r="BF51" s="6" t="e">
        <f t="shared" si="0"/>
        <v>#NUM!</v>
      </c>
      <c r="BG51" t="e">
        <f t="shared" si="1"/>
        <v>#NUM!</v>
      </c>
      <c r="BH51" t="e">
        <f t="shared" si="2"/>
        <v>#NUM!</v>
      </c>
      <c r="BI51" t="e">
        <f>VLOOKUP(H51,Sheet2!$A$1:$B$270,2,FALSE)</f>
        <v>#N/A</v>
      </c>
    </row>
    <row r="52" spans="1:61">
      <c r="A52">
        <v>51</v>
      </c>
      <c r="B52">
        <v>1002506479</v>
      </c>
      <c r="C52">
        <v>3</v>
      </c>
      <c r="D52" t="s">
        <v>59</v>
      </c>
      <c r="E52">
        <v>4</v>
      </c>
      <c r="F52" t="s">
        <v>224</v>
      </c>
      <c r="G52" t="s">
        <v>224</v>
      </c>
      <c r="H52" t="s">
        <v>942</v>
      </c>
      <c r="I52" t="s">
        <v>213</v>
      </c>
      <c r="J52" t="s">
        <v>214</v>
      </c>
      <c r="K52" t="s">
        <v>149</v>
      </c>
      <c r="M52" t="s">
        <v>76</v>
      </c>
      <c r="N52" t="s">
        <v>216</v>
      </c>
      <c r="O52" s="57">
        <v>46237.67428240741</v>
      </c>
      <c r="P52" s="57">
        <v>46237.881643518522</v>
      </c>
      <c r="Q52">
        <v>69356855</v>
      </c>
      <c r="S52">
        <v>146303609646</v>
      </c>
      <c r="T52" t="s">
        <v>1417</v>
      </c>
      <c r="U52" t="s">
        <v>1418</v>
      </c>
      <c r="V52" t="s">
        <v>1419</v>
      </c>
      <c r="Z52">
        <v>109.2279032</v>
      </c>
      <c r="AA52">
        <v>-7.4381497999999997</v>
      </c>
      <c r="AB52" t="s">
        <v>1420</v>
      </c>
      <c r="AC52" t="s">
        <v>292</v>
      </c>
      <c r="AL52" t="s">
        <v>218</v>
      </c>
      <c r="AM52" t="s">
        <v>1421</v>
      </c>
      <c r="AN52" t="s">
        <v>6</v>
      </c>
      <c r="AO52" s="57">
        <v>46089.69431712963</v>
      </c>
      <c r="AR52" t="s">
        <v>219</v>
      </c>
      <c r="AS52" t="s">
        <v>220</v>
      </c>
      <c r="AT52" t="s">
        <v>231</v>
      </c>
      <c r="AU52">
        <v>20260803</v>
      </c>
      <c r="AV52" t="s">
        <v>222</v>
      </c>
      <c r="AW52" t="s">
        <v>568</v>
      </c>
      <c r="AX52" t="s">
        <v>223</v>
      </c>
      <c r="BA52" s="57">
        <v>46237.291666666664</v>
      </c>
      <c r="BB52" t="s">
        <v>1421</v>
      </c>
      <c r="BC52">
        <v>2026</v>
      </c>
      <c r="BD52">
        <v>8</v>
      </c>
      <c r="BE52">
        <v>3</v>
      </c>
      <c r="BF52" s="6">
        <f t="shared" si="0"/>
        <v>46237</v>
      </c>
      <c r="BG52">
        <f t="shared" si="1"/>
        <v>-0.29166666666424135</v>
      </c>
      <c r="BH52" t="str">
        <f t="shared" si="2"/>
        <v>COMPLY</v>
      </c>
      <c r="BI52" t="e">
        <f>VLOOKUP(H52,Sheet2!$A$1:$B$270,2,FALSE)</f>
        <v>#N/A</v>
      </c>
    </row>
    <row r="53" spans="1:61">
      <c r="A53">
        <v>52</v>
      </c>
      <c r="B53">
        <v>1002514392</v>
      </c>
      <c r="C53">
        <v>3</v>
      </c>
      <c r="D53" t="s">
        <v>38</v>
      </c>
      <c r="E53">
        <v>5</v>
      </c>
      <c r="F53" t="s">
        <v>251</v>
      </c>
      <c r="G53" t="s">
        <v>91</v>
      </c>
      <c r="H53" t="s">
        <v>424</v>
      </c>
      <c r="I53" t="s">
        <v>213</v>
      </c>
      <c r="J53" t="s">
        <v>214</v>
      </c>
      <c r="K53" t="s">
        <v>149</v>
      </c>
      <c r="L53" t="s">
        <v>215</v>
      </c>
      <c r="M53" t="s">
        <v>76</v>
      </c>
      <c r="N53" t="s">
        <v>216</v>
      </c>
      <c r="O53" s="57">
        <v>46241.487453703703</v>
      </c>
      <c r="P53" s="57">
        <v>46242.426238425927</v>
      </c>
      <c r="Q53">
        <v>69360672</v>
      </c>
      <c r="S53">
        <v>152715213806</v>
      </c>
      <c r="T53" t="s">
        <v>4554</v>
      </c>
      <c r="U53" t="s">
        <v>4555</v>
      </c>
      <c r="V53" t="s">
        <v>4556</v>
      </c>
      <c r="Z53">
        <v>112.625091651121</v>
      </c>
      <c r="AA53">
        <v>-8.1716528285669998</v>
      </c>
      <c r="AB53" t="s">
        <v>4557</v>
      </c>
      <c r="AC53" t="s">
        <v>237</v>
      </c>
      <c r="AL53" t="s">
        <v>218</v>
      </c>
      <c r="AM53" t="s">
        <v>4558</v>
      </c>
      <c r="AN53" t="s">
        <v>6</v>
      </c>
      <c r="AO53" s="57">
        <v>46211.496574074074</v>
      </c>
      <c r="AP53" s="57">
        <v>46242.333333333336</v>
      </c>
      <c r="AR53" t="s">
        <v>219</v>
      </c>
      <c r="AS53" t="s">
        <v>629</v>
      </c>
      <c r="AT53" t="s">
        <v>231</v>
      </c>
      <c r="AU53">
        <v>20260808</v>
      </c>
      <c r="AV53" t="s">
        <v>222</v>
      </c>
      <c r="AW53" t="s">
        <v>1064</v>
      </c>
      <c r="AX53" t="s">
        <v>223</v>
      </c>
      <c r="BA53" s="57">
        <v>46242.333333333336</v>
      </c>
      <c r="BB53" t="s">
        <v>4558</v>
      </c>
      <c r="BC53">
        <v>2026</v>
      </c>
      <c r="BD53">
        <v>8</v>
      </c>
      <c r="BE53">
        <v>8</v>
      </c>
      <c r="BF53" s="6">
        <f t="shared" si="0"/>
        <v>46242</v>
      </c>
      <c r="BG53">
        <f t="shared" si="1"/>
        <v>-0.33333333333575865</v>
      </c>
      <c r="BH53" t="str">
        <f t="shared" si="2"/>
        <v>COMPLY</v>
      </c>
      <c r="BI53" t="str">
        <f>VLOOKUP(H53,Sheet2!$A$1:$B$270,2,FALSE)</f>
        <v>MALANG</v>
      </c>
    </row>
    <row r="54" spans="1:61">
      <c r="A54">
        <v>53</v>
      </c>
      <c r="B54">
        <v>1002518435</v>
      </c>
      <c r="C54">
        <v>3</v>
      </c>
      <c r="D54" t="s">
        <v>34</v>
      </c>
      <c r="E54">
        <v>5</v>
      </c>
      <c r="F54" t="s">
        <v>580</v>
      </c>
      <c r="G54" t="s">
        <v>79</v>
      </c>
      <c r="H54" t="s">
        <v>473</v>
      </c>
      <c r="I54" t="s">
        <v>213</v>
      </c>
      <c r="J54" t="s">
        <v>214</v>
      </c>
      <c r="K54" t="s">
        <v>149</v>
      </c>
      <c r="M54" t="s">
        <v>240</v>
      </c>
      <c r="N54" t="s">
        <v>216</v>
      </c>
      <c r="O54" s="57">
        <v>46244.674641203703</v>
      </c>
      <c r="P54" s="57">
        <v>46244.78056712963</v>
      </c>
      <c r="Q54">
        <v>69362712</v>
      </c>
      <c r="S54">
        <v>172407213930</v>
      </c>
      <c r="T54" t="s">
        <v>6286</v>
      </c>
      <c r="U54" t="s">
        <v>6287</v>
      </c>
      <c r="V54" t="s">
        <v>6288</v>
      </c>
      <c r="Z54">
        <v>115.3020191</v>
      </c>
      <c r="AA54">
        <v>-8.5440394000000008</v>
      </c>
      <c r="AB54" t="s">
        <v>6289</v>
      </c>
      <c r="AC54" t="s">
        <v>230</v>
      </c>
      <c r="AL54" t="s">
        <v>218</v>
      </c>
      <c r="AM54" t="s">
        <v>6290</v>
      </c>
      <c r="AN54" t="s">
        <v>6</v>
      </c>
      <c r="AO54" s="57">
        <v>46303.684467592589</v>
      </c>
      <c r="AP54" s="57">
        <v>46245.625</v>
      </c>
      <c r="AR54" t="s">
        <v>241</v>
      </c>
      <c r="AS54" t="s">
        <v>79</v>
      </c>
      <c r="AT54" t="s">
        <v>231</v>
      </c>
      <c r="AV54" t="s">
        <v>240</v>
      </c>
      <c r="AW54" t="s">
        <v>566</v>
      </c>
      <c r="AX54" t="s">
        <v>223</v>
      </c>
      <c r="BA54" s="57">
        <v>46245.625</v>
      </c>
      <c r="BB54" t="s">
        <v>6290</v>
      </c>
      <c r="BF54" s="6" t="e">
        <f t="shared" si="0"/>
        <v>#NUM!</v>
      </c>
      <c r="BG54" t="e">
        <f t="shared" si="1"/>
        <v>#NUM!</v>
      </c>
      <c r="BH54" t="e">
        <f t="shared" si="2"/>
        <v>#NUM!</v>
      </c>
      <c r="BI54" t="str">
        <f>VLOOKUP(H54,Sheet2!$A$1:$B$270,2,FALSE)</f>
        <v>GIANYAR</v>
      </c>
    </row>
    <row r="55" spans="1:61">
      <c r="A55">
        <v>54</v>
      </c>
      <c r="B55">
        <v>1002506609</v>
      </c>
      <c r="C55">
        <v>3</v>
      </c>
      <c r="D55" t="s">
        <v>45</v>
      </c>
      <c r="E55">
        <v>5</v>
      </c>
      <c r="F55" t="s">
        <v>211</v>
      </c>
      <c r="G55" t="s">
        <v>110</v>
      </c>
      <c r="H55" t="s">
        <v>481</v>
      </c>
      <c r="I55" t="s">
        <v>213</v>
      </c>
      <c r="J55" t="s">
        <v>214</v>
      </c>
      <c r="K55" t="s">
        <v>149</v>
      </c>
      <c r="L55" t="s">
        <v>215</v>
      </c>
      <c r="M55" t="s">
        <v>582</v>
      </c>
      <c r="N55" t="s">
        <v>216</v>
      </c>
      <c r="O55" s="57">
        <v>46237.772175925929</v>
      </c>
      <c r="P55" s="57">
        <v>46242.382592592592</v>
      </c>
      <c r="Q55">
        <v>69357823</v>
      </c>
      <c r="S55">
        <v>172617203040</v>
      </c>
      <c r="T55" t="s">
        <v>1422</v>
      </c>
      <c r="U55" t="s">
        <v>1423</v>
      </c>
      <c r="V55" t="s">
        <v>1424</v>
      </c>
      <c r="Z55">
        <v>118.633106</v>
      </c>
      <c r="AA55">
        <v>-8.5087240000000008</v>
      </c>
      <c r="AB55" t="s">
        <v>1425</v>
      </c>
      <c r="AC55" t="s">
        <v>237</v>
      </c>
      <c r="AL55" t="s">
        <v>218</v>
      </c>
      <c r="AM55" t="s">
        <v>1426</v>
      </c>
      <c r="AN55" t="s">
        <v>6</v>
      </c>
      <c r="AO55" s="57">
        <v>46089.777939814812</v>
      </c>
      <c r="AP55" s="57">
        <v>46238.625</v>
      </c>
      <c r="AQ55" t="s">
        <v>930</v>
      </c>
      <c r="AR55" t="s">
        <v>14</v>
      </c>
      <c r="AS55" t="s">
        <v>988</v>
      </c>
      <c r="AT55" t="s">
        <v>221</v>
      </c>
      <c r="AV55" t="s">
        <v>4559</v>
      </c>
      <c r="AW55" t="s">
        <v>941</v>
      </c>
      <c r="AX55" t="s">
        <v>223</v>
      </c>
      <c r="BA55" s="57">
        <v>46238.625</v>
      </c>
      <c r="BB55" t="s">
        <v>1426</v>
      </c>
      <c r="BF55" s="6" t="e">
        <f t="shared" si="0"/>
        <v>#NUM!</v>
      </c>
      <c r="BG55" t="e">
        <f t="shared" si="1"/>
        <v>#NUM!</v>
      </c>
      <c r="BH55" t="e">
        <f t="shared" si="2"/>
        <v>#NUM!</v>
      </c>
      <c r="BI55" t="str">
        <f>VLOOKUP(H55,Sheet2!$A$1:$B$270,2,FALSE)</f>
        <v>BIMA</v>
      </c>
    </row>
    <row r="56" spans="1:61">
      <c r="A56">
        <v>55</v>
      </c>
      <c r="B56">
        <v>1002512123</v>
      </c>
      <c r="C56">
        <v>3</v>
      </c>
      <c r="D56" t="s">
        <v>38</v>
      </c>
      <c r="E56">
        <v>5</v>
      </c>
      <c r="F56" t="s">
        <v>90</v>
      </c>
      <c r="G56" t="s">
        <v>90</v>
      </c>
      <c r="H56" t="s">
        <v>356</v>
      </c>
      <c r="I56" t="s">
        <v>213</v>
      </c>
      <c r="J56" t="s">
        <v>214</v>
      </c>
      <c r="K56" t="s">
        <v>149</v>
      </c>
      <c r="L56" t="s">
        <v>215</v>
      </c>
      <c r="M56" t="s">
        <v>76</v>
      </c>
      <c r="N56" t="s">
        <v>216</v>
      </c>
      <c r="O56" s="57">
        <v>46240.488842592589</v>
      </c>
      <c r="P56" s="57">
        <v>46240.888055555559</v>
      </c>
      <c r="Q56">
        <v>69359874</v>
      </c>
      <c r="S56">
        <v>152639219479</v>
      </c>
      <c r="T56" t="s">
        <v>1130</v>
      </c>
      <c r="U56" t="s">
        <v>1427</v>
      </c>
      <c r="V56" t="s">
        <v>1428</v>
      </c>
      <c r="Z56">
        <v>112.188255</v>
      </c>
      <c r="AA56">
        <v>-7.7536740000000002</v>
      </c>
      <c r="AB56" t="s">
        <v>1429</v>
      </c>
      <c r="AC56" t="s">
        <v>237</v>
      </c>
      <c r="AL56" t="s">
        <v>218</v>
      </c>
      <c r="AM56" t="s">
        <v>1349</v>
      </c>
      <c r="AN56" t="s">
        <v>6</v>
      </c>
      <c r="AO56" s="57">
        <v>46181.496516203704</v>
      </c>
      <c r="AP56" s="57">
        <v>46241.333333333336</v>
      </c>
      <c r="AR56" t="s">
        <v>219</v>
      </c>
      <c r="AS56" t="s">
        <v>312</v>
      </c>
      <c r="AT56" t="s">
        <v>231</v>
      </c>
      <c r="AU56">
        <v>20260806</v>
      </c>
      <c r="AV56" t="s">
        <v>222</v>
      </c>
      <c r="AW56" t="s">
        <v>1064</v>
      </c>
      <c r="AX56" t="s">
        <v>223</v>
      </c>
      <c r="BA56" s="57">
        <v>46241.333333333336</v>
      </c>
      <c r="BB56" t="s">
        <v>1349</v>
      </c>
      <c r="BC56">
        <v>2026</v>
      </c>
      <c r="BD56">
        <v>8</v>
      </c>
      <c r="BE56">
        <v>6</v>
      </c>
      <c r="BF56" s="6">
        <f t="shared" si="0"/>
        <v>46240</v>
      </c>
      <c r="BG56">
        <f t="shared" si="1"/>
        <v>-1.3333333333357587</v>
      </c>
      <c r="BH56" t="str">
        <f t="shared" si="2"/>
        <v>COMPLY</v>
      </c>
      <c r="BI56" t="str">
        <f>VLOOKUP(H56,Sheet2!$A$1:$B$270,2,FALSE)</f>
        <v>KEDIRI</v>
      </c>
    </row>
    <row r="57" spans="1:61">
      <c r="A57">
        <v>56</v>
      </c>
      <c r="B57">
        <v>1002512300</v>
      </c>
      <c r="C57">
        <v>3</v>
      </c>
      <c r="D57" t="s">
        <v>55</v>
      </c>
      <c r="E57">
        <v>5</v>
      </c>
      <c r="F57" t="s">
        <v>228</v>
      </c>
      <c r="G57" t="s">
        <v>121</v>
      </c>
      <c r="H57" t="s">
        <v>344</v>
      </c>
      <c r="I57" t="s">
        <v>213</v>
      </c>
      <c r="J57" t="s">
        <v>214</v>
      </c>
      <c r="K57" t="s">
        <v>149</v>
      </c>
      <c r="M57" t="s">
        <v>76</v>
      </c>
      <c r="N57" t="s">
        <v>216</v>
      </c>
      <c r="O57" s="57">
        <v>46240.540520833332</v>
      </c>
      <c r="P57" s="57">
        <v>46240.656909722224</v>
      </c>
      <c r="Q57">
        <v>69352598</v>
      </c>
      <c r="S57">
        <v>152434913487</v>
      </c>
      <c r="T57" t="s">
        <v>1175</v>
      </c>
      <c r="U57" t="s">
        <v>1430</v>
      </c>
      <c r="V57" t="s">
        <v>1431</v>
      </c>
      <c r="Z57">
        <v>113.20769919999999</v>
      </c>
      <c r="AA57">
        <v>-7.0520544000000003</v>
      </c>
      <c r="AB57" t="s">
        <v>1176</v>
      </c>
      <c r="AC57" t="s">
        <v>230</v>
      </c>
      <c r="AL57" t="s">
        <v>218</v>
      </c>
      <c r="AM57" t="s">
        <v>1432</v>
      </c>
      <c r="AN57" t="s">
        <v>6</v>
      </c>
      <c r="AO57" s="57">
        <v>46181.549212962964</v>
      </c>
      <c r="AR57" t="s">
        <v>219</v>
      </c>
      <c r="AS57" t="s">
        <v>345</v>
      </c>
      <c r="AT57" t="s">
        <v>231</v>
      </c>
      <c r="AU57">
        <v>20260806</v>
      </c>
      <c r="AV57" t="s">
        <v>222</v>
      </c>
      <c r="AW57" t="s">
        <v>568</v>
      </c>
      <c r="AX57" t="s">
        <v>223</v>
      </c>
      <c r="BA57" s="57">
        <v>46240.291666666664</v>
      </c>
      <c r="BB57" t="s">
        <v>1432</v>
      </c>
      <c r="BC57">
        <v>2026</v>
      </c>
      <c r="BD57">
        <v>8</v>
      </c>
      <c r="BE57">
        <v>6</v>
      </c>
      <c r="BF57" s="6">
        <f t="shared" si="0"/>
        <v>46240</v>
      </c>
      <c r="BG57">
        <f t="shared" si="1"/>
        <v>-0.29166666666424135</v>
      </c>
      <c r="BH57" t="str">
        <f t="shared" si="2"/>
        <v>COMPLY</v>
      </c>
      <c r="BI57" t="str">
        <f>VLOOKUP(H57,Sheet2!$A$1:$B$270,2,FALSE)</f>
        <v>MADURA</v>
      </c>
    </row>
    <row r="58" spans="1:61">
      <c r="A58">
        <v>57</v>
      </c>
      <c r="B58">
        <v>1002515955</v>
      </c>
      <c r="C58">
        <v>3</v>
      </c>
      <c r="D58" t="s">
        <v>38</v>
      </c>
      <c r="E58">
        <v>5</v>
      </c>
      <c r="F58" t="s">
        <v>92</v>
      </c>
      <c r="G58" t="s">
        <v>92</v>
      </c>
      <c r="H58" t="s">
        <v>310</v>
      </c>
      <c r="I58" t="s">
        <v>213</v>
      </c>
      <c r="J58" t="s">
        <v>214</v>
      </c>
      <c r="K58" t="s">
        <v>149</v>
      </c>
      <c r="L58" t="s">
        <v>215</v>
      </c>
      <c r="M58" t="s">
        <v>76</v>
      </c>
      <c r="N58" t="s">
        <v>216</v>
      </c>
      <c r="O58" s="57">
        <v>46242.561782407407</v>
      </c>
      <c r="P58" s="57">
        <v>46243.914166666669</v>
      </c>
      <c r="Q58">
        <v>69361458</v>
      </c>
      <c r="S58">
        <v>152601214983</v>
      </c>
      <c r="T58" t="s">
        <v>4560</v>
      </c>
      <c r="U58" t="s">
        <v>4561</v>
      </c>
      <c r="V58" t="s">
        <v>4562</v>
      </c>
      <c r="Z58">
        <v>111.512415</v>
      </c>
      <c r="AA58">
        <v>-7.6384629999999998</v>
      </c>
      <c r="AB58" t="s">
        <v>4563</v>
      </c>
      <c r="AC58" t="s">
        <v>237</v>
      </c>
      <c r="AL58" t="s">
        <v>218</v>
      </c>
      <c r="AM58" t="s">
        <v>4564</v>
      </c>
      <c r="AN58" t="s">
        <v>6</v>
      </c>
      <c r="AO58" s="57">
        <v>46242.569351851853</v>
      </c>
      <c r="AP58" s="57">
        <v>46243.541666666664</v>
      </c>
      <c r="AR58" t="s">
        <v>219</v>
      </c>
      <c r="AS58" t="s">
        <v>220</v>
      </c>
      <c r="AT58" t="s">
        <v>231</v>
      </c>
      <c r="AU58">
        <v>20260809</v>
      </c>
      <c r="AV58" t="s">
        <v>222</v>
      </c>
      <c r="AW58" t="s">
        <v>1056</v>
      </c>
      <c r="AX58" t="s">
        <v>223</v>
      </c>
      <c r="BA58" s="57">
        <v>46243.541666666664</v>
      </c>
      <c r="BB58" t="s">
        <v>4564</v>
      </c>
      <c r="BC58">
        <v>2026</v>
      </c>
      <c r="BD58">
        <v>8</v>
      </c>
      <c r="BE58">
        <v>9</v>
      </c>
      <c r="BF58" s="6">
        <f t="shared" si="0"/>
        <v>46243</v>
      </c>
      <c r="BG58">
        <f t="shared" si="1"/>
        <v>-0.54166666666424135</v>
      </c>
      <c r="BH58" t="str">
        <f t="shared" si="2"/>
        <v>COMPLY</v>
      </c>
      <c r="BI58" t="str">
        <f>VLOOKUP(H58,Sheet2!$A$1:$B$270,2,FALSE)</f>
        <v>MADIUN</v>
      </c>
    </row>
    <row r="59" spans="1:61">
      <c r="A59">
        <v>58</v>
      </c>
      <c r="B59">
        <v>1002512410</v>
      </c>
      <c r="C59">
        <v>3</v>
      </c>
      <c r="D59" t="s">
        <v>59</v>
      </c>
      <c r="E59">
        <v>4</v>
      </c>
      <c r="F59" t="s">
        <v>573</v>
      </c>
      <c r="G59" t="s">
        <v>1046</v>
      </c>
      <c r="H59" t="s">
        <v>1047</v>
      </c>
      <c r="I59" t="s">
        <v>213</v>
      </c>
      <c r="J59" t="s">
        <v>214</v>
      </c>
      <c r="K59" t="s">
        <v>149</v>
      </c>
      <c r="L59" t="s">
        <v>215</v>
      </c>
      <c r="M59" t="s">
        <v>76</v>
      </c>
      <c r="N59" t="s">
        <v>216</v>
      </c>
      <c r="O59" s="57">
        <v>46240.5624537037</v>
      </c>
      <c r="P59" s="57">
        <v>46241.522430555553</v>
      </c>
      <c r="Q59">
        <v>69359986</v>
      </c>
      <c r="S59">
        <v>143135115031</v>
      </c>
      <c r="T59" t="s">
        <v>1433</v>
      </c>
      <c r="U59" t="s">
        <v>1434</v>
      </c>
      <c r="V59" t="s">
        <v>1435</v>
      </c>
      <c r="Z59">
        <v>110.5860709</v>
      </c>
      <c r="AA59">
        <v>-7.9555423999999997</v>
      </c>
      <c r="AB59" t="s">
        <v>1436</v>
      </c>
      <c r="AC59" t="s">
        <v>237</v>
      </c>
      <c r="AL59" t="s">
        <v>218</v>
      </c>
      <c r="AM59" t="s">
        <v>1437</v>
      </c>
      <c r="AN59" t="s">
        <v>6</v>
      </c>
      <c r="AO59" s="57">
        <v>46181.569502314815</v>
      </c>
      <c r="AP59" s="57">
        <v>46241.541666666664</v>
      </c>
      <c r="AR59" t="s">
        <v>219</v>
      </c>
      <c r="AS59" t="s">
        <v>1048</v>
      </c>
      <c r="AT59" t="s">
        <v>231</v>
      </c>
      <c r="AU59">
        <v>20260807</v>
      </c>
      <c r="AV59" t="s">
        <v>222</v>
      </c>
      <c r="AW59" t="s">
        <v>1060</v>
      </c>
      <c r="AX59" t="s">
        <v>223</v>
      </c>
      <c r="BA59" s="57">
        <v>46241.541666666664</v>
      </c>
      <c r="BB59" t="s">
        <v>1437</v>
      </c>
      <c r="BC59">
        <v>2026</v>
      </c>
      <c r="BD59">
        <v>8</v>
      </c>
      <c r="BE59">
        <v>7</v>
      </c>
      <c r="BF59" s="6">
        <f t="shared" si="0"/>
        <v>46241</v>
      </c>
      <c r="BG59">
        <f t="shared" si="1"/>
        <v>-0.54166666666424135</v>
      </c>
      <c r="BH59" t="str">
        <f t="shared" si="2"/>
        <v>COMPLY</v>
      </c>
      <c r="BI59" t="e">
        <f>VLOOKUP(H59,Sheet2!$A$1:$B$270,2,FALSE)</f>
        <v>#N/A</v>
      </c>
    </row>
    <row r="60" spans="1:61">
      <c r="A60">
        <v>59</v>
      </c>
      <c r="B60">
        <v>1002504770</v>
      </c>
      <c r="C60">
        <v>3</v>
      </c>
      <c r="D60" t="s">
        <v>38</v>
      </c>
      <c r="E60">
        <v>5</v>
      </c>
      <c r="F60" t="s">
        <v>92</v>
      </c>
      <c r="G60" t="s">
        <v>97</v>
      </c>
      <c r="H60" t="s">
        <v>402</v>
      </c>
      <c r="I60" t="s">
        <v>213</v>
      </c>
      <c r="J60" t="s">
        <v>214</v>
      </c>
      <c r="K60" t="s">
        <v>149</v>
      </c>
      <c r="L60" t="s">
        <v>215</v>
      </c>
      <c r="M60" t="s">
        <v>76</v>
      </c>
      <c r="N60" t="s">
        <v>216</v>
      </c>
      <c r="O60" s="57">
        <v>46235.65828703704</v>
      </c>
      <c r="P60" s="57">
        <v>46236.630972222221</v>
      </c>
      <c r="Q60">
        <v>69356827</v>
      </c>
      <c r="S60">
        <v>152645203491</v>
      </c>
      <c r="T60" t="s">
        <v>1438</v>
      </c>
      <c r="U60" t="s">
        <v>1439</v>
      </c>
      <c r="V60" t="s">
        <v>1440</v>
      </c>
      <c r="Z60">
        <v>111.72435209155</v>
      </c>
      <c r="AA60">
        <v>-7.0172890869492202</v>
      </c>
      <c r="AB60" t="s">
        <v>1441</v>
      </c>
      <c r="AC60" t="s">
        <v>217</v>
      </c>
      <c r="AL60" t="s">
        <v>218</v>
      </c>
      <c r="AM60" t="s">
        <v>1442</v>
      </c>
      <c r="AN60" t="s">
        <v>6</v>
      </c>
      <c r="AO60" s="57">
        <v>46030.663298611114</v>
      </c>
      <c r="AP60" s="57">
        <v>46236.541666666664</v>
      </c>
      <c r="AR60" t="s">
        <v>219</v>
      </c>
      <c r="AS60" t="s">
        <v>927</v>
      </c>
      <c r="AT60" t="s">
        <v>231</v>
      </c>
      <c r="AU60">
        <v>20260802</v>
      </c>
      <c r="AV60" t="s">
        <v>222</v>
      </c>
      <c r="AW60" t="s">
        <v>1067</v>
      </c>
      <c r="AX60" t="s">
        <v>223</v>
      </c>
      <c r="BA60" s="57">
        <v>46236.541666666664</v>
      </c>
      <c r="BB60" t="s">
        <v>1442</v>
      </c>
      <c r="BC60">
        <v>2026</v>
      </c>
      <c r="BD60">
        <v>8</v>
      </c>
      <c r="BE60">
        <v>2</v>
      </c>
      <c r="BF60" s="6">
        <f t="shared" si="0"/>
        <v>46236</v>
      </c>
      <c r="BG60">
        <f t="shared" si="1"/>
        <v>-0.54166666666424135</v>
      </c>
      <c r="BH60" t="str">
        <f t="shared" si="2"/>
        <v>COMPLY</v>
      </c>
      <c r="BI60" t="str">
        <f>VLOOKUP(H60,Sheet2!$A$1:$B$270,2,FALSE)</f>
        <v>BOJONEGORO</v>
      </c>
    </row>
    <row r="61" spans="1:61">
      <c r="A61">
        <v>60</v>
      </c>
      <c r="B61">
        <v>1002511598</v>
      </c>
      <c r="C61">
        <v>3</v>
      </c>
      <c r="D61" t="s">
        <v>42</v>
      </c>
      <c r="E61">
        <v>5</v>
      </c>
      <c r="F61" t="s">
        <v>233</v>
      </c>
      <c r="G61" t="s">
        <v>101</v>
      </c>
      <c r="H61" t="s">
        <v>439</v>
      </c>
      <c r="I61" t="s">
        <v>213</v>
      </c>
      <c r="J61" t="s">
        <v>214</v>
      </c>
      <c r="K61" t="s">
        <v>149</v>
      </c>
      <c r="M61" t="s">
        <v>76</v>
      </c>
      <c r="N61" t="s">
        <v>216</v>
      </c>
      <c r="O61" s="57">
        <v>46240.396944444445</v>
      </c>
      <c r="P61" s="57">
        <v>46241.730879629627</v>
      </c>
      <c r="Q61">
        <v>69359639</v>
      </c>
      <c r="S61">
        <v>152331250926</v>
      </c>
      <c r="T61" t="s">
        <v>1443</v>
      </c>
      <c r="U61" t="s">
        <v>1444</v>
      </c>
      <c r="V61" t="s">
        <v>1445</v>
      </c>
      <c r="Z61">
        <v>112.5469586</v>
      </c>
      <c r="AA61">
        <v>-7.4551435000000001</v>
      </c>
      <c r="AB61" t="s">
        <v>1446</v>
      </c>
      <c r="AC61" t="s">
        <v>230</v>
      </c>
      <c r="AL61" t="s">
        <v>218</v>
      </c>
      <c r="AM61" t="s">
        <v>1447</v>
      </c>
      <c r="AN61" t="s">
        <v>6</v>
      </c>
      <c r="AO61" s="57">
        <v>46181.402685185189</v>
      </c>
      <c r="AP61" s="57">
        <v>46241.333333333336</v>
      </c>
      <c r="AR61" t="s">
        <v>219</v>
      </c>
      <c r="AS61" t="s">
        <v>608</v>
      </c>
      <c r="AT61" t="s">
        <v>1010</v>
      </c>
      <c r="AU61">
        <v>20260807</v>
      </c>
      <c r="AV61" t="s">
        <v>222</v>
      </c>
      <c r="AW61" t="s">
        <v>1027</v>
      </c>
      <c r="AX61" t="s">
        <v>223</v>
      </c>
      <c r="BA61" s="57">
        <v>46241.333333333336</v>
      </c>
      <c r="BB61" t="s">
        <v>1447</v>
      </c>
      <c r="BC61">
        <v>2026</v>
      </c>
      <c r="BD61">
        <v>8</v>
      </c>
      <c r="BE61">
        <v>7</v>
      </c>
      <c r="BF61" s="6">
        <f t="shared" si="0"/>
        <v>46241</v>
      </c>
      <c r="BG61">
        <f t="shared" si="1"/>
        <v>-0.33333333333575865</v>
      </c>
      <c r="BH61" t="str">
        <f t="shared" si="2"/>
        <v>COMPLY</v>
      </c>
      <c r="BI61" t="str">
        <f>VLOOKUP(H61,Sheet2!$A$1:$B$270,2,FALSE)</f>
        <v>SIDOARJO</v>
      </c>
    </row>
    <row r="62" spans="1:61">
      <c r="A62">
        <v>61</v>
      </c>
      <c r="B62">
        <v>1002505593</v>
      </c>
      <c r="C62">
        <v>3</v>
      </c>
      <c r="D62" t="s">
        <v>55</v>
      </c>
      <c r="E62">
        <v>5</v>
      </c>
      <c r="F62" t="s">
        <v>267</v>
      </c>
      <c r="G62" t="s">
        <v>125</v>
      </c>
      <c r="H62" t="s">
        <v>417</v>
      </c>
      <c r="I62" t="s">
        <v>213</v>
      </c>
      <c r="J62" t="s">
        <v>214</v>
      </c>
      <c r="K62" t="s">
        <v>149</v>
      </c>
      <c r="L62" t="s">
        <v>215</v>
      </c>
      <c r="M62" t="s">
        <v>76</v>
      </c>
      <c r="N62" t="s">
        <v>216</v>
      </c>
      <c r="O62" s="57">
        <v>46237.388842592591</v>
      </c>
      <c r="P62" s="57">
        <v>46238.410694444443</v>
      </c>
      <c r="Q62">
        <v>69357227</v>
      </c>
      <c r="S62">
        <v>152433909900</v>
      </c>
      <c r="T62" t="s">
        <v>1448</v>
      </c>
      <c r="U62" t="s">
        <v>1449</v>
      </c>
      <c r="V62" t="s">
        <v>1450</v>
      </c>
      <c r="Z62">
        <v>112.405857145786</v>
      </c>
      <c r="AA62">
        <v>-7.1195071119091997</v>
      </c>
      <c r="AB62" t="s">
        <v>1451</v>
      </c>
      <c r="AC62" t="s">
        <v>217</v>
      </c>
      <c r="AL62" t="s">
        <v>218</v>
      </c>
      <c r="AM62" t="s">
        <v>1452</v>
      </c>
      <c r="AN62" t="s">
        <v>6</v>
      </c>
      <c r="AO62" s="57">
        <v>46089.392812500002</v>
      </c>
      <c r="AP62" s="57">
        <v>46238.416666666664</v>
      </c>
      <c r="AR62" t="s">
        <v>219</v>
      </c>
      <c r="AS62" t="s">
        <v>125</v>
      </c>
      <c r="AT62" t="s">
        <v>231</v>
      </c>
      <c r="AU62">
        <v>20260804</v>
      </c>
      <c r="AV62" t="s">
        <v>222</v>
      </c>
      <c r="AW62" t="s">
        <v>1056</v>
      </c>
      <c r="AX62" t="s">
        <v>223</v>
      </c>
      <c r="BA62" s="57">
        <v>46238.416666666664</v>
      </c>
      <c r="BB62" t="s">
        <v>1452</v>
      </c>
      <c r="BC62">
        <v>2026</v>
      </c>
      <c r="BD62">
        <v>8</v>
      </c>
      <c r="BE62">
        <v>4</v>
      </c>
      <c r="BF62" s="6">
        <f t="shared" si="0"/>
        <v>46238</v>
      </c>
      <c r="BG62">
        <f t="shared" si="1"/>
        <v>-0.41666666666424135</v>
      </c>
      <c r="BH62" t="str">
        <f t="shared" si="2"/>
        <v>COMPLY</v>
      </c>
      <c r="BI62" t="str">
        <f>VLOOKUP(H62,Sheet2!$A$1:$B$270,2,FALSE)</f>
        <v>GRESIK</v>
      </c>
    </row>
    <row r="63" spans="1:61">
      <c r="A63">
        <v>62</v>
      </c>
      <c r="B63">
        <v>1002509974</v>
      </c>
      <c r="C63">
        <v>3</v>
      </c>
      <c r="D63" t="s">
        <v>42</v>
      </c>
      <c r="E63">
        <v>5</v>
      </c>
      <c r="F63" t="s">
        <v>106</v>
      </c>
      <c r="G63" t="s">
        <v>106</v>
      </c>
      <c r="H63" t="s">
        <v>347</v>
      </c>
      <c r="I63" t="s">
        <v>213</v>
      </c>
      <c r="J63" t="s">
        <v>214</v>
      </c>
      <c r="K63" t="s">
        <v>149</v>
      </c>
      <c r="M63" t="s">
        <v>236</v>
      </c>
      <c r="N63" t="s">
        <v>216</v>
      </c>
      <c r="O63" s="57">
        <v>46239.435486111113</v>
      </c>
      <c r="P63" s="57">
        <v>46239.475312499999</v>
      </c>
      <c r="Q63">
        <v>69358909</v>
      </c>
      <c r="S63">
        <v>152729256692</v>
      </c>
      <c r="T63" t="s">
        <v>1453</v>
      </c>
      <c r="U63" t="s">
        <v>1454</v>
      </c>
      <c r="Z63">
        <v>112.90692900000001</v>
      </c>
      <c r="AA63">
        <v>-7.6490361</v>
      </c>
      <c r="AB63" t="s">
        <v>1455</v>
      </c>
      <c r="AC63" t="s">
        <v>230</v>
      </c>
      <c r="AO63" s="57">
        <v>46150.44427083333</v>
      </c>
      <c r="AR63" t="s">
        <v>314</v>
      </c>
      <c r="AS63" t="s">
        <v>106</v>
      </c>
      <c r="AT63" t="s">
        <v>231</v>
      </c>
      <c r="AV63" t="s">
        <v>1122</v>
      </c>
      <c r="AW63" t="s">
        <v>566</v>
      </c>
      <c r="AX63" t="s">
        <v>223</v>
      </c>
      <c r="BF63" s="6" t="e">
        <f t="shared" si="0"/>
        <v>#NUM!</v>
      </c>
      <c r="BG63" t="e">
        <f t="shared" si="1"/>
        <v>#NUM!</v>
      </c>
      <c r="BH63" t="e">
        <f t="shared" si="2"/>
        <v>#NUM!</v>
      </c>
      <c r="BI63" t="str">
        <f>VLOOKUP(H63,Sheet2!$A$1:$B$270,2,FALSE)</f>
        <v>PASURUAN</v>
      </c>
    </row>
    <row r="64" spans="1:61">
      <c r="A64">
        <v>63</v>
      </c>
      <c r="B64">
        <v>1002514594</v>
      </c>
      <c r="C64">
        <v>3</v>
      </c>
      <c r="D64" t="s">
        <v>45</v>
      </c>
      <c r="E64">
        <v>5</v>
      </c>
      <c r="F64" t="s">
        <v>211</v>
      </c>
      <c r="G64" t="s">
        <v>118</v>
      </c>
      <c r="H64" t="s">
        <v>212</v>
      </c>
      <c r="I64" t="s">
        <v>213</v>
      </c>
      <c r="J64" t="s">
        <v>214</v>
      </c>
      <c r="K64" t="s">
        <v>149</v>
      </c>
      <c r="L64" t="s">
        <v>215</v>
      </c>
      <c r="M64" t="s">
        <v>582</v>
      </c>
      <c r="N64" t="s">
        <v>216</v>
      </c>
      <c r="O64" s="57">
        <v>46241.558287037034</v>
      </c>
      <c r="P64" s="57">
        <v>46244.549039351848</v>
      </c>
      <c r="Q64">
        <v>69360771</v>
      </c>
      <c r="S64">
        <v>172606792116</v>
      </c>
      <c r="T64" t="s">
        <v>4565</v>
      </c>
      <c r="U64" t="s">
        <v>4566</v>
      </c>
      <c r="V64" t="s">
        <v>4567</v>
      </c>
      <c r="Z64">
        <v>117.7059984</v>
      </c>
      <c r="AA64">
        <v>-8.6711797999999902</v>
      </c>
      <c r="AB64" t="s">
        <v>4568</v>
      </c>
      <c r="AC64" t="s">
        <v>237</v>
      </c>
      <c r="AL64" t="s">
        <v>218</v>
      </c>
      <c r="AM64" t="s">
        <v>4569</v>
      </c>
      <c r="AN64" t="s">
        <v>6</v>
      </c>
      <c r="AO64" s="57">
        <v>46211.559479166666</v>
      </c>
      <c r="AP64" s="57">
        <v>46242.541666666664</v>
      </c>
      <c r="AQ64" t="s">
        <v>930</v>
      </c>
      <c r="AR64" t="s">
        <v>14</v>
      </c>
      <c r="AS64" t="s">
        <v>220</v>
      </c>
      <c r="AT64" t="s">
        <v>231</v>
      </c>
      <c r="AV64" t="s">
        <v>6291</v>
      </c>
      <c r="AW64" t="s">
        <v>1056</v>
      </c>
      <c r="AX64" t="s">
        <v>223</v>
      </c>
      <c r="BA64" s="57">
        <v>46242.541666666664</v>
      </c>
      <c r="BB64" t="s">
        <v>4569</v>
      </c>
      <c r="BF64" s="6" t="e">
        <f t="shared" si="0"/>
        <v>#NUM!</v>
      </c>
      <c r="BG64" t="e">
        <f t="shared" si="1"/>
        <v>#NUM!</v>
      </c>
      <c r="BH64" t="e">
        <f t="shared" si="2"/>
        <v>#NUM!</v>
      </c>
      <c r="BI64" t="str">
        <f>VLOOKUP(H64,Sheet2!$A$1:$B$270,2,FALSE)</f>
        <v>SUMBAWA</v>
      </c>
    </row>
    <row r="65" spans="1:61">
      <c r="A65">
        <v>64</v>
      </c>
      <c r="B65">
        <v>1002510759</v>
      </c>
      <c r="C65">
        <v>3</v>
      </c>
      <c r="D65" t="s">
        <v>45</v>
      </c>
      <c r="E65">
        <v>5</v>
      </c>
      <c r="F65" t="s">
        <v>113</v>
      </c>
      <c r="G65" t="s">
        <v>111</v>
      </c>
      <c r="H65" t="s">
        <v>258</v>
      </c>
      <c r="I65" t="s">
        <v>213</v>
      </c>
      <c r="J65" t="s">
        <v>214</v>
      </c>
      <c r="K65" t="s">
        <v>149</v>
      </c>
      <c r="L65" t="s">
        <v>215</v>
      </c>
      <c r="M65" t="s">
        <v>76</v>
      </c>
      <c r="N65" t="s">
        <v>216</v>
      </c>
      <c r="O65" s="57">
        <v>46239.597175925926</v>
      </c>
      <c r="P65" s="57">
        <v>46239.887060185189</v>
      </c>
      <c r="Q65">
        <v>69359260</v>
      </c>
      <c r="S65">
        <v>172506788955</v>
      </c>
      <c r="T65" t="s">
        <v>1456</v>
      </c>
      <c r="U65" t="s">
        <v>1457</v>
      </c>
      <c r="V65" t="s">
        <v>1458</v>
      </c>
      <c r="Z65">
        <v>121.6504387</v>
      </c>
      <c r="AA65">
        <v>-8.8422325999999902</v>
      </c>
      <c r="AB65" t="s">
        <v>1459</v>
      </c>
      <c r="AC65" t="s">
        <v>237</v>
      </c>
      <c r="AL65" t="s">
        <v>218</v>
      </c>
      <c r="AM65" t="s">
        <v>1460</v>
      </c>
      <c r="AN65" t="s">
        <v>6</v>
      </c>
      <c r="AO65" s="57">
        <v>46150.601111111115</v>
      </c>
      <c r="AP65" s="57">
        <v>46241.333333333336</v>
      </c>
      <c r="AR65" t="s">
        <v>219</v>
      </c>
      <c r="AS65" t="s">
        <v>111</v>
      </c>
      <c r="AT65" t="s">
        <v>231</v>
      </c>
      <c r="AU65">
        <v>20260805</v>
      </c>
      <c r="AV65" t="s">
        <v>222</v>
      </c>
      <c r="AW65" t="s">
        <v>1056</v>
      </c>
      <c r="AX65" t="s">
        <v>223</v>
      </c>
      <c r="BA65" s="57">
        <v>46241.333333333336</v>
      </c>
      <c r="BB65" t="s">
        <v>1460</v>
      </c>
      <c r="BC65">
        <v>2026</v>
      </c>
      <c r="BD65">
        <v>8</v>
      </c>
      <c r="BE65">
        <v>5</v>
      </c>
      <c r="BF65" s="6">
        <f t="shared" si="0"/>
        <v>46239</v>
      </c>
      <c r="BG65">
        <f t="shared" si="1"/>
        <v>-2.3333333333357587</v>
      </c>
      <c r="BH65" t="str">
        <f t="shared" si="2"/>
        <v>COMPLY</v>
      </c>
      <c r="BI65" t="str">
        <f>VLOOKUP(H65,Sheet2!$A$1:$B$270,2,FALSE)</f>
        <v>ENDE</v>
      </c>
    </row>
    <row r="66" spans="1:61">
      <c r="A66">
        <v>65</v>
      </c>
      <c r="B66">
        <v>1002510436</v>
      </c>
      <c r="C66">
        <v>3</v>
      </c>
      <c r="D66" t="s">
        <v>45</v>
      </c>
      <c r="E66">
        <v>5</v>
      </c>
      <c r="F66" t="s">
        <v>113</v>
      </c>
      <c r="G66" t="s">
        <v>111</v>
      </c>
      <c r="H66" t="s">
        <v>258</v>
      </c>
      <c r="I66" t="s">
        <v>213</v>
      </c>
      <c r="J66" t="s">
        <v>214</v>
      </c>
      <c r="K66" t="s">
        <v>149</v>
      </c>
      <c r="L66" t="s">
        <v>215</v>
      </c>
      <c r="M66" t="s">
        <v>76</v>
      </c>
      <c r="N66" t="s">
        <v>216</v>
      </c>
      <c r="O66" s="57">
        <v>46239.538842592592</v>
      </c>
      <c r="P66" s="57">
        <v>46241.562685185185</v>
      </c>
      <c r="Q66">
        <v>69359116</v>
      </c>
      <c r="S66">
        <v>172506788953</v>
      </c>
      <c r="T66" t="s">
        <v>1461</v>
      </c>
      <c r="U66" t="s">
        <v>1462</v>
      </c>
      <c r="V66" t="s">
        <v>1463</v>
      </c>
      <c r="Z66">
        <v>121.6719839</v>
      </c>
      <c r="AA66">
        <v>-8.7859672999999994</v>
      </c>
      <c r="AB66" t="s">
        <v>1464</v>
      </c>
      <c r="AC66" t="s">
        <v>237</v>
      </c>
      <c r="AL66" t="s">
        <v>218</v>
      </c>
      <c r="AM66" t="s">
        <v>1465</v>
      </c>
      <c r="AN66" t="s">
        <v>6</v>
      </c>
      <c r="AO66" s="57">
        <v>46150.548807870371</v>
      </c>
      <c r="AP66" s="57">
        <v>46240.541666666664</v>
      </c>
      <c r="AR66" t="s">
        <v>219</v>
      </c>
      <c r="AS66" t="s">
        <v>111</v>
      </c>
      <c r="AT66" t="s">
        <v>231</v>
      </c>
      <c r="AU66">
        <v>20260807</v>
      </c>
      <c r="AV66" t="s">
        <v>222</v>
      </c>
      <c r="AW66" t="s">
        <v>1064</v>
      </c>
      <c r="AX66" t="s">
        <v>223</v>
      </c>
      <c r="BA66" s="57">
        <v>46240.541666666664</v>
      </c>
      <c r="BB66" t="s">
        <v>1465</v>
      </c>
      <c r="BC66">
        <v>2026</v>
      </c>
      <c r="BD66">
        <v>8</v>
      </c>
      <c r="BE66">
        <v>7</v>
      </c>
      <c r="BF66" s="6">
        <f t="shared" si="0"/>
        <v>46241</v>
      </c>
      <c r="BG66">
        <f t="shared" si="1"/>
        <v>0.45833333333575865</v>
      </c>
      <c r="BH66" t="str">
        <f t="shared" si="2"/>
        <v>COMPLY</v>
      </c>
      <c r="BI66" t="str">
        <f>VLOOKUP(H66,Sheet2!$A$1:$B$270,2,FALSE)</f>
        <v>ENDE</v>
      </c>
    </row>
    <row r="67" spans="1:61">
      <c r="A67">
        <v>66</v>
      </c>
      <c r="B67">
        <v>1002508243</v>
      </c>
      <c r="C67">
        <v>3</v>
      </c>
      <c r="D67" t="s">
        <v>42</v>
      </c>
      <c r="E67">
        <v>5</v>
      </c>
      <c r="F67" t="s">
        <v>106</v>
      </c>
      <c r="G67" t="s">
        <v>107</v>
      </c>
      <c r="H67" t="s">
        <v>483</v>
      </c>
      <c r="I67" t="s">
        <v>213</v>
      </c>
      <c r="J67" t="s">
        <v>214</v>
      </c>
      <c r="K67" t="s">
        <v>149</v>
      </c>
      <c r="M67" t="s">
        <v>76</v>
      </c>
      <c r="N67" t="s">
        <v>216</v>
      </c>
      <c r="O67" s="57">
        <v>46238.564270833333</v>
      </c>
      <c r="P67" s="57">
        <v>46239.888148148151</v>
      </c>
      <c r="Q67">
        <v>69358296</v>
      </c>
      <c r="S67">
        <v>152530201994</v>
      </c>
      <c r="T67" t="s">
        <v>1466</v>
      </c>
      <c r="U67" t="s">
        <v>1467</v>
      </c>
      <c r="V67" t="s">
        <v>1468</v>
      </c>
      <c r="Z67">
        <v>113.1076104</v>
      </c>
      <c r="AA67">
        <v>-7.7498443999999997</v>
      </c>
      <c r="AB67" t="s">
        <v>1469</v>
      </c>
      <c r="AC67" t="s">
        <v>230</v>
      </c>
      <c r="AL67" t="s">
        <v>218</v>
      </c>
      <c r="AM67" t="s">
        <v>1470</v>
      </c>
      <c r="AN67" t="s">
        <v>6</v>
      </c>
      <c r="AO67" s="57">
        <v>46120.569340277776</v>
      </c>
      <c r="AP67" s="57">
        <v>46240.333333333336</v>
      </c>
      <c r="AR67" t="s">
        <v>219</v>
      </c>
      <c r="AS67" t="s">
        <v>220</v>
      </c>
      <c r="AT67" t="s">
        <v>354</v>
      </c>
      <c r="AU67">
        <v>20260805</v>
      </c>
      <c r="AV67" t="s">
        <v>222</v>
      </c>
      <c r="AW67" t="s">
        <v>566</v>
      </c>
      <c r="AX67" t="s">
        <v>223</v>
      </c>
      <c r="BA67" s="57">
        <v>46240.333333333336</v>
      </c>
      <c r="BB67" t="s">
        <v>1470</v>
      </c>
      <c r="BC67">
        <v>2026</v>
      </c>
      <c r="BD67">
        <v>8</v>
      </c>
      <c r="BE67">
        <v>5</v>
      </c>
      <c r="BF67" s="6">
        <f t="shared" ref="BF67:BF130" si="3">DATE(BC67,BD67,BE67)</f>
        <v>46239</v>
      </c>
      <c r="BG67">
        <f t="shared" ref="BG67:BG130" si="4">BF67-BA67</f>
        <v>-1.3333333333357587</v>
      </c>
      <c r="BH67" t="str">
        <f t="shared" ref="BH67:BH130" si="5">IF(BG67=1,"COMPLY",IF(BG67&lt;1,"COMPLY","NOT COMPLY"))</f>
        <v>COMPLY</v>
      </c>
      <c r="BI67" t="str">
        <f>VLOOKUP(H67,Sheet2!$A$1:$B$270,2,FALSE)</f>
        <v>PROBOLINGGO</v>
      </c>
    </row>
    <row r="68" spans="1:61">
      <c r="A68">
        <v>67</v>
      </c>
      <c r="B68">
        <v>1002513883</v>
      </c>
      <c r="C68">
        <v>3</v>
      </c>
      <c r="D68" t="s">
        <v>59</v>
      </c>
      <c r="E68">
        <v>4</v>
      </c>
      <c r="F68" t="s">
        <v>573</v>
      </c>
      <c r="G68" t="s">
        <v>623</v>
      </c>
      <c r="H68" t="s">
        <v>974</v>
      </c>
      <c r="I68" t="s">
        <v>213</v>
      </c>
      <c r="J68" t="s">
        <v>214</v>
      </c>
      <c r="K68" t="s">
        <v>149</v>
      </c>
      <c r="L68" t="s">
        <v>215</v>
      </c>
      <c r="M68" t="s">
        <v>76</v>
      </c>
      <c r="N68" t="s">
        <v>216</v>
      </c>
      <c r="O68" s="57">
        <v>46241.401354166665</v>
      </c>
      <c r="P68" s="57">
        <v>46242.532708333332</v>
      </c>
      <c r="Q68">
        <v>69360476</v>
      </c>
      <c r="S68">
        <v>146113146452</v>
      </c>
      <c r="T68" t="s">
        <v>4570</v>
      </c>
      <c r="U68" t="s">
        <v>4571</v>
      </c>
      <c r="V68" t="s">
        <v>4572</v>
      </c>
      <c r="Z68">
        <v>110.36300900000001</v>
      </c>
      <c r="AA68">
        <v>-7.7960019999999997</v>
      </c>
      <c r="AB68" t="s">
        <v>4573</v>
      </c>
      <c r="AC68" t="s">
        <v>237</v>
      </c>
      <c r="AL68" t="s">
        <v>218</v>
      </c>
      <c r="AM68" t="s">
        <v>4574</v>
      </c>
      <c r="AN68" t="s">
        <v>6</v>
      </c>
      <c r="AO68" s="57">
        <v>46211.402858796297</v>
      </c>
      <c r="AP68" s="57">
        <v>46243.541666666664</v>
      </c>
      <c r="AR68" t="s">
        <v>219</v>
      </c>
      <c r="AS68" t="s">
        <v>220</v>
      </c>
      <c r="AT68" t="s">
        <v>231</v>
      </c>
      <c r="AU68">
        <v>20260808</v>
      </c>
      <c r="AV68" t="s">
        <v>222</v>
      </c>
      <c r="AW68" t="s">
        <v>1064</v>
      </c>
      <c r="AX68" t="s">
        <v>223</v>
      </c>
      <c r="BA68" s="57">
        <v>46243.541666666664</v>
      </c>
      <c r="BB68" t="s">
        <v>4574</v>
      </c>
      <c r="BC68">
        <v>2026</v>
      </c>
      <c r="BD68">
        <v>8</v>
      </c>
      <c r="BE68">
        <v>8</v>
      </c>
      <c r="BF68" s="6">
        <f t="shared" si="3"/>
        <v>46242</v>
      </c>
      <c r="BG68">
        <f t="shared" si="4"/>
        <v>-1.5416666666642413</v>
      </c>
      <c r="BH68" t="str">
        <f t="shared" si="5"/>
        <v>COMPLY</v>
      </c>
      <c r="BI68" t="e">
        <f>VLOOKUP(H68,Sheet2!$A$1:$B$270,2,FALSE)</f>
        <v>#N/A</v>
      </c>
    </row>
    <row r="69" spans="1:61">
      <c r="A69">
        <v>68</v>
      </c>
      <c r="B69">
        <v>1002504718</v>
      </c>
      <c r="C69">
        <v>3</v>
      </c>
      <c r="D69" t="s">
        <v>55</v>
      </c>
      <c r="E69">
        <v>5</v>
      </c>
      <c r="F69" t="s">
        <v>267</v>
      </c>
      <c r="G69" t="s">
        <v>122</v>
      </c>
      <c r="H69" t="s">
        <v>357</v>
      </c>
      <c r="I69" t="s">
        <v>213</v>
      </c>
      <c r="J69" t="s">
        <v>214</v>
      </c>
      <c r="K69" t="s">
        <v>149</v>
      </c>
      <c r="L69" t="s">
        <v>215</v>
      </c>
      <c r="M69" t="s">
        <v>76</v>
      </c>
      <c r="N69" t="s">
        <v>216</v>
      </c>
      <c r="O69" s="57">
        <v>46235.638854166667</v>
      </c>
      <c r="P69" s="57">
        <v>46236.948425925926</v>
      </c>
      <c r="Q69">
        <v>69356811</v>
      </c>
      <c r="S69">
        <v>152421262082</v>
      </c>
      <c r="T69" t="s">
        <v>1471</v>
      </c>
      <c r="U69" t="s">
        <v>1472</v>
      </c>
      <c r="V69" t="s">
        <v>1473</v>
      </c>
      <c r="Z69">
        <v>112.659298740327</v>
      </c>
      <c r="AA69">
        <v>-7.1539250396975804</v>
      </c>
      <c r="AB69" t="s">
        <v>1474</v>
      </c>
      <c r="AC69" t="s">
        <v>217</v>
      </c>
      <c r="AL69" t="s">
        <v>218</v>
      </c>
      <c r="AM69" t="s">
        <v>1475</v>
      </c>
      <c r="AN69" t="s">
        <v>6</v>
      </c>
      <c r="AO69" s="57">
        <v>46030.642418981479</v>
      </c>
      <c r="AP69" s="57">
        <v>46237.333333333336</v>
      </c>
      <c r="AR69" t="s">
        <v>219</v>
      </c>
      <c r="AS69" t="s">
        <v>122</v>
      </c>
      <c r="AT69" t="s">
        <v>231</v>
      </c>
      <c r="AU69">
        <v>20260802</v>
      </c>
      <c r="AV69" t="s">
        <v>222</v>
      </c>
      <c r="AW69" t="s">
        <v>1056</v>
      </c>
      <c r="AX69" t="s">
        <v>223</v>
      </c>
      <c r="BA69" s="57">
        <v>46237.333333333336</v>
      </c>
      <c r="BB69" t="s">
        <v>1475</v>
      </c>
      <c r="BC69">
        <v>2026</v>
      </c>
      <c r="BD69">
        <v>8</v>
      </c>
      <c r="BE69">
        <v>2</v>
      </c>
      <c r="BF69" s="6">
        <f t="shared" si="3"/>
        <v>46236</v>
      </c>
      <c r="BG69">
        <f t="shared" si="4"/>
        <v>-1.3333333333357587</v>
      </c>
      <c r="BH69" t="str">
        <f t="shared" si="5"/>
        <v>COMPLY</v>
      </c>
      <c r="BI69" t="str">
        <f>VLOOKUP(H69,Sheet2!$A$1:$B$270,2,FALSE)</f>
        <v>GRESIK</v>
      </c>
    </row>
    <row r="70" spans="1:61">
      <c r="A70">
        <v>69</v>
      </c>
      <c r="B70">
        <v>1002516144</v>
      </c>
      <c r="C70">
        <v>3</v>
      </c>
      <c r="D70" t="s">
        <v>55</v>
      </c>
      <c r="E70">
        <v>5</v>
      </c>
      <c r="F70" t="s">
        <v>315</v>
      </c>
      <c r="G70" t="s">
        <v>128</v>
      </c>
      <c r="H70" t="s">
        <v>430</v>
      </c>
      <c r="I70" t="s">
        <v>213</v>
      </c>
      <c r="J70" t="s">
        <v>214</v>
      </c>
      <c r="K70" t="s">
        <v>149</v>
      </c>
      <c r="L70" t="s">
        <v>215</v>
      </c>
      <c r="M70" t="s">
        <v>582</v>
      </c>
      <c r="N70" t="s">
        <v>216</v>
      </c>
      <c r="O70" s="57">
        <v>46242.674259259256</v>
      </c>
      <c r="P70" s="57">
        <v>46244.572962962964</v>
      </c>
      <c r="Q70">
        <v>69361588</v>
      </c>
      <c r="S70">
        <v>152301273010</v>
      </c>
      <c r="T70" t="s">
        <v>4575</v>
      </c>
      <c r="U70" t="s">
        <v>4576</v>
      </c>
      <c r="V70" t="s">
        <v>4577</v>
      </c>
      <c r="Z70">
        <v>112.71169759999999</v>
      </c>
      <c r="AA70">
        <v>-7.2704519999999899</v>
      </c>
      <c r="AB70" t="s">
        <v>4578</v>
      </c>
      <c r="AC70" t="s">
        <v>237</v>
      </c>
      <c r="AL70" t="s">
        <v>218</v>
      </c>
      <c r="AM70" t="s">
        <v>4579</v>
      </c>
      <c r="AN70" t="s">
        <v>6</v>
      </c>
      <c r="AO70" s="57">
        <v>46242.684166666666</v>
      </c>
      <c r="AP70" s="57">
        <v>46243.541666666664</v>
      </c>
      <c r="AQ70" t="s">
        <v>249</v>
      </c>
      <c r="AR70" t="s">
        <v>14</v>
      </c>
      <c r="AS70" t="s">
        <v>962</v>
      </c>
      <c r="AT70" t="s">
        <v>354</v>
      </c>
      <c r="AV70" t="s">
        <v>6292</v>
      </c>
      <c r="AW70" t="s">
        <v>4580</v>
      </c>
      <c r="AX70" t="s">
        <v>223</v>
      </c>
      <c r="BA70" s="57">
        <v>46243.541666666664</v>
      </c>
      <c r="BB70" t="s">
        <v>4579</v>
      </c>
      <c r="BF70" s="6" t="e">
        <f t="shared" si="3"/>
        <v>#NUM!</v>
      </c>
      <c r="BG70" t="e">
        <f t="shared" si="4"/>
        <v>#NUM!</v>
      </c>
      <c r="BH70" t="e">
        <f t="shared" si="5"/>
        <v>#NUM!</v>
      </c>
      <c r="BI70" t="str">
        <f>VLOOKUP(H70,Sheet2!$A$1:$B$270,2,FALSE)</f>
        <v>SURABAYA UTARA</v>
      </c>
    </row>
    <row r="71" spans="1:61">
      <c r="A71">
        <v>70</v>
      </c>
      <c r="B71">
        <v>1002514108</v>
      </c>
      <c r="C71">
        <v>3</v>
      </c>
      <c r="D71" t="s">
        <v>55</v>
      </c>
      <c r="E71">
        <v>5</v>
      </c>
      <c r="F71" t="s">
        <v>267</v>
      </c>
      <c r="G71" t="s">
        <v>128</v>
      </c>
      <c r="H71" t="s">
        <v>362</v>
      </c>
      <c r="I71" t="s">
        <v>213</v>
      </c>
      <c r="J71" t="s">
        <v>214</v>
      </c>
      <c r="K71" t="s">
        <v>149</v>
      </c>
      <c r="L71" t="s">
        <v>215</v>
      </c>
      <c r="M71" t="s">
        <v>76</v>
      </c>
      <c r="N71" t="s">
        <v>216</v>
      </c>
      <c r="O71" s="57">
        <v>46241.438842592594</v>
      </c>
      <c r="P71" s="57">
        <v>46244.371446759258</v>
      </c>
      <c r="Q71">
        <v>69360561</v>
      </c>
      <c r="S71">
        <v>152412248754</v>
      </c>
      <c r="T71" t="s">
        <v>4581</v>
      </c>
      <c r="U71" t="s">
        <v>4582</v>
      </c>
      <c r="V71" t="s">
        <v>4583</v>
      </c>
      <c r="Z71">
        <v>112.6557693</v>
      </c>
      <c r="AA71">
        <v>-7.2535153000000001</v>
      </c>
      <c r="AB71" t="s">
        <v>4584</v>
      </c>
      <c r="AC71" t="s">
        <v>237</v>
      </c>
      <c r="AL71" t="s">
        <v>218</v>
      </c>
      <c r="AM71" t="s">
        <v>4585</v>
      </c>
      <c r="AN71" t="s">
        <v>6</v>
      </c>
      <c r="AO71" s="57">
        <v>46211.444398148145</v>
      </c>
      <c r="AP71" s="57">
        <v>46242.333333333336</v>
      </c>
      <c r="AR71" t="s">
        <v>219</v>
      </c>
      <c r="AS71" t="s">
        <v>647</v>
      </c>
      <c r="AT71" t="s">
        <v>231</v>
      </c>
      <c r="AU71">
        <v>20260810</v>
      </c>
      <c r="AV71" t="s">
        <v>222</v>
      </c>
      <c r="AW71" t="s">
        <v>1068</v>
      </c>
      <c r="AX71" t="s">
        <v>223</v>
      </c>
      <c r="BA71" s="57">
        <v>46242.333333333336</v>
      </c>
      <c r="BB71" t="s">
        <v>4585</v>
      </c>
      <c r="BC71">
        <v>2026</v>
      </c>
      <c r="BD71">
        <v>8</v>
      </c>
      <c r="BE71">
        <v>10</v>
      </c>
      <c r="BF71" s="6">
        <f t="shared" si="3"/>
        <v>46244</v>
      </c>
      <c r="BG71">
        <f t="shared" si="4"/>
        <v>1.6666666666642413</v>
      </c>
      <c r="BH71" t="str">
        <f t="shared" si="5"/>
        <v>NOT COMPLY</v>
      </c>
      <c r="BI71" t="str">
        <f>VLOOKUP(H71,Sheet2!$A$1:$B$270,2,FALSE)</f>
        <v>SURABAYA UTARA</v>
      </c>
    </row>
    <row r="72" spans="1:61">
      <c r="A72">
        <v>71</v>
      </c>
      <c r="B72">
        <v>1002505758</v>
      </c>
      <c r="C72">
        <v>3</v>
      </c>
      <c r="D72" t="s">
        <v>42</v>
      </c>
      <c r="E72">
        <v>5</v>
      </c>
      <c r="F72" t="s">
        <v>102</v>
      </c>
      <c r="G72" t="s">
        <v>100</v>
      </c>
      <c r="H72" t="s">
        <v>445</v>
      </c>
      <c r="I72" t="s">
        <v>213</v>
      </c>
      <c r="J72" t="s">
        <v>214</v>
      </c>
      <c r="K72" t="s">
        <v>149</v>
      </c>
      <c r="L72" t="s">
        <v>620</v>
      </c>
      <c r="M72" t="s">
        <v>76</v>
      </c>
      <c r="N72" t="s">
        <v>216</v>
      </c>
      <c r="O72" s="57">
        <v>46237.434675925928</v>
      </c>
      <c r="P72" s="57">
        <v>46237.881643518522</v>
      </c>
      <c r="Q72">
        <v>69357314</v>
      </c>
      <c r="R72">
        <v>3322011034</v>
      </c>
      <c r="S72">
        <v>152526201925</v>
      </c>
      <c r="T72" t="s">
        <v>1476</v>
      </c>
      <c r="U72" t="s">
        <v>1477</v>
      </c>
      <c r="V72" t="s">
        <v>1478</v>
      </c>
      <c r="Z72">
        <v>113.98102450942</v>
      </c>
      <c r="AA72">
        <v>-7.7945371523285001</v>
      </c>
      <c r="AB72" t="s">
        <v>1479</v>
      </c>
      <c r="AC72" t="s">
        <v>237</v>
      </c>
      <c r="AL72" t="s">
        <v>218</v>
      </c>
      <c r="AM72" t="s">
        <v>1480</v>
      </c>
      <c r="AN72" t="s">
        <v>6</v>
      </c>
      <c r="AO72" s="57">
        <v>46089.444699074076</v>
      </c>
      <c r="AP72" s="57">
        <v>46238.333333333336</v>
      </c>
      <c r="AR72" t="s">
        <v>219</v>
      </c>
      <c r="AS72" t="s">
        <v>100</v>
      </c>
      <c r="AT72" t="s">
        <v>231</v>
      </c>
      <c r="AU72">
        <v>20260803</v>
      </c>
      <c r="AV72" t="s">
        <v>222</v>
      </c>
      <c r="AW72" t="s">
        <v>982</v>
      </c>
      <c r="AX72" t="s">
        <v>223</v>
      </c>
      <c r="BA72" s="57">
        <v>46238.333333333336</v>
      </c>
      <c r="BB72" t="s">
        <v>1480</v>
      </c>
      <c r="BC72">
        <v>2026</v>
      </c>
      <c r="BD72">
        <v>8</v>
      </c>
      <c r="BE72">
        <v>3</v>
      </c>
      <c r="BF72" s="6">
        <f t="shared" si="3"/>
        <v>46237</v>
      </c>
      <c r="BG72">
        <f t="shared" si="4"/>
        <v>-1.3333333333357587</v>
      </c>
      <c r="BH72" t="str">
        <f t="shared" si="5"/>
        <v>COMPLY</v>
      </c>
      <c r="BI72" t="str">
        <f>VLOOKUP(H72,Sheet2!$A$1:$B$270,2,FALSE)</f>
        <v>JEMBER</v>
      </c>
    </row>
    <row r="73" spans="1:61">
      <c r="A73">
        <v>72</v>
      </c>
      <c r="B73">
        <v>1002516222</v>
      </c>
      <c r="C73">
        <v>3</v>
      </c>
      <c r="D73" t="s">
        <v>45</v>
      </c>
      <c r="E73">
        <v>5</v>
      </c>
      <c r="F73" t="s">
        <v>211</v>
      </c>
      <c r="G73" t="s">
        <v>110</v>
      </c>
      <c r="H73" t="s">
        <v>481</v>
      </c>
      <c r="I73" t="s">
        <v>213</v>
      </c>
      <c r="J73" t="s">
        <v>214</v>
      </c>
      <c r="K73" t="s">
        <v>149</v>
      </c>
      <c r="M73" t="s">
        <v>259</v>
      </c>
      <c r="N73" t="s">
        <v>216</v>
      </c>
      <c r="O73" s="57">
        <v>46242.792407407411</v>
      </c>
      <c r="P73" s="57">
        <v>46242.822152777779</v>
      </c>
      <c r="Q73">
        <v>69360511</v>
      </c>
      <c r="S73">
        <v>172617203052</v>
      </c>
      <c r="T73" t="s">
        <v>4586</v>
      </c>
      <c r="U73" t="s">
        <v>4587</v>
      </c>
      <c r="V73" t="s">
        <v>4588</v>
      </c>
      <c r="Z73">
        <v>118.625393863173</v>
      </c>
      <c r="AA73">
        <v>-8.4993011417142394</v>
      </c>
      <c r="AB73" t="s">
        <v>4589</v>
      </c>
      <c r="AC73" t="s">
        <v>217</v>
      </c>
      <c r="AL73" t="s">
        <v>218</v>
      </c>
      <c r="AM73" t="s">
        <v>4590</v>
      </c>
      <c r="AN73" t="s">
        <v>6</v>
      </c>
      <c r="AO73" s="57">
        <v>46242.798530092594</v>
      </c>
      <c r="AR73" t="s">
        <v>260</v>
      </c>
      <c r="AS73" t="s">
        <v>988</v>
      </c>
      <c r="AT73" t="s">
        <v>221</v>
      </c>
      <c r="AV73" t="s">
        <v>261</v>
      </c>
      <c r="AW73" t="s">
        <v>4591</v>
      </c>
      <c r="AX73" t="s">
        <v>223</v>
      </c>
      <c r="BA73" s="57">
        <v>46242.291666666664</v>
      </c>
      <c r="BB73" t="s">
        <v>4590</v>
      </c>
      <c r="BF73" s="6" t="e">
        <f t="shared" si="3"/>
        <v>#NUM!</v>
      </c>
      <c r="BG73" t="e">
        <f t="shared" si="4"/>
        <v>#NUM!</v>
      </c>
      <c r="BH73" t="e">
        <f t="shared" si="5"/>
        <v>#NUM!</v>
      </c>
      <c r="BI73" t="str">
        <f>VLOOKUP(H73,Sheet2!$A$1:$B$270,2,FALSE)</f>
        <v>BIMA</v>
      </c>
    </row>
    <row r="74" spans="1:61">
      <c r="A74">
        <v>73</v>
      </c>
      <c r="B74">
        <v>1002515887</v>
      </c>
      <c r="C74">
        <v>3</v>
      </c>
      <c r="D74" t="s">
        <v>59</v>
      </c>
      <c r="E74">
        <v>4</v>
      </c>
      <c r="F74" t="s">
        <v>224</v>
      </c>
      <c r="G74" t="s">
        <v>621</v>
      </c>
      <c r="H74" t="s">
        <v>4592</v>
      </c>
      <c r="I74" t="s">
        <v>213</v>
      </c>
      <c r="J74" t="s">
        <v>214</v>
      </c>
      <c r="K74" t="s">
        <v>149</v>
      </c>
      <c r="L74" t="s">
        <v>215</v>
      </c>
      <c r="M74" t="s">
        <v>76</v>
      </c>
      <c r="N74" t="s">
        <v>216</v>
      </c>
      <c r="O74" s="57">
        <v>46242.524965277778</v>
      </c>
      <c r="P74" s="57">
        <v>46243.828402777777</v>
      </c>
      <c r="Q74">
        <v>69361429</v>
      </c>
      <c r="S74">
        <v>146389104315</v>
      </c>
      <c r="T74" t="s">
        <v>4593</v>
      </c>
      <c r="U74" t="s">
        <v>4594</v>
      </c>
      <c r="V74" t="s">
        <v>4595</v>
      </c>
      <c r="Z74">
        <v>109.149761</v>
      </c>
      <c r="AA74">
        <v>-7.6236335999999998</v>
      </c>
      <c r="AB74" t="s">
        <v>4596</v>
      </c>
      <c r="AC74" t="s">
        <v>237</v>
      </c>
      <c r="AL74" t="s">
        <v>218</v>
      </c>
      <c r="AM74" t="s">
        <v>4597</v>
      </c>
      <c r="AN74" t="s">
        <v>6</v>
      </c>
      <c r="AO74" s="57">
        <v>46242.527673611112</v>
      </c>
      <c r="AP74" s="57">
        <v>46247.333333333336</v>
      </c>
      <c r="AR74" t="s">
        <v>219</v>
      </c>
      <c r="AS74" t="s">
        <v>641</v>
      </c>
      <c r="AT74" t="s">
        <v>231</v>
      </c>
      <c r="AU74">
        <v>20260809</v>
      </c>
      <c r="AV74" t="s">
        <v>222</v>
      </c>
      <c r="AW74" t="s">
        <v>1066</v>
      </c>
      <c r="AX74" t="s">
        <v>223</v>
      </c>
      <c r="BA74" s="57">
        <v>46247.333333333336</v>
      </c>
      <c r="BB74" t="s">
        <v>4597</v>
      </c>
      <c r="BC74">
        <v>2026</v>
      </c>
      <c r="BD74">
        <v>8</v>
      </c>
      <c r="BE74">
        <v>9</v>
      </c>
      <c r="BF74" s="6">
        <f t="shared" si="3"/>
        <v>46243</v>
      </c>
      <c r="BG74">
        <f t="shared" si="4"/>
        <v>-4.3333333333357587</v>
      </c>
      <c r="BH74" t="str">
        <f t="shared" si="5"/>
        <v>COMPLY</v>
      </c>
      <c r="BI74" t="e">
        <f>VLOOKUP(H74,Sheet2!$A$1:$B$270,2,FALSE)</f>
        <v>#N/A</v>
      </c>
    </row>
    <row r="75" spans="1:61">
      <c r="A75">
        <v>74</v>
      </c>
      <c r="B75">
        <v>1002506472</v>
      </c>
      <c r="C75">
        <v>3</v>
      </c>
      <c r="D75" t="s">
        <v>45</v>
      </c>
      <c r="E75">
        <v>5</v>
      </c>
      <c r="F75" t="s">
        <v>211</v>
      </c>
      <c r="G75" t="s">
        <v>118</v>
      </c>
      <c r="H75" t="s">
        <v>466</v>
      </c>
      <c r="I75" t="s">
        <v>213</v>
      </c>
      <c r="J75" t="s">
        <v>214</v>
      </c>
      <c r="K75" t="s">
        <v>149</v>
      </c>
      <c r="M75" t="s">
        <v>76</v>
      </c>
      <c r="N75" t="s">
        <v>216</v>
      </c>
      <c r="O75" s="57">
        <v>46237.671307870369</v>
      </c>
      <c r="P75" s="57">
        <v>46240.566863425927</v>
      </c>
      <c r="Q75">
        <v>69356929</v>
      </c>
      <c r="S75">
        <v>172608206211</v>
      </c>
      <c r="T75" t="s">
        <v>1481</v>
      </c>
      <c r="U75" t="s">
        <v>1482</v>
      </c>
      <c r="V75" t="s">
        <v>1483</v>
      </c>
      <c r="Z75">
        <v>116.7539867</v>
      </c>
      <c r="AA75">
        <v>-8.9201683000000003</v>
      </c>
      <c r="AB75" t="s">
        <v>1484</v>
      </c>
      <c r="AC75" t="s">
        <v>292</v>
      </c>
      <c r="AL75" t="s">
        <v>218</v>
      </c>
      <c r="AM75" t="s">
        <v>1485</v>
      </c>
      <c r="AN75" t="s">
        <v>6</v>
      </c>
      <c r="AO75" s="57">
        <v>46089.674050925925</v>
      </c>
      <c r="AR75" t="s">
        <v>219</v>
      </c>
      <c r="AS75" t="s">
        <v>587</v>
      </c>
      <c r="AT75" t="s">
        <v>231</v>
      </c>
      <c r="AU75">
        <v>20260806</v>
      </c>
      <c r="AV75" t="s">
        <v>222</v>
      </c>
      <c r="AW75" t="s">
        <v>568</v>
      </c>
      <c r="AX75" t="s">
        <v>223</v>
      </c>
      <c r="BA75" s="57">
        <v>46237.291666666664</v>
      </c>
      <c r="BB75" t="s">
        <v>1485</v>
      </c>
      <c r="BC75">
        <v>2026</v>
      </c>
      <c r="BD75">
        <v>8</v>
      </c>
      <c r="BE75">
        <v>6</v>
      </c>
      <c r="BF75" s="6">
        <f t="shared" si="3"/>
        <v>46240</v>
      </c>
      <c r="BG75">
        <f t="shared" si="4"/>
        <v>2.7083333333357587</v>
      </c>
      <c r="BH75" t="str">
        <f t="shared" si="5"/>
        <v>NOT COMPLY</v>
      </c>
      <c r="BI75" t="str">
        <f>VLOOKUP(H75,Sheet2!$A$1:$B$270,2,FALSE)</f>
        <v>SUMBAWA</v>
      </c>
    </row>
    <row r="76" spans="1:61">
      <c r="A76">
        <v>75</v>
      </c>
      <c r="B76">
        <v>1002514653</v>
      </c>
      <c r="C76">
        <v>3</v>
      </c>
      <c r="D76" t="s">
        <v>42</v>
      </c>
      <c r="E76">
        <v>5</v>
      </c>
      <c r="F76" t="s">
        <v>106</v>
      </c>
      <c r="G76" t="s">
        <v>106</v>
      </c>
      <c r="H76" t="s">
        <v>511</v>
      </c>
      <c r="I76" t="s">
        <v>213</v>
      </c>
      <c r="J76" t="s">
        <v>214</v>
      </c>
      <c r="K76" t="s">
        <v>149</v>
      </c>
      <c r="M76" t="s">
        <v>76</v>
      </c>
      <c r="N76" t="s">
        <v>216</v>
      </c>
      <c r="O76" s="57">
        <v>46241.572118055556</v>
      </c>
      <c r="P76" s="57">
        <v>46242.636631944442</v>
      </c>
      <c r="Q76">
        <v>69360795</v>
      </c>
      <c r="S76">
        <v>152745210044</v>
      </c>
      <c r="T76" t="s">
        <v>4598</v>
      </c>
      <c r="U76" t="s">
        <v>4599</v>
      </c>
      <c r="V76" t="s">
        <v>4600</v>
      </c>
      <c r="Z76">
        <v>112.79071829999999</v>
      </c>
      <c r="AA76">
        <v>-7.8880851999999999</v>
      </c>
      <c r="AB76" t="s">
        <v>4601</v>
      </c>
      <c r="AC76" t="s">
        <v>230</v>
      </c>
      <c r="AL76" t="s">
        <v>218</v>
      </c>
      <c r="AM76" t="s">
        <v>4602</v>
      </c>
      <c r="AN76" t="s">
        <v>6</v>
      </c>
      <c r="AO76" s="57">
        <v>46211.579745370371</v>
      </c>
      <c r="AP76" s="57">
        <v>46243.333333333336</v>
      </c>
      <c r="AR76" t="s">
        <v>219</v>
      </c>
      <c r="AS76" t="s">
        <v>220</v>
      </c>
      <c r="AT76" t="s">
        <v>231</v>
      </c>
      <c r="AU76">
        <v>20260808</v>
      </c>
      <c r="AV76" t="s">
        <v>222</v>
      </c>
      <c r="AW76" t="s">
        <v>1016</v>
      </c>
      <c r="AX76" t="s">
        <v>223</v>
      </c>
      <c r="BA76" s="57">
        <v>46243.333333333336</v>
      </c>
      <c r="BB76" t="s">
        <v>4602</v>
      </c>
      <c r="BC76">
        <v>2026</v>
      </c>
      <c r="BD76">
        <v>8</v>
      </c>
      <c r="BE76">
        <v>8</v>
      </c>
      <c r="BF76" s="6">
        <f t="shared" si="3"/>
        <v>46242</v>
      </c>
      <c r="BG76">
        <f t="shared" si="4"/>
        <v>-1.3333333333357587</v>
      </c>
      <c r="BH76" t="str">
        <f t="shared" si="5"/>
        <v>COMPLY</v>
      </c>
      <c r="BI76" t="str">
        <f>VLOOKUP(H76,Sheet2!$A$1:$B$270,2,FALSE)</f>
        <v>PASURUAN</v>
      </c>
    </row>
    <row r="77" spans="1:61">
      <c r="A77">
        <v>76</v>
      </c>
      <c r="B77">
        <v>1002515554</v>
      </c>
      <c r="C77">
        <v>3</v>
      </c>
      <c r="D77" t="s">
        <v>45</v>
      </c>
      <c r="E77">
        <v>5</v>
      </c>
      <c r="F77" t="s">
        <v>211</v>
      </c>
      <c r="G77" t="s">
        <v>110</v>
      </c>
      <c r="H77" t="s">
        <v>457</v>
      </c>
      <c r="I77" t="s">
        <v>213</v>
      </c>
      <c r="J77" t="s">
        <v>214</v>
      </c>
      <c r="K77" t="s">
        <v>149</v>
      </c>
      <c r="L77" t="s">
        <v>215</v>
      </c>
      <c r="M77" t="s">
        <v>225</v>
      </c>
      <c r="N77" t="s">
        <v>216</v>
      </c>
      <c r="O77" s="57">
        <v>46242.324259259258</v>
      </c>
      <c r="P77" s="57">
        <v>46243.33865740741</v>
      </c>
      <c r="Q77">
        <v>69361211</v>
      </c>
      <c r="S77">
        <v>172610305713</v>
      </c>
      <c r="T77" t="s">
        <v>4603</v>
      </c>
      <c r="U77" t="s">
        <v>4604</v>
      </c>
      <c r="V77" t="s">
        <v>4605</v>
      </c>
      <c r="Z77">
        <v>119.012339</v>
      </c>
      <c r="AA77">
        <v>-8.5867240000000002</v>
      </c>
      <c r="AB77" t="s">
        <v>4606</v>
      </c>
      <c r="AC77" t="s">
        <v>237</v>
      </c>
      <c r="AL77" t="s">
        <v>218</v>
      </c>
      <c r="AM77" t="s">
        <v>4607</v>
      </c>
      <c r="AN77" t="s">
        <v>6</v>
      </c>
      <c r="AO77" s="57">
        <v>46242.330092592594</v>
      </c>
      <c r="AP77" s="57">
        <v>46243.333333333336</v>
      </c>
      <c r="AR77" t="s">
        <v>18</v>
      </c>
      <c r="AS77" t="s">
        <v>988</v>
      </c>
      <c r="AT77" t="s">
        <v>576</v>
      </c>
      <c r="AV77" t="s">
        <v>227</v>
      </c>
      <c r="AW77" t="s">
        <v>4608</v>
      </c>
      <c r="AX77" t="s">
        <v>223</v>
      </c>
      <c r="BA77" s="57">
        <v>46243.333333333336</v>
      </c>
      <c r="BB77" t="s">
        <v>4607</v>
      </c>
      <c r="BF77" s="6" t="e">
        <f t="shared" si="3"/>
        <v>#NUM!</v>
      </c>
      <c r="BG77" t="e">
        <f t="shared" si="4"/>
        <v>#NUM!</v>
      </c>
      <c r="BH77" t="e">
        <f t="shared" si="5"/>
        <v>#NUM!</v>
      </c>
      <c r="BI77" t="str">
        <f>VLOOKUP(H77,Sheet2!$A$1:$B$270,2,FALSE)</f>
        <v>BIMA</v>
      </c>
    </row>
    <row r="78" spans="1:61">
      <c r="A78">
        <v>77</v>
      </c>
      <c r="B78">
        <v>1002517663</v>
      </c>
      <c r="C78">
        <v>3</v>
      </c>
      <c r="D78" t="s">
        <v>59</v>
      </c>
      <c r="E78">
        <v>4</v>
      </c>
      <c r="F78" t="s">
        <v>224</v>
      </c>
      <c r="G78" t="s">
        <v>591</v>
      </c>
      <c r="H78" t="s">
        <v>1115</v>
      </c>
      <c r="I78" t="s">
        <v>213</v>
      </c>
      <c r="J78" t="s">
        <v>214</v>
      </c>
      <c r="K78" t="s">
        <v>149</v>
      </c>
      <c r="M78" t="s">
        <v>76</v>
      </c>
      <c r="N78" t="s">
        <v>216</v>
      </c>
      <c r="O78" s="57">
        <v>46244.539143518516</v>
      </c>
      <c r="P78" s="57">
        <v>46244.603425925925</v>
      </c>
      <c r="Q78">
        <v>69361219</v>
      </c>
      <c r="S78">
        <v>146394104895</v>
      </c>
      <c r="T78" t="s">
        <v>5642</v>
      </c>
      <c r="U78" t="s">
        <v>6293</v>
      </c>
      <c r="V78" t="s">
        <v>6294</v>
      </c>
      <c r="Z78">
        <v>109.33593616931699</v>
      </c>
      <c r="AA78">
        <v>-7.2954366789835303</v>
      </c>
      <c r="AB78" t="s">
        <v>5645</v>
      </c>
      <c r="AC78" t="s">
        <v>292</v>
      </c>
      <c r="AL78" t="s">
        <v>218</v>
      </c>
      <c r="AM78" t="s">
        <v>6295</v>
      </c>
      <c r="AN78" t="s">
        <v>6</v>
      </c>
      <c r="AO78" s="57">
        <v>46303.548472222225</v>
      </c>
      <c r="AR78" t="s">
        <v>219</v>
      </c>
      <c r="AS78" t="s">
        <v>1116</v>
      </c>
      <c r="AT78" t="s">
        <v>231</v>
      </c>
      <c r="AU78">
        <v>20260810</v>
      </c>
      <c r="AV78" t="s">
        <v>222</v>
      </c>
      <c r="AW78" t="s">
        <v>606</v>
      </c>
      <c r="AX78" t="s">
        <v>223</v>
      </c>
      <c r="BA78" s="57">
        <v>46244.291666666664</v>
      </c>
      <c r="BB78" t="s">
        <v>6295</v>
      </c>
      <c r="BC78">
        <v>2026</v>
      </c>
      <c r="BD78">
        <v>8</v>
      </c>
      <c r="BE78">
        <v>10</v>
      </c>
      <c r="BF78" s="6">
        <f t="shared" si="3"/>
        <v>46244</v>
      </c>
      <c r="BG78">
        <f t="shared" si="4"/>
        <v>-0.29166666666424135</v>
      </c>
      <c r="BH78" t="str">
        <f t="shared" si="5"/>
        <v>COMPLY</v>
      </c>
      <c r="BI78" t="e">
        <f>VLOOKUP(H78,Sheet2!$A$1:$B$270,2,FALSE)</f>
        <v>#N/A</v>
      </c>
    </row>
    <row r="79" spans="1:61">
      <c r="A79">
        <v>78</v>
      </c>
      <c r="B79">
        <v>1002516573</v>
      </c>
      <c r="C79">
        <v>3</v>
      </c>
      <c r="D79" t="s">
        <v>38</v>
      </c>
      <c r="E79">
        <v>5</v>
      </c>
      <c r="F79" t="s">
        <v>92</v>
      </c>
      <c r="G79" t="s">
        <v>94</v>
      </c>
      <c r="H79" t="s">
        <v>339</v>
      </c>
      <c r="I79" t="s">
        <v>213</v>
      </c>
      <c r="J79" t="s">
        <v>214</v>
      </c>
      <c r="K79" t="s">
        <v>149</v>
      </c>
      <c r="L79" t="s">
        <v>215</v>
      </c>
      <c r="M79" t="s">
        <v>259</v>
      </c>
      <c r="N79" t="s">
        <v>216</v>
      </c>
      <c r="O79" s="57">
        <v>46243.659675925926</v>
      </c>
      <c r="P79" s="57">
        <v>46244.719490740739</v>
      </c>
      <c r="Q79">
        <v>69361922</v>
      </c>
      <c r="S79">
        <v>152603215870</v>
      </c>
      <c r="T79" t="s">
        <v>4609</v>
      </c>
      <c r="U79" t="s">
        <v>4610</v>
      </c>
      <c r="V79" t="s">
        <v>4611</v>
      </c>
      <c r="Z79">
        <v>111.3276128</v>
      </c>
      <c r="AA79">
        <v>-7.6481788999999996</v>
      </c>
      <c r="AB79" t="s">
        <v>4612</v>
      </c>
      <c r="AC79" t="s">
        <v>237</v>
      </c>
      <c r="AL79" t="s">
        <v>218</v>
      </c>
      <c r="AM79" t="s">
        <v>4613</v>
      </c>
      <c r="AN79" t="s">
        <v>6</v>
      </c>
      <c r="AO79" s="57">
        <v>46273.663344907407</v>
      </c>
      <c r="AP79" s="57">
        <v>46244.541666666664</v>
      </c>
      <c r="AR79" t="s">
        <v>260</v>
      </c>
      <c r="AS79" t="s">
        <v>593</v>
      </c>
      <c r="AT79" t="s">
        <v>231</v>
      </c>
      <c r="AV79" t="s">
        <v>261</v>
      </c>
      <c r="AW79" t="s">
        <v>1056</v>
      </c>
      <c r="AX79" t="s">
        <v>223</v>
      </c>
      <c r="BA79" s="57">
        <v>46244.541666666664</v>
      </c>
      <c r="BB79" t="s">
        <v>4613</v>
      </c>
      <c r="BF79" s="6" t="e">
        <f t="shared" si="3"/>
        <v>#NUM!</v>
      </c>
      <c r="BG79" t="e">
        <f t="shared" si="4"/>
        <v>#NUM!</v>
      </c>
      <c r="BH79" t="e">
        <f t="shared" si="5"/>
        <v>#NUM!</v>
      </c>
      <c r="BI79" t="str">
        <f>VLOOKUP(H79,Sheet2!$A$1:$B$270,2,FALSE)</f>
        <v>MADIUN</v>
      </c>
    </row>
    <row r="80" spans="1:61">
      <c r="A80">
        <v>79</v>
      </c>
      <c r="B80">
        <v>1002513892</v>
      </c>
      <c r="C80">
        <v>3</v>
      </c>
      <c r="D80" t="s">
        <v>55</v>
      </c>
      <c r="E80">
        <v>5</v>
      </c>
      <c r="F80" t="s">
        <v>267</v>
      </c>
      <c r="G80" t="s">
        <v>128</v>
      </c>
      <c r="H80" t="s">
        <v>313</v>
      </c>
      <c r="I80" t="s">
        <v>213</v>
      </c>
      <c r="J80" t="s">
        <v>214</v>
      </c>
      <c r="K80" t="s">
        <v>149</v>
      </c>
      <c r="L80" t="s">
        <v>215</v>
      </c>
      <c r="M80" t="s">
        <v>288</v>
      </c>
      <c r="N80" t="s">
        <v>216</v>
      </c>
      <c r="O80" s="57">
        <v>46241.403425925928</v>
      </c>
      <c r="P80" s="57">
        <v>46241.559930555559</v>
      </c>
      <c r="Q80">
        <v>69360480</v>
      </c>
      <c r="S80">
        <v>152417233897</v>
      </c>
      <c r="T80" t="s">
        <v>4614</v>
      </c>
      <c r="U80" t="s">
        <v>4615</v>
      </c>
      <c r="V80" t="s">
        <v>4616</v>
      </c>
      <c r="Z80">
        <v>112.6424025</v>
      </c>
      <c r="AA80">
        <v>-7.3462629000000002</v>
      </c>
      <c r="AB80" t="s">
        <v>4617</v>
      </c>
      <c r="AC80" t="s">
        <v>237</v>
      </c>
      <c r="AL80" t="s">
        <v>218</v>
      </c>
      <c r="AM80" t="s">
        <v>4618</v>
      </c>
      <c r="AN80" t="s">
        <v>6</v>
      </c>
      <c r="AO80" s="57">
        <v>46211.413402777776</v>
      </c>
      <c r="AP80" s="57">
        <v>46242.333333333336</v>
      </c>
      <c r="AR80" t="s">
        <v>241</v>
      </c>
      <c r="AS80" t="s">
        <v>662</v>
      </c>
      <c r="AT80" t="s">
        <v>231</v>
      </c>
      <c r="AV80" t="s">
        <v>4619</v>
      </c>
      <c r="AW80" t="s">
        <v>1056</v>
      </c>
      <c r="AX80" t="s">
        <v>223</v>
      </c>
      <c r="BA80" s="57">
        <v>46242.333333333336</v>
      </c>
      <c r="BB80" t="s">
        <v>4618</v>
      </c>
      <c r="BF80" s="6" t="e">
        <f t="shared" si="3"/>
        <v>#NUM!</v>
      </c>
      <c r="BG80" t="e">
        <f t="shared" si="4"/>
        <v>#NUM!</v>
      </c>
      <c r="BH80" t="e">
        <f t="shared" si="5"/>
        <v>#NUM!</v>
      </c>
      <c r="BI80" t="str">
        <f>VLOOKUP(H80,Sheet2!$A$1:$B$270,2,FALSE)</f>
        <v>SURABAYA UTARA</v>
      </c>
    </row>
    <row r="81" spans="1:61">
      <c r="A81">
        <v>80</v>
      </c>
      <c r="B81">
        <v>1002514066</v>
      </c>
      <c r="C81">
        <v>3</v>
      </c>
      <c r="D81" t="s">
        <v>59</v>
      </c>
      <c r="E81">
        <v>4</v>
      </c>
      <c r="F81" t="s">
        <v>224</v>
      </c>
      <c r="G81" t="s">
        <v>621</v>
      </c>
      <c r="H81" t="s">
        <v>1008</v>
      </c>
      <c r="I81" t="s">
        <v>213</v>
      </c>
      <c r="J81" t="s">
        <v>214</v>
      </c>
      <c r="K81" t="s">
        <v>149</v>
      </c>
      <c r="L81" t="s">
        <v>215</v>
      </c>
      <c r="M81" t="s">
        <v>240</v>
      </c>
      <c r="N81" t="s">
        <v>216</v>
      </c>
      <c r="O81" s="57">
        <v>46241.430520833332</v>
      </c>
      <c r="P81" s="57">
        <v>46241.431956018518</v>
      </c>
      <c r="Q81">
        <v>69360545</v>
      </c>
      <c r="S81">
        <v>141362105336</v>
      </c>
      <c r="T81" t="s">
        <v>4620</v>
      </c>
      <c r="U81" t="s">
        <v>4621</v>
      </c>
      <c r="V81" t="s">
        <v>4622</v>
      </c>
      <c r="Z81">
        <v>109.11779</v>
      </c>
      <c r="AA81">
        <v>-7.6533009999999999</v>
      </c>
      <c r="AB81" t="s">
        <v>4623</v>
      </c>
      <c r="AC81" t="s">
        <v>237</v>
      </c>
      <c r="AL81" t="s">
        <v>218</v>
      </c>
      <c r="AM81" t="s">
        <v>4624</v>
      </c>
      <c r="AN81" t="s">
        <v>6</v>
      </c>
      <c r="AO81" s="57">
        <v>46211.434212962966</v>
      </c>
      <c r="AP81" s="57">
        <v>46245.583333333336</v>
      </c>
      <c r="AR81" t="s">
        <v>241</v>
      </c>
      <c r="AS81" t="s">
        <v>220</v>
      </c>
      <c r="AT81" t="s">
        <v>231</v>
      </c>
      <c r="AV81" t="s">
        <v>240</v>
      </c>
      <c r="AW81" t="s">
        <v>1058</v>
      </c>
      <c r="AX81" t="s">
        <v>223</v>
      </c>
      <c r="BA81" s="57">
        <v>46245.583333333336</v>
      </c>
      <c r="BB81" t="s">
        <v>4624</v>
      </c>
      <c r="BF81" s="6" t="e">
        <f t="shared" si="3"/>
        <v>#NUM!</v>
      </c>
      <c r="BG81" t="e">
        <f t="shared" si="4"/>
        <v>#NUM!</v>
      </c>
      <c r="BH81" t="e">
        <f t="shared" si="5"/>
        <v>#NUM!</v>
      </c>
      <c r="BI81" t="e">
        <f>VLOOKUP(H81,Sheet2!$A$1:$B$270,2,FALSE)</f>
        <v>#N/A</v>
      </c>
    </row>
    <row r="82" spans="1:61">
      <c r="A82">
        <v>81</v>
      </c>
      <c r="B82">
        <v>1002517397</v>
      </c>
      <c r="C82">
        <v>3</v>
      </c>
      <c r="D82" t="s">
        <v>38</v>
      </c>
      <c r="E82">
        <v>5</v>
      </c>
      <c r="F82" t="s">
        <v>251</v>
      </c>
      <c r="G82" t="s">
        <v>91</v>
      </c>
      <c r="H82" t="s">
        <v>400</v>
      </c>
      <c r="I82" t="s">
        <v>213</v>
      </c>
      <c r="J82" t="s">
        <v>214</v>
      </c>
      <c r="K82" t="s">
        <v>149</v>
      </c>
      <c r="M82" t="s">
        <v>76</v>
      </c>
      <c r="N82" t="s">
        <v>216</v>
      </c>
      <c r="O82" s="57">
        <v>46244.471759259257</v>
      </c>
      <c r="P82" s="57">
        <v>46244.680671296293</v>
      </c>
      <c r="Q82">
        <v>69360390</v>
      </c>
      <c r="S82">
        <v>152703903045</v>
      </c>
      <c r="T82" t="s">
        <v>4684</v>
      </c>
      <c r="U82" t="s">
        <v>6296</v>
      </c>
      <c r="V82" t="s">
        <v>6297</v>
      </c>
      <c r="Z82">
        <v>112.6165115</v>
      </c>
      <c r="AA82">
        <v>-7.9572265</v>
      </c>
      <c r="AB82" t="s">
        <v>6049</v>
      </c>
      <c r="AC82" t="s">
        <v>292</v>
      </c>
      <c r="AL82" t="s">
        <v>218</v>
      </c>
      <c r="AM82" t="s">
        <v>6298</v>
      </c>
      <c r="AN82" t="s">
        <v>6</v>
      </c>
      <c r="AO82" s="57">
        <v>46303.486157407409</v>
      </c>
      <c r="AR82" t="s">
        <v>219</v>
      </c>
      <c r="AS82" t="s">
        <v>586</v>
      </c>
      <c r="AT82" t="s">
        <v>231</v>
      </c>
      <c r="AU82">
        <v>20260810</v>
      </c>
      <c r="AV82" t="s">
        <v>222</v>
      </c>
      <c r="AW82" t="s">
        <v>566</v>
      </c>
      <c r="AX82" t="s">
        <v>223</v>
      </c>
      <c r="BA82" s="57">
        <v>46244.291666666664</v>
      </c>
      <c r="BB82" t="s">
        <v>6298</v>
      </c>
      <c r="BC82">
        <v>2026</v>
      </c>
      <c r="BD82">
        <v>8</v>
      </c>
      <c r="BE82">
        <v>10</v>
      </c>
      <c r="BF82" s="6">
        <f t="shared" si="3"/>
        <v>46244</v>
      </c>
      <c r="BG82">
        <f t="shared" si="4"/>
        <v>-0.29166666666424135</v>
      </c>
      <c r="BH82" t="str">
        <f t="shared" si="5"/>
        <v>COMPLY</v>
      </c>
      <c r="BI82" t="str">
        <f>VLOOKUP(H82,Sheet2!$A$1:$B$270,2,FALSE)</f>
        <v>MALANG</v>
      </c>
    </row>
    <row r="83" spans="1:61">
      <c r="A83">
        <v>82</v>
      </c>
      <c r="B83">
        <v>1002516881</v>
      </c>
      <c r="C83">
        <v>3</v>
      </c>
      <c r="D83" t="s">
        <v>38</v>
      </c>
      <c r="E83">
        <v>5</v>
      </c>
      <c r="F83" t="s">
        <v>90</v>
      </c>
      <c r="G83" t="s">
        <v>98</v>
      </c>
      <c r="H83" t="s">
        <v>406</v>
      </c>
      <c r="I83" t="s">
        <v>213</v>
      </c>
      <c r="J83" t="s">
        <v>214</v>
      </c>
      <c r="K83" t="s">
        <v>149</v>
      </c>
      <c r="L83" t="s">
        <v>215</v>
      </c>
      <c r="M83" t="s">
        <v>240</v>
      </c>
      <c r="N83" t="s">
        <v>216</v>
      </c>
      <c r="O83" s="57">
        <v>46244.368009259262</v>
      </c>
      <c r="P83" s="57">
        <v>46244.369456018518</v>
      </c>
      <c r="Q83">
        <v>69362084</v>
      </c>
      <c r="S83">
        <v>152622209043</v>
      </c>
      <c r="T83" t="s">
        <v>6299</v>
      </c>
      <c r="U83" t="s">
        <v>6300</v>
      </c>
      <c r="V83" t="s">
        <v>6301</v>
      </c>
      <c r="Z83">
        <v>111.714094989001</v>
      </c>
      <c r="AA83">
        <v>-8.1947221578291405</v>
      </c>
      <c r="AB83" t="s">
        <v>6302</v>
      </c>
      <c r="AC83" t="s">
        <v>217</v>
      </c>
      <c r="AL83" t="s">
        <v>218</v>
      </c>
      <c r="AM83" t="s">
        <v>6303</v>
      </c>
      <c r="AN83" t="s">
        <v>6</v>
      </c>
      <c r="AO83" s="57">
        <v>46303.371365740742</v>
      </c>
      <c r="AP83" s="57">
        <v>46245.625</v>
      </c>
      <c r="AR83" t="s">
        <v>241</v>
      </c>
      <c r="AS83" t="s">
        <v>98</v>
      </c>
      <c r="AT83" t="s">
        <v>231</v>
      </c>
      <c r="AV83" t="s">
        <v>240</v>
      </c>
      <c r="AW83" t="s">
        <v>1061</v>
      </c>
      <c r="AX83" t="s">
        <v>223</v>
      </c>
      <c r="BA83" s="57">
        <v>46245.625</v>
      </c>
      <c r="BB83" t="s">
        <v>6303</v>
      </c>
      <c r="BF83" s="6" t="e">
        <f t="shared" si="3"/>
        <v>#NUM!</v>
      </c>
      <c r="BG83" t="e">
        <f t="shared" si="4"/>
        <v>#NUM!</v>
      </c>
      <c r="BH83" t="e">
        <f t="shared" si="5"/>
        <v>#NUM!</v>
      </c>
      <c r="BI83" t="str">
        <f>VLOOKUP(H83,Sheet2!$A$1:$B$270,2,FALSE)</f>
        <v>BLITAR</v>
      </c>
    </row>
    <row r="84" spans="1:61">
      <c r="A84">
        <v>83</v>
      </c>
      <c r="B84">
        <v>1002513009</v>
      </c>
      <c r="C84">
        <v>3</v>
      </c>
      <c r="D84" t="s">
        <v>34</v>
      </c>
      <c r="E84">
        <v>5</v>
      </c>
      <c r="F84" t="s">
        <v>595</v>
      </c>
      <c r="G84" t="s">
        <v>86</v>
      </c>
      <c r="H84" t="s">
        <v>428</v>
      </c>
      <c r="I84" t="s">
        <v>213</v>
      </c>
      <c r="J84" t="s">
        <v>214</v>
      </c>
      <c r="K84" t="s">
        <v>149</v>
      </c>
      <c r="L84" t="s">
        <v>215</v>
      </c>
      <c r="M84" t="s">
        <v>596</v>
      </c>
      <c r="N84" t="s">
        <v>216</v>
      </c>
      <c r="O84" s="57">
        <v>46240.661759259259</v>
      </c>
      <c r="P84" s="57">
        <v>46244.404479166667</v>
      </c>
      <c r="Q84">
        <v>69360194</v>
      </c>
      <c r="S84">
        <v>172419207103</v>
      </c>
      <c r="T84" t="s">
        <v>1486</v>
      </c>
      <c r="U84" t="s">
        <v>1487</v>
      </c>
      <c r="V84" t="s">
        <v>1488</v>
      </c>
      <c r="Z84">
        <v>115.18986099999999</v>
      </c>
      <c r="AA84">
        <v>-8.6802499999999991</v>
      </c>
      <c r="AB84" t="s">
        <v>1489</v>
      </c>
      <c r="AC84" t="s">
        <v>237</v>
      </c>
      <c r="AL84" t="s">
        <v>218</v>
      </c>
      <c r="AM84" t="s">
        <v>1490</v>
      </c>
      <c r="AN84" t="s">
        <v>6</v>
      </c>
      <c r="AO84" s="57">
        <v>46181.673981481479</v>
      </c>
      <c r="AP84" s="57">
        <v>46241.541666666664</v>
      </c>
      <c r="AQ84" t="s">
        <v>249</v>
      </c>
      <c r="AR84" t="s">
        <v>14</v>
      </c>
      <c r="AS84" t="s">
        <v>907</v>
      </c>
      <c r="AT84" t="s">
        <v>231</v>
      </c>
      <c r="AV84" t="s">
        <v>597</v>
      </c>
      <c r="AW84" t="s">
        <v>1066</v>
      </c>
      <c r="AX84" t="s">
        <v>223</v>
      </c>
      <c r="BA84" s="57">
        <v>46241.541666666664</v>
      </c>
      <c r="BB84" t="s">
        <v>1490</v>
      </c>
      <c r="BF84" s="6" t="e">
        <f t="shared" si="3"/>
        <v>#NUM!</v>
      </c>
      <c r="BG84" t="e">
        <f t="shared" si="4"/>
        <v>#NUM!</v>
      </c>
      <c r="BH84" t="e">
        <f t="shared" si="5"/>
        <v>#NUM!</v>
      </c>
      <c r="BI84" t="str">
        <f>VLOOKUP(H84,Sheet2!$A$1:$B$270,2,FALSE)</f>
        <v>UBUNG</v>
      </c>
    </row>
    <row r="85" spans="1:61">
      <c r="A85">
        <v>84</v>
      </c>
      <c r="B85">
        <v>1002515718</v>
      </c>
      <c r="C85">
        <v>3</v>
      </c>
      <c r="D85" t="s">
        <v>42</v>
      </c>
      <c r="E85">
        <v>5</v>
      </c>
      <c r="F85" t="s">
        <v>233</v>
      </c>
      <c r="G85" t="s">
        <v>105</v>
      </c>
      <c r="H85" t="s">
        <v>382</v>
      </c>
      <c r="I85" t="s">
        <v>213</v>
      </c>
      <c r="J85" t="s">
        <v>214</v>
      </c>
      <c r="K85" t="s">
        <v>149</v>
      </c>
      <c r="M85" t="s">
        <v>236</v>
      </c>
      <c r="N85" t="s">
        <v>216</v>
      </c>
      <c r="O85" s="57">
        <v>46242.43482638889</v>
      </c>
      <c r="P85" s="57">
        <v>46244.472696759258</v>
      </c>
      <c r="Q85">
        <v>69361308</v>
      </c>
      <c r="S85">
        <v>152329216771</v>
      </c>
      <c r="T85" t="s">
        <v>4625</v>
      </c>
      <c r="U85" t="s">
        <v>4626</v>
      </c>
      <c r="Z85">
        <v>112.4416389</v>
      </c>
      <c r="AA85">
        <v>-7.6191402000000004</v>
      </c>
      <c r="AB85" t="s">
        <v>4627</v>
      </c>
      <c r="AC85" t="s">
        <v>230</v>
      </c>
      <c r="AO85" s="57">
        <v>46242.444537037038</v>
      </c>
      <c r="AR85" t="s">
        <v>314</v>
      </c>
      <c r="AS85" t="s">
        <v>105</v>
      </c>
      <c r="AT85" t="s">
        <v>231</v>
      </c>
      <c r="AV85" t="s">
        <v>1216</v>
      </c>
      <c r="AW85" t="s">
        <v>578</v>
      </c>
      <c r="AX85" t="s">
        <v>223</v>
      </c>
      <c r="AZ85" t="s">
        <v>1216</v>
      </c>
      <c r="BF85" s="6" t="e">
        <f t="shared" si="3"/>
        <v>#NUM!</v>
      </c>
      <c r="BG85" t="e">
        <f t="shared" si="4"/>
        <v>#NUM!</v>
      </c>
      <c r="BH85" t="e">
        <f t="shared" si="5"/>
        <v>#NUM!</v>
      </c>
      <c r="BI85" t="str">
        <f>VLOOKUP(H85,Sheet2!$A$1:$B$270,2,FALSE)</f>
        <v>MOJOKERTO</v>
      </c>
    </row>
    <row r="86" spans="1:61">
      <c r="A86">
        <v>85</v>
      </c>
      <c r="B86">
        <v>1002507501</v>
      </c>
      <c r="C86">
        <v>3</v>
      </c>
      <c r="D86" t="s">
        <v>42</v>
      </c>
      <c r="E86">
        <v>5</v>
      </c>
      <c r="F86" t="s">
        <v>233</v>
      </c>
      <c r="G86" t="s">
        <v>105</v>
      </c>
      <c r="H86" t="s">
        <v>382</v>
      </c>
      <c r="I86" t="s">
        <v>213</v>
      </c>
      <c r="J86" t="s">
        <v>214</v>
      </c>
      <c r="K86" t="s">
        <v>149</v>
      </c>
      <c r="M86" t="s">
        <v>76</v>
      </c>
      <c r="N86" t="s">
        <v>216</v>
      </c>
      <c r="O86" s="57">
        <v>46238.448761574073</v>
      </c>
      <c r="P86" s="57">
        <v>46239.554525462961</v>
      </c>
      <c r="Q86">
        <v>69358090</v>
      </c>
      <c r="S86">
        <v>152329215038</v>
      </c>
      <c r="T86" t="s">
        <v>1491</v>
      </c>
      <c r="U86" t="s">
        <v>1492</v>
      </c>
      <c r="V86" t="s">
        <v>1493</v>
      </c>
      <c r="Z86">
        <v>112.4772844</v>
      </c>
      <c r="AA86">
        <v>-7.6128821000000002</v>
      </c>
      <c r="AB86" t="s">
        <v>1494</v>
      </c>
      <c r="AC86" t="s">
        <v>230</v>
      </c>
      <c r="AL86" t="s">
        <v>218</v>
      </c>
      <c r="AM86" t="s">
        <v>1495</v>
      </c>
      <c r="AN86" t="s">
        <v>6</v>
      </c>
      <c r="AO86" s="57">
        <v>46120.454953703702</v>
      </c>
      <c r="AP86" s="57">
        <v>46239.541666666664</v>
      </c>
      <c r="AR86" t="s">
        <v>219</v>
      </c>
      <c r="AS86" t="s">
        <v>105</v>
      </c>
      <c r="AT86" t="s">
        <v>231</v>
      </c>
      <c r="AU86">
        <v>20260805</v>
      </c>
      <c r="AV86" t="s">
        <v>222</v>
      </c>
      <c r="AW86" t="s">
        <v>566</v>
      </c>
      <c r="AX86" t="s">
        <v>223</v>
      </c>
      <c r="BA86" s="57">
        <v>46239.541666666664</v>
      </c>
      <c r="BB86" t="s">
        <v>1495</v>
      </c>
      <c r="BC86">
        <v>2026</v>
      </c>
      <c r="BD86">
        <v>8</v>
      </c>
      <c r="BE86">
        <v>5</v>
      </c>
      <c r="BF86" s="6">
        <f t="shared" si="3"/>
        <v>46239</v>
      </c>
      <c r="BG86">
        <f t="shared" si="4"/>
        <v>-0.54166666666424135</v>
      </c>
      <c r="BH86" t="str">
        <f t="shared" si="5"/>
        <v>COMPLY</v>
      </c>
      <c r="BI86" t="str">
        <f>VLOOKUP(H86,Sheet2!$A$1:$B$270,2,FALSE)</f>
        <v>MOJOKERTO</v>
      </c>
    </row>
    <row r="87" spans="1:61">
      <c r="A87">
        <v>86</v>
      </c>
      <c r="B87">
        <v>1002511885</v>
      </c>
      <c r="C87">
        <v>3</v>
      </c>
      <c r="D87" t="s">
        <v>34</v>
      </c>
      <c r="E87">
        <v>5</v>
      </c>
      <c r="F87" t="s">
        <v>595</v>
      </c>
      <c r="G87" t="s">
        <v>81</v>
      </c>
      <c r="H87" t="s">
        <v>324</v>
      </c>
      <c r="I87" t="s">
        <v>213</v>
      </c>
      <c r="J87" t="s">
        <v>214</v>
      </c>
      <c r="K87" t="s">
        <v>149</v>
      </c>
      <c r="M87" t="s">
        <v>582</v>
      </c>
      <c r="N87" t="s">
        <v>216</v>
      </c>
      <c r="O87" s="57">
        <v>46240.453321759262</v>
      </c>
      <c r="P87" s="57">
        <v>46244.401238425926</v>
      </c>
      <c r="Q87">
        <v>69359763</v>
      </c>
      <c r="S87">
        <v>172415798688</v>
      </c>
      <c r="T87" t="s">
        <v>1496</v>
      </c>
      <c r="U87" t="s">
        <v>1497</v>
      </c>
      <c r="V87" t="s">
        <v>4628</v>
      </c>
      <c r="Z87">
        <v>115.1826537</v>
      </c>
      <c r="AA87">
        <v>-8.8199097000000002</v>
      </c>
      <c r="AB87" t="s">
        <v>1498</v>
      </c>
      <c r="AC87" t="s">
        <v>230</v>
      </c>
      <c r="AL87" t="s">
        <v>218</v>
      </c>
      <c r="AM87" t="s">
        <v>4629</v>
      </c>
      <c r="AN87" t="s">
        <v>6</v>
      </c>
      <c r="AO87" s="57">
        <v>46181.455231481479</v>
      </c>
      <c r="AP87" s="57">
        <v>46242.541666666664</v>
      </c>
      <c r="AQ87" t="s">
        <v>570</v>
      </c>
      <c r="AR87" t="s">
        <v>14</v>
      </c>
      <c r="AS87" t="s">
        <v>652</v>
      </c>
      <c r="AT87" t="s">
        <v>231</v>
      </c>
      <c r="AV87" t="s">
        <v>6304</v>
      </c>
      <c r="AW87" t="s">
        <v>566</v>
      </c>
      <c r="AX87" t="s">
        <v>223</v>
      </c>
      <c r="BA87" s="57">
        <v>46242.541666666664</v>
      </c>
      <c r="BB87" t="s">
        <v>4629</v>
      </c>
      <c r="BF87" s="6" t="e">
        <f t="shared" si="3"/>
        <v>#NUM!</v>
      </c>
      <c r="BG87" t="e">
        <f t="shared" si="4"/>
        <v>#NUM!</v>
      </c>
      <c r="BH87" t="e">
        <f t="shared" si="5"/>
        <v>#NUM!</v>
      </c>
      <c r="BI87" t="str">
        <f>VLOOKUP(H87,Sheet2!$A$1:$B$270,2,FALSE)</f>
        <v>JIMBARAN</v>
      </c>
    </row>
    <row r="88" spans="1:61">
      <c r="A88">
        <v>87</v>
      </c>
      <c r="B88">
        <v>1002517140</v>
      </c>
      <c r="C88">
        <v>3</v>
      </c>
      <c r="D88" t="s">
        <v>34</v>
      </c>
      <c r="E88">
        <v>5</v>
      </c>
      <c r="F88" t="s">
        <v>595</v>
      </c>
      <c r="G88" t="s">
        <v>83</v>
      </c>
      <c r="H88" t="s">
        <v>232</v>
      </c>
      <c r="I88" t="s">
        <v>213</v>
      </c>
      <c r="J88" t="s">
        <v>214</v>
      </c>
      <c r="K88" t="s">
        <v>149</v>
      </c>
      <c r="M88" t="s">
        <v>4689</v>
      </c>
      <c r="N88" t="s">
        <v>216</v>
      </c>
      <c r="O88" s="57">
        <v>46244.420856481483</v>
      </c>
      <c r="P88" s="57">
        <v>46245.336354166669</v>
      </c>
      <c r="Q88">
        <v>69362176</v>
      </c>
      <c r="S88">
        <v>172423220307</v>
      </c>
      <c r="T88" t="s">
        <v>6305</v>
      </c>
      <c r="U88" t="s">
        <v>6306</v>
      </c>
      <c r="V88" t="s">
        <v>6307</v>
      </c>
      <c r="Z88">
        <v>115.283664</v>
      </c>
      <c r="AA88">
        <v>-8.6131817000000002</v>
      </c>
      <c r="AB88" t="s">
        <v>6308</v>
      </c>
      <c r="AC88" t="s">
        <v>230</v>
      </c>
      <c r="AL88" t="s">
        <v>218</v>
      </c>
      <c r="AM88" t="s">
        <v>6309</v>
      </c>
      <c r="AN88" t="s">
        <v>6</v>
      </c>
      <c r="AO88" s="57">
        <v>46303.423703703702</v>
      </c>
      <c r="AP88" s="57">
        <v>46245.333333333336</v>
      </c>
      <c r="AR88" t="s">
        <v>336</v>
      </c>
      <c r="AS88" t="s">
        <v>648</v>
      </c>
      <c r="AT88" t="s">
        <v>231</v>
      </c>
      <c r="AV88" t="s">
        <v>6310</v>
      </c>
      <c r="AW88" t="s">
        <v>592</v>
      </c>
      <c r="AX88" t="s">
        <v>223</v>
      </c>
      <c r="BA88" s="57">
        <v>46245.333333333336</v>
      </c>
      <c r="BB88" t="s">
        <v>6309</v>
      </c>
      <c r="BF88" s="6" t="e">
        <f t="shared" si="3"/>
        <v>#NUM!</v>
      </c>
      <c r="BG88" t="e">
        <f t="shared" si="4"/>
        <v>#NUM!</v>
      </c>
      <c r="BH88" t="e">
        <f t="shared" si="5"/>
        <v>#NUM!</v>
      </c>
      <c r="BI88" t="str">
        <f>VLOOKUP(H88,Sheet2!$A$1:$B$270,2,FALSE)</f>
        <v>SANUR</v>
      </c>
    </row>
    <row r="89" spans="1:61">
      <c r="A89">
        <v>88</v>
      </c>
      <c r="B89">
        <v>1002518192</v>
      </c>
      <c r="C89">
        <v>3</v>
      </c>
      <c r="D89" t="s">
        <v>34</v>
      </c>
      <c r="E89">
        <v>5</v>
      </c>
      <c r="F89" t="s">
        <v>595</v>
      </c>
      <c r="G89" t="s">
        <v>83</v>
      </c>
      <c r="H89" t="s">
        <v>232</v>
      </c>
      <c r="I89" t="s">
        <v>213</v>
      </c>
      <c r="J89" t="s">
        <v>214</v>
      </c>
      <c r="K89" t="s">
        <v>149</v>
      </c>
      <c r="M89" t="s">
        <v>225</v>
      </c>
      <c r="N89" t="s">
        <v>216</v>
      </c>
      <c r="O89" s="57">
        <v>46244.628634259258</v>
      </c>
      <c r="P89" s="57">
        <v>46244.670601851853</v>
      </c>
      <c r="Q89">
        <v>69360182</v>
      </c>
      <c r="S89">
        <v>172423220860</v>
      </c>
      <c r="T89" t="s">
        <v>3956</v>
      </c>
      <c r="U89" t="s">
        <v>3957</v>
      </c>
      <c r="V89" t="s">
        <v>6311</v>
      </c>
      <c r="Z89">
        <v>115.278186368645</v>
      </c>
      <c r="AA89">
        <v>-8.5812914696436593</v>
      </c>
      <c r="AB89" t="s">
        <v>3958</v>
      </c>
      <c r="AC89" t="s">
        <v>230</v>
      </c>
      <c r="AL89" t="s">
        <v>218</v>
      </c>
      <c r="AM89" t="s">
        <v>6312</v>
      </c>
      <c r="AN89" t="s">
        <v>6</v>
      </c>
      <c r="AO89" s="57">
        <v>46303.631851851853</v>
      </c>
      <c r="AR89" t="s">
        <v>18</v>
      </c>
      <c r="AS89" t="s">
        <v>648</v>
      </c>
      <c r="AT89" t="s">
        <v>231</v>
      </c>
      <c r="AV89" t="s">
        <v>227</v>
      </c>
      <c r="AW89" t="s">
        <v>657</v>
      </c>
      <c r="AX89" t="s">
        <v>223</v>
      </c>
      <c r="BA89" s="57">
        <v>46244.291666666664</v>
      </c>
      <c r="BB89" t="s">
        <v>6312</v>
      </c>
      <c r="BF89" s="6" t="e">
        <f t="shared" si="3"/>
        <v>#NUM!</v>
      </c>
      <c r="BG89" t="e">
        <f t="shared" si="4"/>
        <v>#NUM!</v>
      </c>
      <c r="BH89" t="e">
        <f t="shared" si="5"/>
        <v>#NUM!</v>
      </c>
      <c r="BI89" t="str">
        <f>VLOOKUP(H89,Sheet2!$A$1:$B$270,2,FALSE)</f>
        <v>SANUR</v>
      </c>
    </row>
    <row r="90" spans="1:61">
      <c r="A90">
        <v>89</v>
      </c>
      <c r="B90">
        <v>1002509520</v>
      </c>
      <c r="C90">
        <v>3</v>
      </c>
      <c r="D90" t="s">
        <v>45</v>
      </c>
      <c r="E90">
        <v>5</v>
      </c>
      <c r="F90" t="s">
        <v>211</v>
      </c>
      <c r="G90" t="s">
        <v>118</v>
      </c>
      <c r="H90" t="s">
        <v>212</v>
      </c>
      <c r="I90" t="s">
        <v>213</v>
      </c>
      <c r="J90" t="s">
        <v>214</v>
      </c>
      <c r="K90" t="s">
        <v>149</v>
      </c>
      <c r="L90" t="s">
        <v>215</v>
      </c>
      <c r="M90" t="s">
        <v>76</v>
      </c>
      <c r="N90" t="s">
        <v>216</v>
      </c>
      <c r="O90" s="57">
        <v>46239.337453703702</v>
      </c>
      <c r="P90" s="57">
        <v>46239.892326388886</v>
      </c>
      <c r="Q90">
        <v>69358730</v>
      </c>
      <c r="S90">
        <v>172606792090</v>
      </c>
      <c r="T90" t="s">
        <v>1499</v>
      </c>
      <c r="U90" t="s">
        <v>1500</v>
      </c>
      <c r="V90" t="s">
        <v>1501</v>
      </c>
      <c r="Z90">
        <v>117.41827245801601</v>
      </c>
      <c r="AA90">
        <v>-8.4913055043574506</v>
      </c>
      <c r="AB90" t="s">
        <v>1502</v>
      </c>
      <c r="AC90" t="s">
        <v>217</v>
      </c>
      <c r="AL90" t="s">
        <v>218</v>
      </c>
      <c r="AM90" t="s">
        <v>1503</v>
      </c>
      <c r="AN90" t="s">
        <v>6</v>
      </c>
      <c r="AO90" s="57">
        <v>46150.340497685182</v>
      </c>
      <c r="AP90" s="57">
        <v>46240.333333333336</v>
      </c>
      <c r="AR90" t="s">
        <v>219</v>
      </c>
      <c r="AS90" t="s">
        <v>220</v>
      </c>
      <c r="AT90" t="s">
        <v>221</v>
      </c>
      <c r="AU90">
        <v>20260805</v>
      </c>
      <c r="AV90" t="s">
        <v>222</v>
      </c>
      <c r="AW90" t="s">
        <v>1083</v>
      </c>
      <c r="AX90" t="s">
        <v>223</v>
      </c>
      <c r="BA90" s="57">
        <v>46240.333333333336</v>
      </c>
      <c r="BB90" t="s">
        <v>1503</v>
      </c>
      <c r="BC90">
        <v>2026</v>
      </c>
      <c r="BD90">
        <v>8</v>
      </c>
      <c r="BE90">
        <v>5</v>
      </c>
      <c r="BF90" s="6">
        <f t="shared" si="3"/>
        <v>46239</v>
      </c>
      <c r="BG90">
        <f t="shared" si="4"/>
        <v>-1.3333333333357587</v>
      </c>
      <c r="BH90" t="str">
        <f t="shared" si="5"/>
        <v>COMPLY</v>
      </c>
      <c r="BI90" t="str">
        <f>VLOOKUP(H90,Sheet2!$A$1:$B$270,2,FALSE)</f>
        <v>SUMBAWA</v>
      </c>
    </row>
    <row r="91" spans="1:61">
      <c r="A91">
        <v>90</v>
      </c>
      <c r="B91">
        <v>1002509099</v>
      </c>
      <c r="C91">
        <v>3</v>
      </c>
      <c r="D91" t="s">
        <v>51</v>
      </c>
      <c r="E91">
        <v>4</v>
      </c>
      <c r="F91" t="s">
        <v>275</v>
      </c>
      <c r="G91" t="s">
        <v>275</v>
      </c>
      <c r="H91" t="s">
        <v>987</v>
      </c>
      <c r="I91" t="s">
        <v>213</v>
      </c>
      <c r="J91" t="s">
        <v>214</v>
      </c>
      <c r="K91" t="s">
        <v>149</v>
      </c>
      <c r="L91" t="s">
        <v>215</v>
      </c>
      <c r="M91" t="s">
        <v>582</v>
      </c>
      <c r="N91" t="s">
        <v>216</v>
      </c>
      <c r="O91" s="57">
        <v>46238.674259259256</v>
      </c>
      <c r="P91" s="57">
        <v>46240.656400462962</v>
      </c>
      <c r="Q91">
        <v>69358545</v>
      </c>
      <c r="S91">
        <v>142401145965</v>
      </c>
      <c r="T91" t="s">
        <v>1504</v>
      </c>
      <c r="U91" t="s">
        <v>1505</v>
      </c>
      <c r="V91" t="s">
        <v>1506</v>
      </c>
      <c r="Z91">
        <v>110.93001219999999</v>
      </c>
      <c r="AA91">
        <v>-6.8025639</v>
      </c>
      <c r="AB91" t="s">
        <v>1507</v>
      </c>
      <c r="AC91" t="s">
        <v>237</v>
      </c>
      <c r="AL91" t="s">
        <v>218</v>
      </c>
      <c r="AM91" t="s">
        <v>1508</v>
      </c>
      <c r="AN91" t="s">
        <v>6</v>
      </c>
      <c r="AO91" s="57">
        <v>46120.684421296297</v>
      </c>
      <c r="AP91" s="57">
        <v>46239.541666666664</v>
      </c>
      <c r="AR91" t="s">
        <v>14</v>
      </c>
      <c r="AS91" t="s">
        <v>220</v>
      </c>
      <c r="AT91" t="s">
        <v>231</v>
      </c>
      <c r="AV91" t="s">
        <v>1509</v>
      </c>
      <c r="AW91" t="s">
        <v>1071</v>
      </c>
      <c r="AX91" t="s">
        <v>223</v>
      </c>
      <c r="BA91" s="57">
        <v>46239.541666666664</v>
      </c>
      <c r="BB91" t="s">
        <v>1508</v>
      </c>
      <c r="BF91" s="6" t="e">
        <f t="shared" si="3"/>
        <v>#NUM!</v>
      </c>
      <c r="BG91" t="e">
        <f t="shared" si="4"/>
        <v>#NUM!</v>
      </c>
      <c r="BH91" t="e">
        <f t="shared" si="5"/>
        <v>#NUM!</v>
      </c>
      <c r="BI91" t="e">
        <f>VLOOKUP(H91,Sheet2!$A$1:$B$270,2,FALSE)</f>
        <v>#N/A</v>
      </c>
    </row>
    <row r="92" spans="1:61">
      <c r="A92">
        <v>91</v>
      </c>
      <c r="B92">
        <v>1002505231</v>
      </c>
      <c r="C92">
        <v>3</v>
      </c>
      <c r="D92" t="s">
        <v>45</v>
      </c>
      <c r="E92">
        <v>5</v>
      </c>
      <c r="F92" t="s">
        <v>211</v>
      </c>
      <c r="G92" t="s">
        <v>110</v>
      </c>
      <c r="H92" t="s">
        <v>481</v>
      </c>
      <c r="I92" t="s">
        <v>213</v>
      </c>
      <c r="J92" t="s">
        <v>214</v>
      </c>
      <c r="K92" t="s">
        <v>149</v>
      </c>
      <c r="L92" t="s">
        <v>215</v>
      </c>
      <c r="M92" t="s">
        <v>582</v>
      </c>
      <c r="N92" t="s">
        <v>216</v>
      </c>
      <c r="O92" s="57">
        <v>46236.538854166669</v>
      </c>
      <c r="P92" s="57">
        <v>46241.548796296294</v>
      </c>
      <c r="Q92">
        <v>69356983</v>
      </c>
      <c r="S92">
        <v>172617203038</v>
      </c>
      <c r="T92" t="s">
        <v>1510</v>
      </c>
      <c r="U92" t="s">
        <v>1511</v>
      </c>
      <c r="V92" t="s">
        <v>1512</v>
      </c>
      <c r="Z92">
        <v>118.627527952194</v>
      </c>
      <c r="AA92">
        <v>-8.5060150392965497</v>
      </c>
      <c r="AB92" t="s">
        <v>1513</v>
      </c>
      <c r="AC92" t="s">
        <v>217</v>
      </c>
      <c r="AL92" t="s">
        <v>218</v>
      </c>
      <c r="AM92" t="s">
        <v>1338</v>
      </c>
      <c r="AN92" t="s">
        <v>6</v>
      </c>
      <c r="AO92" s="57">
        <v>46061.548530092594</v>
      </c>
      <c r="AP92" s="57">
        <v>46238.333333333336</v>
      </c>
      <c r="AQ92" t="s">
        <v>930</v>
      </c>
      <c r="AR92" t="s">
        <v>14</v>
      </c>
      <c r="AS92" t="s">
        <v>988</v>
      </c>
      <c r="AT92" t="s">
        <v>231</v>
      </c>
      <c r="AV92" t="s">
        <v>4630</v>
      </c>
      <c r="AW92" t="s">
        <v>975</v>
      </c>
      <c r="AX92" t="s">
        <v>223</v>
      </c>
      <c r="BA92" s="57">
        <v>46238.333333333336</v>
      </c>
      <c r="BB92" t="s">
        <v>1338</v>
      </c>
      <c r="BF92" s="6" t="e">
        <f t="shared" si="3"/>
        <v>#NUM!</v>
      </c>
      <c r="BG92" t="e">
        <f t="shared" si="4"/>
        <v>#NUM!</v>
      </c>
      <c r="BH92" t="e">
        <f t="shared" si="5"/>
        <v>#NUM!</v>
      </c>
      <c r="BI92" t="str">
        <f>VLOOKUP(H92,Sheet2!$A$1:$B$270,2,FALSE)</f>
        <v>BIMA</v>
      </c>
    </row>
    <row r="93" spans="1:61">
      <c r="A93">
        <v>92</v>
      </c>
      <c r="B93">
        <v>1002507113</v>
      </c>
      <c r="C93">
        <v>3</v>
      </c>
      <c r="D93" t="s">
        <v>42</v>
      </c>
      <c r="E93">
        <v>5</v>
      </c>
      <c r="F93" t="s">
        <v>102</v>
      </c>
      <c r="G93" t="s">
        <v>102</v>
      </c>
      <c r="H93" t="s">
        <v>372</v>
      </c>
      <c r="I93" t="s">
        <v>213</v>
      </c>
      <c r="J93" t="s">
        <v>214</v>
      </c>
      <c r="K93" t="s">
        <v>149</v>
      </c>
      <c r="L93" t="s">
        <v>215</v>
      </c>
      <c r="M93" t="s">
        <v>76</v>
      </c>
      <c r="N93" t="s">
        <v>216</v>
      </c>
      <c r="O93" s="57">
        <v>46238.40828703704</v>
      </c>
      <c r="P93" s="57">
        <v>46238.676585648151</v>
      </c>
      <c r="Q93">
        <v>69358016</v>
      </c>
      <c r="S93">
        <v>152501280840</v>
      </c>
      <c r="T93" t="s">
        <v>1514</v>
      </c>
      <c r="U93" t="s">
        <v>1515</v>
      </c>
      <c r="V93" t="s">
        <v>1516</v>
      </c>
      <c r="Z93">
        <v>113.6572671</v>
      </c>
      <c r="AA93">
        <v>-8.1929903999999993</v>
      </c>
      <c r="AB93" t="s">
        <v>1517</v>
      </c>
      <c r="AC93" t="s">
        <v>237</v>
      </c>
      <c r="AL93" t="s">
        <v>218</v>
      </c>
      <c r="AM93" t="s">
        <v>1518</v>
      </c>
      <c r="AN93" t="s">
        <v>6</v>
      </c>
      <c r="AO93" s="57">
        <v>46120.413553240738</v>
      </c>
      <c r="AP93" s="57">
        <v>46239.333333333336</v>
      </c>
      <c r="AR93" t="s">
        <v>219</v>
      </c>
      <c r="AS93" t="s">
        <v>102</v>
      </c>
      <c r="AT93" t="s">
        <v>231</v>
      </c>
      <c r="AU93">
        <v>20260804</v>
      </c>
      <c r="AV93" t="s">
        <v>222</v>
      </c>
      <c r="AW93" t="s">
        <v>1064</v>
      </c>
      <c r="AX93" t="s">
        <v>223</v>
      </c>
      <c r="BA93" s="57">
        <v>46239.333333333336</v>
      </c>
      <c r="BB93" t="s">
        <v>1518</v>
      </c>
      <c r="BC93">
        <v>2026</v>
      </c>
      <c r="BD93">
        <v>8</v>
      </c>
      <c r="BE93">
        <v>4</v>
      </c>
      <c r="BF93" s="6">
        <f t="shared" si="3"/>
        <v>46238</v>
      </c>
      <c r="BG93">
        <f t="shared" si="4"/>
        <v>-1.3333333333357587</v>
      </c>
      <c r="BH93" t="str">
        <f t="shared" si="5"/>
        <v>COMPLY</v>
      </c>
      <c r="BI93" t="str">
        <f>VLOOKUP(H93,Sheet2!$A$1:$B$270,2,FALSE)</f>
        <v>JEMBER</v>
      </c>
    </row>
    <row r="94" spans="1:61">
      <c r="A94">
        <v>93</v>
      </c>
      <c r="B94">
        <v>1002515460</v>
      </c>
      <c r="C94">
        <v>3</v>
      </c>
      <c r="D94" t="s">
        <v>34</v>
      </c>
      <c r="E94">
        <v>5</v>
      </c>
      <c r="F94" t="s">
        <v>580</v>
      </c>
      <c r="G94" t="s">
        <v>80</v>
      </c>
      <c r="H94" t="s">
        <v>342</v>
      </c>
      <c r="I94" t="s">
        <v>213</v>
      </c>
      <c r="J94" t="s">
        <v>214</v>
      </c>
      <c r="K94" t="s">
        <v>149</v>
      </c>
      <c r="L94" t="s">
        <v>215</v>
      </c>
      <c r="M94" t="s">
        <v>76</v>
      </c>
      <c r="N94" t="s">
        <v>216</v>
      </c>
      <c r="O94" s="57">
        <v>46241.770092592589</v>
      </c>
      <c r="P94" s="57">
        <v>46244.383634259262</v>
      </c>
      <c r="Q94">
        <v>69361138</v>
      </c>
      <c r="S94">
        <v>172411226083</v>
      </c>
      <c r="T94" t="s">
        <v>4631</v>
      </c>
      <c r="U94" t="s">
        <v>4632</v>
      </c>
      <c r="V94" t="s">
        <v>4633</v>
      </c>
      <c r="Z94">
        <v>114.625195047033</v>
      </c>
      <c r="AA94">
        <v>-8.3693071464069906</v>
      </c>
      <c r="AB94" t="s">
        <v>4634</v>
      </c>
      <c r="AC94" t="s">
        <v>237</v>
      </c>
      <c r="AL94" t="s">
        <v>218</v>
      </c>
      <c r="AM94" t="s">
        <v>4635</v>
      </c>
      <c r="AN94" t="s">
        <v>6</v>
      </c>
      <c r="AO94" s="57">
        <v>46211.777650462966</v>
      </c>
      <c r="AP94" s="57">
        <v>46242.625</v>
      </c>
      <c r="AQ94" t="s">
        <v>249</v>
      </c>
      <c r="AR94" t="s">
        <v>219</v>
      </c>
      <c r="AS94" t="s">
        <v>899</v>
      </c>
      <c r="AT94" t="s">
        <v>231</v>
      </c>
      <c r="AU94">
        <v>20260810</v>
      </c>
      <c r="AV94" t="s">
        <v>222</v>
      </c>
      <c r="AW94" t="s">
        <v>1056</v>
      </c>
      <c r="AX94" t="s">
        <v>223</v>
      </c>
      <c r="BA94" s="57">
        <v>46242.625</v>
      </c>
      <c r="BB94" t="s">
        <v>4635</v>
      </c>
      <c r="BC94">
        <v>2026</v>
      </c>
      <c r="BD94">
        <v>8</v>
      </c>
      <c r="BE94">
        <v>10</v>
      </c>
      <c r="BF94" s="6">
        <f t="shared" si="3"/>
        <v>46244</v>
      </c>
      <c r="BG94">
        <f t="shared" si="4"/>
        <v>1.375</v>
      </c>
      <c r="BH94" t="str">
        <f t="shared" si="5"/>
        <v>NOT COMPLY</v>
      </c>
      <c r="BI94" t="str">
        <f>VLOOKUP(H94,Sheet2!$A$1:$B$270,2,FALSE)</f>
        <v>TABANAN</v>
      </c>
    </row>
    <row r="95" spans="1:61">
      <c r="A95">
        <v>94</v>
      </c>
      <c r="B95">
        <v>1002512111</v>
      </c>
      <c r="C95">
        <v>3</v>
      </c>
      <c r="D95" t="s">
        <v>59</v>
      </c>
      <c r="E95">
        <v>4</v>
      </c>
      <c r="F95" t="s">
        <v>224</v>
      </c>
      <c r="G95" t="s">
        <v>621</v>
      </c>
      <c r="H95" t="s">
        <v>1005</v>
      </c>
      <c r="I95" t="s">
        <v>213</v>
      </c>
      <c r="J95" t="s">
        <v>214</v>
      </c>
      <c r="K95" t="s">
        <v>149</v>
      </c>
      <c r="L95" t="s">
        <v>215</v>
      </c>
      <c r="M95" t="s">
        <v>76</v>
      </c>
      <c r="N95" t="s">
        <v>216</v>
      </c>
      <c r="O95" s="57">
        <v>46240.486759259256</v>
      </c>
      <c r="P95" s="57">
        <v>46241.553900462961</v>
      </c>
      <c r="Q95">
        <v>69359851</v>
      </c>
      <c r="S95">
        <v>146391107024</v>
      </c>
      <c r="T95" t="s">
        <v>1519</v>
      </c>
      <c r="U95" t="s">
        <v>4636</v>
      </c>
      <c r="V95" t="s">
        <v>1520</v>
      </c>
      <c r="Z95">
        <v>108.77170599999999</v>
      </c>
      <c r="AA95">
        <v>-7.2989259999999998</v>
      </c>
      <c r="AB95" t="s">
        <v>1521</v>
      </c>
      <c r="AC95" t="s">
        <v>237</v>
      </c>
      <c r="AL95" t="s">
        <v>218</v>
      </c>
      <c r="AM95" t="s">
        <v>1522</v>
      </c>
      <c r="AN95" t="s">
        <v>6</v>
      </c>
      <c r="AO95" s="57">
        <v>46181.496516203704</v>
      </c>
      <c r="AP95" s="57">
        <v>46243.333333333336</v>
      </c>
      <c r="AR95" t="s">
        <v>219</v>
      </c>
      <c r="AS95" t="s">
        <v>1001</v>
      </c>
      <c r="AT95" t="s">
        <v>231</v>
      </c>
      <c r="AU95">
        <v>20260807</v>
      </c>
      <c r="AV95" t="s">
        <v>222</v>
      </c>
      <c r="AW95" t="s">
        <v>609</v>
      </c>
      <c r="AX95" t="s">
        <v>223</v>
      </c>
      <c r="BA95" s="57">
        <v>46243.333333333336</v>
      </c>
      <c r="BB95" t="s">
        <v>1522</v>
      </c>
      <c r="BC95">
        <v>2026</v>
      </c>
      <c r="BD95">
        <v>8</v>
      </c>
      <c r="BE95">
        <v>7</v>
      </c>
      <c r="BF95" s="6">
        <f t="shared" si="3"/>
        <v>46241</v>
      </c>
      <c r="BG95">
        <f t="shared" si="4"/>
        <v>-2.3333333333357587</v>
      </c>
      <c r="BH95" t="str">
        <f t="shared" si="5"/>
        <v>COMPLY</v>
      </c>
      <c r="BI95" t="e">
        <f>VLOOKUP(H95,Sheet2!$A$1:$B$270,2,FALSE)</f>
        <v>#N/A</v>
      </c>
    </row>
    <row r="96" spans="1:61">
      <c r="A96">
        <v>95</v>
      </c>
      <c r="B96">
        <v>1002510138</v>
      </c>
      <c r="C96">
        <v>3</v>
      </c>
      <c r="D96" t="s">
        <v>38</v>
      </c>
      <c r="E96">
        <v>5</v>
      </c>
      <c r="F96" t="s">
        <v>90</v>
      </c>
      <c r="G96" t="s">
        <v>90</v>
      </c>
      <c r="H96" t="s">
        <v>356</v>
      </c>
      <c r="I96" t="s">
        <v>213</v>
      </c>
      <c r="J96" t="s">
        <v>214</v>
      </c>
      <c r="K96" t="s">
        <v>149</v>
      </c>
      <c r="L96" t="s">
        <v>215</v>
      </c>
      <c r="M96" t="s">
        <v>76</v>
      </c>
      <c r="N96" t="s">
        <v>216</v>
      </c>
      <c r="O96" s="57">
        <v>46239.465925925928</v>
      </c>
      <c r="P96" s="57">
        <v>46240.605509259258</v>
      </c>
      <c r="Q96">
        <v>69358959</v>
      </c>
      <c r="S96">
        <v>152639219473</v>
      </c>
      <c r="T96" t="s">
        <v>1523</v>
      </c>
      <c r="U96" t="s">
        <v>1524</v>
      </c>
      <c r="V96" t="s">
        <v>1525</v>
      </c>
      <c r="Z96">
        <v>112.139983847737</v>
      </c>
      <c r="AA96">
        <v>-7.7702668682857201</v>
      </c>
      <c r="AB96" t="s">
        <v>1526</v>
      </c>
      <c r="AC96" t="s">
        <v>217</v>
      </c>
      <c r="AL96" t="s">
        <v>218</v>
      </c>
      <c r="AM96" t="s">
        <v>1527</v>
      </c>
      <c r="AN96" t="s">
        <v>6</v>
      </c>
      <c r="AO96" s="57">
        <v>46150.475636574076</v>
      </c>
      <c r="AP96" s="57">
        <v>46240.333333333336</v>
      </c>
      <c r="AR96" t="s">
        <v>219</v>
      </c>
      <c r="AS96" t="s">
        <v>312</v>
      </c>
      <c r="AT96" t="s">
        <v>231</v>
      </c>
      <c r="AU96">
        <v>20260806</v>
      </c>
      <c r="AV96" t="s">
        <v>222</v>
      </c>
      <c r="AW96" t="s">
        <v>1056</v>
      </c>
      <c r="AX96" t="s">
        <v>223</v>
      </c>
      <c r="BA96" s="57">
        <v>46240.333333333336</v>
      </c>
      <c r="BB96" t="s">
        <v>1527</v>
      </c>
      <c r="BC96">
        <v>2026</v>
      </c>
      <c r="BD96">
        <v>8</v>
      </c>
      <c r="BE96">
        <v>6</v>
      </c>
      <c r="BF96" s="6">
        <f t="shared" si="3"/>
        <v>46240</v>
      </c>
      <c r="BG96">
        <f t="shared" si="4"/>
        <v>-0.33333333333575865</v>
      </c>
      <c r="BH96" t="str">
        <f t="shared" si="5"/>
        <v>COMPLY</v>
      </c>
      <c r="BI96" t="str">
        <f>VLOOKUP(H96,Sheet2!$A$1:$B$270,2,FALSE)</f>
        <v>KEDIRI</v>
      </c>
    </row>
    <row r="97" spans="1:61">
      <c r="A97">
        <v>96</v>
      </c>
      <c r="B97">
        <v>1002504578</v>
      </c>
      <c r="C97">
        <v>3</v>
      </c>
      <c r="D97" t="s">
        <v>42</v>
      </c>
      <c r="E97">
        <v>5</v>
      </c>
      <c r="F97" t="s">
        <v>233</v>
      </c>
      <c r="G97" t="s">
        <v>101</v>
      </c>
      <c r="H97" t="s">
        <v>439</v>
      </c>
      <c r="I97" t="s">
        <v>213</v>
      </c>
      <c r="J97" t="s">
        <v>214</v>
      </c>
      <c r="K97" t="s">
        <v>149</v>
      </c>
      <c r="L97" t="s">
        <v>215</v>
      </c>
      <c r="M97" t="s">
        <v>582</v>
      </c>
      <c r="N97" t="s">
        <v>216</v>
      </c>
      <c r="O97" s="57">
        <v>46235.561759259261</v>
      </c>
      <c r="P97" s="57">
        <v>46237.664733796293</v>
      </c>
      <c r="Q97">
        <v>69356728</v>
      </c>
      <c r="S97">
        <v>152331250855</v>
      </c>
      <c r="T97" t="s">
        <v>1528</v>
      </c>
      <c r="U97" t="s">
        <v>1529</v>
      </c>
      <c r="V97" t="s">
        <v>1530</v>
      </c>
      <c r="Z97">
        <v>112.5810862</v>
      </c>
      <c r="AA97">
        <v>-7.4783685999999996</v>
      </c>
      <c r="AB97" t="s">
        <v>1531</v>
      </c>
      <c r="AC97" t="s">
        <v>217</v>
      </c>
      <c r="AL97" t="s">
        <v>218</v>
      </c>
      <c r="AM97" t="s">
        <v>1532</v>
      </c>
      <c r="AN97" t="s">
        <v>6</v>
      </c>
      <c r="AO97" s="57">
        <v>46030.569282407407</v>
      </c>
      <c r="AP97" s="57">
        <v>46236.541666666664</v>
      </c>
      <c r="AQ97" t="s">
        <v>249</v>
      </c>
      <c r="AR97" t="s">
        <v>14</v>
      </c>
      <c r="AS97" t="s">
        <v>608</v>
      </c>
      <c r="AT97" t="s">
        <v>231</v>
      </c>
      <c r="AV97" t="s">
        <v>1533</v>
      </c>
      <c r="AW97" t="s">
        <v>1056</v>
      </c>
      <c r="AX97" t="s">
        <v>223</v>
      </c>
      <c r="BA97" s="57">
        <v>46236.541666666664</v>
      </c>
      <c r="BB97" t="s">
        <v>1532</v>
      </c>
      <c r="BF97" s="6" t="e">
        <f t="shared" si="3"/>
        <v>#NUM!</v>
      </c>
      <c r="BG97" t="e">
        <f t="shared" si="4"/>
        <v>#NUM!</v>
      </c>
      <c r="BH97" t="e">
        <f t="shared" si="5"/>
        <v>#NUM!</v>
      </c>
      <c r="BI97" t="str">
        <f>VLOOKUP(H97,Sheet2!$A$1:$B$270,2,FALSE)</f>
        <v>SIDOARJO</v>
      </c>
    </row>
    <row r="98" spans="1:61">
      <c r="A98">
        <v>97</v>
      </c>
      <c r="B98">
        <v>1002517036</v>
      </c>
      <c r="C98">
        <v>3</v>
      </c>
      <c r="D98" t="s">
        <v>38</v>
      </c>
      <c r="E98">
        <v>5</v>
      </c>
      <c r="F98" t="s">
        <v>92</v>
      </c>
      <c r="G98" t="s">
        <v>92</v>
      </c>
      <c r="H98" t="s">
        <v>310</v>
      </c>
      <c r="I98" t="s">
        <v>213</v>
      </c>
      <c r="J98" t="s">
        <v>214</v>
      </c>
      <c r="K98" t="s">
        <v>149</v>
      </c>
      <c r="L98" t="s">
        <v>215</v>
      </c>
      <c r="M98" t="s">
        <v>240</v>
      </c>
      <c r="N98" t="s">
        <v>216</v>
      </c>
      <c r="O98" s="57">
        <v>46244.395104166666</v>
      </c>
      <c r="P98" s="57">
        <v>46244.395844907405</v>
      </c>
      <c r="Q98">
        <v>69362148</v>
      </c>
      <c r="S98">
        <v>152601214920</v>
      </c>
      <c r="T98" t="s">
        <v>6313</v>
      </c>
      <c r="U98" t="s">
        <v>6314</v>
      </c>
      <c r="V98" t="s">
        <v>6315</v>
      </c>
      <c r="Z98">
        <v>111.48321079999999</v>
      </c>
      <c r="AA98">
        <v>-7.6186217000000003</v>
      </c>
      <c r="AB98" t="s">
        <v>6316</v>
      </c>
      <c r="AC98" t="s">
        <v>237</v>
      </c>
      <c r="AL98" t="s">
        <v>218</v>
      </c>
      <c r="AM98" t="s">
        <v>6317</v>
      </c>
      <c r="AN98" t="s">
        <v>6</v>
      </c>
      <c r="AO98" s="57">
        <v>46303.402800925927</v>
      </c>
      <c r="AP98" s="57">
        <v>46245.625</v>
      </c>
      <c r="AR98" t="s">
        <v>241</v>
      </c>
      <c r="AS98" t="s">
        <v>220</v>
      </c>
      <c r="AT98" t="s">
        <v>231</v>
      </c>
      <c r="AV98" t="s">
        <v>240</v>
      </c>
      <c r="AW98" t="s">
        <v>1056</v>
      </c>
      <c r="AX98" t="s">
        <v>223</v>
      </c>
      <c r="BA98" s="57">
        <v>46245.625</v>
      </c>
      <c r="BB98" t="s">
        <v>6317</v>
      </c>
      <c r="BF98" s="6" t="e">
        <f t="shared" si="3"/>
        <v>#NUM!</v>
      </c>
      <c r="BG98" t="e">
        <f t="shared" si="4"/>
        <v>#NUM!</v>
      </c>
      <c r="BH98" t="e">
        <f t="shared" si="5"/>
        <v>#NUM!</v>
      </c>
      <c r="BI98" t="str">
        <f>VLOOKUP(H98,Sheet2!$A$1:$B$270,2,FALSE)</f>
        <v>MADIUN</v>
      </c>
    </row>
    <row r="99" spans="1:61">
      <c r="A99">
        <v>98</v>
      </c>
      <c r="B99">
        <v>1002509561</v>
      </c>
      <c r="C99">
        <v>3</v>
      </c>
      <c r="D99" t="s">
        <v>34</v>
      </c>
      <c r="E99">
        <v>5</v>
      </c>
      <c r="F99" t="s">
        <v>595</v>
      </c>
      <c r="G99" t="s">
        <v>83</v>
      </c>
      <c r="H99" t="s">
        <v>327</v>
      </c>
      <c r="I99" t="s">
        <v>213</v>
      </c>
      <c r="J99" t="s">
        <v>214</v>
      </c>
      <c r="K99" t="s">
        <v>149</v>
      </c>
      <c r="M99" t="s">
        <v>76</v>
      </c>
      <c r="N99" t="s">
        <v>216</v>
      </c>
      <c r="O99" s="57">
        <v>46239.352754629632</v>
      </c>
      <c r="P99" s="57">
        <v>46244.661412037036</v>
      </c>
      <c r="Q99">
        <v>69358752</v>
      </c>
      <c r="S99">
        <v>172401792879</v>
      </c>
      <c r="T99" t="s">
        <v>1534</v>
      </c>
      <c r="U99" t="s">
        <v>1535</v>
      </c>
      <c r="V99" t="s">
        <v>1536</v>
      </c>
      <c r="Z99">
        <v>115.22172500000001</v>
      </c>
      <c r="AA99">
        <v>-8.6459171999999995</v>
      </c>
      <c r="AB99" t="s">
        <v>1537</v>
      </c>
      <c r="AC99" t="s">
        <v>230</v>
      </c>
      <c r="AL99" t="s">
        <v>218</v>
      </c>
      <c r="AM99" t="s">
        <v>1538</v>
      </c>
      <c r="AN99" t="s">
        <v>6</v>
      </c>
      <c r="AO99" s="57">
        <v>46150.360949074071</v>
      </c>
      <c r="AP99" s="57">
        <v>46242.541666666664</v>
      </c>
      <c r="AR99" t="s">
        <v>219</v>
      </c>
      <c r="AS99" t="s">
        <v>627</v>
      </c>
      <c r="AT99" t="s">
        <v>231</v>
      </c>
      <c r="AU99">
        <v>20260810</v>
      </c>
      <c r="AV99" t="s">
        <v>222</v>
      </c>
      <c r="AW99" t="s">
        <v>592</v>
      </c>
      <c r="AX99" t="s">
        <v>223</v>
      </c>
      <c r="BA99" s="57">
        <v>46242.541666666664</v>
      </c>
      <c r="BB99" t="s">
        <v>1538</v>
      </c>
      <c r="BC99">
        <v>2026</v>
      </c>
      <c r="BD99">
        <v>8</v>
      </c>
      <c r="BE99">
        <v>10</v>
      </c>
      <c r="BF99" s="6">
        <f t="shared" si="3"/>
        <v>46244</v>
      </c>
      <c r="BG99">
        <f t="shared" si="4"/>
        <v>1.4583333333357587</v>
      </c>
      <c r="BH99" t="str">
        <f t="shared" si="5"/>
        <v>NOT COMPLY</v>
      </c>
      <c r="BI99" t="str">
        <f>VLOOKUP(H99,Sheet2!$A$1:$B$270,2,FALSE)</f>
        <v>SANUR</v>
      </c>
    </row>
    <row r="100" spans="1:61">
      <c r="A100">
        <v>99</v>
      </c>
      <c r="B100">
        <v>1002513806</v>
      </c>
      <c r="C100">
        <v>3</v>
      </c>
      <c r="D100" t="s">
        <v>42</v>
      </c>
      <c r="E100">
        <v>5</v>
      </c>
      <c r="F100" t="s">
        <v>102</v>
      </c>
      <c r="G100" t="s">
        <v>99</v>
      </c>
      <c r="H100" t="s">
        <v>418</v>
      </c>
      <c r="I100" t="s">
        <v>213</v>
      </c>
      <c r="J100" t="s">
        <v>214</v>
      </c>
      <c r="K100" t="s">
        <v>149</v>
      </c>
      <c r="L100" t="s">
        <v>215</v>
      </c>
      <c r="M100" t="s">
        <v>76</v>
      </c>
      <c r="N100" t="s">
        <v>216</v>
      </c>
      <c r="O100" s="57">
        <v>46241.386770833335</v>
      </c>
      <c r="P100" s="57">
        <v>46241.954942129632</v>
      </c>
      <c r="Q100">
        <v>69360446</v>
      </c>
      <c r="S100">
        <v>152522206590</v>
      </c>
      <c r="T100" t="s">
        <v>4637</v>
      </c>
      <c r="U100" t="s">
        <v>4638</v>
      </c>
      <c r="V100" t="s">
        <v>4639</v>
      </c>
      <c r="Z100">
        <v>114.339919947087</v>
      </c>
      <c r="AA100">
        <v>-8.4316767157732002</v>
      </c>
      <c r="AB100" t="s">
        <v>4640</v>
      </c>
      <c r="AC100" t="s">
        <v>217</v>
      </c>
      <c r="AL100" t="s">
        <v>218</v>
      </c>
      <c r="AM100" t="s">
        <v>4641</v>
      </c>
      <c r="AN100" t="s">
        <v>6</v>
      </c>
      <c r="AO100" s="57">
        <v>46211.39303240741</v>
      </c>
      <c r="AP100" s="57">
        <v>46242.333333333336</v>
      </c>
      <c r="AR100" t="s">
        <v>219</v>
      </c>
      <c r="AS100" t="s">
        <v>99</v>
      </c>
      <c r="AT100" t="s">
        <v>231</v>
      </c>
      <c r="AU100">
        <v>20260807</v>
      </c>
      <c r="AV100" t="s">
        <v>222</v>
      </c>
      <c r="AW100" t="s">
        <v>984</v>
      </c>
      <c r="AX100" t="s">
        <v>223</v>
      </c>
      <c r="BA100" s="57">
        <v>46242.333333333336</v>
      </c>
      <c r="BB100" t="s">
        <v>4641</v>
      </c>
      <c r="BC100">
        <v>2026</v>
      </c>
      <c r="BD100">
        <v>8</v>
      </c>
      <c r="BE100">
        <v>7</v>
      </c>
      <c r="BF100" s="6">
        <f t="shared" si="3"/>
        <v>46241</v>
      </c>
      <c r="BG100">
        <f t="shared" si="4"/>
        <v>-1.3333333333357587</v>
      </c>
      <c r="BH100" t="str">
        <f t="shared" si="5"/>
        <v>COMPLY</v>
      </c>
      <c r="BI100" t="str">
        <f>VLOOKUP(H100,Sheet2!$A$1:$B$270,2,FALSE)</f>
        <v>BANYUWANGI</v>
      </c>
    </row>
    <row r="101" spans="1:61">
      <c r="A101">
        <v>100</v>
      </c>
      <c r="B101">
        <v>1002506392</v>
      </c>
      <c r="C101">
        <v>3</v>
      </c>
      <c r="D101" t="s">
        <v>34</v>
      </c>
      <c r="E101">
        <v>5</v>
      </c>
      <c r="F101" t="s">
        <v>580</v>
      </c>
      <c r="G101" t="s">
        <v>79</v>
      </c>
      <c r="H101" t="s">
        <v>473</v>
      </c>
      <c r="I101" t="s">
        <v>213</v>
      </c>
      <c r="J101" t="s">
        <v>214</v>
      </c>
      <c r="K101" t="s">
        <v>149</v>
      </c>
      <c r="M101" t="s">
        <v>76</v>
      </c>
      <c r="N101" t="s">
        <v>216</v>
      </c>
      <c r="O101" s="57">
        <v>46237.64502314815</v>
      </c>
      <c r="P101" s="57">
        <v>46238.868194444447</v>
      </c>
      <c r="Q101">
        <v>69357702</v>
      </c>
      <c r="S101">
        <v>172407213018</v>
      </c>
      <c r="T101" t="s">
        <v>1539</v>
      </c>
      <c r="U101" t="s">
        <v>1540</v>
      </c>
      <c r="V101" t="s">
        <v>1541</v>
      </c>
      <c r="Z101">
        <v>115.29449750000001</v>
      </c>
      <c r="AA101">
        <v>-8.5681677999999994</v>
      </c>
      <c r="AB101" t="s">
        <v>1542</v>
      </c>
      <c r="AC101" t="s">
        <v>230</v>
      </c>
      <c r="AL101" t="s">
        <v>218</v>
      </c>
      <c r="AM101" t="s">
        <v>1543</v>
      </c>
      <c r="AN101" t="s">
        <v>6</v>
      </c>
      <c r="AO101" s="57">
        <v>46089.652627314812</v>
      </c>
      <c r="AP101" s="57">
        <v>46239.541666666664</v>
      </c>
      <c r="AR101" t="s">
        <v>219</v>
      </c>
      <c r="AS101" t="s">
        <v>79</v>
      </c>
      <c r="AT101" t="s">
        <v>231</v>
      </c>
      <c r="AU101">
        <v>20260804</v>
      </c>
      <c r="AV101" t="s">
        <v>222</v>
      </c>
      <c r="AW101" t="s">
        <v>566</v>
      </c>
      <c r="AX101" t="s">
        <v>223</v>
      </c>
      <c r="BA101" s="57">
        <v>46239.541666666664</v>
      </c>
      <c r="BB101" t="s">
        <v>1543</v>
      </c>
      <c r="BC101">
        <v>2026</v>
      </c>
      <c r="BD101">
        <v>8</v>
      </c>
      <c r="BE101">
        <v>4</v>
      </c>
      <c r="BF101" s="6">
        <f t="shared" si="3"/>
        <v>46238</v>
      </c>
      <c r="BG101">
        <f t="shared" si="4"/>
        <v>-1.5416666666642413</v>
      </c>
      <c r="BH101" t="str">
        <f t="shared" si="5"/>
        <v>COMPLY</v>
      </c>
      <c r="BI101" t="str">
        <f>VLOOKUP(H101,Sheet2!$A$1:$B$270,2,FALSE)</f>
        <v>GIANYAR</v>
      </c>
    </row>
    <row r="102" spans="1:61">
      <c r="A102">
        <v>101</v>
      </c>
      <c r="B102">
        <v>1002512885</v>
      </c>
      <c r="C102">
        <v>3</v>
      </c>
      <c r="D102" t="s">
        <v>59</v>
      </c>
      <c r="E102">
        <v>4</v>
      </c>
      <c r="F102" t="s">
        <v>573</v>
      </c>
      <c r="G102" t="s">
        <v>935</v>
      </c>
      <c r="H102" t="s">
        <v>1017</v>
      </c>
      <c r="I102" t="s">
        <v>213</v>
      </c>
      <c r="J102" t="s">
        <v>214</v>
      </c>
      <c r="K102" t="s">
        <v>149</v>
      </c>
      <c r="M102" t="s">
        <v>1085</v>
      </c>
      <c r="N102" t="s">
        <v>216</v>
      </c>
      <c r="O102" s="57">
        <v>46240.642777777779</v>
      </c>
      <c r="P102" s="57">
        <v>46241.423726851855</v>
      </c>
      <c r="Q102">
        <v>69360148</v>
      </c>
      <c r="S102">
        <v>146133131946</v>
      </c>
      <c r="T102" t="s">
        <v>1544</v>
      </c>
      <c r="U102" t="s">
        <v>1545</v>
      </c>
      <c r="V102" t="s">
        <v>1546</v>
      </c>
      <c r="Z102">
        <v>110.317965311724</v>
      </c>
      <c r="AA102">
        <v>-7.6703035543060398</v>
      </c>
      <c r="AB102" t="s">
        <v>1547</v>
      </c>
      <c r="AC102" t="s">
        <v>293</v>
      </c>
      <c r="AL102" t="s">
        <v>218</v>
      </c>
      <c r="AM102" t="s">
        <v>1548</v>
      </c>
      <c r="AN102" t="s">
        <v>6</v>
      </c>
      <c r="AO102" s="57">
        <v>46181.652824074074</v>
      </c>
      <c r="AP102" s="57">
        <v>46242</v>
      </c>
      <c r="AS102" t="s">
        <v>220</v>
      </c>
      <c r="AT102" t="s">
        <v>231</v>
      </c>
      <c r="AV102" t="s">
        <v>1085</v>
      </c>
      <c r="AW102" t="s">
        <v>592</v>
      </c>
      <c r="AX102" t="s">
        <v>223</v>
      </c>
      <c r="BA102" s="57">
        <v>46242.333333333336</v>
      </c>
      <c r="BB102" t="s">
        <v>1548</v>
      </c>
      <c r="BF102" s="6" t="e">
        <f t="shared" si="3"/>
        <v>#NUM!</v>
      </c>
      <c r="BG102" t="e">
        <f t="shared" si="4"/>
        <v>#NUM!</v>
      </c>
      <c r="BH102" t="e">
        <f t="shared" si="5"/>
        <v>#NUM!</v>
      </c>
      <c r="BI102" t="e">
        <f>VLOOKUP(H102,Sheet2!$A$1:$B$270,2,FALSE)</f>
        <v>#N/A</v>
      </c>
    </row>
    <row r="103" spans="1:61">
      <c r="A103">
        <v>102</v>
      </c>
      <c r="B103">
        <v>1002516340</v>
      </c>
      <c r="C103">
        <v>3</v>
      </c>
      <c r="D103" t="s">
        <v>55</v>
      </c>
      <c r="E103">
        <v>5</v>
      </c>
      <c r="F103" t="s">
        <v>267</v>
      </c>
      <c r="G103" t="s">
        <v>125</v>
      </c>
      <c r="H103" t="s">
        <v>419</v>
      </c>
      <c r="I103" t="s">
        <v>213</v>
      </c>
      <c r="J103" t="s">
        <v>214</v>
      </c>
      <c r="K103" t="s">
        <v>149</v>
      </c>
      <c r="M103" t="s">
        <v>76</v>
      </c>
      <c r="N103" t="s">
        <v>216</v>
      </c>
      <c r="O103" s="57">
        <v>46243.415405092594</v>
      </c>
      <c r="P103" s="57">
        <v>46244.796064814815</v>
      </c>
      <c r="Q103">
        <v>69361730</v>
      </c>
      <c r="S103">
        <v>152448204412</v>
      </c>
      <c r="T103" t="s">
        <v>4642</v>
      </c>
      <c r="U103" t="s">
        <v>4643</v>
      </c>
      <c r="V103" t="s">
        <v>4644</v>
      </c>
      <c r="Z103">
        <v>112.2799067</v>
      </c>
      <c r="AA103">
        <v>-6.8722193999999996</v>
      </c>
      <c r="AB103" t="s">
        <v>4645</v>
      </c>
      <c r="AC103" t="s">
        <v>230</v>
      </c>
      <c r="AL103" t="s">
        <v>218</v>
      </c>
      <c r="AM103" t="s">
        <v>4646</v>
      </c>
      <c r="AN103" t="s">
        <v>6</v>
      </c>
      <c r="AO103" s="57">
        <v>46273.423506944448</v>
      </c>
      <c r="AP103" s="57">
        <v>46244.541666666664</v>
      </c>
      <c r="AR103" t="s">
        <v>219</v>
      </c>
      <c r="AS103" t="s">
        <v>220</v>
      </c>
      <c r="AT103" t="s">
        <v>231</v>
      </c>
      <c r="AU103">
        <v>20260810</v>
      </c>
      <c r="AV103" t="s">
        <v>222</v>
      </c>
      <c r="AW103" t="s">
        <v>567</v>
      </c>
      <c r="AX103" t="s">
        <v>223</v>
      </c>
      <c r="BA103" s="57">
        <v>46244.541666666664</v>
      </c>
      <c r="BB103" t="s">
        <v>4646</v>
      </c>
      <c r="BC103">
        <v>2026</v>
      </c>
      <c r="BD103">
        <v>8</v>
      </c>
      <c r="BE103">
        <v>10</v>
      </c>
      <c r="BF103" s="6">
        <f t="shared" si="3"/>
        <v>46244</v>
      </c>
      <c r="BG103">
        <f t="shared" si="4"/>
        <v>-0.54166666666424135</v>
      </c>
      <c r="BH103" t="str">
        <f t="shared" si="5"/>
        <v>COMPLY</v>
      </c>
      <c r="BI103" t="str">
        <f>VLOOKUP(H103,Sheet2!$A$1:$B$270,2,FALSE)</f>
        <v>GRESIK</v>
      </c>
    </row>
    <row r="104" spans="1:61">
      <c r="A104">
        <v>103</v>
      </c>
      <c r="B104">
        <v>1002518669</v>
      </c>
      <c r="C104">
        <v>3</v>
      </c>
      <c r="D104" t="s">
        <v>45</v>
      </c>
      <c r="E104">
        <v>5</v>
      </c>
      <c r="F104" t="s">
        <v>211</v>
      </c>
      <c r="G104" t="s">
        <v>118</v>
      </c>
      <c r="H104" t="s">
        <v>490</v>
      </c>
      <c r="I104" t="s">
        <v>213</v>
      </c>
      <c r="J104" t="s">
        <v>214</v>
      </c>
      <c r="K104" t="s">
        <v>149</v>
      </c>
      <c r="L104" t="s">
        <v>215</v>
      </c>
      <c r="M104" t="s">
        <v>240</v>
      </c>
      <c r="N104" t="s">
        <v>216</v>
      </c>
      <c r="O104" s="57">
        <v>46244.758287037039</v>
      </c>
      <c r="P104" s="57">
        <v>46244.759733796294</v>
      </c>
      <c r="Q104">
        <v>69362785</v>
      </c>
      <c r="S104">
        <v>172607203818</v>
      </c>
      <c r="T104" t="s">
        <v>6318</v>
      </c>
      <c r="U104" t="s">
        <v>6319</v>
      </c>
      <c r="V104" t="s">
        <v>6320</v>
      </c>
      <c r="Z104">
        <v>116.92054552424101</v>
      </c>
      <c r="AA104">
        <v>-8.5259622878868502</v>
      </c>
      <c r="AB104" t="s">
        <v>6321</v>
      </c>
      <c r="AC104" t="s">
        <v>237</v>
      </c>
      <c r="AL104" t="s">
        <v>218</v>
      </c>
      <c r="AM104" t="s">
        <v>6322</v>
      </c>
      <c r="AN104" t="s">
        <v>6</v>
      </c>
      <c r="AO104" s="57">
        <v>46303.777662037035</v>
      </c>
      <c r="AP104" s="57">
        <v>46245.625</v>
      </c>
      <c r="AR104" t="s">
        <v>241</v>
      </c>
      <c r="AS104" t="s">
        <v>628</v>
      </c>
      <c r="AT104" t="s">
        <v>231</v>
      </c>
      <c r="AV104" t="s">
        <v>240</v>
      </c>
      <c r="AW104" t="s">
        <v>1058</v>
      </c>
      <c r="AX104" t="s">
        <v>223</v>
      </c>
      <c r="BA104" s="57">
        <v>46245.625</v>
      </c>
      <c r="BB104" t="s">
        <v>6322</v>
      </c>
      <c r="BF104" s="6" t="e">
        <f t="shared" si="3"/>
        <v>#NUM!</v>
      </c>
      <c r="BG104" t="e">
        <f t="shared" si="4"/>
        <v>#NUM!</v>
      </c>
      <c r="BH104" t="e">
        <f t="shared" si="5"/>
        <v>#NUM!</v>
      </c>
      <c r="BI104" t="str">
        <f>VLOOKUP(H104,Sheet2!$A$1:$B$270,2,FALSE)</f>
        <v>SUMBAWA</v>
      </c>
    </row>
    <row r="105" spans="1:61">
      <c r="A105">
        <v>104</v>
      </c>
      <c r="B105">
        <v>1002509460</v>
      </c>
      <c r="C105">
        <v>3</v>
      </c>
      <c r="D105" t="s">
        <v>49</v>
      </c>
      <c r="E105">
        <v>4</v>
      </c>
      <c r="F105" t="s">
        <v>247</v>
      </c>
      <c r="G105" t="s">
        <v>326</v>
      </c>
      <c r="H105" t="s">
        <v>912</v>
      </c>
      <c r="I105" t="s">
        <v>213</v>
      </c>
      <c r="J105" t="s">
        <v>214</v>
      </c>
      <c r="K105" t="s">
        <v>149</v>
      </c>
      <c r="L105" t="s">
        <v>215</v>
      </c>
      <c r="M105" t="s">
        <v>76</v>
      </c>
      <c r="N105" t="s">
        <v>216</v>
      </c>
      <c r="O105" s="57">
        <v>46238.799259259256</v>
      </c>
      <c r="P105" s="57">
        <v>46239.906435185185</v>
      </c>
      <c r="Q105">
        <v>69358690</v>
      </c>
      <c r="S105">
        <v>146425112622</v>
      </c>
      <c r="T105" t="s">
        <v>1549</v>
      </c>
      <c r="U105" t="s">
        <v>1550</v>
      </c>
      <c r="V105" t="s">
        <v>1551</v>
      </c>
      <c r="Z105">
        <v>110.3876276</v>
      </c>
      <c r="AA105">
        <v>-7.0790470999999897</v>
      </c>
      <c r="AB105" t="s">
        <v>1552</v>
      </c>
      <c r="AC105" t="s">
        <v>237</v>
      </c>
      <c r="AL105" t="s">
        <v>218</v>
      </c>
      <c r="AM105" t="s">
        <v>1553</v>
      </c>
      <c r="AN105" t="s">
        <v>6</v>
      </c>
      <c r="AO105" s="57">
        <v>46120.809166666666</v>
      </c>
      <c r="AP105" s="57">
        <v>46240.333333333336</v>
      </c>
      <c r="AR105" t="s">
        <v>219</v>
      </c>
      <c r="AS105" t="s">
        <v>220</v>
      </c>
      <c r="AT105" t="s">
        <v>231</v>
      </c>
      <c r="AU105">
        <v>20260805</v>
      </c>
      <c r="AV105" t="s">
        <v>222</v>
      </c>
      <c r="AW105" t="s">
        <v>1060</v>
      </c>
      <c r="AX105" t="s">
        <v>223</v>
      </c>
      <c r="BA105" s="57">
        <v>46240.333333333336</v>
      </c>
      <c r="BB105" t="s">
        <v>1553</v>
      </c>
      <c r="BC105">
        <v>2026</v>
      </c>
      <c r="BD105">
        <v>8</v>
      </c>
      <c r="BE105">
        <v>5</v>
      </c>
      <c r="BF105" s="6">
        <f t="shared" si="3"/>
        <v>46239</v>
      </c>
      <c r="BG105">
        <f t="shared" si="4"/>
        <v>-1.3333333333357587</v>
      </c>
      <c r="BH105" t="str">
        <f t="shared" si="5"/>
        <v>COMPLY</v>
      </c>
      <c r="BI105" t="e">
        <f>VLOOKUP(H105,Sheet2!$A$1:$B$270,2,FALSE)</f>
        <v>#N/A</v>
      </c>
    </row>
    <row r="106" spans="1:61">
      <c r="A106">
        <v>105</v>
      </c>
      <c r="B106">
        <v>1002509424</v>
      </c>
      <c r="C106">
        <v>3</v>
      </c>
      <c r="D106" t="s">
        <v>51</v>
      </c>
      <c r="E106">
        <v>4</v>
      </c>
      <c r="F106" t="s">
        <v>275</v>
      </c>
      <c r="G106" t="s">
        <v>923</v>
      </c>
      <c r="H106" t="s">
        <v>979</v>
      </c>
      <c r="I106" t="s">
        <v>213</v>
      </c>
      <c r="J106" t="s">
        <v>214</v>
      </c>
      <c r="K106" t="s">
        <v>149</v>
      </c>
      <c r="L106" t="s">
        <v>215</v>
      </c>
      <c r="M106" t="s">
        <v>76</v>
      </c>
      <c r="N106" t="s">
        <v>216</v>
      </c>
      <c r="O106" s="57">
        <v>46238.768020833333</v>
      </c>
      <c r="P106" s="57">
        <v>46240.511458333334</v>
      </c>
      <c r="Q106">
        <v>69358660</v>
      </c>
      <c r="S106">
        <v>146593115481</v>
      </c>
      <c r="T106" t="s">
        <v>1554</v>
      </c>
      <c r="U106" t="s">
        <v>1555</v>
      </c>
      <c r="V106" t="s">
        <v>1556</v>
      </c>
      <c r="Z106">
        <v>110.703463</v>
      </c>
      <c r="AA106">
        <v>-6.6896870000000002</v>
      </c>
      <c r="AB106" t="s">
        <v>1557</v>
      </c>
      <c r="AC106" t="s">
        <v>237</v>
      </c>
      <c r="AL106" t="s">
        <v>218</v>
      </c>
      <c r="AM106" t="s">
        <v>1385</v>
      </c>
      <c r="AN106" t="s">
        <v>6</v>
      </c>
      <c r="AO106" s="57">
        <v>46120.777673611112</v>
      </c>
      <c r="AP106" s="57">
        <v>46239.625</v>
      </c>
      <c r="AR106" t="s">
        <v>219</v>
      </c>
      <c r="AS106" t="s">
        <v>980</v>
      </c>
      <c r="AT106" t="s">
        <v>231</v>
      </c>
      <c r="AU106">
        <v>20260806</v>
      </c>
      <c r="AV106" t="s">
        <v>222</v>
      </c>
      <c r="AW106" t="s">
        <v>1071</v>
      </c>
      <c r="AX106" t="s">
        <v>223</v>
      </c>
      <c r="BA106" s="57">
        <v>46239.625</v>
      </c>
      <c r="BB106" t="s">
        <v>1385</v>
      </c>
      <c r="BC106">
        <v>2026</v>
      </c>
      <c r="BD106">
        <v>8</v>
      </c>
      <c r="BE106">
        <v>6</v>
      </c>
      <c r="BF106" s="6">
        <f t="shared" si="3"/>
        <v>46240</v>
      </c>
      <c r="BG106">
        <f t="shared" si="4"/>
        <v>0.375</v>
      </c>
      <c r="BH106" t="str">
        <f t="shared" si="5"/>
        <v>COMPLY</v>
      </c>
      <c r="BI106" t="e">
        <f>VLOOKUP(H106,Sheet2!$A$1:$B$270,2,FALSE)</f>
        <v>#N/A</v>
      </c>
    </row>
    <row r="107" spans="1:61">
      <c r="A107">
        <v>106</v>
      </c>
      <c r="B107">
        <v>1002510860</v>
      </c>
      <c r="C107">
        <v>3</v>
      </c>
      <c r="D107" t="s">
        <v>51</v>
      </c>
      <c r="E107">
        <v>4</v>
      </c>
      <c r="F107" t="s">
        <v>235</v>
      </c>
      <c r="G107" t="s">
        <v>594</v>
      </c>
      <c r="H107" t="s">
        <v>920</v>
      </c>
      <c r="I107" t="s">
        <v>213</v>
      </c>
      <c r="J107" t="s">
        <v>214</v>
      </c>
      <c r="K107" t="s">
        <v>149</v>
      </c>
      <c r="L107" t="s">
        <v>620</v>
      </c>
      <c r="M107" t="s">
        <v>76</v>
      </c>
      <c r="N107" t="s">
        <v>216</v>
      </c>
      <c r="O107" s="57">
        <v>46239.611770833333</v>
      </c>
      <c r="P107" s="57">
        <v>46240.560972222222</v>
      </c>
      <c r="Q107">
        <v>69359284</v>
      </c>
      <c r="R107">
        <v>2716007656</v>
      </c>
      <c r="S107">
        <v>146527605614</v>
      </c>
      <c r="T107" t="s">
        <v>1558</v>
      </c>
      <c r="U107" t="s">
        <v>1559</v>
      </c>
      <c r="V107" t="s">
        <v>1560</v>
      </c>
      <c r="Z107">
        <v>110.81706620862001</v>
      </c>
      <c r="AA107">
        <v>-7.6264647892558601</v>
      </c>
      <c r="AB107" t="s">
        <v>1561</v>
      </c>
      <c r="AC107" t="s">
        <v>237</v>
      </c>
      <c r="AL107" t="s">
        <v>218</v>
      </c>
      <c r="AM107" t="s">
        <v>1371</v>
      </c>
      <c r="AN107" t="s">
        <v>6</v>
      </c>
      <c r="AO107" s="57">
        <v>46150.621377314812</v>
      </c>
      <c r="AP107" s="57">
        <v>46240.541666666664</v>
      </c>
      <c r="AR107" t="s">
        <v>219</v>
      </c>
      <c r="AS107" t="s">
        <v>220</v>
      </c>
      <c r="AT107" t="s">
        <v>231</v>
      </c>
      <c r="AU107">
        <v>20260806</v>
      </c>
      <c r="AV107" t="s">
        <v>222</v>
      </c>
      <c r="AW107" t="s">
        <v>1028</v>
      </c>
      <c r="AX107" t="s">
        <v>223</v>
      </c>
      <c r="BA107" s="57">
        <v>46240.541666666664</v>
      </c>
      <c r="BB107" t="s">
        <v>1371</v>
      </c>
      <c r="BC107">
        <v>2026</v>
      </c>
      <c r="BD107">
        <v>8</v>
      </c>
      <c r="BE107">
        <v>6</v>
      </c>
      <c r="BF107" s="6">
        <f t="shared" si="3"/>
        <v>46240</v>
      </c>
      <c r="BG107">
        <f t="shared" si="4"/>
        <v>-0.54166666666424135</v>
      </c>
      <c r="BH107" t="str">
        <f t="shared" si="5"/>
        <v>COMPLY</v>
      </c>
      <c r="BI107" t="e">
        <f>VLOOKUP(H107,Sheet2!$A$1:$B$270,2,FALSE)</f>
        <v>#N/A</v>
      </c>
    </row>
    <row r="108" spans="1:61">
      <c r="A108">
        <v>107</v>
      </c>
      <c r="B108">
        <v>1002512688</v>
      </c>
      <c r="C108">
        <v>3</v>
      </c>
      <c r="D108" t="s">
        <v>38</v>
      </c>
      <c r="E108">
        <v>5</v>
      </c>
      <c r="F108" t="s">
        <v>90</v>
      </c>
      <c r="G108" t="s">
        <v>98</v>
      </c>
      <c r="H108" t="s">
        <v>303</v>
      </c>
      <c r="I108" t="s">
        <v>213</v>
      </c>
      <c r="J108" t="s">
        <v>214</v>
      </c>
      <c r="K108" t="s">
        <v>149</v>
      </c>
      <c r="L108" t="s">
        <v>215</v>
      </c>
      <c r="M108" t="s">
        <v>76</v>
      </c>
      <c r="N108" t="s">
        <v>216</v>
      </c>
      <c r="O108" s="57">
        <v>46240.605509259258</v>
      </c>
      <c r="P108" s="57">
        <v>46241.546203703707</v>
      </c>
      <c r="Q108">
        <v>69360066</v>
      </c>
      <c r="S108">
        <v>152606246389</v>
      </c>
      <c r="T108" t="s">
        <v>1562</v>
      </c>
      <c r="U108" t="s">
        <v>1563</v>
      </c>
      <c r="V108" t="s">
        <v>1564</v>
      </c>
      <c r="Z108">
        <v>111.931556452644</v>
      </c>
      <c r="AA108">
        <v>-8.0796325447702806</v>
      </c>
      <c r="AB108" t="s">
        <v>1565</v>
      </c>
      <c r="AC108" t="s">
        <v>237</v>
      </c>
      <c r="AL108" t="s">
        <v>218</v>
      </c>
      <c r="AM108" t="s">
        <v>1566</v>
      </c>
      <c r="AN108" t="s">
        <v>6</v>
      </c>
      <c r="AO108" s="57">
        <v>46181.611122685186</v>
      </c>
      <c r="AP108" s="57">
        <v>46241.541666666664</v>
      </c>
      <c r="AR108" t="s">
        <v>219</v>
      </c>
      <c r="AS108" t="s">
        <v>98</v>
      </c>
      <c r="AT108" t="s">
        <v>231</v>
      </c>
      <c r="AU108">
        <v>20260807</v>
      </c>
      <c r="AV108" t="s">
        <v>222</v>
      </c>
      <c r="AW108" t="s">
        <v>1056</v>
      </c>
      <c r="AX108" t="s">
        <v>223</v>
      </c>
      <c r="BA108" s="57">
        <v>46241.541666666664</v>
      </c>
      <c r="BB108" t="s">
        <v>1566</v>
      </c>
      <c r="BC108">
        <v>2026</v>
      </c>
      <c r="BD108">
        <v>8</v>
      </c>
      <c r="BE108">
        <v>7</v>
      </c>
      <c r="BF108" s="6">
        <f t="shared" si="3"/>
        <v>46241</v>
      </c>
      <c r="BG108">
        <f t="shared" si="4"/>
        <v>-0.54166666666424135</v>
      </c>
      <c r="BH108" t="str">
        <f t="shared" si="5"/>
        <v>COMPLY</v>
      </c>
      <c r="BI108" t="str">
        <f>VLOOKUP(H108,Sheet2!$A$1:$B$270,2,FALSE)</f>
        <v>BLITAR</v>
      </c>
    </row>
    <row r="109" spans="1:61">
      <c r="A109">
        <v>108</v>
      </c>
      <c r="B109">
        <v>1002507648</v>
      </c>
      <c r="C109">
        <v>3</v>
      </c>
      <c r="D109" t="s">
        <v>42</v>
      </c>
      <c r="E109">
        <v>5</v>
      </c>
      <c r="F109" t="s">
        <v>233</v>
      </c>
      <c r="G109" t="s">
        <v>103</v>
      </c>
      <c r="H109" t="s">
        <v>403</v>
      </c>
      <c r="I109" t="s">
        <v>213</v>
      </c>
      <c r="J109" t="s">
        <v>214</v>
      </c>
      <c r="K109" t="s">
        <v>149</v>
      </c>
      <c r="M109" t="s">
        <v>76</v>
      </c>
      <c r="N109" t="s">
        <v>216</v>
      </c>
      <c r="O109" s="57">
        <v>46238.465671296297</v>
      </c>
      <c r="P109" s="57">
        <v>46238.741736111115</v>
      </c>
      <c r="Q109">
        <v>69358116</v>
      </c>
      <c r="S109">
        <v>152318240369</v>
      </c>
      <c r="T109" t="s">
        <v>1567</v>
      </c>
      <c r="U109" t="s">
        <v>1568</v>
      </c>
      <c r="V109" t="s">
        <v>1569</v>
      </c>
      <c r="Z109">
        <v>112.2322135</v>
      </c>
      <c r="AA109">
        <v>-7.5205311000000004</v>
      </c>
      <c r="AB109" t="s">
        <v>1570</v>
      </c>
      <c r="AC109" t="s">
        <v>230</v>
      </c>
      <c r="AL109" t="s">
        <v>218</v>
      </c>
      <c r="AM109" t="s">
        <v>1571</v>
      </c>
      <c r="AN109" t="s">
        <v>6</v>
      </c>
      <c r="AO109" s="57">
        <v>46120.476157407407</v>
      </c>
      <c r="AP109" s="57">
        <v>46239.333333333336</v>
      </c>
      <c r="AR109" t="s">
        <v>219</v>
      </c>
      <c r="AS109" t="s">
        <v>103</v>
      </c>
      <c r="AT109" t="s">
        <v>231</v>
      </c>
      <c r="AU109">
        <v>20260804</v>
      </c>
      <c r="AV109" t="s">
        <v>222</v>
      </c>
      <c r="AW109" t="s">
        <v>566</v>
      </c>
      <c r="AX109" t="s">
        <v>223</v>
      </c>
      <c r="BA109" s="57">
        <v>46239.333333333336</v>
      </c>
      <c r="BB109" t="s">
        <v>1571</v>
      </c>
      <c r="BC109">
        <v>2026</v>
      </c>
      <c r="BD109">
        <v>8</v>
      </c>
      <c r="BE109">
        <v>4</v>
      </c>
      <c r="BF109" s="6">
        <f t="shared" si="3"/>
        <v>46238</v>
      </c>
      <c r="BG109">
        <f t="shared" si="4"/>
        <v>-1.3333333333357587</v>
      </c>
      <c r="BH109" t="str">
        <f t="shared" si="5"/>
        <v>COMPLY</v>
      </c>
      <c r="BI109" t="str">
        <f>VLOOKUP(H109,Sheet2!$A$1:$B$270,2,FALSE)</f>
        <v>MOJOKERTO</v>
      </c>
    </row>
    <row r="110" spans="1:61">
      <c r="A110">
        <v>109</v>
      </c>
      <c r="B110">
        <v>1002516187</v>
      </c>
      <c r="C110">
        <v>3</v>
      </c>
      <c r="D110" t="s">
        <v>38</v>
      </c>
      <c r="E110">
        <v>5</v>
      </c>
      <c r="F110" t="s">
        <v>92</v>
      </c>
      <c r="G110" t="s">
        <v>94</v>
      </c>
      <c r="H110" t="s">
        <v>339</v>
      </c>
      <c r="I110" t="s">
        <v>213</v>
      </c>
      <c r="J110" t="s">
        <v>214</v>
      </c>
      <c r="K110" t="s">
        <v>149</v>
      </c>
      <c r="L110" t="s">
        <v>215</v>
      </c>
      <c r="M110" t="s">
        <v>76</v>
      </c>
      <c r="N110" t="s">
        <v>216</v>
      </c>
      <c r="O110" s="57">
        <v>46242.715925925928</v>
      </c>
      <c r="P110" s="57">
        <v>46243.834016203706</v>
      </c>
      <c r="Q110">
        <v>69361616</v>
      </c>
      <c r="S110">
        <v>152603215869</v>
      </c>
      <c r="T110" t="s">
        <v>4647</v>
      </c>
      <c r="U110" t="s">
        <v>4648</v>
      </c>
      <c r="V110" t="s">
        <v>4649</v>
      </c>
      <c r="Z110">
        <v>111.37651820000001</v>
      </c>
      <c r="AA110">
        <v>-7.6261605000000001</v>
      </c>
      <c r="AB110" t="s">
        <v>4650</v>
      </c>
      <c r="AC110" t="s">
        <v>237</v>
      </c>
      <c r="AL110" t="s">
        <v>218</v>
      </c>
      <c r="AM110" t="s">
        <v>4651</v>
      </c>
      <c r="AN110" t="s">
        <v>6</v>
      </c>
      <c r="AO110" s="57">
        <v>46242.72552083333</v>
      </c>
      <c r="AP110" s="57">
        <v>46243.625</v>
      </c>
      <c r="AR110" t="s">
        <v>219</v>
      </c>
      <c r="AS110" t="s">
        <v>593</v>
      </c>
      <c r="AT110" t="s">
        <v>231</v>
      </c>
      <c r="AU110">
        <v>20260809</v>
      </c>
      <c r="AV110" t="s">
        <v>222</v>
      </c>
      <c r="AW110" t="s">
        <v>1056</v>
      </c>
      <c r="AX110" t="s">
        <v>223</v>
      </c>
      <c r="BA110" s="57">
        <v>46243.625</v>
      </c>
      <c r="BB110" t="s">
        <v>4651</v>
      </c>
      <c r="BC110">
        <v>2026</v>
      </c>
      <c r="BD110">
        <v>8</v>
      </c>
      <c r="BE110">
        <v>9</v>
      </c>
      <c r="BF110" s="6">
        <f t="shared" si="3"/>
        <v>46243</v>
      </c>
      <c r="BG110">
        <f t="shared" si="4"/>
        <v>-0.625</v>
      </c>
      <c r="BH110" t="str">
        <f t="shared" si="5"/>
        <v>COMPLY</v>
      </c>
      <c r="BI110" t="str">
        <f>VLOOKUP(H110,Sheet2!$A$1:$B$270,2,FALSE)</f>
        <v>MADIUN</v>
      </c>
    </row>
    <row r="111" spans="1:61">
      <c r="A111">
        <v>110</v>
      </c>
      <c r="B111">
        <v>1002513294</v>
      </c>
      <c r="C111">
        <v>3</v>
      </c>
      <c r="D111" t="s">
        <v>49</v>
      </c>
      <c r="E111">
        <v>4</v>
      </c>
      <c r="F111" t="s">
        <v>253</v>
      </c>
      <c r="G111" t="s">
        <v>256</v>
      </c>
      <c r="H111" t="s">
        <v>560</v>
      </c>
      <c r="I111" t="s">
        <v>213</v>
      </c>
      <c r="J111" t="s">
        <v>214</v>
      </c>
      <c r="K111" t="s">
        <v>149</v>
      </c>
      <c r="L111" t="s">
        <v>215</v>
      </c>
      <c r="M111" t="s">
        <v>225</v>
      </c>
      <c r="N111" t="s">
        <v>216</v>
      </c>
      <c r="O111" s="57">
        <v>46240.711759259262</v>
      </c>
      <c r="P111" s="57">
        <v>46241.640023148146</v>
      </c>
      <c r="Q111">
        <v>69360291</v>
      </c>
      <c r="S111">
        <v>142283119916</v>
      </c>
      <c r="T111" t="s">
        <v>1572</v>
      </c>
      <c r="U111" t="s">
        <v>1573</v>
      </c>
      <c r="V111" t="s">
        <v>1574</v>
      </c>
      <c r="Z111">
        <v>109.137838</v>
      </c>
      <c r="AA111">
        <v>-6.9882210000000002</v>
      </c>
      <c r="AB111" t="s">
        <v>1575</v>
      </c>
      <c r="AC111" t="s">
        <v>237</v>
      </c>
      <c r="AL111" t="s">
        <v>218</v>
      </c>
      <c r="AM111" t="s">
        <v>1576</v>
      </c>
      <c r="AN111" t="s">
        <v>6</v>
      </c>
      <c r="AO111" s="57">
        <v>46181.726400462961</v>
      </c>
      <c r="AP111" s="57">
        <v>46241.625</v>
      </c>
      <c r="AR111" t="s">
        <v>18</v>
      </c>
      <c r="AS111" t="s">
        <v>220</v>
      </c>
      <c r="AT111" t="s">
        <v>231</v>
      </c>
      <c r="AV111" t="s">
        <v>227</v>
      </c>
      <c r="AW111" t="s">
        <v>1060</v>
      </c>
      <c r="AX111" t="s">
        <v>223</v>
      </c>
      <c r="BA111" s="57">
        <v>46241.625</v>
      </c>
      <c r="BB111" t="s">
        <v>1576</v>
      </c>
      <c r="BF111" s="6" t="e">
        <f t="shared" si="3"/>
        <v>#NUM!</v>
      </c>
      <c r="BG111" t="e">
        <f t="shared" si="4"/>
        <v>#NUM!</v>
      </c>
      <c r="BH111" t="e">
        <f t="shared" si="5"/>
        <v>#NUM!</v>
      </c>
      <c r="BI111" t="e">
        <f>VLOOKUP(H111,Sheet2!$A$1:$B$270,2,FALSE)</f>
        <v>#N/A</v>
      </c>
    </row>
    <row r="112" spans="1:61">
      <c r="A112">
        <v>111</v>
      </c>
      <c r="B112">
        <v>1002515795</v>
      </c>
      <c r="C112">
        <v>3</v>
      </c>
      <c r="D112" t="s">
        <v>49</v>
      </c>
      <c r="E112">
        <v>4</v>
      </c>
      <c r="F112" t="s">
        <v>253</v>
      </c>
      <c r="G112" t="s">
        <v>969</v>
      </c>
      <c r="H112" t="s">
        <v>970</v>
      </c>
      <c r="I112" t="s">
        <v>213</v>
      </c>
      <c r="J112" t="s">
        <v>214</v>
      </c>
      <c r="K112" t="s">
        <v>149</v>
      </c>
      <c r="L112" t="s">
        <v>215</v>
      </c>
      <c r="M112" t="s">
        <v>76</v>
      </c>
      <c r="N112" t="s">
        <v>216</v>
      </c>
      <c r="O112" s="57">
        <v>46242.470092592594</v>
      </c>
      <c r="P112" s="57">
        <v>46244.883414351854</v>
      </c>
      <c r="Q112">
        <v>69361342</v>
      </c>
      <c r="S112">
        <v>142212126685</v>
      </c>
      <c r="T112" t="s">
        <v>4652</v>
      </c>
      <c r="U112" t="s">
        <v>4653</v>
      </c>
      <c r="V112" t="s">
        <v>4654</v>
      </c>
      <c r="Z112">
        <v>109.27170099999999</v>
      </c>
      <c r="AA112">
        <v>-6.8795760000000001</v>
      </c>
      <c r="AB112" t="s">
        <v>4655</v>
      </c>
      <c r="AC112" t="s">
        <v>237</v>
      </c>
      <c r="AL112" t="s">
        <v>218</v>
      </c>
      <c r="AM112" t="s">
        <v>4656</v>
      </c>
      <c r="AN112" t="s">
        <v>6</v>
      </c>
      <c r="AO112" s="57">
        <v>46242.476041666669</v>
      </c>
      <c r="AP112" s="57">
        <v>46243.333333333336</v>
      </c>
      <c r="AR112" t="s">
        <v>219</v>
      </c>
      <c r="AS112" t="s">
        <v>220</v>
      </c>
      <c r="AT112" t="s">
        <v>231</v>
      </c>
      <c r="AU112">
        <v>20260810</v>
      </c>
      <c r="AV112" t="s">
        <v>222</v>
      </c>
      <c r="AW112" t="s">
        <v>1060</v>
      </c>
      <c r="AX112" t="s">
        <v>223</v>
      </c>
      <c r="BA112" s="57">
        <v>46243.333333333336</v>
      </c>
      <c r="BB112" t="s">
        <v>4656</v>
      </c>
      <c r="BC112">
        <v>2026</v>
      </c>
      <c r="BD112">
        <v>8</v>
      </c>
      <c r="BE112">
        <v>10</v>
      </c>
      <c r="BF112" s="6">
        <f t="shared" si="3"/>
        <v>46244</v>
      </c>
      <c r="BG112">
        <f t="shared" si="4"/>
        <v>0.66666666666424135</v>
      </c>
      <c r="BH112" t="str">
        <f t="shared" si="5"/>
        <v>COMPLY</v>
      </c>
      <c r="BI112" t="e">
        <f>VLOOKUP(H112,Sheet2!$A$1:$B$270,2,FALSE)</f>
        <v>#N/A</v>
      </c>
    </row>
    <row r="113" spans="1:61">
      <c r="A113">
        <v>112</v>
      </c>
      <c r="B113">
        <v>1002512181</v>
      </c>
      <c r="C113">
        <v>3</v>
      </c>
      <c r="D113" t="s">
        <v>42</v>
      </c>
      <c r="E113">
        <v>5</v>
      </c>
      <c r="F113" t="s">
        <v>102</v>
      </c>
      <c r="G113" t="s">
        <v>100</v>
      </c>
      <c r="H113" t="s">
        <v>284</v>
      </c>
      <c r="I113" t="s">
        <v>213</v>
      </c>
      <c r="J113" t="s">
        <v>214</v>
      </c>
      <c r="K113" t="s">
        <v>149</v>
      </c>
      <c r="L113" t="s">
        <v>215</v>
      </c>
      <c r="M113" t="s">
        <v>76</v>
      </c>
      <c r="N113" t="s">
        <v>216</v>
      </c>
      <c r="O113" s="57">
        <v>46240.497870370367</v>
      </c>
      <c r="P113" s="57">
        <v>46242.739108796297</v>
      </c>
      <c r="Q113">
        <v>69359861</v>
      </c>
      <c r="S113">
        <v>152507225601</v>
      </c>
      <c r="T113" t="s">
        <v>1577</v>
      </c>
      <c r="U113" t="s">
        <v>1578</v>
      </c>
      <c r="V113" t="s">
        <v>1579</v>
      </c>
      <c r="Z113">
        <v>113.93269100000001</v>
      </c>
      <c r="AA113">
        <v>-7.939152</v>
      </c>
      <c r="AB113" t="s">
        <v>1580</v>
      </c>
      <c r="AC113" t="s">
        <v>237</v>
      </c>
      <c r="AL113" t="s">
        <v>218</v>
      </c>
      <c r="AM113" t="s">
        <v>1581</v>
      </c>
      <c r="AN113" t="s">
        <v>6</v>
      </c>
      <c r="AO113" s="57">
        <v>46181.507314814815</v>
      </c>
      <c r="AP113" s="57">
        <v>46242.333333333336</v>
      </c>
      <c r="AR113" t="s">
        <v>219</v>
      </c>
      <c r="AS113" t="s">
        <v>100</v>
      </c>
      <c r="AT113" t="s">
        <v>231</v>
      </c>
      <c r="AU113">
        <v>20260808</v>
      </c>
      <c r="AV113" t="s">
        <v>222</v>
      </c>
      <c r="AW113" t="s">
        <v>1066</v>
      </c>
      <c r="AX113" t="s">
        <v>223</v>
      </c>
      <c r="BA113" s="57">
        <v>46242.333333333336</v>
      </c>
      <c r="BB113" t="s">
        <v>1581</v>
      </c>
      <c r="BC113">
        <v>2026</v>
      </c>
      <c r="BD113">
        <v>8</v>
      </c>
      <c r="BE113">
        <v>8</v>
      </c>
      <c r="BF113" s="6">
        <f t="shared" si="3"/>
        <v>46242</v>
      </c>
      <c r="BG113">
        <f t="shared" si="4"/>
        <v>-0.33333333333575865</v>
      </c>
      <c r="BH113" t="str">
        <f t="shared" si="5"/>
        <v>COMPLY</v>
      </c>
      <c r="BI113" t="str">
        <f>VLOOKUP(H113,Sheet2!$A$1:$B$270,2,FALSE)</f>
        <v>JEMBER</v>
      </c>
    </row>
    <row r="114" spans="1:61">
      <c r="A114">
        <v>113</v>
      </c>
      <c r="B114">
        <v>1002511481</v>
      </c>
      <c r="C114">
        <v>3</v>
      </c>
      <c r="D114" t="s">
        <v>45</v>
      </c>
      <c r="E114">
        <v>5</v>
      </c>
      <c r="F114" t="s">
        <v>113</v>
      </c>
      <c r="G114" t="s">
        <v>113</v>
      </c>
      <c r="H114" t="s">
        <v>420</v>
      </c>
      <c r="I114" t="s">
        <v>213</v>
      </c>
      <c r="J114" t="s">
        <v>214</v>
      </c>
      <c r="K114" t="s">
        <v>149</v>
      </c>
      <c r="L114" t="s">
        <v>215</v>
      </c>
      <c r="M114" t="s">
        <v>76</v>
      </c>
      <c r="N114" t="s">
        <v>216</v>
      </c>
      <c r="O114" s="57">
        <v>46240.363842592589</v>
      </c>
      <c r="P114" s="57">
        <v>46243.742615740739</v>
      </c>
      <c r="Q114">
        <v>69359589</v>
      </c>
      <c r="S114">
        <v>172502311085</v>
      </c>
      <c r="T114" t="s">
        <v>1582</v>
      </c>
      <c r="U114" t="s">
        <v>1583</v>
      </c>
      <c r="V114" t="s">
        <v>1584</v>
      </c>
      <c r="Z114">
        <v>123.6068441</v>
      </c>
      <c r="AA114">
        <v>-10.164740699999999</v>
      </c>
      <c r="AB114" t="s">
        <v>1585</v>
      </c>
      <c r="AC114" t="s">
        <v>237</v>
      </c>
      <c r="AL114" t="s">
        <v>218</v>
      </c>
      <c r="AM114" t="s">
        <v>1586</v>
      </c>
      <c r="AN114" t="s">
        <v>6</v>
      </c>
      <c r="AO114" s="57">
        <v>46181.371574074074</v>
      </c>
      <c r="AP114" s="57">
        <v>46241.333333333336</v>
      </c>
      <c r="AR114" t="s">
        <v>219</v>
      </c>
      <c r="AS114" t="s">
        <v>113</v>
      </c>
      <c r="AT114" t="s">
        <v>231</v>
      </c>
      <c r="AU114">
        <v>20260809</v>
      </c>
      <c r="AV114" t="s">
        <v>222</v>
      </c>
      <c r="AW114" t="s">
        <v>1068</v>
      </c>
      <c r="AX114" t="s">
        <v>223</v>
      </c>
      <c r="BA114" s="57">
        <v>46241.333333333336</v>
      </c>
      <c r="BB114" t="s">
        <v>1586</v>
      </c>
      <c r="BC114">
        <v>2026</v>
      </c>
      <c r="BD114">
        <v>8</v>
      </c>
      <c r="BE114">
        <v>9</v>
      </c>
      <c r="BF114" s="6">
        <f t="shared" si="3"/>
        <v>46243</v>
      </c>
      <c r="BG114">
        <f t="shared" si="4"/>
        <v>1.6666666666642413</v>
      </c>
      <c r="BH114" t="str">
        <f t="shared" si="5"/>
        <v>NOT COMPLY</v>
      </c>
      <c r="BI114" t="str">
        <f>VLOOKUP(H114,Sheet2!$A$1:$B$270,2,FALSE)</f>
        <v>KUPANG</v>
      </c>
    </row>
    <row r="115" spans="1:61">
      <c r="A115">
        <v>114</v>
      </c>
      <c r="B115">
        <v>1002511358</v>
      </c>
      <c r="C115">
        <v>3</v>
      </c>
      <c r="D115" t="s">
        <v>38</v>
      </c>
      <c r="E115">
        <v>5</v>
      </c>
      <c r="F115" t="s">
        <v>90</v>
      </c>
      <c r="G115" t="s">
        <v>90</v>
      </c>
      <c r="H115" t="s">
        <v>442</v>
      </c>
      <c r="I115" t="s">
        <v>213</v>
      </c>
      <c r="J115" t="s">
        <v>214</v>
      </c>
      <c r="K115" t="s">
        <v>149</v>
      </c>
      <c r="L115" t="s">
        <v>215</v>
      </c>
      <c r="M115" t="s">
        <v>76</v>
      </c>
      <c r="N115" t="s">
        <v>216</v>
      </c>
      <c r="O115" s="57">
        <v>46239.815925925926</v>
      </c>
      <c r="P115" s="57">
        <v>46240.645879629628</v>
      </c>
      <c r="Q115">
        <v>69359494</v>
      </c>
      <c r="S115">
        <v>152651206912</v>
      </c>
      <c r="T115" t="s">
        <v>1587</v>
      </c>
      <c r="U115" t="s">
        <v>1588</v>
      </c>
      <c r="V115" t="s">
        <v>1589</v>
      </c>
      <c r="Z115">
        <v>111.9534045</v>
      </c>
      <c r="AA115">
        <v>-7.9291676999999998</v>
      </c>
      <c r="AB115" t="s">
        <v>1590</v>
      </c>
      <c r="AC115" t="s">
        <v>237</v>
      </c>
      <c r="AL115" t="s">
        <v>218</v>
      </c>
      <c r="AM115" t="s">
        <v>1591</v>
      </c>
      <c r="AN115" t="s">
        <v>6</v>
      </c>
      <c r="AO115" s="57">
        <v>46150.819328703707</v>
      </c>
      <c r="AP115" s="57">
        <v>46241.333333333336</v>
      </c>
      <c r="AR115" t="s">
        <v>219</v>
      </c>
      <c r="AS115" t="s">
        <v>585</v>
      </c>
      <c r="AT115" t="s">
        <v>231</v>
      </c>
      <c r="AU115">
        <v>20260806</v>
      </c>
      <c r="AV115" t="s">
        <v>222</v>
      </c>
      <c r="AW115" t="s">
        <v>1069</v>
      </c>
      <c r="AX115" t="s">
        <v>223</v>
      </c>
      <c r="BA115" s="57">
        <v>46241.333333333336</v>
      </c>
      <c r="BB115" t="s">
        <v>1591</v>
      </c>
      <c r="BC115">
        <v>2026</v>
      </c>
      <c r="BD115">
        <v>8</v>
      </c>
      <c r="BE115">
        <v>6</v>
      </c>
      <c r="BF115" s="6">
        <f t="shared" si="3"/>
        <v>46240</v>
      </c>
      <c r="BG115">
        <f t="shared" si="4"/>
        <v>-1.3333333333357587</v>
      </c>
      <c r="BH115" t="str">
        <f t="shared" si="5"/>
        <v>COMPLY</v>
      </c>
      <c r="BI115" t="str">
        <f>VLOOKUP(H115,Sheet2!$A$1:$B$270,2,FALSE)</f>
        <v>KEDIRI</v>
      </c>
    </row>
    <row r="116" spans="1:61">
      <c r="A116">
        <v>115</v>
      </c>
      <c r="B116">
        <v>1002512235</v>
      </c>
      <c r="C116">
        <v>3</v>
      </c>
      <c r="D116" t="s">
        <v>59</v>
      </c>
      <c r="E116">
        <v>4</v>
      </c>
      <c r="F116" t="s">
        <v>224</v>
      </c>
      <c r="G116" t="s">
        <v>621</v>
      </c>
      <c r="H116" t="s">
        <v>1008</v>
      </c>
      <c r="I116" t="s">
        <v>213</v>
      </c>
      <c r="J116" t="s">
        <v>214</v>
      </c>
      <c r="K116" t="s">
        <v>149</v>
      </c>
      <c r="M116" t="s">
        <v>76</v>
      </c>
      <c r="N116" t="s">
        <v>216</v>
      </c>
      <c r="O116" s="57">
        <v>46240.520925925928</v>
      </c>
      <c r="P116" s="57">
        <v>46241.643182870372</v>
      </c>
      <c r="Q116">
        <v>69359898</v>
      </c>
      <c r="S116">
        <v>141362105180</v>
      </c>
      <c r="T116" t="s">
        <v>1592</v>
      </c>
      <c r="U116" t="s">
        <v>1593</v>
      </c>
      <c r="V116" t="s">
        <v>1594</v>
      </c>
      <c r="Z116">
        <v>109.044604336372</v>
      </c>
      <c r="AA116">
        <v>-7.6649099393786297</v>
      </c>
      <c r="AB116" t="s">
        <v>1595</v>
      </c>
      <c r="AC116" t="s">
        <v>293</v>
      </c>
      <c r="AL116" t="s">
        <v>218</v>
      </c>
      <c r="AM116" t="s">
        <v>1596</v>
      </c>
      <c r="AN116" t="s">
        <v>6</v>
      </c>
      <c r="AO116" s="57">
        <v>46181.52789351852</v>
      </c>
      <c r="AP116" s="57">
        <v>46242.666666666664</v>
      </c>
      <c r="AR116" t="s">
        <v>219</v>
      </c>
      <c r="AS116" t="s">
        <v>220</v>
      </c>
      <c r="AT116" t="s">
        <v>231</v>
      </c>
      <c r="AU116">
        <v>20260807</v>
      </c>
      <c r="AV116" t="s">
        <v>222</v>
      </c>
      <c r="AW116" t="s">
        <v>657</v>
      </c>
      <c r="AX116" t="s">
        <v>223</v>
      </c>
      <c r="BA116" s="57">
        <v>46242.666666666664</v>
      </c>
      <c r="BB116" t="s">
        <v>1596</v>
      </c>
      <c r="BC116">
        <v>2026</v>
      </c>
      <c r="BD116">
        <v>8</v>
      </c>
      <c r="BE116">
        <v>7</v>
      </c>
      <c r="BF116" s="6">
        <f t="shared" si="3"/>
        <v>46241</v>
      </c>
      <c r="BG116">
        <f t="shared" si="4"/>
        <v>-1.6666666666642413</v>
      </c>
      <c r="BH116" t="str">
        <f t="shared" si="5"/>
        <v>COMPLY</v>
      </c>
      <c r="BI116" t="e">
        <f>VLOOKUP(H116,Sheet2!$A$1:$B$270,2,FALSE)</f>
        <v>#N/A</v>
      </c>
    </row>
    <row r="117" spans="1:61">
      <c r="A117">
        <v>116</v>
      </c>
      <c r="B117">
        <v>1002508603</v>
      </c>
      <c r="C117">
        <v>3</v>
      </c>
      <c r="D117" t="s">
        <v>45</v>
      </c>
      <c r="E117">
        <v>5</v>
      </c>
      <c r="F117" t="s">
        <v>211</v>
      </c>
      <c r="G117" t="s">
        <v>112</v>
      </c>
      <c r="H117" t="s">
        <v>269</v>
      </c>
      <c r="I117" t="s">
        <v>213</v>
      </c>
      <c r="J117" t="s">
        <v>214</v>
      </c>
      <c r="K117" t="s">
        <v>149</v>
      </c>
      <c r="L117" t="s">
        <v>215</v>
      </c>
      <c r="M117" t="s">
        <v>76</v>
      </c>
      <c r="N117" t="s">
        <v>216</v>
      </c>
      <c r="O117" s="57">
        <v>46238.607592592591</v>
      </c>
      <c r="P117" s="57">
        <v>46240.775671296295</v>
      </c>
      <c r="Q117">
        <v>69358383</v>
      </c>
      <c r="S117">
        <v>172601796799</v>
      </c>
      <c r="T117" t="s">
        <v>1597</v>
      </c>
      <c r="U117" t="s">
        <v>1598</v>
      </c>
      <c r="V117" t="s">
        <v>1599</v>
      </c>
      <c r="Z117">
        <v>116.11249789999999</v>
      </c>
      <c r="AA117">
        <v>-8.5882553000000001</v>
      </c>
      <c r="AB117" t="s">
        <v>1600</v>
      </c>
      <c r="AC117" t="s">
        <v>217</v>
      </c>
      <c r="AL117" t="s">
        <v>218</v>
      </c>
      <c r="AM117" t="s">
        <v>1601</v>
      </c>
      <c r="AN117" t="s">
        <v>6</v>
      </c>
      <c r="AO117" s="57">
        <v>46120.611273148148</v>
      </c>
      <c r="AP117" s="57">
        <v>46240.625</v>
      </c>
      <c r="AR117" t="s">
        <v>219</v>
      </c>
      <c r="AS117" t="s">
        <v>220</v>
      </c>
      <c r="AT117" t="s">
        <v>231</v>
      </c>
      <c r="AU117">
        <v>20260806</v>
      </c>
      <c r="AV117" t="s">
        <v>222</v>
      </c>
      <c r="AW117" t="s">
        <v>1058</v>
      </c>
      <c r="AX117" t="s">
        <v>223</v>
      </c>
      <c r="BA117" s="57">
        <v>46240.625</v>
      </c>
      <c r="BB117" t="s">
        <v>1601</v>
      </c>
      <c r="BC117">
        <v>2026</v>
      </c>
      <c r="BD117">
        <v>8</v>
      </c>
      <c r="BE117">
        <v>6</v>
      </c>
      <c r="BF117" s="6">
        <f t="shared" si="3"/>
        <v>46240</v>
      </c>
      <c r="BG117">
        <f t="shared" si="4"/>
        <v>-0.625</v>
      </c>
      <c r="BH117" t="str">
        <f t="shared" si="5"/>
        <v>COMPLY</v>
      </c>
      <c r="BI117" t="str">
        <f>VLOOKUP(H117,Sheet2!$A$1:$B$270,2,FALSE)</f>
        <v>MATARAM</v>
      </c>
    </row>
    <row r="118" spans="1:61">
      <c r="A118">
        <v>117</v>
      </c>
      <c r="B118">
        <v>1002510033</v>
      </c>
      <c r="C118">
        <v>3</v>
      </c>
      <c r="D118" t="s">
        <v>34</v>
      </c>
      <c r="E118">
        <v>5</v>
      </c>
      <c r="F118" t="s">
        <v>580</v>
      </c>
      <c r="G118" t="s">
        <v>82</v>
      </c>
      <c r="H118" t="s">
        <v>270</v>
      </c>
      <c r="I118" t="s">
        <v>213</v>
      </c>
      <c r="J118" t="s">
        <v>214</v>
      </c>
      <c r="K118" t="s">
        <v>149</v>
      </c>
      <c r="M118" t="s">
        <v>236</v>
      </c>
      <c r="N118" t="s">
        <v>216</v>
      </c>
      <c r="O118" s="57">
        <v>46239.445451388892</v>
      </c>
      <c r="P118" s="57">
        <v>46241.484942129631</v>
      </c>
      <c r="Q118">
        <v>69358913</v>
      </c>
      <c r="S118">
        <v>172428815935</v>
      </c>
      <c r="T118" t="s">
        <v>1602</v>
      </c>
      <c r="U118" t="s">
        <v>1603</v>
      </c>
      <c r="Z118">
        <v>115.43618979999999</v>
      </c>
      <c r="AA118">
        <v>-8.4658975000000005</v>
      </c>
      <c r="AB118" t="s">
        <v>1604</v>
      </c>
      <c r="AC118" t="s">
        <v>230</v>
      </c>
      <c r="AO118" s="57">
        <v>46150.454826388886</v>
      </c>
      <c r="AR118" t="s">
        <v>314</v>
      </c>
      <c r="AS118" t="s">
        <v>581</v>
      </c>
      <c r="AT118" t="s">
        <v>231</v>
      </c>
      <c r="AV118" t="s">
        <v>1122</v>
      </c>
      <c r="AW118" t="s">
        <v>566</v>
      </c>
      <c r="AX118" t="s">
        <v>223</v>
      </c>
      <c r="AZ118" t="s">
        <v>1122</v>
      </c>
      <c r="BF118" s="6" t="e">
        <f t="shared" si="3"/>
        <v>#NUM!</v>
      </c>
      <c r="BG118" t="e">
        <f t="shared" si="4"/>
        <v>#NUM!</v>
      </c>
      <c r="BH118" t="e">
        <f t="shared" si="5"/>
        <v>#NUM!</v>
      </c>
      <c r="BI118" t="str">
        <f>VLOOKUP(H118,Sheet2!$A$1:$B$270,2,FALSE)</f>
        <v>KLUNGKUNG</v>
      </c>
    </row>
    <row r="119" spans="1:61">
      <c r="A119">
        <v>118</v>
      </c>
      <c r="B119">
        <v>1002504908</v>
      </c>
      <c r="C119">
        <v>3</v>
      </c>
      <c r="D119" t="s">
        <v>49</v>
      </c>
      <c r="E119">
        <v>4</v>
      </c>
      <c r="F119" t="s">
        <v>253</v>
      </c>
      <c r="G119" t="s">
        <v>253</v>
      </c>
      <c r="H119" t="s">
        <v>701</v>
      </c>
      <c r="I119" t="s">
        <v>213</v>
      </c>
      <c r="J119" t="s">
        <v>214</v>
      </c>
      <c r="K119" t="s">
        <v>149</v>
      </c>
      <c r="L119" t="s">
        <v>215</v>
      </c>
      <c r="M119" t="s">
        <v>76</v>
      </c>
      <c r="N119" t="s">
        <v>216</v>
      </c>
      <c r="O119" s="57">
        <v>46235.762465277781</v>
      </c>
      <c r="P119" s="57">
        <v>46236.626458333332</v>
      </c>
      <c r="Q119">
        <v>69356882</v>
      </c>
      <c r="S119">
        <v>146285103738</v>
      </c>
      <c r="T119" t="s">
        <v>1605</v>
      </c>
      <c r="U119" t="s">
        <v>1606</v>
      </c>
      <c r="V119" t="s">
        <v>1607</v>
      </c>
      <c r="Z119">
        <v>109.657574030394</v>
      </c>
      <c r="AA119">
        <v>-6.9703843751397603</v>
      </c>
      <c r="AB119" t="s">
        <v>1608</v>
      </c>
      <c r="AC119" t="s">
        <v>237</v>
      </c>
      <c r="AL119" t="s">
        <v>218</v>
      </c>
      <c r="AM119" t="s">
        <v>1609</v>
      </c>
      <c r="AN119" t="s">
        <v>6</v>
      </c>
      <c r="AO119" s="57">
        <v>46030.76766203704</v>
      </c>
      <c r="AP119" s="57">
        <v>46236.625</v>
      </c>
      <c r="AR119" t="s">
        <v>219</v>
      </c>
      <c r="AS119" t="s">
        <v>583</v>
      </c>
      <c r="AT119" t="s">
        <v>231</v>
      </c>
      <c r="AU119">
        <v>20260802</v>
      </c>
      <c r="AV119" t="s">
        <v>222</v>
      </c>
      <c r="AW119" t="s">
        <v>1069</v>
      </c>
      <c r="AX119" t="s">
        <v>223</v>
      </c>
      <c r="BA119" s="57">
        <v>46236.625</v>
      </c>
      <c r="BB119" t="s">
        <v>1609</v>
      </c>
      <c r="BC119">
        <v>2026</v>
      </c>
      <c r="BD119">
        <v>8</v>
      </c>
      <c r="BE119">
        <v>2</v>
      </c>
      <c r="BF119" s="6">
        <f t="shared" si="3"/>
        <v>46236</v>
      </c>
      <c r="BG119">
        <f t="shared" si="4"/>
        <v>-0.625</v>
      </c>
      <c r="BH119" t="str">
        <f t="shared" si="5"/>
        <v>COMPLY</v>
      </c>
      <c r="BI119" t="e">
        <f>VLOOKUP(H119,Sheet2!$A$1:$B$270,2,FALSE)</f>
        <v>#N/A</v>
      </c>
    </row>
    <row r="120" spans="1:61">
      <c r="A120">
        <v>119</v>
      </c>
      <c r="B120">
        <v>1002512276</v>
      </c>
      <c r="C120">
        <v>3</v>
      </c>
      <c r="D120" t="s">
        <v>51</v>
      </c>
      <c r="E120">
        <v>4</v>
      </c>
      <c r="F120" t="s">
        <v>275</v>
      </c>
      <c r="G120" t="s">
        <v>575</v>
      </c>
      <c r="H120" t="s">
        <v>936</v>
      </c>
      <c r="I120" t="s">
        <v>213</v>
      </c>
      <c r="J120" t="s">
        <v>214</v>
      </c>
      <c r="K120" t="s">
        <v>149</v>
      </c>
      <c r="L120" t="s">
        <v>215</v>
      </c>
      <c r="M120" t="s">
        <v>76</v>
      </c>
      <c r="N120" t="s">
        <v>216</v>
      </c>
      <c r="O120" s="57">
        <v>46240.534687500003</v>
      </c>
      <c r="P120" s="57">
        <v>46241.711516203701</v>
      </c>
      <c r="Q120">
        <v>69359924</v>
      </c>
      <c r="S120">
        <v>142509107217</v>
      </c>
      <c r="T120" t="s">
        <v>1610</v>
      </c>
      <c r="U120" t="s">
        <v>1611</v>
      </c>
      <c r="V120" t="s">
        <v>1612</v>
      </c>
      <c r="Z120">
        <v>111.11573</v>
      </c>
      <c r="AA120">
        <v>-7.1114290000000002</v>
      </c>
      <c r="AB120" t="s">
        <v>1613</v>
      </c>
      <c r="AC120" t="s">
        <v>237</v>
      </c>
      <c r="AL120" t="s">
        <v>218</v>
      </c>
      <c r="AM120" t="s">
        <v>1614</v>
      </c>
      <c r="AN120" t="s">
        <v>6</v>
      </c>
      <c r="AO120" s="57">
        <v>46181.538668981484</v>
      </c>
      <c r="AP120" s="57">
        <v>46241.541666666664</v>
      </c>
      <c r="AR120" t="s">
        <v>219</v>
      </c>
      <c r="AS120" t="s">
        <v>937</v>
      </c>
      <c r="AT120" t="s">
        <v>231</v>
      </c>
      <c r="AU120">
        <v>20260807</v>
      </c>
      <c r="AV120" t="s">
        <v>222</v>
      </c>
      <c r="AW120" t="s">
        <v>1056</v>
      </c>
      <c r="AX120" t="s">
        <v>223</v>
      </c>
      <c r="BA120" s="57">
        <v>46241.541666666664</v>
      </c>
      <c r="BB120" t="s">
        <v>1614</v>
      </c>
      <c r="BC120">
        <v>2026</v>
      </c>
      <c r="BD120">
        <v>8</v>
      </c>
      <c r="BE120">
        <v>7</v>
      </c>
      <c r="BF120" s="6">
        <f t="shared" si="3"/>
        <v>46241</v>
      </c>
      <c r="BG120">
        <f t="shared" si="4"/>
        <v>-0.54166666666424135</v>
      </c>
      <c r="BH120" t="str">
        <f t="shared" si="5"/>
        <v>COMPLY</v>
      </c>
      <c r="BI120" t="e">
        <f>VLOOKUP(H120,Sheet2!$A$1:$B$270,2,FALSE)</f>
        <v>#N/A</v>
      </c>
    </row>
    <row r="121" spans="1:61">
      <c r="A121">
        <v>120</v>
      </c>
      <c r="B121">
        <v>1002516635</v>
      </c>
      <c r="C121">
        <v>3</v>
      </c>
      <c r="D121" t="s">
        <v>55</v>
      </c>
      <c r="E121">
        <v>5</v>
      </c>
      <c r="F121" t="s">
        <v>228</v>
      </c>
      <c r="G121" t="s">
        <v>121</v>
      </c>
      <c r="H121" t="s">
        <v>449</v>
      </c>
      <c r="I121" t="s">
        <v>213</v>
      </c>
      <c r="J121" t="s">
        <v>214</v>
      </c>
      <c r="K121" t="s">
        <v>149</v>
      </c>
      <c r="L121" t="s">
        <v>215</v>
      </c>
      <c r="M121" t="s">
        <v>225</v>
      </c>
      <c r="N121" t="s">
        <v>216</v>
      </c>
      <c r="O121" s="57">
        <v>46243.761759259258</v>
      </c>
      <c r="P121" s="57">
        <v>46244.897418981483</v>
      </c>
      <c r="Q121">
        <v>69361988</v>
      </c>
      <c r="S121">
        <v>152438901626</v>
      </c>
      <c r="T121" t="s">
        <v>4657</v>
      </c>
      <c r="U121" t="s">
        <v>4658</v>
      </c>
      <c r="V121" t="s">
        <v>4659</v>
      </c>
      <c r="Z121">
        <v>113.339825123548</v>
      </c>
      <c r="AA121">
        <v>-7.1196288768284601</v>
      </c>
      <c r="AB121" t="s">
        <v>4660</v>
      </c>
      <c r="AC121" t="s">
        <v>217</v>
      </c>
      <c r="AL121" t="s">
        <v>218</v>
      </c>
      <c r="AM121" t="s">
        <v>4661</v>
      </c>
      <c r="AN121" t="s">
        <v>6</v>
      </c>
      <c r="AO121" s="57">
        <v>46273.767569444448</v>
      </c>
      <c r="AP121" s="57">
        <v>46244.625</v>
      </c>
      <c r="AR121" t="s">
        <v>18</v>
      </c>
      <c r="AS121" t="s">
        <v>220</v>
      </c>
      <c r="AT121" t="s">
        <v>221</v>
      </c>
      <c r="AV121" t="s">
        <v>227</v>
      </c>
      <c r="AW121" t="s">
        <v>1024</v>
      </c>
      <c r="AX121" t="s">
        <v>223</v>
      </c>
      <c r="BA121" s="57">
        <v>46244.625</v>
      </c>
      <c r="BB121" t="s">
        <v>4661</v>
      </c>
      <c r="BF121" s="6" t="e">
        <f t="shared" si="3"/>
        <v>#NUM!</v>
      </c>
      <c r="BG121" t="e">
        <f t="shared" si="4"/>
        <v>#NUM!</v>
      </c>
      <c r="BH121" t="e">
        <f t="shared" si="5"/>
        <v>#NUM!</v>
      </c>
      <c r="BI121" t="str">
        <f>VLOOKUP(H121,Sheet2!$A$1:$B$270,2,FALSE)</f>
        <v>MADURA</v>
      </c>
    </row>
    <row r="122" spans="1:61">
      <c r="A122">
        <v>121</v>
      </c>
      <c r="B122">
        <v>1002509474</v>
      </c>
      <c r="C122">
        <v>3</v>
      </c>
      <c r="D122" t="s">
        <v>51</v>
      </c>
      <c r="E122">
        <v>4</v>
      </c>
      <c r="F122" t="s">
        <v>235</v>
      </c>
      <c r="G122" t="s">
        <v>1000</v>
      </c>
      <c r="H122" t="s">
        <v>1227</v>
      </c>
      <c r="I122" t="s">
        <v>213</v>
      </c>
      <c r="J122" t="s">
        <v>214</v>
      </c>
      <c r="K122" t="s">
        <v>149</v>
      </c>
      <c r="L122" t="s">
        <v>215</v>
      </c>
      <c r="M122" t="s">
        <v>76</v>
      </c>
      <c r="N122" t="s">
        <v>216</v>
      </c>
      <c r="O122" s="57">
        <v>46238.830509259256</v>
      </c>
      <c r="P122" s="57">
        <v>46239.816724537035</v>
      </c>
      <c r="Q122">
        <v>69358700</v>
      </c>
      <c r="S122">
        <v>146517100676</v>
      </c>
      <c r="T122" t="s">
        <v>1615</v>
      </c>
      <c r="U122" t="s">
        <v>1616</v>
      </c>
      <c r="V122" t="s">
        <v>1617</v>
      </c>
      <c r="Z122">
        <v>110.99956090000001</v>
      </c>
      <c r="AA122">
        <v>-7.9862694999999997</v>
      </c>
      <c r="AB122" t="s">
        <v>1618</v>
      </c>
      <c r="AC122" t="s">
        <v>237</v>
      </c>
      <c r="AL122" t="s">
        <v>218</v>
      </c>
      <c r="AM122" t="s">
        <v>1619</v>
      </c>
      <c r="AN122" t="s">
        <v>6</v>
      </c>
      <c r="AO122" s="57">
        <v>46120.840555555558</v>
      </c>
      <c r="AP122" s="57">
        <v>46240.333333333336</v>
      </c>
      <c r="AR122" t="s">
        <v>219</v>
      </c>
      <c r="AS122" t="s">
        <v>220</v>
      </c>
      <c r="AT122" t="s">
        <v>231</v>
      </c>
      <c r="AU122">
        <v>20260805</v>
      </c>
      <c r="AV122" t="s">
        <v>222</v>
      </c>
      <c r="AW122" t="s">
        <v>1068</v>
      </c>
      <c r="AX122" t="s">
        <v>223</v>
      </c>
      <c r="BA122" s="57">
        <v>46240.333333333336</v>
      </c>
      <c r="BB122" t="s">
        <v>1619</v>
      </c>
      <c r="BC122">
        <v>2026</v>
      </c>
      <c r="BD122">
        <v>8</v>
      </c>
      <c r="BE122">
        <v>5</v>
      </c>
      <c r="BF122" s="6">
        <f t="shared" si="3"/>
        <v>46239</v>
      </c>
      <c r="BG122">
        <f t="shared" si="4"/>
        <v>-1.3333333333357587</v>
      </c>
      <c r="BH122" t="str">
        <f t="shared" si="5"/>
        <v>COMPLY</v>
      </c>
      <c r="BI122" t="e">
        <f>VLOOKUP(H122,Sheet2!$A$1:$B$270,2,FALSE)</f>
        <v>#N/A</v>
      </c>
    </row>
    <row r="123" spans="1:61">
      <c r="A123">
        <v>122</v>
      </c>
      <c r="B123">
        <v>1002515681</v>
      </c>
      <c r="C123">
        <v>3</v>
      </c>
      <c r="D123" t="s">
        <v>51</v>
      </c>
      <c r="E123">
        <v>4</v>
      </c>
      <c r="F123" t="s">
        <v>275</v>
      </c>
      <c r="G123" t="s">
        <v>575</v>
      </c>
      <c r="H123" t="s">
        <v>936</v>
      </c>
      <c r="I123" t="s">
        <v>213</v>
      </c>
      <c r="J123" t="s">
        <v>214</v>
      </c>
      <c r="K123" t="s">
        <v>149</v>
      </c>
      <c r="L123" t="s">
        <v>215</v>
      </c>
      <c r="M123" t="s">
        <v>76</v>
      </c>
      <c r="N123" t="s">
        <v>216</v>
      </c>
      <c r="O123" s="57">
        <v>46242.413842592592</v>
      </c>
      <c r="P123" s="57">
        <v>46244.661643518521</v>
      </c>
      <c r="Q123">
        <v>69361292</v>
      </c>
      <c r="S123">
        <v>142509107225</v>
      </c>
      <c r="T123" t="s">
        <v>4662</v>
      </c>
      <c r="U123" t="s">
        <v>4663</v>
      </c>
      <c r="V123" t="s">
        <v>4664</v>
      </c>
      <c r="Z123">
        <v>111.09495800000001</v>
      </c>
      <c r="AA123">
        <v>-7.0892749999999998</v>
      </c>
      <c r="AB123" t="s">
        <v>4665</v>
      </c>
      <c r="AC123" t="s">
        <v>237</v>
      </c>
      <c r="AL123" t="s">
        <v>218</v>
      </c>
      <c r="AM123" t="s">
        <v>4666</v>
      </c>
      <c r="AN123" t="s">
        <v>6</v>
      </c>
      <c r="AO123" s="57">
        <v>46242.423668981479</v>
      </c>
      <c r="AP123" s="57">
        <v>46244.333333333336</v>
      </c>
      <c r="AR123" t="s">
        <v>219</v>
      </c>
      <c r="AS123" t="s">
        <v>937</v>
      </c>
      <c r="AT123" t="s">
        <v>231</v>
      </c>
      <c r="AU123">
        <v>20260810</v>
      </c>
      <c r="AV123" t="s">
        <v>222</v>
      </c>
      <c r="AW123" t="s">
        <v>1058</v>
      </c>
      <c r="AX123" t="s">
        <v>223</v>
      </c>
      <c r="BA123" s="57">
        <v>46244.333333333336</v>
      </c>
      <c r="BB123" t="s">
        <v>4666</v>
      </c>
      <c r="BC123">
        <v>2026</v>
      </c>
      <c r="BD123">
        <v>8</v>
      </c>
      <c r="BE123">
        <v>10</v>
      </c>
      <c r="BF123" s="6">
        <f t="shared" si="3"/>
        <v>46244</v>
      </c>
      <c r="BG123">
        <f t="shared" si="4"/>
        <v>-0.33333333333575865</v>
      </c>
      <c r="BH123" t="str">
        <f t="shared" si="5"/>
        <v>COMPLY</v>
      </c>
      <c r="BI123" t="e">
        <f>VLOOKUP(H123,Sheet2!$A$1:$B$270,2,FALSE)</f>
        <v>#N/A</v>
      </c>
    </row>
    <row r="124" spans="1:61">
      <c r="A124">
        <v>123</v>
      </c>
      <c r="B124">
        <v>1002509573</v>
      </c>
      <c r="C124">
        <v>3</v>
      </c>
      <c r="D124" t="s">
        <v>34</v>
      </c>
      <c r="E124">
        <v>5</v>
      </c>
      <c r="F124" t="s">
        <v>595</v>
      </c>
      <c r="G124" t="s">
        <v>81</v>
      </c>
      <c r="H124" t="s">
        <v>360</v>
      </c>
      <c r="I124" t="s">
        <v>213</v>
      </c>
      <c r="J124" t="s">
        <v>214</v>
      </c>
      <c r="K124" t="s">
        <v>149</v>
      </c>
      <c r="M124" t="s">
        <v>76</v>
      </c>
      <c r="N124" t="s">
        <v>216</v>
      </c>
      <c r="O124" s="57">
        <v>46239.357789351852</v>
      </c>
      <c r="P124" s="57">
        <v>46241.762175925927</v>
      </c>
      <c r="Q124">
        <v>69358754</v>
      </c>
      <c r="S124">
        <v>172416429239</v>
      </c>
      <c r="T124" t="s">
        <v>1620</v>
      </c>
      <c r="U124" t="s">
        <v>4667</v>
      </c>
      <c r="V124" t="s">
        <v>1622</v>
      </c>
      <c r="Z124">
        <v>115.17978410000001</v>
      </c>
      <c r="AA124">
        <v>-8.7114194000000005</v>
      </c>
      <c r="AB124" t="s">
        <v>1623</v>
      </c>
      <c r="AC124" t="s">
        <v>230</v>
      </c>
      <c r="AL124" t="s">
        <v>218</v>
      </c>
      <c r="AM124" t="s">
        <v>1624</v>
      </c>
      <c r="AN124" t="s">
        <v>6</v>
      </c>
      <c r="AO124" s="57">
        <v>46150.360949074071</v>
      </c>
      <c r="AP124" s="57">
        <v>46241.541666666664</v>
      </c>
      <c r="AR124" t="s">
        <v>219</v>
      </c>
      <c r="AS124" t="s">
        <v>908</v>
      </c>
      <c r="AT124" t="s">
        <v>231</v>
      </c>
      <c r="AU124">
        <v>20260807</v>
      </c>
      <c r="AV124" t="s">
        <v>222</v>
      </c>
      <c r="AW124" t="s">
        <v>592</v>
      </c>
      <c r="AX124" t="s">
        <v>223</v>
      </c>
      <c r="BA124" s="57">
        <v>46241.541666666664</v>
      </c>
      <c r="BB124" t="s">
        <v>1624</v>
      </c>
      <c r="BC124">
        <v>2026</v>
      </c>
      <c r="BD124">
        <v>8</v>
      </c>
      <c r="BE124">
        <v>7</v>
      </c>
      <c r="BF124" s="6">
        <f t="shared" si="3"/>
        <v>46241</v>
      </c>
      <c r="BG124">
        <f t="shared" si="4"/>
        <v>-0.54166666666424135</v>
      </c>
      <c r="BH124" t="str">
        <f t="shared" si="5"/>
        <v>COMPLY</v>
      </c>
      <c r="BI124" t="str">
        <f>VLOOKUP(H124,Sheet2!$A$1:$B$270,2,FALSE)</f>
        <v>JIMBARAN</v>
      </c>
    </row>
    <row r="125" spans="1:61">
      <c r="A125">
        <v>124</v>
      </c>
      <c r="B125">
        <v>1002508039</v>
      </c>
      <c r="C125">
        <v>3</v>
      </c>
      <c r="D125" t="s">
        <v>42</v>
      </c>
      <c r="E125">
        <v>5</v>
      </c>
      <c r="F125" t="s">
        <v>233</v>
      </c>
      <c r="G125" t="s">
        <v>101</v>
      </c>
      <c r="H125" t="s">
        <v>264</v>
      </c>
      <c r="I125" t="s">
        <v>213</v>
      </c>
      <c r="J125" t="s">
        <v>214</v>
      </c>
      <c r="K125" t="s">
        <v>149</v>
      </c>
      <c r="L125" t="s">
        <v>620</v>
      </c>
      <c r="M125" t="s">
        <v>76</v>
      </c>
      <c r="N125" t="s">
        <v>216</v>
      </c>
      <c r="O125" s="57">
        <v>46238.526342592595</v>
      </c>
      <c r="P125" s="57">
        <v>46239.956643518519</v>
      </c>
      <c r="Q125">
        <v>69358250</v>
      </c>
      <c r="R125">
        <v>3135917245</v>
      </c>
      <c r="S125">
        <v>152316231889</v>
      </c>
      <c r="T125" t="s">
        <v>1625</v>
      </c>
      <c r="U125" t="s">
        <v>1626</v>
      </c>
      <c r="V125" t="s">
        <v>1627</v>
      </c>
      <c r="Z125">
        <v>112.699966900099</v>
      </c>
      <c r="AA125">
        <v>-7.4489907985515096</v>
      </c>
      <c r="AB125" t="s">
        <v>1628</v>
      </c>
      <c r="AC125" t="s">
        <v>217</v>
      </c>
      <c r="AL125" t="s">
        <v>218</v>
      </c>
      <c r="AM125" t="s">
        <v>1629</v>
      </c>
      <c r="AN125" t="s">
        <v>6</v>
      </c>
      <c r="AO125" s="57">
        <v>46120.527719907404</v>
      </c>
      <c r="AP125" s="57">
        <v>46239.625</v>
      </c>
      <c r="AR125" t="s">
        <v>219</v>
      </c>
      <c r="AS125" t="s">
        <v>233</v>
      </c>
      <c r="AT125" t="s">
        <v>231</v>
      </c>
      <c r="AU125">
        <v>20260805</v>
      </c>
      <c r="AV125" t="s">
        <v>222</v>
      </c>
      <c r="AW125" t="s">
        <v>1040</v>
      </c>
      <c r="AX125" t="s">
        <v>223</v>
      </c>
      <c r="BA125" s="57">
        <v>46239.625</v>
      </c>
      <c r="BB125" t="s">
        <v>1629</v>
      </c>
      <c r="BC125">
        <v>2026</v>
      </c>
      <c r="BD125">
        <v>8</v>
      </c>
      <c r="BE125">
        <v>5</v>
      </c>
      <c r="BF125" s="6">
        <f t="shared" si="3"/>
        <v>46239</v>
      </c>
      <c r="BG125">
        <f t="shared" si="4"/>
        <v>-0.625</v>
      </c>
      <c r="BH125" t="str">
        <f t="shared" si="5"/>
        <v>COMPLY</v>
      </c>
      <c r="BI125" t="str">
        <f>VLOOKUP(H125,Sheet2!$A$1:$B$270,2,FALSE)</f>
        <v>SIDOARJO</v>
      </c>
    </row>
    <row r="126" spans="1:61">
      <c r="A126">
        <v>125</v>
      </c>
      <c r="B126">
        <v>1002516364</v>
      </c>
      <c r="C126">
        <v>3</v>
      </c>
      <c r="D126" t="s">
        <v>34</v>
      </c>
      <c r="E126">
        <v>5</v>
      </c>
      <c r="F126" t="s">
        <v>580</v>
      </c>
      <c r="G126" t="s">
        <v>84</v>
      </c>
      <c r="H126" t="s">
        <v>242</v>
      </c>
      <c r="I126" t="s">
        <v>213</v>
      </c>
      <c r="J126" t="s">
        <v>214</v>
      </c>
      <c r="K126" t="s">
        <v>149</v>
      </c>
      <c r="M126" t="s">
        <v>76</v>
      </c>
      <c r="N126" t="s">
        <v>216</v>
      </c>
      <c r="O126" s="57">
        <v>46243.431041666663</v>
      </c>
      <c r="P126" s="57">
        <v>46244.313252314816</v>
      </c>
      <c r="Q126">
        <v>69361755</v>
      </c>
      <c r="S126">
        <v>172424836840</v>
      </c>
      <c r="T126" t="s">
        <v>4668</v>
      </c>
      <c r="U126" t="s">
        <v>4669</v>
      </c>
      <c r="V126" t="s">
        <v>4670</v>
      </c>
      <c r="Z126">
        <v>115.0637388</v>
      </c>
      <c r="AA126">
        <v>-8.1278047999999998</v>
      </c>
      <c r="AB126" t="s">
        <v>4671</v>
      </c>
      <c r="AC126" t="s">
        <v>230</v>
      </c>
      <c r="AL126" t="s">
        <v>218</v>
      </c>
      <c r="AM126" t="s">
        <v>4672</v>
      </c>
      <c r="AN126" t="s">
        <v>6</v>
      </c>
      <c r="AO126" s="57">
        <v>46273.434502314813</v>
      </c>
      <c r="AP126" s="57">
        <v>46244.541666666664</v>
      </c>
      <c r="AR126" t="s">
        <v>219</v>
      </c>
      <c r="AS126" t="s">
        <v>220</v>
      </c>
      <c r="AT126" t="s">
        <v>231</v>
      </c>
      <c r="AU126">
        <v>20260810</v>
      </c>
      <c r="AV126" t="s">
        <v>222</v>
      </c>
      <c r="AW126" t="s">
        <v>567</v>
      </c>
      <c r="AX126" t="s">
        <v>223</v>
      </c>
      <c r="BA126" s="57">
        <v>46244.541666666664</v>
      </c>
      <c r="BB126" t="s">
        <v>4672</v>
      </c>
      <c r="BC126">
        <v>2026</v>
      </c>
      <c r="BD126">
        <v>8</v>
      </c>
      <c r="BE126">
        <v>10</v>
      </c>
      <c r="BF126" s="6">
        <f t="shared" si="3"/>
        <v>46244</v>
      </c>
      <c r="BG126">
        <f t="shared" si="4"/>
        <v>-0.54166666666424135</v>
      </c>
      <c r="BH126" t="str">
        <f t="shared" si="5"/>
        <v>COMPLY</v>
      </c>
      <c r="BI126" t="str">
        <f>VLOOKUP(H126,Sheet2!$A$1:$B$270,2,FALSE)</f>
        <v>SINGARAJA</v>
      </c>
    </row>
    <row r="127" spans="1:61">
      <c r="A127">
        <v>126</v>
      </c>
      <c r="B127">
        <v>1002516462</v>
      </c>
      <c r="C127">
        <v>3</v>
      </c>
      <c r="D127" t="s">
        <v>59</v>
      </c>
      <c r="E127">
        <v>4</v>
      </c>
      <c r="F127" t="s">
        <v>224</v>
      </c>
      <c r="G127" t="s">
        <v>322</v>
      </c>
      <c r="H127" t="s">
        <v>4673</v>
      </c>
      <c r="I127" t="s">
        <v>213</v>
      </c>
      <c r="J127" t="s">
        <v>214</v>
      </c>
      <c r="K127" t="s">
        <v>149</v>
      </c>
      <c r="L127" t="s">
        <v>215</v>
      </c>
      <c r="M127" t="s">
        <v>76</v>
      </c>
      <c r="N127" t="s">
        <v>216</v>
      </c>
      <c r="O127" s="57">
        <v>46243.51803240741</v>
      </c>
      <c r="P127" s="57">
        <v>46244.729733796295</v>
      </c>
      <c r="Q127">
        <v>69361851</v>
      </c>
      <c r="S127">
        <v>143395108273</v>
      </c>
      <c r="T127" t="s">
        <v>4674</v>
      </c>
      <c r="U127" t="s">
        <v>6323</v>
      </c>
      <c r="V127" t="s">
        <v>4675</v>
      </c>
      <c r="Z127">
        <v>109.559673614204</v>
      </c>
      <c r="AA127">
        <v>-7.43927841419689</v>
      </c>
      <c r="AB127" t="s">
        <v>4676</v>
      </c>
      <c r="AC127" t="s">
        <v>237</v>
      </c>
      <c r="AL127" t="s">
        <v>218</v>
      </c>
      <c r="AM127" t="s">
        <v>4677</v>
      </c>
      <c r="AN127" t="s">
        <v>6</v>
      </c>
      <c r="AO127" s="57">
        <v>46273.527696759258</v>
      </c>
      <c r="AP127" s="57">
        <v>46247.625</v>
      </c>
      <c r="AR127" t="s">
        <v>219</v>
      </c>
      <c r="AS127" t="s">
        <v>4678</v>
      </c>
      <c r="AT127" t="s">
        <v>231</v>
      </c>
      <c r="AU127">
        <v>20260810</v>
      </c>
      <c r="AV127" t="s">
        <v>222</v>
      </c>
      <c r="AW127" t="s">
        <v>1067</v>
      </c>
      <c r="AX127" t="s">
        <v>223</v>
      </c>
      <c r="BA127" s="57">
        <v>46247.625</v>
      </c>
      <c r="BB127" t="s">
        <v>4677</v>
      </c>
      <c r="BC127">
        <v>2026</v>
      </c>
      <c r="BD127">
        <v>8</v>
      </c>
      <c r="BE127">
        <v>10</v>
      </c>
      <c r="BF127" s="6">
        <f t="shared" si="3"/>
        <v>46244</v>
      </c>
      <c r="BG127">
        <f t="shared" si="4"/>
        <v>-3.625</v>
      </c>
      <c r="BH127" t="str">
        <f t="shared" si="5"/>
        <v>COMPLY</v>
      </c>
      <c r="BI127" t="e">
        <f>VLOOKUP(H127,Sheet2!$A$1:$B$270,2,FALSE)</f>
        <v>#N/A</v>
      </c>
    </row>
    <row r="128" spans="1:61">
      <c r="A128">
        <v>127</v>
      </c>
      <c r="B128">
        <v>1002515751</v>
      </c>
      <c r="C128">
        <v>3</v>
      </c>
      <c r="D128" t="s">
        <v>55</v>
      </c>
      <c r="E128">
        <v>5</v>
      </c>
      <c r="F128" t="s">
        <v>315</v>
      </c>
      <c r="G128" t="s">
        <v>124</v>
      </c>
      <c r="H128" t="s">
        <v>399</v>
      </c>
      <c r="I128" t="s">
        <v>213</v>
      </c>
      <c r="J128" t="s">
        <v>214</v>
      </c>
      <c r="K128" t="s">
        <v>149</v>
      </c>
      <c r="L128" t="s">
        <v>215</v>
      </c>
      <c r="M128" t="s">
        <v>76</v>
      </c>
      <c r="N128" t="s">
        <v>216</v>
      </c>
      <c r="O128" s="57">
        <v>46242.447187500002</v>
      </c>
      <c r="P128" s="57">
        <v>46243.835462962961</v>
      </c>
      <c r="Q128">
        <v>69361333</v>
      </c>
      <c r="S128">
        <v>152302236102</v>
      </c>
      <c r="T128" t="s">
        <v>4679</v>
      </c>
      <c r="U128" t="s">
        <v>4680</v>
      </c>
      <c r="V128" t="s">
        <v>4681</v>
      </c>
      <c r="Z128">
        <v>112.722636368194</v>
      </c>
      <c r="AA128">
        <v>-7.3488283326413599</v>
      </c>
      <c r="AB128" t="s">
        <v>4682</v>
      </c>
      <c r="AC128" t="s">
        <v>237</v>
      </c>
      <c r="AL128" t="s">
        <v>218</v>
      </c>
      <c r="AM128" t="s">
        <v>4683</v>
      </c>
      <c r="AN128" t="s">
        <v>6</v>
      </c>
      <c r="AO128" s="57">
        <v>46242.454826388886</v>
      </c>
      <c r="AP128" s="57">
        <v>46243.333333333336</v>
      </c>
      <c r="AR128" t="s">
        <v>219</v>
      </c>
      <c r="AS128" t="s">
        <v>631</v>
      </c>
      <c r="AT128" t="s">
        <v>231</v>
      </c>
      <c r="AU128">
        <v>20260809</v>
      </c>
      <c r="AV128" t="s">
        <v>222</v>
      </c>
      <c r="AW128" t="s">
        <v>1060</v>
      </c>
      <c r="AX128" t="s">
        <v>223</v>
      </c>
      <c r="BA128" s="57">
        <v>46243.333333333336</v>
      </c>
      <c r="BB128" t="s">
        <v>4683</v>
      </c>
      <c r="BC128">
        <v>2026</v>
      </c>
      <c r="BD128">
        <v>8</v>
      </c>
      <c r="BE128">
        <v>9</v>
      </c>
      <c r="BF128" s="6">
        <f t="shared" si="3"/>
        <v>46243</v>
      </c>
      <c r="BG128">
        <f t="shared" si="4"/>
        <v>-0.33333333333575865</v>
      </c>
      <c r="BH128" t="str">
        <f t="shared" si="5"/>
        <v>COMPLY</v>
      </c>
      <c r="BI128" t="str">
        <f>VLOOKUP(H128,Sheet2!$A$1:$B$270,2,FALSE)</f>
        <v>SURABAYA SELATAN</v>
      </c>
    </row>
    <row r="129" spans="1:61">
      <c r="A129">
        <v>128</v>
      </c>
      <c r="B129">
        <v>1002513435</v>
      </c>
      <c r="C129">
        <v>3</v>
      </c>
      <c r="D129" t="s">
        <v>38</v>
      </c>
      <c r="E129">
        <v>5</v>
      </c>
      <c r="F129" t="s">
        <v>90</v>
      </c>
      <c r="G129" t="s">
        <v>96</v>
      </c>
      <c r="H129" t="s">
        <v>291</v>
      </c>
      <c r="I129" t="s">
        <v>213</v>
      </c>
      <c r="J129" t="s">
        <v>214</v>
      </c>
      <c r="K129" t="s">
        <v>149</v>
      </c>
      <c r="L129" t="s">
        <v>215</v>
      </c>
      <c r="M129" t="s">
        <v>76</v>
      </c>
      <c r="N129" t="s">
        <v>216</v>
      </c>
      <c r="O129" s="57">
        <v>46240.765925925924</v>
      </c>
      <c r="P129" s="57">
        <v>46241.55641203704</v>
      </c>
      <c r="Q129">
        <v>69360322</v>
      </c>
      <c r="S129">
        <v>152608207569</v>
      </c>
      <c r="T129" t="s">
        <v>1630</v>
      </c>
      <c r="U129" t="s">
        <v>1631</v>
      </c>
      <c r="V129" t="s">
        <v>1632</v>
      </c>
      <c r="Z129">
        <v>111.71340571503301</v>
      </c>
      <c r="AA129">
        <v>-8.0887429214024902</v>
      </c>
      <c r="AB129" t="s">
        <v>1633</v>
      </c>
      <c r="AC129" t="s">
        <v>237</v>
      </c>
      <c r="AL129" t="s">
        <v>218</v>
      </c>
      <c r="AM129" t="s">
        <v>1634</v>
      </c>
      <c r="AN129" t="s">
        <v>6</v>
      </c>
      <c r="AO129" s="57">
        <v>46181.777743055558</v>
      </c>
      <c r="AP129" s="57">
        <v>46241.625</v>
      </c>
      <c r="AR129" t="s">
        <v>219</v>
      </c>
      <c r="AS129" t="s">
        <v>96</v>
      </c>
      <c r="AT129" t="s">
        <v>231</v>
      </c>
      <c r="AU129">
        <v>20260807</v>
      </c>
      <c r="AV129" t="s">
        <v>222</v>
      </c>
      <c r="AW129" t="s">
        <v>1056</v>
      </c>
      <c r="AX129" t="s">
        <v>223</v>
      </c>
      <c r="BA129" s="57">
        <v>46241.625</v>
      </c>
      <c r="BB129" t="s">
        <v>1634</v>
      </c>
      <c r="BC129">
        <v>2026</v>
      </c>
      <c r="BD129">
        <v>8</v>
      </c>
      <c r="BE129">
        <v>7</v>
      </c>
      <c r="BF129" s="6">
        <f t="shared" si="3"/>
        <v>46241</v>
      </c>
      <c r="BG129">
        <f t="shared" si="4"/>
        <v>-0.625</v>
      </c>
      <c r="BH129" t="str">
        <f t="shared" si="5"/>
        <v>COMPLY</v>
      </c>
      <c r="BI129" t="str">
        <f>VLOOKUP(H129,Sheet2!$A$1:$B$270,2,FALSE)</f>
        <v>PONOROGO</v>
      </c>
    </row>
    <row r="130" spans="1:61">
      <c r="A130">
        <v>129</v>
      </c>
      <c r="B130">
        <v>1002517195</v>
      </c>
      <c r="C130">
        <v>3</v>
      </c>
      <c r="D130" t="s">
        <v>38</v>
      </c>
      <c r="E130">
        <v>5</v>
      </c>
      <c r="F130" t="s">
        <v>90</v>
      </c>
      <c r="G130" t="s">
        <v>93</v>
      </c>
      <c r="H130" t="s">
        <v>304</v>
      </c>
      <c r="I130" t="s">
        <v>213</v>
      </c>
      <c r="J130" t="s">
        <v>214</v>
      </c>
      <c r="K130" t="s">
        <v>149</v>
      </c>
      <c r="L130" t="s">
        <v>215</v>
      </c>
      <c r="M130" t="s">
        <v>225</v>
      </c>
      <c r="N130" t="s">
        <v>216</v>
      </c>
      <c r="O130" s="57">
        <v>46244.428437499999</v>
      </c>
      <c r="P130" s="57">
        <v>46245.337511574071</v>
      </c>
      <c r="Q130">
        <v>69362201</v>
      </c>
      <c r="S130">
        <v>152611229868</v>
      </c>
      <c r="T130" t="s">
        <v>6324</v>
      </c>
      <c r="U130" t="s">
        <v>6325</v>
      </c>
      <c r="V130" t="s">
        <v>6326</v>
      </c>
      <c r="Z130">
        <v>111.938289577475</v>
      </c>
      <c r="AA130">
        <v>-7.6020775298222603</v>
      </c>
      <c r="AB130" t="s">
        <v>6327</v>
      </c>
      <c r="AC130" t="s">
        <v>237</v>
      </c>
      <c r="AL130" t="s">
        <v>218</v>
      </c>
      <c r="AM130" t="s">
        <v>6328</v>
      </c>
      <c r="AN130" t="s">
        <v>6</v>
      </c>
      <c r="AO130" s="57">
        <v>46303.433958333335</v>
      </c>
      <c r="AP130" s="57">
        <v>46245.333333333336</v>
      </c>
      <c r="AR130" t="s">
        <v>18</v>
      </c>
      <c r="AS130" t="s">
        <v>220</v>
      </c>
      <c r="AT130" t="s">
        <v>231</v>
      </c>
      <c r="AV130" t="s">
        <v>227</v>
      </c>
      <c r="AW130" t="s">
        <v>1066</v>
      </c>
      <c r="AX130" t="s">
        <v>223</v>
      </c>
      <c r="BA130" s="57">
        <v>46245.333333333336</v>
      </c>
      <c r="BB130" t="s">
        <v>6328</v>
      </c>
      <c r="BF130" s="6" t="e">
        <f t="shared" si="3"/>
        <v>#NUM!</v>
      </c>
      <c r="BG130" t="e">
        <f t="shared" si="4"/>
        <v>#NUM!</v>
      </c>
      <c r="BH130" t="e">
        <f t="shared" si="5"/>
        <v>#NUM!</v>
      </c>
      <c r="BI130" t="str">
        <f>VLOOKUP(H130,Sheet2!$A$1:$B$270,2,FALSE)</f>
        <v>NGANJUK</v>
      </c>
    </row>
    <row r="131" spans="1:61">
      <c r="A131">
        <v>130</v>
      </c>
      <c r="B131">
        <v>1002505021</v>
      </c>
      <c r="C131">
        <v>3</v>
      </c>
      <c r="D131" t="s">
        <v>55</v>
      </c>
      <c r="E131">
        <v>5</v>
      </c>
      <c r="F131" t="s">
        <v>267</v>
      </c>
      <c r="G131" t="s">
        <v>126</v>
      </c>
      <c r="H131" t="s">
        <v>268</v>
      </c>
      <c r="I131" t="s">
        <v>213</v>
      </c>
      <c r="J131" t="s">
        <v>214</v>
      </c>
      <c r="K131" t="s">
        <v>149</v>
      </c>
      <c r="L131" t="s">
        <v>215</v>
      </c>
      <c r="M131" t="s">
        <v>76</v>
      </c>
      <c r="N131" t="s">
        <v>216</v>
      </c>
      <c r="O131" s="57">
        <v>46236.34579861111</v>
      </c>
      <c r="P131" s="57">
        <v>46237.722488425927</v>
      </c>
      <c r="Q131">
        <v>69356921</v>
      </c>
      <c r="S131">
        <v>152413165505</v>
      </c>
      <c r="T131" t="s">
        <v>1635</v>
      </c>
      <c r="U131" t="s">
        <v>1636</v>
      </c>
      <c r="V131" t="s">
        <v>1637</v>
      </c>
      <c r="Z131">
        <v>112.72101704031201</v>
      </c>
      <c r="AA131">
        <v>-7.2576461263273604</v>
      </c>
      <c r="AB131" t="s">
        <v>1638</v>
      </c>
      <c r="AC131" t="s">
        <v>217</v>
      </c>
      <c r="AL131" t="s">
        <v>218</v>
      </c>
      <c r="AM131" t="s">
        <v>1639</v>
      </c>
      <c r="AN131" t="s">
        <v>6</v>
      </c>
      <c r="AO131" s="57">
        <v>46061.350636574076</v>
      </c>
      <c r="AP131" s="57">
        <v>46237.333333333336</v>
      </c>
      <c r="AR131" t="s">
        <v>219</v>
      </c>
      <c r="AS131" t="s">
        <v>610</v>
      </c>
      <c r="AT131" t="s">
        <v>231</v>
      </c>
      <c r="AU131">
        <v>20260803</v>
      </c>
      <c r="AV131" t="s">
        <v>222</v>
      </c>
      <c r="AW131" t="s">
        <v>1067</v>
      </c>
      <c r="AX131" t="s">
        <v>223</v>
      </c>
      <c r="BA131" s="57">
        <v>46237.333333333336</v>
      </c>
      <c r="BB131" t="s">
        <v>1639</v>
      </c>
      <c r="BC131">
        <v>2026</v>
      </c>
      <c r="BD131">
        <v>8</v>
      </c>
      <c r="BE131">
        <v>3</v>
      </c>
      <c r="BF131" s="6">
        <f t="shared" ref="BF131:BF194" si="6">DATE(BC131,BD131,BE131)</f>
        <v>46237</v>
      </c>
      <c r="BG131">
        <f t="shared" ref="BG131:BG194" si="7">BF131-BA131</f>
        <v>-0.33333333333575865</v>
      </c>
      <c r="BH131" t="str">
        <f t="shared" ref="BH131:BH194" si="8">IF(BG131=1,"COMPLY",IF(BG131&lt;1,"COMPLY","NOT COMPLY"))</f>
        <v>COMPLY</v>
      </c>
      <c r="BI131" t="str">
        <f>VLOOKUP(H131,Sheet2!$A$1:$B$270,2,FALSE)</f>
        <v>SURABAYA SELATAN</v>
      </c>
    </row>
    <row r="132" spans="1:61">
      <c r="A132">
        <v>131</v>
      </c>
      <c r="B132">
        <v>1002508319</v>
      </c>
      <c r="C132">
        <v>3</v>
      </c>
      <c r="D132" t="s">
        <v>55</v>
      </c>
      <c r="E132">
        <v>5</v>
      </c>
      <c r="F132" t="s">
        <v>315</v>
      </c>
      <c r="G132" t="s">
        <v>124</v>
      </c>
      <c r="H132" t="s">
        <v>338</v>
      </c>
      <c r="I132" t="s">
        <v>213</v>
      </c>
      <c r="J132" t="s">
        <v>214</v>
      </c>
      <c r="K132" t="s">
        <v>149</v>
      </c>
      <c r="M132" t="s">
        <v>76</v>
      </c>
      <c r="N132" t="s">
        <v>622</v>
      </c>
      <c r="O132" s="57">
        <v>46238.57435185185</v>
      </c>
      <c r="P132" s="57">
        <v>46241.798009259262</v>
      </c>
      <c r="Q132">
        <v>66525052</v>
      </c>
      <c r="S132">
        <v>152306253171</v>
      </c>
      <c r="T132" t="s">
        <v>1051</v>
      </c>
      <c r="U132" t="s">
        <v>1640</v>
      </c>
      <c r="V132" t="s">
        <v>1641</v>
      </c>
      <c r="Z132">
        <v>112.727100369114</v>
      </c>
      <c r="AA132">
        <v>-7.3123265180214903</v>
      </c>
      <c r="AB132" t="s">
        <v>1642</v>
      </c>
      <c r="AC132" t="s">
        <v>226</v>
      </c>
      <c r="AL132" t="s">
        <v>218</v>
      </c>
      <c r="AM132" t="s">
        <v>1643</v>
      </c>
      <c r="AN132" t="s">
        <v>6</v>
      </c>
      <c r="AO132" s="57">
        <v>46120.579826388886</v>
      </c>
      <c r="AP132" s="57">
        <v>46243.625</v>
      </c>
      <c r="AR132" t="s">
        <v>219</v>
      </c>
      <c r="AS132" t="s">
        <v>631</v>
      </c>
      <c r="AT132" t="s">
        <v>231</v>
      </c>
      <c r="AU132">
        <v>20260807</v>
      </c>
      <c r="AV132" t="s">
        <v>222</v>
      </c>
      <c r="AW132" t="s">
        <v>618</v>
      </c>
      <c r="AX132" t="s">
        <v>223</v>
      </c>
      <c r="BA132" s="57">
        <v>46243.625</v>
      </c>
      <c r="BB132" t="s">
        <v>1643</v>
      </c>
      <c r="BC132">
        <v>2026</v>
      </c>
      <c r="BD132">
        <v>8</v>
      </c>
      <c r="BE132">
        <v>7</v>
      </c>
      <c r="BF132" s="6">
        <f t="shared" si="6"/>
        <v>46241</v>
      </c>
      <c r="BG132">
        <f t="shared" si="7"/>
        <v>-2.625</v>
      </c>
      <c r="BH132" t="str">
        <f t="shared" si="8"/>
        <v>COMPLY</v>
      </c>
      <c r="BI132" t="str">
        <f>VLOOKUP(H132,Sheet2!$A$1:$B$270,2,FALSE)</f>
        <v>SURABAYA SELATAN</v>
      </c>
    </row>
    <row r="133" spans="1:61">
      <c r="A133">
        <v>132</v>
      </c>
      <c r="B133">
        <v>1002513632</v>
      </c>
      <c r="C133">
        <v>3</v>
      </c>
      <c r="D133" t="s">
        <v>38</v>
      </c>
      <c r="E133">
        <v>5</v>
      </c>
      <c r="F133" t="s">
        <v>251</v>
      </c>
      <c r="G133" t="s">
        <v>91</v>
      </c>
      <c r="H133" t="s">
        <v>400</v>
      </c>
      <c r="I133" t="s">
        <v>213</v>
      </c>
      <c r="J133" t="s">
        <v>214</v>
      </c>
      <c r="K133" t="s">
        <v>149</v>
      </c>
      <c r="L133" t="s">
        <v>215</v>
      </c>
      <c r="M133" t="s">
        <v>76</v>
      </c>
      <c r="N133" t="s">
        <v>216</v>
      </c>
      <c r="O133" s="57">
        <v>46241.322175925925</v>
      </c>
      <c r="P133" s="57">
        <v>46244.671388888892</v>
      </c>
      <c r="Q133">
        <v>69360391</v>
      </c>
      <c r="S133">
        <v>152703903456</v>
      </c>
      <c r="T133" t="s">
        <v>4684</v>
      </c>
      <c r="U133" t="s">
        <v>4685</v>
      </c>
      <c r="V133" t="s">
        <v>4686</v>
      </c>
      <c r="Z133">
        <v>112.6161731</v>
      </c>
      <c r="AA133">
        <v>-7.9575198</v>
      </c>
      <c r="AB133" t="s">
        <v>4687</v>
      </c>
      <c r="AC133" t="s">
        <v>237</v>
      </c>
      <c r="AL133" t="s">
        <v>218</v>
      </c>
      <c r="AM133" t="s">
        <v>4688</v>
      </c>
      <c r="AN133" t="s">
        <v>6</v>
      </c>
      <c r="AO133" s="57">
        <v>46211.330023148148</v>
      </c>
      <c r="AP133" s="57">
        <v>46244.333333333336</v>
      </c>
      <c r="AR133" t="s">
        <v>219</v>
      </c>
      <c r="AS133" t="s">
        <v>586</v>
      </c>
      <c r="AT133" t="s">
        <v>231</v>
      </c>
      <c r="AU133">
        <v>20260810</v>
      </c>
      <c r="AV133" t="s">
        <v>222</v>
      </c>
      <c r="AW133" t="s">
        <v>1060</v>
      </c>
      <c r="AX133" t="s">
        <v>223</v>
      </c>
      <c r="BA133" s="57">
        <v>46244.333333333336</v>
      </c>
      <c r="BB133" t="s">
        <v>4688</v>
      </c>
      <c r="BC133">
        <v>2026</v>
      </c>
      <c r="BD133">
        <v>8</v>
      </c>
      <c r="BE133">
        <v>10</v>
      </c>
      <c r="BF133" s="6">
        <f t="shared" si="6"/>
        <v>46244</v>
      </c>
      <c r="BG133">
        <f t="shared" si="7"/>
        <v>-0.33333333333575865</v>
      </c>
      <c r="BH133" t="str">
        <f t="shared" si="8"/>
        <v>COMPLY</v>
      </c>
      <c r="BI133" t="str">
        <f>VLOOKUP(H133,Sheet2!$A$1:$B$270,2,FALSE)</f>
        <v>MALANG</v>
      </c>
    </row>
    <row r="134" spans="1:61">
      <c r="A134">
        <v>133</v>
      </c>
      <c r="B134">
        <v>1002517580</v>
      </c>
      <c r="C134">
        <v>3</v>
      </c>
      <c r="D134" t="s">
        <v>34</v>
      </c>
      <c r="E134">
        <v>5</v>
      </c>
      <c r="F134" t="s">
        <v>580</v>
      </c>
      <c r="G134" t="s">
        <v>84</v>
      </c>
      <c r="H134" t="s">
        <v>242</v>
      </c>
      <c r="I134" t="s">
        <v>213</v>
      </c>
      <c r="J134" t="s">
        <v>214</v>
      </c>
      <c r="K134" t="s">
        <v>149</v>
      </c>
      <c r="M134" t="s">
        <v>76</v>
      </c>
      <c r="N134" t="s">
        <v>216</v>
      </c>
      <c r="O134" s="57">
        <v>46244.50341435185</v>
      </c>
      <c r="P134" s="57">
        <v>46244.613159722219</v>
      </c>
      <c r="Q134">
        <v>69360310</v>
      </c>
      <c r="S134">
        <v>172424836878</v>
      </c>
      <c r="T134" t="s">
        <v>3103</v>
      </c>
      <c r="U134" t="s">
        <v>6329</v>
      </c>
      <c r="V134" t="s">
        <v>6330</v>
      </c>
      <c r="Z134">
        <v>115.3245606</v>
      </c>
      <c r="AA134">
        <v>-8.1200947299999999</v>
      </c>
      <c r="AB134" t="s">
        <v>3106</v>
      </c>
      <c r="AC134" t="s">
        <v>217</v>
      </c>
      <c r="AL134" t="s">
        <v>218</v>
      </c>
      <c r="AM134" t="s">
        <v>6331</v>
      </c>
      <c r="AN134" t="s">
        <v>6</v>
      </c>
      <c r="AO134" s="57">
        <v>46303.506898148145</v>
      </c>
      <c r="AR134" t="s">
        <v>219</v>
      </c>
      <c r="AS134" t="s">
        <v>220</v>
      </c>
      <c r="AT134" t="s">
        <v>231</v>
      </c>
      <c r="AU134">
        <v>20260810</v>
      </c>
      <c r="AV134" t="s">
        <v>222</v>
      </c>
      <c r="AW134" t="s">
        <v>566</v>
      </c>
      <c r="AX134" t="s">
        <v>223</v>
      </c>
      <c r="BA134" s="57">
        <v>46244.291666666664</v>
      </c>
      <c r="BB134" t="s">
        <v>6331</v>
      </c>
      <c r="BC134">
        <v>2026</v>
      </c>
      <c r="BD134">
        <v>8</v>
      </c>
      <c r="BE134">
        <v>10</v>
      </c>
      <c r="BF134" s="6">
        <f t="shared" si="6"/>
        <v>46244</v>
      </c>
      <c r="BG134">
        <f t="shared" si="7"/>
        <v>-0.29166666666424135</v>
      </c>
      <c r="BH134" t="str">
        <f t="shared" si="8"/>
        <v>COMPLY</v>
      </c>
      <c r="BI134" t="str">
        <f>VLOOKUP(H134,Sheet2!$A$1:$B$270,2,FALSE)</f>
        <v>SINGARAJA</v>
      </c>
    </row>
    <row r="135" spans="1:61">
      <c r="A135">
        <v>134</v>
      </c>
      <c r="B135">
        <v>1002512295</v>
      </c>
      <c r="C135">
        <v>3</v>
      </c>
      <c r="D135" t="s">
        <v>49</v>
      </c>
      <c r="E135">
        <v>4</v>
      </c>
      <c r="F135" t="s">
        <v>247</v>
      </c>
      <c r="G135" t="s">
        <v>248</v>
      </c>
      <c r="H135" t="s">
        <v>633</v>
      </c>
      <c r="I135" t="s">
        <v>213</v>
      </c>
      <c r="J135" t="s">
        <v>214</v>
      </c>
      <c r="K135" t="s">
        <v>149</v>
      </c>
      <c r="L135" t="s">
        <v>620</v>
      </c>
      <c r="M135" t="s">
        <v>76</v>
      </c>
      <c r="N135" t="s">
        <v>216</v>
      </c>
      <c r="O135" s="57">
        <v>46240.538854166669</v>
      </c>
      <c r="P135" s="57">
        <v>46241.56894675926</v>
      </c>
      <c r="Q135">
        <v>69359936</v>
      </c>
      <c r="R135">
        <v>2435320572</v>
      </c>
      <c r="S135">
        <v>141420144943</v>
      </c>
      <c r="T135" t="s">
        <v>1644</v>
      </c>
      <c r="U135" t="s">
        <v>1645</v>
      </c>
      <c r="V135" t="s">
        <v>1646</v>
      </c>
      <c r="Z135">
        <v>110.36413449794</v>
      </c>
      <c r="AA135">
        <v>-6.9877037037879397</v>
      </c>
      <c r="AB135" t="s">
        <v>1647</v>
      </c>
      <c r="AC135" t="s">
        <v>217</v>
      </c>
      <c r="AL135" t="s">
        <v>218</v>
      </c>
      <c r="AM135" t="s">
        <v>1648</v>
      </c>
      <c r="AN135" t="s">
        <v>6</v>
      </c>
      <c r="AO135" s="57">
        <v>46181.549212962964</v>
      </c>
      <c r="AP135" s="57">
        <v>46241.541666666664</v>
      </c>
      <c r="AR135" t="s">
        <v>219</v>
      </c>
      <c r="AS135" t="s">
        <v>266</v>
      </c>
      <c r="AT135" t="s">
        <v>231</v>
      </c>
      <c r="AU135">
        <v>20260807</v>
      </c>
      <c r="AV135" t="s">
        <v>222</v>
      </c>
      <c r="AW135" t="s">
        <v>1092</v>
      </c>
      <c r="AX135" t="s">
        <v>223</v>
      </c>
      <c r="BA135" s="57">
        <v>46241.541666666664</v>
      </c>
      <c r="BB135" t="s">
        <v>1648</v>
      </c>
      <c r="BC135">
        <v>2026</v>
      </c>
      <c r="BD135">
        <v>8</v>
      </c>
      <c r="BE135">
        <v>7</v>
      </c>
      <c r="BF135" s="6">
        <f t="shared" si="6"/>
        <v>46241</v>
      </c>
      <c r="BG135">
        <f t="shared" si="7"/>
        <v>-0.54166666666424135</v>
      </c>
      <c r="BH135" t="str">
        <f t="shared" si="8"/>
        <v>COMPLY</v>
      </c>
      <c r="BI135" t="e">
        <f>VLOOKUP(H135,Sheet2!$A$1:$B$270,2,FALSE)</f>
        <v>#N/A</v>
      </c>
    </row>
    <row r="136" spans="1:61">
      <c r="A136">
        <v>135</v>
      </c>
      <c r="B136">
        <v>1002507154</v>
      </c>
      <c r="C136">
        <v>3</v>
      </c>
      <c r="D136" t="s">
        <v>59</v>
      </c>
      <c r="E136">
        <v>4</v>
      </c>
      <c r="F136" t="s">
        <v>224</v>
      </c>
      <c r="G136" t="s">
        <v>224</v>
      </c>
      <c r="H136" t="s">
        <v>1019</v>
      </c>
      <c r="I136" t="s">
        <v>213</v>
      </c>
      <c r="J136" t="s">
        <v>214</v>
      </c>
      <c r="K136" t="s">
        <v>149</v>
      </c>
      <c r="L136" t="s">
        <v>215</v>
      </c>
      <c r="M136" t="s">
        <v>76</v>
      </c>
      <c r="N136" t="s">
        <v>216</v>
      </c>
      <c r="O136" s="57">
        <v>46238.411770833336</v>
      </c>
      <c r="P136" s="57">
        <v>46239.731145833335</v>
      </c>
      <c r="Q136">
        <v>69358018</v>
      </c>
      <c r="S136">
        <v>143387115757</v>
      </c>
      <c r="T136" t="s">
        <v>1649</v>
      </c>
      <c r="U136" t="s">
        <v>1650</v>
      </c>
      <c r="V136" t="s">
        <v>1651</v>
      </c>
      <c r="Z136">
        <v>108.9847327</v>
      </c>
      <c r="AA136">
        <v>-7.3947370000000001</v>
      </c>
      <c r="AB136" t="s">
        <v>1652</v>
      </c>
      <c r="AC136" t="s">
        <v>237</v>
      </c>
      <c r="AL136" t="s">
        <v>218</v>
      </c>
      <c r="AM136" t="s">
        <v>1518</v>
      </c>
      <c r="AN136" t="s">
        <v>6</v>
      </c>
      <c r="AO136" s="57">
        <v>46120.413553240738</v>
      </c>
      <c r="AP136" s="57">
        <v>46239.333333333336</v>
      </c>
      <c r="AR136" t="s">
        <v>219</v>
      </c>
      <c r="AS136" t="s">
        <v>1020</v>
      </c>
      <c r="AT136" t="s">
        <v>231</v>
      </c>
      <c r="AU136">
        <v>20260805</v>
      </c>
      <c r="AV136" t="s">
        <v>222</v>
      </c>
      <c r="AW136" t="s">
        <v>1067</v>
      </c>
      <c r="AX136" t="s">
        <v>223</v>
      </c>
      <c r="BA136" s="57">
        <v>46239.333333333336</v>
      </c>
      <c r="BB136" t="s">
        <v>1518</v>
      </c>
      <c r="BC136">
        <v>2026</v>
      </c>
      <c r="BD136">
        <v>8</v>
      </c>
      <c r="BE136">
        <v>5</v>
      </c>
      <c r="BF136" s="6">
        <f t="shared" si="6"/>
        <v>46239</v>
      </c>
      <c r="BG136">
        <f t="shared" si="7"/>
        <v>-0.33333333333575865</v>
      </c>
      <c r="BH136" t="str">
        <f t="shared" si="8"/>
        <v>COMPLY</v>
      </c>
      <c r="BI136" t="e">
        <f>VLOOKUP(H136,Sheet2!$A$1:$B$270,2,FALSE)</f>
        <v>#N/A</v>
      </c>
    </row>
    <row r="137" spans="1:61">
      <c r="A137">
        <v>136</v>
      </c>
      <c r="B137">
        <v>1002505594</v>
      </c>
      <c r="C137">
        <v>3</v>
      </c>
      <c r="D137" t="s">
        <v>34</v>
      </c>
      <c r="E137">
        <v>5</v>
      </c>
      <c r="F137" t="s">
        <v>580</v>
      </c>
      <c r="G137" t="s">
        <v>84</v>
      </c>
      <c r="H137" t="s">
        <v>422</v>
      </c>
      <c r="I137" t="s">
        <v>213</v>
      </c>
      <c r="J137" t="s">
        <v>214</v>
      </c>
      <c r="K137" t="s">
        <v>149</v>
      </c>
      <c r="L137" t="s">
        <v>215</v>
      </c>
      <c r="M137" t="s">
        <v>279</v>
      </c>
      <c r="N137" t="s">
        <v>216</v>
      </c>
      <c r="O137" s="57">
        <v>46237.388842592591</v>
      </c>
      <c r="P137" s="57">
        <v>46238.859872685185</v>
      </c>
      <c r="Q137">
        <v>69357245</v>
      </c>
      <c r="S137">
        <v>172406214840</v>
      </c>
      <c r="T137" t="s">
        <v>1653</v>
      </c>
      <c r="U137" t="s">
        <v>1654</v>
      </c>
      <c r="V137" t="s">
        <v>1655</v>
      </c>
      <c r="Z137">
        <v>115.25451700000001</v>
      </c>
      <c r="AA137">
        <v>-8.2236510000000003</v>
      </c>
      <c r="AB137" t="s">
        <v>1656</v>
      </c>
      <c r="AC137" t="s">
        <v>237</v>
      </c>
      <c r="AL137" t="s">
        <v>218</v>
      </c>
      <c r="AM137" t="s">
        <v>1657</v>
      </c>
      <c r="AN137" t="s">
        <v>6</v>
      </c>
      <c r="AO137" s="57">
        <v>46089.392812500002</v>
      </c>
      <c r="AP137" s="57">
        <v>46238.333333333336</v>
      </c>
      <c r="AQ137" t="s">
        <v>570</v>
      </c>
      <c r="AR137" t="s">
        <v>280</v>
      </c>
      <c r="AS137" t="s">
        <v>220</v>
      </c>
      <c r="AT137" t="s">
        <v>231</v>
      </c>
      <c r="AV137" t="s">
        <v>1658</v>
      </c>
      <c r="AW137" t="s">
        <v>1056</v>
      </c>
      <c r="AX137" t="s">
        <v>223</v>
      </c>
      <c r="BA137" s="57">
        <v>46238.333333333336</v>
      </c>
      <c r="BB137" t="s">
        <v>1657</v>
      </c>
      <c r="BF137" s="6" t="e">
        <f t="shared" si="6"/>
        <v>#NUM!</v>
      </c>
      <c r="BG137" t="e">
        <f t="shared" si="7"/>
        <v>#NUM!</v>
      </c>
      <c r="BH137" t="e">
        <f t="shared" si="8"/>
        <v>#NUM!</v>
      </c>
      <c r="BI137" t="str">
        <f>VLOOKUP(H137,Sheet2!$A$1:$B$270,2,FALSE)</f>
        <v>SINGARAJA</v>
      </c>
    </row>
    <row r="138" spans="1:61">
      <c r="A138">
        <v>137</v>
      </c>
      <c r="B138">
        <v>1002517492</v>
      </c>
      <c r="C138">
        <v>3</v>
      </c>
      <c r="D138" t="s">
        <v>38</v>
      </c>
      <c r="E138">
        <v>5</v>
      </c>
      <c r="F138" t="s">
        <v>90</v>
      </c>
      <c r="G138" t="s">
        <v>98</v>
      </c>
      <c r="H138" t="s">
        <v>406</v>
      </c>
      <c r="I138" t="s">
        <v>213</v>
      </c>
      <c r="J138" t="s">
        <v>214</v>
      </c>
      <c r="K138" t="s">
        <v>149</v>
      </c>
      <c r="M138" t="s">
        <v>76</v>
      </c>
      <c r="N138" t="s">
        <v>216</v>
      </c>
      <c r="O138" s="57">
        <v>46244.488668981481</v>
      </c>
      <c r="P138" s="57">
        <v>46244.711064814815</v>
      </c>
      <c r="Q138">
        <v>69361530</v>
      </c>
      <c r="S138">
        <v>152622209045</v>
      </c>
      <c r="T138" t="s">
        <v>5711</v>
      </c>
      <c r="U138" t="s">
        <v>6332</v>
      </c>
      <c r="V138" t="s">
        <v>6333</v>
      </c>
      <c r="Z138">
        <v>111.823453</v>
      </c>
      <c r="AA138">
        <v>-8.2103059999999992</v>
      </c>
      <c r="AB138" t="s">
        <v>5714</v>
      </c>
      <c r="AC138" t="s">
        <v>292</v>
      </c>
      <c r="AL138" t="s">
        <v>218</v>
      </c>
      <c r="AM138" t="s">
        <v>6334</v>
      </c>
      <c r="AN138" t="s">
        <v>6</v>
      </c>
      <c r="AO138" s="57">
        <v>46303.496307870373</v>
      </c>
      <c r="AR138" t="s">
        <v>219</v>
      </c>
      <c r="AS138" t="s">
        <v>98</v>
      </c>
      <c r="AT138" t="s">
        <v>231</v>
      </c>
      <c r="AU138">
        <v>20260810</v>
      </c>
      <c r="AV138" t="s">
        <v>222</v>
      </c>
      <c r="AW138" t="s">
        <v>566</v>
      </c>
      <c r="AX138" t="s">
        <v>223</v>
      </c>
      <c r="BA138" s="57">
        <v>46244.291666666664</v>
      </c>
      <c r="BB138" t="s">
        <v>6334</v>
      </c>
      <c r="BC138">
        <v>2026</v>
      </c>
      <c r="BD138">
        <v>8</v>
      </c>
      <c r="BE138">
        <v>10</v>
      </c>
      <c r="BF138" s="6">
        <f t="shared" si="6"/>
        <v>46244</v>
      </c>
      <c r="BG138">
        <f t="shared" si="7"/>
        <v>-0.29166666666424135</v>
      </c>
      <c r="BH138" t="str">
        <f t="shared" si="8"/>
        <v>COMPLY</v>
      </c>
      <c r="BI138" t="str">
        <f>VLOOKUP(H138,Sheet2!$A$1:$B$270,2,FALSE)</f>
        <v>BLITAR</v>
      </c>
    </row>
    <row r="139" spans="1:61">
      <c r="A139">
        <v>138</v>
      </c>
      <c r="B139">
        <v>1002504703</v>
      </c>
      <c r="C139">
        <v>3</v>
      </c>
      <c r="D139" t="s">
        <v>45</v>
      </c>
      <c r="E139">
        <v>5</v>
      </c>
      <c r="F139" t="s">
        <v>211</v>
      </c>
      <c r="G139" t="s">
        <v>115</v>
      </c>
      <c r="H139" t="s">
        <v>281</v>
      </c>
      <c r="I139" t="s">
        <v>213</v>
      </c>
      <c r="J139" t="s">
        <v>214</v>
      </c>
      <c r="K139" t="s">
        <v>149</v>
      </c>
      <c r="M139" t="s">
        <v>76</v>
      </c>
      <c r="N139" t="s">
        <v>216</v>
      </c>
      <c r="O139" s="57">
        <v>46235.635335648149</v>
      </c>
      <c r="P139" s="57">
        <v>46235.775381944448</v>
      </c>
      <c r="Q139">
        <v>69355267</v>
      </c>
      <c r="S139">
        <v>172603791294</v>
      </c>
      <c r="T139" t="s">
        <v>1217</v>
      </c>
      <c r="U139" t="s">
        <v>1331</v>
      </c>
      <c r="V139" t="s">
        <v>1659</v>
      </c>
      <c r="Z139">
        <v>116.35271</v>
      </c>
      <c r="AA139">
        <v>-8.7611399839999997</v>
      </c>
      <c r="AB139" t="s">
        <v>1219</v>
      </c>
      <c r="AC139" t="s">
        <v>217</v>
      </c>
      <c r="AL139" t="s">
        <v>218</v>
      </c>
      <c r="AM139" t="s">
        <v>1660</v>
      </c>
      <c r="AN139" t="s">
        <v>6</v>
      </c>
      <c r="AO139" s="57">
        <v>46030.642418981479</v>
      </c>
      <c r="AR139" t="s">
        <v>219</v>
      </c>
      <c r="AS139" t="s">
        <v>588</v>
      </c>
      <c r="AT139" t="s">
        <v>231</v>
      </c>
      <c r="AU139">
        <v>20260801</v>
      </c>
      <c r="AV139" t="s">
        <v>222</v>
      </c>
      <c r="AW139" t="s">
        <v>567</v>
      </c>
      <c r="AX139" t="s">
        <v>223</v>
      </c>
      <c r="BA139" s="57">
        <v>46235.291666666664</v>
      </c>
      <c r="BB139" t="s">
        <v>1660</v>
      </c>
      <c r="BC139">
        <v>2026</v>
      </c>
      <c r="BD139">
        <v>8</v>
      </c>
      <c r="BE139">
        <v>1</v>
      </c>
      <c r="BF139" s="6">
        <f t="shared" si="6"/>
        <v>46235</v>
      </c>
      <c r="BG139">
        <f t="shared" si="7"/>
        <v>-0.29166666666424135</v>
      </c>
      <c r="BH139" t="str">
        <f t="shared" si="8"/>
        <v>COMPLY</v>
      </c>
      <c r="BI139" t="str">
        <f>VLOOKUP(H139,Sheet2!$A$1:$B$270,2,FALSE)</f>
        <v>SELONG</v>
      </c>
    </row>
    <row r="140" spans="1:61">
      <c r="A140">
        <v>139</v>
      </c>
      <c r="B140">
        <v>1002515351</v>
      </c>
      <c r="C140">
        <v>3</v>
      </c>
      <c r="D140" t="s">
        <v>59</v>
      </c>
      <c r="E140">
        <v>4</v>
      </c>
      <c r="F140" t="s">
        <v>573</v>
      </c>
      <c r="G140" t="s">
        <v>1046</v>
      </c>
      <c r="H140" t="s">
        <v>1047</v>
      </c>
      <c r="I140" t="s">
        <v>213</v>
      </c>
      <c r="J140" t="s">
        <v>214</v>
      </c>
      <c r="K140" t="s">
        <v>149</v>
      </c>
      <c r="L140" t="s">
        <v>215</v>
      </c>
      <c r="M140" t="s">
        <v>279</v>
      </c>
      <c r="N140" t="s">
        <v>216</v>
      </c>
      <c r="O140" s="57">
        <v>46241.699317129627</v>
      </c>
      <c r="P140" s="57">
        <v>46244.590960648151</v>
      </c>
      <c r="Q140">
        <v>69361080</v>
      </c>
      <c r="S140">
        <v>143135115050</v>
      </c>
      <c r="T140" t="s">
        <v>4690</v>
      </c>
      <c r="U140" t="s">
        <v>4691</v>
      </c>
      <c r="V140" t="s">
        <v>4692</v>
      </c>
      <c r="Z140">
        <v>110.6029597</v>
      </c>
      <c r="AA140">
        <v>-7.9672131999999998</v>
      </c>
      <c r="AB140" t="s">
        <v>4693</v>
      </c>
      <c r="AC140" t="s">
        <v>237</v>
      </c>
      <c r="AL140" t="s">
        <v>218</v>
      </c>
      <c r="AM140" t="s">
        <v>4694</v>
      </c>
      <c r="AN140" t="s">
        <v>6</v>
      </c>
      <c r="AO140" s="57">
        <v>46211.70521990741</v>
      </c>
      <c r="AP140" s="57">
        <v>46243.333333333336</v>
      </c>
      <c r="AQ140" t="s">
        <v>570</v>
      </c>
      <c r="AR140" t="s">
        <v>280</v>
      </c>
      <c r="AS140" t="s">
        <v>1048</v>
      </c>
      <c r="AT140" t="s">
        <v>231</v>
      </c>
      <c r="AV140" t="s">
        <v>6335</v>
      </c>
      <c r="AW140" t="s">
        <v>997</v>
      </c>
      <c r="AX140" t="s">
        <v>223</v>
      </c>
      <c r="BA140" s="57">
        <v>46243.333333333336</v>
      </c>
      <c r="BB140" t="s">
        <v>4694</v>
      </c>
      <c r="BF140" s="6" t="e">
        <f t="shared" si="6"/>
        <v>#NUM!</v>
      </c>
      <c r="BG140" t="e">
        <f t="shared" si="7"/>
        <v>#NUM!</v>
      </c>
      <c r="BH140" t="e">
        <f t="shared" si="8"/>
        <v>#NUM!</v>
      </c>
      <c r="BI140" t="e">
        <f>VLOOKUP(H140,Sheet2!$A$1:$B$270,2,FALSE)</f>
        <v>#N/A</v>
      </c>
    </row>
    <row r="141" spans="1:61">
      <c r="A141">
        <v>140</v>
      </c>
      <c r="B141">
        <v>1002504739</v>
      </c>
      <c r="C141">
        <v>3</v>
      </c>
      <c r="D141" t="s">
        <v>51</v>
      </c>
      <c r="E141">
        <v>4</v>
      </c>
      <c r="F141" t="s">
        <v>275</v>
      </c>
      <c r="G141" t="s">
        <v>275</v>
      </c>
      <c r="H141" t="s">
        <v>977</v>
      </c>
      <c r="I141" t="s">
        <v>213</v>
      </c>
      <c r="J141" t="s">
        <v>214</v>
      </c>
      <c r="K141" t="s">
        <v>149</v>
      </c>
      <c r="L141" t="s">
        <v>215</v>
      </c>
      <c r="M141" t="s">
        <v>582</v>
      </c>
      <c r="N141" t="s">
        <v>216</v>
      </c>
      <c r="O141" s="57">
        <v>46235.647175925929</v>
      </c>
      <c r="P141" s="57">
        <v>46238.605844907404</v>
      </c>
      <c r="Q141">
        <v>69356800</v>
      </c>
      <c r="S141">
        <v>141456115282</v>
      </c>
      <c r="T141" t="s">
        <v>1661</v>
      </c>
      <c r="U141" t="s">
        <v>1662</v>
      </c>
      <c r="V141" t="s">
        <v>1663</v>
      </c>
      <c r="Z141">
        <v>110.65232899999999</v>
      </c>
      <c r="AA141">
        <v>-6.9066809999999998</v>
      </c>
      <c r="AB141" t="s">
        <v>1664</v>
      </c>
      <c r="AC141" t="s">
        <v>237</v>
      </c>
      <c r="AL141" t="s">
        <v>218</v>
      </c>
      <c r="AM141" t="s">
        <v>1665</v>
      </c>
      <c r="AN141" t="s">
        <v>6</v>
      </c>
      <c r="AO141" s="57">
        <v>46030.652685185189</v>
      </c>
      <c r="AP141" s="57">
        <v>46236.541666666664</v>
      </c>
      <c r="AR141" t="s">
        <v>14</v>
      </c>
      <c r="AS141" t="s">
        <v>978</v>
      </c>
      <c r="AT141" t="s">
        <v>231</v>
      </c>
      <c r="AV141" t="s">
        <v>1666</v>
      </c>
      <c r="AW141" t="s">
        <v>1064</v>
      </c>
      <c r="AX141" t="s">
        <v>223</v>
      </c>
      <c r="BA141" s="57">
        <v>46236.541666666664</v>
      </c>
      <c r="BB141" t="s">
        <v>1665</v>
      </c>
      <c r="BF141" s="6" t="e">
        <f t="shared" si="6"/>
        <v>#NUM!</v>
      </c>
      <c r="BG141" t="e">
        <f t="shared" si="7"/>
        <v>#NUM!</v>
      </c>
      <c r="BH141" t="e">
        <f t="shared" si="8"/>
        <v>#NUM!</v>
      </c>
      <c r="BI141" t="e">
        <f>VLOOKUP(H141,Sheet2!$A$1:$B$270,2,FALSE)</f>
        <v>#N/A</v>
      </c>
    </row>
    <row r="142" spans="1:61">
      <c r="A142">
        <v>141</v>
      </c>
      <c r="B142">
        <v>1002511685</v>
      </c>
      <c r="C142">
        <v>3</v>
      </c>
      <c r="D142" t="s">
        <v>38</v>
      </c>
      <c r="E142">
        <v>5</v>
      </c>
      <c r="F142" t="s">
        <v>90</v>
      </c>
      <c r="G142" t="s">
        <v>90</v>
      </c>
      <c r="H142" t="s">
        <v>482</v>
      </c>
      <c r="I142" t="s">
        <v>213</v>
      </c>
      <c r="J142" t="s">
        <v>214</v>
      </c>
      <c r="K142" t="s">
        <v>149</v>
      </c>
      <c r="L142" t="s">
        <v>215</v>
      </c>
      <c r="M142" t="s">
        <v>971</v>
      </c>
      <c r="N142" t="s">
        <v>216</v>
      </c>
      <c r="O142" s="57">
        <v>46240.413842592592</v>
      </c>
      <c r="P142" s="57">
        <v>46240.696562500001</v>
      </c>
      <c r="Q142">
        <v>69359690</v>
      </c>
      <c r="S142">
        <v>152625207181</v>
      </c>
      <c r="T142" t="s">
        <v>1667</v>
      </c>
      <c r="U142" t="s">
        <v>1668</v>
      </c>
      <c r="V142" t="s">
        <v>1669</v>
      </c>
      <c r="Z142">
        <v>112.07078788429401</v>
      </c>
      <c r="AA142">
        <v>-7.7949401242860903</v>
      </c>
      <c r="AB142" t="s">
        <v>1670</v>
      </c>
      <c r="AC142" t="s">
        <v>217</v>
      </c>
      <c r="AL142" t="s">
        <v>218</v>
      </c>
      <c r="AM142" t="s">
        <v>1671</v>
      </c>
      <c r="AN142" t="s">
        <v>6</v>
      </c>
      <c r="AO142" s="57">
        <v>46181.423634259256</v>
      </c>
      <c r="AP142" s="57">
        <v>46241.333333333336</v>
      </c>
      <c r="AQ142" t="s">
        <v>570</v>
      </c>
      <c r="AR142" t="s">
        <v>12</v>
      </c>
      <c r="AS142" t="s">
        <v>585</v>
      </c>
      <c r="AT142" t="s">
        <v>231</v>
      </c>
      <c r="AV142" t="s">
        <v>950</v>
      </c>
      <c r="AW142" t="s">
        <v>1056</v>
      </c>
      <c r="AX142" t="s">
        <v>223</v>
      </c>
      <c r="BA142" s="57">
        <v>46241.333333333336</v>
      </c>
      <c r="BB142" t="s">
        <v>1671</v>
      </c>
      <c r="BF142" s="6" t="e">
        <f t="shared" si="6"/>
        <v>#NUM!</v>
      </c>
      <c r="BG142" t="e">
        <f t="shared" si="7"/>
        <v>#NUM!</v>
      </c>
      <c r="BH142" t="e">
        <f t="shared" si="8"/>
        <v>#NUM!</v>
      </c>
      <c r="BI142" t="str">
        <f>VLOOKUP(H142,Sheet2!$A$1:$B$270,2,FALSE)</f>
        <v>KEDIRI</v>
      </c>
    </row>
    <row r="143" spans="1:61">
      <c r="A143">
        <v>142</v>
      </c>
      <c r="B143">
        <v>1002518667</v>
      </c>
      <c r="C143">
        <v>3</v>
      </c>
      <c r="D143" t="s">
        <v>45</v>
      </c>
      <c r="E143">
        <v>5</v>
      </c>
      <c r="F143" t="s">
        <v>211</v>
      </c>
      <c r="G143" t="s">
        <v>118</v>
      </c>
      <c r="H143" t="s">
        <v>466</v>
      </c>
      <c r="I143" t="s">
        <v>213</v>
      </c>
      <c r="J143" t="s">
        <v>214</v>
      </c>
      <c r="K143" t="s">
        <v>149</v>
      </c>
      <c r="M143" t="s">
        <v>225</v>
      </c>
      <c r="N143" t="s">
        <v>216</v>
      </c>
      <c r="O143" s="57">
        <v>46244.758043981485</v>
      </c>
      <c r="P143" s="57">
        <v>46244.763912037037</v>
      </c>
      <c r="Q143">
        <v>69361494</v>
      </c>
      <c r="S143">
        <v>172608206138</v>
      </c>
      <c r="T143" t="s">
        <v>4544</v>
      </c>
      <c r="U143" t="s">
        <v>6336</v>
      </c>
      <c r="V143" t="s">
        <v>6337</v>
      </c>
      <c r="Z143">
        <v>116.7442223</v>
      </c>
      <c r="AA143">
        <v>-8.9133095999999998</v>
      </c>
      <c r="AB143" t="s">
        <v>4547</v>
      </c>
      <c r="AC143" t="s">
        <v>292</v>
      </c>
      <c r="AL143" t="s">
        <v>218</v>
      </c>
      <c r="AM143" t="s">
        <v>6338</v>
      </c>
      <c r="AN143" t="s">
        <v>6</v>
      </c>
      <c r="AO143" s="57">
        <v>46303.777662037035</v>
      </c>
      <c r="AR143" t="s">
        <v>18</v>
      </c>
      <c r="AS143" t="s">
        <v>587</v>
      </c>
      <c r="AT143" t="s">
        <v>231</v>
      </c>
      <c r="AV143" t="s">
        <v>227</v>
      </c>
      <c r="AW143" t="s">
        <v>566</v>
      </c>
      <c r="AX143" t="s">
        <v>223</v>
      </c>
      <c r="BA143" s="57">
        <v>46244.291666666664</v>
      </c>
      <c r="BB143" t="s">
        <v>6338</v>
      </c>
      <c r="BF143" s="6" t="e">
        <f t="shared" si="6"/>
        <v>#NUM!</v>
      </c>
      <c r="BG143" t="e">
        <f t="shared" si="7"/>
        <v>#NUM!</v>
      </c>
      <c r="BH143" t="e">
        <f t="shared" si="8"/>
        <v>#NUM!</v>
      </c>
      <c r="BI143" t="str">
        <f>VLOOKUP(H143,Sheet2!$A$1:$B$270,2,FALSE)</f>
        <v>SUMBAWA</v>
      </c>
    </row>
    <row r="144" spans="1:61">
      <c r="A144">
        <v>143</v>
      </c>
      <c r="B144">
        <v>1002504396</v>
      </c>
      <c r="C144">
        <v>3</v>
      </c>
      <c r="D144" t="s">
        <v>38</v>
      </c>
      <c r="E144">
        <v>5</v>
      </c>
      <c r="F144" t="s">
        <v>92</v>
      </c>
      <c r="G144" t="s">
        <v>94</v>
      </c>
      <c r="H144" t="s">
        <v>464</v>
      </c>
      <c r="I144" t="s">
        <v>213</v>
      </c>
      <c r="J144" t="s">
        <v>214</v>
      </c>
      <c r="K144" t="s">
        <v>149</v>
      </c>
      <c r="L144" t="s">
        <v>215</v>
      </c>
      <c r="M144" t="s">
        <v>76</v>
      </c>
      <c r="N144" t="s">
        <v>216</v>
      </c>
      <c r="O144" s="57">
        <v>46235.463842592595</v>
      </c>
      <c r="P144" s="57">
        <v>46236.533842592595</v>
      </c>
      <c r="Q144">
        <v>69356633</v>
      </c>
      <c r="S144">
        <v>152605224535</v>
      </c>
      <c r="T144" t="s">
        <v>1672</v>
      </c>
      <c r="U144" t="s">
        <v>1673</v>
      </c>
      <c r="V144" t="s">
        <v>1674</v>
      </c>
      <c r="Z144">
        <v>111.469151368875</v>
      </c>
      <c r="AA144">
        <v>-7.3852604382568403</v>
      </c>
      <c r="AB144" t="s">
        <v>1675</v>
      </c>
      <c r="AC144" t="s">
        <v>237</v>
      </c>
      <c r="AL144" t="s">
        <v>218</v>
      </c>
      <c r="AM144" t="s">
        <v>1676</v>
      </c>
      <c r="AN144" t="s">
        <v>6</v>
      </c>
      <c r="AO144" s="57">
        <v>46030.465381944443</v>
      </c>
      <c r="AP144" s="57">
        <v>46236.333333333336</v>
      </c>
      <c r="AR144" t="s">
        <v>219</v>
      </c>
      <c r="AS144" t="s">
        <v>220</v>
      </c>
      <c r="AT144" t="s">
        <v>231</v>
      </c>
      <c r="AU144">
        <v>20260802</v>
      </c>
      <c r="AV144" t="s">
        <v>222</v>
      </c>
      <c r="AW144" t="s">
        <v>1056</v>
      </c>
      <c r="AX144" t="s">
        <v>223</v>
      </c>
      <c r="BA144" s="57">
        <v>46236.333333333336</v>
      </c>
      <c r="BB144" t="s">
        <v>1676</v>
      </c>
      <c r="BC144">
        <v>2026</v>
      </c>
      <c r="BD144">
        <v>8</v>
      </c>
      <c r="BE144">
        <v>2</v>
      </c>
      <c r="BF144" s="6">
        <f t="shared" si="6"/>
        <v>46236</v>
      </c>
      <c r="BG144">
        <f t="shared" si="7"/>
        <v>-0.33333333333575865</v>
      </c>
      <c r="BH144" t="str">
        <f t="shared" si="8"/>
        <v>COMPLY</v>
      </c>
      <c r="BI144" t="str">
        <f>VLOOKUP(H144,Sheet2!$A$1:$B$270,2,FALSE)</f>
        <v>MADIUN</v>
      </c>
    </row>
    <row r="145" spans="1:61">
      <c r="A145">
        <v>144</v>
      </c>
      <c r="B145">
        <v>1002516170</v>
      </c>
      <c r="C145">
        <v>3</v>
      </c>
      <c r="D145" t="s">
        <v>55</v>
      </c>
      <c r="E145">
        <v>5</v>
      </c>
      <c r="F145" t="s">
        <v>315</v>
      </c>
      <c r="G145" t="s">
        <v>128</v>
      </c>
      <c r="H145" t="s">
        <v>430</v>
      </c>
      <c r="I145" t="s">
        <v>213</v>
      </c>
      <c r="J145" t="s">
        <v>214</v>
      </c>
      <c r="K145" t="s">
        <v>149</v>
      </c>
      <c r="L145" t="s">
        <v>215</v>
      </c>
      <c r="M145" t="s">
        <v>76</v>
      </c>
      <c r="N145" t="s">
        <v>216</v>
      </c>
      <c r="O145" s="57">
        <v>46242.697187500002</v>
      </c>
      <c r="P145" s="57">
        <v>46243.825601851851</v>
      </c>
      <c r="Q145">
        <v>69361604</v>
      </c>
      <c r="S145">
        <v>152301273014</v>
      </c>
      <c r="T145" t="s">
        <v>4695</v>
      </c>
      <c r="U145" t="s">
        <v>4696</v>
      </c>
      <c r="V145" t="s">
        <v>4697</v>
      </c>
      <c r="Z145">
        <v>112.7148838</v>
      </c>
      <c r="AA145">
        <v>-7.2816912999999897</v>
      </c>
      <c r="AB145" t="s">
        <v>4698</v>
      </c>
      <c r="AC145" t="s">
        <v>237</v>
      </c>
      <c r="AL145" t="s">
        <v>218</v>
      </c>
      <c r="AM145" t="s">
        <v>4699</v>
      </c>
      <c r="AN145" t="s">
        <v>6</v>
      </c>
      <c r="AO145" s="57">
        <v>46242.704918981479</v>
      </c>
      <c r="AP145" s="57">
        <v>46243.541666666664</v>
      </c>
      <c r="AR145" t="s">
        <v>219</v>
      </c>
      <c r="AS145" t="s">
        <v>962</v>
      </c>
      <c r="AT145" t="s">
        <v>231</v>
      </c>
      <c r="AU145">
        <v>20260809</v>
      </c>
      <c r="AV145" t="s">
        <v>222</v>
      </c>
      <c r="AW145" t="s">
        <v>1056</v>
      </c>
      <c r="AX145" t="s">
        <v>223</v>
      </c>
      <c r="BA145" s="57">
        <v>46243.541666666664</v>
      </c>
      <c r="BB145" t="s">
        <v>4699</v>
      </c>
      <c r="BC145">
        <v>2026</v>
      </c>
      <c r="BD145">
        <v>8</v>
      </c>
      <c r="BE145">
        <v>9</v>
      </c>
      <c r="BF145" s="6">
        <f t="shared" si="6"/>
        <v>46243</v>
      </c>
      <c r="BG145">
        <f t="shared" si="7"/>
        <v>-0.54166666666424135</v>
      </c>
      <c r="BH145" t="str">
        <f t="shared" si="8"/>
        <v>COMPLY</v>
      </c>
      <c r="BI145" t="str">
        <f>VLOOKUP(H145,Sheet2!$A$1:$B$270,2,FALSE)</f>
        <v>SURABAYA UTARA</v>
      </c>
    </row>
    <row r="146" spans="1:61">
      <c r="A146">
        <v>145</v>
      </c>
      <c r="B146">
        <v>1002513682</v>
      </c>
      <c r="C146">
        <v>3</v>
      </c>
      <c r="D146" t="s">
        <v>34</v>
      </c>
      <c r="E146">
        <v>5</v>
      </c>
      <c r="F146" t="s">
        <v>580</v>
      </c>
      <c r="G146" t="s">
        <v>79</v>
      </c>
      <c r="H146" t="s">
        <v>473</v>
      </c>
      <c r="I146" t="s">
        <v>213</v>
      </c>
      <c r="J146" t="s">
        <v>214</v>
      </c>
      <c r="K146" t="s">
        <v>149</v>
      </c>
      <c r="M146" t="s">
        <v>76</v>
      </c>
      <c r="N146" t="s">
        <v>216</v>
      </c>
      <c r="O146" s="57">
        <v>46241.350381944445</v>
      </c>
      <c r="P146" s="57">
        <v>46242.343009259261</v>
      </c>
      <c r="Q146">
        <v>69357302</v>
      </c>
      <c r="S146">
        <v>172407212650</v>
      </c>
      <c r="T146" t="s">
        <v>3362</v>
      </c>
      <c r="U146" t="s">
        <v>3363</v>
      </c>
      <c r="V146" t="s">
        <v>4700</v>
      </c>
      <c r="Z146">
        <v>115.30133781042299</v>
      </c>
      <c r="AA146">
        <v>-8.5810374742345097</v>
      </c>
      <c r="AB146" t="s">
        <v>3365</v>
      </c>
      <c r="AC146" t="s">
        <v>230</v>
      </c>
      <c r="AL146" t="s">
        <v>218</v>
      </c>
      <c r="AM146" t="s">
        <v>4701</v>
      </c>
      <c r="AN146" t="s">
        <v>6</v>
      </c>
      <c r="AO146" s="57">
        <v>46211.351018518515</v>
      </c>
      <c r="AR146" t="s">
        <v>219</v>
      </c>
      <c r="AS146" t="s">
        <v>79</v>
      </c>
      <c r="AT146" t="s">
        <v>231</v>
      </c>
      <c r="AU146">
        <v>20260808</v>
      </c>
      <c r="AV146" t="s">
        <v>222</v>
      </c>
      <c r="AW146" t="s">
        <v>606</v>
      </c>
      <c r="AX146" t="s">
        <v>223</v>
      </c>
      <c r="BA146" s="57">
        <v>46241.291666666664</v>
      </c>
      <c r="BB146" t="s">
        <v>4701</v>
      </c>
      <c r="BC146">
        <v>2026</v>
      </c>
      <c r="BD146">
        <v>8</v>
      </c>
      <c r="BE146">
        <v>8</v>
      </c>
      <c r="BF146" s="6">
        <f t="shared" si="6"/>
        <v>46242</v>
      </c>
      <c r="BG146">
        <f t="shared" si="7"/>
        <v>0.70833333333575865</v>
      </c>
      <c r="BH146" t="str">
        <f t="shared" si="8"/>
        <v>COMPLY</v>
      </c>
      <c r="BI146" t="str">
        <f>VLOOKUP(H146,Sheet2!$A$1:$B$270,2,FALSE)</f>
        <v>GIANYAR</v>
      </c>
    </row>
    <row r="147" spans="1:61">
      <c r="A147">
        <v>146</v>
      </c>
      <c r="B147">
        <v>1002506382</v>
      </c>
      <c r="C147">
        <v>3</v>
      </c>
      <c r="D147" t="s">
        <v>51</v>
      </c>
      <c r="E147">
        <v>4</v>
      </c>
      <c r="F147" t="s">
        <v>275</v>
      </c>
      <c r="G147" t="s">
        <v>341</v>
      </c>
      <c r="H147" t="s">
        <v>1006</v>
      </c>
      <c r="I147" t="s">
        <v>213</v>
      </c>
      <c r="J147" t="s">
        <v>214</v>
      </c>
      <c r="K147" t="s">
        <v>149</v>
      </c>
      <c r="L147" t="s">
        <v>215</v>
      </c>
      <c r="M147" t="s">
        <v>76</v>
      </c>
      <c r="N147" t="s">
        <v>216</v>
      </c>
      <c r="O147" s="57">
        <v>46237.639548611114</v>
      </c>
      <c r="P147" s="57">
        <v>46238.62636574074</v>
      </c>
      <c r="Q147">
        <v>69357699</v>
      </c>
      <c r="S147">
        <v>141569115680</v>
      </c>
      <c r="T147" t="s">
        <v>1677</v>
      </c>
      <c r="U147" t="s">
        <v>1678</v>
      </c>
      <c r="V147" t="s">
        <v>1679</v>
      </c>
      <c r="Z147">
        <v>111.410686</v>
      </c>
      <c r="AA147">
        <v>-6.9905850000000003</v>
      </c>
      <c r="AB147" t="s">
        <v>1680</v>
      </c>
      <c r="AC147" t="s">
        <v>237</v>
      </c>
      <c r="AL147" t="s">
        <v>218</v>
      </c>
      <c r="AM147" t="s">
        <v>1681</v>
      </c>
      <c r="AN147" t="s">
        <v>6</v>
      </c>
      <c r="AO147" s="57">
        <v>46089.642777777779</v>
      </c>
      <c r="AP147" s="57">
        <v>46238.541666666664</v>
      </c>
      <c r="AR147" t="s">
        <v>219</v>
      </c>
      <c r="AS147" t="s">
        <v>220</v>
      </c>
      <c r="AT147" t="s">
        <v>231</v>
      </c>
      <c r="AU147">
        <v>20260804</v>
      </c>
      <c r="AV147" t="s">
        <v>222</v>
      </c>
      <c r="AW147" t="s">
        <v>1060</v>
      </c>
      <c r="AX147" t="s">
        <v>223</v>
      </c>
      <c r="BA147" s="57">
        <v>46238.541666666664</v>
      </c>
      <c r="BB147" t="s">
        <v>1681</v>
      </c>
      <c r="BC147">
        <v>2026</v>
      </c>
      <c r="BD147">
        <v>8</v>
      </c>
      <c r="BE147">
        <v>4</v>
      </c>
      <c r="BF147" s="6">
        <f t="shared" si="6"/>
        <v>46238</v>
      </c>
      <c r="BG147">
        <f t="shared" si="7"/>
        <v>-0.54166666666424135</v>
      </c>
      <c r="BH147" t="str">
        <f t="shared" si="8"/>
        <v>COMPLY</v>
      </c>
      <c r="BI147" t="e">
        <f>VLOOKUP(H147,Sheet2!$A$1:$B$270,2,FALSE)</f>
        <v>#N/A</v>
      </c>
    </row>
    <row r="148" spans="1:61">
      <c r="A148">
        <v>147</v>
      </c>
      <c r="B148">
        <v>1002514582</v>
      </c>
      <c r="C148">
        <v>3</v>
      </c>
      <c r="D148" t="s">
        <v>59</v>
      </c>
      <c r="E148">
        <v>4</v>
      </c>
      <c r="F148" t="s">
        <v>573</v>
      </c>
      <c r="G148" t="s">
        <v>935</v>
      </c>
      <c r="H148" t="s">
        <v>954</v>
      </c>
      <c r="I148" t="s">
        <v>213</v>
      </c>
      <c r="J148" t="s">
        <v>214</v>
      </c>
      <c r="K148" t="s">
        <v>149</v>
      </c>
      <c r="M148" t="s">
        <v>76</v>
      </c>
      <c r="N148" t="s">
        <v>622</v>
      </c>
      <c r="O148" s="57">
        <v>46241.556990740741</v>
      </c>
      <c r="P148" s="57">
        <v>46242.668402777781</v>
      </c>
      <c r="Q148">
        <v>69360742</v>
      </c>
      <c r="S148">
        <v>146136130088</v>
      </c>
      <c r="T148" t="s">
        <v>4702</v>
      </c>
      <c r="U148" t="s">
        <v>4703</v>
      </c>
      <c r="V148" t="s">
        <v>4704</v>
      </c>
      <c r="Z148">
        <v>110.3382618</v>
      </c>
      <c r="AA148">
        <v>-7.7550401000000004</v>
      </c>
      <c r="AB148" t="s">
        <v>4705</v>
      </c>
      <c r="AC148" t="s">
        <v>635</v>
      </c>
      <c r="AL148" t="s">
        <v>218</v>
      </c>
      <c r="AM148" t="s">
        <v>4706</v>
      </c>
      <c r="AN148" t="s">
        <v>6</v>
      </c>
      <c r="AO148" s="57">
        <v>46211.559479166666</v>
      </c>
      <c r="AP148" s="57">
        <v>46243.333333333336</v>
      </c>
      <c r="AR148" t="s">
        <v>219</v>
      </c>
      <c r="AS148" t="s">
        <v>220</v>
      </c>
      <c r="AT148" t="s">
        <v>231</v>
      </c>
      <c r="AU148">
        <v>20260808</v>
      </c>
      <c r="AV148" t="s">
        <v>222</v>
      </c>
      <c r="AW148" t="s">
        <v>1016</v>
      </c>
      <c r="AX148" t="s">
        <v>223</v>
      </c>
      <c r="BA148" s="57">
        <v>46243.333333333336</v>
      </c>
      <c r="BB148" t="s">
        <v>4706</v>
      </c>
      <c r="BC148">
        <v>2026</v>
      </c>
      <c r="BD148">
        <v>8</v>
      </c>
      <c r="BE148">
        <v>8</v>
      </c>
      <c r="BF148" s="6">
        <f t="shared" si="6"/>
        <v>46242</v>
      </c>
      <c r="BG148">
        <f t="shared" si="7"/>
        <v>-1.3333333333357587</v>
      </c>
      <c r="BH148" t="str">
        <f t="shared" si="8"/>
        <v>COMPLY</v>
      </c>
      <c r="BI148" t="e">
        <f>VLOOKUP(H148,Sheet2!$A$1:$B$270,2,FALSE)</f>
        <v>#N/A</v>
      </c>
    </row>
    <row r="149" spans="1:61">
      <c r="A149">
        <v>148</v>
      </c>
      <c r="B149">
        <v>1002517637</v>
      </c>
      <c r="C149">
        <v>3</v>
      </c>
      <c r="D149" t="s">
        <v>45</v>
      </c>
      <c r="E149">
        <v>5</v>
      </c>
      <c r="F149" t="s">
        <v>211</v>
      </c>
      <c r="G149" t="s">
        <v>110</v>
      </c>
      <c r="H149" t="s">
        <v>239</v>
      </c>
      <c r="I149" t="s">
        <v>213</v>
      </c>
      <c r="J149" t="s">
        <v>214</v>
      </c>
      <c r="K149" t="s">
        <v>149</v>
      </c>
      <c r="M149" t="s">
        <v>259</v>
      </c>
      <c r="N149" t="s">
        <v>216</v>
      </c>
      <c r="O149" s="57">
        <v>46244.528773148151</v>
      </c>
      <c r="P149" s="57">
        <v>46244.569918981484</v>
      </c>
      <c r="Q149">
        <v>69359853</v>
      </c>
      <c r="S149">
        <v>172616220058</v>
      </c>
      <c r="T149" t="s">
        <v>4456</v>
      </c>
      <c r="U149" t="s">
        <v>6339</v>
      </c>
      <c r="V149" t="s">
        <v>6340</v>
      </c>
      <c r="Z149">
        <v>118.69305780000001</v>
      </c>
      <c r="AA149">
        <v>-8.6500274000000008</v>
      </c>
      <c r="AB149" t="s">
        <v>4459</v>
      </c>
      <c r="AC149" t="s">
        <v>217</v>
      </c>
      <c r="AL149" t="s">
        <v>218</v>
      </c>
      <c r="AM149" t="s">
        <v>6341</v>
      </c>
      <c r="AN149" t="s">
        <v>6</v>
      </c>
      <c r="AO149" s="57">
        <v>46303.537962962961</v>
      </c>
      <c r="AR149" t="s">
        <v>260</v>
      </c>
      <c r="AS149" t="s">
        <v>988</v>
      </c>
      <c r="AT149" t="s">
        <v>221</v>
      </c>
      <c r="AV149" t="s">
        <v>261</v>
      </c>
      <c r="AW149" t="s">
        <v>566</v>
      </c>
      <c r="AX149" t="s">
        <v>223</v>
      </c>
      <c r="BA149" s="57">
        <v>46244.291666666664</v>
      </c>
      <c r="BB149" t="s">
        <v>6341</v>
      </c>
      <c r="BF149" s="6" t="e">
        <f t="shared" si="6"/>
        <v>#NUM!</v>
      </c>
      <c r="BG149" t="e">
        <f t="shared" si="7"/>
        <v>#NUM!</v>
      </c>
      <c r="BH149" t="e">
        <f t="shared" si="8"/>
        <v>#NUM!</v>
      </c>
      <c r="BI149" t="str">
        <f>VLOOKUP(H149,Sheet2!$A$1:$B$270,2,FALSE)</f>
        <v>BIMA</v>
      </c>
    </row>
    <row r="150" spans="1:61">
      <c r="A150">
        <v>149</v>
      </c>
      <c r="B150">
        <v>1002515737</v>
      </c>
      <c r="C150">
        <v>3</v>
      </c>
      <c r="D150" t="s">
        <v>59</v>
      </c>
      <c r="E150">
        <v>4</v>
      </c>
      <c r="F150" t="s">
        <v>573</v>
      </c>
      <c r="G150" t="s">
        <v>623</v>
      </c>
      <c r="H150" t="s">
        <v>626</v>
      </c>
      <c r="I150" t="s">
        <v>213</v>
      </c>
      <c r="J150" t="s">
        <v>214</v>
      </c>
      <c r="K150" t="s">
        <v>149</v>
      </c>
      <c r="L150" t="s">
        <v>215</v>
      </c>
      <c r="M150" t="s">
        <v>76</v>
      </c>
      <c r="N150" t="s">
        <v>216</v>
      </c>
      <c r="O150" s="57">
        <v>46242.441620370373</v>
      </c>
      <c r="P150" s="57">
        <v>46244.3049537037</v>
      </c>
      <c r="Q150">
        <v>69361316</v>
      </c>
      <c r="S150">
        <v>141114227847</v>
      </c>
      <c r="T150" t="s">
        <v>4707</v>
      </c>
      <c r="U150" t="s">
        <v>4708</v>
      </c>
      <c r="V150" t="s">
        <v>4709</v>
      </c>
      <c r="Z150">
        <v>110.3352979</v>
      </c>
      <c r="AA150">
        <v>-7.8193406000000003</v>
      </c>
      <c r="AB150" t="s">
        <v>4710</v>
      </c>
      <c r="AC150" t="s">
        <v>237</v>
      </c>
      <c r="AL150" t="s">
        <v>218</v>
      </c>
      <c r="AM150" t="s">
        <v>4711</v>
      </c>
      <c r="AN150" t="s">
        <v>6</v>
      </c>
      <c r="AO150" s="57">
        <v>46242.444537037038</v>
      </c>
      <c r="AP150" s="57">
        <v>46243.333333333336</v>
      </c>
      <c r="AR150" t="s">
        <v>219</v>
      </c>
      <c r="AS150" t="s">
        <v>220</v>
      </c>
      <c r="AT150" t="s">
        <v>231</v>
      </c>
      <c r="AU150">
        <v>20260810</v>
      </c>
      <c r="AV150" t="s">
        <v>222</v>
      </c>
      <c r="AW150" t="s">
        <v>1060</v>
      </c>
      <c r="AX150" t="s">
        <v>223</v>
      </c>
      <c r="BA150" s="57">
        <v>46243.333333333336</v>
      </c>
      <c r="BB150" t="s">
        <v>4711</v>
      </c>
      <c r="BC150">
        <v>2026</v>
      </c>
      <c r="BD150">
        <v>8</v>
      </c>
      <c r="BE150">
        <v>10</v>
      </c>
      <c r="BF150" s="6">
        <f t="shared" si="6"/>
        <v>46244</v>
      </c>
      <c r="BG150">
        <f t="shared" si="7"/>
        <v>0.66666666666424135</v>
      </c>
      <c r="BH150" t="str">
        <f t="shared" si="8"/>
        <v>COMPLY</v>
      </c>
      <c r="BI150" t="e">
        <f>VLOOKUP(H150,Sheet2!$A$1:$B$270,2,FALSE)</f>
        <v>#N/A</v>
      </c>
    </row>
    <row r="151" spans="1:61">
      <c r="A151">
        <v>150</v>
      </c>
      <c r="B151">
        <v>1002508551</v>
      </c>
      <c r="C151">
        <v>3</v>
      </c>
      <c r="D151" t="s">
        <v>55</v>
      </c>
      <c r="E151">
        <v>5</v>
      </c>
      <c r="F151" t="s">
        <v>228</v>
      </c>
      <c r="G151" t="s">
        <v>121</v>
      </c>
      <c r="H151" t="s">
        <v>494</v>
      </c>
      <c r="I151" t="s">
        <v>213</v>
      </c>
      <c r="J151" t="s">
        <v>214</v>
      </c>
      <c r="K151" t="s">
        <v>149</v>
      </c>
      <c r="M151" t="s">
        <v>76</v>
      </c>
      <c r="N151" t="s">
        <v>216</v>
      </c>
      <c r="O151" s="57">
        <v>46238.603148148148</v>
      </c>
      <c r="P151" s="57">
        <v>46238.624745370369</v>
      </c>
      <c r="Q151">
        <v>69355813</v>
      </c>
      <c r="S151">
        <v>152439205247</v>
      </c>
      <c r="T151" t="s">
        <v>1682</v>
      </c>
      <c r="U151" t="s">
        <v>1683</v>
      </c>
      <c r="V151" t="s">
        <v>1684</v>
      </c>
      <c r="Z151">
        <v>112.941172120055</v>
      </c>
      <c r="AA151">
        <v>-6.9937110643435796</v>
      </c>
      <c r="AB151" t="s">
        <v>1685</v>
      </c>
      <c r="AC151" t="s">
        <v>217</v>
      </c>
      <c r="AL151" t="s">
        <v>218</v>
      </c>
      <c r="AM151" t="s">
        <v>1686</v>
      </c>
      <c r="AN151" t="s">
        <v>6</v>
      </c>
      <c r="AO151" s="57">
        <v>46120.611273148148</v>
      </c>
      <c r="AR151" t="s">
        <v>219</v>
      </c>
      <c r="AS151" t="s">
        <v>220</v>
      </c>
      <c r="AT151" t="s">
        <v>221</v>
      </c>
      <c r="AU151">
        <v>20260804</v>
      </c>
      <c r="AV151" t="s">
        <v>222</v>
      </c>
      <c r="AW151" t="s">
        <v>566</v>
      </c>
      <c r="AX151" t="s">
        <v>223</v>
      </c>
      <c r="BA151" s="57">
        <v>46238.291666666664</v>
      </c>
      <c r="BB151" t="s">
        <v>1686</v>
      </c>
      <c r="BC151">
        <v>2026</v>
      </c>
      <c r="BD151">
        <v>8</v>
      </c>
      <c r="BE151">
        <v>4</v>
      </c>
      <c r="BF151" s="6">
        <f t="shared" si="6"/>
        <v>46238</v>
      </c>
      <c r="BG151">
        <f t="shared" si="7"/>
        <v>-0.29166666666424135</v>
      </c>
      <c r="BH151" t="str">
        <f t="shared" si="8"/>
        <v>COMPLY</v>
      </c>
      <c r="BI151" t="str">
        <f>VLOOKUP(H151,Sheet2!$A$1:$B$270,2,FALSE)</f>
        <v>MADURA</v>
      </c>
    </row>
    <row r="152" spans="1:61">
      <c r="A152">
        <v>151</v>
      </c>
      <c r="B152">
        <v>1002505598</v>
      </c>
      <c r="C152">
        <v>3</v>
      </c>
      <c r="D152" t="s">
        <v>49</v>
      </c>
      <c r="E152">
        <v>4</v>
      </c>
      <c r="F152" t="s">
        <v>253</v>
      </c>
      <c r="G152" t="s">
        <v>556</v>
      </c>
      <c r="H152" t="s">
        <v>1012</v>
      </c>
      <c r="I152" t="s">
        <v>213</v>
      </c>
      <c r="J152" t="s">
        <v>214</v>
      </c>
      <c r="K152" t="s">
        <v>149</v>
      </c>
      <c r="M152" t="s">
        <v>596</v>
      </c>
      <c r="N152" t="s">
        <v>216</v>
      </c>
      <c r="O152" s="57">
        <v>46237.389421296299</v>
      </c>
      <c r="P152" s="57">
        <v>46238.570567129631</v>
      </c>
      <c r="Q152">
        <v>69355882</v>
      </c>
      <c r="S152">
        <v>146284108495</v>
      </c>
      <c r="T152" t="s">
        <v>1210</v>
      </c>
      <c r="U152" t="s">
        <v>1687</v>
      </c>
      <c r="V152" t="s">
        <v>1688</v>
      </c>
      <c r="Z152">
        <v>109.05099</v>
      </c>
      <c r="AA152">
        <v>-6.96577</v>
      </c>
      <c r="AB152" t="s">
        <v>1689</v>
      </c>
      <c r="AC152" t="s">
        <v>226</v>
      </c>
      <c r="AL152" t="s">
        <v>218</v>
      </c>
      <c r="AM152" t="s">
        <v>1690</v>
      </c>
      <c r="AN152" t="s">
        <v>6</v>
      </c>
      <c r="AO152" s="57">
        <v>46089.392812500002</v>
      </c>
      <c r="AP152" s="57">
        <v>46238</v>
      </c>
      <c r="AR152" t="s">
        <v>14</v>
      </c>
      <c r="AS152" t="s">
        <v>220</v>
      </c>
      <c r="AT152" t="s">
        <v>231</v>
      </c>
      <c r="AV152" t="s">
        <v>597</v>
      </c>
      <c r="AW152" t="s">
        <v>566</v>
      </c>
      <c r="AX152" t="s">
        <v>223</v>
      </c>
      <c r="BA152" s="57">
        <v>46238.541666666664</v>
      </c>
      <c r="BB152" t="s">
        <v>1690</v>
      </c>
      <c r="BF152" s="6" t="e">
        <f t="shared" si="6"/>
        <v>#NUM!</v>
      </c>
      <c r="BG152" t="e">
        <f t="shared" si="7"/>
        <v>#NUM!</v>
      </c>
      <c r="BH152" t="e">
        <f t="shared" si="8"/>
        <v>#NUM!</v>
      </c>
      <c r="BI152" t="e">
        <f>VLOOKUP(H152,Sheet2!$A$1:$B$270,2,FALSE)</f>
        <v>#N/A</v>
      </c>
    </row>
    <row r="153" spans="1:61">
      <c r="A153">
        <v>152</v>
      </c>
      <c r="B153">
        <v>1002515837</v>
      </c>
      <c r="C153">
        <v>3</v>
      </c>
      <c r="D153" t="s">
        <v>49</v>
      </c>
      <c r="E153">
        <v>4</v>
      </c>
      <c r="F153" t="s">
        <v>253</v>
      </c>
      <c r="G153" t="s">
        <v>969</v>
      </c>
      <c r="H153" t="s">
        <v>970</v>
      </c>
      <c r="I153" t="s">
        <v>213</v>
      </c>
      <c r="J153" t="s">
        <v>214</v>
      </c>
      <c r="K153" t="s">
        <v>149</v>
      </c>
      <c r="L153" t="s">
        <v>215</v>
      </c>
      <c r="M153" t="s">
        <v>582</v>
      </c>
      <c r="N153" t="s">
        <v>216</v>
      </c>
      <c r="O153" s="57">
        <v>46242.495787037034</v>
      </c>
      <c r="P153" s="57">
        <v>46244.602384259262</v>
      </c>
      <c r="Q153">
        <v>69361380</v>
      </c>
      <c r="S153">
        <v>142212126686</v>
      </c>
      <c r="T153" t="s">
        <v>4712</v>
      </c>
      <c r="U153" t="s">
        <v>4713</v>
      </c>
      <c r="V153" t="s">
        <v>4714</v>
      </c>
      <c r="Z153">
        <v>109.14579310000001</v>
      </c>
      <c r="AA153">
        <v>-6.8704896</v>
      </c>
      <c r="AB153" t="s">
        <v>4715</v>
      </c>
      <c r="AC153" t="s">
        <v>237</v>
      </c>
      <c r="AL153" t="s">
        <v>218</v>
      </c>
      <c r="AM153" t="s">
        <v>4716</v>
      </c>
      <c r="AN153" t="s">
        <v>6</v>
      </c>
      <c r="AO153" s="57">
        <v>46242.496516203704</v>
      </c>
      <c r="AP153" s="57">
        <v>46243.333333333336</v>
      </c>
      <c r="AR153" t="s">
        <v>14</v>
      </c>
      <c r="AS153" t="s">
        <v>220</v>
      </c>
      <c r="AT153" t="s">
        <v>231</v>
      </c>
      <c r="AV153" t="s">
        <v>6342</v>
      </c>
      <c r="AW153" t="s">
        <v>1056</v>
      </c>
      <c r="AX153" t="s">
        <v>223</v>
      </c>
      <c r="BA153" s="57">
        <v>46243.333333333336</v>
      </c>
      <c r="BB153" t="s">
        <v>4716</v>
      </c>
      <c r="BF153" s="6" t="e">
        <f t="shared" si="6"/>
        <v>#NUM!</v>
      </c>
      <c r="BG153" t="e">
        <f t="shared" si="7"/>
        <v>#NUM!</v>
      </c>
      <c r="BH153" t="e">
        <f t="shared" si="8"/>
        <v>#NUM!</v>
      </c>
      <c r="BI153" t="e">
        <f>VLOOKUP(H153,Sheet2!$A$1:$B$270,2,FALSE)</f>
        <v>#N/A</v>
      </c>
    </row>
    <row r="154" spans="1:61">
      <c r="A154">
        <v>153</v>
      </c>
      <c r="B154">
        <v>1002506659</v>
      </c>
      <c r="C154">
        <v>3</v>
      </c>
      <c r="D154" t="s">
        <v>55</v>
      </c>
      <c r="E154">
        <v>5</v>
      </c>
      <c r="F154" t="s">
        <v>228</v>
      </c>
      <c r="G154" t="s">
        <v>121</v>
      </c>
      <c r="H154" t="s">
        <v>456</v>
      </c>
      <c r="I154" t="s">
        <v>213</v>
      </c>
      <c r="J154" t="s">
        <v>214</v>
      </c>
      <c r="K154" t="s">
        <v>149</v>
      </c>
      <c r="M154" t="s">
        <v>236</v>
      </c>
      <c r="N154" t="s">
        <v>216</v>
      </c>
      <c r="O154" s="57">
        <v>46237.893275462964</v>
      </c>
      <c r="P154" s="57">
        <v>46238.595208333332</v>
      </c>
      <c r="Q154">
        <v>69357868</v>
      </c>
      <c r="S154">
        <v>152436204005</v>
      </c>
      <c r="T154" t="s">
        <v>1691</v>
      </c>
      <c r="U154" t="s">
        <v>1692</v>
      </c>
      <c r="Z154">
        <v>112.7226233</v>
      </c>
      <c r="AA154">
        <v>-7.1128659000000001</v>
      </c>
      <c r="AB154" t="s">
        <v>1693</v>
      </c>
      <c r="AC154" t="s">
        <v>230</v>
      </c>
      <c r="AO154" s="57">
        <v>46089.902974537035</v>
      </c>
      <c r="AR154" t="s">
        <v>314</v>
      </c>
      <c r="AS154" t="s">
        <v>220</v>
      </c>
      <c r="AT154" t="s">
        <v>231</v>
      </c>
      <c r="AV154" t="s">
        <v>1086</v>
      </c>
      <c r="AW154" t="s">
        <v>565</v>
      </c>
      <c r="AX154" t="s">
        <v>223</v>
      </c>
      <c r="AZ154" t="s">
        <v>1086</v>
      </c>
      <c r="BF154" s="6" t="e">
        <f t="shared" si="6"/>
        <v>#NUM!</v>
      </c>
      <c r="BG154" t="e">
        <f t="shared" si="7"/>
        <v>#NUM!</v>
      </c>
      <c r="BH154" t="e">
        <f t="shared" si="8"/>
        <v>#NUM!</v>
      </c>
      <c r="BI154" t="str">
        <f>VLOOKUP(H154,Sheet2!$A$1:$B$270,2,FALSE)</f>
        <v>MADURA</v>
      </c>
    </row>
    <row r="155" spans="1:61">
      <c r="A155">
        <v>154</v>
      </c>
      <c r="B155">
        <v>1002514537</v>
      </c>
      <c r="C155">
        <v>3</v>
      </c>
      <c r="D155" t="s">
        <v>42</v>
      </c>
      <c r="E155">
        <v>5</v>
      </c>
      <c r="F155" t="s">
        <v>102</v>
      </c>
      <c r="G155" t="s">
        <v>102</v>
      </c>
      <c r="H155" t="s">
        <v>378</v>
      </c>
      <c r="I155" t="s">
        <v>213</v>
      </c>
      <c r="J155" t="s">
        <v>214</v>
      </c>
      <c r="K155" t="s">
        <v>149</v>
      </c>
      <c r="L155" t="s">
        <v>215</v>
      </c>
      <c r="M155" t="s">
        <v>582</v>
      </c>
      <c r="N155" t="s">
        <v>216</v>
      </c>
      <c r="O155" s="57">
        <v>46241.547175925924</v>
      </c>
      <c r="P155" s="57">
        <v>46244.464548611111</v>
      </c>
      <c r="Q155">
        <v>69360737</v>
      </c>
      <c r="S155">
        <v>152513202839</v>
      </c>
      <c r="T155" t="s">
        <v>4717</v>
      </c>
      <c r="U155" t="s">
        <v>4718</v>
      </c>
      <c r="V155" t="s">
        <v>4719</v>
      </c>
      <c r="Z155">
        <v>113.42640012502601</v>
      </c>
      <c r="AA155">
        <v>-8.2555069521620403</v>
      </c>
      <c r="AB155" t="s">
        <v>4720</v>
      </c>
      <c r="AC155" t="s">
        <v>217</v>
      </c>
      <c r="AL155" t="s">
        <v>218</v>
      </c>
      <c r="AM155" t="s">
        <v>4721</v>
      </c>
      <c r="AN155" t="s">
        <v>6</v>
      </c>
      <c r="AO155" s="57">
        <v>46211.548773148148</v>
      </c>
      <c r="AP155" s="57">
        <v>46242.541666666664</v>
      </c>
      <c r="AQ155" t="s">
        <v>249</v>
      </c>
      <c r="AR155" t="s">
        <v>14</v>
      </c>
      <c r="AS155" t="s">
        <v>961</v>
      </c>
      <c r="AT155" t="s">
        <v>231</v>
      </c>
      <c r="AV155" t="s">
        <v>6343</v>
      </c>
      <c r="AW155" t="s">
        <v>1073</v>
      </c>
      <c r="AX155" t="s">
        <v>223</v>
      </c>
      <c r="BA155" s="57">
        <v>46242.541666666664</v>
      </c>
      <c r="BB155" t="s">
        <v>4721</v>
      </c>
      <c r="BF155" s="6" t="e">
        <f t="shared" si="6"/>
        <v>#NUM!</v>
      </c>
      <c r="BG155" t="e">
        <f t="shared" si="7"/>
        <v>#NUM!</v>
      </c>
      <c r="BH155" t="e">
        <f t="shared" si="8"/>
        <v>#NUM!</v>
      </c>
      <c r="BI155" t="str">
        <f>VLOOKUP(H155,Sheet2!$A$1:$B$270,2,FALSE)</f>
        <v>JEMBER</v>
      </c>
    </row>
    <row r="156" spans="1:61">
      <c r="A156">
        <v>155</v>
      </c>
      <c r="B156">
        <v>1002517644</v>
      </c>
      <c r="C156">
        <v>3</v>
      </c>
      <c r="D156" t="s">
        <v>38</v>
      </c>
      <c r="E156">
        <v>5</v>
      </c>
      <c r="F156" t="s">
        <v>92</v>
      </c>
      <c r="G156" t="s">
        <v>94</v>
      </c>
      <c r="H156" t="s">
        <v>469</v>
      </c>
      <c r="I156" t="s">
        <v>213</v>
      </c>
      <c r="J156" t="s">
        <v>214</v>
      </c>
      <c r="K156" t="s">
        <v>149</v>
      </c>
      <c r="L156" t="s">
        <v>215</v>
      </c>
      <c r="M156" t="s">
        <v>240</v>
      </c>
      <c r="N156" t="s">
        <v>216</v>
      </c>
      <c r="O156" s="57">
        <v>46244.530509259261</v>
      </c>
      <c r="P156" s="57">
        <v>46244.531956018516</v>
      </c>
      <c r="Q156">
        <v>69362392</v>
      </c>
      <c r="S156">
        <v>152613205367</v>
      </c>
      <c r="T156" t="s">
        <v>6344</v>
      </c>
      <c r="U156" t="s">
        <v>6345</v>
      </c>
      <c r="V156" t="s">
        <v>6346</v>
      </c>
      <c r="Z156">
        <v>111.4888954</v>
      </c>
      <c r="AA156">
        <v>-7.6745903999999996</v>
      </c>
      <c r="AB156" t="s">
        <v>6347</v>
      </c>
      <c r="AC156" t="s">
        <v>237</v>
      </c>
      <c r="AL156" t="s">
        <v>218</v>
      </c>
      <c r="AM156" t="s">
        <v>6348</v>
      </c>
      <c r="AN156" t="s">
        <v>6</v>
      </c>
      <c r="AO156" s="57">
        <v>46303.537962962961</v>
      </c>
      <c r="AP156" s="57">
        <v>46245.541666666664</v>
      </c>
      <c r="AR156" t="s">
        <v>241</v>
      </c>
      <c r="AS156" t="s">
        <v>593</v>
      </c>
      <c r="AT156" t="s">
        <v>231</v>
      </c>
      <c r="AV156" t="s">
        <v>240</v>
      </c>
      <c r="AW156" t="s">
        <v>1056</v>
      </c>
      <c r="AX156" t="s">
        <v>223</v>
      </c>
      <c r="BA156" s="57">
        <v>46245.541666666664</v>
      </c>
      <c r="BB156" t="s">
        <v>6348</v>
      </c>
      <c r="BF156" s="6" t="e">
        <f t="shared" si="6"/>
        <v>#NUM!</v>
      </c>
      <c r="BG156" t="e">
        <f t="shared" si="7"/>
        <v>#NUM!</v>
      </c>
      <c r="BH156" t="e">
        <f t="shared" si="8"/>
        <v>#NUM!</v>
      </c>
      <c r="BI156" t="str">
        <f>VLOOKUP(H156,Sheet2!$A$1:$B$270,2,FALSE)</f>
        <v>MADIUN</v>
      </c>
    </row>
    <row r="157" spans="1:61">
      <c r="A157">
        <v>156</v>
      </c>
      <c r="B157">
        <v>1002505873</v>
      </c>
      <c r="C157">
        <v>3</v>
      </c>
      <c r="D157" t="s">
        <v>49</v>
      </c>
      <c r="E157">
        <v>4</v>
      </c>
      <c r="F157" t="s">
        <v>253</v>
      </c>
      <c r="G157" t="s">
        <v>253</v>
      </c>
      <c r="H157" t="s">
        <v>940</v>
      </c>
      <c r="I157" t="s">
        <v>213</v>
      </c>
      <c r="J157" t="s">
        <v>214</v>
      </c>
      <c r="K157" t="s">
        <v>149</v>
      </c>
      <c r="L157" t="s">
        <v>215</v>
      </c>
      <c r="M157" t="s">
        <v>76</v>
      </c>
      <c r="N157" t="s">
        <v>216</v>
      </c>
      <c r="O157" s="57">
        <v>46237.47078703704</v>
      </c>
      <c r="P157" s="57">
        <v>46238.617581018516</v>
      </c>
      <c r="Q157">
        <v>69357385</v>
      </c>
      <c r="S157">
        <v>142202154670</v>
      </c>
      <c r="T157" t="s">
        <v>1694</v>
      </c>
      <c r="U157" t="s">
        <v>1695</v>
      </c>
      <c r="V157" t="s">
        <v>1696</v>
      </c>
      <c r="Z157">
        <v>109.654250458501</v>
      </c>
      <c r="AA157">
        <v>-6.9263082745137696</v>
      </c>
      <c r="AB157" t="s">
        <v>1697</v>
      </c>
      <c r="AC157" t="s">
        <v>237</v>
      </c>
      <c r="AL157" t="s">
        <v>218</v>
      </c>
      <c r="AM157" t="s">
        <v>1698</v>
      </c>
      <c r="AN157" t="s">
        <v>6</v>
      </c>
      <c r="AO157" s="57">
        <v>46089.485972222225</v>
      </c>
      <c r="AP157" s="57">
        <v>46238.333333333336</v>
      </c>
      <c r="AR157" t="s">
        <v>219</v>
      </c>
      <c r="AS157" t="s">
        <v>220</v>
      </c>
      <c r="AT157" t="s">
        <v>231</v>
      </c>
      <c r="AU157">
        <v>20260804</v>
      </c>
      <c r="AV157" t="s">
        <v>222</v>
      </c>
      <c r="AW157" t="s">
        <v>1056</v>
      </c>
      <c r="AX157" t="s">
        <v>223</v>
      </c>
      <c r="BA157" s="57">
        <v>46238.333333333336</v>
      </c>
      <c r="BB157" t="s">
        <v>1698</v>
      </c>
      <c r="BC157">
        <v>2026</v>
      </c>
      <c r="BD157">
        <v>8</v>
      </c>
      <c r="BE157">
        <v>4</v>
      </c>
      <c r="BF157" s="6">
        <f t="shared" si="6"/>
        <v>46238</v>
      </c>
      <c r="BG157">
        <f t="shared" si="7"/>
        <v>-0.33333333333575865</v>
      </c>
      <c r="BH157" t="str">
        <f t="shared" si="8"/>
        <v>COMPLY</v>
      </c>
      <c r="BI157" t="e">
        <f>VLOOKUP(H157,Sheet2!$A$1:$B$270,2,FALSE)</f>
        <v>#N/A</v>
      </c>
    </row>
    <row r="158" spans="1:61">
      <c r="A158">
        <v>157</v>
      </c>
      <c r="B158">
        <v>1002513785</v>
      </c>
      <c r="C158">
        <v>3</v>
      </c>
      <c r="D158" t="s">
        <v>51</v>
      </c>
      <c r="E158">
        <v>4</v>
      </c>
      <c r="F158" t="s">
        <v>275</v>
      </c>
      <c r="G158" t="s">
        <v>575</v>
      </c>
      <c r="H158" t="s">
        <v>936</v>
      </c>
      <c r="I158" t="s">
        <v>213</v>
      </c>
      <c r="J158" t="s">
        <v>214</v>
      </c>
      <c r="K158" t="s">
        <v>149</v>
      </c>
      <c r="L158" t="s">
        <v>215</v>
      </c>
      <c r="M158" t="s">
        <v>76</v>
      </c>
      <c r="N158" t="s">
        <v>216</v>
      </c>
      <c r="O158" s="57">
        <v>46241.382604166669</v>
      </c>
      <c r="P158" s="57">
        <v>46243.713807870372</v>
      </c>
      <c r="Q158">
        <v>69360421</v>
      </c>
      <c r="S158">
        <v>142509107221</v>
      </c>
      <c r="T158" t="s">
        <v>4722</v>
      </c>
      <c r="U158" t="s">
        <v>4723</v>
      </c>
      <c r="V158" t="s">
        <v>4724</v>
      </c>
      <c r="Z158">
        <v>111.0093541</v>
      </c>
      <c r="AA158">
        <v>-7.0867570999999998</v>
      </c>
      <c r="AB158" t="s">
        <v>4725</v>
      </c>
      <c r="AC158" t="s">
        <v>237</v>
      </c>
      <c r="AL158" t="s">
        <v>218</v>
      </c>
      <c r="AM158" t="s">
        <v>4726</v>
      </c>
      <c r="AN158" t="s">
        <v>6</v>
      </c>
      <c r="AO158" s="57">
        <v>46211.39303240741</v>
      </c>
      <c r="AP158" s="57">
        <v>46242.541666666664</v>
      </c>
      <c r="AR158" t="s">
        <v>219</v>
      </c>
      <c r="AS158" t="s">
        <v>937</v>
      </c>
      <c r="AT158" t="s">
        <v>231</v>
      </c>
      <c r="AU158">
        <v>20260809</v>
      </c>
      <c r="AV158" t="s">
        <v>222</v>
      </c>
      <c r="AW158" t="s">
        <v>1056</v>
      </c>
      <c r="AX158" t="s">
        <v>223</v>
      </c>
      <c r="BA158" s="57">
        <v>46242.541666666664</v>
      </c>
      <c r="BB158" t="s">
        <v>4726</v>
      </c>
      <c r="BC158">
        <v>2026</v>
      </c>
      <c r="BD158">
        <v>8</v>
      </c>
      <c r="BE158">
        <v>9</v>
      </c>
      <c r="BF158" s="6">
        <f t="shared" si="6"/>
        <v>46243</v>
      </c>
      <c r="BG158">
        <f t="shared" si="7"/>
        <v>0.45833333333575865</v>
      </c>
      <c r="BH158" t="str">
        <f t="shared" si="8"/>
        <v>COMPLY</v>
      </c>
      <c r="BI158" t="e">
        <f>VLOOKUP(H158,Sheet2!$A$1:$B$270,2,FALSE)</f>
        <v>#N/A</v>
      </c>
    </row>
    <row r="159" spans="1:61">
      <c r="A159">
        <v>158</v>
      </c>
      <c r="B159">
        <v>1002506078</v>
      </c>
      <c r="C159">
        <v>3</v>
      </c>
      <c r="D159" t="s">
        <v>34</v>
      </c>
      <c r="E159">
        <v>5</v>
      </c>
      <c r="F159" t="s">
        <v>580</v>
      </c>
      <c r="G159" t="s">
        <v>84</v>
      </c>
      <c r="H159" t="s">
        <v>242</v>
      </c>
      <c r="I159" t="s">
        <v>213</v>
      </c>
      <c r="J159" t="s">
        <v>214</v>
      </c>
      <c r="K159" t="s">
        <v>149</v>
      </c>
      <c r="M159" t="s">
        <v>582</v>
      </c>
      <c r="N159" t="s">
        <v>216</v>
      </c>
      <c r="O159" s="57">
        <v>46237.557754629626</v>
      </c>
      <c r="P159" s="57">
        <v>46241.450636574074</v>
      </c>
      <c r="Q159">
        <v>69357509</v>
      </c>
      <c r="S159">
        <v>172424836788</v>
      </c>
      <c r="T159" t="s">
        <v>1699</v>
      </c>
      <c r="U159" t="s">
        <v>1700</v>
      </c>
      <c r="V159" t="s">
        <v>1701</v>
      </c>
      <c r="Z159">
        <v>115.0979859</v>
      </c>
      <c r="AA159">
        <v>-8.1274271000000002</v>
      </c>
      <c r="AB159" t="s">
        <v>1702</v>
      </c>
      <c r="AC159" t="s">
        <v>230</v>
      </c>
      <c r="AL159" t="s">
        <v>218</v>
      </c>
      <c r="AM159" t="s">
        <v>1703</v>
      </c>
      <c r="AN159" t="s">
        <v>6</v>
      </c>
      <c r="AO159" s="57">
        <v>46089.559490740743</v>
      </c>
      <c r="AP159" s="57">
        <v>46238.541666666664</v>
      </c>
      <c r="AQ159" t="s">
        <v>249</v>
      </c>
      <c r="AR159" t="s">
        <v>14</v>
      </c>
      <c r="AS159" t="s">
        <v>220</v>
      </c>
      <c r="AT159" t="s">
        <v>221</v>
      </c>
      <c r="AV159" t="s">
        <v>4727</v>
      </c>
      <c r="AW159" t="s">
        <v>592</v>
      </c>
      <c r="AX159" t="s">
        <v>223</v>
      </c>
      <c r="BA159" s="57">
        <v>46238.541666666664</v>
      </c>
      <c r="BB159" t="s">
        <v>1703</v>
      </c>
      <c r="BF159" s="6" t="e">
        <f t="shared" si="6"/>
        <v>#NUM!</v>
      </c>
      <c r="BG159" t="e">
        <f t="shared" si="7"/>
        <v>#NUM!</v>
      </c>
      <c r="BH159" t="e">
        <f t="shared" si="8"/>
        <v>#NUM!</v>
      </c>
      <c r="BI159" t="str">
        <f>VLOOKUP(H159,Sheet2!$A$1:$B$270,2,FALSE)</f>
        <v>SINGARAJA</v>
      </c>
    </row>
    <row r="160" spans="1:61">
      <c r="A160">
        <v>159</v>
      </c>
      <c r="B160">
        <v>1002510583</v>
      </c>
      <c r="C160">
        <v>3</v>
      </c>
      <c r="D160" t="s">
        <v>42</v>
      </c>
      <c r="E160">
        <v>5</v>
      </c>
      <c r="F160" t="s">
        <v>106</v>
      </c>
      <c r="G160" t="s">
        <v>106</v>
      </c>
      <c r="H160" t="s">
        <v>340</v>
      </c>
      <c r="I160" t="s">
        <v>213</v>
      </c>
      <c r="J160" t="s">
        <v>214</v>
      </c>
      <c r="K160" t="s">
        <v>149</v>
      </c>
      <c r="M160" t="s">
        <v>76</v>
      </c>
      <c r="N160" t="s">
        <v>216</v>
      </c>
      <c r="O160" s="57">
        <v>46239.56695601852</v>
      </c>
      <c r="P160" s="57">
        <v>46240.763379629629</v>
      </c>
      <c r="Q160">
        <v>69359161</v>
      </c>
      <c r="R160">
        <v>3436000064</v>
      </c>
      <c r="S160">
        <v>152744222119</v>
      </c>
      <c r="T160" t="s">
        <v>1704</v>
      </c>
      <c r="U160" t="s">
        <v>1705</v>
      </c>
      <c r="V160" t="s">
        <v>1706</v>
      </c>
      <c r="Z160">
        <v>112.81394179999999</v>
      </c>
      <c r="AA160">
        <v>-7.6427918999999997</v>
      </c>
      <c r="AB160" t="s">
        <v>1707</v>
      </c>
      <c r="AC160" t="s">
        <v>230</v>
      </c>
      <c r="AL160" t="s">
        <v>218</v>
      </c>
      <c r="AM160" t="s">
        <v>1708</v>
      </c>
      <c r="AN160" t="s">
        <v>6</v>
      </c>
      <c r="AO160" s="57">
        <v>46150.56925925926</v>
      </c>
      <c r="AP160" s="57">
        <v>46240.541666666664</v>
      </c>
      <c r="AR160" t="s">
        <v>219</v>
      </c>
      <c r="AS160" t="s">
        <v>666</v>
      </c>
      <c r="AT160" t="s">
        <v>231</v>
      </c>
      <c r="AU160">
        <v>20260806</v>
      </c>
      <c r="AV160" t="s">
        <v>222</v>
      </c>
      <c r="AW160" t="s">
        <v>630</v>
      </c>
      <c r="AX160" t="s">
        <v>223</v>
      </c>
      <c r="BA160" s="57">
        <v>46240.541666666664</v>
      </c>
      <c r="BB160" t="s">
        <v>1708</v>
      </c>
      <c r="BC160">
        <v>2026</v>
      </c>
      <c r="BD160">
        <v>8</v>
      </c>
      <c r="BE160">
        <v>6</v>
      </c>
      <c r="BF160" s="6">
        <f t="shared" si="6"/>
        <v>46240</v>
      </c>
      <c r="BG160">
        <f t="shared" si="7"/>
        <v>-0.54166666666424135</v>
      </c>
      <c r="BH160" t="str">
        <f t="shared" si="8"/>
        <v>COMPLY</v>
      </c>
      <c r="BI160" t="str">
        <f>VLOOKUP(H160,Sheet2!$A$1:$B$270,2,FALSE)</f>
        <v>PASURUAN</v>
      </c>
    </row>
    <row r="161" spans="1:61">
      <c r="A161">
        <v>160</v>
      </c>
      <c r="B161">
        <v>1002512092</v>
      </c>
      <c r="C161">
        <v>3</v>
      </c>
      <c r="D161" t="s">
        <v>55</v>
      </c>
      <c r="E161">
        <v>5</v>
      </c>
      <c r="F161" t="s">
        <v>267</v>
      </c>
      <c r="G161" t="s">
        <v>128</v>
      </c>
      <c r="H161" t="s">
        <v>313</v>
      </c>
      <c r="I161" t="s">
        <v>213</v>
      </c>
      <c r="J161" t="s">
        <v>214</v>
      </c>
      <c r="K161" t="s">
        <v>149</v>
      </c>
      <c r="M161" t="s">
        <v>76</v>
      </c>
      <c r="N161" t="s">
        <v>216</v>
      </c>
      <c r="O161" s="57">
        <v>46240.4925</v>
      </c>
      <c r="P161" s="57">
        <v>46242.522986111115</v>
      </c>
      <c r="Q161">
        <v>69359822</v>
      </c>
      <c r="S161">
        <v>152417233888</v>
      </c>
      <c r="T161" t="s">
        <v>1709</v>
      </c>
      <c r="U161" t="s">
        <v>1710</v>
      </c>
      <c r="V161" t="s">
        <v>4728</v>
      </c>
      <c r="Z161">
        <v>112.6134753</v>
      </c>
      <c r="AA161">
        <v>-7.3644718999999998</v>
      </c>
      <c r="AB161" t="s">
        <v>1711</v>
      </c>
      <c r="AC161" t="s">
        <v>230</v>
      </c>
      <c r="AL161" t="s">
        <v>218</v>
      </c>
      <c r="AM161" t="s">
        <v>4729</v>
      </c>
      <c r="AN161" t="s">
        <v>6</v>
      </c>
      <c r="AO161" s="57">
        <v>46181.496516203704</v>
      </c>
      <c r="AP161" s="57">
        <v>46242.541666666664</v>
      </c>
      <c r="AR161" t="s">
        <v>219</v>
      </c>
      <c r="AS161" t="s">
        <v>662</v>
      </c>
      <c r="AT161" t="s">
        <v>231</v>
      </c>
      <c r="AU161">
        <v>20260808</v>
      </c>
      <c r="AV161" t="s">
        <v>222</v>
      </c>
      <c r="AW161" t="s">
        <v>657</v>
      </c>
      <c r="AX161" t="s">
        <v>223</v>
      </c>
      <c r="BA161" s="57">
        <v>46242.541666666664</v>
      </c>
      <c r="BB161" t="s">
        <v>4729</v>
      </c>
      <c r="BC161">
        <v>2026</v>
      </c>
      <c r="BD161">
        <v>8</v>
      </c>
      <c r="BE161">
        <v>8</v>
      </c>
      <c r="BF161" s="6">
        <f t="shared" si="6"/>
        <v>46242</v>
      </c>
      <c r="BG161">
        <f t="shared" si="7"/>
        <v>-0.54166666666424135</v>
      </c>
      <c r="BH161" t="str">
        <f t="shared" si="8"/>
        <v>COMPLY</v>
      </c>
      <c r="BI161" t="str">
        <f>VLOOKUP(H161,Sheet2!$A$1:$B$270,2,FALSE)</f>
        <v>SURABAYA UTARA</v>
      </c>
    </row>
    <row r="162" spans="1:61">
      <c r="A162">
        <v>161</v>
      </c>
      <c r="B162">
        <v>1002518219</v>
      </c>
      <c r="C162">
        <v>3</v>
      </c>
      <c r="D162" t="s">
        <v>55</v>
      </c>
      <c r="E162">
        <v>5</v>
      </c>
      <c r="F162" t="s">
        <v>267</v>
      </c>
      <c r="G162" t="s">
        <v>128</v>
      </c>
      <c r="H162" t="s">
        <v>313</v>
      </c>
      <c r="I162" t="s">
        <v>213</v>
      </c>
      <c r="J162" t="s">
        <v>214</v>
      </c>
      <c r="K162" t="s">
        <v>149</v>
      </c>
      <c r="L162" t="s">
        <v>215</v>
      </c>
      <c r="M162" t="s">
        <v>240</v>
      </c>
      <c r="N162" t="s">
        <v>216</v>
      </c>
      <c r="O162" s="57">
        <v>46244.632592592592</v>
      </c>
      <c r="P162" s="57">
        <v>46244.633356481485</v>
      </c>
      <c r="Q162">
        <v>69362629</v>
      </c>
      <c r="S162">
        <v>152417233932</v>
      </c>
      <c r="T162" t="s">
        <v>6349</v>
      </c>
      <c r="U162" t="s">
        <v>6350</v>
      </c>
      <c r="V162" t="s">
        <v>6351</v>
      </c>
      <c r="Z162">
        <v>112.6295365</v>
      </c>
      <c r="AA162">
        <v>-7.3673234000000001</v>
      </c>
      <c r="AB162" t="s">
        <v>6352</v>
      </c>
      <c r="AC162" t="s">
        <v>217</v>
      </c>
      <c r="AL162" t="s">
        <v>218</v>
      </c>
      <c r="AM162" t="s">
        <v>6353</v>
      </c>
      <c r="AN162" t="s">
        <v>6</v>
      </c>
      <c r="AO162" s="57">
        <v>46303.642812500002</v>
      </c>
      <c r="AP162" s="57">
        <v>46245.541666666664</v>
      </c>
      <c r="AR162" t="s">
        <v>241</v>
      </c>
      <c r="AS162" t="s">
        <v>662</v>
      </c>
      <c r="AT162" t="s">
        <v>231</v>
      </c>
      <c r="AV162" t="s">
        <v>240</v>
      </c>
      <c r="AW162" t="s">
        <v>1060</v>
      </c>
      <c r="AX162" t="s">
        <v>223</v>
      </c>
      <c r="BA162" s="57">
        <v>46245.541666666664</v>
      </c>
      <c r="BB162" t="s">
        <v>6353</v>
      </c>
      <c r="BF162" s="6" t="e">
        <f t="shared" si="6"/>
        <v>#NUM!</v>
      </c>
      <c r="BG162" t="e">
        <f t="shared" si="7"/>
        <v>#NUM!</v>
      </c>
      <c r="BH162" t="e">
        <f t="shared" si="8"/>
        <v>#NUM!</v>
      </c>
      <c r="BI162" t="str">
        <f>VLOOKUP(H162,Sheet2!$A$1:$B$270,2,FALSE)</f>
        <v>SURABAYA UTARA</v>
      </c>
    </row>
    <row r="163" spans="1:61">
      <c r="A163">
        <v>162</v>
      </c>
      <c r="B163">
        <v>1002517592</v>
      </c>
      <c r="C163">
        <v>3</v>
      </c>
      <c r="D163" t="s">
        <v>59</v>
      </c>
      <c r="E163">
        <v>4</v>
      </c>
      <c r="F163" t="s">
        <v>243</v>
      </c>
      <c r="G163" t="s">
        <v>921</v>
      </c>
      <c r="H163" t="s">
        <v>946</v>
      </c>
      <c r="I163" t="s">
        <v>213</v>
      </c>
      <c r="J163" t="s">
        <v>214</v>
      </c>
      <c r="K163" t="s">
        <v>149</v>
      </c>
      <c r="L163" t="s">
        <v>215</v>
      </c>
      <c r="M163" t="s">
        <v>240</v>
      </c>
      <c r="N163" t="s">
        <v>216</v>
      </c>
      <c r="O163" s="57">
        <v>46244.505509259259</v>
      </c>
      <c r="P163" s="57">
        <v>46244.506967592592</v>
      </c>
      <c r="Q163">
        <v>69362367</v>
      </c>
      <c r="S163">
        <v>141146114811</v>
      </c>
      <c r="T163" t="s">
        <v>6354</v>
      </c>
      <c r="U163" t="s">
        <v>6355</v>
      </c>
      <c r="V163" t="s">
        <v>6356</v>
      </c>
      <c r="Z163">
        <v>110.312033661928</v>
      </c>
      <c r="AA163">
        <v>-7.6216592984421601</v>
      </c>
      <c r="AB163" t="s">
        <v>6357</v>
      </c>
      <c r="AC163" t="s">
        <v>237</v>
      </c>
      <c r="AL163" t="s">
        <v>218</v>
      </c>
      <c r="AM163" t="s">
        <v>6358</v>
      </c>
      <c r="AN163" t="s">
        <v>6</v>
      </c>
      <c r="AO163" s="57">
        <v>46303.506898148145</v>
      </c>
      <c r="AP163" s="57">
        <v>46245.625</v>
      </c>
      <c r="AR163" t="s">
        <v>241</v>
      </c>
      <c r="AS163" t="s">
        <v>921</v>
      </c>
      <c r="AT163" t="s">
        <v>231</v>
      </c>
      <c r="AV163" t="s">
        <v>240</v>
      </c>
      <c r="AW163" t="s">
        <v>1073</v>
      </c>
      <c r="AX163" t="s">
        <v>223</v>
      </c>
      <c r="BA163" s="57">
        <v>46245.625</v>
      </c>
      <c r="BB163" t="s">
        <v>6358</v>
      </c>
      <c r="BF163" s="6" t="e">
        <f t="shared" si="6"/>
        <v>#NUM!</v>
      </c>
      <c r="BG163" t="e">
        <f t="shared" si="7"/>
        <v>#NUM!</v>
      </c>
      <c r="BH163" t="e">
        <f t="shared" si="8"/>
        <v>#NUM!</v>
      </c>
      <c r="BI163" t="e">
        <f>VLOOKUP(H163,Sheet2!$A$1:$B$270,2,FALSE)</f>
        <v>#N/A</v>
      </c>
    </row>
    <row r="164" spans="1:61">
      <c r="A164">
        <v>163</v>
      </c>
      <c r="B164">
        <v>1002518622</v>
      </c>
      <c r="C164">
        <v>3</v>
      </c>
      <c r="D164" t="s">
        <v>55</v>
      </c>
      <c r="E164">
        <v>5</v>
      </c>
      <c r="F164" t="s">
        <v>267</v>
      </c>
      <c r="G164" t="s">
        <v>128</v>
      </c>
      <c r="H164" t="s">
        <v>276</v>
      </c>
      <c r="I164" t="s">
        <v>213</v>
      </c>
      <c r="J164" t="s">
        <v>214</v>
      </c>
      <c r="K164" t="s">
        <v>149</v>
      </c>
      <c r="L164" t="s">
        <v>215</v>
      </c>
      <c r="M164" t="s">
        <v>240</v>
      </c>
      <c r="N164" t="s">
        <v>216</v>
      </c>
      <c r="O164" s="57">
        <v>46244.730520833335</v>
      </c>
      <c r="P164" s="57">
        <v>46244.731956018521</v>
      </c>
      <c r="Q164">
        <v>69362753</v>
      </c>
      <c r="S164">
        <v>152418251413</v>
      </c>
      <c r="T164" t="s">
        <v>6359</v>
      </c>
      <c r="U164" t="s">
        <v>6360</v>
      </c>
      <c r="V164" t="s">
        <v>6361</v>
      </c>
      <c r="Z164">
        <v>112.670742049813</v>
      </c>
      <c r="AA164">
        <v>-7.2464629836754497</v>
      </c>
      <c r="AB164" t="s">
        <v>6362</v>
      </c>
      <c r="AC164" t="s">
        <v>217</v>
      </c>
      <c r="AL164" t="s">
        <v>218</v>
      </c>
      <c r="AM164" t="s">
        <v>6363</v>
      </c>
      <c r="AN164" t="s">
        <v>6</v>
      </c>
      <c r="AO164" s="57">
        <v>46303.736030092594</v>
      </c>
      <c r="AP164" s="57">
        <v>46248.541666666664</v>
      </c>
      <c r="AR164" t="s">
        <v>241</v>
      </c>
      <c r="AS164" t="s">
        <v>277</v>
      </c>
      <c r="AT164" t="s">
        <v>231</v>
      </c>
      <c r="AV164" t="s">
        <v>240</v>
      </c>
      <c r="AW164" t="s">
        <v>1056</v>
      </c>
      <c r="AX164" t="s">
        <v>223</v>
      </c>
      <c r="BA164" s="57">
        <v>46248.541666666664</v>
      </c>
      <c r="BB164" t="s">
        <v>6363</v>
      </c>
      <c r="BF164" s="6" t="e">
        <f t="shared" si="6"/>
        <v>#NUM!</v>
      </c>
      <c r="BG164" t="e">
        <f t="shared" si="7"/>
        <v>#NUM!</v>
      </c>
      <c r="BH164" t="e">
        <f t="shared" si="8"/>
        <v>#NUM!</v>
      </c>
      <c r="BI164" t="str">
        <f>VLOOKUP(H164,Sheet2!$A$1:$B$270,2,FALSE)</f>
        <v>SURABAYA UTARA</v>
      </c>
    </row>
    <row r="165" spans="1:61">
      <c r="A165">
        <v>164</v>
      </c>
      <c r="B165">
        <v>1002515883</v>
      </c>
      <c r="C165">
        <v>3</v>
      </c>
      <c r="D165" t="s">
        <v>38</v>
      </c>
      <c r="E165">
        <v>5</v>
      </c>
      <c r="F165" t="s">
        <v>251</v>
      </c>
      <c r="G165" t="s">
        <v>87</v>
      </c>
      <c r="H165" t="s">
        <v>252</v>
      </c>
      <c r="I165" t="s">
        <v>213</v>
      </c>
      <c r="J165" t="s">
        <v>214</v>
      </c>
      <c r="K165" t="s">
        <v>149</v>
      </c>
      <c r="L165" t="s">
        <v>215</v>
      </c>
      <c r="M165" t="s">
        <v>582</v>
      </c>
      <c r="N165" t="s">
        <v>216</v>
      </c>
      <c r="O165" s="57">
        <v>46242.522881944446</v>
      </c>
      <c r="P165" s="57">
        <v>46244.539652777778</v>
      </c>
      <c r="Q165">
        <v>69361415</v>
      </c>
      <c r="S165">
        <v>152702231724</v>
      </c>
      <c r="T165" t="s">
        <v>4730</v>
      </c>
      <c r="U165" t="s">
        <v>4731</v>
      </c>
      <c r="V165" t="s">
        <v>4732</v>
      </c>
      <c r="Z165">
        <v>112.65626880000001</v>
      </c>
      <c r="AA165">
        <v>-7.9255599999999999</v>
      </c>
      <c r="AB165" t="s">
        <v>4733</v>
      </c>
      <c r="AC165" t="s">
        <v>237</v>
      </c>
      <c r="AL165" t="s">
        <v>218</v>
      </c>
      <c r="AM165" t="s">
        <v>4734</v>
      </c>
      <c r="AN165" t="s">
        <v>6</v>
      </c>
      <c r="AO165" s="57">
        <v>46242.527673611112</v>
      </c>
      <c r="AP165" s="57">
        <v>46243.541666666664</v>
      </c>
      <c r="AR165" t="s">
        <v>14</v>
      </c>
      <c r="AS165" t="s">
        <v>557</v>
      </c>
      <c r="AT165" t="s">
        <v>231</v>
      </c>
      <c r="AV165" t="s">
        <v>6364</v>
      </c>
      <c r="AW165" t="s">
        <v>554</v>
      </c>
      <c r="AX165" t="s">
        <v>223</v>
      </c>
      <c r="BA165" s="57">
        <v>46243.541666666664</v>
      </c>
      <c r="BB165" t="s">
        <v>4734</v>
      </c>
      <c r="BF165" s="6" t="e">
        <f t="shared" si="6"/>
        <v>#NUM!</v>
      </c>
      <c r="BG165" t="e">
        <f t="shared" si="7"/>
        <v>#NUM!</v>
      </c>
      <c r="BH165" t="e">
        <f t="shared" si="8"/>
        <v>#NUM!</v>
      </c>
      <c r="BI165" t="str">
        <f>VLOOKUP(H165,Sheet2!$A$1:$B$270,2,FALSE)</f>
        <v>BATU</v>
      </c>
    </row>
    <row r="166" spans="1:61">
      <c r="A166">
        <v>165</v>
      </c>
      <c r="B166">
        <v>1002506572</v>
      </c>
      <c r="C166">
        <v>3</v>
      </c>
      <c r="D166" t="s">
        <v>38</v>
      </c>
      <c r="E166">
        <v>5</v>
      </c>
      <c r="F166" t="s">
        <v>90</v>
      </c>
      <c r="G166" t="s">
        <v>93</v>
      </c>
      <c r="H166" t="s">
        <v>474</v>
      </c>
      <c r="I166" t="s">
        <v>213</v>
      </c>
      <c r="J166" t="s">
        <v>214</v>
      </c>
      <c r="K166" t="s">
        <v>149</v>
      </c>
      <c r="L166" t="s">
        <v>215</v>
      </c>
      <c r="M166" t="s">
        <v>76</v>
      </c>
      <c r="N166" t="s">
        <v>216</v>
      </c>
      <c r="O166" s="57">
        <v>46237.7187037037</v>
      </c>
      <c r="P166" s="57">
        <v>46238.686435185184</v>
      </c>
      <c r="Q166">
        <v>69357810</v>
      </c>
      <c r="S166">
        <v>152627203800</v>
      </c>
      <c r="T166" t="s">
        <v>1712</v>
      </c>
      <c r="U166" t="s">
        <v>1713</v>
      </c>
      <c r="V166" t="s">
        <v>1714</v>
      </c>
      <c r="Z166">
        <v>112.020458243787</v>
      </c>
      <c r="AA166">
        <v>-7.6745714546624297</v>
      </c>
      <c r="AB166" t="s">
        <v>1715</v>
      </c>
      <c r="AC166" t="s">
        <v>217</v>
      </c>
      <c r="AL166" t="s">
        <v>218</v>
      </c>
      <c r="AM166" t="s">
        <v>1716</v>
      </c>
      <c r="AN166" t="s">
        <v>6</v>
      </c>
      <c r="AO166" s="57">
        <v>46089.725613425922</v>
      </c>
      <c r="AP166" s="57">
        <v>46238.625</v>
      </c>
      <c r="AR166" t="s">
        <v>219</v>
      </c>
      <c r="AS166" t="s">
        <v>637</v>
      </c>
      <c r="AT166" t="s">
        <v>231</v>
      </c>
      <c r="AU166">
        <v>20260804</v>
      </c>
      <c r="AV166" t="s">
        <v>222</v>
      </c>
      <c r="AW166" t="s">
        <v>1056</v>
      </c>
      <c r="AX166" t="s">
        <v>223</v>
      </c>
      <c r="BA166" s="57">
        <v>46238.625</v>
      </c>
      <c r="BB166" t="s">
        <v>1716</v>
      </c>
      <c r="BC166">
        <v>2026</v>
      </c>
      <c r="BD166">
        <v>8</v>
      </c>
      <c r="BE166">
        <v>4</v>
      </c>
      <c r="BF166" s="6">
        <f t="shared" si="6"/>
        <v>46238</v>
      </c>
      <c r="BG166">
        <f t="shared" si="7"/>
        <v>-0.625</v>
      </c>
      <c r="BH166" t="str">
        <f t="shared" si="8"/>
        <v>COMPLY</v>
      </c>
      <c r="BI166" t="str">
        <f>VLOOKUP(H166,Sheet2!$A$1:$B$270,2,FALSE)</f>
        <v>NGANJUK</v>
      </c>
    </row>
    <row r="167" spans="1:61">
      <c r="A167">
        <v>166</v>
      </c>
      <c r="B167">
        <v>1002516080</v>
      </c>
      <c r="C167">
        <v>3</v>
      </c>
      <c r="D167" t="s">
        <v>38</v>
      </c>
      <c r="E167">
        <v>5</v>
      </c>
      <c r="F167" t="s">
        <v>251</v>
      </c>
      <c r="G167" t="s">
        <v>87</v>
      </c>
      <c r="H167" t="s">
        <v>364</v>
      </c>
      <c r="I167" t="s">
        <v>213</v>
      </c>
      <c r="J167" t="s">
        <v>214</v>
      </c>
      <c r="K167" t="s">
        <v>149</v>
      </c>
      <c r="M167" t="s">
        <v>288</v>
      </c>
      <c r="N167" t="s">
        <v>622</v>
      </c>
      <c r="O167" s="57">
        <v>46242.633680555555</v>
      </c>
      <c r="P167" s="57">
        <v>46243.874166666668</v>
      </c>
      <c r="Q167">
        <v>69361537</v>
      </c>
      <c r="S167">
        <v>152707239216</v>
      </c>
      <c r="T167" t="s">
        <v>4735</v>
      </c>
      <c r="U167" t="s">
        <v>4736</v>
      </c>
      <c r="V167" t="s">
        <v>4737</v>
      </c>
      <c r="Z167">
        <v>112.55397929999999</v>
      </c>
      <c r="AA167">
        <v>-7.8981211</v>
      </c>
      <c r="AB167" t="s">
        <v>4738</v>
      </c>
      <c r="AC167" t="s">
        <v>292</v>
      </c>
      <c r="AL167" t="s">
        <v>218</v>
      </c>
      <c r="AM167" t="s">
        <v>4739</v>
      </c>
      <c r="AN167" t="s">
        <v>6</v>
      </c>
      <c r="AO167" s="57">
        <v>46242.642789351848</v>
      </c>
      <c r="AP167" s="57">
        <v>46244.333333333336</v>
      </c>
      <c r="AR167" t="s">
        <v>241</v>
      </c>
      <c r="AS167" t="s">
        <v>87</v>
      </c>
      <c r="AT167" t="s">
        <v>231</v>
      </c>
      <c r="AV167" t="s">
        <v>4543</v>
      </c>
      <c r="AW167" t="s">
        <v>566</v>
      </c>
      <c r="AX167" t="s">
        <v>223</v>
      </c>
      <c r="BA167" s="57">
        <v>46244.333333333336</v>
      </c>
      <c r="BB167" t="s">
        <v>4739</v>
      </c>
      <c r="BF167" s="6" t="e">
        <f t="shared" si="6"/>
        <v>#NUM!</v>
      </c>
      <c r="BG167" t="e">
        <f t="shared" si="7"/>
        <v>#NUM!</v>
      </c>
      <c r="BH167" t="e">
        <f t="shared" si="8"/>
        <v>#NUM!</v>
      </c>
      <c r="BI167" t="str">
        <f>VLOOKUP(H167,Sheet2!$A$1:$B$270,2,FALSE)</f>
        <v>BATU</v>
      </c>
    </row>
    <row r="168" spans="1:61">
      <c r="A168">
        <v>167</v>
      </c>
      <c r="B168">
        <v>1002506599</v>
      </c>
      <c r="C168">
        <v>3</v>
      </c>
      <c r="D168" t="s">
        <v>59</v>
      </c>
      <c r="E168">
        <v>4</v>
      </c>
      <c r="F168" t="s">
        <v>243</v>
      </c>
      <c r="G168" t="s">
        <v>921</v>
      </c>
      <c r="H168" t="s">
        <v>946</v>
      </c>
      <c r="I168" t="s">
        <v>213</v>
      </c>
      <c r="J168" t="s">
        <v>214</v>
      </c>
      <c r="K168" t="s">
        <v>149</v>
      </c>
      <c r="L168" t="s">
        <v>215</v>
      </c>
      <c r="M168" t="s">
        <v>76</v>
      </c>
      <c r="N168" t="s">
        <v>216</v>
      </c>
      <c r="O168" s="57">
        <v>46237.749259259261</v>
      </c>
      <c r="P168" s="57">
        <v>46238.593657407408</v>
      </c>
      <c r="Q168">
        <v>69357820</v>
      </c>
      <c r="S168">
        <v>141146114793</v>
      </c>
      <c r="T168" t="s">
        <v>1717</v>
      </c>
      <c r="U168" t="s">
        <v>1718</v>
      </c>
      <c r="V168" t="s">
        <v>1719</v>
      </c>
      <c r="Z168">
        <v>110.34173199999999</v>
      </c>
      <c r="AA168">
        <v>-7.608924</v>
      </c>
      <c r="AB168" t="s">
        <v>1720</v>
      </c>
      <c r="AC168" t="s">
        <v>237</v>
      </c>
      <c r="AL168" t="s">
        <v>218</v>
      </c>
      <c r="AM168" t="s">
        <v>1721</v>
      </c>
      <c r="AN168" t="s">
        <v>6</v>
      </c>
      <c r="AO168" s="57">
        <v>46089.757118055553</v>
      </c>
      <c r="AP168" s="57">
        <v>46239.375</v>
      </c>
      <c r="AR168" t="s">
        <v>219</v>
      </c>
      <c r="AS168" t="s">
        <v>921</v>
      </c>
      <c r="AT168" t="s">
        <v>231</v>
      </c>
      <c r="AU168">
        <v>20260804</v>
      </c>
      <c r="AV168" t="s">
        <v>222</v>
      </c>
      <c r="AW168" t="s">
        <v>1058</v>
      </c>
      <c r="AX168" t="s">
        <v>223</v>
      </c>
      <c r="BA168" s="57">
        <v>46239.375</v>
      </c>
      <c r="BB168" t="s">
        <v>1721</v>
      </c>
      <c r="BC168">
        <v>2026</v>
      </c>
      <c r="BD168">
        <v>8</v>
      </c>
      <c r="BE168">
        <v>4</v>
      </c>
      <c r="BF168" s="6">
        <f t="shared" si="6"/>
        <v>46238</v>
      </c>
      <c r="BG168">
        <f t="shared" si="7"/>
        <v>-1.375</v>
      </c>
      <c r="BH168" t="str">
        <f t="shared" si="8"/>
        <v>COMPLY</v>
      </c>
      <c r="BI168" t="e">
        <f>VLOOKUP(H168,Sheet2!$A$1:$B$270,2,FALSE)</f>
        <v>#N/A</v>
      </c>
    </row>
    <row r="169" spans="1:61">
      <c r="A169">
        <v>168</v>
      </c>
      <c r="B169">
        <v>1002518343</v>
      </c>
      <c r="C169">
        <v>3</v>
      </c>
      <c r="D169" t="s">
        <v>49</v>
      </c>
      <c r="E169">
        <v>4</v>
      </c>
      <c r="F169" t="s">
        <v>253</v>
      </c>
      <c r="G169" t="s">
        <v>558</v>
      </c>
      <c r="H169" t="s">
        <v>562</v>
      </c>
      <c r="I169" t="s">
        <v>213</v>
      </c>
      <c r="J169" t="s">
        <v>214</v>
      </c>
      <c r="K169" t="s">
        <v>149</v>
      </c>
      <c r="L169" t="s">
        <v>215</v>
      </c>
      <c r="M169" t="s">
        <v>240</v>
      </c>
      <c r="N169" t="s">
        <v>216</v>
      </c>
      <c r="O169" s="57">
        <v>46244.656215277777</v>
      </c>
      <c r="P169" s="57">
        <v>46244.656956018516</v>
      </c>
      <c r="Q169">
        <v>69362673</v>
      </c>
      <c r="S169">
        <v>142278112660</v>
      </c>
      <c r="T169" t="s">
        <v>6365</v>
      </c>
      <c r="U169" t="s">
        <v>6366</v>
      </c>
      <c r="V169" t="s">
        <v>6367</v>
      </c>
      <c r="Z169">
        <v>109.33093700000001</v>
      </c>
      <c r="AA169">
        <v>-6.9063480000000004</v>
      </c>
      <c r="AB169" t="s">
        <v>6368</v>
      </c>
      <c r="AC169" t="s">
        <v>237</v>
      </c>
      <c r="AL169" t="s">
        <v>218</v>
      </c>
      <c r="AM169" t="s">
        <v>6369</v>
      </c>
      <c r="AN169" t="s">
        <v>6</v>
      </c>
      <c r="AO169" s="57">
        <v>46303.663252314815</v>
      </c>
      <c r="AP169" s="57">
        <v>46245.541666666664</v>
      </c>
      <c r="AR169" t="s">
        <v>241</v>
      </c>
      <c r="AS169" t="s">
        <v>220</v>
      </c>
      <c r="AT169" t="s">
        <v>231</v>
      </c>
      <c r="AV169" t="s">
        <v>240</v>
      </c>
      <c r="AW169" t="s">
        <v>1064</v>
      </c>
      <c r="AX169" t="s">
        <v>223</v>
      </c>
      <c r="BA169" s="57">
        <v>46245.541666666664</v>
      </c>
      <c r="BB169" t="s">
        <v>6369</v>
      </c>
      <c r="BF169" s="6" t="e">
        <f t="shared" si="6"/>
        <v>#NUM!</v>
      </c>
      <c r="BG169" t="e">
        <f t="shared" si="7"/>
        <v>#NUM!</v>
      </c>
      <c r="BH169" t="e">
        <f t="shared" si="8"/>
        <v>#NUM!</v>
      </c>
      <c r="BI169" t="e">
        <f>VLOOKUP(H169,Sheet2!$A$1:$B$270,2,FALSE)</f>
        <v>#N/A</v>
      </c>
    </row>
    <row r="170" spans="1:61">
      <c r="A170">
        <v>169</v>
      </c>
      <c r="B170">
        <v>1002509965</v>
      </c>
      <c r="C170">
        <v>3</v>
      </c>
      <c r="D170" t="s">
        <v>55</v>
      </c>
      <c r="E170">
        <v>5</v>
      </c>
      <c r="F170" t="s">
        <v>267</v>
      </c>
      <c r="G170" t="s">
        <v>128</v>
      </c>
      <c r="H170" t="s">
        <v>313</v>
      </c>
      <c r="I170" t="s">
        <v>213</v>
      </c>
      <c r="J170" t="s">
        <v>214</v>
      </c>
      <c r="K170" t="s">
        <v>149</v>
      </c>
      <c r="L170" t="s">
        <v>215</v>
      </c>
      <c r="M170" t="s">
        <v>279</v>
      </c>
      <c r="N170" t="s">
        <v>216</v>
      </c>
      <c r="O170" s="57">
        <v>46239.433287037034</v>
      </c>
      <c r="P170" s="57">
        <v>46240.399861111109</v>
      </c>
      <c r="Q170">
        <v>69358906</v>
      </c>
      <c r="S170">
        <v>152417233879</v>
      </c>
      <c r="T170" t="s">
        <v>1722</v>
      </c>
      <c r="U170" t="s">
        <v>1723</v>
      </c>
      <c r="V170" t="s">
        <v>1724</v>
      </c>
      <c r="Z170">
        <v>112.57454130000001</v>
      </c>
      <c r="AA170">
        <v>-7.3782619</v>
      </c>
      <c r="AB170" t="s">
        <v>1725</v>
      </c>
      <c r="AC170" t="s">
        <v>217</v>
      </c>
      <c r="AL170" t="s">
        <v>218</v>
      </c>
      <c r="AM170" t="s">
        <v>1726</v>
      </c>
      <c r="AN170" t="s">
        <v>6</v>
      </c>
      <c r="AO170" s="57">
        <v>46150.44427083333</v>
      </c>
      <c r="AP170" s="57">
        <v>46240.333333333336</v>
      </c>
      <c r="AQ170" t="s">
        <v>249</v>
      </c>
      <c r="AR170" t="s">
        <v>280</v>
      </c>
      <c r="AS170" t="s">
        <v>662</v>
      </c>
      <c r="AT170" t="s">
        <v>231</v>
      </c>
      <c r="AV170" t="s">
        <v>1727</v>
      </c>
      <c r="AW170" t="s">
        <v>1056</v>
      </c>
      <c r="AX170" t="s">
        <v>223</v>
      </c>
      <c r="BA170" s="57">
        <v>46240.333333333336</v>
      </c>
      <c r="BB170" t="s">
        <v>1726</v>
      </c>
      <c r="BF170" s="6" t="e">
        <f t="shared" si="6"/>
        <v>#NUM!</v>
      </c>
      <c r="BG170" t="e">
        <f t="shared" si="7"/>
        <v>#NUM!</v>
      </c>
      <c r="BH170" t="e">
        <f t="shared" si="8"/>
        <v>#NUM!</v>
      </c>
      <c r="BI170" t="str">
        <f>VLOOKUP(H170,Sheet2!$A$1:$B$270,2,FALSE)</f>
        <v>SURABAYA UTARA</v>
      </c>
    </row>
    <row r="171" spans="1:61">
      <c r="A171">
        <v>170</v>
      </c>
      <c r="B171">
        <v>1002504764</v>
      </c>
      <c r="C171">
        <v>3</v>
      </c>
      <c r="D171" t="s">
        <v>55</v>
      </c>
      <c r="E171">
        <v>5</v>
      </c>
      <c r="F171" t="s">
        <v>228</v>
      </c>
      <c r="G171" t="s">
        <v>121</v>
      </c>
      <c r="H171" t="s">
        <v>449</v>
      </c>
      <c r="I171" t="s">
        <v>213</v>
      </c>
      <c r="J171" t="s">
        <v>214</v>
      </c>
      <c r="K171" t="s">
        <v>149</v>
      </c>
      <c r="M171" t="s">
        <v>236</v>
      </c>
      <c r="N171" t="s">
        <v>216</v>
      </c>
      <c r="O171" s="57">
        <v>46235.658067129632</v>
      </c>
      <c r="P171" s="57">
        <v>46238.377534722225</v>
      </c>
      <c r="Q171">
        <v>69356825</v>
      </c>
      <c r="S171">
        <v>152438901086</v>
      </c>
      <c r="T171" t="s">
        <v>1728</v>
      </c>
      <c r="U171" t="s">
        <v>1729</v>
      </c>
      <c r="Z171">
        <v>113.33976939999999</v>
      </c>
      <c r="AA171">
        <v>-7.1196311000000003</v>
      </c>
      <c r="AB171" t="s">
        <v>1730</v>
      </c>
      <c r="AC171" t="s">
        <v>230</v>
      </c>
      <c r="AO171" s="57">
        <v>46030.663298611114</v>
      </c>
      <c r="AR171" t="s">
        <v>314</v>
      </c>
      <c r="AS171" t="s">
        <v>220</v>
      </c>
      <c r="AT171" t="s">
        <v>221</v>
      </c>
      <c r="AV171" t="s">
        <v>1122</v>
      </c>
      <c r="AW171" t="s">
        <v>601</v>
      </c>
      <c r="AX171" t="s">
        <v>223</v>
      </c>
      <c r="AZ171" t="s">
        <v>1122</v>
      </c>
      <c r="BF171" s="6" t="e">
        <f t="shared" si="6"/>
        <v>#NUM!</v>
      </c>
      <c r="BG171" t="e">
        <f t="shared" si="7"/>
        <v>#NUM!</v>
      </c>
      <c r="BH171" t="e">
        <f t="shared" si="8"/>
        <v>#NUM!</v>
      </c>
      <c r="BI171" t="str">
        <f>VLOOKUP(H171,Sheet2!$A$1:$B$270,2,FALSE)</f>
        <v>MADURA</v>
      </c>
    </row>
    <row r="172" spans="1:61">
      <c r="A172">
        <v>171</v>
      </c>
      <c r="B172">
        <v>1002516296</v>
      </c>
      <c r="C172">
        <v>3</v>
      </c>
      <c r="D172" t="s">
        <v>55</v>
      </c>
      <c r="E172">
        <v>5</v>
      </c>
      <c r="F172" t="s">
        <v>267</v>
      </c>
      <c r="G172" t="s">
        <v>122</v>
      </c>
      <c r="H172" t="s">
        <v>358</v>
      </c>
      <c r="I172" t="s">
        <v>213</v>
      </c>
      <c r="J172" t="s">
        <v>214</v>
      </c>
      <c r="K172" t="s">
        <v>149</v>
      </c>
      <c r="M172" t="s">
        <v>76</v>
      </c>
      <c r="N172" t="s">
        <v>216</v>
      </c>
      <c r="O172" s="57">
        <v>46243.375671296293</v>
      </c>
      <c r="P172" s="57">
        <v>46244.527662037035</v>
      </c>
      <c r="Q172">
        <v>69361710</v>
      </c>
      <c r="S172">
        <v>152451212132</v>
      </c>
      <c r="T172" t="s">
        <v>4740</v>
      </c>
      <c r="U172" t="s">
        <v>4741</v>
      </c>
      <c r="V172" t="s">
        <v>4742</v>
      </c>
      <c r="Z172">
        <v>112.5211195</v>
      </c>
      <c r="AA172">
        <v>-6.9821574999999996</v>
      </c>
      <c r="AB172" t="s">
        <v>4743</v>
      </c>
      <c r="AC172" t="s">
        <v>230</v>
      </c>
      <c r="AL172" t="s">
        <v>218</v>
      </c>
      <c r="AM172" t="s">
        <v>4744</v>
      </c>
      <c r="AN172" t="s">
        <v>6</v>
      </c>
      <c r="AO172" s="57">
        <v>46273.382152777776</v>
      </c>
      <c r="AP172" s="57">
        <v>46244.333333333336</v>
      </c>
      <c r="AR172" t="s">
        <v>219</v>
      </c>
      <c r="AS172" t="s">
        <v>122</v>
      </c>
      <c r="AT172" t="s">
        <v>576</v>
      </c>
      <c r="AU172">
        <v>20260810</v>
      </c>
      <c r="AV172" t="s">
        <v>222</v>
      </c>
      <c r="AW172" t="s">
        <v>1027</v>
      </c>
      <c r="AX172" t="s">
        <v>223</v>
      </c>
      <c r="BA172" s="57">
        <v>46244.333333333336</v>
      </c>
      <c r="BB172" t="s">
        <v>4744</v>
      </c>
      <c r="BC172">
        <v>2026</v>
      </c>
      <c r="BD172">
        <v>8</v>
      </c>
      <c r="BE172">
        <v>10</v>
      </c>
      <c r="BF172" s="6">
        <f t="shared" si="6"/>
        <v>46244</v>
      </c>
      <c r="BG172">
        <f t="shared" si="7"/>
        <v>-0.33333333333575865</v>
      </c>
      <c r="BH172" t="str">
        <f t="shared" si="8"/>
        <v>COMPLY</v>
      </c>
      <c r="BI172" t="str">
        <f>VLOOKUP(H172,Sheet2!$A$1:$B$270,2,FALSE)</f>
        <v>GRESIK</v>
      </c>
    </row>
    <row r="173" spans="1:61">
      <c r="A173">
        <v>172</v>
      </c>
      <c r="B173">
        <v>1002508451</v>
      </c>
      <c r="C173">
        <v>3</v>
      </c>
      <c r="D173" t="s">
        <v>38</v>
      </c>
      <c r="E173">
        <v>5</v>
      </c>
      <c r="F173" t="s">
        <v>251</v>
      </c>
      <c r="G173" t="s">
        <v>91</v>
      </c>
      <c r="H173" t="s">
        <v>410</v>
      </c>
      <c r="I173" t="s">
        <v>213</v>
      </c>
      <c r="J173" t="s">
        <v>214</v>
      </c>
      <c r="K173" t="s">
        <v>149</v>
      </c>
      <c r="M173" t="s">
        <v>76</v>
      </c>
      <c r="N173" t="s">
        <v>622</v>
      </c>
      <c r="O173" s="57">
        <v>46238.589826388888</v>
      </c>
      <c r="P173" s="57">
        <v>46239.859270833331</v>
      </c>
      <c r="Q173">
        <v>69358339</v>
      </c>
      <c r="S173">
        <v>152718219090</v>
      </c>
      <c r="T173" t="s">
        <v>1731</v>
      </c>
      <c r="U173" t="s">
        <v>1732</v>
      </c>
      <c r="V173" t="s">
        <v>1733</v>
      </c>
      <c r="Z173">
        <v>112.5413346</v>
      </c>
      <c r="AA173">
        <v>-8.1912453000000003</v>
      </c>
      <c r="AB173" t="s">
        <v>1734</v>
      </c>
      <c r="AC173" t="s">
        <v>293</v>
      </c>
      <c r="AL173" t="s">
        <v>218</v>
      </c>
      <c r="AM173" t="s">
        <v>1735</v>
      </c>
      <c r="AN173" t="s">
        <v>6</v>
      </c>
      <c r="AO173" s="57">
        <v>46120.590613425928</v>
      </c>
      <c r="AP173" s="57">
        <v>46239.541666666664</v>
      </c>
      <c r="AR173" t="s">
        <v>219</v>
      </c>
      <c r="AS173" t="s">
        <v>91</v>
      </c>
      <c r="AT173" t="s">
        <v>231</v>
      </c>
      <c r="AU173">
        <v>20260805</v>
      </c>
      <c r="AV173" t="s">
        <v>222</v>
      </c>
      <c r="AW173" t="s">
        <v>567</v>
      </c>
      <c r="AX173" t="s">
        <v>223</v>
      </c>
      <c r="BA173" s="57">
        <v>46239.541666666664</v>
      </c>
      <c r="BB173" t="s">
        <v>1735</v>
      </c>
      <c r="BC173">
        <v>2026</v>
      </c>
      <c r="BD173">
        <v>8</v>
      </c>
      <c r="BE173">
        <v>5</v>
      </c>
      <c r="BF173" s="6">
        <f t="shared" si="6"/>
        <v>46239</v>
      </c>
      <c r="BG173">
        <f t="shared" si="7"/>
        <v>-0.54166666666424135</v>
      </c>
      <c r="BH173" t="str">
        <f t="shared" si="8"/>
        <v>COMPLY</v>
      </c>
      <c r="BI173" t="str">
        <f>VLOOKUP(H173,Sheet2!$A$1:$B$270,2,FALSE)</f>
        <v>MALANG</v>
      </c>
    </row>
    <row r="174" spans="1:61">
      <c r="A174">
        <v>173</v>
      </c>
      <c r="B174">
        <v>1002506094</v>
      </c>
      <c r="C174">
        <v>3</v>
      </c>
      <c r="D174" t="s">
        <v>49</v>
      </c>
      <c r="E174">
        <v>4</v>
      </c>
      <c r="F174" t="s">
        <v>253</v>
      </c>
      <c r="G174" t="s">
        <v>556</v>
      </c>
      <c r="H174" t="s">
        <v>986</v>
      </c>
      <c r="I174" t="s">
        <v>213</v>
      </c>
      <c r="J174" t="s">
        <v>214</v>
      </c>
      <c r="K174" t="s">
        <v>149</v>
      </c>
      <c r="L174" t="s">
        <v>215</v>
      </c>
      <c r="M174" t="s">
        <v>76</v>
      </c>
      <c r="N174" t="s">
        <v>216</v>
      </c>
      <c r="O174" s="57">
        <v>46237.560370370367</v>
      </c>
      <c r="P174" s="57">
        <v>46238.570706018516</v>
      </c>
      <c r="Q174">
        <v>69357532</v>
      </c>
      <c r="S174">
        <v>142205105783</v>
      </c>
      <c r="T174" t="s">
        <v>1736</v>
      </c>
      <c r="U174" t="s">
        <v>1737</v>
      </c>
      <c r="V174" t="s">
        <v>1738</v>
      </c>
      <c r="Z174">
        <v>108.981479890644</v>
      </c>
      <c r="AA174">
        <v>-6.8663859701590901</v>
      </c>
      <c r="AB174" t="s">
        <v>1739</v>
      </c>
      <c r="AC174" t="s">
        <v>217</v>
      </c>
      <c r="AL174" t="s">
        <v>218</v>
      </c>
      <c r="AM174" t="s">
        <v>1159</v>
      </c>
      <c r="AN174" t="s">
        <v>6</v>
      </c>
      <c r="AO174" s="57">
        <v>46089.569618055553</v>
      </c>
      <c r="AP174" s="57">
        <v>46238.541666666664</v>
      </c>
      <c r="AR174" t="s">
        <v>219</v>
      </c>
      <c r="AS174" t="s">
        <v>220</v>
      </c>
      <c r="AT174" t="s">
        <v>231</v>
      </c>
      <c r="AU174">
        <v>20260804</v>
      </c>
      <c r="AV174" t="s">
        <v>222</v>
      </c>
      <c r="AW174" t="s">
        <v>667</v>
      </c>
      <c r="AX174" t="s">
        <v>223</v>
      </c>
      <c r="BA174" s="57">
        <v>46238.541666666664</v>
      </c>
      <c r="BB174" t="s">
        <v>1159</v>
      </c>
      <c r="BC174">
        <v>2026</v>
      </c>
      <c r="BD174">
        <v>8</v>
      </c>
      <c r="BE174">
        <v>4</v>
      </c>
      <c r="BF174" s="6">
        <f t="shared" si="6"/>
        <v>46238</v>
      </c>
      <c r="BG174">
        <f t="shared" si="7"/>
        <v>-0.54166666666424135</v>
      </c>
      <c r="BH174" t="str">
        <f t="shared" si="8"/>
        <v>COMPLY</v>
      </c>
      <c r="BI174" t="e">
        <f>VLOOKUP(H174,Sheet2!$A$1:$B$270,2,FALSE)</f>
        <v>#N/A</v>
      </c>
    </row>
    <row r="175" spans="1:61">
      <c r="A175">
        <v>174</v>
      </c>
      <c r="B175">
        <v>1002514589</v>
      </c>
      <c r="C175">
        <v>3</v>
      </c>
      <c r="D175" t="s">
        <v>51</v>
      </c>
      <c r="E175">
        <v>4</v>
      </c>
      <c r="F175" t="s">
        <v>275</v>
      </c>
      <c r="G175" t="s">
        <v>341</v>
      </c>
      <c r="H175" t="s">
        <v>4745</v>
      </c>
      <c r="I175" t="s">
        <v>213</v>
      </c>
      <c r="J175" t="s">
        <v>214</v>
      </c>
      <c r="K175" t="s">
        <v>149</v>
      </c>
      <c r="L175" t="s">
        <v>215</v>
      </c>
      <c r="M175" t="s">
        <v>76</v>
      </c>
      <c r="N175" t="s">
        <v>216</v>
      </c>
      <c r="O175" s="57">
        <v>46241.557592592595</v>
      </c>
      <c r="P175" s="57">
        <v>46242.633379629631</v>
      </c>
      <c r="Q175">
        <v>69360769</v>
      </c>
      <c r="S175">
        <v>142519105194</v>
      </c>
      <c r="T175" t="s">
        <v>4746</v>
      </c>
      <c r="U175" t="s">
        <v>4747</v>
      </c>
      <c r="V175" t="s">
        <v>4748</v>
      </c>
      <c r="Z175">
        <v>111.26236470000001</v>
      </c>
      <c r="AA175">
        <v>-7.0468659000000002</v>
      </c>
      <c r="AB175" t="s">
        <v>4749</v>
      </c>
      <c r="AC175" t="s">
        <v>237</v>
      </c>
      <c r="AL175" t="s">
        <v>218</v>
      </c>
      <c r="AM175" t="s">
        <v>4750</v>
      </c>
      <c r="AN175" t="s">
        <v>6</v>
      </c>
      <c r="AO175" s="57">
        <v>46211.559479166666</v>
      </c>
      <c r="AP175" s="57">
        <v>46242.541666666664</v>
      </c>
      <c r="AR175" t="s">
        <v>219</v>
      </c>
      <c r="AS175" t="s">
        <v>220</v>
      </c>
      <c r="AT175" t="s">
        <v>231</v>
      </c>
      <c r="AU175">
        <v>20260808</v>
      </c>
      <c r="AV175" t="s">
        <v>222</v>
      </c>
      <c r="AW175" t="s">
        <v>667</v>
      </c>
      <c r="AX175" t="s">
        <v>223</v>
      </c>
      <c r="BA175" s="57">
        <v>46242.541666666664</v>
      </c>
      <c r="BB175" t="s">
        <v>4750</v>
      </c>
      <c r="BC175">
        <v>2026</v>
      </c>
      <c r="BD175">
        <v>8</v>
      </c>
      <c r="BE175">
        <v>8</v>
      </c>
      <c r="BF175" s="6">
        <f t="shared" si="6"/>
        <v>46242</v>
      </c>
      <c r="BG175">
        <f t="shared" si="7"/>
        <v>-0.54166666666424135</v>
      </c>
      <c r="BH175" t="str">
        <f t="shared" si="8"/>
        <v>COMPLY</v>
      </c>
      <c r="BI175" t="e">
        <f>VLOOKUP(H175,Sheet2!$A$1:$B$270,2,FALSE)</f>
        <v>#N/A</v>
      </c>
    </row>
    <row r="176" spans="1:61">
      <c r="A176">
        <v>175</v>
      </c>
      <c r="B176">
        <v>1002505412</v>
      </c>
      <c r="C176">
        <v>3</v>
      </c>
      <c r="D176" t="s">
        <v>49</v>
      </c>
      <c r="E176">
        <v>4</v>
      </c>
      <c r="F176" t="s">
        <v>253</v>
      </c>
      <c r="G176" t="s">
        <v>556</v>
      </c>
      <c r="H176" t="s">
        <v>563</v>
      </c>
      <c r="I176" t="s">
        <v>213</v>
      </c>
      <c r="J176" t="s">
        <v>214</v>
      </c>
      <c r="K176" t="s">
        <v>149</v>
      </c>
      <c r="L176" t="s">
        <v>215</v>
      </c>
      <c r="M176" t="s">
        <v>76</v>
      </c>
      <c r="N176" t="s">
        <v>216</v>
      </c>
      <c r="O176" s="57">
        <v>46236.779143518521</v>
      </c>
      <c r="P176" s="57">
        <v>46238.707939814813</v>
      </c>
      <c r="Q176">
        <v>69357128</v>
      </c>
      <c r="S176">
        <v>146281108770</v>
      </c>
      <c r="T176" t="s">
        <v>1740</v>
      </c>
      <c r="U176" t="s">
        <v>1741</v>
      </c>
      <c r="V176" t="s">
        <v>1742</v>
      </c>
      <c r="Z176">
        <v>109.020976</v>
      </c>
      <c r="AA176">
        <v>-7.2506899999999996</v>
      </c>
      <c r="AB176" t="s">
        <v>1743</v>
      </c>
      <c r="AC176" t="s">
        <v>237</v>
      </c>
      <c r="AL176" t="s">
        <v>218</v>
      </c>
      <c r="AM176" t="s">
        <v>1744</v>
      </c>
      <c r="AN176" t="s">
        <v>6</v>
      </c>
      <c r="AO176" s="57">
        <v>46061.787986111114</v>
      </c>
      <c r="AP176" s="57">
        <v>46237.625</v>
      </c>
      <c r="AR176" t="s">
        <v>219</v>
      </c>
      <c r="AS176" t="s">
        <v>564</v>
      </c>
      <c r="AT176" t="s">
        <v>231</v>
      </c>
      <c r="AU176">
        <v>20260804</v>
      </c>
      <c r="AV176" t="s">
        <v>222</v>
      </c>
      <c r="AW176" t="s">
        <v>1061</v>
      </c>
      <c r="AX176" t="s">
        <v>223</v>
      </c>
      <c r="BA176" s="57">
        <v>46237.625</v>
      </c>
      <c r="BB176" t="s">
        <v>1744</v>
      </c>
      <c r="BC176">
        <v>2026</v>
      </c>
      <c r="BD176">
        <v>8</v>
      </c>
      <c r="BE176">
        <v>4</v>
      </c>
      <c r="BF176" s="6">
        <f t="shared" si="6"/>
        <v>46238</v>
      </c>
      <c r="BG176">
        <f t="shared" si="7"/>
        <v>0.375</v>
      </c>
      <c r="BH176" t="str">
        <f t="shared" si="8"/>
        <v>COMPLY</v>
      </c>
      <c r="BI176" t="e">
        <f>VLOOKUP(H176,Sheet2!$A$1:$B$270,2,FALSE)</f>
        <v>#N/A</v>
      </c>
    </row>
    <row r="177" spans="1:61">
      <c r="A177">
        <v>176</v>
      </c>
      <c r="B177">
        <v>1002517555</v>
      </c>
      <c r="C177">
        <v>3</v>
      </c>
      <c r="D177" t="s">
        <v>34</v>
      </c>
      <c r="E177">
        <v>5</v>
      </c>
      <c r="F177" t="s">
        <v>595</v>
      </c>
      <c r="G177" t="s">
        <v>86</v>
      </c>
      <c r="H177" t="s">
        <v>278</v>
      </c>
      <c r="I177" t="s">
        <v>213</v>
      </c>
      <c r="J177" t="s">
        <v>214</v>
      </c>
      <c r="K177" t="s">
        <v>149</v>
      </c>
      <c r="L177" t="s">
        <v>215</v>
      </c>
      <c r="M177" t="s">
        <v>225</v>
      </c>
      <c r="N177" t="s">
        <v>216</v>
      </c>
      <c r="O177" s="57">
        <v>46244.497870370367</v>
      </c>
      <c r="P177" s="57">
        <v>46245.337233796294</v>
      </c>
      <c r="Q177">
        <v>69362351</v>
      </c>
      <c r="S177">
        <v>172418758330</v>
      </c>
      <c r="T177" t="s">
        <v>3506</v>
      </c>
      <c r="U177" t="s">
        <v>6370</v>
      </c>
      <c r="V177" t="s">
        <v>6371</v>
      </c>
      <c r="Z177">
        <v>115.14786770000001</v>
      </c>
      <c r="AA177">
        <v>-8.6442370000000004</v>
      </c>
      <c r="AB177" t="s">
        <v>6372</v>
      </c>
      <c r="AC177" t="s">
        <v>237</v>
      </c>
      <c r="AL177" t="s">
        <v>218</v>
      </c>
      <c r="AM177" t="s">
        <v>6373</v>
      </c>
      <c r="AN177" t="s">
        <v>6</v>
      </c>
      <c r="AO177" s="57">
        <v>46303.506898148145</v>
      </c>
      <c r="AP177" s="57">
        <v>46245.333333333336</v>
      </c>
      <c r="AR177" t="s">
        <v>18</v>
      </c>
      <c r="AS177" t="s">
        <v>86</v>
      </c>
      <c r="AT177" t="s">
        <v>231</v>
      </c>
      <c r="AV177" t="s">
        <v>227</v>
      </c>
      <c r="AW177" t="s">
        <v>1066</v>
      </c>
      <c r="AX177" t="s">
        <v>223</v>
      </c>
      <c r="BA177" s="57">
        <v>46245.333333333336</v>
      </c>
      <c r="BB177" t="s">
        <v>6373</v>
      </c>
      <c r="BF177" s="6" t="e">
        <f t="shared" si="6"/>
        <v>#NUM!</v>
      </c>
      <c r="BG177" t="e">
        <f t="shared" si="7"/>
        <v>#NUM!</v>
      </c>
      <c r="BH177" t="e">
        <f t="shared" si="8"/>
        <v>#NUM!</v>
      </c>
      <c r="BI177" t="str">
        <f>VLOOKUP(H177,Sheet2!$A$1:$B$270,2,FALSE)</f>
        <v>UBUNG</v>
      </c>
    </row>
    <row r="178" spans="1:61">
      <c r="A178">
        <v>177</v>
      </c>
      <c r="B178">
        <v>1002508229</v>
      </c>
      <c r="C178">
        <v>3</v>
      </c>
      <c r="D178" t="s">
        <v>59</v>
      </c>
      <c r="E178">
        <v>4</v>
      </c>
      <c r="F178" t="s">
        <v>573</v>
      </c>
      <c r="G178" t="s">
        <v>623</v>
      </c>
      <c r="H178" t="s">
        <v>624</v>
      </c>
      <c r="I178" t="s">
        <v>213</v>
      </c>
      <c r="J178" t="s">
        <v>214</v>
      </c>
      <c r="K178" t="s">
        <v>149</v>
      </c>
      <c r="M178" t="s">
        <v>76</v>
      </c>
      <c r="N178" t="s">
        <v>216</v>
      </c>
      <c r="O178" s="57">
        <v>46238.561759259261</v>
      </c>
      <c r="P178" s="57">
        <v>46238.588553240741</v>
      </c>
      <c r="Q178">
        <v>69349609</v>
      </c>
      <c r="S178">
        <v>146130138381</v>
      </c>
      <c r="T178" t="s">
        <v>1144</v>
      </c>
      <c r="U178" t="s">
        <v>1745</v>
      </c>
      <c r="V178" t="s">
        <v>1746</v>
      </c>
      <c r="Z178">
        <v>110.42647700000001</v>
      </c>
      <c r="AA178">
        <v>-7.7588429999999997</v>
      </c>
      <c r="AB178" t="s">
        <v>1145</v>
      </c>
      <c r="AC178" t="s">
        <v>292</v>
      </c>
      <c r="AL178" t="s">
        <v>218</v>
      </c>
      <c r="AM178" t="s">
        <v>1747</v>
      </c>
      <c r="AN178" t="s">
        <v>6</v>
      </c>
      <c r="AO178" s="57">
        <v>46120.569340277776</v>
      </c>
      <c r="AR178" t="s">
        <v>219</v>
      </c>
      <c r="AS178" t="s">
        <v>625</v>
      </c>
      <c r="AT178" t="s">
        <v>231</v>
      </c>
      <c r="AU178">
        <v>20260804</v>
      </c>
      <c r="AV178" t="s">
        <v>222</v>
      </c>
      <c r="AW178" t="s">
        <v>566</v>
      </c>
      <c r="AX178" t="s">
        <v>223</v>
      </c>
      <c r="BA178" s="57">
        <v>46238.291666666664</v>
      </c>
      <c r="BB178" t="s">
        <v>1747</v>
      </c>
      <c r="BC178">
        <v>2026</v>
      </c>
      <c r="BD178">
        <v>8</v>
      </c>
      <c r="BE178">
        <v>4</v>
      </c>
      <c r="BF178" s="6">
        <f t="shared" si="6"/>
        <v>46238</v>
      </c>
      <c r="BG178">
        <f t="shared" si="7"/>
        <v>-0.29166666666424135</v>
      </c>
      <c r="BH178" t="str">
        <f t="shared" si="8"/>
        <v>COMPLY</v>
      </c>
      <c r="BI178" t="e">
        <f>VLOOKUP(H178,Sheet2!$A$1:$B$270,2,FALSE)</f>
        <v>#N/A</v>
      </c>
    </row>
    <row r="179" spans="1:61">
      <c r="A179">
        <v>178</v>
      </c>
      <c r="B179">
        <v>1002516043</v>
      </c>
      <c r="C179">
        <v>3</v>
      </c>
      <c r="D179" t="s">
        <v>51</v>
      </c>
      <c r="E179">
        <v>4</v>
      </c>
      <c r="F179" t="s">
        <v>275</v>
      </c>
      <c r="G179" t="s">
        <v>923</v>
      </c>
      <c r="H179" t="s">
        <v>1041</v>
      </c>
      <c r="I179" t="s">
        <v>213</v>
      </c>
      <c r="J179" t="s">
        <v>214</v>
      </c>
      <c r="K179" t="s">
        <v>149</v>
      </c>
      <c r="L179" t="s">
        <v>215</v>
      </c>
      <c r="M179" t="s">
        <v>225</v>
      </c>
      <c r="N179" t="s">
        <v>216</v>
      </c>
      <c r="O179" s="57">
        <v>46242.609675925924</v>
      </c>
      <c r="P179" s="57">
        <v>46244.338460648149</v>
      </c>
      <c r="Q179">
        <v>69361517</v>
      </c>
      <c r="S179">
        <v>142507105333</v>
      </c>
      <c r="T179" t="s">
        <v>4751</v>
      </c>
      <c r="U179" t="s">
        <v>4752</v>
      </c>
      <c r="V179" t="s">
        <v>4753</v>
      </c>
      <c r="Z179">
        <v>110.79662</v>
      </c>
      <c r="AA179">
        <v>-6.507333</v>
      </c>
      <c r="AB179" t="s">
        <v>4754</v>
      </c>
      <c r="AC179" t="s">
        <v>237</v>
      </c>
      <c r="AL179" t="s">
        <v>218</v>
      </c>
      <c r="AM179" t="s">
        <v>4755</v>
      </c>
      <c r="AN179" t="s">
        <v>6</v>
      </c>
      <c r="AO179" s="57">
        <v>46242.611168981479</v>
      </c>
      <c r="AP179" s="57">
        <v>46244.333333333336</v>
      </c>
      <c r="AR179" t="s">
        <v>18</v>
      </c>
      <c r="AS179" t="s">
        <v>220</v>
      </c>
      <c r="AT179" t="s">
        <v>231</v>
      </c>
      <c r="AV179" t="s">
        <v>227</v>
      </c>
      <c r="AW179" t="s">
        <v>1056</v>
      </c>
      <c r="AX179" t="s">
        <v>223</v>
      </c>
      <c r="BA179" s="57">
        <v>46244.333333333336</v>
      </c>
      <c r="BB179" t="s">
        <v>4755</v>
      </c>
      <c r="BF179" s="6" t="e">
        <f t="shared" si="6"/>
        <v>#NUM!</v>
      </c>
      <c r="BG179" t="e">
        <f t="shared" si="7"/>
        <v>#NUM!</v>
      </c>
      <c r="BH179" t="e">
        <f t="shared" si="8"/>
        <v>#NUM!</v>
      </c>
      <c r="BI179" t="e">
        <f>VLOOKUP(H179,Sheet2!$A$1:$B$270,2,FALSE)</f>
        <v>#N/A</v>
      </c>
    </row>
    <row r="180" spans="1:61">
      <c r="A180">
        <v>179</v>
      </c>
      <c r="B180">
        <v>1002504571</v>
      </c>
      <c r="C180">
        <v>3</v>
      </c>
      <c r="D180" t="s">
        <v>42</v>
      </c>
      <c r="E180">
        <v>5</v>
      </c>
      <c r="F180" t="s">
        <v>233</v>
      </c>
      <c r="G180" t="s">
        <v>101</v>
      </c>
      <c r="H180" t="s">
        <v>264</v>
      </c>
      <c r="I180" t="s">
        <v>213</v>
      </c>
      <c r="J180" t="s">
        <v>214</v>
      </c>
      <c r="K180" t="s">
        <v>149</v>
      </c>
      <c r="M180" t="s">
        <v>582</v>
      </c>
      <c r="N180" t="s">
        <v>216</v>
      </c>
      <c r="O180" s="57">
        <v>46235.557592592595</v>
      </c>
      <c r="P180" s="57">
        <v>46237.484074074076</v>
      </c>
      <c r="Q180">
        <v>69356756</v>
      </c>
      <c r="R180">
        <v>3135917276</v>
      </c>
      <c r="S180">
        <v>152316231786</v>
      </c>
      <c r="T180" t="s">
        <v>1748</v>
      </c>
      <c r="U180" t="s">
        <v>1749</v>
      </c>
      <c r="V180" t="s">
        <v>1750</v>
      </c>
      <c r="Z180">
        <v>112.6992666</v>
      </c>
      <c r="AA180">
        <v>-7.4508666000000003</v>
      </c>
      <c r="AB180" t="s">
        <v>1751</v>
      </c>
      <c r="AC180" t="s">
        <v>230</v>
      </c>
      <c r="AL180" t="s">
        <v>218</v>
      </c>
      <c r="AM180" t="s">
        <v>1752</v>
      </c>
      <c r="AN180" t="s">
        <v>6</v>
      </c>
      <c r="AO180" s="57">
        <v>46030.559328703705</v>
      </c>
      <c r="AP180" s="57">
        <v>46236.541666666664</v>
      </c>
      <c r="AR180" t="s">
        <v>14</v>
      </c>
      <c r="AS180" t="s">
        <v>233</v>
      </c>
      <c r="AT180" t="s">
        <v>231</v>
      </c>
      <c r="AV180" t="s">
        <v>1753</v>
      </c>
      <c r="AW180" t="s">
        <v>1029</v>
      </c>
      <c r="AX180" t="s">
        <v>223</v>
      </c>
      <c r="BA180" s="57">
        <v>46236.541666666664</v>
      </c>
      <c r="BB180" t="s">
        <v>1752</v>
      </c>
      <c r="BF180" s="6" t="e">
        <f t="shared" si="6"/>
        <v>#NUM!</v>
      </c>
      <c r="BG180" t="e">
        <f t="shared" si="7"/>
        <v>#NUM!</v>
      </c>
      <c r="BH180" t="e">
        <f t="shared" si="8"/>
        <v>#NUM!</v>
      </c>
      <c r="BI180" t="str">
        <f>VLOOKUP(H180,Sheet2!$A$1:$B$270,2,FALSE)</f>
        <v>SIDOARJO</v>
      </c>
    </row>
    <row r="181" spans="1:61">
      <c r="A181">
        <v>180</v>
      </c>
      <c r="B181">
        <v>1002508859</v>
      </c>
      <c r="C181">
        <v>3</v>
      </c>
      <c r="D181" t="s">
        <v>38</v>
      </c>
      <c r="E181">
        <v>5</v>
      </c>
      <c r="F181" t="s">
        <v>251</v>
      </c>
      <c r="G181" t="s">
        <v>87</v>
      </c>
      <c r="H181" t="s">
        <v>252</v>
      </c>
      <c r="I181" t="s">
        <v>213</v>
      </c>
      <c r="J181" t="s">
        <v>214</v>
      </c>
      <c r="K181" t="s">
        <v>149</v>
      </c>
      <c r="L181" t="s">
        <v>215</v>
      </c>
      <c r="M181" t="s">
        <v>76</v>
      </c>
      <c r="N181" t="s">
        <v>216</v>
      </c>
      <c r="O181" s="57">
        <v>46238.639027777775</v>
      </c>
      <c r="P181" s="57">
        <v>46239.699270833335</v>
      </c>
      <c r="Q181">
        <v>69358454</v>
      </c>
      <c r="S181">
        <v>152702232100</v>
      </c>
      <c r="T181" t="s">
        <v>1754</v>
      </c>
      <c r="U181" t="s">
        <v>1755</v>
      </c>
      <c r="V181" t="s">
        <v>1756</v>
      </c>
      <c r="Z181">
        <v>112.658198916646</v>
      </c>
      <c r="AA181">
        <v>-7.9384202994198798</v>
      </c>
      <c r="AB181" t="s">
        <v>1757</v>
      </c>
      <c r="AC181" t="s">
        <v>237</v>
      </c>
      <c r="AL181" t="s">
        <v>218</v>
      </c>
      <c r="AM181" t="s">
        <v>1758</v>
      </c>
      <c r="AN181" t="s">
        <v>6</v>
      </c>
      <c r="AO181" s="57">
        <v>46120.64298611111</v>
      </c>
      <c r="AP181" s="57">
        <v>46239.541666666664</v>
      </c>
      <c r="AR181" t="s">
        <v>219</v>
      </c>
      <c r="AS181" t="s">
        <v>557</v>
      </c>
      <c r="AT181" t="s">
        <v>231</v>
      </c>
      <c r="AU181">
        <v>20260805</v>
      </c>
      <c r="AV181" t="s">
        <v>222</v>
      </c>
      <c r="AW181" t="s">
        <v>1067</v>
      </c>
      <c r="AX181" t="s">
        <v>223</v>
      </c>
      <c r="BA181" s="57">
        <v>46239.541666666664</v>
      </c>
      <c r="BB181" t="s">
        <v>1758</v>
      </c>
      <c r="BC181">
        <v>2026</v>
      </c>
      <c r="BD181">
        <v>8</v>
      </c>
      <c r="BE181">
        <v>5</v>
      </c>
      <c r="BF181" s="6">
        <f t="shared" si="6"/>
        <v>46239</v>
      </c>
      <c r="BG181">
        <f t="shared" si="7"/>
        <v>-0.54166666666424135</v>
      </c>
      <c r="BH181" t="str">
        <f t="shared" si="8"/>
        <v>COMPLY</v>
      </c>
      <c r="BI181" t="str">
        <f>VLOOKUP(H181,Sheet2!$A$1:$B$270,2,FALSE)</f>
        <v>BATU</v>
      </c>
    </row>
    <row r="182" spans="1:61">
      <c r="A182">
        <v>181</v>
      </c>
      <c r="B182">
        <v>1002517328</v>
      </c>
      <c r="C182">
        <v>3</v>
      </c>
      <c r="D182" t="s">
        <v>38</v>
      </c>
      <c r="E182">
        <v>5</v>
      </c>
      <c r="F182" t="s">
        <v>251</v>
      </c>
      <c r="G182" t="s">
        <v>91</v>
      </c>
      <c r="H182" t="s">
        <v>333</v>
      </c>
      <c r="I182" t="s">
        <v>213</v>
      </c>
      <c r="J182" t="s">
        <v>214</v>
      </c>
      <c r="K182" t="s">
        <v>149</v>
      </c>
      <c r="L182" t="s">
        <v>215</v>
      </c>
      <c r="M182" t="s">
        <v>76</v>
      </c>
      <c r="N182" t="s">
        <v>216</v>
      </c>
      <c r="O182" s="57">
        <v>46244.457592592589</v>
      </c>
      <c r="P182" s="57">
        <v>46245.278240740743</v>
      </c>
      <c r="Q182">
        <v>69362253</v>
      </c>
      <c r="S182">
        <v>152704231215</v>
      </c>
      <c r="T182" t="s">
        <v>6374</v>
      </c>
      <c r="U182" t="s">
        <v>6375</v>
      </c>
      <c r="V182" t="s">
        <v>6376</v>
      </c>
      <c r="Z182">
        <v>112.608304</v>
      </c>
      <c r="AA182">
        <v>-8.0448660000000007</v>
      </c>
      <c r="AB182" t="s">
        <v>6377</v>
      </c>
      <c r="AC182" t="s">
        <v>237</v>
      </c>
      <c r="AL182" t="s">
        <v>218</v>
      </c>
      <c r="AM182" t="s">
        <v>6378</v>
      </c>
      <c r="AN182" t="s">
        <v>6</v>
      </c>
      <c r="AO182" s="57">
        <v>46303.465555555558</v>
      </c>
      <c r="AP182" s="57">
        <v>46247.333333333336</v>
      </c>
      <c r="AR182" t="s">
        <v>219</v>
      </c>
      <c r="AS182" t="s">
        <v>586</v>
      </c>
      <c r="AT182" t="s">
        <v>231</v>
      </c>
      <c r="AU182">
        <v>20260811</v>
      </c>
      <c r="AV182" t="s">
        <v>222</v>
      </c>
      <c r="AW182" t="s">
        <v>1056</v>
      </c>
      <c r="AX182" t="s">
        <v>223</v>
      </c>
      <c r="BA182" s="57">
        <v>46247.333333333336</v>
      </c>
      <c r="BB182" t="s">
        <v>6378</v>
      </c>
      <c r="BC182">
        <v>2026</v>
      </c>
      <c r="BD182">
        <v>8</v>
      </c>
      <c r="BE182">
        <v>11</v>
      </c>
      <c r="BF182" s="6">
        <f t="shared" si="6"/>
        <v>46245</v>
      </c>
      <c r="BG182">
        <f t="shared" si="7"/>
        <v>-2.3333333333357587</v>
      </c>
      <c r="BH182" t="str">
        <f t="shared" si="8"/>
        <v>COMPLY</v>
      </c>
      <c r="BI182" t="str">
        <f>VLOOKUP(H182,Sheet2!$A$1:$B$270,2,FALSE)</f>
        <v>MALANG</v>
      </c>
    </row>
    <row r="183" spans="1:61">
      <c r="A183">
        <v>182</v>
      </c>
      <c r="B183">
        <v>1002508813</v>
      </c>
      <c r="C183">
        <v>3</v>
      </c>
      <c r="D183" t="s">
        <v>59</v>
      </c>
      <c r="E183">
        <v>4</v>
      </c>
      <c r="F183" t="s">
        <v>243</v>
      </c>
      <c r="G183" t="s">
        <v>921</v>
      </c>
      <c r="H183" t="s">
        <v>922</v>
      </c>
      <c r="I183" t="s">
        <v>213</v>
      </c>
      <c r="J183" t="s">
        <v>214</v>
      </c>
      <c r="K183" t="s">
        <v>149</v>
      </c>
      <c r="M183" t="s">
        <v>1014</v>
      </c>
      <c r="N183" t="s">
        <v>216</v>
      </c>
      <c r="O183" s="57">
        <v>46238.633564814816</v>
      </c>
      <c r="P183" s="57">
        <v>46238.634884259256</v>
      </c>
      <c r="Q183">
        <v>69358433</v>
      </c>
      <c r="S183">
        <v>142164113613</v>
      </c>
      <c r="T183" t="s">
        <v>1759</v>
      </c>
      <c r="Z183">
        <v>110.3612528</v>
      </c>
      <c r="AA183">
        <v>-7.5318306000000002</v>
      </c>
      <c r="AB183" t="s">
        <v>1760</v>
      </c>
      <c r="AC183" t="s">
        <v>292</v>
      </c>
      <c r="AO183" s="57">
        <v>46120.64298611111</v>
      </c>
      <c r="AR183" t="s">
        <v>6</v>
      </c>
      <c r="AS183" t="s">
        <v>220</v>
      </c>
      <c r="AT183" t="s">
        <v>231</v>
      </c>
      <c r="AV183" t="s">
        <v>1015</v>
      </c>
      <c r="AW183" t="s">
        <v>592</v>
      </c>
      <c r="AX183" t="s">
        <v>223</v>
      </c>
      <c r="BF183" s="6" t="e">
        <f t="shared" si="6"/>
        <v>#NUM!</v>
      </c>
      <c r="BG183" t="e">
        <f t="shared" si="7"/>
        <v>#NUM!</v>
      </c>
      <c r="BH183" t="e">
        <f t="shared" si="8"/>
        <v>#NUM!</v>
      </c>
      <c r="BI183" t="e">
        <f>VLOOKUP(H183,Sheet2!$A$1:$B$270,2,FALSE)</f>
        <v>#N/A</v>
      </c>
    </row>
    <row r="184" spans="1:61">
      <c r="A184">
        <v>183</v>
      </c>
      <c r="B184">
        <v>1002512090</v>
      </c>
      <c r="C184">
        <v>3</v>
      </c>
      <c r="D184" t="s">
        <v>55</v>
      </c>
      <c r="E184">
        <v>5</v>
      </c>
      <c r="F184" t="s">
        <v>267</v>
      </c>
      <c r="G184" t="s">
        <v>128</v>
      </c>
      <c r="H184" t="s">
        <v>362</v>
      </c>
      <c r="I184" t="s">
        <v>213</v>
      </c>
      <c r="J184" t="s">
        <v>214</v>
      </c>
      <c r="K184" t="s">
        <v>149</v>
      </c>
      <c r="M184" t="s">
        <v>76</v>
      </c>
      <c r="N184" t="s">
        <v>216</v>
      </c>
      <c r="O184" s="57">
        <v>46240.484861111108</v>
      </c>
      <c r="P184" s="57">
        <v>46240.776712962965</v>
      </c>
      <c r="Q184">
        <v>69355019</v>
      </c>
      <c r="R184">
        <v>3135922804</v>
      </c>
      <c r="S184">
        <v>152412248739</v>
      </c>
      <c r="T184" t="s">
        <v>1205</v>
      </c>
      <c r="U184" t="s">
        <v>1761</v>
      </c>
      <c r="V184" t="s">
        <v>1762</v>
      </c>
      <c r="Z184">
        <v>112.66041319999999</v>
      </c>
      <c r="AA184">
        <v>-7.2507102440000004</v>
      </c>
      <c r="AB184" t="s">
        <v>1206</v>
      </c>
      <c r="AC184" t="s">
        <v>217</v>
      </c>
      <c r="AL184" t="s">
        <v>218</v>
      </c>
      <c r="AM184" t="s">
        <v>1763</v>
      </c>
      <c r="AN184" t="s">
        <v>6</v>
      </c>
      <c r="AO184" s="57">
        <v>46181.486018518517</v>
      </c>
      <c r="AR184" t="s">
        <v>219</v>
      </c>
      <c r="AS184" t="s">
        <v>647</v>
      </c>
      <c r="AT184" t="s">
        <v>231</v>
      </c>
      <c r="AU184">
        <v>20260806</v>
      </c>
      <c r="AV184" t="s">
        <v>222</v>
      </c>
      <c r="AW184" t="s">
        <v>1099</v>
      </c>
      <c r="AX184" t="s">
        <v>223</v>
      </c>
      <c r="BA184" s="57">
        <v>46240.291666666664</v>
      </c>
      <c r="BB184" t="s">
        <v>1763</v>
      </c>
      <c r="BC184">
        <v>2026</v>
      </c>
      <c r="BD184">
        <v>8</v>
      </c>
      <c r="BE184">
        <v>6</v>
      </c>
      <c r="BF184" s="6">
        <f t="shared" si="6"/>
        <v>46240</v>
      </c>
      <c r="BG184">
        <f t="shared" si="7"/>
        <v>-0.29166666666424135</v>
      </c>
      <c r="BH184" t="str">
        <f t="shared" si="8"/>
        <v>COMPLY</v>
      </c>
      <c r="BI184" t="str">
        <f>VLOOKUP(H184,Sheet2!$A$1:$B$270,2,FALSE)</f>
        <v>SURABAYA UTARA</v>
      </c>
    </row>
    <row r="185" spans="1:61">
      <c r="A185">
        <v>184</v>
      </c>
      <c r="B185">
        <v>1002514764</v>
      </c>
      <c r="C185">
        <v>3</v>
      </c>
      <c r="D185" t="s">
        <v>38</v>
      </c>
      <c r="E185">
        <v>5</v>
      </c>
      <c r="F185" t="s">
        <v>92</v>
      </c>
      <c r="G185" t="s">
        <v>92</v>
      </c>
      <c r="H185" t="s">
        <v>257</v>
      </c>
      <c r="I185" t="s">
        <v>213</v>
      </c>
      <c r="J185" t="s">
        <v>214</v>
      </c>
      <c r="K185" t="s">
        <v>149</v>
      </c>
      <c r="L185" t="s">
        <v>215</v>
      </c>
      <c r="M185" t="s">
        <v>582</v>
      </c>
      <c r="N185" t="s">
        <v>216</v>
      </c>
      <c r="O185" s="57">
        <v>46241.588842592595</v>
      </c>
      <c r="P185" s="57">
        <v>46244.426006944443</v>
      </c>
      <c r="Q185">
        <v>69360846</v>
      </c>
      <c r="S185">
        <v>152631206946</v>
      </c>
      <c r="T185" t="s">
        <v>4756</v>
      </c>
      <c r="U185" t="s">
        <v>4757</v>
      </c>
      <c r="V185" t="s">
        <v>4758</v>
      </c>
      <c r="Z185">
        <v>111.427063</v>
      </c>
      <c r="AA185">
        <v>-7.5954069999999998</v>
      </c>
      <c r="AB185" t="s">
        <v>4759</v>
      </c>
      <c r="AC185" t="s">
        <v>237</v>
      </c>
      <c r="AL185" t="s">
        <v>218</v>
      </c>
      <c r="AM185" t="s">
        <v>4760</v>
      </c>
      <c r="AN185" t="s">
        <v>6</v>
      </c>
      <c r="AO185" s="57">
        <v>46211.590300925927</v>
      </c>
      <c r="AP185" s="57">
        <v>46242.541666666664</v>
      </c>
      <c r="AQ185" t="s">
        <v>930</v>
      </c>
      <c r="AR185" t="s">
        <v>14</v>
      </c>
      <c r="AS185" t="s">
        <v>604</v>
      </c>
      <c r="AT185" t="s">
        <v>231</v>
      </c>
      <c r="AV185" t="s">
        <v>6379</v>
      </c>
      <c r="AW185" t="s">
        <v>1056</v>
      </c>
      <c r="AX185" t="s">
        <v>223</v>
      </c>
      <c r="BA185" s="57">
        <v>46242.541666666664</v>
      </c>
      <c r="BB185" t="s">
        <v>4760</v>
      </c>
      <c r="BF185" s="6" t="e">
        <f t="shared" si="6"/>
        <v>#NUM!</v>
      </c>
      <c r="BG185" t="e">
        <f t="shared" si="7"/>
        <v>#NUM!</v>
      </c>
      <c r="BH185" t="e">
        <f t="shared" si="8"/>
        <v>#NUM!</v>
      </c>
      <c r="BI185" t="str">
        <f>VLOOKUP(H185,Sheet2!$A$1:$B$270,2,FALSE)</f>
        <v>MADIUN</v>
      </c>
    </row>
    <row r="186" spans="1:61">
      <c r="A186">
        <v>185</v>
      </c>
      <c r="B186">
        <v>1002518632</v>
      </c>
      <c r="C186">
        <v>3</v>
      </c>
      <c r="D186" t="s">
        <v>55</v>
      </c>
      <c r="E186">
        <v>5</v>
      </c>
      <c r="F186" t="s">
        <v>267</v>
      </c>
      <c r="G186" t="s">
        <v>128</v>
      </c>
      <c r="H186" t="s">
        <v>362</v>
      </c>
      <c r="I186" t="s">
        <v>213</v>
      </c>
      <c r="J186" t="s">
        <v>214</v>
      </c>
      <c r="K186" t="s">
        <v>149</v>
      </c>
      <c r="L186" t="s">
        <v>215</v>
      </c>
      <c r="M186" t="s">
        <v>240</v>
      </c>
      <c r="N186" t="s">
        <v>216</v>
      </c>
      <c r="O186" s="57">
        <v>46244.7346875</v>
      </c>
      <c r="P186" s="57">
        <v>46244.736122685186</v>
      </c>
      <c r="Q186">
        <v>69362757</v>
      </c>
      <c r="S186">
        <v>152412248782</v>
      </c>
      <c r="T186" t="s">
        <v>6380</v>
      </c>
      <c r="U186" t="s">
        <v>6381</v>
      </c>
      <c r="V186" t="s">
        <v>6382</v>
      </c>
      <c r="Z186">
        <v>112.61867719999999</v>
      </c>
      <c r="AA186">
        <v>-7.2369163999999904</v>
      </c>
      <c r="AB186" t="s">
        <v>6383</v>
      </c>
      <c r="AC186" t="s">
        <v>237</v>
      </c>
      <c r="AL186" t="s">
        <v>218</v>
      </c>
      <c r="AM186" t="s">
        <v>6384</v>
      </c>
      <c r="AN186" t="s">
        <v>6</v>
      </c>
      <c r="AO186" s="57">
        <v>46303.736030092594</v>
      </c>
      <c r="AP186" s="57">
        <v>46245.625</v>
      </c>
      <c r="AR186" t="s">
        <v>241</v>
      </c>
      <c r="AS186" t="s">
        <v>647</v>
      </c>
      <c r="AT186" t="s">
        <v>231</v>
      </c>
      <c r="AV186" t="s">
        <v>240</v>
      </c>
      <c r="AW186" t="s">
        <v>1056</v>
      </c>
      <c r="AX186" t="s">
        <v>223</v>
      </c>
      <c r="BA186" s="57">
        <v>46245.625</v>
      </c>
      <c r="BB186" t="s">
        <v>6384</v>
      </c>
      <c r="BF186" s="6" t="e">
        <f t="shared" si="6"/>
        <v>#NUM!</v>
      </c>
      <c r="BG186" t="e">
        <f t="shared" si="7"/>
        <v>#NUM!</v>
      </c>
      <c r="BH186" t="e">
        <f t="shared" si="8"/>
        <v>#NUM!</v>
      </c>
      <c r="BI186" t="str">
        <f>VLOOKUP(H186,Sheet2!$A$1:$B$270,2,FALSE)</f>
        <v>SURABAYA UTARA</v>
      </c>
    </row>
    <row r="187" spans="1:61">
      <c r="A187">
        <v>186</v>
      </c>
      <c r="B187">
        <v>1002505365</v>
      </c>
      <c r="C187">
        <v>3</v>
      </c>
      <c r="D187" t="s">
        <v>59</v>
      </c>
      <c r="E187">
        <v>4</v>
      </c>
      <c r="F187" t="s">
        <v>573</v>
      </c>
      <c r="G187" t="s">
        <v>623</v>
      </c>
      <c r="H187" t="s">
        <v>974</v>
      </c>
      <c r="I187" t="s">
        <v>213</v>
      </c>
      <c r="J187" t="s">
        <v>214</v>
      </c>
      <c r="K187" t="s">
        <v>149</v>
      </c>
      <c r="L187" t="s">
        <v>215</v>
      </c>
      <c r="M187" t="s">
        <v>76</v>
      </c>
      <c r="N187" t="s">
        <v>216</v>
      </c>
      <c r="O187" s="57">
        <v>46236.676342592589</v>
      </c>
      <c r="P187" s="57">
        <v>46237.695289351854</v>
      </c>
      <c r="Q187">
        <v>69357094</v>
      </c>
      <c r="S187">
        <v>146113146882</v>
      </c>
      <c r="T187" t="s">
        <v>1764</v>
      </c>
      <c r="U187" t="s">
        <v>1765</v>
      </c>
      <c r="V187" t="s">
        <v>1766</v>
      </c>
      <c r="Z187">
        <v>110.34544219999999</v>
      </c>
      <c r="AA187">
        <v>-7.7755234</v>
      </c>
      <c r="AB187" t="s">
        <v>1767</v>
      </c>
      <c r="AC187" t="s">
        <v>237</v>
      </c>
      <c r="AL187" t="s">
        <v>218</v>
      </c>
      <c r="AM187" t="s">
        <v>1768</v>
      </c>
      <c r="AN187" t="s">
        <v>6</v>
      </c>
      <c r="AO187" s="57">
        <v>46061.68408564815</v>
      </c>
      <c r="AP187" s="57">
        <v>46238.541666666664</v>
      </c>
      <c r="AR187" t="s">
        <v>219</v>
      </c>
      <c r="AS187" t="s">
        <v>220</v>
      </c>
      <c r="AT187" t="s">
        <v>231</v>
      </c>
      <c r="AU187">
        <v>20260803</v>
      </c>
      <c r="AV187" t="s">
        <v>222</v>
      </c>
      <c r="AW187" t="s">
        <v>1073</v>
      </c>
      <c r="AX187" t="s">
        <v>223</v>
      </c>
      <c r="BA187" s="57">
        <v>46238.541666666664</v>
      </c>
      <c r="BB187" t="s">
        <v>1768</v>
      </c>
      <c r="BC187">
        <v>2026</v>
      </c>
      <c r="BD187">
        <v>8</v>
      </c>
      <c r="BE187">
        <v>3</v>
      </c>
      <c r="BF187" s="6">
        <f t="shared" si="6"/>
        <v>46237</v>
      </c>
      <c r="BG187">
        <f t="shared" si="7"/>
        <v>-1.5416666666642413</v>
      </c>
      <c r="BH187" t="str">
        <f t="shared" si="8"/>
        <v>COMPLY</v>
      </c>
      <c r="BI187" t="e">
        <f>VLOOKUP(H187,Sheet2!$A$1:$B$270,2,FALSE)</f>
        <v>#N/A</v>
      </c>
    </row>
    <row r="188" spans="1:61">
      <c r="A188">
        <v>187</v>
      </c>
      <c r="B188">
        <v>1002517909</v>
      </c>
      <c r="C188">
        <v>3</v>
      </c>
      <c r="D188" t="s">
        <v>45</v>
      </c>
      <c r="E188">
        <v>5</v>
      </c>
      <c r="F188" t="s">
        <v>211</v>
      </c>
      <c r="G188" t="s">
        <v>115</v>
      </c>
      <c r="H188" t="s">
        <v>281</v>
      </c>
      <c r="I188" t="s">
        <v>213</v>
      </c>
      <c r="J188" t="s">
        <v>214</v>
      </c>
      <c r="K188" t="s">
        <v>149</v>
      </c>
      <c r="M188" t="s">
        <v>240</v>
      </c>
      <c r="N188" t="s">
        <v>622</v>
      </c>
      <c r="O188" s="57">
        <v>46244.587812500002</v>
      </c>
      <c r="P188" s="57">
        <v>46244.681956018518</v>
      </c>
      <c r="Q188">
        <v>69362498</v>
      </c>
      <c r="S188">
        <v>172603791366</v>
      </c>
      <c r="T188" t="s">
        <v>6385</v>
      </c>
      <c r="U188" t="s">
        <v>6386</v>
      </c>
      <c r="V188" t="s">
        <v>6387</v>
      </c>
      <c r="Z188">
        <v>116.2758211</v>
      </c>
      <c r="AA188">
        <v>-8.870241</v>
      </c>
      <c r="AB188" t="s">
        <v>6388</v>
      </c>
      <c r="AC188" t="s">
        <v>230</v>
      </c>
      <c r="AL188" t="s">
        <v>218</v>
      </c>
      <c r="AM188" t="s">
        <v>6389</v>
      </c>
      <c r="AN188" t="s">
        <v>6</v>
      </c>
      <c r="AO188" s="57">
        <v>46303.590266203704</v>
      </c>
      <c r="AP188" s="57">
        <v>46245.541666666664</v>
      </c>
      <c r="AR188" t="s">
        <v>241</v>
      </c>
      <c r="AS188" t="s">
        <v>588</v>
      </c>
      <c r="AT188" t="s">
        <v>231</v>
      </c>
      <c r="AV188" t="s">
        <v>240</v>
      </c>
      <c r="AW188" t="s">
        <v>567</v>
      </c>
      <c r="AX188" t="s">
        <v>223</v>
      </c>
      <c r="BA188" s="57">
        <v>46245.541666666664</v>
      </c>
      <c r="BB188" t="s">
        <v>6389</v>
      </c>
      <c r="BF188" s="6" t="e">
        <f t="shared" si="6"/>
        <v>#NUM!</v>
      </c>
      <c r="BG188" t="e">
        <f t="shared" si="7"/>
        <v>#NUM!</v>
      </c>
      <c r="BH188" t="e">
        <f t="shared" si="8"/>
        <v>#NUM!</v>
      </c>
      <c r="BI188" t="str">
        <f>VLOOKUP(H188,Sheet2!$A$1:$B$270,2,FALSE)</f>
        <v>SELONG</v>
      </c>
    </row>
    <row r="189" spans="1:61">
      <c r="A189">
        <v>188</v>
      </c>
      <c r="B189">
        <v>1002512007</v>
      </c>
      <c r="C189">
        <v>3</v>
      </c>
      <c r="D189" t="s">
        <v>38</v>
      </c>
      <c r="E189">
        <v>5</v>
      </c>
      <c r="F189" t="s">
        <v>90</v>
      </c>
      <c r="G189" t="s">
        <v>90</v>
      </c>
      <c r="H189" t="s">
        <v>461</v>
      </c>
      <c r="I189" t="s">
        <v>213</v>
      </c>
      <c r="J189" t="s">
        <v>214</v>
      </c>
      <c r="K189" t="s">
        <v>149</v>
      </c>
      <c r="L189" t="s">
        <v>215</v>
      </c>
      <c r="M189" t="s">
        <v>236</v>
      </c>
      <c r="N189" t="s">
        <v>216</v>
      </c>
      <c r="O189" s="57">
        <v>46240.47079861111</v>
      </c>
      <c r="P189" s="57">
        <v>46241.354675925926</v>
      </c>
      <c r="Q189">
        <v>69359827</v>
      </c>
      <c r="S189">
        <v>152640225869</v>
      </c>
      <c r="T189" t="s">
        <v>1372</v>
      </c>
      <c r="U189" t="s">
        <v>1769</v>
      </c>
      <c r="V189" t="s">
        <v>1770</v>
      </c>
      <c r="Z189">
        <v>111.985553987324</v>
      </c>
      <c r="AA189">
        <v>-7.7998360688922199</v>
      </c>
      <c r="AB189" t="s">
        <v>1771</v>
      </c>
      <c r="AC189" t="s">
        <v>217</v>
      </c>
      <c r="AL189" t="s">
        <v>218</v>
      </c>
      <c r="AM189" t="s">
        <v>1772</v>
      </c>
      <c r="AN189" t="s">
        <v>6</v>
      </c>
      <c r="AO189" s="57">
        <v>46181.476226851853</v>
      </c>
      <c r="AP189" s="57">
        <v>46241.541666666664</v>
      </c>
      <c r="AR189" t="s">
        <v>314</v>
      </c>
      <c r="AS189" t="s">
        <v>585</v>
      </c>
      <c r="AT189" t="s">
        <v>231</v>
      </c>
      <c r="AV189" t="s">
        <v>4761</v>
      </c>
      <c r="AW189" t="s">
        <v>1056</v>
      </c>
      <c r="AX189" t="s">
        <v>223</v>
      </c>
      <c r="AZ189" t="s">
        <v>4761</v>
      </c>
      <c r="BA189" s="57">
        <v>46241.541666666664</v>
      </c>
      <c r="BB189" t="s">
        <v>1772</v>
      </c>
      <c r="BF189" s="6" t="e">
        <f t="shared" si="6"/>
        <v>#NUM!</v>
      </c>
      <c r="BG189" t="e">
        <f t="shared" si="7"/>
        <v>#NUM!</v>
      </c>
      <c r="BH189" t="e">
        <f t="shared" si="8"/>
        <v>#NUM!</v>
      </c>
      <c r="BI189" t="str">
        <f>VLOOKUP(H189,Sheet2!$A$1:$B$270,2,FALSE)</f>
        <v>KEDIRI</v>
      </c>
    </row>
    <row r="190" spans="1:61">
      <c r="A190">
        <v>189</v>
      </c>
      <c r="B190">
        <v>1002506394</v>
      </c>
      <c r="C190">
        <v>3</v>
      </c>
      <c r="D190" t="s">
        <v>51</v>
      </c>
      <c r="E190">
        <v>4</v>
      </c>
      <c r="F190" t="s">
        <v>275</v>
      </c>
      <c r="G190" t="s">
        <v>341</v>
      </c>
      <c r="H190" t="s">
        <v>1006</v>
      </c>
      <c r="I190" t="s">
        <v>213</v>
      </c>
      <c r="J190" t="s">
        <v>214</v>
      </c>
      <c r="K190" t="s">
        <v>149</v>
      </c>
      <c r="L190" t="s">
        <v>215</v>
      </c>
      <c r="M190" t="s">
        <v>76</v>
      </c>
      <c r="N190" t="s">
        <v>216</v>
      </c>
      <c r="O190" s="57">
        <v>46237.645092592589</v>
      </c>
      <c r="P190" s="57">
        <v>46238.576041666667</v>
      </c>
      <c r="Q190">
        <v>69357701</v>
      </c>
      <c r="S190">
        <v>141569115683</v>
      </c>
      <c r="T190" t="s">
        <v>1773</v>
      </c>
      <c r="U190" t="s">
        <v>1774</v>
      </c>
      <c r="V190" t="s">
        <v>1775</v>
      </c>
      <c r="Z190">
        <v>111.43859999999999</v>
      </c>
      <c r="AA190">
        <v>-6.9163550000000003</v>
      </c>
      <c r="AB190" t="s">
        <v>1776</v>
      </c>
      <c r="AC190" t="s">
        <v>237</v>
      </c>
      <c r="AL190" t="s">
        <v>218</v>
      </c>
      <c r="AM190" t="s">
        <v>1777</v>
      </c>
      <c r="AN190" t="s">
        <v>6</v>
      </c>
      <c r="AO190" s="57">
        <v>46089.652627314812</v>
      </c>
      <c r="AP190" s="57">
        <v>46238.541666666664</v>
      </c>
      <c r="AR190" t="s">
        <v>219</v>
      </c>
      <c r="AS190" t="s">
        <v>220</v>
      </c>
      <c r="AT190" t="s">
        <v>231</v>
      </c>
      <c r="AU190">
        <v>20260804</v>
      </c>
      <c r="AV190" t="s">
        <v>222</v>
      </c>
      <c r="AW190" t="s">
        <v>1060</v>
      </c>
      <c r="AX190" t="s">
        <v>223</v>
      </c>
      <c r="BA190" s="57">
        <v>46238.541666666664</v>
      </c>
      <c r="BB190" t="s">
        <v>1777</v>
      </c>
      <c r="BC190">
        <v>2026</v>
      </c>
      <c r="BD190">
        <v>8</v>
      </c>
      <c r="BE190">
        <v>4</v>
      </c>
      <c r="BF190" s="6">
        <f t="shared" si="6"/>
        <v>46238</v>
      </c>
      <c r="BG190">
        <f t="shared" si="7"/>
        <v>-0.54166666666424135</v>
      </c>
      <c r="BH190" t="str">
        <f t="shared" si="8"/>
        <v>COMPLY</v>
      </c>
      <c r="BI190" t="e">
        <f>VLOOKUP(H190,Sheet2!$A$1:$B$270,2,FALSE)</f>
        <v>#N/A</v>
      </c>
    </row>
    <row r="191" spans="1:61">
      <c r="A191">
        <v>190</v>
      </c>
      <c r="B191">
        <v>1002515995</v>
      </c>
      <c r="C191">
        <v>3</v>
      </c>
      <c r="D191" t="s">
        <v>51</v>
      </c>
      <c r="E191">
        <v>4</v>
      </c>
      <c r="F191" t="s">
        <v>275</v>
      </c>
      <c r="G191" t="s">
        <v>575</v>
      </c>
      <c r="H191" t="s">
        <v>4762</v>
      </c>
      <c r="I191" t="s">
        <v>213</v>
      </c>
      <c r="J191" t="s">
        <v>214</v>
      </c>
      <c r="K191" t="s">
        <v>149</v>
      </c>
      <c r="L191" t="s">
        <v>215</v>
      </c>
      <c r="M191" t="s">
        <v>76</v>
      </c>
      <c r="N191" t="s">
        <v>216</v>
      </c>
      <c r="O191" s="57">
        <v>46242.580509259256</v>
      </c>
      <c r="P191" s="57">
        <v>46243.80740740741</v>
      </c>
      <c r="Q191">
        <v>69361505</v>
      </c>
      <c r="S191">
        <v>141568113901</v>
      </c>
      <c r="T191" t="s">
        <v>4763</v>
      </c>
      <c r="U191" t="s">
        <v>4764</v>
      </c>
      <c r="V191" t="s">
        <v>4765</v>
      </c>
      <c r="Z191">
        <v>110.9268</v>
      </c>
      <c r="AA191">
        <v>-7.0957600000000003</v>
      </c>
      <c r="AB191" t="s">
        <v>4766</v>
      </c>
      <c r="AC191" t="s">
        <v>237</v>
      </c>
      <c r="AL191" t="s">
        <v>218</v>
      </c>
      <c r="AM191" t="s">
        <v>4548</v>
      </c>
      <c r="AN191" t="s">
        <v>6</v>
      </c>
      <c r="AO191" s="57">
        <v>46242.590624999997</v>
      </c>
      <c r="AP191" s="57">
        <v>46243.541666666664</v>
      </c>
      <c r="AR191" t="s">
        <v>219</v>
      </c>
      <c r="AS191" t="s">
        <v>220</v>
      </c>
      <c r="AT191" t="s">
        <v>231</v>
      </c>
      <c r="AU191">
        <v>20260809</v>
      </c>
      <c r="AV191" t="s">
        <v>222</v>
      </c>
      <c r="AW191" t="s">
        <v>1064</v>
      </c>
      <c r="AX191" t="s">
        <v>223</v>
      </c>
      <c r="BA191" s="57">
        <v>46243.541666666664</v>
      </c>
      <c r="BB191" t="s">
        <v>4548</v>
      </c>
      <c r="BC191">
        <v>2026</v>
      </c>
      <c r="BD191">
        <v>8</v>
      </c>
      <c r="BE191">
        <v>9</v>
      </c>
      <c r="BF191" s="6">
        <f t="shared" si="6"/>
        <v>46243</v>
      </c>
      <c r="BG191">
        <f t="shared" si="7"/>
        <v>-0.54166666666424135</v>
      </c>
      <c r="BH191" t="str">
        <f t="shared" si="8"/>
        <v>COMPLY</v>
      </c>
      <c r="BI191" t="e">
        <f>VLOOKUP(H191,Sheet2!$A$1:$B$270,2,FALSE)</f>
        <v>#N/A</v>
      </c>
    </row>
    <row r="192" spans="1:61">
      <c r="A192">
        <v>191</v>
      </c>
      <c r="B192">
        <v>1002517521</v>
      </c>
      <c r="C192">
        <v>3</v>
      </c>
      <c r="D192" t="s">
        <v>42</v>
      </c>
      <c r="E192">
        <v>5</v>
      </c>
      <c r="F192" t="s">
        <v>102</v>
      </c>
      <c r="G192" t="s">
        <v>99</v>
      </c>
      <c r="H192" t="s">
        <v>462</v>
      </c>
      <c r="I192" t="s">
        <v>213</v>
      </c>
      <c r="J192" t="s">
        <v>214</v>
      </c>
      <c r="K192" t="s">
        <v>149</v>
      </c>
      <c r="L192" t="s">
        <v>215</v>
      </c>
      <c r="M192" t="s">
        <v>76</v>
      </c>
      <c r="N192" t="s">
        <v>216</v>
      </c>
      <c r="O192" s="57">
        <v>46244.493020833332</v>
      </c>
      <c r="P192" s="57">
        <v>46244.642627314817</v>
      </c>
      <c r="Q192">
        <v>69362337</v>
      </c>
      <c r="S192">
        <v>152518202029</v>
      </c>
      <c r="T192" t="s">
        <v>6390</v>
      </c>
      <c r="U192" t="s">
        <v>6391</v>
      </c>
      <c r="V192" t="s">
        <v>6392</v>
      </c>
      <c r="Z192">
        <v>114.39774300000001</v>
      </c>
      <c r="AA192">
        <v>-7.9825980000000003</v>
      </c>
      <c r="AB192" t="s">
        <v>6393</v>
      </c>
      <c r="AC192" t="s">
        <v>237</v>
      </c>
      <c r="AL192" t="s">
        <v>218</v>
      </c>
      <c r="AM192" t="s">
        <v>6394</v>
      </c>
      <c r="AN192" t="s">
        <v>6</v>
      </c>
      <c r="AO192" s="57">
        <v>46303.496307870373</v>
      </c>
      <c r="AP192" s="57">
        <v>46245.333333333336</v>
      </c>
      <c r="AR192" t="s">
        <v>219</v>
      </c>
      <c r="AS192" t="s">
        <v>99</v>
      </c>
      <c r="AT192" t="s">
        <v>231</v>
      </c>
      <c r="AU192">
        <v>20260810</v>
      </c>
      <c r="AV192" t="s">
        <v>222</v>
      </c>
      <c r="AW192" t="s">
        <v>1056</v>
      </c>
      <c r="AX192" t="s">
        <v>223</v>
      </c>
      <c r="BA192" s="57">
        <v>46245.333333333336</v>
      </c>
      <c r="BB192" t="s">
        <v>6394</v>
      </c>
      <c r="BC192">
        <v>2026</v>
      </c>
      <c r="BD192">
        <v>8</v>
      </c>
      <c r="BE192">
        <v>10</v>
      </c>
      <c r="BF192" s="6">
        <f t="shared" si="6"/>
        <v>46244</v>
      </c>
      <c r="BG192">
        <f t="shared" si="7"/>
        <v>-1.3333333333357587</v>
      </c>
      <c r="BH192" t="str">
        <f t="shared" si="8"/>
        <v>COMPLY</v>
      </c>
      <c r="BI192" t="str">
        <f>VLOOKUP(H192,Sheet2!$A$1:$B$270,2,FALSE)</f>
        <v>BANYUWANGI</v>
      </c>
    </row>
    <row r="193" spans="1:61">
      <c r="A193">
        <v>192</v>
      </c>
      <c r="B193">
        <v>1002512214</v>
      </c>
      <c r="C193">
        <v>3</v>
      </c>
      <c r="D193" t="s">
        <v>55</v>
      </c>
      <c r="E193">
        <v>5</v>
      </c>
      <c r="F193" t="s">
        <v>228</v>
      </c>
      <c r="G193" t="s">
        <v>121</v>
      </c>
      <c r="H193" t="s">
        <v>494</v>
      </c>
      <c r="I193" t="s">
        <v>213</v>
      </c>
      <c r="J193" t="s">
        <v>214</v>
      </c>
      <c r="K193" t="s">
        <v>149</v>
      </c>
      <c r="M193" t="s">
        <v>225</v>
      </c>
      <c r="N193" t="s">
        <v>216</v>
      </c>
      <c r="O193" s="57">
        <v>46240.510381944441</v>
      </c>
      <c r="P193" s="57">
        <v>46242.648043981484</v>
      </c>
      <c r="Q193">
        <v>69359912</v>
      </c>
      <c r="S193">
        <v>152439201469</v>
      </c>
      <c r="T193" t="s">
        <v>1778</v>
      </c>
      <c r="U193" t="s">
        <v>1779</v>
      </c>
      <c r="V193" t="s">
        <v>4767</v>
      </c>
      <c r="Z193">
        <v>112.72248449999999</v>
      </c>
      <c r="AA193">
        <v>-7.1712109000000002</v>
      </c>
      <c r="AB193" t="s">
        <v>1780</v>
      </c>
      <c r="AC193" t="s">
        <v>230</v>
      </c>
      <c r="AL193" t="s">
        <v>218</v>
      </c>
      <c r="AM193" t="s">
        <v>4768</v>
      </c>
      <c r="AN193" t="s">
        <v>6</v>
      </c>
      <c r="AO193" s="57">
        <v>46181.517847222225</v>
      </c>
      <c r="AP193" s="57">
        <v>46242.625</v>
      </c>
      <c r="AR193" t="s">
        <v>18</v>
      </c>
      <c r="AS193" t="s">
        <v>220</v>
      </c>
      <c r="AT193" t="s">
        <v>231</v>
      </c>
      <c r="AV193" t="s">
        <v>227</v>
      </c>
      <c r="AW193" t="s">
        <v>566</v>
      </c>
      <c r="AX193" t="s">
        <v>223</v>
      </c>
      <c r="BA193" s="57">
        <v>46242.625</v>
      </c>
      <c r="BB193" t="s">
        <v>4768</v>
      </c>
      <c r="BF193" s="6" t="e">
        <f t="shared" si="6"/>
        <v>#NUM!</v>
      </c>
      <c r="BG193" t="e">
        <f t="shared" si="7"/>
        <v>#NUM!</v>
      </c>
      <c r="BH193" t="e">
        <f t="shared" si="8"/>
        <v>#NUM!</v>
      </c>
      <c r="BI193" t="str">
        <f>VLOOKUP(H193,Sheet2!$A$1:$B$270,2,FALSE)</f>
        <v>MADURA</v>
      </c>
    </row>
    <row r="194" spans="1:61">
      <c r="A194">
        <v>193</v>
      </c>
      <c r="B194">
        <v>1002510858</v>
      </c>
      <c r="C194">
        <v>3</v>
      </c>
      <c r="D194" t="s">
        <v>51</v>
      </c>
      <c r="E194">
        <v>4</v>
      </c>
      <c r="F194" t="s">
        <v>275</v>
      </c>
      <c r="G194" t="s">
        <v>297</v>
      </c>
      <c r="H194" t="s">
        <v>1089</v>
      </c>
      <c r="I194" t="s">
        <v>213</v>
      </c>
      <c r="J194" t="s">
        <v>214</v>
      </c>
      <c r="K194" t="s">
        <v>149</v>
      </c>
      <c r="L194" t="s">
        <v>215</v>
      </c>
      <c r="M194" t="s">
        <v>582</v>
      </c>
      <c r="N194" t="s">
        <v>216</v>
      </c>
      <c r="O194" s="57">
        <v>46239.611770833333</v>
      </c>
      <c r="P194" s="57">
        <v>46240.66978009259</v>
      </c>
      <c r="Q194">
        <v>69359310</v>
      </c>
      <c r="S194">
        <v>141571105596</v>
      </c>
      <c r="T194" t="s">
        <v>1781</v>
      </c>
      <c r="U194" t="s">
        <v>1782</v>
      </c>
      <c r="V194" t="s">
        <v>1783</v>
      </c>
      <c r="Z194">
        <v>111.201481</v>
      </c>
      <c r="AA194">
        <v>-6.7131249999999998</v>
      </c>
      <c r="AB194" t="s">
        <v>1784</v>
      </c>
      <c r="AC194" t="s">
        <v>237</v>
      </c>
      <c r="AL194" t="s">
        <v>218</v>
      </c>
      <c r="AM194" t="s">
        <v>1785</v>
      </c>
      <c r="AN194" t="s">
        <v>6</v>
      </c>
      <c r="AO194" s="57">
        <v>46150.621377314812</v>
      </c>
      <c r="AP194" s="57">
        <v>46240.541666666664</v>
      </c>
      <c r="AR194" t="s">
        <v>14</v>
      </c>
      <c r="AS194" t="s">
        <v>220</v>
      </c>
      <c r="AT194" t="s">
        <v>231</v>
      </c>
      <c r="AV194" t="s">
        <v>1786</v>
      </c>
      <c r="AW194" t="s">
        <v>1069</v>
      </c>
      <c r="AX194" t="s">
        <v>223</v>
      </c>
      <c r="BA194" s="57">
        <v>46240.541666666664</v>
      </c>
      <c r="BB194" t="s">
        <v>1785</v>
      </c>
      <c r="BF194" s="6" t="e">
        <f t="shared" si="6"/>
        <v>#NUM!</v>
      </c>
      <c r="BG194" t="e">
        <f t="shared" si="7"/>
        <v>#NUM!</v>
      </c>
      <c r="BH194" t="e">
        <f t="shared" si="8"/>
        <v>#NUM!</v>
      </c>
      <c r="BI194" t="e">
        <f>VLOOKUP(H194,Sheet2!$A$1:$B$270,2,FALSE)</f>
        <v>#N/A</v>
      </c>
    </row>
    <row r="195" spans="1:61">
      <c r="A195">
        <v>194</v>
      </c>
      <c r="B195">
        <v>1002505400</v>
      </c>
      <c r="C195">
        <v>3</v>
      </c>
      <c r="D195" t="s">
        <v>49</v>
      </c>
      <c r="E195">
        <v>4</v>
      </c>
      <c r="F195" t="s">
        <v>247</v>
      </c>
      <c r="G195" t="s">
        <v>598</v>
      </c>
      <c r="H195" t="s">
        <v>599</v>
      </c>
      <c r="I195" t="s">
        <v>213</v>
      </c>
      <c r="J195" t="s">
        <v>214</v>
      </c>
      <c r="K195" t="s">
        <v>149</v>
      </c>
      <c r="L195" t="s">
        <v>215</v>
      </c>
      <c r="M195" t="s">
        <v>76</v>
      </c>
      <c r="N195" t="s">
        <v>216</v>
      </c>
      <c r="O195" s="57">
        <v>46236.7346875</v>
      </c>
      <c r="P195" s="57">
        <v>46237.60665509259</v>
      </c>
      <c r="Q195">
        <v>69357107</v>
      </c>
      <c r="S195">
        <v>142434111000</v>
      </c>
      <c r="T195" t="s">
        <v>1787</v>
      </c>
      <c r="U195" t="s">
        <v>1788</v>
      </c>
      <c r="V195" t="s">
        <v>1789</v>
      </c>
      <c r="Z195">
        <v>110.62872230000001</v>
      </c>
      <c r="AA195">
        <v>-7.3949693999999999</v>
      </c>
      <c r="AB195" t="s">
        <v>1790</v>
      </c>
      <c r="AC195" t="s">
        <v>237</v>
      </c>
      <c r="AL195" t="s">
        <v>218</v>
      </c>
      <c r="AM195" t="s">
        <v>1744</v>
      </c>
      <c r="AN195" t="s">
        <v>6</v>
      </c>
      <c r="AO195" s="57">
        <v>46061.735879629632</v>
      </c>
      <c r="AP195" s="57">
        <v>46237.625</v>
      </c>
      <c r="AR195" t="s">
        <v>219</v>
      </c>
      <c r="AS195" t="s">
        <v>220</v>
      </c>
      <c r="AT195" t="s">
        <v>231</v>
      </c>
      <c r="AU195">
        <v>20260803</v>
      </c>
      <c r="AV195" t="s">
        <v>222</v>
      </c>
      <c r="AW195" t="s">
        <v>1061</v>
      </c>
      <c r="AX195" t="s">
        <v>223</v>
      </c>
      <c r="BA195" s="57">
        <v>46237.625</v>
      </c>
      <c r="BB195" t="s">
        <v>1744</v>
      </c>
      <c r="BC195">
        <v>2026</v>
      </c>
      <c r="BD195">
        <v>8</v>
      </c>
      <c r="BE195">
        <v>3</v>
      </c>
      <c r="BF195" s="6">
        <f t="shared" ref="BF195:BF258" si="9">DATE(BC195,BD195,BE195)</f>
        <v>46237</v>
      </c>
      <c r="BG195">
        <f t="shared" ref="BG195:BG258" si="10">BF195-BA195</f>
        <v>-0.625</v>
      </c>
      <c r="BH195" t="str">
        <f t="shared" ref="BH195:BH258" si="11">IF(BG195=1,"COMPLY",IF(BG195&lt;1,"COMPLY","NOT COMPLY"))</f>
        <v>COMPLY</v>
      </c>
      <c r="BI195" t="e">
        <f>VLOOKUP(H195,Sheet2!$A$1:$B$270,2,FALSE)</f>
        <v>#N/A</v>
      </c>
    </row>
    <row r="196" spans="1:61">
      <c r="A196">
        <v>195</v>
      </c>
      <c r="B196">
        <v>1002504435</v>
      </c>
      <c r="C196">
        <v>3</v>
      </c>
      <c r="D196" t="s">
        <v>45</v>
      </c>
      <c r="E196">
        <v>5</v>
      </c>
      <c r="F196" t="s">
        <v>211</v>
      </c>
      <c r="G196" t="s">
        <v>118</v>
      </c>
      <c r="H196" t="s">
        <v>490</v>
      </c>
      <c r="I196" t="s">
        <v>213</v>
      </c>
      <c r="J196" t="s">
        <v>214</v>
      </c>
      <c r="K196" t="s">
        <v>149</v>
      </c>
      <c r="L196" t="s">
        <v>215</v>
      </c>
      <c r="M196" t="s">
        <v>582</v>
      </c>
      <c r="N196" t="s">
        <v>216</v>
      </c>
      <c r="O196" s="57">
        <v>46235.478425925925</v>
      </c>
      <c r="P196" s="57">
        <v>46238.689942129633</v>
      </c>
      <c r="Q196">
        <v>69356663</v>
      </c>
      <c r="S196">
        <v>172607203848</v>
      </c>
      <c r="T196" t="s">
        <v>1791</v>
      </c>
      <c r="U196" t="s">
        <v>1792</v>
      </c>
      <c r="V196" t="s">
        <v>1793</v>
      </c>
      <c r="Z196">
        <v>116.99516328701201</v>
      </c>
      <c r="AA196">
        <v>-8.5227201625672606</v>
      </c>
      <c r="AB196" t="s">
        <v>1794</v>
      </c>
      <c r="AC196" t="s">
        <v>237</v>
      </c>
      <c r="AL196" t="s">
        <v>218</v>
      </c>
      <c r="AM196" t="s">
        <v>1676</v>
      </c>
      <c r="AN196" t="s">
        <v>6</v>
      </c>
      <c r="AO196" s="57">
        <v>46030.485995370371</v>
      </c>
      <c r="AP196" s="57">
        <v>46236.333333333336</v>
      </c>
      <c r="AQ196" t="s">
        <v>930</v>
      </c>
      <c r="AR196" t="s">
        <v>14</v>
      </c>
      <c r="AS196" t="s">
        <v>628</v>
      </c>
      <c r="AT196" t="s">
        <v>231</v>
      </c>
      <c r="AV196" t="s">
        <v>1795</v>
      </c>
      <c r="AW196" t="s">
        <v>1058</v>
      </c>
      <c r="AX196" t="s">
        <v>223</v>
      </c>
      <c r="BA196" s="57">
        <v>46236.333333333336</v>
      </c>
      <c r="BB196" t="s">
        <v>1676</v>
      </c>
      <c r="BF196" s="6" t="e">
        <f t="shared" si="9"/>
        <v>#NUM!</v>
      </c>
      <c r="BG196" t="e">
        <f t="shared" si="10"/>
        <v>#NUM!</v>
      </c>
      <c r="BH196" t="e">
        <f t="shared" si="11"/>
        <v>#NUM!</v>
      </c>
      <c r="BI196" t="str">
        <f>VLOOKUP(H196,Sheet2!$A$1:$B$270,2,FALSE)</f>
        <v>SUMBAWA</v>
      </c>
    </row>
    <row r="197" spans="1:61">
      <c r="A197">
        <v>196</v>
      </c>
      <c r="B197">
        <v>1002518631</v>
      </c>
      <c r="C197">
        <v>3</v>
      </c>
      <c r="D197" t="s">
        <v>45</v>
      </c>
      <c r="E197">
        <v>5</v>
      </c>
      <c r="F197" t="s">
        <v>113</v>
      </c>
      <c r="G197" t="s">
        <v>111</v>
      </c>
      <c r="H197" t="s">
        <v>349</v>
      </c>
      <c r="I197" t="s">
        <v>213</v>
      </c>
      <c r="J197" t="s">
        <v>214</v>
      </c>
      <c r="K197" t="s">
        <v>149</v>
      </c>
      <c r="L197" t="s">
        <v>215</v>
      </c>
      <c r="M197" t="s">
        <v>240</v>
      </c>
      <c r="N197" t="s">
        <v>216</v>
      </c>
      <c r="O197" s="57">
        <v>46244.734675925924</v>
      </c>
      <c r="P197" s="57">
        <v>46244.736122685186</v>
      </c>
      <c r="Q197">
        <v>69362756</v>
      </c>
      <c r="S197">
        <v>172511797112</v>
      </c>
      <c r="T197" t="s">
        <v>6395</v>
      </c>
      <c r="U197" t="s">
        <v>6396</v>
      </c>
      <c r="V197" t="s">
        <v>6397</v>
      </c>
      <c r="Z197">
        <v>120.7174851</v>
      </c>
      <c r="AA197">
        <v>-8.7837134999999993</v>
      </c>
      <c r="AB197" t="s">
        <v>6398</v>
      </c>
      <c r="AC197" t="s">
        <v>237</v>
      </c>
      <c r="AL197" t="s">
        <v>218</v>
      </c>
      <c r="AM197" t="s">
        <v>6399</v>
      </c>
      <c r="AN197" t="s">
        <v>6</v>
      </c>
      <c r="AO197" s="57">
        <v>46303.736030092594</v>
      </c>
      <c r="AP197" s="57">
        <v>46247.625</v>
      </c>
      <c r="AR197" t="s">
        <v>241</v>
      </c>
      <c r="AS197" t="s">
        <v>644</v>
      </c>
      <c r="AT197" t="s">
        <v>231</v>
      </c>
      <c r="AV197" t="s">
        <v>240</v>
      </c>
      <c r="AW197" t="s">
        <v>1056</v>
      </c>
      <c r="AX197" t="s">
        <v>223</v>
      </c>
      <c r="BA197" s="57">
        <v>46247.625</v>
      </c>
      <c r="BB197" t="s">
        <v>6399</v>
      </c>
      <c r="BF197" s="6" t="e">
        <f t="shared" si="9"/>
        <v>#NUM!</v>
      </c>
      <c r="BG197" t="e">
        <f t="shared" si="10"/>
        <v>#NUM!</v>
      </c>
      <c r="BH197" t="e">
        <f t="shared" si="11"/>
        <v>#NUM!</v>
      </c>
      <c r="BI197" t="str">
        <f>VLOOKUP(H197,Sheet2!$A$1:$B$270,2,FALSE)</f>
        <v>ENDE</v>
      </c>
    </row>
    <row r="198" spans="1:61">
      <c r="A198">
        <v>197</v>
      </c>
      <c r="B198">
        <v>1002516212</v>
      </c>
      <c r="C198">
        <v>3</v>
      </c>
      <c r="D198" t="s">
        <v>59</v>
      </c>
      <c r="E198">
        <v>4</v>
      </c>
      <c r="F198" t="s">
        <v>573</v>
      </c>
      <c r="G198" t="s">
        <v>623</v>
      </c>
      <c r="H198" t="s">
        <v>974</v>
      </c>
      <c r="I198" t="s">
        <v>213</v>
      </c>
      <c r="J198" t="s">
        <v>214</v>
      </c>
      <c r="K198" t="s">
        <v>149</v>
      </c>
      <c r="L198" t="s">
        <v>215</v>
      </c>
      <c r="M198" t="s">
        <v>582</v>
      </c>
      <c r="N198" t="s">
        <v>216</v>
      </c>
      <c r="O198" s="57">
        <v>46242.770092592589</v>
      </c>
      <c r="P198" s="57">
        <v>46244.579594907409</v>
      </c>
      <c r="Q198">
        <v>69361641</v>
      </c>
      <c r="S198">
        <v>146113146986</v>
      </c>
      <c r="T198" t="s">
        <v>4769</v>
      </c>
      <c r="U198" t="s">
        <v>4770</v>
      </c>
      <c r="V198" t="s">
        <v>4771</v>
      </c>
      <c r="Z198">
        <v>110.3428201</v>
      </c>
      <c r="AA198">
        <v>-7.7463141000000002</v>
      </c>
      <c r="AB198" t="s">
        <v>4772</v>
      </c>
      <c r="AC198" t="s">
        <v>237</v>
      </c>
      <c r="AL198" t="s">
        <v>218</v>
      </c>
      <c r="AM198" t="s">
        <v>4773</v>
      </c>
      <c r="AN198" t="s">
        <v>6</v>
      </c>
      <c r="AO198" s="57">
        <v>46242.777638888889</v>
      </c>
      <c r="AP198" s="57">
        <v>46244.541666666664</v>
      </c>
      <c r="AR198" t="s">
        <v>14</v>
      </c>
      <c r="AS198" t="s">
        <v>220</v>
      </c>
      <c r="AT198" t="s">
        <v>231</v>
      </c>
      <c r="AV198" t="s">
        <v>6400</v>
      </c>
      <c r="AW198" t="s">
        <v>1061</v>
      </c>
      <c r="AX198" t="s">
        <v>223</v>
      </c>
      <c r="BA198" s="57">
        <v>46244.541666666664</v>
      </c>
      <c r="BB198" t="s">
        <v>4773</v>
      </c>
      <c r="BF198" s="6" t="e">
        <f t="shared" si="9"/>
        <v>#NUM!</v>
      </c>
      <c r="BG198" t="e">
        <f t="shared" si="10"/>
        <v>#NUM!</v>
      </c>
      <c r="BH198" t="e">
        <f t="shared" si="11"/>
        <v>#NUM!</v>
      </c>
      <c r="BI198" t="e">
        <f>VLOOKUP(H198,Sheet2!$A$1:$B$270,2,FALSE)</f>
        <v>#N/A</v>
      </c>
    </row>
    <row r="199" spans="1:61">
      <c r="A199">
        <v>198</v>
      </c>
      <c r="B199">
        <v>1002506723</v>
      </c>
      <c r="C199">
        <v>3</v>
      </c>
      <c r="D199" t="s">
        <v>55</v>
      </c>
      <c r="E199">
        <v>5</v>
      </c>
      <c r="F199" t="s">
        <v>267</v>
      </c>
      <c r="G199" t="s">
        <v>125</v>
      </c>
      <c r="H199" t="s">
        <v>419</v>
      </c>
      <c r="I199" t="s">
        <v>213</v>
      </c>
      <c r="J199" t="s">
        <v>214</v>
      </c>
      <c r="K199" t="s">
        <v>149</v>
      </c>
      <c r="L199" t="s">
        <v>215</v>
      </c>
      <c r="M199" t="s">
        <v>76</v>
      </c>
      <c r="N199" t="s">
        <v>216</v>
      </c>
      <c r="O199" s="57">
        <v>46238.338842592595</v>
      </c>
      <c r="P199" s="57">
        <v>46238.633483796293</v>
      </c>
      <c r="Q199">
        <v>69357893</v>
      </c>
      <c r="S199">
        <v>152448204262</v>
      </c>
      <c r="T199" t="s">
        <v>1796</v>
      </c>
      <c r="U199" t="s">
        <v>1797</v>
      </c>
      <c r="V199" t="s">
        <v>1798</v>
      </c>
      <c r="Z199">
        <v>112.33412800000001</v>
      </c>
      <c r="AA199">
        <v>-6.8681450000000002</v>
      </c>
      <c r="AB199" t="s">
        <v>1799</v>
      </c>
      <c r="AC199" t="s">
        <v>237</v>
      </c>
      <c r="AL199" t="s">
        <v>218</v>
      </c>
      <c r="AM199" t="s">
        <v>1800</v>
      </c>
      <c r="AN199" t="s">
        <v>6</v>
      </c>
      <c r="AO199" s="57">
        <v>46120.340289351851</v>
      </c>
      <c r="AP199" s="57">
        <v>46239.541666666664</v>
      </c>
      <c r="AR199" t="s">
        <v>219</v>
      </c>
      <c r="AS199" t="s">
        <v>220</v>
      </c>
      <c r="AT199" t="s">
        <v>231</v>
      </c>
      <c r="AU199">
        <v>20260804</v>
      </c>
      <c r="AV199" t="s">
        <v>222</v>
      </c>
      <c r="AW199" t="s">
        <v>1056</v>
      </c>
      <c r="AX199" t="s">
        <v>223</v>
      </c>
      <c r="BA199" s="57">
        <v>46239.541666666664</v>
      </c>
      <c r="BB199" t="s">
        <v>1800</v>
      </c>
      <c r="BC199">
        <v>2026</v>
      </c>
      <c r="BD199">
        <v>8</v>
      </c>
      <c r="BE199">
        <v>4</v>
      </c>
      <c r="BF199" s="6">
        <f t="shared" si="9"/>
        <v>46238</v>
      </c>
      <c r="BG199">
        <f t="shared" si="10"/>
        <v>-1.5416666666642413</v>
      </c>
      <c r="BH199" t="str">
        <f t="shared" si="11"/>
        <v>COMPLY</v>
      </c>
      <c r="BI199" t="str">
        <f>VLOOKUP(H199,Sheet2!$A$1:$B$270,2,FALSE)</f>
        <v>GRESIK</v>
      </c>
    </row>
    <row r="200" spans="1:61">
      <c r="A200">
        <v>199</v>
      </c>
      <c r="B200">
        <v>1002510139</v>
      </c>
      <c r="C200">
        <v>3</v>
      </c>
      <c r="D200" t="s">
        <v>38</v>
      </c>
      <c r="E200">
        <v>5</v>
      </c>
      <c r="F200" t="s">
        <v>251</v>
      </c>
      <c r="G200" t="s">
        <v>87</v>
      </c>
      <c r="H200" t="s">
        <v>364</v>
      </c>
      <c r="I200" t="s">
        <v>213</v>
      </c>
      <c r="J200" t="s">
        <v>214</v>
      </c>
      <c r="K200" t="s">
        <v>149</v>
      </c>
      <c r="L200" t="s">
        <v>215</v>
      </c>
      <c r="M200" t="s">
        <v>288</v>
      </c>
      <c r="N200" t="s">
        <v>216</v>
      </c>
      <c r="O200" s="57">
        <v>46239.465937499997</v>
      </c>
      <c r="P200" s="57">
        <v>46240.27175925926</v>
      </c>
      <c r="Q200">
        <v>69358957</v>
      </c>
      <c r="S200">
        <v>152707239187</v>
      </c>
      <c r="T200" t="s">
        <v>1801</v>
      </c>
      <c r="U200" t="s">
        <v>1802</v>
      </c>
      <c r="V200" t="s">
        <v>1803</v>
      </c>
      <c r="Z200">
        <v>112.521755062043</v>
      </c>
      <c r="AA200">
        <v>-7.8830795856101297</v>
      </c>
      <c r="AB200" t="s">
        <v>1804</v>
      </c>
      <c r="AC200" t="s">
        <v>217</v>
      </c>
      <c r="AL200" t="s">
        <v>218</v>
      </c>
      <c r="AM200" t="s">
        <v>1503</v>
      </c>
      <c r="AN200" t="s">
        <v>6</v>
      </c>
      <c r="AO200" s="57">
        <v>46150.475636574076</v>
      </c>
      <c r="AP200" s="57">
        <v>46240.333333333336</v>
      </c>
      <c r="AR200" t="s">
        <v>241</v>
      </c>
      <c r="AS200" t="s">
        <v>87</v>
      </c>
      <c r="AT200" t="s">
        <v>231</v>
      </c>
      <c r="AV200" t="s">
        <v>932</v>
      </c>
      <c r="AW200" t="s">
        <v>1091</v>
      </c>
      <c r="AX200" t="s">
        <v>223</v>
      </c>
      <c r="BA200" s="57">
        <v>46240.333333333336</v>
      </c>
      <c r="BB200" t="s">
        <v>1503</v>
      </c>
      <c r="BF200" s="6" t="e">
        <f t="shared" si="9"/>
        <v>#NUM!</v>
      </c>
      <c r="BG200" t="e">
        <f t="shared" si="10"/>
        <v>#NUM!</v>
      </c>
      <c r="BH200" t="e">
        <f t="shared" si="11"/>
        <v>#NUM!</v>
      </c>
      <c r="BI200" t="str">
        <f>VLOOKUP(H200,Sheet2!$A$1:$B$270,2,FALSE)</f>
        <v>BATU</v>
      </c>
    </row>
    <row r="201" spans="1:61">
      <c r="A201">
        <v>200</v>
      </c>
      <c r="B201">
        <v>1002505290</v>
      </c>
      <c r="C201">
        <v>3</v>
      </c>
      <c r="D201" t="s">
        <v>51</v>
      </c>
      <c r="E201">
        <v>4</v>
      </c>
      <c r="F201" t="s">
        <v>275</v>
      </c>
      <c r="G201" t="s">
        <v>341</v>
      </c>
      <c r="H201" t="s">
        <v>1123</v>
      </c>
      <c r="I201" t="s">
        <v>213</v>
      </c>
      <c r="J201" t="s">
        <v>214</v>
      </c>
      <c r="K201" t="s">
        <v>149</v>
      </c>
      <c r="L201" t="s">
        <v>215</v>
      </c>
      <c r="M201" t="s">
        <v>236</v>
      </c>
      <c r="N201" t="s">
        <v>216</v>
      </c>
      <c r="O201" s="57">
        <v>46236.591631944444</v>
      </c>
      <c r="P201" s="57">
        <v>46237.363287037035</v>
      </c>
      <c r="Q201">
        <v>69357056</v>
      </c>
      <c r="S201">
        <v>142552107736</v>
      </c>
      <c r="T201" t="s">
        <v>1805</v>
      </c>
      <c r="U201" t="s">
        <v>1806</v>
      </c>
      <c r="V201" t="s">
        <v>1807</v>
      </c>
      <c r="Z201">
        <v>111.59343730000001</v>
      </c>
      <c r="AA201">
        <v>-7.1407641000000002</v>
      </c>
      <c r="AB201" t="s">
        <v>1808</v>
      </c>
      <c r="AC201" t="s">
        <v>237</v>
      </c>
      <c r="AL201" t="s">
        <v>218</v>
      </c>
      <c r="AM201" t="s">
        <v>1809</v>
      </c>
      <c r="AN201" t="s">
        <v>6</v>
      </c>
      <c r="AO201" s="57">
        <v>46061.600868055553</v>
      </c>
      <c r="AP201" s="57">
        <v>46237.625</v>
      </c>
      <c r="AR201" t="s">
        <v>12</v>
      </c>
      <c r="AS201" t="s">
        <v>638</v>
      </c>
      <c r="AT201" t="s">
        <v>231</v>
      </c>
      <c r="AV201" t="s">
        <v>1810</v>
      </c>
      <c r="AW201" t="s">
        <v>1056</v>
      </c>
      <c r="AX201" t="s">
        <v>223</v>
      </c>
      <c r="BA201" s="57">
        <v>46237.625</v>
      </c>
      <c r="BB201" t="s">
        <v>1809</v>
      </c>
      <c r="BF201" s="6" t="e">
        <f t="shared" si="9"/>
        <v>#NUM!</v>
      </c>
      <c r="BG201" t="e">
        <f t="shared" si="10"/>
        <v>#NUM!</v>
      </c>
      <c r="BH201" t="e">
        <f t="shared" si="11"/>
        <v>#NUM!</v>
      </c>
      <c r="BI201" t="e">
        <f>VLOOKUP(H201,Sheet2!$A$1:$B$270,2,FALSE)</f>
        <v>#N/A</v>
      </c>
    </row>
    <row r="202" spans="1:61">
      <c r="A202">
        <v>201</v>
      </c>
      <c r="B202">
        <v>1002505975</v>
      </c>
      <c r="C202">
        <v>3</v>
      </c>
      <c r="D202" t="s">
        <v>34</v>
      </c>
      <c r="E202">
        <v>5</v>
      </c>
      <c r="F202" t="s">
        <v>580</v>
      </c>
      <c r="G202" t="s">
        <v>79</v>
      </c>
      <c r="H202" t="s">
        <v>473</v>
      </c>
      <c r="I202" t="s">
        <v>213</v>
      </c>
      <c r="J202" t="s">
        <v>214</v>
      </c>
      <c r="K202" t="s">
        <v>149</v>
      </c>
      <c r="M202" t="s">
        <v>76</v>
      </c>
      <c r="N202" t="s">
        <v>216</v>
      </c>
      <c r="O202" s="57">
        <v>46237.510428240741</v>
      </c>
      <c r="P202" s="57">
        <v>46238.525358796294</v>
      </c>
      <c r="Q202">
        <v>69355472</v>
      </c>
      <c r="S202">
        <v>172407213016</v>
      </c>
      <c r="T202" t="s">
        <v>1240</v>
      </c>
      <c r="U202" t="s">
        <v>1241</v>
      </c>
      <c r="V202" t="s">
        <v>1811</v>
      </c>
      <c r="Z202">
        <v>115.321342277201</v>
      </c>
      <c r="AA202">
        <v>-8.5850037778181694</v>
      </c>
      <c r="AB202" t="s">
        <v>1242</v>
      </c>
      <c r="AC202" t="s">
        <v>230</v>
      </c>
      <c r="AL202" t="s">
        <v>218</v>
      </c>
      <c r="AM202" t="s">
        <v>1812</v>
      </c>
      <c r="AN202" t="s">
        <v>6</v>
      </c>
      <c r="AO202" s="57">
        <v>46089.517650462964</v>
      </c>
      <c r="AR202" t="s">
        <v>219</v>
      </c>
      <c r="AS202" t="s">
        <v>79</v>
      </c>
      <c r="AT202" t="s">
        <v>231</v>
      </c>
      <c r="AU202">
        <v>20260804</v>
      </c>
      <c r="AV202" t="s">
        <v>222</v>
      </c>
      <c r="AW202" t="s">
        <v>577</v>
      </c>
      <c r="AX202" t="s">
        <v>223</v>
      </c>
      <c r="BA202" s="57">
        <v>46237.291666666664</v>
      </c>
      <c r="BB202" t="s">
        <v>1812</v>
      </c>
      <c r="BC202">
        <v>2026</v>
      </c>
      <c r="BD202">
        <v>8</v>
      </c>
      <c r="BE202">
        <v>4</v>
      </c>
      <c r="BF202" s="6">
        <f t="shared" si="9"/>
        <v>46238</v>
      </c>
      <c r="BG202">
        <f t="shared" si="10"/>
        <v>0.70833333333575865</v>
      </c>
      <c r="BH202" t="str">
        <f t="shared" si="11"/>
        <v>COMPLY</v>
      </c>
      <c r="BI202" t="str">
        <f>VLOOKUP(H202,Sheet2!$A$1:$B$270,2,FALSE)</f>
        <v>GIANYAR</v>
      </c>
    </row>
    <row r="203" spans="1:61">
      <c r="A203">
        <v>202</v>
      </c>
      <c r="B203">
        <v>1002512533</v>
      </c>
      <c r="C203">
        <v>3</v>
      </c>
      <c r="D203" t="s">
        <v>49</v>
      </c>
      <c r="E203">
        <v>4</v>
      </c>
      <c r="F203" t="s">
        <v>253</v>
      </c>
      <c r="G203" t="s">
        <v>256</v>
      </c>
      <c r="H203" t="s">
        <v>560</v>
      </c>
      <c r="I203" t="s">
        <v>213</v>
      </c>
      <c r="J203" t="s">
        <v>214</v>
      </c>
      <c r="K203" t="s">
        <v>149</v>
      </c>
      <c r="L203" t="s">
        <v>215</v>
      </c>
      <c r="M203" t="s">
        <v>76</v>
      </c>
      <c r="N203" t="s">
        <v>216</v>
      </c>
      <c r="O203" s="57">
        <v>46240.57912037037</v>
      </c>
      <c r="P203" s="57">
        <v>46241.478495370371</v>
      </c>
      <c r="Q203">
        <v>69360009</v>
      </c>
      <c r="S203">
        <v>142283119731</v>
      </c>
      <c r="T203" t="s">
        <v>1813</v>
      </c>
      <c r="U203" t="s">
        <v>4774</v>
      </c>
      <c r="V203" t="s">
        <v>1814</v>
      </c>
      <c r="Z203">
        <v>109.167353957891</v>
      </c>
      <c r="AA203">
        <v>-6.99497102337698</v>
      </c>
      <c r="AB203" t="s">
        <v>1815</v>
      </c>
      <c r="AC203" t="s">
        <v>217</v>
      </c>
      <c r="AL203" t="s">
        <v>218</v>
      </c>
      <c r="AM203" t="s">
        <v>1816</v>
      </c>
      <c r="AN203" t="s">
        <v>6</v>
      </c>
      <c r="AO203" s="57">
        <v>46181.57980324074</v>
      </c>
      <c r="AP203" s="57">
        <v>46241.541666666664</v>
      </c>
      <c r="AR203" t="s">
        <v>219</v>
      </c>
      <c r="AS203" t="s">
        <v>220</v>
      </c>
      <c r="AT203" t="s">
        <v>231</v>
      </c>
      <c r="AU203">
        <v>20260807</v>
      </c>
      <c r="AV203" t="s">
        <v>222</v>
      </c>
      <c r="AW203" t="s">
        <v>1060</v>
      </c>
      <c r="AX203" t="s">
        <v>223</v>
      </c>
      <c r="BA203" s="57">
        <v>46241.541666666664</v>
      </c>
      <c r="BB203" t="s">
        <v>1816</v>
      </c>
      <c r="BC203">
        <v>2026</v>
      </c>
      <c r="BD203">
        <v>8</v>
      </c>
      <c r="BE203">
        <v>7</v>
      </c>
      <c r="BF203" s="6">
        <f t="shared" si="9"/>
        <v>46241</v>
      </c>
      <c r="BG203">
        <f t="shared" si="10"/>
        <v>-0.54166666666424135</v>
      </c>
      <c r="BH203" t="str">
        <f t="shared" si="11"/>
        <v>COMPLY</v>
      </c>
      <c r="BI203" t="e">
        <f>VLOOKUP(H203,Sheet2!$A$1:$B$270,2,FALSE)</f>
        <v>#N/A</v>
      </c>
    </row>
    <row r="204" spans="1:61">
      <c r="A204">
        <v>203</v>
      </c>
      <c r="B204">
        <v>1002515521</v>
      </c>
      <c r="C204">
        <v>3</v>
      </c>
      <c r="D204" t="s">
        <v>38</v>
      </c>
      <c r="E204">
        <v>5</v>
      </c>
      <c r="F204" t="s">
        <v>251</v>
      </c>
      <c r="G204" t="s">
        <v>87</v>
      </c>
      <c r="H204" t="s">
        <v>294</v>
      </c>
      <c r="I204" t="s">
        <v>213</v>
      </c>
      <c r="J204" t="s">
        <v>214</v>
      </c>
      <c r="K204" t="s">
        <v>149</v>
      </c>
      <c r="L204" t="s">
        <v>215</v>
      </c>
      <c r="M204" t="s">
        <v>288</v>
      </c>
      <c r="N204" t="s">
        <v>216</v>
      </c>
      <c r="O204" s="57">
        <v>46241.836770833332</v>
      </c>
      <c r="P204" s="57">
        <v>46243.321192129632</v>
      </c>
      <c r="Q204">
        <v>69361188</v>
      </c>
      <c r="S204">
        <v>152711247326</v>
      </c>
      <c r="T204" t="s">
        <v>4775</v>
      </c>
      <c r="U204" t="s">
        <v>4776</v>
      </c>
      <c r="V204" t="s">
        <v>4777</v>
      </c>
      <c r="Z204">
        <v>112.601358</v>
      </c>
      <c r="AA204">
        <v>-7.8986140000000002</v>
      </c>
      <c r="AB204" t="s">
        <v>4778</v>
      </c>
      <c r="AC204" t="s">
        <v>237</v>
      </c>
      <c r="AL204" t="s">
        <v>218</v>
      </c>
      <c r="AM204" t="s">
        <v>4779</v>
      </c>
      <c r="AN204" t="s">
        <v>6</v>
      </c>
      <c r="AO204" s="57">
        <v>46211.840891203705</v>
      </c>
      <c r="AP204" s="57">
        <v>46243.333333333336</v>
      </c>
      <c r="AR204" t="s">
        <v>241</v>
      </c>
      <c r="AS204" t="s">
        <v>934</v>
      </c>
      <c r="AT204" t="s">
        <v>231</v>
      </c>
      <c r="AV204" t="s">
        <v>4543</v>
      </c>
      <c r="AW204" t="s">
        <v>1056</v>
      </c>
      <c r="AX204" t="s">
        <v>223</v>
      </c>
      <c r="BA204" s="57">
        <v>46243.333333333336</v>
      </c>
      <c r="BB204" t="s">
        <v>4779</v>
      </c>
      <c r="BF204" s="6" t="e">
        <f t="shared" si="9"/>
        <v>#NUM!</v>
      </c>
      <c r="BG204" t="e">
        <f t="shared" si="10"/>
        <v>#NUM!</v>
      </c>
      <c r="BH204" t="e">
        <f t="shared" si="11"/>
        <v>#NUM!</v>
      </c>
      <c r="BI204" t="str">
        <f>VLOOKUP(H204,Sheet2!$A$1:$B$270,2,FALSE)</f>
        <v>BATU</v>
      </c>
    </row>
    <row r="205" spans="1:61">
      <c r="A205">
        <v>204</v>
      </c>
      <c r="B205">
        <v>1002509877</v>
      </c>
      <c r="C205">
        <v>3</v>
      </c>
      <c r="D205" t="s">
        <v>42</v>
      </c>
      <c r="E205">
        <v>5</v>
      </c>
      <c r="F205" t="s">
        <v>233</v>
      </c>
      <c r="G205" t="s">
        <v>101</v>
      </c>
      <c r="H205" t="s">
        <v>439</v>
      </c>
      <c r="I205" t="s">
        <v>213</v>
      </c>
      <c r="J205" t="s">
        <v>214</v>
      </c>
      <c r="K205" t="s">
        <v>149</v>
      </c>
      <c r="L205" t="s">
        <v>215</v>
      </c>
      <c r="M205" t="s">
        <v>76</v>
      </c>
      <c r="N205" t="s">
        <v>216</v>
      </c>
      <c r="O205" s="57">
        <v>46239.418032407404</v>
      </c>
      <c r="P205" s="57">
        <v>46239.660567129627</v>
      </c>
      <c r="Q205">
        <v>69358856</v>
      </c>
      <c r="S205">
        <v>152331250914</v>
      </c>
      <c r="T205" t="s">
        <v>1817</v>
      </c>
      <c r="U205" t="s">
        <v>1818</v>
      </c>
      <c r="V205" t="s">
        <v>1819</v>
      </c>
      <c r="Z205">
        <v>112.586137709384</v>
      </c>
      <c r="AA205">
        <v>-7.3800250790588997</v>
      </c>
      <c r="AB205" t="s">
        <v>1820</v>
      </c>
      <c r="AC205" t="s">
        <v>217</v>
      </c>
      <c r="AL205" t="s">
        <v>218</v>
      </c>
      <c r="AM205" t="s">
        <v>1503</v>
      </c>
      <c r="AN205" t="s">
        <v>6</v>
      </c>
      <c r="AO205" s="57">
        <v>46150.423564814817</v>
      </c>
      <c r="AP205" s="57">
        <v>46240.333333333336</v>
      </c>
      <c r="AR205" t="s">
        <v>219</v>
      </c>
      <c r="AS205" t="s">
        <v>608</v>
      </c>
      <c r="AT205" t="s">
        <v>231</v>
      </c>
      <c r="AU205">
        <v>20260805</v>
      </c>
      <c r="AV205" t="s">
        <v>222</v>
      </c>
      <c r="AW205" t="s">
        <v>1058</v>
      </c>
      <c r="AX205" t="s">
        <v>223</v>
      </c>
      <c r="BA205" s="57">
        <v>46240.333333333336</v>
      </c>
      <c r="BB205" t="s">
        <v>1503</v>
      </c>
      <c r="BC205">
        <v>2026</v>
      </c>
      <c r="BD205">
        <v>8</v>
      </c>
      <c r="BE205">
        <v>5</v>
      </c>
      <c r="BF205" s="6">
        <f t="shared" si="9"/>
        <v>46239</v>
      </c>
      <c r="BG205">
        <f t="shared" si="10"/>
        <v>-1.3333333333357587</v>
      </c>
      <c r="BH205" t="str">
        <f t="shared" si="11"/>
        <v>COMPLY</v>
      </c>
      <c r="BI205" t="str">
        <f>VLOOKUP(H205,Sheet2!$A$1:$B$270,2,FALSE)</f>
        <v>SIDOARJO</v>
      </c>
    </row>
    <row r="206" spans="1:61">
      <c r="A206">
        <v>205</v>
      </c>
      <c r="B206">
        <v>1002509859</v>
      </c>
      <c r="C206">
        <v>3</v>
      </c>
      <c r="D206" t="s">
        <v>34</v>
      </c>
      <c r="E206">
        <v>5</v>
      </c>
      <c r="F206" t="s">
        <v>580</v>
      </c>
      <c r="G206" t="s">
        <v>82</v>
      </c>
      <c r="H206" t="s">
        <v>412</v>
      </c>
      <c r="I206" t="s">
        <v>213</v>
      </c>
      <c r="J206" t="s">
        <v>214</v>
      </c>
      <c r="K206" t="s">
        <v>149</v>
      </c>
      <c r="M206" t="s">
        <v>279</v>
      </c>
      <c r="N206" t="s">
        <v>216</v>
      </c>
      <c r="O206" s="57">
        <v>46239.415138888886</v>
      </c>
      <c r="P206" s="57">
        <v>46242.430555555555</v>
      </c>
      <c r="Q206">
        <v>69358874</v>
      </c>
      <c r="S206">
        <v>172404209305</v>
      </c>
      <c r="T206" t="s">
        <v>1821</v>
      </c>
      <c r="U206" t="s">
        <v>1822</v>
      </c>
      <c r="V206" t="s">
        <v>1823</v>
      </c>
      <c r="Z206">
        <v>115.5941828</v>
      </c>
      <c r="AA206">
        <v>-8.2799444999999992</v>
      </c>
      <c r="AB206" t="s">
        <v>1824</v>
      </c>
      <c r="AC206" t="s">
        <v>230</v>
      </c>
      <c r="AL206" t="s">
        <v>218</v>
      </c>
      <c r="AM206" t="s">
        <v>1825</v>
      </c>
      <c r="AN206" t="s">
        <v>6</v>
      </c>
      <c r="AO206" s="57">
        <v>46150.423564814817</v>
      </c>
      <c r="AP206" s="57">
        <v>46241.541666666664</v>
      </c>
      <c r="AQ206" t="s">
        <v>249</v>
      </c>
      <c r="AR206" t="s">
        <v>280</v>
      </c>
      <c r="AS206" t="s">
        <v>1118</v>
      </c>
      <c r="AT206" t="s">
        <v>231</v>
      </c>
      <c r="AV206" t="s">
        <v>4780</v>
      </c>
      <c r="AW206" t="s">
        <v>567</v>
      </c>
      <c r="AX206" t="s">
        <v>223</v>
      </c>
      <c r="BA206" s="57">
        <v>46241.541666666664</v>
      </c>
      <c r="BB206" t="s">
        <v>1825</v>
      </c>
      <c r="BF206" s="6" t="e">
        <f t="shared" si="9"/>
        <v>#NUM!</v>
      </c>
      <c r="BG206" t="e">
        <f t="shared" si="10"/>
        <v>#NUM!</v>
      </c>
      <c r="BH206" t="e">
        <f t="shared" si="11"/>
        <v>#NUM!</v>
      </c>
      <c r="BI206" t="str">
        <f>VLOOKUP(H206,Sheet2!$A$1:$B$270,2,FALSE)</f>
        <v>KLUNGKUNG</v>
      </c>
    </row>
    <row r="207" spans="1:61">
      <c r="A207">
        <v>206</v>
      </c>
      <c r="B207">
        <v>1002511060</v>
      </c>
      <c r="C207">
        <v>3</v>
      </c>
      <c r="D207" t="s">
        <v>49</v>
      </c>
      <c r="E207">
        <v>4</v>
      </c>
      <c r="F207" t="s">
        <v>247</v>
      </c>
      <c r="G207" t="s">
        <v>248</v>
      </c>
      <c r="H207" t="s">
        <v>1013</v>
      </c>
      <c r="I207" t="s">
        <v>213</v>
      </c>
      <c r="J207" t="s">
        <v>214</v>
      </c>
      <c r="K207" t="s">
        <v>149</v>
      </c>
      <c r="M207" t="s">
        <v>76</v>
      </c>
      <c r="N207" t="s">
        <v>216</v>
      </c>
      <c r="O207" s="57">
        <v>46239.653437499997</v>
      </c>
      <c r="P207" s="57">
        <v>46239.739525462966</v>
      </c>
      <c r="Q207">
        <v>69357715</v>
      </c>
      <c r="S207">
        <v>146422108926</v>
      </c>
      <c r="T207" t="s">
        <v>1826</v>
      </c>
      <c r="U207" t="s">
        <v>1827</v>
      </c>
      <c r="V207" t="s">
        <v>1828</v>
      </c>
      <c r="Z207">
        <v>110.390987440112</v>
      </c>
      <c r="AA207">
        <v>-7.05375131275754</v>
      </c>
      <c r="AB207" t="s">
        <v>1829</v>
      </c>
      <c r="AC207" t="s">
        <v>217</v>
      </c>
      <c r="AL207" t="s">
        <v>218</v>
      </c>
      <c r="AM207" t="s">
        <v>1830</v>
      </c>
      <c r="AN207" t="s">
        <v>6</v>
      </c>
      <c r="AO207" s="57">
        <v>46150.663530092592</v>
      </c>
      <c r="AR207" t="s">
        <v>219</v>
      </c>
      <c r="AS207" t="s">
        <v>220</v>
      </c>
      <c r="AT207" t="s">
        <v>231</v>
      </c>
      <c r="AU207">
        <v>20260805</v>
      </c>
      <c r="AV207" t="s">
        <v>222</v>
      </c>
      <c r="AW207" t="s">
        <v>1016</v>
      </c>
      <c r="AX207" t="s">
        <v>223</v>
      </c>
      <c r="BA207" s="57">
        <v>46239.291666666664</v>
      </c>
      <c r="BB207" t="s">
        <v>1830</v>
      </c>
      <c r="BC207">
        <v>2026</v>
      </c>
      <c r="BD207">
        <v>8</v>
      </c>
      <c r="BE207">
        <v>5</v>
      </c>
      <c r="BF207" s="6">
        <f t="shared" si="9"/>
        <v>46239</v>
      </c>
      <c r="BG207">
        <f t="shared" si="10"/>
        <v>-0.29166666666424135</v>
      </c>
      <c r="BH207" t="str">
        <f t="shared" si="11"/>
        <v>COMPLY</v>
      </c>
      <c r="BI207" t="e">
        <f>VLOOKUP(H207,Sheet2!$A$1:$B$270,2,FALSE)</f>
        <v>#N/A</v>
      </c>
    </row>
    <row r="208" spans="1:61">
      <c r="A208">
        <v>207</v>
      </c>
      <c r="B208">
        <v>1002511645</v>
      </c>
      <c r="C208">
        <v>3</v>
      </c>
      <c r="D208" t="s">
        <v>34</v>
      </c>
      <c r="E208">
        <v>5</v>
      </c>
      <c r="F208" t="s">
        <v>580</v>
      </c>
      <c r="G208" t="s">
        <v>85</v>
      </c>
      <c r="H208" t="s">
        <v>287</v>
      </c>
      <c r="I208" t="s">
        <v>213</v>
      </c>
      <c r="J208" t="s">
        <v>214</v>
      </c>
      <c r="K208" t="s">
        <v>149</v>
      </c>
      <c r="M208" t="s">
        <v>279</v>
      </c>
      <c r="N208" t="s">
        <v>216</v>
      </c>
      <c r="O208" s="57">
        <v>46240.410243055558</v>
      </c>
      <c r="P208" s="57">
        <v>46244.400752314818</v>
      </c>
      <c r="Q208">
        <v>69359656</v>
      </c>
      <c r="S208">
        <v>172413244326</v>
      </c>
      <c r="T208" t="s">
        <v>1831</v>
      </c>
      <c r="U208" t="s">
        <v>1832</v>
      </c>
      <c r="V208" t="s">
        <v>4781</v>
      </c>
      <c r="Z208">
        <v>115.2101701</v>
      </c>
      <c r="AA208">
        <v>-8.5104325000000003</v>
      </c>
      <c r="AB208" t="s">
        <v>1833</v>
      </c>
      <c r="AC208" t="s">
        <v>230</v>
      </c>
      <c r="AL208" t="s">
        <v>218</v>
      </c>
      <c r="AM208" t="s">
        <v>4782</v>
      </c>
      <c r="AN208" t="s">
        <v>6</v>
      </c>
      <c r="AO208" s="57">
        <v>46181.413252314815</v>
      </c>
      <c r="AP208" s="57">
        <v>46244.333333333336</v>
      </c>
      <c r="AQ208" t="s">
        <v>249</v>
      </c>
      <c r="AR208" t="s">
        <v>280</v>
      </c>
      <c r="AS208" t="s">
        <v>85</v>
      </c>
      <c r="AT208" t="s">
        <v>671</v>
      </c>
      <c r="AV208" t="s">
        <v>6401</v>
      </c>
      <c r="AW208" t="s">
        <v>947</v>
      </c>
      <c r="AX208" t="s">
        <v>223</v>
      </c>
      <c r="BA208" s="57">
        <v>46244.333333333336</v>
      </c>
      <c r="BB208" t="s">
        <v>4782</v>
      </c>
      <c r="BF208" s="6" t="e">
        <f t="shared" si="9"/>
        <v>#NUM!</v>
      </c>
      <c r="BG208" t="e">
        <f t="shared" si="10"/>
        <v>#NUM!</v>
      </c>
      <c r="BH208" t="e">
        <f t="shared" si="11"/>
        <v>#NUM!</v>
      </c>
      <c r="BI208" t="str">
        <f>VLOOKUP(H208,Sheet2!$A$1:$B$270,2,FALSE)</f>
        <v>TABANAN</v>
      </c>
    </row>
    <row r="209" spans="1:61">
      <c r="A209">
        <v>208</v>
      </c>
      <c r="B209">
        <v>1002518402</v>
      </c>
      <c r="C209">
        <v>3</v>
      </c>
      <c r="D209" t="s">
        <v>55</v>
      </c>
      <c r="E209">
        <v>5</v>
      </c>
      <c r="F209" t="s">
        <v>267</v>
      </c>
      <c r="G209" t="s">
        <v>126</v>
      </c>
      <c r="H209" t="s">
        <v>268</v>
      </c>
      <c r="I209" t="s">
        <v>213</v>
      </c>
      <c r="J209" t="s">
        <v>214</v>
      </c>
      <c r="K209" t="s">
        <v>149</v>
      </c>
      <c r="M209" t="s">
        <v>225</v>
      </c>
      <c r="N209" t="s">
        <v>216</v>
      </c>
      <c r="O209" s="57">
        <v>46244.671458333331</v>
      </c>
      <c r="P209" s="57">
        <v>46244.684386574074</v>
      </c>
      <c r="Q209">
        <v>69359701</v>
      </c>
      <c r="S209">
        <v>152413167606</v>
      </c>
      <c r="T209" t="s">
        <v>2460</v>
      </c>
      <c r="U209" t="s">
        <v>6402</v>
      </c>
      <c r="V209" t="s">
        <v>6403</v>
      </c>
      <c r="Z209">
        <v>112.7513218</v>
      </c>
      <c r="AA209">
        <v>-7.2599382439999998</v>
      </c>
      <c r="AB209" t="s">
        <v>3369</v>
      </c>
      <c r="AC209" t="s">
        <v>217</v>
      </c>
      <c r="AL209" t="s">
        <v>218</v>
      </c>
      <c r="AM209" t="s">
        <v>6404</v>
      </c>
      <c r="AN209" t="s">
        <v>6</v>
      </c>
      <c r="AO209" s="57">
        <v>46303.673692129632</v>
      </c>
      <c r="AR209" t="s">
        <v>18</v>
      </c>
      <c r="AS209" t="s">
        <v>610</v>
      </c>
      <c r="AT209" t="s">
        <v>231</v>
      </c>
      <c r="AV209" t="s">
        <v>227</v>
      </c>
      <c r="AW209" t="s">
        <v>947</v>
      </c>
      <c r="AX209" t="s">
        <v>223</v>
      </c>
      <c r="BA209" s="57">
        <v>46244.291666666664</v>
      </c>
      <c r="BB209" t="s">
        <v>6404</v>
      </c>
      <c r="BF209" s="6" t="e">
        <f t="shared" si="9"/>
        <v>#NUM!</v>
      </c>
      <c r="BG209" t="e">
        <f t="shared" si="10"/>
        <v>#NUM!</v>
      </c>
      <c r="BH209" t="e">
        <f t="shared" si="11"/>
        <v>#NUM!</v>
      </c>
      <c r="BI209" t="str">
        <f>VLOOKUP(H209,Sheet2!$A$1:$B$270,2,FALSE)</f>
        <v>SURABAYA SELATAN</v>
      </c>
    </row>
    <row r="210" spans="1:61">
      <c r="A210">
        <v>209</v>
      </c>
      <c r="B210">
        <v>1002504905</v>
      </c>
      <c r="C210">
        <v>3</v>
      </c>
      <c r="D210" t="s">
        <v>38</v>
      </c>
      <c r="E210">
        <v>5</v>
      </c>
      <c r="F210" t="s">
        <v>92</v>
      </c>
      <c r="G210" t="s">
        <v>92</v>
      </c>
      <c r="H210" t="s">
        <v>257</v>
      </c>
      <c r="I210" t="s">
        <v>213</v>
      </c>
      <c r="J210" t="s">
        <v>214</v>
      </c>
      <c r="K210" t="s">
        <v>149</v>
      </c>
      <c r="L210" t="s">
        <v>215</v>
      </c>
      <c r="M210" t="s">
        <v>76</v>
      </c>
      <c r="N210" t="s">
        <v>216</v>
      </c>
      <c r="O210" s="57">
        <v>46235.759675925925</v>
      </c>
      <c r="P210" s="57">
        <v>46237.561076388891</v>
      </c>
      <c r="Q210">
        <v>69356900</v>
      </c>
      <c r="S210">
        <v>152631207303</v>
      </c>
      <c r="T210" t="s">
        <v>1834</v>
      </c>
      <c r="U210" t="s">
        <v>1835</v>
      </c>
      <c r="V210" t="s">
        <v>1836</v>
      </c>
      <c r="Z210">
        <v>111.43723300000001</v>
      </c>
      <c r="AA210">
        <v>-7.5921969999999996</v>
      </c>
      <c r="AB210" t="s">
        <v>1837</v>
      </c>
      <c r="AC210" t="s">
        <v>237</v>
      </c>
      <c r="AL210" t="s">
        <v>218</v>
      </c>
      <c r="AM210" t="s">
        <v>1838</v>
      </c>
      <c r="AN210" t="s">
        <v>6</v>
      </c>
      <c r="AO210" s="57">
        <v>46030.76766203704</v>
      </c>
      <c r="AP210" s="57">
        <v>46236.625</v>
      </c>
      <c r="AR210" t="s">
        <v>219</v>
      </c>
      <c r="AS210" t="s">
        <v>604</v>
      </c>
      <c r="AT210" t="s">
        <v>231</v>
      </c>
      <c r="AU210">
        <v>20260803</v>
      </c>
      <c r="AV210" t="s">
        <v>222</v>
      </c>
      <c r="AW210" t="s">
        <v>1056</v>
      </c>
      <c r="AX210" t="s">
        <v>223</v>
      </c>
      <c r="BA210" s="57">
        <v>46236.625</v>
      </c>
      <c r="BB210" t="s">
        <v>1838</v>
      </c>
      <c r="BC210">
        <v>2026</v>
      </c>
      <c r="BD210">
        <v>8</v>
      </c>
      <c r="BE210">
        <v>3</v>
      </c>
      <c r="BF210" s="6">
        <f t="shared" si="9"/>
        <v>46237</v>
      </c>
      <c r="BG210">
        <f t="shared" si="10"/>
        <v>0.375</v>
      </c>
      <c r="BH210" t="str">
        <f t="shared" si="11"/>
        <v>COMPLY</v>
      </c>
      <c r="BI210" t="str">
        <f>VLOOKUP(H210,Sheet2!$A$1:$B$270,2,FALSE)</f>
        <v>MADIUN</v>
      </c>
    </row>
    <row r="211" spans="1:61">
      <c r="A211">
        <v>210</v>
      </c>
      <c r="B211">
        <v>1002517320</v>
      </c>
      <c r="C211">
        <v>3</v>
      </c>
      <c r="D211" t="s">
        <v>55</v>
      </c>
      <c r="E211">
        <v>5</v>
      </c>
      <c r="F211" t="s">
        <v>267</v>
      </c>
      <c r="G211" t="s">
        <v>128</v>
      </c>
      <c r="H211" t="s">
        <v>463</v>
      </c>
      <c r="I211" t="s">
        <v>213</v>
      </c>
      <c r="J211" t="s">
        <v>214</v>
      </c>
      <c r="K211" t="s">
        <v>149</v>
      </c>
      <c r="M211" t="s">
        <v>76</v>
      </c>
      <c r="N211" t="s">
        <v>216</v>
      </c>
      <c r="O211" s="57">
        <v>46244.46</v>
      </c>
      <c r="P211" s="57">
        <v>46244.671967592592</v>
      </c>
      <c r="Q211">
        <v>69360705</v>
      </c>
      <c r="S211">
        <v>152415234847</v>
      </c>
      <c r="T211" t="s">
        <v>6051</v>
      </c>
      <c r="U211" t="s">
        <v>6405</v>
      </c>
      <c r="V211" t="s">
        <v>6406</v>
      </c>
      <c r="Z211">
        <v>112.6965369</v>
      </c>
      <c r="AA211">
        <v>-7.340522</v>
      </c>
      <c r="AB211" t="s">
        <v>6054</v>
      </c>
      <c r="AC211" t="s">
        <v>230</v>
      </c>
      <c r="AL211" t="s">
        <v>218</v>
      </c>
      <c r="AM211" t="s">
        <v>6407</v>
      </c>
      <c r="AN211" t="s">
        <v>6</v>
      </c>
      <c r="AO211" s="57">
        <v>46303.465555555558</v>
      </c>
      <c r="AR211" t="s">
        <v>219</v>
      </c>
      <c r="AS211" t="s">
        <v>662</v>
      </c>
      <c r="AT211" t="s">
        <v>576</v>
      </c>
      <c r="AU211">
        <v>20260810</v>
      </c>
      <c r="AV211" t="s">
        <v>222</v>
      </c>
      <c r="AW211" t="s">
        <v>6408</v>
      </c>
      <c r="AX211" t="s">
        <v>223</v>
      </c>
      <c r="BA211" s="57">
        <v>46244.291666666664</v>
      </c>
      <c r="BB211" t="s">
        <v>6407</v>
      </c>
      <c r="BC211">
        <v>2026</v>
      </c>
      <c r="BD211">
        <v>8</v>
      </c>
      <c r="BE211">
        <v>10</v>
      </c>
      <c r="BF211" s="6">
        <f t="shared" si="9"/>
        <v>46244</v>
      </c>
      <c r="BG211">
        <f t="shared" si="10"/>
        <v>-0.29166666666424135</v>
      </c>
      <c r="BH211" t="str">
        <f t="shared" si="11"/>
        <v>COMPLY</v>
      </c>
      <c r="BI211" t="str">
        <f>VLOOKUP(H211,Sheet2!$A$1:$B$270,2,FALSE)</f>
        <v>SURABAYA UTARA</v>
      </c>
    </row>
    <row r="212" spans="1:61">
      <c r="A212">
        <v>211</v>
      </c>
      <c r="B212">
        <v>1002515671</v>
      </c>
      <c r="C212">
        <v>3</v>
      </c>
      <c r="D212" t="s">
        <v>34</v>
      </c>
      <c r="E212">
        <v>5</v>
      </c>
      <c r="F212" t="s">
        <v>580</v>
      </c>
      <c r="G212" t="s">
        <v>79</v>
      </c>
      <c r="H212" t="s">
        <v>473</v>
      </c>
      <c r="I212" t="s">
        <v>213</v>
      </c>
      <c r="J212" t="s">
        <v>214</v>
      </c>
      <c r="K212" t="s">
        <v>149</v>
      </c>
      <c r="M212" t="s">
        <v>76</v>
      </c>
      <c r="N212" t="s">
        <v>216</v>
      </c>
      <c r="O212" s="57">
        <v>46242.411863425928</v>
      </c>
      <c r="P212" s="57">
        <v>46244.313599537039</v>
      </c>
      <c r="Q212">
        <v>69359555</v>
      </c>
      <c r="S212">
        <v>172407213569</v>
      </c>
      <c r="T212" t="s">
        <v>3813</v>
      </c>
      <c r="U212" t="s">
        <v>3814</v>
      </c>
      <c r="V212" t="s">
        <v>4783</v>
      </c>
      <c r="Z212">
        <v>115.29658154569699</v>
      </c>
      <c r="AA212">
        <v>-8.5913484751015101</v>
      </c>
      <c r="AB212" t="s">
        <v>3816</v>
      </c>
      <c r="AC212" t="s">
        <v>230</v>
      </c>
      <c r="AL212" t="s">
        <v>218</v>
      </c>
      <c r="AM212" t="s">
        <v>4784</v>
      </c>
      <c r="AN212" t="s">
        <v>6</v>
      </c>
      <c r="AO212" s="57">
        <v>46242.413252314815</v>
      </c>
      <c r="AR212" t="s">
        <v>219</v>
      </c>
      <c r="AS212" t="s">
        <v>79</v>
      </c>
      <c r="AT212" t="s">
        <v>231</v>
      </c>
      <c r="AU212">
        <v>20260810</v>
      </c>
      <c r="AV212" t="s">
        <v>222</v>
      </c>
      <c r="AW212" t="s">
        <v>4785</v>
      </c>
      <c r="AX212" t="s">
        <v>223</v>
      </c>
      <c r="BA212" s="57">
        <v>46242.291666666664</v>
      </c>
      <c r="BB212" t="s">
        <v>4784</v>
      </c>
      <c r="BC212">
        <v>2026</v>
      </c>
      <c r="BD212">
        <v>8</v>
      </c>
      <c r="BE212">
        <v>10</v>
      </c>
      <c r="BF212" s="6">
        <f t="shared" si="9"/>
        <v>46244</v>
      </c>
      <c r="BG212">
        <f t="shared" si="10"/>
        <v>1.7083333333357587</v>
      </c>
      <c r="BH212" t="str">
        <f t="shared" si="11"/>
        <v>NOT COMPLY</v>
      </c>
      <c r="BI212" t="str">
        <f>VLOOKUP(H212,Sheet2!$A$1:$B$270,2,FALSE)</f>
        <v>GIANYAR</v>
      </c>
    </row>
    <row r="213" spans="1:61">
      <c r="A213">
        <v>212</v>
      </c>
      <c r="B213">
        <v>1002514122</v>
      </c>
      <c r="C213">
        <v>3</v>
      </c>
      <c r="D213" t="s">
        <v>34</v>
      </c>
      <c r="E213">
        <v>5</v>
      </c>
      <c r="F213" t="s">
        <v>595</v>
      </c>
      <c r="G213" t="s">
        <v>81</v>
      </c>
      <c r="H213" t="s">
        <v>429</v>
      </c>
      <c r="I213" t="s">
        <v>213</v>
      </c>
      <c r="J213" t="s">
        <v>214</v>
      </c>
      <c r="K213" t="s">
        <v>149</v>
      </c>
      <c r="M213" t="s">
        <v>582</v>
      </c>
      <c r="N213" t="s">
        <v>216</v>
      </c>
      <c r="O213" s="57">
        <v>46241.44085648148</v>
      </c>
      <c r="P213" s="57">
        <v>46243.578680555554</v>
      </c>
      <c r="Q213">
        <v>69360566</v>
      </c>
      <c r="S213">
        <v>172402803015</v>
      </c>
      <c r="T213" t="s">
        <v>4786</v>
      </c>
      <c r="U213" t="s">
        <v>4787</v>
      </c>
      <c r="V213" t="s">
        <v>4788</v>
      </c>
      <c r="Z213">
        <v>115.2153156</v>
      </c>
      <c r="AA213">
        <v>-8.6857918999999999</v>
      </c>
      <c r="AB213" t="s">
        <v>4789</v>
      </c>
      <c r="AC213" t="s">
        <v>230</v>
      </c>
      <c r="AL213" t="s">
        <v>218</v>
      </c>
      <c r="AM213" t="s">
        <v>4790</v>
      </c>
      <c r="AN213" t="s">
        <v>6</v>
      </c>
      <c r="AO213" s="57">
        <v>46211.444398148145</v>
      </c>
      <c r="AP213" s="57">
        <v>46242.541666666664</v>
      </c>
      <c r="AR213" t="s">
        <v>14</v>
      </c>
      <c r="AS213" t="s">
        <v>663</v>
      </c>
      <c r="AT213" t="s">
        <v>231</v>
      </c>
      <c r="AV213" t="s">
        <v>4791</v>
      </c>
      <c r="AW213" t="s">
        <v>566</v>
      </c>
      <c r="AX213" t="s">
        <v>223</v>
      </c>
      <c r="BA213" s="57">
        <v>46242.541666666664</v>
      </c>
      <c r="BB213" t="s">
        <v>4790</v>
      </c>
      <c r="BF213" s="6" t="e">
        <f t="shared" si="9"/>
        <v>#NUM!</v>
      </c>
      <c r="BG213" t="e">
        <f t="shared" si="10"/>
        <v>#NUM!</v>
      </c>
      <c r="BH213" t="e">
        <f t="shared" si="11"/>
        <v>#NUM!</v>
      </c>
      <c r="BI213" t="str">
        <f>VLOOKUP(H213,Sheet2!$A$1:$B$270,2,FALSE)</f>
        <v>JIMBARAN</v>
      </c>
    </row>
    <row r="214" spans="1:61">
      <c r="A214">
        <v>213</v>
      </c>
      <c r="B214">
        <v>1002510893</v>
      </c>
      <c r="C214">
        <v>3</v>
      </c>
      <c r="D214" t="s">
        <v>42</v>
      </c>
      <c r="E214">
        <v>5</v>
      </c>
      <c r="F214" t="s">
        <v>106</v>
      </c>
      <c r="G214" t="s">
        <v>106</v>
      </c>
      <c r="H214" t="s">
        <v>347</v>
      </c>
      <c r="I214" t="s">
        <v>213</v>
      </c>
      <c r="J214" t="s">
        <v>214</v>
      </c>
      <c r="K214" t="s">
        <v>149</v>
      </c>
      <c r="M214" t="s">
        <v>971</v>
      </c>
      <c r="N214" t="s">
        <v>216</v>
      </c>
      <c r="O214" s="57">
        <v>46239.618634259263</v>
      </c>
      <c r="P214" s="57">
        <v>46241.408425925925</v>
      </c>
      <c r="Q214">
        <v>69359320</v>
      </c>
      <c r="S214">
        <v>152729256695</v>
      </c>
      <c r="T214" t="s">
        <v>1839</v>
      </c>
      <c r="U214" t="s">
        <v>1840</v>
      </c>
      <c r="V214" t="s">
        <v>1841</v>
      </c>
      <c r="Z214">
        <v>112.9388917</v>
      </c>
      <c r="AA214">
        <v>-7.6921958000000004</v>
      </c>
      <c r="AB214" t="s">
        <v>1842</v>
      </c>
      <c r="AC214" t="s">
        <v>230</v>
      </c>
      <c r="AL214" t="s">
        <v>218</v>
      </c>
      <c r="AM214" t="s">
        <v>1843</v>
      </c>
      <c r="AN214" t="s">
        <v>6</v>
      </c>
      <c r="AO214" s="57">
        <v>46150.621377314812</v>
      </c>
      <c r="AP214" s="57">
        <v>46241.333333333336</v>
      </c>
      <c r="AQ214" t="s">
        <v>249</v>
      </c>
      <c r="AR214" t="s">
        <v>12</v>
      </c>
      <c r="AS214" t="s">
        <v>106</v>
      </c>
      <c r="AT214" t="s">
        <v>231</v>
      </c>
      <c r="AV214" t="s">
        <v>950</v>
      </c>
      <c r="AW214" t="s">
        <v>607</v>
      </c>
      <c r="AX214" t="s">
        <v>223</v>
      </c>
      <c r="BA214" s="57">
        <v>46241.333333333336</v>
      </c>
      <c r="BB214" t="s">
        <v>1843</v>
      </c>
      <c r="BF214" s="6" t="e">
        <f t="shared" si="9"/>
        <v>#NUM!</v>
      </c>
      <c r="BG214" t="e">
        <f t="shared" si="10"/>
        <v>#NUM!</v>
      </c>
      <c r="BH214" t="e">
        <f t="shared" si="11"/>
        <v>#NUM!</v>
      </c>
      <c r="BI214" t="str">
        <f>VLOOKUP(H214,Sheet2!$A$1:$B$270,2,FALSE)</f>
        <v>PASURUAN</v>
      </c>
    </row>
    <row r="215" spans="1:61">
      <c r="A215">
        <v>214</v>
      </c>
      <c r="B215">
        <v>1002515020</v>
      </c>
      <c r="C215">
        <v>3</v>
      </c>
      <c r="D215" t="s">
        <v>34</v>
      </c>
      <c r="E215">
        <v>5</v>
      </c>
      <c r="F215" t="s">
        <v>580</v>
      </c>
      <c r="G215" t="s">
        <v>85</v>
      </c>
      <c r="H215" t="s">
        <v>287</v>
      </c>
      <c r="I215" t="s">
        <v>213</v>
      </c>
      <c r="J215" t="s">
        <v>214</v>
      </c>
      <c r="K215" t="s">
        <v>149</v>
      </c>
      <c r="M215" t="s">
        <v>225</v>
      </c>
      <c r="N215" t="s">
        <v>216</v>
      </c>
      <c r="O215" s="57">
        <v>46241.637685185182</v>
      </c>
      <c r="P215" s="57">
        <v>46244.338425925926</v>
      </c>
      <c r="Q215">
        <v>69360940</v>
      </c>
      <c r="S215">
        <v>172413244347</v>
      </c>
      <c r="T215" t="s">
        <v>4792</v>
      </c>
      <c r="U215" t="s">
        <v>4793</v>
      </c>
      <c r="V215" t="s">
        <v>4794</v>
      </c>
      <c r="Z215">
        <v>115.1996566</v>
      </c>
      <c r="AA215">
        <v>-8.5484174999999993</v>
      </c>
      <c r="AB215" t="s">
        <v>4795</v>
      </c>
      <c r="AC215" t="s">
        <v>230</v>
      </c>
      <c r="AL215" t="s">
        <v>218</v>
      </c>
      <c r="AM215" t="s">
        <v>4796</v>
      </c>
      <c r="AN215" t="s">
        <v>6</v>
      </c>
      <c r="AO215" s="57">
        <v>46211.642800925925</v>
      </c>
      <c r="AP215" s="57">
        <v>46244.333333333336</v>
      </c>
      <c r="AR215" t="s">
        <v>18</v>
      </c>
      <c r="AS215" t="s">
        <v>85</v>
      </c>
      <c r="AT215" t="s">
        <v>231</v>
      </c>
      <c r="AV215" t="s">
        <v>227</v>
      </c>
      <c r="AW215" t="s">
        <v>566</v>
      </c>
      <c r="AX215" t="s">
        <v>223</v>
      </c>
      <c r="BA215" s="57">
        <v>46244.333333333336</v>
      </c>
      <c r="BB215" t="s">
        <v>4796</v>
      </c>
      <c r="BF215" s="6" t="e">
        <f t="shared" si="9"/>
        <v>#NUM!</v>
      </c>
      <c r="BG215" t="e">
        <f t="shared" si="10"/>
        <v>#NUM!</v>
      </c>
      <c r="BH215" t="e">
        <f t="shared" si="11"/>
        <v>#NUM!</v>
      </c>
      <c r="BI215" t="str">
        <f>VLOOKUP(H215,Sheet2!$A$1:$B$270,2,FALSE)</f>
        <v>TABANAN</v>
      </c>
    </row>
    <row r="216" spans="1:61">
      <c r="A216">
        <v>215</v>
      </c>
      <c r="B216">
        <v>1002512136</v>
      </c>
      <c r="C216">
        <v>3</v>
      </c>
      <c r="D216" t="s">
        <v>42</v>
      </c>
      <c r="E216">
        <v>5</v>
      </c>
      <c r="F216" t="s">
        <v>233</v>
      </c>
      <c r="G216" t="s">
        <v>105</v>
      </c>
      <c r="H216" t="s">
        <v>271</v>
      </c>
      <c r="I216" t="s">
        <v>213</v>
      </c>
      <c r="J216" t="s">
        <v>214</v>
      </c>
      <c r="K216" t="s">
        <v>149</v>
      </c>
      <c r="L216" t="s">
        <v>215</v>
      </c>
      <c r="M216" t="s">
        <v>279</v>
      </c>
      <c r="N216" t="s">
        <v>216</v>
      </c>
      <c r="O216" s="57">
        <v>46240.490937499999</v>
      </c>
      <c r="P216" s="57">
        <v>46241.598344907405</v>
      </c>
      <c r="Q216">
        <v>69359881</v>
      </c>
      <c r="S216">
        <v>152321202947</v>
      </c>
      <c r="T216" t="s">
        <v>1844</v>
      </c>
      <c r="U216" t="s">
        <v>1845</v>
      </c>
      <c r="V216" t="s">
        <v>1846</v>
      </c>
      <c r="Z216">
        <v>112.616327</v>
      </c>
      <c r="AA216">
        <v>-7.5584470000000001</v>
      </c>
      <c r="AB216" t="s">
        <v>1847</v>
      </c>
      <c r="AC216" t="s">
        <v>237</v>
      </c>
      <c r="AL216" t="s">
        <v>218</v>
      </c>
      <c r="AM216" t="s">
        <v>1349</v>
      </c>
      <c r="AN216" t="s">
        <v>6</v>
      </c>
      <c r="AO216" s="57">
        <v>46181.496516203704</v>
      </c>
      <c r="AP216" s="57">
        <v>46241.333333333336</v>
      </c>
      <c r="AQ216" t="s">
        <v>570</v>
      </c>
      <c r="AR216" t="s">
        <v>280</v>
      </c>
      <c r="AS216" t="s">
        <v>105</v>
      </c>
      <c r="AT216" t="s">
        <v>231</v>
      </c>
      <c r="AV216" t="s">
        <v>4797</v>
      </c>
      <c r="AW216" t="s">
        <v>1067</v>
      </c>
      <c r="AX216" t="s">
        <v>223</v>
      </c>
      <c r="BA216" s="57">
        <v>46241.333333333336</v>
      </c>
      <c r="BB216" t="s">
        <v>1349</v>
      </c>
      <c r="BF216" s="6" t="e">
        <f t="shared" si="9"/>
        <v>#NUM!</v>
      </c>
      <c r="BG216" t="e">
        <f t="shared" si="10"/>
        <v>#NUM!</v>
      </c>
      <c r="BH216" t="e">
        <f t="shared" si="11"/>
        <v>#NUM!</v>
      </c>
      <c r="BI216" t="str">
        <f>VLOOKUP(H216,Sheet2!$A$1:$B$270,2,FALSE)</f>
        <v>MOJOKERTO</v>
      </c>
    </row>
    <row r="217" spans="1:61">
      <c r="A217">
        <v>216</v>
      </c>
      <c r="B217">
        <v>1002510481</v>
      </c>
      <c r="C217">
        <v>3</v>
      </c>
      <c r="D217" t="s">
        <v>59</v>
      </c>
      <c r="E217">
        <v>4</v>
      </c>
      <c r="F217" t="s">
        <v>573</v>
      </c>
      <c r="G217" t="s">
        <v>623</v>
      </c>
      <c r="H217" t="s">
        <v>640</v>
      </c>
      <c r="I217" t="s">
        <v>213</v>
      </c>
      <c r="J217" t="s">
        <v>214</v>
      </c>
      <c r="K217" t="s">
        <v>149</v>
      </c>
      <c r="L217" t="s">
        <v>215</v>
      </c>
      <c r="M217" t="s">
        <v>76</v>
      </c>
      <c r="N217" t="s">
        <v>216</v>
      </c>
      <c r="O217" s="57">
        <v>46239.551354166666</v>
      </c>
      <c r="P217" s="57">
        <v>46240.69158564815</v>
      </c>
      <c r="Q217">
        <v>69359123</v>
      </c>
      <c r="S217">
        <v>146131120536</v>
      </c>
      <c r="T217" t="s">
        <v>1848</v>
      </c>
      <c r="U217" t="s">
        <v>1849</v>
      </c>
      <c r="V217" t="s">
        <v>1850</v>
      </c>
      <c r="Z217">
        <v>110.4315125</v>
      </c>
      <c r="AA217">
        <v>-7.7749699000000003</v>
      </c>
      <c r="AB217" t="s">
        <v>1851</v>
      </c>
      <c r="AC217" t="s">
        <v>237</v>
      </c>
      <c r="AL217" t="s">
        <v>218</v>
      </c>
      <c r="AM217" t="s">
        <v>1852</v>
      </c>
      <c r="AN217" t="s">
        <v>6</v>
      </c>
      <c r="AO217" s="57">
        <v>46150.559479166666</v>
      </c>
      <c r="AP217" s="57">
        <v>46240.541666666664</v>
      </c>
      <c r="AR217" t="s">
        <v>219</v>
      </c>
      <c r="AS217" t="s">
        <v>220</v>
      </c>
      <c r="AT217" t="s">
        <v>231</v>
      </c>
      <c r="AU217">
        <v>20260806</v>
      </c>
      <c r="AV217" t="s">
        <v>222</v>
      </c>
      <c r="AW217" t="s">
        <v>1069</v>
      </c>
      <c r="AX217" t="s">
        <v>223</v>
      </c>
      <c r="BA217" s="57">
        <v>46240.541666666664</v>
      </c>
      <c r="BB217" t="s">
        <v>1852</v>
      </c>
      <c r="BC217">
        <v>2026</v>
      </c>
      <c r="BD217">
        <v>8</v>
      </c>
      <c r="BE217">
        <v>6</v>
      </c>
      <c r="BF217" s="6">
        <f t="shared" si="9"/>
        <v>46240</v>
      </c>
      <c r="BG217">
        <f t="shared" si="10"/>
        <v>-0.54166666666424135</v>
      </c>
      <c r="BH217" t="str">
        <f t="shared" si="11"/>
        <v>COMPLY</v>
      </c>
      <c r="BI217" t="e">
        <f>VLOOKUP(H217,Sheet2!$A$1:$B$270,2,FALSE)</f>
        <v>#N/A</v>
      </c>
    </row>
    <row r="218" spans="1:61">
      <c r="A218">
        <v>217</v>
      </c>
      <c r="B218">
        <v>1002516591</v>
      </c>
      <c r="C218">
        <v>3</v>
      </c>
      <c r="D218" t="s">
        <v>34</v>
      </c>
      <c r="E218">
        <v>5</v>
      </c>
      <c r="F218" t="s">
        <v>595</v>
      </c>
      <c r="G218" t="s">
        <v>83</v>
      </c>
      <c r="H218" t="s">
        <v>327</v>
      </c>
      <c r="I218" t="s">
        <v>213</v>
      </c>
      <c r="J218" t="s">
        <v>214</v>
      </c>
      <c r="K218" t="s">
        <v>149</v>
      </c>
      <c r="M218" t="s">
        <v>76</v>
      </c>
      <c r="N218" t="s">
        <v>216</v>
      </c>
      <c r="O218" s="57">
        <v>46243.681307870371</v>
      </c>
      <c r="P218" s="57">
        <v>46244.34107638889</v>
      </c>
      <c r="Q218">
        <v>69360741</v>
      </c>
      <c r="S218">
        <v>172401793436</v>
      </c>
      <c r="T218" t="s">
        <v>4798</v>
      </c>
      <c r="U218" t="s">
        <v>4799</v>
      </c>
      <c r="V218" t="s">
        <v>4800</v>
      </c>
      <c r="Z218">
        <v>115.2311</v>
      </c>
      <c r="AA218">
        <v>-8.6775000000000002</v>
      </c>
      <c r="AB218" t="s">
        <v>4801</v>
      </c>
      <c r="AC218" t="s">
        <v>230</v>
      </c>
      <c r="AL218" t="s">
        <v>218</v>
      </c>
      <c r="AM218" t="s">
        <v>4802</v>
      </c>
      <c r="AN218" t="s">
        <v>6</v>
      </c>
      <c r="AO218" s="57">
        <v>46273.684212962966</v>
      </c>
      <c r="AR218" t="s">
        <v>219</v>
      </c>
      <c r="AS218" t="s">
        <v>627</v>
      </c>
      <c r="AT218" t="s">
        <v>231</v>
      </c>
      <c r="AU218">
        <v>20260810</v>
      </c>
      <c r="AV218" t="s">
        <v>222</v>
      </c>
      <c r="AW218" t="s">
        <v>566</v>
      </c>
      <c r="AX218" t="s">
        <v>223</v>
      </c>
      <c r="BA218" s="57">
        <v>46243.291666666664</v>
      </c>
      <c r="BB218" t="s">
        <v>4802</v>
      </c>
      <c r="BC218">
        <v>2026</v>
      </c>
      <c r="BD218">
        <v>8</v>
      </c>
      <c r="BE218">
        <v>10</v>
      </c>
      <c r="BF218" s="6">
        <f t="shared" si="9"/>
        <v>46244</v>
      </c>
      <c r="BG218">
        <f t="shared" si="10"/>
        <v>0.70833333333575865</v>
      </c>
      <c r="BH218" t="str">
        <f t="shared" si="11"/>
        <v>COMPLY</v>
      </c>
      <c r="BI218" t="str">
        <f>VLOOKUP(H218,Sheet2!$A$1:$B$270,2,FALSE)</f>
        <v>SANUR</v>
      </c>
    </row>
    <row r="219" spans="1:61">
      <c r="A219">
        <v>218</v>
      </c>
      <c r="B219">
        <v>1002515486</v>
      </c>
      <c r="C219">
        <v>3</v>
      </c>
      <c r="D219" t="s">
        <v>51</v>
      </c>
      <c r="E219">
        <v>4</v>
      </c>
      <c r="F219" t="s">
        <v>235</v>
      </c>
      <c r="G219" t="s">
        <v>1000</v>
      </c>
      <c r="H219" t="s">
        <v>4803</v>
      </c>
      <c r="I219" t="s">
        <v>213</v>
      </c>
      <c r="J219" t="s">
        <v>214</v>
      </c>
      <c r="K219" t="s">
        <v>149</v>
      </c>
      <c r="L219" t="s">
        <v>215</v>
      </c>
      <c r="M219" t="s">
        <v>582</v>
      </c>
      <c r="N219" t="s">
        <v>216</v>
      </c>
      <c r="O219" s="57">
        <v>46241.786759259259</v>
      </c>
      <c r="P219" s="57">
        <v>46243.605138888888</v>
      </c>
      <c r="Q219">
        <v>69361152</v>
      </c>
      <c r="S219">
        <v>142523108541</v>
      </c>
      <c r="T219" t="s">
        <v>4804</v>
      </c>
      <c r="U219" t="s">
        <v>4805</v>
      </c>
      <c r="V219" t="s">
        <v>4806</v>
      </c>
      <c r="Z219">
        <v>111.256274431943</v>
      </c>
      <c r="AA219">
        <v>-7.8441328060763498</v>
      </c>
      <c r="AB219" t="s">
        <v>4807</v>
      </c>
      <c r="AC219" t="s">
        <v>217</v>
      </c>
      <c r="AL219" t="s">
        <v>218</v>
      </c>
      <c r="AM219" t="s">
        <v>4808</v>
      </c>
      <c r="AN219" t="s">
        <v>6</v>
      </c>
      <c r="AO219" s="57">
        <v>46211.788310185184</v>
      </c>
      <c r="AP219" s="57">
        <v>46242.625</v>
      </c>
      <c r="AR219" t="s">
        <v>14</v>
      </c>
      <c r="AS219" t="s">
        <v>220</v>
      </c>
      <c r="AT219" t="s">
        <v>231</v>
      </c>
      <c r="AV219" t="s">
        <v>4809</v>
      </c>
      <c r="AW219" t="s">
        <v>1066</v>
      </c>
      <c r="AX219" t="s">
        <v>223</v>
      </c>
      <c r="BA219" s="57">
        <v>46242.625</v>
      </c>
      <c r="BB219" t="s">
        <v>4808</v>
      </c>
      <c r="BF219" s="6" t="e">
        <f t="shared" si="9"/>
        <v>#NUM!</v>
      </c>
      <c r="BG219" t="e">
        <f t="shared" si="10"/>
        <v>#NUM!</v>
      </c>
      <c r="BH219" t="e">
        <f t="shared" si="11"/>
        <v>#NUM!</v>
      </c>
      <c r="BI219" t="e">
        <f>VLOOKUP(H219,Sheet2!$A$1:$B$270,2,FALSE)</f>
        <v>#N/A</v>
      </c>
    </row>
    <row r="220" spans="1:61">
      <c r="A220">
        <v>219</v>
      </c>
      <c r="B220">
        <v>1002512280</v>
      </c>
      <c r="C220">
        <v>3</v>
      </c>
      <c r="D220" t="s">
        <v>51</v>
      </c>
      <c r="E220">
        <v>4</v>
      </c>
      <c r="F220" t="s">
        <v>275</v>
      </c>
      <c r="G220" t="s">
        <v>297</v>
      </c>
      <c r="H220" t="s">
        <v>928</v>
      </c>
      <c r="I220" t="s">
        <v>213</v>
      </c>
      <c r="J220" t="s">
        <v>214</v>
      </c>
      <c r="K220" t="s">
        <v>149</v>
      </c>
      <c r="L220" t="s">
        <v>215</v>
      </c>
      <c r="M220" t="s">
        <v>76</v>
      </c>
      <c r="N220" t="s">
        <v>216</v>
      </c>
      <c r="O220" s="57">
        <v>46240.535370370373</v>
      </c>
      <c r="P220" s="57">
        <v>46241.486331018517</v>
      </c>
      <c r="Q220">
        <v>69359947</v>
      </c>
      <c r="S220">
        <v>142551119463</v>
      </c>
      <c r="T220" t="s">
        <v>1853</v>
      </c>
      <c r="U220" t="s">
        <v>1854</v>
      </c>
      <c r="V220" t="s">
        <v>1855</v>
      </c>
      <c r="Z220">
        <v>111.04212440000001</v>
      </c>
      <c r="AA220">
        <v>-6.7585606999999897</v>
      </c>
      <c r="AB220" t="s">
        <v>1856</v>
      </c>
      <c r="AC220" t="s">
        <v>237</v>
      </c>
      <c r="AL220" t="s">
        <v>218</v>
      </c>
      <c r="AM220" t="s">
        <v>1405</v>
      </c>
      <c r="AN220" t="s">
        <v>6</v>
      </c>
      <c r="AO220" s="57">
        <v>46181.538668981484</v>
      </c>
      <c r="AP220" s="57">
        <v>46241.541666666664</v>
      </c>
      <c r="AR220" t="s">
        <v>219</v>
      </c>
      <c r="AS220" t="s">
        <v>220</v>
      </c>
      <c r="AT220" t="s">
        <v>231</v>
      </c>
      <c r="AU220">
        <v>20260807</v>
      </c>
      <c r="AV220" t="s">
        <v>222</v>
      </c>
      <c r="AW220" t="s">
        <v>1056</v>
      </c>
      <c r="AX220" t="s">
        <v>223</v>
      </c>
      <c r="BA220" s="57">
        <v>46241.541666666664</v>
      </c>
      <c r="BB220" t="s">
        <v>1405</v>
      </c>
      <c r="BC220">
        <v>2026</v>
      </c>
      <c r="BD220">
        <v>8</v>
      </c>
      <c r="BE220">
        <v>7</v>
      </c>
      <c r="BF220" s="6">
        <f t="shared" si="9"/>
        <v>46241</v>
      </c>
      <c r="BG220">
        <f t="shared" si="10"/>
        <v>-0.54166666666424135</v>
      </c>
      <c r="BH220" t="str">
        <f t="shared" si="11"/>
        <v>COMPLY</v>
      </c>
      <c r="BI220" t="e">
        <f>VLOOKUP(H220,Sheet2!$A$1:$B$270,2,FALSE)</f>
        <v>#N/A</v>
      </c>
    </row>
    <row r="221" spans="1:61">
      <c r="A221">
        <v>220</v>
      </c>
      <c r="B221">
        <v>1002518657</v>
      </c>
      <c r="C221">
        <v>3</v>
      </c>
      <c r="D221" t="s">
        <v>42</v>
      </c>
      <c r="E221">
        <v>5</v>
      </c>
      <c r="F221" t="s">
        <v>102</v>
      </c>
      <c r="G221" t="s">
        <v>108</v>
      </c>
      <c r="H221" t="s">
        <v>395</v>
      </c>
      <c r="I221" t="s">
        <v>213</v>
      </c>
      <c r="J221" t="s">
        <v>214</v>
      </c>
      <c r="K221" t="s">
        <v>149</v>
      </c>
      <c r="L221" t="s">
        <v>215</v>
      </c>
      <c r="M221" t="s">
        <v>240</v>
      </c>
      <c r="N221" t="s">
        <v>216</v>
      </c>
      <c r="O221" s="57">
        <v>46244.751354166663</v>
      </c>
      <c r="P221" s="57">
        <v>46244.752789351849</v>
      </c>
      <c r="Q221">
        <v>69362779</v>
      </c>
      <c r="S221">
        <v>152506218974</v>
      </c>
      <c r="T221" t="s">
        <v>6409</v>
      </c>
      <c r="U221" t="s">
        <v>6410</v>
      </c>
      <c r="V221" t="s">
        <v>6411</v>
      </c>
      <c r="Z221">
        <v>113.969787</v>
      </c>
      <c r="AA221">
        <v>-7.7186789999999998</v>
      </c>
      <c r="AB221" t="s">
        <v>6412</v>
      </c>
      <c r="AC221" t="s">
        <v>237</v>
      </c>
      <c r="AL221" t="s">
        <v>218</v>
      </c>
      <c r="AM221" t="s">
        <v>6413</v>
      </c>
      <c r="AN221" t="s">
        <v>6</v>
      </c>
      <c r="AO221" s="57">
        <v>46303.777662037035</v>
      </c>
      <c r="AP221" s="57">
        <v>46245.625</v>
      </c>
      <c r="AR221" t="s">
        <v>241</v>
      </c>
      <c r="AS221" t="s">
        <v>108</v>
      </c>
      <c r="AT221" t="s">
        <v>231</v>
      </c>
      <c r="AV221" t="s">
        <v>240</v>
      </c>
      <c r="AW221" t="s">
        <v>1064</v>
      </c>
      <c r="AX221" t="s">
        <v>223</v>
      </c>
      <c r="BA221" s="57">
        <v>46245.625</v>
      </c>
      <c r="BB221" t="s">
        <v>6413</v>
      </c>
      <c r="BF221" s="6" t="e">
        <f t="shared" si="9"/>
        <v>#NUM!</v>
      </c>
      <c r="BG221" t="e">
        <f t="shared" si="10"/>
        <v>#NUM!</v>
      </c>
      <c r="BH221" t="e">
        <f t="shared" si="11"/>
        <v>#NUM!</v>
      </c>
      <c r="BI221" t="str">
        <f>VLOOKUP(H221,Sheet2!$A$1:$B$270,2,FALSE)</f>
        <v>BANYUWANGI</v>
      </c>
    </row>
    <row r="222" spans="1:61">
      <c r="A222">
        <v>221</v>
      </c>
      <c r="B222">
        <v>1002513509</v>
      </c>
      <c r="C222">
        <v>3</v>
      </c>
      <c r="D222" t="s">
        <v>38</v>
      </c>
      <c r="E222">
        <v>5</v>
      </c>
      <c r="F222" t="s">
        <v>90</v>
      </c>
      <c r="G222" t="s">
        <v>90</v>
      </c>
      <c r="H222" t="s">
        <v>461</v>
      </c>
      <c r="I222" t="s">
        <v>213</v>
      </c>
      <c r="J222" t="s">
        <v>214</v>
      </c>
      <c r="K222" t="s">
        <v>149</v>
      </c>
      <c r="L222" t="s">
        <v>215</v>
      </c>
      <c r="M222" t="s">
        <v>76</v>
      </c>
      <c r="N222" t="s">
        <v>216</v>
      </c>
      <c r="O222" s="57">
        <v>46240.834675925929</v>
      </c>
      <c r="P222" s="57">
        <v>46241.466087962966</v>
      </c>
      <c r="Q222">
        <v>69360369</v>
      </c>
      <c r="S222">
        <v>152640225871</v>
      </c>
      <c r="T222" t="s">
        <v>1002</v>
      </c>
      <c r="U222" t="s">
        <v>1857</v>
      </c>
      <c r="V222" t="s">
        <v>1858</v>
      </c>
      <c r="Z222">
        <v>111.98936708271501</v>
      </c>
      <c r="AA222">
        <v>-7.7393680279514099</v>
      </c>
      <c r="AB222" t="s">
        <v>1859</v>
      </c>
      <c r="AC222" t="s">
        <v>217</v>
      </c>
      <c r="AL222" t="s">
        <v>218</v>
      </c>
      <c r="AM222" t="s">
        <v>1860</v>
      </c>
      <c r="AN222" t="s">
        <v>6</v>
      </c>
      <c r="AO222" s="57">
        <v>46181.86105324074</v>
      </c>
      <c r="AP222" s="57">
        <v>46242.333333333336</v>
      </c>
      <c r="AR222" t="s">
        <v>219</v>
      </c>
      <c r="AS222" t="s">
        <v>585</v>
      </c>
      <c r="AT222" t="s">
        <v>231</v>
      </c>
      <c r="AU222">
        <v>20260807</v>
      </c>
      <c r="AV222" t="s">
        <v>222</v>
      </c>
      <c r="AW222" t="s">
        <v>1069</v>
      </c>
      <c r="AX222" t="s">
        <v>223</v>
      </c>
      <c r="BA222" s="57">
        <v>46242.333333333336</v>
      </c>
      <c r="BB222" t="s">
        <v>1860</v>
      </c>
      <c r="BC222">
        <v>2026</v>
      </c>
      <c r="BD222">
        <v>8</v>
      </c>
      <c r="BE222">
        <v>7</v>
      </c>
      <c r="BF222" s="6">
        <f t="shared" si="9"/>
        <v>46241</v>
      </c>
      <c r="BG222">
        <f t="shared" si="10"/>
        <v>-1.3333333333357587</v>
      </c>
      <c r="BH222" t="str">
        <f t="shared" si="11"/>
        <v>COMPLY</v>
      </c>
      <c r="BI222" t="str">
        <f>VLOOKUP(H222,Sheet2!$A$1:$B$270,2,FALSE)</f>
        <v>KEDIRI</v>
      </c>
    </row>
    <row r="223" spans="1:61">
      <c r="A223">
        <v>222</v>
      </c>
      <c r="B223">
        <v>1002518162</v>
      </c>
      <c r="C223">
        <v>3</v>
      </c>
      <c r="D223" t="s">
        <v>42</v>
      </c>
      <c r="E223">
        <v>5</v>
      </c>
      <c r="F223" t="s">
        <v>233</v>
      </c>
      <c r="G223" t="s">
        <v>101</v>
      </c>
      <c r="H223" t="s">
        <v>264</v>
      </c>
      <c r="I223" t="s">
        <v>213</v>
      </c>
      <c r="J223" t="s">
        <v>214</v>
      </c>
      <c r="K223" t="s">
        <v>149</v>
      </c>
      <c r="M223" t="s">
        <v>559</v>
      </c>
      <c r="N223" t="s">
        <v>216</v>
      </c>
      <c r="O223" s="57">
        <v>46244.624675925923</v>
      </c>
      <c r="P223" s="57">
        <v>46244.775451388887</v>
      </c>
      <c r="Q223">
        <v>69362597</v>
      </c>
      <c r="S223">
        <v>152316230486</v>
      </c>
      <c r="T223" t="s">
        <v>6414</v>
      </c>
      <c r="U223" t="s">
        <v>6415</v>
      </c>
      <c r="Z223">
        <v>112.7381491</v>
      </c>
      <c r="AA223">
        <v>-7.4524578999999997</v>
      </c>
      <c r="AB223" t="s">
        <v>6416</v>
      </c>
      <c r="AC223" t="s">
        <v>230</v>
      </c>
      <c r="AO223" s="57">
        <v>46303.631851851853</v>
      </c>
      <c r="AR223" t="s">
        <v>6</v>
      </c>
      <c r="AS223" t="s">
        <v>233</v>
      </c>
      <c r="AT223" t="s">
        <v>231</v>
      </c>
      <c r="AV223" t="s">
        <v>6417</v>
      </c>
      <c r="AW223" t="s">
        <v>565</v>
      </c>
      <c r="AX223" t="s">
        <v>223</v>
      </c>
      <c r="BF223" s="6" t="e">
        <f t="shared" si="9"/>
        <v>#NUM!</v>
      </c>
      <c r="BG223" t="e">
        <f t="shared" si="10"/>
        <v>#NUM!</v>
      </c>
      <c r="BH223" t="e">
        <f t="shared" si="11"/>
        <v>#NUM!</v>
      </c>
      <c r="BI223" t="str">
        <f>VLOOKUP(H223,Sheet2!$A$1:$B$270,2,FALSE)</f>
        <v>SIDOARJO</v>
      </c>
    </row>
    <row r="224" spans="1:61">
      <c r="A224">
        <v>223</v>
      </c>
      <c r="B224">
        <v>1002506451</v>
      </c>
      <c r="C224">
        <v>3</v>
      </c>
      <c r="D224" t="s">
        <v>45</v>
      </c>
      <c r="E224">
        <v>5</v>
      </c>
      <c r="F224" t="s">
        <v>211</v>
      </c>
      <c r="G224" t="s">
        <v>118</v>
      </c>
      <c r="H224" t="s">
        <v>212</v>
      </c>
      <c r="I224" t="s">
        <v>213</v>
      </c>
      <c r="J224" t="s">
        <v>214</v>
      </c>
      <c r="K224" t="s">
        <v>149</v>
      </c>
      <c r="M224" t="s">
        <v>76</v>
      </c>
      <c r="N224" t="s">
        <v>216</v>
      </c>
      <c r="O224" s="57">
        <v>46237.666307870371</v>
      </c>
      <c r="P224" s="57">
        <v>46237.71738425926</v>
      </c>
      <c r="Q224">
        <v>69356869</v>
      </c>
      <c r="S224">
        <v>172606792076</v>
      </c>
      <c r="T224" t="s">
        <v>1263</v>
      </c>
      <c r="U224" t="s">
        <v>1861</v>
      </c>
      <c r="V224" t="s">
        <v>1862</v>
      </c>
      <c r="Z224">
        <v>117.4524673</v>
      </c>
      <c r="AA224">
        <v>-8.5887779000000002</v>
      </c>
      <c r="AB224" t="s">
        <v>1266</v>
      </c>
      <c r="AC224" t="s">
        <v>292</v>
      </c>
      <c r="AL224" t="s">
        <v>218</v>
      </c>
      <c r="AM224" t="s">
        <v>1863</v>
      </c>
      <c r="AN224" t="s">
        <v>6</v>
      </c>
      <c r="AO224" s="57">
        <v>46089.674050925925</v>
      </c>
      <c r="AR224" t="s">
        <v>219</v>
      </c>
      <c r="AS224" t="s">
        <v>220</v>
      </c>
      <c r="AT224" t="s">
        <v>231</v>
      </c>
      <c r="AU224">
        <v>20260803</v>
      </c>
      <c r="AV224" t="s">
        <v>222</v>
      </c>
      <c r="AW224" t="s">
        <v>1129</v>
      </c>
      <c r="AX224" t="s">
        <v>223</v>
      </c>
      <c r="BA224" s="57">
        <v>46237.291666666664</v>
      </c>
      <c r="BB224" t="s">
        <v>1863</v>
      </c>
      <c r="BC224">
        <v>2026</v>
      </c>
      <c r="BD224">
        <v>8</v>
      </c>
      <c r="BE224">
        <v>3</v>
      </c>
      <c r="BF224" s="6">
        <f t="shared" si="9"/>
        <v>46237</v>
      </c>
      <c r="BG224">
        <f t="shared" si="10"/>
        <v>-0.29166666666424135</v>
      </c>
      <c r="BH224" t="str">
        <f t="shared" si="11"/>
        <v>COMPLY</v>
      </c>
      <c r="BI224" t="str">
        <f>VLOOKUP(H224,Sheet2!$A$1:$B$270,2,FALSE)</f>
        <v>SUMBAWA</v>
      </c>
    </row>
    <row r="225" spans="1:61">
      <c r="A225">
        <v>224</v>
      </c>
      <c r="B225">
        <v>1002509397</v>
      </c>
      <c r="C225">
        <v>3</v>
      </c>
      <c r="D225" t="s">
        <v>42</v>
      </c>
      <c r="E225">
        <v>5</v>
      </c>
      <c r="F225" t="s">
        <v>102</v>
      </c>
      <c r="G225" t="s">
        <v>102</v>
      </c>
      <c r="H225" t="s">
        <v>372</v>
      </c>
      <c r="I225" t="s">
        <v>213</v>
      </c>
      <c r="J225" t="s">
        <v>214</v>
      </c>
      <c r="K225" t="s">
        <v>149</v>
      </c>
      <c r="L225" t="s">
        <v>215</v>
      </c>
      <c r="M225" t="s">
        <v>76</v>
      </c>
      <c r="N225" t="s">
        <v>216</v>
      </c>
      <c r="O225" s="57">
        <v>46238.747881944444</v>
      </c>
      <c r="P225" s="57">
        <v>46239.795972222222</v>
      </c>
      <c r="Q225">
        <v>69358655</v>
      </c>
      <c r="S225">
        <v>152501280845</v>
      </c>
      <c r="T225" t="s">
        <v>1864</v>
      </c>
      <c r="U225" t="s">
        <v>1865</v>
      </c>
      <c r="V225" t="s">
        <v>1866</v>
      </c>
      <c r="Z225">
        <v>113.6783075</v>
      </c>
      <c r="AA225">
        <v>-8.1775074999999902</v>
      </c>
      <c r="AB225" t="s">
        <v>1867</v>
      </c>
      <c r="AC225" t="s">
        <v>237</v>
      </c>
      <c r="AL225" t="s">
        <v>218</v>
      </c>
      <c r="AM225" t="s">
        <v>1868</v>
      </c>
      <c r="AN225" t="s">
        <v>6</v>
      </c>
      <c r="AO225" s="57">
        <v>46120.756874999999</v>
      </c>
      <c r="AP225" s="57">
        <v>46239.625</v>
      </c>
      <c r="AR225" t="s">
        <v>219</v>
      </c>
      <c r="AS225" t="s">
        <v>102</v>
      </c>
      <c r="AT225" t="s">
        <v>231</v>
      </c>
      <c r="AU225">
        <v>20260805</v>
      </c>
      <c r="AV225" t="s">
        <v>222</v>
      </c>
      <c r="AW225" t="s">
        <v>1058</v>
      </c>
      <c r="AX225" t="s">
        <v>223</v>
      </c>
      <c r="BA225" s="57">
        <v>46239.625</v>
      </c>
      <c r="BB225" t="s">
        <v>1868</v>
      </c>
      <c r="BC225">
        <v>2026</v>
      </c>
      <c r="BD225">
        <v>8</v>
      </c>
      <c r="BE225">
        <v>5</v>
      </c>
      <c r="BF225" s="6">
        <f t="shared" si="9"/>
        <v>46239</v>
      </c>
      <c r="BG225">
        <f t="shared" si="10"/>
        <v>-0.625</v>
      </c>
      <c r="BH225" t="str">
        <f t="shared" si="11"/>
        <v>COMPLY</v>
      </c>
      <c r="BI225" t="str">
        <f>VLOOKUP(H225,Sheet2!$A$1:$B$270,2,FALSE)</f>
        <v>JEMBER</v>
      </c>
    </row>
    <row r="226" spans="1:61">
      <c r="A226">
        <v>225</v>
      </c>
      <c r="B226">
        <v>1002516497</v>
      </c>
      <c r="C226">
        <v>3</v>
      </c>
      <c r="D226" t="s">
        <v>49</v>
      </c>
      <c r="E226">
        <v>4</v>
      </c>
      <c r="F226" t="s">
        <v>253</v>
      </c>
      <c r="G226" t="s">
        <v>256</v>
      </c>
      <c r="H226" t="s">
        <v>943</v>
      </c>
      <c r="I226" t="s">
        <v>213</v>
      </c>
      <c r="J226" t="s">
        <v>214</v>
      </c>
      <c r="K226" t="s">
        <v>149</v>
      </c>
      <c r="L226" t="s">
        <v>215</v>
      </c>
      <c r="M226" t="s">
        <v>225</v>
      </c>
      <c r="N226" t="s">
        <v>216</v>
      </c>
      <c r="O226" s="57">
        <v>46243.561759259261</v>
      </c>
      <c r="P226" s="57">
        <v>46244.546157407407</v>
      </c>
      <c r="Q226">
        <v>69361868</v>
      </c>
      <c r="S226">
        <v>146282105146</v>
      </c>
      <c r="T226" t="s">
        <v>3602</v>
      </c>
      <c r="U226" t="s">
        <v>4810</v>
      </c>
      <c r="V226" t="s">
        <v>4811</v>
      </c>
      <c r="Z226">
        <v>109.1667286</v>
      </c>
      <c r="AA226">
        <v>-6.9461591</v>
      </c>
      <c r="AB226" t="s">
        <v>4812</v>
      </c>
      <c r="AC226" t="s">
        <v>237</v>
      </c>
      <c r="AL226" t="s">
        <v>218</v>
      </c>
      <c r="AM226" t="s">
        <v>4813</v>
      </c>
      <c r="AN226" t="s">
        <v>6</v>
      </c>
      <c r="AO226" s="57">
        <v>46273.569282407407</v>
      </c>
      <c r="AP226" s="57">
        <v>46244.541666666664</v>
      </c>
      <c r="AR226" t="s">
        <v>18</v>
      </c>
      <c r="AS226" t="s">
        <v>944</v>
      </c>
      <c r="AT226" t="s">
        <v>231</v>
      </c>
      <c r="AV226" t="s">
        <v>227</v>
      </c>
      <c r="AW226" t="s">
        <v>1064</v>
      </c>
      <c r="AX226" t="s">
        <v>223</v>
      </c>
      <c r="BA226" s="57">
        <v>46244.541666666664</v>
      </c>
      <c r="BB226" t="s">
        <v>4813</v>
      </c>
      <c r="BF226" s="6" t="e">
        <f t="shared" si="9"/>
        <v>#NUM!</v>
      </c>
      <c r="BG226" t="e">
        <f t="shared" si="10"/>
        <v>#NUM!</v>
      </c>
      <c r="BH226" t="e">
        <f t="shared" si="11"/>
        <v>#NUM!</v>
      </c>
      <c r="BI226" t="e">
        <f>VLOOKUP(H226,Sheet2!$A$1:$B$270,2,FALSE)</f>
        <v>#N/A</v>
      </c>
    </row>
    <row r="227" spans="1:61">
      <c r="A227">
        <v>226</v>
      </c>
      <c r="B227">
        <v>1002510339</v>
      </c>
      <c r="C227">
        <v>3</v>
      </c>
      <c r="D227" t="s">
        <v>51</v>
      </c>
      <c r="E227">
        <v>4</v>
      </c>
      <c r="F227" t="s">
        <v>275</v>
      </c>
      <c r="G227" t="s">
        <v>341</v>
      </c>
      <c r="H227" t="s">
        <v>1006</v>
      </c>
      <c r="I227" t="s">
        <v>213</v>
      </c>
      <c r="J227" t="s">
        <v>214</v>
      </c>
      <c r="K227" t="s">
        <v>149</v>
      </c>
      <c r="L227" t="s">
        <v>215</v>
      </c>
      <c r="M227" t="s">
        <v>76</v>
      </c>
      <c r="N227" t="s">
        <v>216</v>
      </c>
      <c r="O227" s="57">
        <v>46239.50136574074</v>
      </c>
      <c r="P227" s="57">
        <v>46240.668854166666</v>
      </c>
      <c r="Q227">
        <v>69359068</v>
      </c>
      <c r="S227">
        <v>141569115690</v>
      </c>
      <c r="T227" t="s">
        <v>1869</v>
      </c>
      <c r="U227" t="s">
        <v>1870</v>
      </c>
      <c r="V227" t="s">
        <v>1871</v>
      </c>
      <c r="Z227">
        <v>111.4842957</v>
      </c>
      <c r="AA227">
        <v>-6.9021403000000001</v>
      </c>
      <c r="AB227" t="s">
        <v>1872</v>
      </c>
      <c r="AC227" t="s">
        <v>237</v>
      </c>
      <c r="AL227" t="s">
        <v>218</v>
      </c>
      <c r="AM227" t="s">
        <v>1873</v>
      </c>
      <c r="AN227" t="s">
        <v>6</v>
      </c>
      <c r="AO227" s="57">
        <v>46150.506828703707</v>
      </c>
      <c r="AP227" s="57">
        <v>46240.333333333336</v>
      </c>
      <c r="AR227" t="s">
        <v>219</v>
      </c>
      <c r="AS227" t="s">
        <v>220</v>
      </c>
      <c r="AT227" t="s">
        <v>231</v>
      </c>
      <c r="AU227">
        <v>20260806</v>
      </c>
      <c r="AV227" t="s">
        <v>222</v>
      </c>
      <c r="AW227" t="s">
        <v>997</v>
      </c>
      <c r="AX227" t="s">
        <v>223</v>
      </c>
      <c r="BA227" s="57">
        <v>46240.333333333336</v>
      </c>
      <c r="BB227" t="s">
        <v>1873</v>
      </c>
      <c r="BC227">
        <v>2026</v>
      </c>
      <c r="BD227">
        <v>8</v>
      </c>
      <c r="BE227">
        <v>6</v>
      </c>
      <c r="BF227" s="6">
        <f t="shared" si="9"/>
        <v>46240</v>
      </c>
      <c r="BG227">
        <f t="shared" si="10"/>
        <v>-0.33333333333575865</v>
      </c>
      <c r="BH227" t="str">
        <f t="shared" si="11"/>
        <v>COMPLY</v>
      </c>
      <c r="BI227" t="e">
        <f>VLOOKUP(H227,Sheet2!$A$1:$B$270,2,FALSE)</f>
        <v>#N/A</v>
      </c>
    </row>
    <row r="228" spans="1:61">
      <c r="A228">
        <v>227</v>
      </c>
      <c r="B228">
        <v>1002514519</v>
      </c>
      <c r="C228">
        <v>3</v>
      </c>
      <c r="D228" t="s">
        <v>49</v>
      </c>
      <c r="E228">
        <v>4</v>
      </c>
      <c r="F228" t="s">
        <v>253</v>
      </c>
      <c r="G228" t="s">
        <v>253</v>
      </c>
      <c r="H228" t="s">
        <v>1109</v>
      </c>
      <c r="I228" t="s">
        <v>213</v>
      </c>
      <c r="J228" t="s">
        <v>214</v>
      </c>
      <c r="K228" t="s">
        <v>149</v>
      </c>
      <c r="L228" t="s">
        <v>215</v>
      </c>
      <c r="M228" t="s">
        <v>582</v>
      </c>
      <c r="N228" t="s">
        <v>216</v>
      </c>
      <c r="O228" s="57">
        <v>46241.538842592592</v>
      </c>
      <c r="P228" s="57">
        <v>46243.534050925926</v>
      </c>
      <c r="Q228">
        <v>69360724</v>
      </c>
      <c r="S228">
        <v>146219104009</v>
      </c>
      <c r="T228" t="s">
        <v>4814</v>
      </c>
      <c r="U228" t="s">
        <v>4815</v>
      </c>
      <c r="V228" t="s">
        <v>4816</v>
      </c>
      <c r="Z228">
        <v>109.5762</v>
      </c>
      <c r="AA228">
        <v>-7.0229999999999997</v>
      </c>
      <c r="AB228" t="s">
        <v>4817</v>
      </c>
      <c r="AC228" t="s">
        <v>237</v>
      </c>
      <c r="AL228" t="s">
        <v>218</v>
      </c>
      <c r="AM228" t="s">
        <v>4818</v>
      </c>
      <c r="AN228" t="s">
        <v>6</v>
      </c>
      <c r="AO228" s="57">
        <v>46211.548773148148</v>
      </c>
      <c r="AP228" s="57">
        <v>46242.541666666664</v>
      </c>
      <c r="AQ228" t="s">
        <v>570</v>
      </c>
      <c r="AR228" t="s">
        <v>14</v>
      </c>
      <c r="AS228" t="s">
        <v>583</v>
      </c>
      <c r="AT228" t="s">
        <v>231</v>
      </c>
      <c r="AV228" t="s">
        <v>4819</v>
      </c>
      <c r="AW228" t="s">
        <v>1069</v>
      </c>
      <c r="AX228" t="s">
        <v>223</v>
      </c>
      <c r="BA228" s="57">
        <v>46242.541666666664</v>
      </c>
      <c r="BB228" t="s">
        <v>4818</v>
      </c>
      <c r="BF228" s="6" t="e">
        <f t="shared" si="9"/>
        <v>#NUM!</v>
      </c>
      <c r="BG228" t="e">
        <f t="shared" si="10"/>
        <v>#NUM!</v>
      </c>
      <c r="BH228" t="e">
        <f t="shared" si="11"/>
        <v>#NUM!</v>
      </c>
      <c r="BI228" t="e">
        <f>VLOOKUP(H228,Sheet2!$A$1:$B$270,2,FALSE)</f>
        <v>#N/A</v>
      </c>
    </row>
    <row r="229" spans="1:61">
      <c r="A229">
        <v>228</v>
      </c>
      <c r="B229">
        <v>1002516121</v>
      </c>
      <c r="C229">
        <v>3</v>
      </c>
      <c r="D229" t="s">
        <v>38</v>
      </c>
      <c r="E229">
        <v>5</v>
      </c>
      <c r="F229" t="s">
        <v>92</v>
      </c>
      <c r="G229" t="s">
        <v>95</v>
      </c>
      <c r="H229" t="s">
        <v>245</v>
      </c>
      <c r="I229" t="s">
        <v>213</v>
      </c>
      <c r="J229" t="s">
        <v>214</v>
      </c>
      <c r="K229" t="s">
        <v>149</v>
      </c>
      <c r="L229" t="s">
        <v>215</v>
      </c>
      <c r="M229" t="s">
        <v>76</v>
      </c>
      <c r="N229" t="s">
        <v>216</v>
      </c>
      <c r="O229" s="57">
        <v>46242.662453703706</v>
      </c>
      <c r="P229" s="57">
        <v>46244.787604166668</v>
      </c>
      <c r="Q229">
        <v>69361560</v>
      </c>
      <c r="S229">
        <v>152604231078</v>
      </c>
      <c r="T229" t="s">
        <v>4820</v>
      </c>
      <c r="U229" t="s">
        <v>4821</v>
      </c>
      <c r="V229" t="s">
        <v>4822</v>
      </c>
      <c r="Z229">
        <v>111.496</v>
      </c>
      <c r="AA229">
        <v>-7.8552780000000002</v>
      </c>
      <c r="AB229" t="s">
        <v>4823</v>
      </c>
      <c r="AC229" t="s">
        <v>237</v>
      </c>
      <c r="AL229" t="s">
        <v>218</v>
      </c>
      <c r="AM229" t="s">
        <v>4824</v>
      </c>
      <c r="AN229" t="s">
        <v>6</v>
      </c>
      <c r="AO229" s="57">
        <v>46242.673530092594</v>
      </c>
      <c r="AP229" s="57">
        <v>46244.333333333336</v>
      </c>
      <c r="AR229" t="s">
        <v>219</v>
      </c>
      <c r="AS229" t="s">
        <v>246</v>
      </c>
      <c r="AT229" t="s">
        <v>231</v>
      </c>
      <c r="AU229">
        <v>20260810</v>
      </c>
      <c r="AV229" t="s">
        <v>222</v>
      </c>
      <c r="AW229" t="s">
        <v>1060</v>
      </c>
      <c r="AX229" t="s">
        <v>223</v>
      </c>
      <c r="BA229" s="57">
        <v>46244.333333333336</v>
      </c>
      <c r="BB229" t="s">
        <v>4824</v>
      </c>
      <c r="BC229">
        <v>2026</v>
      </c>
      <c r="BD229">
        <v>8</v>
      </c>
      <c r="BE229">
        <v>10</v>
      </c>
      <c r="BF229" s="6">
        <f t="shared" si="9"/>
        <v>46244</v>
      </c>
      <c r="BG229">
        <f t="shared" si="10"/>
        <v>-0.33333333333575865</v>
      </c>
      <c r="BH229" t="str">
        <f t="shared" si="11"/>
        <v>COMPLY</v>
      </c>
      <c r="BI229" t="str">
        <f>VLOOKUP(H229,Sheet2!$A$1:$B$270,2,FALSE)</f>
        <v>PONOROGO</v>
      </c>
    </row>
    <row r="230" spans="1:61">
      <c r="A230">
        <v>229</v>
      </c>
      <c r="B230">
        <v>1002508718</v>
      </c>
      <c r="C230">
        <v>3</v>
      </c>
      <c r="D230" t="s">
        <v>49</v>
      </c>
      <c r="E230">
        <v>4</v>
      </c>
      <c r="F230" t="s">
        <v>247</v>
      </c>
      <c r="G230" t="s">
        <v>551</v>
      </c>
      <c r="H230" t="s">
        <v>965</v>
      </c>
      <c r="I230" t="s">
        <v>213</v>
      </c>
      <c r="J230" t="s">
        <v>214</v>
      </c>
      <c r="K230" t="s">
        <v>149</v>
      </c>
      <c r="M230" t="s">
        <v>76</v>
      </c>
      <c r="N230" t="s">
        <v>216</v>
      </c>
      <c r="O230" s="57">
        <v>46238.629155092596</v>
      </c>
      <c r="P230" s="57">
        <v>46240.364606481482</v>
      </c>
      <c r="Q230">
        <v>69358418</v>
      </c>
      <c r="R230">
        <v>2946100062</v>
      </c>
      <c r="S230">
        <v>146457106321</v>
      </c>
      <c r="T230" t="s">
        <v>991</v>
      </c>
      <c r="U230" t="s">
        <v>1874</v>
      </c>
      <c r="V230" t="s">
        <v>1875</v>
      </c>
      <c r="Z230">
        <v>110.24616</v>
      </c>
      <c r="AA230">
        <v>-6.9547477000000004</v>
      </c>
      <c r="AB230" t="s">
        <v>1876</v>
      </c>
      <c r="AC230" t="s">
        <v>226</v>
      </c>
      <c r="AL230" t="s">
        <v>218</v>
      </c>
      <c r="AM230" t="s">
        <v>1877</v>
      </c>
      <c r="AN230" t="s">
        <v>6</v>
      </c>
      <c r="AO230" s="57">
        <v>46120.632395833331</v>
      </c>
      <c r="AP230" s="57">
        <v>46239.625</v>
      </c>
      <c r="AR230" t="s">
        <v>219</v>
      </c>
      <c r="AS230" t="s">
        <v>220</v>
      </c>
      <c r="AT230" t="s">
        <v>231</v>
      </c>
      <c r="AU230">
        <v>20260806</v>
      </c>
      <c r="AV230" t="s">
        <v>222</v>
      </c>
      <c r="AW230" t="s">
        <v>566</v>
      </c>
      <c r="AX230" t="s">
        <v>223</v>
      </c>
      <c r="BA230" s="57">
        <v>46239.625</v>
      </c>
      <c r="BB230" t="s">
        <v>1877</v>
      </c>
      <c r="BC230">
        <v>2026</v>
      </c>
      <c r="BD230">
        <v>8</v>
      </c>
      <c r="BE230">
        <v>6</v>
      </c>
      <c r="BF230" s="6">
        <f t="shared" si="9"/>
        <v>46240</v>
      </c>
      <c r="BG230">
        <f t="shared" si="10"/>
        <v>0.375</v>
      </c>
      <c r="BH230" t="str">
        <f t="shared" si="11"/>
        <v>COMPLY</v>
      </c>
      <c r="BI230" t="e">
        <f>VLOOKUP(H230,Sheet2!$A$1:$B$270,2,FALSE)</f>
        <v>#N/A</v>
      </c>
    </row>
    <row r="231" spans="1:61">
      <c r="A231">
        <v>230</v>
      </c>
      <c r="B231">
        <v>1002515972</v>
      </c>
      <c r="C231">
        <v>3</v>
      </c>
      <c r="D231" t="s">
        <v>38</v>
      </c>
      <c r="E231">
        <v>5</v>
      </c>
      <c r="F231" t="s">
        <v>92</v>
      </c>
      <c r="G231" t="s">
        <v>94</v>
      </c>
      <c r="H231" t="s">
        <v>535</v>
      </c>
      <c r="I231" t="s">
        <v>213</v>
      </c>
      <c r="J231" t="s">
        <v>214</v>
      </c>
      <c r="K231" t="s">
        <v>149</v>
      </c>
      <c r="L231" t="s">
        <v>215</v>
      </c>
      <c r="M231" t="s">
        <v>76</v>
      </c>
      <c r="N231" t="s">
        <v>216</v>
      </c>
      <c r="O231" s="57">
        <v>46242.570104166669</v>
      </c>
      <c r="P231" s="57">
        <v>46243.829548611109</v>
      </c>
      <c r="Q231">
        <v>69361486</v>
      </c>
      <c r="S231">
        <v>152633207493</v>
      </c>
      <c r="T231" t="s">
        <v>4825</v>
      </c>
      <c r="U231" t="s">
        <v>4826</v>
      </c>
      <c r="V231" t="s">
        <v>4827</v>
      </c>
      <c r="Z231">
        <v>111.24202486127599</v>
      </c>
      <c r="AA231">
        <v>-7.6868839813697099</v>
      </c>
      <c r="AB231" t="s">
        <v>4828</v>
      </c>
      <c r="AC231" t="s">
        <v>217</v>
      </c>
      <c r="AL231" t="s">
        <v>218</v>
      </c>
      <c r="AM231" t="s">
        <v>4829</v>
      </c>
      <c r="AN231" t="s">
        <v>6</v>
      </c>
      <c r="AO231" s="57">
        <v>46242.579872685186</v>
      </c>
      <c r="AP231" s="57">
        <v>46243.541666666664</v>
      </c>
      <c r="AR231" t="s">
        <v>219</v>
      </c>
      <c r="AS231" t="s">
        <v>593</v>
      </c>
      <c r="AT231" t="s">
        <v>231</v>
      </c>
      <c r="AU231">
        <v>20260809</v>
      </c>
      <c r="AV231" t="s">
        <v>222</v>
      </c>
      <c r="AW231" t="s">
        <v>1056</v>
      </c>
      <c r="AX231" t="s">
        <v>223</v>
      </c>
      <c r="BA231" s="57">
        <v>46243.541666666664</v>
      </c>
      <c r="BB231" t="s">
        <v>4829</v>
      </c>
      <c r="BC231">
        <v>2026</v>
      </c>
      <c r="BD231">
        <v>8</v>
      </c>
      <c r="BE231">
        <v>9</v>
      </c>
      <c r="BF231" s="6">
        <f t="shared" si="9"/>
        <v>46243</v>
      </c>
      <c r="BG231">
        <f t="shared" si="10"/>
        <v>-0.54166666666424135</v>
      </c>
      <c r="BH231" t="str">
        <f t="shared" si="11"/>
        <v>COMPLY</v>
      </c>
      <c r="BI231" t="str">
        <f>VLOOKUP(H231,Sheet2!$A$1:$B$270,2,FALSE)</f>
        <v>MADIUN</v>
      </c>
    </row>
    <row r="232" spans="1:61">
      <c r="A232">
        <v>231</v>
      </c>
      <c r="B232">
        <v>1002514918</v>
      </c>
      <c r="C232">
        <v>3</v>
      </c>
      <c r="D232" t="s">
        <v>55</v>
      </c>
      <c r="E232">
        <v>5</v>
      </c>
      <c r="F232" t="s">
        <v>228</v>
      </c>
      <c r="G232" t="s">
        <v>127</v>
      </c>
      <c r="H232" t="s">
        <v>229</v>
      </c>
      <c r="I232" t="s">
        <v>213</v>
      </c>
      <c r="J232" t="s">
        <v>214</v>
      </c>
      <c r="K232" t="s">
        <v>149</v>
      </c>
      <c r="L232" t="s">
        <v>215</v>
      </c>
      <c r="M232" t="s">
        <v>76</v>
      </c>
      <c r="N232" t="s">
        <v>216</v>
      </c>
      <c r="O232" s="57">
        <v>46241.620104166665</v>
      </c>
      <c r="P232" s="57">
        <v>46242.699930555558</v>
      </c>
      <c r="Q232">
        <v>69360913</v>
      </c>
      <c r="S232">
        <v>152426928035</v>
      </c>
      <c r="T232" t="s">
        <v>4830</v>
      </c>
      <c r="U232" t="s">
        <v>4831</v>
      </c>
      <c r="V232" t="s">
        <v>4832</v>
      </c>
      <c r="Z232">
        <v>113.4739604</v>
      </c>
      <c r="AA232">
        <v>-7.1592028999999897</v>
      </c>
      <c r="AB232" t="s">
        <v>4833</v>
      </c>
      <c r="AC232" t="s">
        <v>217</v>
      </c>
      <c r="AL232" t="s">
        <v>218</v>
      </c>
      <c r="AM232" t="s">
        <v>4834</v>
      </c>
      <c r="AN232" t="s">
        <v>6</v>
      </c>
      <c r="AO232" s="57">
        <v>46211.622291666667</v>
      </c>
      <c r="AP232" s="57">
        <v>46242.541666666664</v>
      </c>
      <c r="AR232" t="s">
        <v>219</v>
      </c>
      <c r="AS232" t="s">
        <v>127</v>
      </c>
      <c r="AT232" t="s">
        <v>231</v>
      </c>
      <c r="AU232">
        <v>20260808</v>
      </c>
      <c r="AV232" t="s">
        <v>222</v>
      </c>
      <c r="AW232" t="s">
        <v>1066</v>
      </c>
      <c r="AX232" t="s">
        <v>223</v>
      </c>
      <c r="BA232" s="57">
        <v>46242.541666666664</v>
      </c>
      <c r="BB232" t="s">
        <v>4834</v>
      </c>
      <c r="BC232">
        <v>2026</v>
      </c>
      <c r="BD232">
        <v>8</v>
      </c>
      <c r="BE232">
        <v>8</v>
      </c>
      <c r="BF232" s="6">
        <f t="shared" si="9"/>
        <v>46242</v>
      </c>
      <c r="BG232">
        <f t="shared" si="10"/>
        <v>-0.54166666666424135</v>
      </c>
      <c r="BH232" t="str">
        <f t="shared" si="11"/>
        <v>COMPLY</v>
      </c>
      <c r="BI232" t="str">
        <f>VLOOKUP(H232,Sheet2!$A$1:$B$270,2,FALSE)</f>
        <v>MADURA</v>
      </c>
    </row>
    <row r="233" spans="1:61">
      <c r="A233">
        <v>232</v>
      </c>
      <c r="B233">
        <v>1002507876</v>
      </c>
      <c r="C233">
        <v>3</v>
      </c>
      <c r="D233" t="s">
        <v>38</v>
      </c>
      <c r="E233">
        <v>5</v>
      </c>
      <c r="F233" t="s">
        <v>90</v>
      </c>
      <c r="G233" t="s">
        <v>93</v>
      </c>
      <c r="H233" t="s">
        <v>304</v>
      </c>
      <c r="I233" t="s">
        <v>213</v>
      </c>
      <c r="J233" t="s">
        <v>214</v>
      </c>
      <c r="K233" t="s">
        <v>149</v>
      </c>
      <c r="L233" t="s">
        <v>215</v>
      </c>
      <c r="M233" t="s">
        <v>76</v>
      </c>
      <c r="N233" t="s">
        <v>216</v>
      </c>
      <c r="O233" s="57">
        <v>46238.493009259262</v>
      </c>
      <c r="P233" s="57">
        <v>46238.683842592596</v>
      </c>
      <c r="Q233">
        <v>69358181</v>
      </c>
      <c r="S233">
        <v>152611229839</v>
      </c>
      <c r="T233" t="s">
        <v>1878</v>
      </c>
      <c r="U233" t="s">
        <v>1879</v>
      </c>
      <c r="V233" t="s">
        <v>1880</v>
      </c>
      <c r="Z233">
        <v>111.8638883</v>
      </c>
      <c r="AA233">
        <v>-7.6605178999999897</v>
      </c>
      <c r="AB233" t="s">
        <v>1881</v>
      </c>
      <c r="AC233" t="s">
        <v>217</v>
      </c>
      <c r="AL233" t="s">
        <v>218</v>
      </c>
      <c r="AM233" t="s">
        <v>1882</v>
      </c>
      <c r="AN233" t="s">
        <v>6</v>
      </c>
      <c r="AO233" s="57">
        <v>46120.496689814812</v>
      </c>
      <c r="AP233" s="57">
        <v>46239.333333333336</v>
      </c>
      <c r="AR233" t="s">
        <v>219</v>
      </c>
      <c r="AS233" t="s">
        <v>220</v>
      </c>
      <c r="AT233" t="s">
        <v>231</v>
      </c>
      <c r="AU233">
        <v>20260804</v>
      </c>
      <c r="AV233" t="s">
        <v>222</v>
      </c>
      <c r="AW233" t="s">
        <v>1060</v>
      </c>
      <c r="AX233" t="s">
        <v>223</v>
      </c>
      <c r="BA233" s="57">
        <v>46239.333333333336</v>
      </c>
      <c r="BB233" t="s">
        <v>1882</v>
      </c>
      <c r="BC233">
        <v>2026</v>
      </c>
      <c r="BD233">
        <v>8</v>
      </c>
      <c r="BE233">
        <v>4</v>
      </c>
      <c r="BF233" s="6">
        <f t="shared" si="9"/>
        <v>46238</v>
      </c>
      <c r="BG233">
        <f t="shared" si="10"/>
        <v>-1.3333333333357587</v>
      </c>
      <c r="BH233" t="str">
        <f t="shared" si="11"/>
        <v>COMPLY</v>
      </c>
      <c r="BI233" t="str">
        <f>VLOOKUP(H233,Sheet2!$A$1:$B$270,2,FALSE)</f>
        <v>NGANJUK</v>
      </c>
    </row>
    <row r="234" spans="1:61">
      <c r="A234">
        <v>233</v>
      </c>
      <c r="B234">
        <v>1002518726</v>
      </c>
      <c r="C234">
        <v>3</v>
      </c>
      <c r="D234" t="s">
        <v>38</v>
      </c>
      <c r="E234">
        <v>5</v>
      </c>
      <c r="F234" t="s">
        <v>90</v>
      </c>
      <c r="G234" t="s">
        <v>90</v>
      </c>
      <c r="H234" t="s">
        <v>470</v>
      </c>
      <c r="I234" t="s">
        <v>213</v>
      </c>
      <c r="J234" t="s">
        <v>214</v>
      </c>
      <c r="K234" t="s">
        <v>149</v>
      </c>
      <c r="L234" t="s">
        <v>215</v>
      </c>
      <c r="M234" t="s">
        <v>240</v>
      </c>
      <c r="N234" t="s">
        <v>216</v>
      </c>
      <c r="O234" s="57">
        <v>46244.8124537037</v>
      </c>
      <c r="P234" s="57">
        <v>46244.813900462963</v>
      </c>
      <c r="Q234">
        <v>69362808</v>
      </c>
      <c r="S234">
        <v>152652209188</v>
      </c>
      <c r="T234" t="s">
        <v>6418</v>
      </c>
      <c r="U234" t="s">
        <v>6419</v>
      </c>
      <c r="V234" t="s">
        <v>6420</v>
      </c>
      <c r="Z234">
        <v>112.157878</v>
      </c>
      <c r="AA234">
        <v>-7.6543749999999999</v>
      </c>
      <c r="AB234" t="s">
        <v>6421</v>
      </c>
      <c r="AC234" t="s">
        <v>237</v>
      </c>
      <c r="AL234" t="s">
        <v>218</v>
      </c>
      <c r="AM234" t="s">
        <v>6422</v>
      </c>
      <c r="AN234" t="s">
        <v>6</v>
      </c>
      <c r="AO234" s="57">
        <v>46303.819363425922</v>
      </c>
      <c r="AP234" s="57">
        <v>46246.333333333336</v>
      </c>
      <c r="AR234" t="s">
        <v>241</v>
      </c>
      <c r="AS234" t="s">
        <v>312</v>
      </c>
      <c r="AT234" t="s">
        <v>231</v>
      </c>
      <c r="AV234" t="s">
        <v>240</v>
      </c>
      <c r="AW234" t="s">
        <v>1056</v>
      </c>
      <c r="AX234" t="s">
        <v>223</v>
      </c>
      <c r="BA234" s="57">
        <v>46246.333333333336</v>
      </c>
      <c r="BB234" t="s">
        <v>6422</v>
      </c>
      <c r="BF234" s="6" t="e">
        <f t="shared" si="9"/>
        <v>#NUM!</v>
      </c>
      <c r="BG234" t="e">
        <f t="shared" si="10"/>
        <v>#NUM!</v>
      </c>
      <c r="BH234" t="e">
        <f t="shared" si="11"/>
        <v>#NUM!</v>
      </c>
      <c r="BI234" t="str">
        <f>VLOOKUP(H234,Sheet2!$A$1:$B$270,2,FALSE)</f>
        <v>KEDIRI</v>
      </c>
    </row>
    <row r="235" spans="1:61">
      <c r="A235">
        <v>234</v>
      </c>
      <c r="B235">
        <v>1002510848</v>
      </c>
      <c r="C235">
        <v>3</v>
      </c>
      <c r="D235" t="s">
        <v>34</v>
      </c>
      <c r="E235">
        <v>5</v>
      </c>
      <c r="F235" t="s">
        <v>580</v>
      </c>
      <c r="G235" t="s">
        <v>82</v>
      </c>
      <c r="H235" t="s">
        <v>270</v>
      </c>
      <c r="I235" t="s">
        <v>213</v>
      </c>
      <c r="J235" t="s">
        <v>214</v>
      </c>
      <c r="K235" t="s">
        <v>149</v>
      </c>
      <c r="L235" t="s">
        <v>215</v>
      </c>
      <c r="M235" t="s">
        <v>76</v>
      </c>
      <c r="N235" t="s">
        <v>216</v>
      </c>
      <c r="O235" s="57">
        <v>46239.609675925924</v>
      </c>
      <c r="P235" s="57">
        <v>46241.382824074077</v>
      </c>
      <c r="Q235">
        <v>69359309</v>
      </c>
      <c r="S235">
        <v>172428815938</v>
      </c>
      <c r="T235" t="s">
        <v>1883</v>
      </c>
      <c r="U235" t="s">
        <v>1884</v>
      </c>
      <c r="V235" t="s">
        <v>1885</v>
      </c>
      <c r="Z235">
        <v>115.44473290000001</v>
      </c>
      <c r="AA235">
        <v>-8.7001319000000006</v>
      </c>
      <c r="AB235" t="s">
        <v>1886</v>
      </c>
      <c r="AC235" t="s">
        <v>237</v>
      </c>
      <c r="AL235" t="s">
        <v>218</v>
      </c>
      <c r="AM235" t="s">
        <v>1887</v>
      </c>
      <c r="AN235" t="s">
        <v>6</v>
      </c>
      <c r="AO235" s="57">
        <v>46150.610949074071</v>
      </c>
      <c r="AP235" s="57">
        <v>46240.541666666664</v>
      </c>
      <c r="AR235" t="s">
        <v>219</v>
      </c>
      <c r="AS235" t="s">
        <v>581</v>
      </c>
      <c r="AT235" t="s">
        <v>231</v>
      </c>
      <c r="AU235">
        <v>20260807</v>
      </c>
      <c r="AV235" t="s">
        <v>222</v>
      </c>
      <c r="AW235" t="s">
        <v>1060</v>
      </c>
      <c r="AX235" t="s">
        <v>223</v>
      </c>
      <c r="BA235" s="57">
        <v>46240.541666666664</v>
      </c>
      <c r="BB235" t="s">
        <v>1887</v>
      </c>
      <c r="BC235">
        <v>2026</v>
      </c>
      <c r="BD235">
        <v>8</v>
      </c>
      <c r="BE235">
        <v>7</v>
      </c>
      <c r="BF235" s="6">
        <f t="shared" si="9"/>
        <v>46241</v>
      </c>
      <c r="BG235">
        <f t="shared" si="10"/>
        <v>0.45833333333575865</v>
      </c>
      <c r="BH235" t="str">
        <f t="shared" si="11"/>
        <v>COMPLY</v>
      </c>
      <c r="BI235" t="str">
        <f>VLOOKUP(H235,Sheet2!$A$1:$B$270,2,FALSE)</f>
        <v>KLUNGKUNG</v>
      </c>
    </row>
    <row r="236" spans="1:61">
      <c r="A236">
        <v>235</v>
      </c>
      <c r="B236">
        <v>1002510213</v>
      </c>
      <c r="C236">
        <v>3</v>
      </c>
      <c r="D236" t="s">
        <v>55</v>
      </c>
      <c r="E236">
        <v>5</v>
      </c>
      <c r="F236" t="s">
        <v>267</v>
      </c>
      <c r="G236" t="s">
        <v>126</v>
      </c>
      <c r="H236" t="s">
        <v>268</v>
      </c>
      <c r="I236" t="s">
        <v>213</v>
      </c>
      <c r="J236" t="s">
        <v>214</v>
      </c>
      <c r="K236" t="s">
        <v>149</v>
      </c>
      <c r="L236" t="s">
        <v>215</v>
      </c>
      <c r="M236" t="s">
        <v>582</v>
      </c>
      <c r="N236" t="s">
        <v>216</v>
      </c>
      <c r="O236" s="57">
        <v>46239.476354166669</v>
      </c>
      <c r="P236" s="57">
        <v>46241.463807870372</v>
      </c>
      <c r="Q236">
        <v>69359002</v>
      </c>
      <c r="S236">
        <v>152413167537</v>
      </c>
      <c r="T236" t="s">
        <v>1888</v>
      </c>
      <c r="U236" t="s">
        <v>1889</v>
      </c>
      <c r="V236" t="s">
        <v>1890</v>
      </c>
      <c r="Z236">
        <v>112.7520883</v>
      </c>
      <c r="AA236">
        <v>-7.2574718999999996</v>
      </c>
      <c r="AB236" t="s">
        <v>1891</v>
      </c>
      <c r="AC236" t="s">
        <v>1059</v>
      </c>
      <c r="AL236" t="s">
        <v>218</v>
      </c>
      <c r="AM236" t="s">
        <v>1892</v>
      </c>
      <c r="AN236" t="s">
        <v>6</v>
      </c>
      <c r="AO236" s="57">
        <v>46150.486030092594</v>
      </c>
      <c r="AP236" s="57">
        <v>46240.333333333336</v>
      </c>
      <c r="AQ236" t="s">
        <v>930</v>
      </c>
      <c r="AR236" t="s">
        <v>14</v>
      </c>
      <c r="AS236" t="s">
        <v>610</v>
      </c>
      <c r="AT236" t="s">
        <v>231</v>
      </c>
      <c r="AV236" t="s">
        <v>4835</v>
      </c>
      <c r="AW236" t="s">
        <v>1126</v>
      </c>
      <c r="AX236" t="s">
        <v>223</v>
      </c>
      <c r="BA236" s="57">
        <v>46240.333333333336</v>
      </c>
      <c r="BB236" t="s">
        <v>1892</v>
      </c>
      <c r="BF236" s="6" t="e">
        <f t="shared" si="9"/>
        <v>#NUM!</v>
      </c>
      <c r="BG236" t="e">
        <f t="shared" si="10"/>
        <v>#NUM!</v>
      </c>
      <c r="BH236" t="e">
        <f t="shared" si="11"/>
        <v>#NUM!</v>
      </c>
      <c r="BI236" t="str">
        <f>VLOOKUP(H236,Sheet2!$A$1:$B$270,2,FALSE)</f>
        <v>SURABAYA SELATAN</v>
      </c>
    </row>
    <row r="237" spans="1:61">
      <c r="A237">
        <v>236</v>
      </c>
      <c r="B237">
        <v>1002511881</v>
      </c>
      <c r="C237">
        <v>3</v>
      </c>
      <c r="D237" t="s">
        <v>51</v>
      </c>
      <c r="E237">
        <v>4</v>
      </c>
      <c r="F237" t="s">
        <v>275</v>
      </c>
      <c r="G237" t="s">
        <v>275</v>
      </c>
      <c r="H237" t="s">
        <v>987</v>
      </c>
      <c r="I237" t="s">
        <v>213</v>
      </c>
      <c r="J237" t="s">
        <v>214</v>
      </c>
      <c r="K237" t="s">
        <v>149</v>
      </c>
      <c r="L237" t="s">
        <v>215</v>
      </c>
      <c r="M237" t="s">
        <v>76</v>
      </c>
      <c r="N237" t="s">
        <v>216</v>
      </c>
      <c r="O237" s="57">
        <v>46240.452037037037</v>
      </c>
      <c r="P237" s="57">
        <v>46241.657222222224</v>
      </c>
      <c r="Q237">
        <v>69359765</v>
      </c>
      <c r="S237">
        <v>142401145984</v>
      </c>
      <c r="T237" t="s">
        <v>1893</v>
      </c>
      <c r="U237" t="s">
        <v>1894</v>
      </c>
      <c r="V237" t="s">
        <v>1895</v>
      </c>
      <c r="Z237">
        <v>110.8797488</v>
      </c>
      <c r="AA237">
        <v>-6.8147047000000001</v>
      </c>
      <c r="AB237" t="s">
        <v>1896</v>
      </c>
      <c r="AC237" t="s">
        <v>237</v>
      </c>
      <c r="AL237" t="s">
        <v>218</v>
      </c>
      <c r="AM237" t="s">
        <v>1897</v>
      </c>
      <c r="AN237" t="s">
        <v>6</v>
      </c>
      <c r="AO237" s="57">
        <v>46181.455231481479</v>
      </c>
      <c r="AP237" s="57">
        <v>46241.333333333336</v>
      </c>
      <c r="AR237" t="s">
        <v>219</v>
      </c>
      <c r="AS237" t="s">
        <v>220</v>
      </c>
      <c r="AT237" t="s">
        <v>231</v>
      </c>
      <c r="AU237">
        <v>20260807</v>
      </c>
      <c r="AV237" t="s">
        <v>222</v>
      </c>
      <c r="AW237" t="s">
        <v>1070</v>
      </c>
      <c r="AX237" t="s">
        <v>223</v>
      </c>
      <c r="BA237" s="57">
        <v>46241.333333333336</v>
      </c>
      <c r="BB237" t="s">
        <v>1897</v>
      </c>
      <c r="BC237">
        <v>2026</v>
      </c>
      <c r="BD237">
        <v>8</v>
      </c>
      <c r="BE237">
        <v>7</v>
      </c>
      <c r="BF237" s="6">
        <f t="shared" si="9"/>
        <v>46241</v>
      </c>
      <c r="BG237">
        <f t="shared" si="10"/>
        <v>-0.33333333333575865</v>
      </c>
      <c r="BH237" t="str">
        <f t="shared" si="11"/>
        <v>COMPLY</v>
      </c>
      <c r="BI237" t="e">
        <f>VLOOKUP(H237,Sheet2!$A$1:$B$270,2,FALSE)</f>
        <v>#N/A</v>
      </c>
    </row>
    <row r="238" spans="1:61">
      <c r="A238">
        <v>237</v>
      </c>
      <c r="B238">
        <v>1002514156</v>
      </c>
      <c r="C238">
        <v>3</v>
      </c>
      <c r="D238" t="s">
        <v>55</v>
      </c>
      <c r="E238">
        <v>5</v>
      </c>
      <c r="F238" t="s">
        <v>267</v>
      </c>
      <c r="G238" t="s">
        <v>125</v>
      </c>
      <c r="H238" t="s">
        <v>417</v>
      </c>
      <c r="I238" t="s">
        <v>213</v>
      </c>
      <c r="J238" t="s">
        <v>214</v>
      </c>
      <c r="K238" t="s">
        <v>149</v>
      </c>
      <c r="M238" t="s">
        <v>76</v>
      </c>
      <c r="N238" t="s">
        <v>216</v>
      </c>
      <c r="O238" s="57">
        <v>46241.445486111108</v>
      </c>
      <c r="P238" s="57">
        <v>46243.874293981484</v>
      </c>
      <c r="Q238">
        <v>69360591</v>
      </c>
      <c r="S238">
        <v>152433910086</v>
      </c>
      <c r="T238" t="s">
        <v>4836</v>
      </c>
      <c r="U238" t="s">
        <v>3220</v>
      </c>
      <c r="V238" t="s">
        <v>4837</v>
      </c>
      <c r="Z238">
        <v>112.40271540000001</v>
      </c>
      <c r="AA238">
        <v>-7.1229563000000002</v>
      </c>
      <c r="AB238" t="s">
        <v>4838</v>
      </c>
      <c r="AC238" t="s">
        <v>230</v>
      </c>
      <c r="AL238" t="s">
        <v>218</v>
      </c>
      <c r="AM238" t="s">
        <v>4839</v>
      </c>
      <c r="AN238" t="s">
        <v>6</v>
      </c>
      <c r="AO238" s="57">
        <v>46211.455092592594</v>
      </c>
      <c r="AP238" s="57">
        <v>46243.416666666664</v>
      </c>
      <c r="AR238" t="s">
        <v>219</v>
      </c>
      <c r="AS238" t="s">
        <v>125</v>
      </c>
      <c r="AT238" t="s">
        <v>231</v>
      </c>
      <c r="AU238">
        <v>20260809</v>
      </c>
      <c r="AV238" t="s">
        <v>222</v>
      </c>
      <c r="AW238" t="s">
        <v>1016</v>
      </c>
      <c r="AX238" t="s">
        <v>223</v>
      </c>
      <c r="BA238" s="57">
        <v>46243.416666666664</v>
      </c>
      <c r="BB238" t="s">
        <v>4839</v>
      </c>
      <c r="BC238">
        <v>2026</v>
      </c>
      <c r="BD238">
        <v>8</v>
      </c>
      <c r="BE238">
        <v>9</v>
      </c>
      <c r="BF238" s="6">
        <f t="shared" si="9"/>
        <v>46243</v>
      </c>
      <c r="BG238">
        <f t="shared" si="10"/>
        <v>-0.41666666666424135</v>
      </c>
      <c r="BH238" t="str">
        <f t="shared" si="11"/>
        <v>COMPLY</v>
      </c>
      <c r="BI238" t="str">
        <f>VLOOKUP(H238,Sheet2!$A$1:$B$270,2,FALSE)</f>
        <v>GRESIK</v>
      </c>
    </row>
    <row r="239" spans="1:61">
      <c r="A239">
        <v>238</v>
      </c>
      <c r="B239">
        <v>1002516658</v>
      </c>
      <c r="C239">
        <v>3</v>
      </c>
      <c r="D239" t="s">
        <v>49</v>
      </c>
      <c r="E239">
        <v>4</v>
      </c>
      <c r="F239" t="s">
        <v>253</v>
      </c>
      <c r="G239" t="s">
        <v>966</v>
      </c>
      <c r="H239" t="s">
        <v>4840</v>
      </c>
      <c r="I239" t="s">
        <v>213</v>
      </c>
      <c r="J239" t="s">
        <v>214</v>
      </c>
      <c r="K239" t="s">
        <v>149</v>
      </c>
      <c r="L239" t="s">
        <v>215</v>
      </c>
      <c r="M239" t="s">
        <v>76</v>
      </c>
      <c r="N239" t="s">
        <v>216</v>
      </c>
      <c r="O239" s="57">
        <v>46243.818032407406</v>
      </c>
      <c r="P239" s="57">
        <v>46244.700046296297</v>
      </c>
      <c r="Q239">
        <v>69362010</v>
      </c>
      <c r="S239">
        <v>142200200880</v>
      </c>
      <c r="T239" t="s">
        <v>4841</v>
      </c>
      <c r="U239" t="s">
        <v>6423</v>
      </c>
      <c r="V239" t="s">
        <v>4842</v>
      </c>
      <c r="Z239">
        <v>109.90411400000001</v>
      </c>
      <c r="AA239">
        <v>-6.9839830000000003</v>
      </c>
      <c r="AB239" t="s">
        <v>4843</v>
      </c>
      <c r="AC239" t="s">
        <v>237</v>
      </c>
      <c r="AL239" t="s">
        <v>218</v>
      </c>
      <c r="AM239" t="s">
        <v>4844</v>
      </c>
      <c r="AN239" t="s">
        <v>6</v>
      </c>
      <c r="AO239" s="57">
        <v>46273.819409722222</v>
      </c>
      <c r="AP239" s="57">
        <v>46245.333333333336</v>
      </c>
      <c r="AR239" t="s">
        <v>219</v>
      </c>
      <c r="AS239" t="s">
        <v>4845</v>
      </c>
      <c r="AT239" t="s">
        <v>231</v>
      </c>
      <c r="AU239">
        <v>20260810</v>
      </c>
      <c r="AV239" t="s">
        <v>222</v>
      </c>
      <c r="AW239" t="s">
        <v>1060</v>
      </c>
      <c r="AX239" t="s">
        <v>223</v>
      </c>
      <c r="BA239" s="57">
        <v>46245.333333333336</v>
      </c>
      <c r="BB239" t="s">
        <v>4844</v>
      </c>
      <c r="BC239">
        <v>2026</v>
      </c>
      <c r="BD239">
        <v>8</v>
      </c>
      <c r="BE239">
        <v>10</v>
      </c>
      <c r="BF239" s="6">
        <f t="shared" si="9"/>
        <v>46244</v>
      </c>
      <c r="BG239">
        <f t="shared" si="10"/>
        <v>-1.3333333333357587</v>
      </c>
      <c r="BH239" t="str">
        <f t="shared" si="11"/>
        <v>COMPLY</v>
      </c>
      <c r="BI239" t="e">
        <f>VLOOKUP(H239,Sheet2!$A$1:$B$270,2,FALSE)</f>
        <v>#N/A</v>
      </c>
    </row>
    <row r="240" spans="1:61">
      <c r="A240">
        <v>239</v>
      </c>
      <c r="B240">
        <v>1002509444</v>
      </c>
      <c r="C240">
        <v>3</v>
      </c>
      <c r="D240" t="s">
        <v>45</v>
      </c>
      <c r="E240">
        <v>5</v>
      </c>
      <c r="F240" t="s">
        <v>211</v>
      </c>
      <c r="G240" t="s">
        <v>110</v>
      </c>
      <c r="H240" t="s">
        <v>321</v>
      </c>
      <c r="I240" t="s">
        <v>213</v>
      </c>
      <c r="J240" t="s">
        <v>214</v>
      </c>
      <c r="K240" t="s">
        <v>149</v>
      </c>
      <c r="L240" t="s">
        <v>215</v>
      </c>
      <c r="M240" t="s">
        <v>582</v>
      </c>
      <c r="N240" t="s">
        <v>216</v>
      </c>
      <c r="O240" s="57">
        <v>46238.784675925926</v>
      </c>
      <c r="P240" s="57">
        <v>46241.378495370373</v>
      </c>
      <c r="Q240">
        <v>69358680</v>
      </c>
      <c r="S240">
        <v>172611786068</v>
      </c>
      <c r="T240" t="s">
        <v>1898</v>
      </c>
      <c r="U240" t="s">
        <v>1899</v>
      </c>
      <c r="V240" t="s">
        <v>1900</v>
      </c>
      <c r="Z240">
        <v>118.460622817253</v>
      </c>
      <c r="AA240">
        <v>-8.5288489031855708</v>
      </c>
      <c r="AB240" t="s">
        <v>1901</v>
      </c>
      <c r="AC240" t="s">
        <v>237</v>
      </c>
      <c r="AL240" t="s">
        <v>218</v>
      </c>
      <c r="AM240" t="s">
        <v>1902</v>
      </c>
      <c r="AN240" t="s">
        <v>6</v>
      </c>
      <c r="AO240" s="57">
        <v>46120.788576388892</v>
      </c>
      <c r="AP240" s="57">
        <v>46239.625</v>
      </c>
      <c r="AR240" t="s">
        <v>14</v>
      </c>
      <c r="AS240" t="s">
        <v>603</v>
      </c>
      <c r="AT240" t="s">
        <v>231</v>
      </c>
      <c r="AV240" t="s">
        <v>4846</v>
      </c>
      <c r="AW240" t="s">
        <v>1056</v>
      </c>
      <c r="AX240" t="s">
        <v>223</v>
      </c>
      <c r="BA240" s="57">
        <v>46239.625</v>
      </c>
      <c r="BB240" t="s">
        <v>1902</v>
      </c>
      <c r="BF240" s="6" t="e">
        <f t="shared" si="9"/>
        <v>#NUM!</v>
      </c>
      <c r="BG240" t="e">
        <f t="shared" si="10"/>
        <v>#NUM!</v>
      </c>
      <c r="BH240" t="e">
        <f t="shared" si="11"/>
        <v>#NUM!</v>
      </c>
      <c r="BI240" t="str">
        <f>VLOOKUP(H240,Sheet2!$A$1:$B$270,2,FALSE)</f>
        <v>BIMA</v>
      </c>
    </row>
    <row r="241" spans="1:61">
      <c r="A241">
        <v>240</v>
      </c>
      <c r="B241">
        <v>1002506038</v>
      </c>
      <c r="C241">
        <v>3</v>
      </c>
      <c r="D241" t="s">
        <v>45</v>
      </c>
      <c r="E241">
        <v>5</v>
      </c>
      <c r="F241" t="s">
        <v>211</v>
      </c>
      <c r="G241" t="s">
        <v>112</v>
      </c>
      <c r="H241" t="s">
        <v>244</v>
      </c>
      <c r="I241" t="s">
        <v>213</v>
      </c>
      <c r="J241" t="s">
        <v>214</v>
      </c>
      <c r="K241" t="s">
        <v>149</v>
      </c>
      <c r="M241" t="s">
        <v>76</v>
      </c>
      <c r="N241" t="s">
        <v>216</v>
      </c>
      <c r="O241" s="57">
        <v>46237.545381944445</v>
      </c>
      <c r="P241" s="57">
        <v>46237.881643518522</v>
      </c>
      <c r="Q241">
        <v>69356809</v>
      </c>
      <c r="S241">
        <v>172605804076</v>
      </c>
      <c r="T241" t="s">
        <v>1903</v>
      </c>
      <c r="U241" t="s">
        <v>1904</v>
      </c>
      <c r="V241" t="s">
        <v>1905</v>
      </c>
      <c r="Z241">
        <v>116.1636649</v>
      </c>
      <c r="AA241">
        <v>-8.5731260999999996</v>
      </c>
      <c r="AB241" t="s">
        <v>1906</v>
      </c>
      <c r="AC241" t="s">
        <v>292</v>
      </c>
      <c r="AL241" t="s">
        <v>218</v>
      </c>
      <c r="AM241" t="s">
        <v>1907</v>
      </c>
      <c r="AN241" t="s">
        <v>6</v>
      </c>
      <c r="AO241" s="57">
        <v>46089.549050925925</v>
      </c>
      <c r="AR241" t="s">
        <v>219</v>
      </c>
      <c r="AS241" t="s">
        <v>220</v>
      </c>
      <c r="AT241" t="s">
        <v>231</v>
      </c>
      <c r="AU241">
        <v>20260803</v>
      </c>
      <c r="AV241" t="s">
        <v>222</v>
      </c>
      <c r="AW241" t="s">
        <v>601</v>
      </c>
      <c r="AX241" t="s">
        <v>223</v>
      </c>
      <c r="BA241" s="57">
        <v>46237.291666666664</v>
      </c>
      <c r="BB241" t="s">
        <v>1907</v>
      </c>
      <c r="BC241">
        <v>2026</v>
      </c>
      <c r="BD241">
        <v>8</v>
      </c>
      <c r="BE241">
        <v>3</v>
      </c>
      <c r="BF241" s="6">
        <f t="shared" si="9"/>
        <v>46237</v>
      </c>
      <c r="BG241">
        <f t="shared" si="10"/>
        <v>-0.29166666666424135</v>
      </c>
      <c r="BH241" t="str">
        <f t="shared" si="11"/>
        <v>COMPLY</v>
      </c>
      <c r="BI241" t="str">
        <f>VLOOKUP(H241,Sheet2!$A$1:$B$270,2,FALSE)</f>
        <v>MATARAM</v>
      </c>
    </row>
    <row r="242" spans="1:61">
      <c r="A242">
        <v>241</v>
      </c>
      <c r="B242">
        <v>1002504505</v>
      </c>
      <c r="C242">
        <v>3</v>
      </c>
      <c r="D242" t="s">
        <v>55</v>
      </c>
      <c r="E242">
        <v>5</v>
      </c>
      <c r="F242" t="s">
        <v>228</v>
      </c>
      <c r="G242" t="s">
        <v>121</v>
      </c>
      <c r="H242" t="s">
        <v>286</v>
      </c>
      <c r="I242" t="s">
        <v>213</v>
      </c>
      <c r="J242" t="s">
        <v>214</v>
      </c>
      <c r="K242" t="s">
        <v>149</v>
      </c>
      <c r="L242" t="s">
        <v>215</v>
      </c>
      <c r="M242" t="s">
        <v>582</v>
      </c>
      <c r="N242" t="s">
        <v>216</v>
      </c>
      <c r="O242" s="57">
        <v>46235.511759259258</v>
      </c>
      <c r="P242" s="57">
        <v>46240.427870370368</v>
      </c>
      <c r="Q242">
        <v>69356710</v>
      </c>
      <c r="S242">
        <v>152437905567</v>
      </c>
      <c r="T242" t="s">
        <v>1908</v>
      </c>
      <c r="U242" t="s">
        <v>1909</v>
      </c>
      <c r="V242" t="s">
        <v>1910</v>
      </c>
      <c r="Z242">
        <v>113.146657124161</v>
      </c>
      <c r="AA242">
        <v>-6.9156510451016402</v>
      </c>
      <c r="AB242" t="s">
        <v>1911</v>
      </c>
      <c r="AC242" t="s">
        <v>217</v>
      </c>
      <c r="AL242" t="s">
        <v>218</v>
      </c>
      <c r="AM242" t="s">
        <v>1912</v>
      </c>
      <c r="AN242" t="s">
        <v>6</v>
      </c>
      <c r="AO242" s="57">
        <v>46030.517465277779</v>
      </c>
      <c r="AP242" s="57">
        <v>46236.541666666664</v>
      </c>
      <c r="AQ242" t="s">
        <v>249</v>
      </c>
      <c r="AR242" t="s">
        <v>14</v>
      </c>
      <c r="AS242" t="s">
        <v>220</v>
      </c>
      <c r="AT242" t="s">
        <v>221</v>
      </c>
      <c r="AV242" t="s">
        <v>1913</v>
      </c>
      <c r="AW242" t="s">
        <v>1024</v>
      </c>
      <c r="AX242" t="s">
        <v>223</v>
      </c>
      <c r="BA242" s="57">
        <v>46236.541666666664</v>
      </c>
      <c r="BB242" t="s">
        <v>1912</v>
      </c>
      <c r="BF242" s="6" t="e">
        <f t="shared" si="9"/>
        <v>#NUM!</v>
      </c>
      <c r="BG242" t="e">
        <f t="shared" si="10"/>
        <v>#NUM!</v>
      </c>
      <c r="BH242" t="e">
        <f t="shared" si="11"/>
        <v>#NUM!</v>
      </c>
      <c r="BI242" t="str">
        <f>VLOOKUP(H242,Sheet2!$A$1:$B$270,2,FALSE)</f>
        <v>MADURA</v>
      </c>
    </row>
    <row r="243" spans="1:61">
      <c r="A243">
        <v>242</v>
      </c>
      <c r="B243">
        <v>1002507307</v>
      </c>
      <c r="C243">
        <v>3</v>
      </c>
      <c r="D243" t="s">
        <v>59</v>
      </c>
      <c r="E243">
        <v>4</v>
      </c>
      <c r="F243" t="s">
        <v>243</v>
      </c>
      <c r="G243" t="s">
        <v>262</v>
      </c>
      <c r="H243" t="s">
        <v>263</v>
      </c>
      <c r="I243" t="s">
        <v>213</v>
      </c>
      <c r="J243" t="s">
        <v>214</v>
      </c>
      <c r="K243" t="s">
        <v>149</v>
      </c>
      <c r="M243" t="s">
        <v>236</v>
      </c>
      <c r="N243" t="s">
        <v>216</v>
      </c>
      <c r="O243" s="57">
        <v>46238.42696759259</v>
      </c>
      <c r="P243" s="57">
        <v>46242.084050925929</v>
      </c>
      <c r="Q243">
        <v>69358049</v>
      </c>
      <c r="S243">
        <v>141373127378</v>
      </c>
      <c r="T243" t="s">
        <v>1914</v>
      </c>
      <c r="U243" t="s">
        <v>1915</v>
      </c>
      <c r="Z243">
        <v>109.926529968709</v>
      </c>
      <c r="AA243">
        <v>-7.2733716078933801</v>
      </c>
      <c r="AB243" t="s">
        <v>1916</v>
      </c>
      <c r="AC243" t="s">
        <v>293</v>
      </c>
      <c r="AO243" s="57">
        <v>46120.434398148151</v>
      </c>
      <c r="AR243" t="s">
        <v>314</v>
      </c>
      <c r="AS243" t="s">
        <v>220</v>
      </c>
      <c r="AT243" t="s">
        <v>231</v>
      </c>
      <c r="AV243" t="s">
        <v>931</v>
      </c>
      <c r="AW243" t="s">
        <v>566</v>
      </c>
      <c r="AX243" t="s">
        <v>223</v>
      </c>
      <c r="AZ243" t="s">
        <v>931</v>
      </c>
      <c r="BF243" s="6" t="e">
        <f t="shared" si="9"/>
        <v>#NUM!</v>
      </c>
      <c r="BG243" t="e">
        <f t="shared" si="10"/>
        <v>#NUM!</v>
      </c>
      <c r="BH243" t="e">
        <f t="shared" si="11"/>
        <v>#NUM!</v>
      </c>
      <c r="BI243" t="e">
        <f>VLOOKUP(H243,Sheet2!$A$1:$B$270,2,FALSE)</f>
        <v>#N/A</v>
      </c>
    </row>
    <row r="244" spans="1:61">
      <c r="A244">
        <v>243</v>
      </c>
      <c r="B244">
        <v>1002514804</v>
      </c>
      <c r="C244">
        <v>3</v>
      </c>
      <c r="D244" t="s">
        <v>42</v>
      </c>
      <c r="E244">
        <v>5</v>
      </c>
      <c r="F244" t="s">
        <v>233</v>
      </c>
      <c r="G244" t="s">
        <v>101</v>
      </c>
      <c r="H244" t="s">
        <v>392</v>
      </c>
      <c r="I244" t="s">
        <v>213</v>
      </c>
      <c r="J244" t="s">
        <v>214</v>
      </c>
      <c r="K244" t="s">
        <v>149</v>
      </c>
      <c r="M244" t="s">
        <v>76</v>
      </c>
      <c r="N244" t="s">
        <v>216</v>
      </c>
      <c r="O244" s="57">
        <v>46241.596261574072</v>
      </c>
      <c r="P244" s="57">
        <v>46242.83902777778</v>
      </c>
      <c r="Q244">
        <v>69360870</v>
      </c>
      <c r="S244">
        <v>152317261828</v>
      </c>
      <c r="T244" t="s">
        <v>4512</v>
      </c>
      <c r="U244" t="s">
        <v>4513</v>
      </c>
      <c r="V244" t="s">
        <v>4847</v>
      </c>
      <c r="Z244">
        <v>112.73942409999999</v>
      </c>
      <c r="AA244">
        <v>-7.4124081000000004</v>
      </c>
      <c r="AB244" t="s">
        <v>4515</v>
      </c>
      <c r="AC244" t="s">
        <v>230</v>
      </c>
      <c r="AL244" t="s">
        <v>218</v>
      </c>
      <c r="AM244" t="s">
        <v>4848</v>
      </c>
      <c r="AN244" t="s">
        <v>6</v>
      </c>
      <c r="AO244" s="57">
        <v>46211.601087962961</v>
      </c>
      <c r="AP244" s="57">
        <v>46242.541666666664</v>
      </c>
      <c r="AR244" t="s">
        <v>219</v>
      </c>
      <c r="AS244" t="s">
        <v>669</v>
      </c>
      <c r="AT244" t="s">
        <v>231</v>
      </c>
      <c r="AU244">
        <v>20260808</v>
      </c>
      <c r="AV244" t="s">
        <v>222</v>
      </c>
      <c r="AW244" t="s">
        <v>566</v>
      </c>
      <c r="AX244" t="s">
        <v>223</v>
      </c>
      <c r="BA244" s="57">
        <v>46242.541666666664</v>
      </c>
      <c r="BB244" t="s">
        <v>4848</v>
      </c>
      <c r="BC244">
        <v>2026</v>
      </c>
      <c r="BD244">
        <v>8</v>
      </c>
      <c r="BE244">
        <v>8</v>
      </c>
      <c r="BF244" s="6">
        <f t="shared" si="9"/>
        <v>46242</v>
      </c>
      <c r="BG244">
        <f t="shared" si="10"/>
        <v>-0.54166666666424135</v>
      </c>
      <c r="BH244" t="str">
        <f t="shared" si="11"/>
        <v>COMPLY</v>
      </c>
      <c r="BI244" t="str">
        <f>VLOOKUP(H244,Sheet2!$A$1:$B$270,2,FALSE)</f>
        <v>SIDOARJO</v>
      </c>
    </row>
    <row r="245" spans="1:61">
      <c r="A245">
        <v>244</v>
      </c>
      <c r="B245">
        <v>1002507588</v>
      </c>
      <c r="C245">
        <v>3</v>
      </c>
      <c r="D245" t="s">
        <v>42</v>
      </c>
      <c r="E245">
        <v>5</v>
      </c>
      <c r="F245" t="s">
        <v>233</v>
      </c>
      <c r="G245" t="s">
        <v>103</v>
      </c>
      <c r="H245" t="s">
        <v>403</v>
      </c>
      <c r="I245" t="s">
        <v>213</v>
      </c>
      <c r="J245" t="s">
        <v>214</v>
      </c>
      <c r="K245" t="s">
        <v>149</v>
      </c>
      <c r="M245" t="s">
        <v>76</v>
      </c>
      <c r="N245" t="s">
        <v>216</v>
      </c>
      <c r="O245" s="57">
        <v>46238.457858796297</v>
      </c>
      <c r="P245" s="57">
        <v>46238.64271990741</v>
      </c>
      <c r="Q245">
        <v>69358105</v>
      </c>
      <c r="S245">
        <v>152318240368</v>
      </c>
      <c r="T245" t="s">
        <v>1917</v>
      </c>
      <c r="U245" t="s">
        <v>1568</v>
      </c>
      <c r="V245" t="s">
        <v>1918</v>
      </c>
      <c r="Z245">
        <v>112.2322135</v>
      </c>
      <c r="AA245">
        <v>-7.5205311000000004</v>
      </c>
      <c r="AB245" t="s">
        <v>1919</v>
      </c>
      <c r="AC245" t="s">
        <v>230</v>
      </c>
      <c r="AL245" t="s">
        <v>218</v>
      </c>
      <c r="AM245" t="s">
        <v>1920</v>
      </c>
      <c r="AN245" t="s">
        <v>6</v>
      </c>
      <c r="AO245" s="57">
        <v>46120.465902777774</v>
      </c>
      <c r="AP245" s="57">
        <v>46239.333333333336</v>
      </c>
      <c r="AR245" t="s">
        <v>219</v>
      </c>
      <c r="AS245" t="s">
        <v>103</v>
      </c>
      <c r="AT245" t="s">
        <v>231</v>
      </c>
      <c r="AU245">
        <v>20260804</v>
      </c>
      <c r="AV245" t="s">
        <v>222</v>
      </c>
      <c r="AW245" t="s">
        <v>566</v>
      </c>
      <c r="AX245" t="s">
        <v>223</v>
      </c>
      <c r="BA245" s="57">
        <v>46239.333333333336</v>
      </c>
      <c r="BB245" t="s">
        <v>1920</v>
      </c>
      <c r="BC245">
        <v>2026</v>
      </c>
      <c r="BD245">
        <v>8</v>
      </c>
      <c r="BE245">
        <v>4</v>
      </c>
      <c r="BF245" s="6">
        <f t="shared" si="9"/>
        <v>46238</v>
      </c>
      <c r="BG245">
        <f t="shared" si="10"/>
        <v>-1.3333333333357587</v>
      </c>
      <c r="BH245" t="str">
        <f t="shared" si="11"/>
        <v>COMPLY</v>
      </c>
      <c r="BI245" t="str">
        <f>VLOOKUP(H245,Sheet2!$A$1:$B$270,2,FALSE)</f>
        <v>MOJOKERTO</v>
      </c>
    </row>
    <row r="246" spans="1:61">
      <c r="A246">
        <v>245</v>
      </c>
      <c r="B246">
        <v>1002506541</v>
      </c>
      <c r="C246">
        <v>3</v>
      </c>
      <c r="D246" t="s">
        <v>38</v>
      </c>
      <c r="E246">
        <v>5</v>
      </c>
      <c r="F246" t="s">
        <v>92</v>
      </c>
      <c r="G246" t="s">
        <v>97</v>
      </c>
      <c r="H246" t="s">
        <v>402</v>
      </c>
      <c r="I246" t="s">
        <v>213</v>
      </c>
      <c r="J246" t="s">
        <v>214</v>
      </c>
      <c r="K246" t="s">
        <v>149</v>
      </c>
      <c r="L246" t="s">
        <v>215</v>
      </c>
      <c r="M246" t="s">
        <v>971</v>
      </c>
      <c r="N246" t="s">
        <v>216</v>
      </c>
      <c r="O246" s="57">
        <v>46237.697187500002</v>
      </c>
      <c r="P246" s="57">
        <v>46239.363969907405</v>
      </c>
      <c r="Q246">
        <v>69357756</v>
      </c>
      <c r="S246">
        <v>152645203669</v>
      </c>
      <c r="T246" t="s">
        <v>1921</v>
      </c>
      <c r="U246" t="s">
        <v>1922</v>
      </c>
      <c r="V246" t="s">
        <v>1923</v>
      </c>
      <c r="Z246">
        <v>111.685762545891</v>
      </c>
      <c r="AA246">
        <v>-6.9184010071025304</v>
      </c>
      <c r="AB246" t="s">
        <v>1924</v>
      </c>
      <c r="AC246" t="s">
        <v>237</v>
      </c>
      <c r="AL246" t="s">
        <v>218</v>
      </c>
      <c r="AM246" t="s">
        <v>1681</v>
      </c>
      <c r="AN246" t="s">
        <v>6</v>
      </c>
      <c r="AO246" s="57">
        <v>46089.704780092594</v>
      </c>
      <c r="AP246" s="57">
        <v>46238.541666666664</v>
      </c>
      <c r="AQ246" t="s">
        <v>249</v>
      </c>
      <c r="AR246" t="s">
        <v>12</v>
      </c>
      <c r="AS246" t="s">
        <v>927</v>
      </c>
      <c r="AT246" t="s">
        <v>231</v>
      </c>
      <c r="AV246" t="s">
        <v>950</v>
      </c>
      <c r="AW246" t="s">
        <v>1060</v>
      </c>
      <c r="AX246" t="s">
        <v>223</v>
      </c>
      <c r="BA246" s="57">
        <v>46238.541666666664</v>
      </c>
      <c r="BB246" t="s">
        <v>1681</v>
      </c>
      <c r="BF246" s="6" t="e">
        <f t="shared" si="9"/>
        <v>#NUM!</v>
      </c>
      <c r="BG246" t="e">
        <f t="shared" si="10"/>
        <v>#NUM!</v>
      </c>
      <c r="BH246" t="e">
        <f t="shared" si="11"/>
        <v>#NUM!</v>
      </c>
      <c r="BI246" t="str">
        <f>VLOOKUP(H246,Sheet2!$A$1:$B$270,2,FALSE)</f>
        <v>BOJONEGORO</v>
      </c>
    </row>
    <row r="247" spans="1:61">
      <c r="A247">
        <v>246</v>
      </c>
      <c r="B247">
        <v>1002505565</v>
      </c>
      <c r="C247">
        <v>3</v>
      </c>
      <c r="D247" t="s">
        <v>42</v>
      </c>
      <c r="E247">
        <v>5</v>
      </c>
      <c r="F247" t="s">
        <v>106</v>
      </c>
      <c r="G247" t="s">
        <v>104</v>
      </c>
      <c r="H247" t="s">
        <v>509</v>
      </c>
      <c r="I247" t="s">
        <v>213</v>
      </c>
      <c r="J247" t="s">
        <v>214</v>
      </c>
      <c r="K247" t="s">
        <v>149</v>
      </c>
      <c r="M247" t="s">
        <v>76</v>
      </c>
      <c r="N247" t="s">
        <v>216</v>
      </c>
      <c r="O247" s="57">
        <v>46237.376701388886</v>
      </c>
      <c r="P247" s="57">
        <v>46239.012326388889</v>
      </c>
      <c r="Q247">
        <v>69357196</v>
      </c>
      <c r="S247">
        <v>152542208040</v>
      </c>
      <c r="T247" t="s">
        <v>1925</v>
      </c>
      <c r="U247" t="s">
        <v>1926</v>
      </c>
      <c r="V247" t="s">
        <v>1927</v>
      </c>
      <c r="Z247">
        <v>112.9506734</v>
      </c>
      <c r="AA247">
        <v>-8.2702948000000003</v>
      </c>
      <c r="AB247" t="s">
        <v>1928</v>
      </c>
      <c r="AC247" t="s">
        <v>230</v>
      </c>
      <c r="AL247" t="s">
        <v>218</v>
      </c>
      <c r="AM247" t="s">
        <v>1929</v>
      </c>
      <c r="AN247" t="s">
        <v>6</v>
      </c>
      <c r="AO247" s="57">
        <v>46089.392812500002</v>
      </c>
      <c r="AP247" s="57">
        <v>46238.333333333336</v>
      </c>
      <c r="AR247" t="s">
        <v>219</v>
      </c>
      <c r="AS247" t="s">
        <v>220</v>
      </c>
      <c r="AT247" t="s">
        <v>221</v>
      </c>
      <c r="AU247">
        <v>20260805</v>
      </c>
      <c r="AV247" t="s">
        <v>222</v>
      </c>
      <c r="AW247" t="s">
        <v>566</v>
      </c>
      <c r="AX247" t="s">
        <v>223</v>
      </c>
      <c r="BA247" s="57">
        <v>46238.333333333336</v>
      </c>
      <c r="BB247" t="s">
        <v>1929</v>
      </c>
      <c r="BC247">
        <v>2026</v>
      </c>
      <c r="BD247">
        <v>8</v>
      </c>
      <c r="BE247">
        <v>5</v>
      </c>
      <c r="BF247" s="6">
        <f t="shared" si="9"/>
        <v>46239</v>
      </c>
      <c r="BG247">
        <f t="shared" si="10"/>
        <v>0.66666666666424135</v>
      </c>
      <c r="BH247" t="str">
        <f t="shared" si="11"/>
        <v>COMPLY</v>
      </c>
      <c r="BI247" t="str">
        <f>VLOOKUP(H247,Sheet2!$A$1:$B$270,2,FALSE)</f>
        <v>PROBOLINGGO</v>
      </c>
    </row>
    <row r="248" spans="1:61">
      <c r="A248">
        <v>247</v>
      </c>
      <c r="B248">
        <v>1002507800</v>
      </c>
      <c r="C248">
        <v>3</v>
      </c>
      <c r="D248" t="s">
        <v>59</v>
      </c>
      <c r="E248">
        <v>4</v>
      </c>
      <c r="F248" t="s">
        <v>243</v>
      </c>
      <c r="G248" t="s">
        <v>921</v>
      </c>
      <c r="H248" t="s">
        <v>922</v>
      </c>
      <c r="I248" t="s">
        <v>213</v>
      </c>
      <c r="J248" t="s">
        <v>214</v>
      </c>
      <c r="K248" t="s">
        <v>149</v>
      </c>
      <c r="M248" t="s">
        <v>1930</v>
      </c>
      <c r="N248" t="s">
        <v>216</v>
      </c>
      <c r="O248" s="57">
        <v>46238.484189814815</v>
      </c>
      <c r="P248" s="57">
        <v>46238.486157407409</v>
      </c>
      <c r="Q248">
        <v>69358162</v>
      </c>
      <c r="S248">
        <v>142164113594</v>
      </c>
      <c r="T248" t="s">
        <v>1931</v>
      </c>
      <c r="Z248">
        <v>110.36586389999999</v>
      </c>
      <c r="AA248">
        <v>-7.5306443999999999</v>
      </c>
      <c r="AB248" t="s">
        <v>1932</v>
      </c>
      <c r="AC248" t="s">
        <v>292</v>
      </c>
      <c r="AO248" s="57">
        <v>46120.48636574074</v>
      </c>
      <c r="AS248" t="s">
        <v>220</v>
      </c>
      <c r="AT248" t="s">
        <v>231</v>
      </c>
      <c r="AV248" t="s">
        <v>1930</v>
      </c>
      <c r="AW248" t="s">
        <v>566</v>
      </c>
      <c r="AX248" t="s">
        <v>223</v>
      </c>
      <c r="BF248" s="6" t="e">
        <f t="shared" si="9"/>
        <v>#NUM!</v>
      </c>
      <c r="BG248" t="e">
        <f t="shared" si="10"/>
        <v>#NUM!</v>
      </c>
      <c r="BH248" t="e">
        <f t="shared" si="11"/>
        <v>#NUM!</v>
      </c>
      <c r="BI248" t="e">
        <f>VLOOKUP(H248,Sheet2!$A$1:$B$270,2,FALSE)</f>
        <v>#N/A</v>
      </c>
    </row>
    <row r="249" spans="1:61">
      <c r="A249">
        <v>248</v>
      </c>
      <c r="B249">
        <v>1002512148</v>
      </c>
      <c r="C249">
        <v>3</v>
      </c>
      <c r="D249" t="s">
        <v>42</v>
      </c>
      <c r="E249">
        <v>5</v>
      </c>
      <c r="F249" t="s">
        <v>233</v>
      </c>
      <c r="G249" t="s">
        <v>105</v>
      </c>
      <c r="H249" t="s">
        <v>301</v>
      </c>
      <c r="I249" t="s">
        <v>213</v>
      </c>
      <c r="J249" t="s">
        <v>214</v>
      </c>
      <c r="K249" t="s">
        <v>149</v>
      </c>
      <c r="L249" t="s">
        <v>215</v>
      </c>
      <c r="M249" t="s">
        <v>76</v>
      </c>
      <c r="N249" t="s">
        <v>216</v>
      </c>
      <c r="O249" s="57">
        <v>46240.493032407408</v>
      </c>
      <c r="P249" s="57">
        <v>46242.342881944445</v>
      </c>
      <c r="Q249">
        <v>69359885</v>
      </c>
      <c r="S249">
        <v>152313204401</v>
      </c>
      <c r="T249" t="s">
        <v>1933</v>
      </c>
      <c r="U249" t="s">
        <v>1934</v>
      </c>
      <c r="V249" t="s">
        <v>1935</v>
      </c>
      <c r="Z249">
        <v>112.43553199999999</v>
      </c>
      <c r="AA249">
        <v>-7.4510350000000001</v>
      </c>
      <c r="AB249" t="s">
        <v>1936</v>
      </c>
      <c r="AC249" t="s">
        <v>237</v>
      </c>
      <c r="AL249" t="s">
        <v>218</v>
      </c>
      <c r="AM249" t="s">
        <v>1937</v>
      </c>
      <c r="AN249" t="s">
        <v>6</v>
      </c>
      <c r="AO249" s="57">
        <v>46181.496516203704</v>
      </c>
      <c r="AP249" s="57">
        <v>46241.333333333336</v>
      </c>
      <c r="AR249" t="s">
        <v>219</v>
      </c>
      <c r="AS249" t="s">
        <v>105</v>
      </c>
      <c r="AT249" t="s">
        <v>231</v>
      </c>
      <c r="AU249">
        <v>20260808</v>
      </c>
      <c r="AV249" t="s">
        <v>222</v>
      </c>
      <c r="AW249" t="s">
        <v>1067</v>
      </c>
      <c r="AX249" t="s">
        <v>223</v>
      </c>
      <c r="BA249" s="57">
        <v>46241.333333333336</v>
      </c>
      <c r="BB249" t="s">
        <v>1937</v>
      </c>
      <c r="BC249">
        <v>2026</v>
      </c>
      <c r="BD249">
        <v>8</v>
      </c>
      <c r="BE249">
        <v>8</v>
      </c>
      <c r="BF249" s="6">
        <f t="shared" si="9"/>
        <v>46242</v>
      </c>
      <c r="BG249">
        <f t="shared" si="10"/>
        <v>0.66666666666424135</v>
      </c>
      <c r="BH249" t="str">
        <f t="shared" si="11"/>
        <v>COMPLY</v>
      </c>
      <c r="BI249" t="str">
        <f>VLOOKUP(H249,Sheet2!$A$1:$B$270,2,FALSE)</f>
        <v>MOJOKERTO</v>
      </c>
    </row>
    <row r="250" spans="1:61">
      <c r="A250">
        <v>249</v>
      </c>
      <c r="B250">
        <v>1002507813</v>
      </c>
      <c r="C250">
        <v>3</v>
      </c>
      <c r="D250" t="s">
        <v>45</v>
      </c>
      <c r="E250">
        <v>5</v>
      </c>
      <c r="F250" t="s">
        <v>211</v>
      </c>
      <c r="G250" t="s">
        <v>115</v>
      </c>
      <c r="H250" t="s">
        <v>281</v>
      </c>
      <c r="I250" t="s">
        <v>213</v>
      </c>
      <c r="J250" t="s">
        <v>214</v>
      </c>
      <c r="K250" t="s">
        <v>149</v>
      </c>
      <c r="L250" t="s">
        <v>215</v>
      </c>
      <c r="M250" t="s">
        <v>76</v>
      </c>
      <c r="N250" t="s">
        <v>216</v>
      </c>
      <c r="O250" s="57">
        <v>46238.484675925924</v>
      </c>
      <c r="P250" s="57">
        <v>46239.803043981483</v>
      </c>
      <c r="Q250">
        <v>69358168</v>
      </c>
      <c r="S250">
        <v>172603791531</v>
      </c>
      <c r="T250" t="s">
        <v>1938</v>
      </c>
      <c r="U250" t="s">
        <v>1939</v>
      </c>
      <c r="V250" t="s">
        <v>1940</v>
      </c>
      <c r="Z250">
        <v>116.241137087345</v>
      </c>
      <c r="AA250">
        <v>-8.7467539285934297</v>
      </c>
      <c r="AB250" t="s">
        <v>1941</v>
      </c>
      <c r="AC250" t="s">
        <v>217</v>
      </c>
      <c r="AL250" t="s">
        <v>218</v>
      </c>
      <c r="AM250" t="s">
        <v>1942</v>
      </c>
      <c r="AN250" t="s">
        <v>6</v>
      </c>
      <c r="AO250" s="57">
        <v>46120.48636574074</v>
      </c>
      <c r="AP250" s="57">
        <v>46239.333333333336</v>
      </c>
      <c r="AR250" t="s">
        <v>219</v>
      </c>
      <c r="AS250" t="s">
        <v>588</v>
      </c>
      <c r="AT250" t="s">
        <v>231</v>
      </c>
      <c r="AU250">
        <v>20260805</v>
      </c>
      <c r="AV250" t="s">
        <v>222</v>
      </c>
      <c r="AW250" t="s">
        <v>1056</v>
      </c>
      <c r="AX250" t="s">
        <v>223</v>
      </c>
      <c r="BA250" s="57">
        <v>46239.333333333336</v>
      </c>
      <c r="BB250" t="s">
        <v>1942</v>
      </c>
      <c r="BC250">
        <v>2026</v>
      </c>
      <c r="BD250">
        <v>8</v>
      </c>
      <c r="BE250">
        <v>5</v>
      </c>
      <c r="BF250" s="6">
        <f t="shared" si="9"/>
        <v>46239</v>
      </c>
      <c r="BG250">
        <f t="shared" si="10"/>
        <v>-0.33333333333575865</v>
      </c>
      <c r="BH250" t="str">
        <f t="shared" si="11"/>
        <v>COMPLY</v>
      </c>
      <c r="BI250" t="str">
        <f>VLOOKUP(H250,Sheet2!$A$1:$B$270,2,FALSE)</f>
        <v>SELONG</v>
      </c>
    </row>
    <row r="251" spans="1:61">
      <c r="A251">
        <v>250</v>
      </c>
      <c r="B251">
        <v>1002516660</v>
      </c>
      <c r="C251">
        <v>3</v>
      </c>
      <c r="D251" t="s">
        <v>49</v>
      </c>
      <c r="E251">
        <v>4</v>
      </c>
      <c r="F251" t="s">
        <v>247</v>
      </c>
      <c r="G251" t="s">
        <v>248</v>
      </c>
      <c r="H251" t="s">
        <v>1013</v>
      </c>
      <c r="I251" t="s">
        <v>213</v>
      </c>
      <c r="J251" t="s">
        <v>214</v>
      </c>
      <c r="K251" t="s">
        <v>149</v>
      </c>
      <c r="L251" t="s">
        <v>215</v>
      </c>
      <c r="M251" t="s">
        <v>240</v>
      </c>
      <c r="N251" t="s">
        <v>216</v>
      </c>
      <c r="O251" s="57">
        <v>46243.822175925925</v>
      </c>
      <c r="P251" s="57">
        <v>46243.823622685188</v>
      </c>
      <c r="Q251">
        <v>69362012</v>
      </c>
      <c r="S251">
        <v>146422108950</v>
      </c>
      <c r="T251" t="s">
        <v>4849</v>
      </c>
      <c r="U251" t="s">
        <v>4850</v>
      </c>
      <c r="V251" t="s">
        <v>4851</v>
      </c>
      <c r="Z251">
        <v>110.40173102170201</v>
      </c>
      <c r="AA251">
        <v>-7.0066714431188402</v>
      </c>
      <c r="AB251" t="s">
        <v>4852</v>
      </c>
      <c r="AC251" t="s">
        <v>217</v>
      </c>
      <c r="AL251" t="s">
        <v>218</v>
      </c>
      <c r="AM251" t="s">
        <v>4853</v>
      </c>
      <c r="AN251" t="s">
        <v>6</v>
      </c>
      <c r="AO251" s="57">
        <v>46273.829629629632</v>
      </c>
      <c r="AP251" s="57">
        <v>46247.333333333336</v>
      </c>
      <c r="AR251" t="s">
        <v>241</v>
      </c>
      <c r="AS251" t="s">
        <v>220</v>
      </c>
      <c r="AT251" t="s">
        <v>231</v>
      </c>
      <c r="AV251" t="s">
        <v>240</v>
      </c>
      <c r="AW251" t="s">
        <v>1066</v>
      </c>
      <c r="AX251" t="s">
        <v>223</v>
      </c>
      <c r="BA251" s="57">
        <v>46247.333333333336</v>
      </c>
      <c r="BB251" t="s">
        <v>4853</v>
      </c>
      <c r="BF251" s="6" t="e">
        <f t="shared" si="9"/>
        <v>#NUM!</v>
      </c>
      <c r="BG251" t="e">
        <f t="shared" si="10"/>
        <v>#NUM!</v>
      </c>
      <c r="BH251" t="e">
        <f t="shared" si="11"/>
        <v>#NUM!</v>
      </c>
      <c r="BI251" t="e">
        <f>VLOOKUP(H251,Sheet2!$A$1:$B$270,2,FALSE)</f>
        <v>#N/A</v>
      </c>
    </row>
    <row r="252" spans="1:61">
      <c r="A252">
        <v>251</v>
      </c>
      <c r="B252">
        <v>1002513461</v>
      </c>
      <c r="C252">
        <v>3</v>
      </c>
      <c r="D252" t="s">
        <v>49</v>
      </c>
      <c r="E252">
        <v>4</v>
      </c>
      <c r="F252" t="s">
        <v>247</v>
      </c>
      <c r="G252" t="s">
        <v>326</v>
      </c>
      <c r="H252" t="s">
        <v>646</v>
      </c>
      <c r="I252" t="s">
        <v>213</v>
      </c>
      <c r="J252" t="s">
        <v>214</v>
      </c>
      <c r="K252" t="s">
        <v>149</v>
      </c>
      <c r="L252" t="s">
        <v>215</v>
      </c>
      <c r="M252" t="s">
        <v>76</v>
      </c>
      <c r="N252" t="s">
        <v>216</v>
      </c>
      <c r="O252" s="57">
        <v>46240.790937500002</v>
      </c>
      <c r="P252" s="57">
        <v>46242.701331018521</v>
      </c>
      <c r="Q252">
        <v>69360335</v>
      </c>
      <c r="S252">
        <v>141459107434</v>
      </c>
      <c r="T252" t="s">
        <v>1943</v>
      </c>
      <c r="U252" t="s">
        <v>1944</v>
      </c>
      <c r="V252" t="s">
        <v>1945</v>
      </c>
      <c r="Z252">
        <v>110.34745150000001</v>
      </c>
      <c r="AA252">
        <v>-7.3084971999999997</v>
      </c>
      <c r="AB252" t="s">
        <v>1946</v>
      </c>
      <c r="AC252" t="s">
        <v>237</v>
      </c>
      <c r="AL252" t="s">
        <v>218</v>
      </c>
      <c r="AM252" t="s">
        <v>1947</v>
      </c>
      <c r="AN252" t="s">
        <v>6</v>
      </c>
      <c r="AO252" s="57">
        <v>46181.79886574074</v>
      </c>
      <c r="AP252" s="57">
        <v>46241.625</v>
      </c>
      <c r="AR252" t="s">
        <v>219</v>
      </c>
      <c r="AS252" t="s">
        <v>613</v>
      </c>
      <c r="AT252" t="s">
        <v>231</v>
      </c>
      <c r="AU252">
        <v>20260808</v>
      </c>
      <c r="AV252" t="s">
        <v>222</v>
      </c>
      <c r="AW252" t="s">
        <v>1060</v>
      </c>
      <c r="AX252" t="s">
        <v>223</v>
      </c>
      <c r="BA252" s="57">
        <v>46241.625</v>
      </c>
      <c r="BB252" t="s">
        <v>1947</v>
      </c>
      <c r="BC252">
        <v>2026</v>
      </c>
      <c r="BD252">
        <v>8</v>
      </c>
      <c r="BE252">
        <v>8</v>
      </c>
      <c r="BF252" s="6">
        <f t="shared" si="9"/>
        <v>46242</v>
      </c>
      <c r="BG252">
        <f t="shared" si="10"/>
        <v>0.375</v>
      </c>
      <c r="BH252" t="str">
        <f t="shared" si="11"/>
        <v>COMPLY</v>
      </c>
      <c r="BI252" t="e">
        <f>VLOOKUP(H252,Sheet2!$A$1:$B$270,2,FALSE)</f>
        <v>#N/A</v>
      </c>
    </row>
    <row r="253" spans="1:61">
      <c r="A253">
        <v>252</v>
      </c>
      <c r="B253">
        <v>1002514543</v>
      </c>
      <c r="C253">
        <v>3</v>
      </c>
      <c r="D253" t="s">
        <v>38</v>
      </c>
      <c r="E253">
        <v>5</v>
      </c>
      <c r="F253" t="s">
        <v>90</v>
      </c>
      <c r="G253" t="s">
        <v>88</v>
      </c>
      <c r="H253" t="s">
        <v>514</v>
      </c>
      <c r="I253" t="s">
        <v>213</v>
      </c>
      <c r="J253" t="s">
        <v>214</v>
      </c>
      <c r="K253" t="s">
        <v>149</v>
      </c>
      <c r="L253" t="s">
        <v>215</v>
      </c>
      <c r="M253" t="s">
        <v>76</v>
      </c>
      <c r="N253" t="s">
        <v>216</v>
      </c>
      <c r="O253" s="57">
        <v>46241.549976851849</v>
      </c>
      <c r="P253" s="57">
        <v>46244.711643518516</v>
      </c>
      <c r="Q253">
        <v>69360757</v>
      </c>
      <c r="S253">
        <v>152734208665</v>
      </c>
      <c r="T253" t="s">
        <v>4854</v>
      </c>
      <c r="U253" t="s">
        <v>4855</v>
      </c>
      <c r="V253" t="s">
        <v>4856</v>
      </c>
      <c r="Z253">
        <v>112.15512200000001</v>
      </c>
      <c r="AA253">
        <v>-8.2201109999999993</v>
      </c>
      <c r="AB253" t="s">
        <v>4857</v>
      </c>
      <c r="AC253" t="s">
        <v>237</v>
      </c>
      <c r="AL253" t="s">
        <v>218</v>
      </c>
      <c r="AM253" t="s">
        <v>4858</v>
      </c>
      <c r="AN253" t="s">
        <v>6</v>
      </c>
      <c r="AO253" s="57">
        <v>46211.559479166666</v>
      </c>
      <c r="AP253" s="57">
        <v>46244.333333333336</v>
      </c>
      <c r="AR253" t="s">
        <v>219</v>
      </c>
      <c r="AS253" t="s">
        <v>589</v>
      </c>
      <c r="AT253" t="s">
        <v>231</v>
      </c>
      <c r="AU253">
        <v>20260810</v>
      </c>
      <c r="AV253" t="s">
        <v>222</v>
      </c>
      <c r="AW253" t="s">
        <v>1060</v>
      </c>
      <c r="AX253" t="s">
        <v>223</v>
      </c>
      <c r="BA253" s="57">
        <v>46244.333333333336</v>
      </c>
      <c r="BB253" t="s">
        <v>4858</v>
      </c>
      <c r="BC253">
        <v>2026</v>
      </c>
      <c r="BD253">
        <v>8</v>
      </c>
      <c r="BE253">
        <v>10</v>
      </c>
      <c r="BF253" s="6">
        <f t="shared" si="9"/>
        <v>46244</v>
      </c>
      <c r="BG253">
        <f t="shared" si="10"/>
        <v>-0.33333333333575865</v>
      </c>
      <c r="BH253" t="str">
        <f t="shared" si="11"/>
        <v>COMPLY</v>
      </c>
      <c r="BI253" t="str">
        <f>VLOOKUP(H253,Sheet2!$A$1:$B$270,2,FALSE)</f>
        <v>BLITAR</v>
      </c>
    </row>
    <row r="254" spans="1:61">
      <c r="A254">
        <v>253</v>
      </c>
      <c r="B254">
        <v>1002509300</v>
      </c>
      <c r="C254">
        <v>3</v>
      </c>
      <c r="D254" t="s">
        <v>51</v>
      </c>
      <c r="E254">
        <v>4</v>
      </c>
      <c r="F254" t="s">
        <v>275</v>
      </c>
      <c r="G254" t="s">
        <v>575</v>
      </c>
      <c r="H254" t="s">
        <v>936</v>
      </c>
      <c r="I254" t="s">
        <v>213</v>
      </c>
      <c r="J254" t="s">
        <v>214</v>
      </c>
      <c r="K254" t="s">
        <v>149</v>
      </c>
      <c r="L254" t="s">
        <v>215</v>
      </c>
      <c r="M254" t="s">
        <v>76</v>
      </c>
      <c r="N254" t="s">
        <v>216</v>
      </c>
      <c r="O254" s="57">
        <v>46238.707592592589</v>
      </c>
      <c r="P254" s="57">
        <v>46240.607465277775</v>
      </c>
      <c r="Q254">
        <v>69358570</v>
      </c>
      <c r="S254">
        <v>142509107212</v>
      </c>
      <c r="T254" t="s">
        <v>1948</v>
      </c>
      <c r="U254" t="s">
        <v>1949</v>
      </c>
      <c r="V254" t="s">
        <v>1950</v>
      </c>
      <c r="Z254">
        <v>111.205994</v>
      </c>
      <c r="AA254">
        <v>-7.0491840000000003</v>
      </c>
      <c r="AB254" t="s">
        <v>1951</v>
      </c>
      <c r="AC254" t="s">
        <v>237</v>
      </c>
      <c r="AL254" t="s">
        <v>218</v>
      </c>
      <c r="AM254" t="s">
        <v>1952</v>
      </c>
      <c r="AN254" t="s">
        <v>6</v>
      </c>
      <c r="AO254" s="57">
        <v>46120.71539351852</v>
      </c>
      <c r="AP254" s="57">
        <v>46239.625</v>
      </c>
      <c r="AR254" t="s">
        <v>219</v>
      </c>
      <c r="AS254" t="s">
        <v>937</v>
      </c>
      <c r="AT254" t="s">
        <v>231</v>
      </c>
      <c r="AU254">
        <v>20260806</v>
      </c>
      <c r="AV254" t="s">
        <v>222</v>
      </c>
      <c r="AW254" t="s">
        <v>1056</v>
      </c>
      <c r="AX254" t="s">
        <v>223</v>
      </c>
      <c r="BA254" s="57">
        <v>46239.625</v>
      </c>
      <c r="BB254" t="s">
        <v>1952</v>
      </c>
      <c r="BC254">
        <v>2026</v>
      </c>
      <c r="BD254">
        <v>8</v>
      </c>
      <c r="BE254">
        <v>6</v>
      </c>
      <c r="BF254" s="6">
        <f t="shared" si="9"/>
        <v>46240</v>
      </c>
      <c r="BG254">
        <f t="shared" si="10"/>
        <v>0.375</v>
      </c>
      <c r="BH254" t="str">
        <f t="shared" si="11"/>
        <v>COMPLY</v>
      </c>
      <c r="BI254" t="e">
        <f>VLOOKUP(H254,Sheet2!$A$1:$B$270,2,FALSE)</f>
        <v>#N/A</v>
      </c>
    </row>
    <row r="255" spans="1:61">
      <c r="A255">
        <v>254</v>
      </c>
      <c r="B255">
        <v>1002506124</v>
      </c>
      <c r="C255">
        <v>3</v>
      </c>
      <c r="D255" t="s">
        <v>59</v>
      </c>
      <c r="E255">
        <v>4</v>
      </c>
      <c r="F255" t="s">
        <v>573</v>
      </c>
      <c r="G255" t="s">
        <v>1046</v>
      </c>
      <c r="H255" t="s">
        <v>1047</v>
      </c>
      <c r="I255" t="s">
        <v>213</v>
      </c>
      <c r="J255" t="s">
        <v>214</v>
      </c>
      <c r="K255" t="s">
        <v>149</v>
      </c>
      <c r="M255" t="s">
        <v>559</v>
      </c>
      <c r="N255" t="s">
        <v>216</v>
      </c>
      <c r="O255" s="57">
        <v>46237.567939814813</v>
      </c>
      <c r="P255" s="57">
        <v>46242.722141203703</v>
      </c>
      <c r="Q255">
        <v>69357543</v>
      </c>
      <c r="S255">
        <v>143135115015</v>
      </c>
      <c r="T255" t="s">
        <v>1094</v>
      </c>
      <c r="Z255">
        <v>110.556403455207</v>
      </c>
      <c r="AA255">
        <v>-8.1306640952167992</v>
      </c>
      <c r="AB255" t="s">
        <v>1953</v>
      </c>
      <c r="AC255" t="s">
        <v>293</v>
      </c>
      <c r="AO255" s="57">
        <v>46089.569618055553</v>
      </c>
      <c r="AR255" t="s">
        <v>6</v>
      </c>
      <c r="AS255" t="s">
        <v>1048</v>
      </c>
      <c r="AT255" t="s">
        <v>231</v>
      </c>
      <c r="AV255" t="s">
        <v>3907</v>
      </c>
      <c r="AW255" t="s">
        <v>607</v>
      </c>
      <c r="AX255" t="s">
        <v>223</v>
      </c>
      <c r="BF255" s="6" t="e">
        <f t="shared" si="9"/>
        <v>#NUM!</v>
      </c>
      <c r="BG255" t="e">
        <f t="shared" si="10"/>
        <v>#NUM!</v>
      </c>
      <c r="BH255" t="e">
        <f t="shared" si="11"/>
        <v>#NUM!</v>
      </c>
      <c r="BI255" t="e">
        <f>VLOOKUP(H255,Sheet2!$A$1:$B$270,2,FALSE)</f>
        <v>#N/A</v>
      </c>
    </row>
    <row r="256" spans="1:61">
      <c r="A256">
        <v>255</v>
      </c>
      <c r="B256">
        <v>1002516381</v>
      </c>
      <c r="C256">
        <v>3</v>
      </c>
      <c r="D256" t="s">
        <v>49</v>
      </c>
      <c r="E256">
        <v>4</v>
      </c>
      <c r="F256" t="s">
        <v>253</v>
      </c>
      <c r="G256" t="s">
        <v>556</v>
      </c>
      <c r="H256" t="s">
        <v>1124</v>
      </c>
      <c r="I256" t="s">
        <v>213</v>
      </c>
      <c r="J256" t="s">
        <v>214</v>
      </c>
      <c r="K256" t="s">
        <v>149</v>
      </c>
      <c r="L256" t="s">
        <v>215</v>
      </c>
      <c r="M256" t="s">
        <v>559</v>
      </c>
      <c r="N256" t="s">
        <v>216</v>
      </c>
      <c r="O256" s="57">
        <v>46243.447187500002</v>
      </c>
      <c r="P256" s="57">
        <v>46245.307199074072</v>
      </c>
      <c r="Q256">
        <v>69361764</v>
      </c>
      <c r="S256">
        <v>142204107625</v>
      </c>
      <c r="T256" t="s">
        <v>1210</v>
      </c>
      <c r="U256" t="s">
        <v>4859</v>
      </c>
      <c r="V256" t="s">
        <v>4860</v>
      </c>
      <c r="Z256">
        <v>108.87956</v>
      </c>
      <c r="AA256">
        <v>-6.8732230000000003</v>
      </c>
      <c r="AB256" t="s">
        <v>4861</v>
      </c>
      <c r="AC256" t="s">
        <v>237</v>
      </c>
      <c r="AL256" t="s">
        <v>218</v>
      </c>
      <c r="AM256" t="s">
        <v>4862</v>
      </c>
      <c r="AN256" t="s">
        <v>6</v>
      </c>
      <c r="AO256" s="57">
        <v>46273.454664351855</v>
      </c>
      <c r="AP256" s="57">
        <v>46244.333333333336</v>
      </c>
      <c r="AR256" t="s">
        <v>6</v>
      </c>
      <c r="AS256" t="s">
        <v>617</v>
      </c>
      <c r="AT256" t="s">
        <v>231</v>
      </c>
      <c r="AV256" t="s">
        <v>1033</v>
      </c>
      <c r="AW256" t="s">
        <v>1064</v>
      </c>
      <c r="AX256" t="s">
        <v>223</v>
      </c>
      <c r="BA256" s="57">
        <v>46244.333333333336</v>
      </c>
      <c r="BB256" t="s">
        <v>4862</v>
      </c>
      <c r="BF256" s="6" t="e">
        <f t="shared" si="9"/>
        <v>#NUM!</v>
      </c>
      <c r="BG256" t="e">
        <f t="shared" si="10"/>
        <v>#NUM!</v>
      </c>
      <c r="BH256" t="e">
        <f t="shared" si="11"/>
        <v>#NUM!</v>
      </c>
      <c r="BI256" t="e">
        <f>VLOOKUP(H256,Sheet2!$A$1:$B$270,2,FALSE)</f>
        <v>#N/A</v>
      </c>
    </row>
    <row r="257" spans="1:61">
      <c r="A257">
        <v>256</v>
      </c>
      <c r="B257">
        <v>1002510212</v>
      </c>
      <c r="C257">
        <v>3</v>
      </c>
      <c r="D257" t="s">
        <v>55</v>
      </c>
      <c r="E257">
        <v>5</v>
      </c>
      <c r="F257" t="s">
        <v>267</v>
      </c>
      <c r="G257" t="s">
        <v>122</v>
      </c>
      <c r="H257" t="s">
        <v>357</v>
      </c>
      <c r="I257" t="s">
        <v>213</v>
      </c>
      <c r="J257" t="s">
        <v>214</v>
      </c>
      <c r="K257" t="s">
        <v>149</v>
      </c>
      <c r="L257" t="s">
        <v>215</v>
      </c>
      <c r="M257" t="s">
        <v>76</v>
      </c>
      <c r="N257" t="s">
        <v>216</v>
      </c>
      <c r="O257" s="57">
        <v>46239.476354166669</v>
      </c>
      <c r="P257" s="57">
        <v>46239.768368055556</v>
      </c>
      <c r="Q257">
        <v>69358977</v>
      </c>
      <c r="S257">
        <v>152421262136</v>
      </c>
      <c r="T257" t="s">
        <v>1954</v>
      </c>
      <c r="U257" t="s">
        <v>1955</v>
      </c>
      <c r="V257" t="s">
        <v>1956</v>
      </c>
      <c r="Z257">
        <v>112.60519549999999</v>
      </c>
      <c r="AA257">
        <v>-7.1770965000000002</v>
      </c>
      <c r="AB257" t="s">
        <v>1957</v>
      </c>
      <c r="AC257" t="s">
        <v>237</v>
      </c>
      <c r="AL257" t="s">
        <v>218</v>
      </c>
      <c r="AM257" t="s">
        <v>1958</v>
      </c>
      <c r="AN257" t="s">
        <v>6</v>
      </c>
      <c r="AO257" s="57">
        <v>46150.486030092594</v>
      </c>
      <c r="AP257" s="57">
        <v>46243.541666666664</v>
      </c>
      <c r="AR257" t="s">
        <v>219</v>
      </c>
      <c r="AS257" t="s">
        <v>122</v>
      </c>
      <c r="AT257" t="s">
        <v>231</v>
      </c>
      <c r="AU257">
        <v>20260805</v>
      </c>
      <c r="AV257" t="s">
        <v>222</v>
      </c>
      <c r="AW257" t="s">
        <v>1068</v>
      </c>
      <c r="AX257" t="s">
        <v>223</v>
      </c>
      <c r="BA257" s="57">
        <v>46243.541666666664</v>
      </c>
      <c r="BB257" t="s">
        <v>1958</v>
      </c>
      <c r="BC257">
        <v>2026</v>
      </c>
      <c r="BD257">
        <v>8</v>
      </c>
      <c r="BE257">
        <v>5</v>
      </c>
      <c r="BF257" s="6">
        <f t="shared" si="9"/>
        <v>46239</v>
      </c>
      <c r="BG257">
        <f t="shared" si="10"/>
        <v>-4.5416666666642413</v>
      </c>
      <c r="BH257" t="str">
        <f t="shared" si="11"/>
        <v>COMPLY</v>
      </c>
      <c r="BI257" t="str">
        <f>VLOOKUP(H257,Sheet2!$A$1:$B$270,2,FALSE)</f>
        <v>GRESIK</v>
      </c>
    </row>
    <row r="258" spans="1:61">
      <c r="A258">
        <v>257</v>
      </c>
      <c r="B258">
        <v>1002516338</v>
      </c>
      <c r="C258">
        <v>3</v>
      </c>
      <c r="D258" t="s">
        <v>51</v>
      </c>
      <c r="E258">
        <v>4</v>
      </c>
      <c r="F258" t="s">
        <v>275</v>
      </c>
      <c r="G258" t="s">
        <v>923</v>
      </c>
      <c r="H258" t="s">
        <v>4863</v>
      </c>
      <c r="I258" t="s">
        <v>213</v>
      </c>
      <c r="J258" t="s">
        <v>214</v>
      </c>
      <c r="K258" t="s">
        <v>149</v>
      </c>
      <c r="L258" t="s">
        <v>215</v>
      </c>
      <c r="M258" t="s">
        <v>225</v>
      </c>
      <c r="N258" t="s">
        <v>216</v>
      </c>
      <c r="O258" s="57">
        <v>46243.413842592592</v>
      </c>
      <c r="P258" s="57">
        <v>46244.899201388886</v>
      </c>
      <c r="Q258">
        <v>69361729</v>
      </c>
      <c r="S258">
        <v>142539117749</v>
      </c>
      <c r="T258" t="s">
        <v>4864</v>
      </c>
      <c r="U258" t="s">
        <v>4865</v>
      </c>
      <c r="V258" t="s">
        <v>4866</v>
      </c>
      <c r="Z258">
        <v>110.724441</v>
      </c>
      <c r="AA258">
        <v>-6.5686200000000001</v>
      </c>
      <c r="AB258" t="s">
        <v>4867</v>
      </c>
      <c r="AC258" t="s">
        <v>237</v>
      </c>
      <c r="AL258" t="s">
        <v>218</v>
      </c>
      <c r="AM258" t="s">
        <v>4868</v>
      </c>
      <c r="AN258" t="s">
        <v>6</v>
      </c>
      <c r="AO258" s="57">
        <v>46273.423506944448</v>
      </c>
      <c r="AP258" s="57">
        <v>46244.625</v>
      </c>
      <c r="AR258" t="s">
        <v>18</v>
      </c>
      <c r="AS258" t="s">
        <v>220</v>
      </c>
      <c r="AT258" t="s">
        <v>231</v>
      </c>
      <c r="AV258" t="s">
        <v>227</v>
      </c>
      <c r="AW258" t="s">
        <v>1058</v>
      </c>
      <c r="AX258" t="s">
        <v>223</v>
      </c>
      <c r="BA258" s="57">
        <v>46244.625</v>
      </c>
      <c r="BB258" t="s">
        <v>4868</v>
      </c>
      <c r="BF258" s="6" t="e">
        <f t="shared" si="9"/>
        <v>#NUM!</v>
      </c>
      <c r="BG258" t="e">
        <f t="shared" si="10"/>
        <v>#NUM!</v>
      </c>
      <c r="BH258" t="e">
        <f t="shared" si="11"/>
        <v>#NUM!</v>
      </c>
      <c r="BI258" t="e">
        <f>VLOOKUP(H258,Sheet2!$A$1:$B$270,2,FALSE)</f>
        <v>#N/A</v>
      </c>
    </row>
    <row r="259" spans="1:61">
      <c r="A259">
        <v>258</v>
      </c>
      <c r="B259">
        <v>1002506175</v>
      </c>
      <c r="C259">
        <v>3</v>
      </c>
      <c r="D259" t="s">
        <v>59</v>
      </c>
      <c r="E259">
        <v>4</v>
      </c>
      <c r="F259" t="s">
        <v>243</v>
      </c>
      <c r="G259" t="s">
        <v>921</v>
      </c>
      <c r="H259" t="s">
        <v>946</v>
      </c>
      <c r="I259" t="s">
        <v>213</v>
      </c>
      <c r="J259" t="s">
        <v>214</v>
      </c>
      <c r="K259" t="s">
        <v>149</v>
      </c>
      <c r="M259" t="s">
        <v>76</v>
      </c>
      <c r="N259" t="s">
        <v>216</v>
      </c>
      <c r="O259" s="57">
        <v>46237.583067129628</v>
      </c>
      <c r="P259" s="57">
        <v>46237.881631944445</v>
      </c>
      <c r="Q259">
        <v>69353932</v>
      </c>
      <c r="S259">
        <v>141146114787</v>
      </c>
      <c r="T259" t="s">
        <v>1195</v>
      </c>
      <c r="U259" t="s">
        <v>1959</v>
      </c>
      <c r="V259" t="s">
        <v>1960</v>
      </c>
      <c r="Z259">
        <v>110.275694</v>
      </c>
      <c r="AA259">
        <v>-7.5718529999999999</v>
      </c>
      <c r="AB259" t="s">
        <v>1196</v>
      </c>
      <c r="AC259" t="s">
        <v>292</v>
      </c>
      <c r="AL259" t="s">
        <v>218</v>
      </c>
      <c r="AM259" t="s">
        <v>1961</v>
      </c>
      <c r="AN259" t="s">
        <v>6</v>
      </c>
      <c r="AO259" s="57">
        <v>46089.590624999997</v>
      </c>
      <c r="AR259" t="s">
        <v>219</v>
      </c>
      <c r="AS259" t="s">
        <v>921</v>
      </c>
      <c r="AT259" t="s">
        <v>231</v>
      </c>
      <c r="AU259">
        <v>20260803</v>
      </c>
      <c r="AV259" t="s">
        <v>222</v>
      </c>
      <c r="AW259" t="s">
        <v>566</v>
      </c>
      <c r="AX259" t="s">
        <v>223</v>
      </c>
      <c r="BA259" s="57">
        <v>46237.291666666664</v>
      </c>
      <c r="BB259" t="s">
        <v>1961</v>
      </c>
      <c r="BC259">
        <v>2026</v>
      </c>
      <c r="BD259">
        <v>8</v>
      </c>
      <c r="BE259">
        <v>3</v>
      </c>
      <c r="BF259" s="6">
        <f t="shared" ref="BF259:BF322" si="12">DATE(BC259,BD259,BE259)</f>
        <v>46237</v>
      </c>
      <c r="BG259">
        <f t="shared" ref="BG259:BG322" si="13">BF259-BA259</f>
        <v>-0.29166666666424135</v>
      </c>
      <c r="BH259" t="str">
        <f t="shared" ref="BH259:BH322" si="14">IF(BG259=1,"COMPLY",IF(BG259&lt;1,"COMPLY","NOT COMPLY"))</f>
        <v>COMPLY</v>
      </c>
      <c r="BI259" t="e">
        <f>VLOOKUP(H259,Sheet2!$A$1:$B$270,2,FALSE)</f>
        <v>#N/A</v>
      </c>
    </row>
    <row r="260" spans="1:61">
      <c r="A260">
        <v>259</v>
      </c>
      <c r="B260">
        <v>1002515915</v>
      </c>
      <c r="C260">
        <v>3</v>
      </c>
      <c r="D260" t="s">
        <v>38</v>
      </c>
      <c r="E260">
        <v>5</v>
      </c>
      <c r="F260" t="s">
        <v>92</v>
      </c>
      <c r="G260" t="s">
        <v>92</v>
      </c>
      <c r="H260" t="s">
        <v>484</v>
      </c>
      <c r="I260" t="s">
        <v>213</v>
      </c>
      <c r="J260" t="s">
        <v>214</v>
      </c>
      <c r="K260" t="s">
        <v>149</v>
      </c>
      <c r="L260" t="s">
        <v>215</v>
      </c>
      <c r="M260" t="s">
        <v>225</v>
      </c>
      <c r="N260" t="s">
        <v>216</v>
      </c>
      <c r="O260" s="57">
        <v>46242.545115740744</v>
      </c>
      <c r="P260" s="57">
        <v>46243.548310185186</v>
      </c>
      <c r="Q260">
        <v>69361421</v>
      </c>
      <c r="S260">
        <v>152632208647</v>
      </c>
      <c r="T260" t="s">
        <v>4869</v>
      </c>
      <c r="U260" t="s">
        <v>4870</v>
      </c>
      <c r="V260" t="s">
        <v>4871</v>
      </c>
      <c r="Z260">
        <v>111.663045</v>
      </c>
      <c r="AA260">
        <v>-7.5149819999999998</v>
      </c>
      <c r="AB260" t="s">
        <v>4872</v>
      </c>
      <c r="AC260" t="s">
        <v>237</v>
      </c>
      <c r="AL260" t="s">
        <v>218</v>
      </c>
      <c r="AM260" t="s">
        <v>4873</v>
      </c>
      <c r="AN260" t="s">
        <v>6</v>
      </c>
      <c r="AO260" s="57">
        <v>46242.548807870371</v>
      </c>
      <c r="AP260" s="57">
        <v>46243.541666666664</v>
      </c>
      <c r="AR260" t="s">
        <v>18</v>
      </c>
      <c r="AS260" t="s">
        <v>604</v>
      </c>
      <c r="AT260" t="s">
        <v>231</v>
      </c>
      <c r="AV260" t="s">
        <v>227</v>
      </c>
      <c r="AW260" t="s">
        <v>1056</v>
      </c>
      <c r="AX260" t="s">
        <v>223</v>
      </c>
      <c r="BA260" s="57">
        <v>46243.541666666664</v>
      </c>
      <c r="BB260" t="s">
        <v>4873</v>
      </c>
      <c r="BF260" s="6" t="e">
        <f t="shared" si="12"/>
        <v>#NUM!</v>
      </c>
      <c r="BG260" t="e">
        <f t="shared" si="13"/>
        <v>#NUM!</v>
      </c>
      <c r="BH260" t="e">
        <f t="shared" si="14"/>
        <v>#NUM!</v>
      </c>
      <c r="BI260" t="str">
        <f>VLOOKUP(H260,Sheet2!$A$1:$B$270,2,FALSE)</f>
        <v>MADIUN</v>
      </c>
    </row>
    <row r="261" spans="1:61">
      <c r="A261">
        <v>260</v>
      </c>
      <c r="B261">
        <v>1002516393</v>
      </c>
      <c r="C261">
        <v>3</v>
      </c>
      <c r="D261" t="s">
        <v>55</v>
      </c>
      <c r="E261">
        <v>5</v>
      </c>
      <c r="F261" t="s">
        <v>315</v>
      </c>
      <c r="G261" t="s">
        <v>126</v>
      </c>
      <c r="H261" t="s">
        <v>365</v>
      </c>
      <c r="I261" t="s">
        <v>213</v>
      </c>
      <c r="J261" t="s">
        <v>214</v>
      </c>
      <c r="K261" t="s">
        <v>149</v>
      </c>
      <c r="M261" t="s">
        <v>76</v>
      </c>
      <c r="N261" t="s">
        <v>216</v>
      </c>
      <c r="O261" s="57">
        <v>46243.464259259257</v>
      </c>
      <c r="P261" s="57">
        <v>46244.772048611114</v>
      </c>
      <c r="Q261">
        <v>69361788</v>
      </c>
      <c r="S261">
        <v>152310255290</v>
      </c>
      <c r="T261" t="s">
        <v>4874</v>
      </c>
      <c r="U261" t="s">
        <v>4875</v>
      </c>
      <c r="V261" t="s">
        <v>4876</v>
      </c>
      <c r="Z261">
        <v>112.7692893</v>
      </c>
      <c r="AA261">
        <v>-7.3160546000000002</v>
      </c>
      <c r="AB261" t="s">
        <v>4877</v>
      </c>
      <c r="AC261" t="s">
        <v>230</v>
      </c>
      <c r="AL261" t="s">
        <v>218</v>
      </c>
      <c r="AM261" t="s">
        <v>4878</v>
      </c>
      <c r="AN261" t="s">
        <v>6</v>
      </c>
      <c r="AO261" s="57">
        <v>46273.465405092589</v>
      </c>
      <c r="AP261" s="57">
        <v>46244.541666666664</v>
      </c>
      <c r="AR261" t="s">
        <v>219</v>
      </c>
      <c r="AS261" t="s">
        <v>670</v>
      </c>
      <c r="AT261" t="s">
        <v>231</v>
      </c>
      <c r="AU261">
        <v>20260810</v>
      </c>
      <c r="AV261" t="s">
        <v>222</v>
      </c>
      <c r="AW261" t="s">
        <v>566</v>
      </c>
      <c r="AX261" t="s">
        <v>223</v>
      </c>
      <c r="BA261" s="57">
        <v>46244.541666666664</v>
      </c>
      <c r="BB261" t="s">
        <v>4878</v>
      </c>
      <c r="BC261">
        <v>2026</v>
      </c>
      <c r="BD261">
        <v>8</v>
      </c>
      <c r="BE261">
        <v>10</v>
      </c>
      <c r="BF261" s="6">
        <f t="shared" si="12"/>
        <v>46244</v>
      </c>
      <c r="BG261">
        <f t="shared" si="13"/>
        <v>-0.54166666666424135</v>
      </c>
      <c r="BH261" t="str">
        <f t="shared" si="14"/>
        <v>COMPLY</v>
      </c>
      <c r="BI261" t="str">
        <f>VLOOKUP(H261,Sheet2!$A$1:$B$270,2,FALSE)</f>
        <v>SURABAYA SELATAN</v>
      </c>
    </row>
    <row r="262" spans="1:61">
      <c r="A262">
        <v>261</v>
      </c>
      <c r="B262">
        <v>1002510687</v>
      </c>
      <c r="C262">
        <v>3</v>
      </c>
      <c r="D262" t="s">
        <v>42</v>
      </c>
      <c r="E262">
        <v>5</v>
      </c>
      <c r="F262" t="s">
        <v>106</v>
      </c>
      <c r="G262" t="s">
        <v>106</v>
      </c>
      <c r="H262" t="s">
        <v>340</v>
      </c>
      <c r="I262" t="s">
        <v>213</v>
      </c>
      <c r="J262" t="s">
        <v>214</v>
      </c>
      <c r="K262" t="s">
        <v>149</v>
      </c>
      <c r="M262" t="s">
        <v>76</v>
      </c>
      <c r="N262" t="s">
        <v>216</v>
      </c>
      <c r="O262" s="57">
        <v>46239.586145833331</v>
      </c>
      <c r="P262" s="57">
        <v>46241.554212962961</v>
      </c>
      <c r="Q262">
        <v>69359252</v>
      </c>
      <c r="S262">
        <v>152744222121</v>
      </c>
      <c r="T262" t="s">
        <v>1962</v>
      </c>
      <c r="U262" t="s">
        <v>1963</v>
      </c>
      <c r="V262" t="s">
        <v>1964</v>
      </c>
      <c r="Z262">
        <v>112.78354950000001</v>
      </c>
      <c r="AA262">
        <v>-7.6446240000000003</v>
      </c>
      <c r="AB262" t="s">
        <v>1965</v>
      </c>
      <c r="AC262" t="s">
        <v>230</v>
      </c>
      <c r="AL262" t="s">
        <v>218</v>
      </c>
      <c r="AM262" t="s">
        <v>1966</v>
      </c>
      <c r="AN262" t="s">
        <v>6</v>
      </c>
      <c r="AO262" s="57">
        <v>46150.59070601852</v>
      </c>
      <c r="AP262" s="57">
        <v>46240.625</v>
      </c>
      <c r="AR262" t="s">
        <v>219</v>
      </c>
      <c r="AS262" t="s">
        <v>666</v>
      </c>
      <c r="AT262" t="s">
        <v>231</v>
      </c>
      <c r="AU262">
        <v>20260807</v>
      </c>
      <c r="AV262" t="s">
        <v>222</v>
      </c>
      <c r="AW262" t="s">
        <v>566</v>
      </c>
      <c r="AX262" t="s">
        <v>223</v>
      </c>
      <c r="BA262" s="57">
        <v>46240.625</v>
      </c>
      <c r="BB262" t="s">
        <v>1966</v>
      </c>
      <c r="BC262">
        <v>2026</v>
      </c>
      <c r="BD262">
        <v>8</v>
      </c>
      <c r="BE262">
        <v>7</v>
      </c>
      <c r="BF262" s="6">
        <f t="shared" si="12"/>
        <v>46241</v>
      </c>
      <c r="BG262">
        <f t="shared" si="13"/>
        <v>0.375</v>
      </c>
      <c r="BH262" t="str">
        <f t="shared" si="14"/>
        <v>COMPLY</v>
      </c>
      <c r="BI262" t="str">
        <f>VLOOKUP(H262,Sheet2!$A$1:$B$270,2,FALSE)</f>
        <v>PASURUAN</v>
      </c>
    </row>
    <row r="263" spans="1:61">
      <c r="A263">
        <v>262</v>
      </c>
      <c r="B263">
        <v>1002515183</v>
      </c>
      <c r="C263">
        <v>3</v>
      </c>
      <c r="D263" t="s">
        <v>51</v>
      </c>
      <c r="E263">
        <v>4</v>
      </c>
      <c r="F263" t="s">
        <v>275</v>
      </c>
      <c r="G263" t="s">
        <v>575</v>
      </c>
      <c r="H263" t="s">
        <v>936</v>
      </c>
      <c r="I263" t="s">
        <v>213</v>
      </c>
      <c r="J263" t="s">
        <v>214</v>
      </c>
      <c r="K263" t="s">
        <v>149</v>
      </c>
      <c r="L263" t="s">
        <v>215</v>
      </c>
      <c r="M263" t="s">
        <v>582</v>
      </c>
      <c r="N263" t="s">
        <v>216</v>
      </c>
      <c r="O263" s="57">
        <v>46241.668009259258</v>
      </c>
      <c r="P263" s="57">
        <v>46244.43482638889</v>
      </c>
      <c r="Q263">
        <v>69361025</v>
      </c>
      <c r="S263">
        <v>142509107223</v>
      </c>
      <c r="T263" t="s">
        <v>4879</v>
      </c>
      <c r="U263" t="s">
        <v>4880</v>
      </c>
      <c r="V263" t="s">
        <v>4881</v>
      </c>
      <c r="Z263">
        <v>111.135701</v>
      </c>
      <c r="AA263">
        <v>-7.0903549999999997</v>
      </c>
      <c r="AB263" t="s">
        <v>4882</v>
      </c>
      <c r="AC263" t="s">
        <v>237</v>
      </c>
      <c r="AL263" t="s">
        <v>218</v>
      </c>
      <c r="AM263" t="s">
        <v>4883</v>
      </c>
      <c r="AN263" t="s">
        <v>6</v>
      </c>
      <c r="AO263" s="57">
        <v>46211.684444444443</v>
      </c>
      <c r="AP263" s="57">
        <v>46242.541666666664</v>
      </c>
      <c r="AQ263" t="s">
        <v>930</v>
      </c>
      <c r="AR263" t="s">
        <v>14</v>
      </c>
      <c r="AS263" t="s">
        <v>937</v>
      </c>
      <c r="AT263" t="s">
        <v>231</v>
      </c>
      <c r="AV263" t="s">
        <v>6424</v>
      </c>
      <c r="AW263" t="s">
        <v>1064</v>
      </c>
      <c r="AX263" t="s">
        <v>223</v>
      </c>
      <c r="BA263" s="57">
        <v>46242.541666666664</v>
      </c>
      <c r="BB263" t="s">
        <v>4883</v>
      </c>
      <c r="BF263" s="6" t="e">
        <f t="shared" si="12"/>
        <v>#NUM!</v>
      </c>
      <c r="BG263" t="e">
        <f t="shared" si="13"/>
        <v>#NUM!</v>
      </c>
      <c r="BH263" t="e">
        <f t="shared" si="14"/>
        <v>#NUM!</v>
      </c>
      <c r="BI263" t="e">
        <f>VLOOKUP(H263,Sheet2!$A$1:$B$270,2,FALSE)</f>
        <v>#N/A</v>
      </c>
    </row>
    <row r="264" spans="1:61">
      <c r="A264">
        <v>263</v>
      </c>
      <c r="B264">
        <v>1002508268</v>
      </c>
      <c r="C264">
        <v>3</v>
      </c>
      <c r="D264" t="s">
        <v>59</v>
      </c>
      <c r="E264">
        <v>4</v>
      </c>
      <c r="F264" t="s">
        <v>243</v>
      </c>
      <c r="G264" t="s">
        <v>921</v>
      </c>
      <c r="H264" t="s">
        <v>922</v>
      </c>
      <c r="I264" t="s">
        <v>213</v>
      </c>
      <c r="J264" t="s">
        <v>214</v>
      </c>
      <c r="K264" t="s">
        <v>149</v>
      </c>
      <c r="M264" t="s">
        <v>1014</v>
      </c>
      <c r="N264" t="s">
        <v>216</v>
      </c>
      <c r="O264" s="57">
        <v>46238.56695601852</v>
      </c>
      <c r="P264" s="57">
        <v>46238.56821759259</v>
      </c>
      <c r="Q264">
        <v>69358298</v>
      </c>
      <c r="S264">
        <v>142164113600</v>
      </c>
      <c r="T264" t="s">
        <v>1967</v>
      </c>
      <c r="Z264">
        <v>110.365425</v>
      </c>
      <c r="AA264">
        <v>-7.5303500000000003</v>
      </c>
      <c r="AB264" t="s">
        <v>1968</v>
      </c>
      <c r="AC264" t="s">
        <v>292</v>
      </c>
      <c r="AO264" s="57">
        <v>46120.569340277776</v>
      </c>
      <c r="AR264" t="s">
        <v>6</v>
      </c>
      <c r="AS264" t="s">
        <v>220</v>
      </c>
      <c r="AT264" t="s">
        <v>231</v>
      </c>
      <c r="AV264" t="s">
        <v>1015</v>
      </c>
      <c r="AW264" t="s">
        <v>607</v>
      </c>
      <c r="AX264" t="s">
        <v>223</v>
      </c>
      <c r="BF264" s="6" t="e">
        <f t="shared" si="12"/>
        <v>#NUM!</v>
      </c>
      <c r="BG264" t="e">
        <f t="shared" si="13"/>
        <v>#NUM!</v>
      </c>
      <c r="BH264" t="e">
        <f t="shared" si="14"/>
        <v>#NUM!</v>
      </c>
      <c r="BI264" t="e">
        <f>VLOOKUP(H264,Sheet2!$A$1:$B$270,2,FALSE)</f>
        <v>#N/A</v>
      </c>
    </row>
    <row r="265" spans="1:61">
      <c r="A265">
        <v>264</v>
      </c>
      <c r="B265">
        <v>1002515815</v>
      </c>
      <c r="C265">
        <v>3</v>
      </c>
      <c r="D265" t="s">
        <v>51</v>
      </c>
      <c r="E265">
        <v>4</v>
      </c>
      <c r="F265" t="s">
        <v>275</v>
      </c>
      <c r="G265" t="s">
        <v>611</v>
      </c>
      <c r="H265" t="s">
        <v>4884</v>
      </c>
      <c r="I265" t="s">
        <v>213</v>
      </c>
      <c r="J265" t="s">
        <v>214</v>
      </c>
      <c r="K265" t="s">
        <v>149</v>
      </c>
      <c r="L265" t="s">
        <v>215</v>
      </c>
      <c r="M265" t="s">
        <v>279</v>
      </c>
      <c r="N265" t="s">
        <v>216</v>
      </c>
      <c r="O265" s="57">
        <v>46242.479131944441</v>
      </c>
      <c r="P265" s="57">
        <v>46244.699965277781</v>
      </c>
      <c r="Q265">
        <v>69361361</v>
      </c>
      <c r="S265">
        <v>142598105504</v>
      </c>
      <c r="T265" t="s">
        <v>4885</v>
      </c>
      <c r="U265" t="s">
        <v>4886</v>
      </c>
      <c r="V265" t="s">
        <v>4887</v>
      </c>
      <c r="Z265">
        <v>111.58652135035599</v>
      </c>
      <c r="AA265">
        <v>-6.8762507145352698</v>
      </c>
      <c r="AB265" t="s">
        <v>4888</v>
      </c>
      <c r="AC265" t="s">
        <v>237</v>
      </c>
      <c r="AL265" t="s">
        <v>218</v>
      </c>
      <c r="AM265" t="s">
        <v>4521</v>
      </c>
      <c r="AN265" t="s">
        <v>6</v>
      </c>
      <c r="AO265" s="57">
        <v>46242.486076388886</v>
      </c>
      <c r="AP265" s="57">
        <v>46244.333333333336</v>
      </c>
      <c r="AQ265" t="s">
        <v>570</v>
      </c>
      <c r="AR265" t="s">
        <v>280</v>
      </c>
      <c r="AS265" t="s">
        <v>611</v>
      </c>
      <c r="AT265" t="s">
        <v>231</v>
      </c>
      <c r="AV265" t="s">
        <v>6425</v>
      </c>
      <c r="AW265" t="s">
        <v>1056</v>
      </c>
      <c r="AX265" t="s">
        <v>223</v>
      </c>
      <c r="BA265" s="57">
        <v>46244.333333333336</v>
      </c>
      <c r="BB265" t="s">
        <v>4521</v>
      </c>
      <c r="BF265" s="6" t="e">
        <f t="shared" si="12"/>
        <v>#NUM!</v>
      </c>
      <c r="BG265" t="e">
        <f t="shared" si="13"/>
        <v>#NUM!</v>
      </c>
      <c r="BH265" t="e">
        <f t="shared" si="14"/>
        <v>#NUM!</v>
      </c>
      <c r="BI265" t="e">
        <f>VLOOKUP(H265,Sheet2!$A$1:$B$270,2,FALSE)</f>
        <v>#N/A</v>
      </c>
    </row>
    <row r="266" spans="1:61">
      <c r="A266">
        <v>265</v>
      </c>
      <c r="B266">
        <v>1002510249</v>
      </c>
      <c r="C266">
        <v>3</v>
      </c>
      <c r="D266" t="s">
        <v>38</v>
      </c>
      <c r="E266">
        <v>5</v>
      </c>
      <c r="F266" t="s">
        <v>90</v>
      </c>
      <c r="G266" t="s">
        <v>98</v>
      </c>
      <c r="H266" t="s">
        <v>303</v>
      </c>
      <c r="I266" t="s">
        <v>213</v>
      </c>
      <c r="J266" t="s">
        <v>214</v>
      </c>
      <c r="K266" t="s">
        <v>149</v>
      </c>
      <c r="M266" t="s">
        <v>76</v>
      </c>
      <c r="N266" t="s">
        <v>216</v>
      </c>
      <c r="O266" s="57">
        <v>46239.482893518521</v>
      </c>
      <c r="P266" s="57">
        <v>46240.345532407409</v>
      </c>
      <c r="Q266">
        <v>69357251</v>
      </c>
      <c r="R266" t="s">
        <v>4889</v>
      </c>
      <c r="S266">
        <v>-152606246379</v>
      </c>
      <c r="T266" t="s">
        <v>1969</v>
      </c>
      <c r="U266" t="s">
        <v>1970</v>
      </c>
      <c r="V266" t="s">
        <v>1971</v>
      </c>
      <c r="Z266">
        <v>111.93582600000001</v>
      </c>
      <c r="AA266">
        <v>-8.0178799000000005</v>
      </c>
      <c r="AB266" t="s">
        <v>1972</v>
      </c>
      <c r="AC266" t="s">
        <v>217</v>
      </c>
      <c r="AL266" t="s">
        <v>218</v>
      </c>
      <c r="AM266" t="s">
        <v>1973</v>
      </c>
      <c r="AN266" t="s">
        <v>6</v>
      </c>
      <c r="AO266" s="57">
        <v>46150.486030092594</v>
      </c>
      <c r="AR266" t="s">
        <v>219</v>
      </c>
      <c r="AS266" t="s">
        <v>98</v>
      </c>
      <c r="AT266" t="s">
        <v>231</v>
      </c>
      <c r="AU266">
        <v>20260806</v>
      </c>
      <c r="AV266" t="s">
        <v>222</v>
      </c>
      <c r="AW266" t="s">
        <v>574</v>
      </c>
      <c r="AX266" t="s">
        <v>223</v>
      </c>
      <c r="BA266" s="57">
        <v>46239.291666666664</v>
      </c>
      <c r="BB266" t="s">
        <v>1973</v>
      </c>
      <c r="BC266">
        <v>2026</v>
      </c>
      <c r="BD266">
        <v>8</v>
      </c>
      <c r="BE266">
        <v>6</v>
      </c>
      <c r="BF266" s="6">
        <f t="shared" si="12"/>
        <v>46240</v>
      </c>
      <c r="BG266">
        <f t="shared" si="13"/>
        <v>0.70833333333575865</v>
      </c>
      <c r="BH266" t="str">
        <f t="shared" si="14"/>
        <v>COMPLY</v>
      </c>
      <c r="BI266" t="str">
        <f>VLOOKUP(H266,Sheet2!$A$1:$B$270,2,FALSE)</f>
        <v>BLITAR</v>
      </c>
    </row>
    <row r="267" spans="1:61">
      <c r="A267">
        <v>266</v>
      </c>
      <c r="B267">
        <v>1002510924</v>
      </c>
      <c r="C267">
        <v>3</v>
      </c>
      <c r="D267" t="s">
        <v>45</v>
      </c>
      <c r="E267">
        <v>5</v>
      </c>
      <c r="F267" t="s">
        <v>211</v>
      </c>
      <c r="G267" t="s">
        <v>112</v>
      </c>
      <c r="H267" t="s">
        <v>244</v>
      </c>
      <c r="I267" t="s">
        <v>213</v>
      </c>
      <c r="J267" t="s">
        <v>214</v>
      </c>
      <c r="K267" t="s">
        <v>149</v>
      </c>
      <c r="L267" t="s">
        <v>215</v>
      </c>
      <c r="M267" t="s">
        <v>76</v>
      </c>
      <c r="N267" t="s">
        <v>216</v>
      </c>
      <c r="O267" s="57">
        <v>46239.624259259261</v>
      </c>
      <c r="P267" s="57">
        <v>46240.514675925922</v>
      </c>
      <c r="Q267">
        <v>69359324</v>
      </c>
      <c r="S267">
        <v>172605804101</v>
      </c>
      <c r="T267" t="s">
        <v>1974</v>
      </c>
      <c r="U267" t="s">
        <v>1975</v>
      </c>
      <c r="V267" t="s">
        <v>1976</v>
      </c>
      <c r="Z267">
        <v>116.15454398095601</v>
      </c>
      <c r="AA267">
        <v>-8.6053575383132603</v>
      </c>
      <c r="AB267" t="s">
        <v>1977</v>
      </c>
      <c r="AC267" t="s">
        <v>217</v>
      </c>
      <c r="AL267" t="s">
        <v>218</v>
      </c>
      <c r="AM267" t="s">
        <v>1371</v>
      </c>
      <c r="AN267" t="s">
        <v>6</v>
      </c>
      <c r="AO267" s="57">
        <v>46150.632303240738</v>
      </c>
      <c r="AP267" s="57">
        <v>46240.541666666664</v>
      </c>
      <c r="AR267" t="s">
        <v>219</v>
      </c>
      <c r="AS267" t="s">
        <v>220</v>
      </c>
      <c r="AT267" t="s">
        <v>231</v>
      </c>
      <c r="AU267">
        <v>20260806</v>
      </c>
      <c r="AV267" t="s">
        <v>222</v>
      </c>
      <c r="AW267" t="s">
        <v>1067</v>
      </c>
      <c r="AX267" t="s">
        <v>223</v>
      </c>
      <c r="BA267" s="57">
        <v>46240.541666666664</v>
      </c>
      <c r="BB267" t="s">
        <v>1371</v>
      </c>
      <c r="BC267">
        <v>2026</v>
      </c>
      <c r="BD267">
        <v>8</v>
      </c>
      <c r="BE267">
        <v>6</v>
      </c>
      <c r="BF267" s="6">
        <f t="shared" si="12"/>
        <v>46240</v>
      </c>
      <c r="BG267">
        <f t="shared" si="13"/>
        <v>-0.54166666666424135</v>
      </c>
      <c r="BH267" t="str">
        <f t="shared" si="14"/>
        <v>COMPLY</v>
      </c>
      <c r="BI267" t="str">
        <f>VLOOKUP(H267,Sheet2!$A$1:$B$270,2,FALSE)</f>
        <v>MATARAM</v>
      </c>
    </row>
    <row r="268" spans="1:61">
      <c r="A268">
        <v>267</v>
      </c>
      <c r="B268">
        <v>1002511659</v>
      </c>
      <c r="C268">
        <v>3</v>
      </c>
      <c r="D268" t="s">
        <v>49</v>
      </c>
      <c r="E268">
        <v>4</v>
      </c>
      <c r="F268" t="s">
        <v>253</v>
      </c>
      <c r="G268" t="s">
        <v>558</v>
      </c>
      <c r="H268" t="s">
        <v>562</v>
      </c>
      <c r="I268" t="s">
        <v>213</v>
      </c>
      <c r="J268" t="s">
        <v>214</v>
      </c>
      <c r="K268" t="s">
        <v>149</v>
      </c>
      <c r="L268" t="s">
        <v>215</v>
      </c>
      <c r="M268" t="s">
        <v>582</v>
      </c>
      <c r="N268" t="s">
        <v>216</v>
      </c>
      <c r="O268" s="57">
        <v>46240.40828703704</v>
      </c>
      <c r="P268" s="57">
        <v>46241.480694444443</v>
      </c>
      <c r="Q268">
        <v>69359666</v>
      </c>
      <c r="S268">
        <v>142278112622</v>
      </c>
      <c r="T268" t="s">
        <v>1978</v>
      </c>
      <c r="U268" t="s">
        <v>1979</v>
      </c>
      <c r="V268" t="s">
        <v>1980</v>
      </c>
      <c r="Z268">
        <v>109.368638</v>
      </c>
      <c r="AA268">
        <v>-6.8634389999999996</v>
      </c>
      <c r="AB268" t="s">
        <v>1981</v>
      </c>
      <c r="AC268" t="s">
        <v>237</v>
      </c>
      <c r="AL268" t="s">
        <v>218</v>
      </c>
      <c r="AM268" t="s">
        <v>1982</v>
      </c>
      <c r="AN268" t="s">
        <v>6</v>
      </c>
      <c r="AO268" s="57">
        <v>46181.413252314815</v>
      </c>
      <c r="AP268" s="57">
        <v>46241.333333333336</v>
      </c>
      <c r="AR268" t="s">
        <v>14</v>
      </c>
      <c r="AS268" t="s">
        <v>220</v>
      </c>
      <c r="AT268" t="s">
        <v>231</v>
      </c>
      <c r="AV268" t="s">
        <v>4890</v>
      </c>
      <c r="AW268" t="s">
        <v>1060</v>
      </c>
      <c r="AX268" t="s">
        <v>223</v>
      </c>
      <c r="BA268" s="57">
        <v>46241.333333333336</v>
      </c>
      <c r="BB268" t="s">
        <v>1982</v>
      </c>
      <c r="BF268" s="6" t="e">
        <f t="shared" si="12"/>
        <v>#NUM!</v>
      </c>
      <c r="BG268" t="e">
        <f t="shared" si="13"/>
        <v>#NUM!</v>
      </c>
      <c r="BH268" t="e">
        <f t="shared" si="14"/>
        <v>#NUM!</v>
      </c>
      <c r="BI268" t="e">
        <f>VLOOKUP(H268,Sheet2!$A$1:$B$270,2,FALSE)</f>
        <v>#N/A</v>
      </c>
    </row>
    <row r="269" spans="1:61">
      <c r="A269">
        <v>268</v>
      </c>
      <c r="B269">
        <v>1002511413</v>
      </c>
      <c r="C269">
        <v>3</v>
      </c>
      <c r="D269" t="s">
        <v>45</v>
      </c>
      <c r="E269">
        <v>5</v>
      </c>
      <c r="F269" t="s">
        <v>211</v>
      </c>
      <c r="G269" t="s">
        <v>110</v>
      </c>
      <c r="H269" t="s">
        <v>321</v>
      </c>
      <c r="I269" t="s">
        <v>213</v>
      </c>
      <c r="J269" t="s">
        <v>214</v>
      </c>
      <c r="K269" t="s">
        <v>149</v>
      </c>
      <c r="L269" t="s">
        <v>215</v>
      </c>
      <c r="M269" t="s">
        <v>76</v>
      </c>
      <c r="N269" t="s">
        <v>216</v>
      </c>
      <c r="O269" s="57">
        <v>46240.3284375</v>
      </c>
      <c r="P269" s="57">
        <v>46241.716736111113</v>
      </c>
      <c r="Q269">
        <v>69359523</v>
      </c>
      <c r="S269">
        <v>172611785893</v>
      </c>
      <c r="T269" t="s">
        <v>1983</v>
      </c>
      <c r="U269" t="s">
        <v>1984</v>
      </c>
      <c r="V269" t="s">
        <v>1985</v>
      </c>
      <c r="Z269">
        <v>118.38266609999999</v>
      </c>
      <c r="AA269">
        <v>-8.7961479999999899</v>
      </c>
      <c r="AB269" t="s">
        <v>1986</v>
      </c>
      <c r="AC269" t="s">
        <v>237</v>
      </c>
      <c r="AL269" t="s">
        <v>218</v>
      </c>
      <c r="AM269" t="s">
        <v>1987</v>
      </c>
      <c r="AN269" t="s">
        <v>6</v>
      </c>
      <c r="AO269" s="57">
        <v>46181.330300925925</v>
      </c>
      <c r="AP269" s="57">
        <v>46241.333333333336</v>
      </c>
      <c r="AR269" t="s">
        <v>219</v>
      </c>
      <c r="AS269" t="s">
        <v>603</v>
      </c>
      <c r="AT269" t="s">
        <v>231</v>
      </c>
      <c r="AU269">
        <v>20260807</v>
      </c>
      <c r="AV269" t="s">
        <v>222</v>
      </c>
      <c r="AW269" t="s">
        <v>1056</v>
      </c>
      <c r="AX269" t="s">
        <v>223</v>
      </c>
      <c r="BA269" s="57">
        <v>46241.333333333336</v>
      </c>
      <c r="BB269" t="s">
        <v>1987</v>
      </c>
      <c r="BC269">
        <v>2026</v>
      </c>
      <c r="BD269">
        <v>8</v>
      </c>
      <c r="BE269">
        <v>7</v>
      </c>
      <c r="BF269" s="6">
        <f t="shared" si="12"/>
        <v>46241</v>
      </c>
      <c r="BG269">
        <f t="shared" si="13"/>
        <v>-0.33333333333575865</v>
      </c>
      <c r="BH269" t="str">
        <f t="shared" si="14"/>
        <v>COMPLY</v>
      </c>
      <c r="BI269" t="str">
        <f>VLOOKUP(H269,Sheet2!$A$1:$B$270,2,FALSE)</f>
        <v>BIMA</v>
      </c>
    </row>
    <row r="270" spans="1:61">
      <c r="A270">
        <v>269</v>
      </c>
      <c r="B270">
        <v>1002510440</v>
      </c>
      <c r="C270">
        <v>3</v>
      </c>
      <c r="D270" t="s">
        <v>55</v>
      </c>
      <c r="E270">
        <v>5</v>
      </c>
      <c r="F270" t="s">
        <v>228</v>
      </c>
      <c r="G270" t="s">
        <v>121</v>
      </c>
      <c r="H270" t="s">
        <v>449</v>
      </c>
      <c r="I270" t="s">
        <v>213</v>
      </c>
      <c r="J270" t="s">
        <v>214</v>
      </c>
      <c r="K270" t="s">
        <v>149</v>
      </c>
      <c r="L270" t="s">
        <v>215</v>
      </c>
      <c r="M270" t="s">
        <v>76</v>
      </c>
      <c r="N270" t="s">
        <v>216</v>
      </c>
      <c r="O270" s="57">
        <v>46239.540937500002</v>
      </c>
      <c r="P270" s="57">
        <v>46240.387152777781</v>
      </c>
      <c r="Q270">
        <v>69359136</v>
      </c>
      <c r="S270">
        <v>152438901447</v>
      </c>
      <c r="T270" t="s">
        <v>1988</v>
      </c>
      <c r="U270" t="s">
        <v>1989</v>
      </c>
      <c r="V270" t="s">
        <v>1990</v>
      </c>
      <c r="Z270">
        <v>113.36249615996999</v>
      </c>
      <c r="AA270">
        <v>-7.12767593593487</v>
      </c>
      <c r="AB270" t="s">
        <v>1991</v>
      </c>
      <c r="AC270" t="s">
        <v>217</v>
      </c>
      <c r="AL270" t="s">
        <v>218</v>
      </c>
      <c r="AM270" t="s">
        <v>1992</v>
      </c>
      <c r="AN270" t="s">
        <v>6</v>
      </c>
      <c r="AO270" s="57">
        <v>46150.548807870371</v>
      </c>
      <c r="AP270" s="57">
        <v>46240.625</v>
      </c>
      <c r="AR270" t="s">
        <v>219</v>
      </c>
      <c r="AS270" t="s">
        <v>220</v>
      </c>
      <c r="AT270" t="s">
        <v>221</v>
      </c>
      <c r="AU270">
        <v>20260806</v>
      </c>
      <c r="AV270" t="s">
        <v>222</v>
      </c>
      <c r="AW270" t="s">
        <v>1024</v>
      </c>
      <c r="AX270" t="s">
        <v>223</v>
      </c>
      <c r="BA270" s="57">
        <v>46240.625</v>
      </c>
      <c r="BB270" t="s">
        <v>1992</v>
      </c>
      <c r="BC270">
        <v>2026</v>
      </c>
      <c r="BD270">
        <v>8</v>
      </c>
      <c r="BE270">
        <v>6</v>
      </c>
      <c r="BF270" s="6">
        <f t="shared" si="12"/>
        <v>46240</v>
      </c>
      <c r="BG270">
        <f t="shared" si="13"/>
        <v>-0.625</v>
      </c>
      <c r="BH270" t="str">
        <f t="shared" si="14"/>
        <v>COMPLY</v>
      </c>
      <c r="BI270" t="str">
        <f>VLOOKUP(H270,Sheet2!$A$1:$B$270,2,FALSE)</f>
        <v>MADURA</v>
      </c>
    </row>
    <row r="271" spans="1:61">
      <c r="A271">
        <v>270</v>
      </c>
      <c r="B271">
        <v>1002507579</v>
      </c>
      <c r="C271">
        <v>3</v>
      </c>
      <c r="D271" t="s">
        <v>59</v>
      </c>
      <c r="E271">
        <v>4</v>
      </c>
      <c r="F271" t="s">
        <v>243</v>
      </c>
      <c r="G271" t="s">
        <v>921</v>
      </c>
      <c r="H271" t="s">
        <v>922</v>
      </c>
      <c r="I271" t="s">
        <v>213</v>
      </c>
      <c r="J271" t="s">
        <v>214</v>
      </c>
      <c r="K271" t="s">
        <v>149</v>
      </c>
      <c r="M271" t="s">
        <v>559</v>
      </c>
      <c r="N271" t="s">
        <v>216</v>
      </c>
      <c r="O271" s="57">
        <v>46238.457557870373</v>
      </c>
      <c r="P271" s="57">
        <v>46239.496296296296</v>
      </c>
      <c r="Q271">
        <v>69358084</v>
      </c>
      <c r="S271">
        <v>142164113591</v>
      </c>
      <c r="T271" t="s">
        <v>1993</v>
      </c>
      <c r="Z271">
        <v>110.36689440000001</v>
      </c>
      <c r="AA271">
        <v>-7.5307750000000002</v>
      </c>
      <c r="AB271" t="s">
        <v>1994</v>
      </c>
      <c r="AC271" t="s">
        <v>292</v>
      </c>
      <c r="AO271" s="57">
        <v>46120.465902777774</v>
      </c>
      <c r="AR271" t="s">
        <v>6</v>
      </c>
      <c r="AS271" t="s">
        <v>220</v>
      </c>
      <c r="AT271" t="s">
        <v>231</v>
      </c>
      <c r="AV271" t="s">
        <v>1995</v>
      </c>
      <c r="AW271" t="s">
        <v>606</v>
      </c>
      <c r="AX271" t="s">
        <v>223</v>
      </c>
      <c r="BF271" s="6" t="e">
        <f t="shared" si="12"/>
        <v>#NUM!</v>
      </c>
      <c r="BG271" t="e">
        <f t="shared" si="13"/>
        <v>#NUM!</v>
      </c>
      <c r="BH271" t="e">
        <f t="shared" si="14"/>
        <v>#NUM!</v>
      </c>
      <c r="BI271" t="e">
        <f>VLOOKUP(H271,Sheet2!$A$1:$B$270,2,FALSE)</f>
        <v>#N/A</v>
      </c>
    </row>
    <row r="272" spans="1:61">
      <c r="A272">
        <v>271</v>
      </c>
      <c r="B272">
        <v>1002507881</v>
      </c>
      <c r="C272">
        <v>3</v>
      </c>
      <c r="D272" t="s">
        <v>38</v>
      </c>
      <c r="E272">
        <v>5</v>
      </c>
      <c r="F272" t="s">
        <v>251</v>
      </c>
      <c r="G272" t="s">
        <v>91</v>
      </c>
      <c r="H272" t="s">
        <v>400</v>
      </c>
      <c r="I272" t="s">
        <v>213</v>
      </c>
      <c r="J272" t="s">
        <v>214</v>
      </c>
      <c r="K272" t="s">
        <v>149</v>
      </c>
      <c r="L272" t="s">
        <v>215</v>
      </c>
      <c r="M272" t="s">
        <v>582</v>
      </c>
      <c r="N272" t="s">
        <v>216</v>
      </c>
      <c r="O272" s="57">
        <v>46238.493726851855</v>
      </c>
      <c r="P272" s="57">
        <v>46240.474050925928</v>
      </c>
      <c r="Q272">
        <v>69358189</v>
      </c>
      <c r="S272">
        <v>152703903403</v>
      </c>
      <c r="T272" t="s">
        <v>1996</v>
      </c>
      <c r="U272" t="s">
        <v>1997</v>
      </c>
      <c r="V272" t="s">
        <v>1998</v>
      </c>
      <c r="Z272">
        <v>112.6063291</v>
      </c>
      <c r="AA272">
        <v>-7.9375565999999997</v>
      </c>
      <c r="AB272" t="s">
        <v>1999</v>
      </c>
      <c r="AC272" t="s">
        <v>237</v>
      </c>
      <c r="AL272" t="s">
        <v>218</v>
      </c>
      <c r="AM272" t="s">
        <v>2000</v>
      </c>
      <c r="AN272" t="s">
        <v>6</v>
      </c>
      <c r="AO272" s="57">
        <v>46120.496689814812</v>
      </c>
      <c r="AP272" s="57">
        <v>46239.333333333336</v>
      </c>
      <c r="AR272" t="s">
        <v>14</v>
      </c>
      <c r="AS272" t="s">
        <v>586</v>
      </c>
      <c r="AT272" t="s">
        <v>231</v>
      </c>
      <c r="AV272" t="s">
        <v>2001</v>
      </c>
      <c r="AW272" t="s">
        <v>1056</v>
      </c>
      <c r="AX272" t="s">
        <v>223</v>
      </c>
      <c r="BA272" s="57">
        <v>46239.333333333336</v>
      </c>
      <c r="BB272" t="s">
        <v>2000</v>
      </c>
      <c r="BF272" s="6" t="e">
        <f t="shared" si="12"/>
        <v>#NUM!</v>
      </c>
      <c r="BG272" t="e">
        <f t="shared" si="13"/>
        <v>#NUM!</v>
      </c>
      <c r="BH272" t="e">
        <f t="shared" si="14"/>
        <v>#NUM!</v>
      </c>
      <c r="BI272" t="str">
        <f>VLOOKUP(H272,Sheet2!$A$1:$B$270,2,FALSE)</f>
        <v>MALANG</v>
      </c>
    </row>
    <row r="273" spans="1:61">
      <c r="A273">
        <v>272</v>
      </c>
      <c r="B273">
        <v>1002516378</v>
      </c>
      <c r="C273">
        <v>3</v>
      </c>
      <c r="D273" t="s">
        <v>55</v>
      </c>
      <c r="E273">
        <v>5</v>
      </c>
      <c r="F273" t="s">
        <v>228</v>
      </c>
      <c r="G273" t="s">
        <v>121</v>
      </c>
      <c r="H273" t="s">
        <v>344</v>
      </c>
      <c r="I273" t="s">
        <v>213</v>
      </c>
      <c r="J273" t="s">
        <v>214</v>
      </c>
      <c r="K273" t="s">
        <v>149</v>
      </c>
      <c r="L273" t="s">
        <v>215</v>
      </c>
      <c r="M273" t="s">
        <v>76</v>
      </c>
      <c r="N273" t="s">
        <v>216</v>
      </c>
      <c r="O273" s="57">
        <v>46243.445092592592</v>
      </c>
      <c r="P273" s="57">
        <v>46244.573495370372</v>
      </c>
      <c r="Q273">
        <v>69361763</v>
      </c>
      <c r="S273">
        <v>152434913563</v>
      </c>
      <c r="T273" t="s">
        <v>4891</v>
      </c>
      <c r="U273" t="s">
        <v>4892</v>
      </c>
      <c r="V273" t="s">
        <v>4893</v>
      </c>
      <c r="Z273">
        <v>113.155218064785</v>
      </c>
      <c r="AA273">
        <v>-7.0075908919928098</v>
      </c>
      <c r="AB273" t="s">
        <v>4894</v>
      </c>
      <c r="AC273" t="s">
        <v>217</v>
      </c>
      <c r="AL273" t="s">
        <v>218</v>
      </c>
      <c r="AM273" t="s">
        <v>4895</v>
      </c>
      <c r="AN273" t="s">
        <v>6</v>
      </c>
      <c r="AO273" s="57">
        <v>46273.454664351855</v>
      </c>
      <c r="AP273" s="57">
        <v>46244.333333333336</v>
      </c>
      <c r="AR273" t="s">
        <v>219</v>
      </c>
      <c r="AS273" t="s">
        <v>345</v>
      </c>
      <c r="AT273" t="s">
        <v>221</v>
      </c>
      <c r="AU273">
        <v>20260810</v>
      </c>
      <c r="AV273" t="s">
        <v>222</v>
      </c>
      <c r="AW273" t="s">
        <v>1024</v>
      </c>
      <c r="AX273" t="s">
        <v>223</v>
      </c>
      <c r="BA273" s="57">
        <v>46244.333333333336</v>
      </c>
      <c r="BB273" t="s">
        <v>4895</v>
      </c>
      <c r="BC273">
        <v>2026</v>
      </c>
      <c r="BD273">
        <v>8</v>
      </c>
      <c r="BE273">
        <v>10</v>
      </c>
      <c r="BF273" s="6">
        <f t="shared" si="12"/>
        <v>46244</v>
      </c>
      <c r="BG273">
        <f t="shared" si="13"/>
        <v>-0.33333333333575865</v>
      </c>
      <c r="BH273" t="str">
        <f t="shared" si="14"/>
        <v>COMPLY</v>
      </c>
      <c r="BI273" t="str">
        <f>VLOOKUP(H273,Sheet2!$A$1:$B$270,2,FALSE)</f>
        <v>MADURA</v>
      </c>
    </row>
    <row r="274" spans="1:61">
      <c r="A274">
        <v>273</v>
      </c>
      <c r="B274">
        <v>1002506598</v>
      </c>
      <c r="C274">
        <v>3</v>
      </c>
      <c r="D274" t="s">
        <v>42</v>
      </c>
      <c r="E274">
        <v>5</v>
      </c>
      <c r="F274" t="s">
        <v>102</v>
      </c>
      <c r="G274" t="s">
        <v>102</v>
      </c>
      <c r="H274" t="s">
        <v>372</v>
      </c>
      <c r="I274" t="s">
        <v>213</v>
      </c>
      <c r="J274" t="s">
        <v>214</v>
      </c>
      <c r="K274" t="s">
        <v>149</v>
      </c>
      <c r="L274" t="s">
        <v>215</v>
      </c>
      <c r="M274" t="s">
        <v>76</v>
      </c>
      <c r="N274" t="s">
        <v>216</v>
      </c>
      <c r="O274" s="57">
        <v>46237.745787037034</v>
      </c>
      <c r="P274" s="57">
        <v>46239.878171296295</v>
      </c>
      <c r="Q274">
        <v>69357825</v>
      </c>
      <c r="S274">
        <v>152501280827</v>
      </c>
      <c r="T274" t="s">
        <v>2002</v>
      </c>
      <c r="U274" t="s">
        <v>2003</v>
      </c>
      <c r="V274" t="s">
        <v>2004</v>
      </c>
      <c r="Z274">
        <v>113.677196</v>
      </c>
      <c r="AA274">
        <v>-8.1773179999999996</v>
      </c>
      <c r="AB274" t="s">
        <v>2005</v>
      </c>
      <c r="AC274" t="s">
        <v>237</v>
      </c>
      <c r="AL274" t="s">
        <v>218</v>
      </c>
      <c r="AM274" t="s">
        <v>2006</v>
      </c>
      <c r="AN274" t="s">
        <v>6</v>
      </c>
      <c r="AO274" s="57">
        <v>46089.746388888889</v>
      </c>
      <c r="AP274" s="57">
        <v>46239.333333333336</v>
      </c>
      <c r="AR274" t="s">
        <v>219</v>
      </c>
      <c r="AS274" t="s">
        <v>102</v>
      </c>
      <c r="AT274" t="s">
        <v>221</v>
      </c>
      <c r="AU274">
        <v>20260805</v>
      </c>
      <c r="AV274" t="s">
        <v>222</v>
      </c>
      <c r="AW274" t="s">
        <v>989</v>
      </c>
      <c r="AX274" t="s">
        <v>223</v>
      </c>
      <c r="BA274" s="57">
        <v>46239.333333333336</v>
      </c>
      <c r="BB274" t="s">
        <v>2006</v>
      </c>
      <c r="BC274">
        <v>2026</v>
      </c>
      <c r="BD274">
        <v>8</v>
      </c>
      <c r="BE274">
        <v>5</v>
      </c>
      <c r="BF274" s="6">
        <f t="shared" si="12"/>
        <v>46239</v>
      </c>
      <c r="BG274">
        <f t="shared" si="13"/>
        <v>-0.33333333333575865</v>
      </c>
      <c r="BH274" t="str">
        <f t="shared" si="14"/>
        <v>COMPLY</v>
      </c>
      <c r="BI274" t="str">
        <f>VLOOKUP(H274,Sheet2!$A$1:$B$270,2,FALSE)</f>
        <v>JEMBER</v>
      </c>
    </row>
    <row r="275" spans="1:61">
      <c r="A275">
        <v>274</v>
      </c>
      <c r="B275">
        <v>1002505992</v>
      </c>
      <c r="C275">
        <v>3</v>
      </c>
      <c r="D275" t="s">
        <v>51</v>
      </c>
      <c r="E275">
        <v>4</v>
      </c>
      <c r="F275" t="s">
        <v>275</v>
      </c>
      <c r="G275" t="s">
        <v>341</v>
      </c>
      <c r="H275" t="s">
        <v>1006</v>
      </c>
      <c r="I275" t="s">
        <v>213</v>
      </c>
      <c r="J275" t="s">
        <v>214</v>
      </c>
      <c r="K275" t="s">
        <v>149</v>
      </c>
      <c r="L275" t="s">
        <v>215</v>
      </c>
      <c r="M275" t="s">
        <v>76</v>
      </c>
      <c r="N275" t="s">
        <v>216</v>
      </c>
      <c r="O275" s="57">
        <v>46237.524259259262</v>
      </c>
      <c r="P275" s="57">
        <v>46238.627291666664</v>
      </c>
      <c r="Q275">
        <v>69357456</v>
      </c>
      <c r="S275">
        <v>141569115674</v>
      </c>
      <c r="T275" t="s">
        <v>2007</v>
      </c>
      <c r="U275" t="s">
        <v>2008</v>
      </c>
      <c r="V275" t="s">
        <v>2009</v>
      </c>
      <c r="Z275">
        <v>111.4098855</v>
      </c>
      <c r="AA275">
        <v>-7.0323032000000003</v>
      </c>
      <c r="AB275" t="s">
        <v>2010</v>
      </c>
      <c r="AC275" t="s">
        <v>237</v>
      </c>
      <c r="AL275" t="s">
        <v>218</v>
      </c>
      <c r="AM275" t="s">
        <v>2011</v>
      </c>
      <c r="AN275" t="s">
        <v>6</v>
      </c>
      <c r="AO275" s="57">
        <v>46089.527777777781</v>
      </c>
      <c r="AP275" s="57">
        <v>46238.541666666664</v>
      </c>
      <c r="AR275" t="s">
        <v>219</v>
      </c>
      <c r="AS275" t="s">
        <v>220</v>
      </c>
      <c r="AT275" t="s">
        <v>231</v>
      </c>
      <c r="AU275">
        <v>20260804</v>
      </c>
      <c r="AV275" t="s">
        <v>222</v>
      </c>
      <c r="AW275" t="s">
        <v>997</v>
      </c>
      <c r="AX275" t="s">
        <v>223</v>
      </c>
      <c r="BA275" s="57">
        <v>46238.541666666664</v>
      </c>
      <c r="BB275" t="s">
        <v>2011</v>
      </c>
      <c r="BC275">
        <v>2026</v>
      </c>
      <c r="BD275">
        <v>8</v>
      </c>
      <c r="BE275">
        <v>4</v>
      </c>
      <c r="BF275" s="6">
        <f t="shared" si="12"/>
        <v>46238</v>
      </c>
      <c r="BG275">
        <f t="shared" si="13"/>
        <v>-0.54166666666424135</v>
      </c>
      <c r="BH275" t="str">
        <f t="shared" si="14"/>
        <v>COMPLY</v>
      </c>
      <c r="BI275" t="e">
        <f>VLOOKUP(H275,Sheet2!$A$1:$B$270,2,FALSE)</f>
        <v>#N/A</v>
      </c>
    </row>
    <row r="276" spans="1:61">
      <c r="A276">
        <v>275</v>
      </c>
      <c r="B276">
        <v>1002512085</v>
      </c>
      <c r="C276">
        <v>3</v>
      </c>
      <c r="D276" t="s">
        <v>42</v>
      </c>
      <c r="E276">
        <v>5</v>
      </c>
      <c r="F276" t="s">
        <v>102</v>
      </c>
      <c r="G276" t="s">
        <v>108</v>
      </c>
      <c r="H276" t="s">
        <v>343</v>
      </c>
      <c r="I276" t="s">
        <v>213</v>
      </c>
      <c r="J276" t="s">
        <v>214</v>
      </c>
      <c r="K276" t="s">
        <v>149</v>
      </c>
      <c r="L276" t="s">
        <v>215</v>
      </c>
      <c r="M276" t="s">
        <v>76</v>
      </c>
      <c r="N276" t="s">
        <v>216</v>
      </c>
      <c r="O276" s="57">
        <v>46240.482592592591</v>
      </c>
      <c r="P276" s="57">
        <v>46240.621400462966</v>
      </c>
      <c r="Q276">
        <v>69359866</v>
      </c>
      <c r="S276">
        <v>152527209089</v>
      </c>
      <c r="T276" t="s">
        <v>2012</v>
      </c>
      <c r="U276" t="s">
        <v>2013</v>
      </c>
      <c r="V276" t="s">
        <v>2014</v>
      </c>
      <c r="Z276">
        <v>114.293574782487</v>
      </c>
      <c r="AA276">
        <v>-7.7571493701770704</v>
      </c>
      <c r="AB276" t="s">
        <v>2015</v>
      </c>
      <c r="AC276" t="s">
        <v>237</v>
      </c>
      <c r="AL276" t="s">
        <v>218</v>
      </c>
      <c r="AM276" t="s">
        <v>2016</v>
      </c>
      <c r="AN276" t="s">
        <v>6</v>
      </c>
      <c r="AO276" s="57">
        <v>46181.486018518517</v>
      </c>
      <c r="AP276" s="57">
        <v>46241.333333333336</v>
      </c>
      <c r="AR276" t="s">
        <v>219</v>
      </c>
      <c r="AS276" t="s">
        <v>108</v>
      </c>
      <c r="AT276" t="s">
        <v>231</v>
      </c>
      <c r="AU276">
        <v>20260806</v>
      </c>
      <c r="AV276" t="s">
        <v>222</v>
      </c>
      <c r="AW276" t="s">
        <v>1061</v>
      </c>
      <c r="AX276" t="s">
        <v>223</v>
      </c>
      <c r="BA276" s="57">
        <v>46241.333333333336</v>
      </c>
      <c r="BB276" t="s">
        <v>2016</v>
      </c>
      <c r="BC276">
        <v>2026</v>
      </c>
      <c r="BD276">
        <v>8</v>
      </c>
      <c r="BE276">
        <v>6</v>
      </c>
      <c r="BF276" s="6">
        <f t="shared" si="12"/>
        <v>46240</v>
      </c>
      <c r="BG276">
        <f t="shared" si="13"/>
        <v>-1.3333333333357587</v>
      </c>
      <c r="BH276" t="str">
        <f t="shared" si="14"/>
        <v>COMPLY</v>
      </c>
      <c r="BI276" t="str">
        <f>VLOOKUP(H276,Sheet2!$A$1:$B$270,2,FALSE)</f>
        <v>BANYUWANGI</v>
      </c>
    </row>
    <row r="277" spans="1:61">
      <c r="A277">
        <v>276</v>
      </c>
      <c r="B277">
        <v>1002512672</v>
      </c>
      <c r="C277">
        <v>3</v>
      </c>
      <c r="D277" t="s">
        <v>38</v>
      </c>
      <c r="E277">
        <v>5</v>
      </c>
      <c r="F277" t="s">
        <v>251</v>
      </c>
      <c r="G277" t="s">
        <v>91</v>
      </c>
      <c r="H277" t="s">
        <v>333</v>
      </c>
      <c r="I277" t="s">
        <v>213</v>
      </c>
      <c r="J277" t="s">
        <v>214</v>
      </c>
      <c r="K277" t="s">
        <v>149</v>
      </c>
      <c r="L277" t="s">
        <v>215</v>
      </c>
      <c r="M277" t="s">
        <v>76</v>
      </c>
      <c r="N277" t="s">
        <v>216</v>
      </c>
      <c r="O277" s="57">
        <v>46240.603437500002</v>
      </c>
      <c r="P277" s="57">
        <v>46241.570914351854</v>
      </c>
      <c r="Q277">
        <v>69360040</v>
      </c>
      <c r="S277">
        <v>152704231413</v>
      </c>
      <c r="T277" t="s">
        <v>2017</v>
      </c>
      <c r="U277" t="s">
        <v>2018</v>
      </c>
      <c r="V277" t="s">
        <v>2019</v>
      </c>
      <c r="Z277">
        <v>112.58985903113999</v>
      </c>
      <c r="AA277">
        <v>-8.0713069912773108</v>
      </c>
      <c r="AB277" t="s">
        <v>2020</v>
      </c>
      <c r="AC277" t="s">
        <v>217</v>
      </c>
      <c r="AL277" t="s">
        <v>218</v>
      </c>
      <c r="AM277" t="s">
        <v>2021</v>
      </c>
      <c r="AN277" t="s">
        <v>6</v>
      </c>
      <c r="AO277" s="57">
        <v>46181.611122685186</v>
      </c>
      <c r="AP277" s="57">
        <v>46243.333333333336</v>
      </c>
      <c r="AR277" t="s">
        <v>219</v>
      </c>
      <c r="AS277" t="s">
        <v>586</v>
      </c>
      <c r="AT277" t="s">
        <v>231</v>
      </c>
      <c r="AU277">
        <v>20260807</v>
      </c>
      <c r="AV277" t="s">
        <v>222</v>
      </c>
      <c r="AW277" t="s">
        <v>1069</v>
      </c>
      <c r="AX277" t="s">
        <v>223</v>
      </c>
      <c r="BA277" s="57">
        <v>46243.333333333336</v>
      </c>
      <c r="BB277" t="s">
        <v>2021</v>
      </c>
      <c r="BC277">
        <v>2026</v>
      </c>
      <c r="BD277">
        <v>8</v>
      </c>
      <c r="BE277">
        <v>7</v>
      </c>
      <c r="BF277" s="6">
        <f t="shared" si="12"/>
        <v>46241</v>
      </c>
      <c r="BG277">
        <f t="shared" si="13"/>
        <v>-2.3333333333357587</v>
      </c>
      <c r="BH277" t="str">
        <f t="shared" si="14"/>
        <v>COMPLY</v>
      </c>
      <c r="BI277" t="str">
        <f>VLOOKUP(H277,Sheet2!$A$1:$B$270,2,FALSE)</f>
        <v>MALANG</v>
      </c>
    </row>
    <row r="278" spans="1:61">
      <c r="A278">
        <v>277</v>
      </c>
      <c r="B278">
        <v>1002516452</v>
      </c>
      <c r="C278">
        <v>3</v>
      </c>
      <c r="D278" t="s">
        <v>55</v>
      </c>
      <c r="E278">
        <v>5</v>
      </c>
      <c r="F278" t="s">
        <v>267</v>
      </c>
      <c r="G278" t="s">
        <v>123</v>
      </c>
      <c r="H278" t="s">
        <v>295</v>
      </c>
      <c r="I278" t="s">
        <v>213</v>
      </c>
      <c r="J278" t="s">
        <v>214</v>
      </c>
      <c r="K278" t="s">
        <v>149</v>
      </c>
      <c r="L278" t="s">
        <v>215</v>
      </c>
      <c r="M278" t="s">
        <v>76</v>
      </c>
      <c r="N278" t="s">
        <v>216</v>
      </c>
      <c r="O278" s="57">
        <v>46243.508287037039</v>
      </c>
      <c r="P278" s="57">
        <v>46243.853958333333</v>
      </c>
      <c r="Q278">
        <v>69361824</v>
      </c>
      <c r="S278">
        <v>152401227017</v>
      </c>
      <c r="T278" t="s">
        <v>4896</v>
      </c>
      <c r="U278" t="s">
        <v>4897</v>
      </c>
      <c r="V278" t="s">
        <v>4898</v>
      </c>
      <c r="Z278">
        <v>112.742069028317</v>
      </c>
      <c r="AA278">
        <v>-7.2251549100140702</v>
      </c>
      <c r="AB278" t="s">
        <v>4899</v>
      </c>
      <c r="AC278" t="s">
        <v>217</v>
      </c>
      <c r="AL278" t="s">
        <v>218</v>
      </c>
      <c r="AM278" t="s">
        <v>4900</v>
      </c>
      <c r="AN278" t="s">
        <v>6</v>
      </c>
      <c r="AO278" s="57">
        <v>46273.517500000002</v>
      </c>
      <c r="AP278" s="57">
        <v>46244.583333333336</v>
      </c>
      <c r="AR278" t="s">
        <v>219</v>
      </c>
      <c r="AS278" t="s">
        <v>277</v>
      </c>
      <c r="AT278" t="s">
        <v>231</v>
      </c>
      <c r="AU278">
        <v>20260809</v>
      </c>
      <c r="AV278" t="s">
        <v>222</v>
      </c>
      <c r="AW278" t="s">
        <v>1064</v>
      </c>
      <c r="AX278" t="s">
        <v>223</v>
      </c>
      <c r="BA278" s="57">
        <v>46244.583333333336</v>
      </c>
      <c r="BB278" t="s">
        <v>4900</v>
      </c>
      <c r="BC278">
        <v>2026</v>
      </c>
      <c r="BD278">
        <v>8</v>
      </c>
      <c r="BE278">
        <v>9</v>
      </c>
      <c r="BF278" s="6">
        <f t="shared" si="12"/>
        <v>46243</v>
      </c>
      <c r="BG278">
        <f t="shared" si="13"/>
        <v>-1.5833333333357587</v>
      </c>
      <c r="BH278" t="str">
        <f t="shared" si="14"/>
        <v>COMPLY</v>
      </c>
      <c r="BI278" t="str">
        <f>VLOOKUP(H278,Sheet2!$A$1:$B$270,2,FALSE)</f>
        <v>SURABAYA UTARA</v>
      </c>
    </row>
    <row r="279" spans="1:61">
      <c r="A279">
        <v>278</v>
      </c>
      <c r="B279">
        <v>1002507731</v>
      </c>
      <c r="C279">
        <v>3</v>
      </c>
      <c r="D279" t="s">
        <v>38</v>
      </c>
      <c r="E279">
        <v>5</v>
      </c>
      <c r="F279" t="s">
        <v>251</v>
      </c>
      <c r="G279" t="s">
        <v>87</v>
      </c>
      <c r="H279" t="s">
        <v>294</v>
      </c>
      <c r="I279" t="s">
        <v>213</v>
      </c>
      <c r="J279" t="s">
        <v>214</v>
      </c>
      <c r="K279" t="s">
        <v>149</v>
      </c>
      <c r="L279" t="s">
        <v>215</v>
      </c>
      <c r="M279" t="s">
        <v>76</v>
      </c>
      <c r="N279" t="s">
        <v>216</v>
      </c>
      <c r="O279" s="57">
        <v>46238.474259259259</v>
      </c>
      <c r="P279" s="57">
        <v>46240.479004629633</v>
      </c>
      <c r="Q279">
        <v>69358149</v>
      </c>
      <c r="S279">
        <v>152711247289</v>
      </c>
      <c r="T279" t="s">
        <v>2022</v>
      </c>
      <c r="U279" t="s">
        <v>2023</v>
      </c>
      <c r="V279" t="s">
        <v>2024</v>
      </c>
      <c r="Z279">
        <v>112.59694829999999</v>
      </c>
      <c r="AA279">
        <v>-7.9008349999999998</v>
      </c>
      <c r="AB279" t="s">
        <v>2025</v>
      </c>
      <c r="AC279" t="s">
        <v>237</v>
      </c>
      <c r="AL279" t="s">
        <v>218</v>
      </c>
      <c r="AM279" t="s">
        <v>2026</v>
      </c>
      <c r="AN279" t="s">
        <v>6</v>
      </c>
      <c r="AO279" s="57">
        <v>46120.476157407407</v>
      </c>
      <c r="AP279" s="57">
        <v>46239.333333333336</v>
      </c>
      <c r="AR279" t="s">
        <v>219</v>
      </c>
      <c r="AS279" t="s">
        <v>934</v>
      </c>
      <c r="AT279" t="s">
        <v>231</v>
      </c>
      <c r="AU279">
        <v>20260806</v>
      </c>
      <c r="AV279" t="s">
        <v>222</v>
      </c>
      <c r="AW279" t="s">
        <v>1060</v>
      </c>
      <c r="AX279" t="s">
        <v>223</v>
      </c>
      <c r="BA279" s="57">
        <v>46239.333333333336</v>
      </c>
      <c r="BB279" t="s">
        <v>2026</v>
      </c>
      <c r="BC279">
        <v>2026</v>
      </c>
      <c r="BD279">
        <v>8</v>
      </c>
      <c r="BE279">
        <v>6</v>
      </c>
      <c r="BF279" s="6">
        <f t="shared" si="12"/>
        <v>46240</v>
      </c>
      <c r="BG279">
        <f t="shared" si="13"/>
        <v>0.66666666666424135</v>
      </c>
      <c r="BH279" t="str">
        <f t="shared" si="14"/>
        <v>COMPLY</v>
      </c>
      <c r="BI279" t="str">
        <f>VLOOKUP(H279,Sheet2!$A$1:$B$270,2,FALSE)</f>
        <v>BATU</v>
      </c>
    </row>
    <row r="280" spans="1:61">
      <c r="A280">
        <v>279</v>
      </c>
      <c r="B280">
        <v>1002509568</v>
      </c>
      <c r="C280">
        <v>3</v>
      </c>
      <c r="D280" t="s">
        <v>38</v>
      </c>
      <c r="E280">
        <v>5</v>
      </c>
      <c r="F280" t="s">
        <v>90</v>
      </c>
      <c r="G280" t="s">
        <v>90</v>
      </c>
      <c r="H280" t="s">
        <v>311</v>
      </c>
      <c r="I280" t="s">
        <v>213</v>
      </c>
      <c r="J280" t="s">
        <v>214</v>
      </c>
      <c r="K280" t="s">
        <v>149</v>
      </c>
      <c r="M280" t="s">
        <v>76</v>
      </c>
      <c r="N280" t="s">
        <v>216</v>
      </c>
      <c r="O280" s="57">
        <v>46239.355208333334</v>
      </c>
      <c r="P280" s="57">
        <v>46239.389953703707</v>
      </c>
      <c r="Q280">
        <v>69342995</v>
      </c>
      <c r="S280">
        <v>152650208477</v>
      </c>
      <c r="T280" t="s">
        <v>1105</v>
      </c>
      <c r="U280" t="s">
        <v>2027</v>
      </c>
      <c r="V280" t="s">
        <v>2028</v>
      </c>
      <c r="Z280">
        <v>112.174926</v>
      </c>
      <c r="AA280">
        <v>-7.9410720000000001</v>
      </c>
      <c r="AB280" t="s">
        <v>1106</v>
      </c>
      <c r="AC280" t="s">
        <v>293</v>
      </c>
      <c r="AL280" t="s">
        <v>218</v>
      </c>
      <c r="AM280" t="s">
        <v>2029</v>
      </c>
      <c r="AN280" t="s">
        <v>6</v>
      </c>
      <c r="AO280" s="57">
        <v>46150.360949074071</v>
      </c>
      <c r="AR280" t="s">
        <v>219</v>
      </c>
      <c r="AS280" t="s">
        <v>312</v>
      </c>
      <c r="AT280" t="s">
        <v>231</v>
      </c>
      <c r="AU280">
        <v>20260805</v>
      </c>
      <c r="AV280" t="s">
        <v>222</v>
      </c>
      <c r="AW280" t="s">
        <v>566</v>
      </c>
      <c r="AX280" t="s">
        <v>223</v>
      </c>
      <c r="BA280" s="57">
        <v>46239.291666666664</v>
      </c>
      <c r="BB280" t="s">
        <v>2029</v>
      </c>
      <c r="BC280">
        <v>2026</v>
      </c>
      <c r="BD280">
        <v>8</v>
      </c>
      <c r="BE280">
        <v>5</v>
      </c>
      <c r="BF280" s="6">
        <f t="shared" si="12"/>
        <v>46239</v>
      </c>
      <c r="BG280">
        <f t="shared" si="13"/>
        <v>-0.29166666666424135</v>
      </c>
      <c r="BH280" t="str">
        <f t="shared" si="14"/>
        <v>COMPLY</v>
      </c>
      <c r="BI280" t="str">
        <f>VLOOKUP(H280,Sheet2!$A$1:$B$270,2,FALSE)</f>
        <v>KEDIRI</v>
      </c>
    </row>
    <row r="281" spans="1:61">
      <c r="A281">
        <v>280</v>
      </c>
      <c r="B281">
        <v>1002505607</v>
      </c>
      <c r="C281">
        <v>3</v>
      </c>
      <c r="D281" t="s">
        <v>55</v>
      </c>
      <c r="E281">
        <v>5</v>
      </c>
      <c r="F281" t="s">
        <v>315</v>
      </c>
      <c r="G281" t="s">
        <v>124</v>
      </c>
      <c r="H281" t="s">
        <v>338</v>
      </c>
      <c r="I281" t="s">
        <v>213</v>
      </c>
      <c r="J281" t="s">
        <v>214</v>
      </c>
      <c r="K281" t="s">
        <v>149</v>
      </c>
      <c r="L281" t="s">
        <v>215</v>
      </c>
      <c r="M281" t="s">
        <v>76</v>
      </c>
      <c r="N281" t="s">
        <v>216</v>
      </c>
      <c r="O281" s="57">
        <v>46237.39303240741</v>
      </c>
      <c r="P281" s="57">
        <v>46242.754108796296</v>
      </c>
      <c r="Q281">
        <v>69357247</v>
      </c>
      <c r="S281">
        <v>152306253201</v>
      </c>
      <c r="T281" t="s">
        <v>2030</v>
      </c>
      <c r="U281" t="s">
        <v>4901</v>
      </c>
      <c r="V281" t="s">
        <v>2031</v>
      </c>
      <c r="Z281">
        <v>112.711232006549</v>
      </c>
      <c r="AA281">
        <v>-7.3234731482247399</v>
      </c>
      <c r="AB281" t="s">
        <v>2032</v>
      </c>
      <c r="AC281" t="s">
        <v>217</v>
      </c>
      <c r="AL281" t="s">
        <v>218</v>
      </c>
      <c r="AM281" t="s">
        <v>2033</v>
      </c>
      <c r="AN281" t="s">
        <v>6</v>
      </c>
      <c r="AO281" s="57">
        <v>46089.402928240743</v>
      </c>
      <c r="AP281" s="57">
        <v>46242.333333333336</v>
      </c>
      <c r="AR281" t="s">
        <v>219</v>
      </c>
      <c r="AS281" t="s">
        <v>631</v>
      </c>
      <c r="AT281" t="s">
        <v>231</v>
      </c>
      <c r="AU281">
        <v>20260808</v>
      </c>
      <c r="AV281" t="s">
        <v>222</v>
      </c>
      <c r="AW281" t="s">
        <v>1060</v>
      </c>
      <c r="AX281" t="s">
        <v>223</v>
      </c>
      <c r="BA281" s="57">
        <v>46242.333333333336</v>
      </c>
      <c r="BB281" t="s">
        <v>2033</v>
      </c>
      <c r="BC281">
        <v>2026</v>
      </c>
      <c r="BD281">
        <v>8</v>
      </c>
      <c r="BE281">
        <v>8</v>
      </c>
      <c r="BF281" s="6">
        <f t="shared" si="12"/>
        <v>46242</v>
      </c>
      <c r="BG281">
        <f t="shared" si="13"/>
        <v>-0.33333333333575865</v>
      </c>
      <c r="BH281" t="str">
        <f t="shared" si="14"/>
        <v>COMPLY</v>
      </c>
      <c r="BI281" t="str">
        <f>VLOOKUP(H281,Sheet2!$A$1:$B$270,2,FALSE)</f>
        <v>SURABAYA SELATAN</v>
      </c>
    </row>
    <row r="282" spans="1:61">
      <c r="A282">
        <v>281</v>
      </c>
      <c r="B282">
        <v>1002506353</v>
      </c>
      <c r="C282">
        <v>3</v>
      </c>
      <c r="D282" t="s">
        <v>59</v>
      </c>
      <c r="E282">
        <v>4</v>
      </c>
      <c r="F282" t="s">
        <v>573</v>
      </c>
      <c r="G282" t="s">
        <v>935</v>
      </c>
      <c r="H282" t="s">
        <v>1017</v>
      </c>
      <c r="I282" t="s">
        <v>213</v>
      </c>
      <c r="J282" t="s">
        <v>214</v>
      </c>
      <c r="K282" t="s">
        <v>149</v>
      </c>
      <c r="M282" t="s">
        <v>76</v>
      </c>
      <c r="N282" t="s">
        <v>216</v>
      </c>
      <c r="O282" s="57">
        <v>46237.629826388889</v>
      </c>
      <c r="P282" s="57">
        <v>46237.69935185185</v>
      </c>
      <c r="Q282">
        <v>69356192</v>
      </c>
      <c r="S282">
        <v>146133131905</v>
      </c>
      <c r="T282" t="s">
        <v>1355</v>
      </c>
      <c r="U282" t="s">
        <v>1356</v>
      </c>
      <c r="V282" t="s">
        <v>2034</v>
      </c>
      <c r="Z282">
        <v>110.337735983054</v>
      </c>
      <c r="AA282">
        <v>-7.7450891752234901</v>
      </c>
      <c r="AB282" t="s">
        <v>2035</v>
      </c>
      <c r="AC282" t="s">
        <v>293</v>
      </c>
      <c r="AL282" t="s">
        <v>218</v>
      </c>
      <c r="AM282" t="s">
        <v>2036</v>
      </c>
      <c r="AN282" t="s">
        <v>6</v>
      </c>
      <c r="AO282" s="57">
        <v>46089.632280092592</v>
      </c>
      <c r="AR282" t="s">
        <v>219</v>
      </c>
      <c r="AS282" t="s">
        <v>220</v>
      </c>
      <c r="AT282" t="s">
        <v>231</v>
      </c>
      <c r="AU282">
        <v>20260803</v>
      </c>
      <c r="AV282" t="s">
        <v>222</v>
      </c>
      <c r="AW282" t="s">
        <v>566</v>
      </c>
      <c r="AX282" t="s">
        <v>223</v>
      </c>
      <c r="BA282" s="57">
        <v>46237.291666666664</v>
      </c>
      <c r="BB282" t="s">
        <v>2036</v>
      </c>
      <c r="BC282">
        <v>2026</v>
      </c>
      <c r="BD282">
        <v>8</v>
      </c>
      <c r="BE282">
        <v>3</v>
      </c>
      <c r="BF282" s="6">
        <f t="shared" si="12"/>
        <v>46237</v>
      </c>
      <c r="BG282">
        <f t="shared" si="13"/>
        <v>-0.29166666666424135</v>
      </c>
      <c r="BH282" t="str">
        <f t="shared" si="14"/>
        <v>COMPLY</v>
      </c>
      <c r="BI282" t="e">
        <f>VLOOKUP(H282,Sheet2!$A$1:$B$270,2,FALSE)</f>
        <v>#N/A</v>
      </c>
    </row>
    <row r="283" spans="1:61">
      <c r="A283">
        <v>282</v>
      </c>
      <c r="B283">
        <v>1002505230</v>
      </c>
      <c r="C283">
        <v>3</v>
      </c>
      <c r="D283" t="s">
        <v>45</v>
      </c>
      <c r="E283">
        <v>5</v>
      </c>
      <c r="F283" t="s">
        <v>211</v>
      </c>
      <c r="G283" t="s">
        <v>118</v>
      </c>
      <c r="H283" t="s">
        <v>212</v>
      </c>
      <c r="I283" t="s">
        <v>213</v>
      </c>
      <c r="J283" t="s">
        <v>214</v>
      </c>
      <c r="K283" t="s">
        <v>149</v>
      </c>
      <c r="M283" t="s">
        <v>76</v>
      </c>
      <c r="N283" t="s">
        <v>216</v>
      </c>
      <c r="O283" s="57">
        <v>46236.537847222222</v>
      </c>
      <c r="P283" s="57">
        <v>46236.759722222225</v>
      </c>
      <c r="Q283">
        <v>69356142</v>
      </c>
      <c r="S283">
        <v>172606792062</v>
      </c>
      <c r="T283" t="s">
        <v>2037</v>
      </c>
      <c r="U283" t="s">
        <v>2038</v>
      </c>
      <c r="V283" t="s">
        <v>2039</v>
      </c>
      <c r="Z283">
        <v>117.7733044</v>
      </c>
      <c r="AA283">
        <v>-8.7926877999999995</v>
      </c>
      <c r="AB283" t="s">
        <v>2040</v>
      </c>
      <c r="AC283" t="s">
        <v>292</v>
      </c>
      <c r="AL283" t="s">
        <v>218</v>
      </c>
      <c r="AM283" t="s">
        <v>2041</v>
      </c>
      <c r="AN283" t="s">
        <v>6</v>
      </c>
      <c r="AO283" s="57">
        <v>46061.548530092594</v>
      </c>
      <c r="AR283" t="s">
        <v>219</v>
      </c>
      <c r="AS283" t="s">
        <v>220</v>
      </c>
      <c r="AT283" t="s">
        <v>231</v>
      </c>
      <c r="AU283">
        <v>20260802</v>
      </c>
      <c r="AV283" t="s">
        <v>222</v>
      </c>
      <c r="AW283" t="s">
        <v>592</v>
      </c>
      <c r="AX283" t="s">
        <v>223</v>
      </c>
      <c r="BA283" s="57">
        <v>46236.291666666664</v>
      </c>
      <c r="BB283" t="s">
        <v>2041</v>
      </c>
      <c r="BC283">
        <v>2026</v>
      </c>
      <c r="BD283">
        <v>8</v>
      </c>
      <c r="BE283">
        <v>2</v>
      </c>
      <c r="BF283" s="6">
        <f t="shared" si="12"/>
        <v>46236</v>
      </c>
      <c r="BG283">
        <f t="shared" si="13"/>
        <v>-0.29166666666424135</v>
      </c>
      <c r="BH283" t="str">
        <f t="shared" si="14"/>
        <v>COMPLY</v>
      </c>
      <c r="BI283" t="str">
        <f>VLOOKUP(H283,Sheet2!$A$1:$B$270,2,FALSE)</f>
        <v>SUMBAWA</v>
      </c>
    </row>
    <row r="284" spans="1:61">
      <c r="A284">
        <v>283</v>
      </c>
      <c r="B284">
        <v>1002517872</v>
      </c>
      <c r="C284">
        <v>3</v>
      </c>
      <c r="D284" t="s">
        <v>59</v>
      </c>
      <c r="E284">
        <v>4</v>
      </c>
      <c r="F284" t="s">
        <v>573</v>
      </c>
      <c r="G284" t="s">
        <v>935</v>
      </c>
      <c r="H284" t="s">
        <v>954</v>
      </c>
      <c r="I284" t="s">
        <v>213</v>
      </c>
      <c r="J284" t="s">
        <v>214</v>
      </c>
      <c r="K284" t="s">
        <v>149</v>
      </c>
      <c r="M284" t="s">
        <v>225</v>
      </c>
      <c r="N284" t="s">
        <v>216</v>
      </c>
      <c r="O284" s="57">
        <v>46244.579594907409</v>
      </c>
      <c r="P284" s="57">
        <v>46244.582928240743</v>
      </c>
      <c r="Q284">
        <v>69361641</v>
      </c>
      <c r="S284">
        <v>146136130124</v>
      </c>
      <c r="T284" t="s">
        <v>4769</v>
      </c>
      <c r="U284" t="s">
        <v>6426</v>
      </c>
      <c r="V284" t="s">
        <v>6427</v>
      </c>
      <c r="Z284">
        <v>110.342620791575</v>
      </c>
      <c r="AA284">
        <v>-7.7467784255493699</v>
      </c>
      <c r="AB284" t="s">
        <v>4772</v>
      </c>
      <c r="AC284" t="s">
        <v>292</v>
      </c>
      <c r="AL284" t="s">
        <v>218</v>
      </c>
      <c r="AM284" t="s">
        <v>6428</v>
      </c>
      <c r="AN284" t="s">
        <v>6</v>
      </c>
      <c r="AO284" s="57">
        <v>46303.590266203704</v>
      </c>
      <c r="AR284" t="s">
        <v>18</v>
      </c>
      <c r="AS284" t="s">
        <v>220</v>
      </c>
      <c r="AT284" t="s">
        <v>231</v>
      </c>
      <c r="AV284" t="s">
        <v>227</v>
      </c>
      <c r="AW284" t="s">
        <v>566</v>
      </c>
      <c r="AX284" t="s">
        <v>223</v>
      </c>
      <c r="BA284" s="57">
        <v>46244.291666666664</v>
      </c>
      <c r="BB284" t="s">
        <v>6428</v>
      </c>
      <c r="BF284" s="6" t="e">
        <f t="shared" si="12"/>
        <v>#NUM!</v>
      </c>
      <c r="BG284" t="e">
        <f t="shared" si="13"/>
        <v>#NUM!</v>
      </c>
      <c r="BH284" t="e">
        <f t="shared" si="14"/>
        <v>#NUM!</v>
      </c>
      <c r="BI284" t="e">
        <f>VLOOKUP(H284,Sheet2!$A$1:$B$270,2,FALSE)</f>
        <v>#N/A</v>
      </c>
    </row>
    <row r="285" spans="1:61">
      <c r="A285">
        <v>284</v>
      </c>
      <c r="B285">
        <v>1002508485</v>
      </c>
      <c r="C285">
        <v>3</v>
      </c>
      <c r="D285" t="s">
        <v>59</v>
      </c>
      <c r="E285">
        <v>4</v>
      </c>
      <c r="F285" t="s">
        <v>224</v>
      </c>
      <c r="G285" t="s">
        <v>224</v>
      </c>
      <c r="H285" t="s">
        <v>942</v>
      </c>
      <c r="I285" t="s">
        <v>213</v>
      </c>
      <c r="J285" t="s">
        <v>214</v>
      </c>
      <c r="K285" t="s">
        <v>149</v>
      </c>
      <c r="L285" t="s">
        <v>215</v>
      </c>
      <c r="M285" t="s">
        <v>582</v>
      </c>
      <c r="N285" t="s">
        <v>216</v>
      </c>
      <c r="O285" s="57">
        <v>46238.593715277777</v>
      </c>
      <c r="P285" s="57">
        <v>46241.480520833335</v>
      </c>
      <c r="Q285">
        <v>69358365</v>
      </c>
      <c r="S285">
        <v>146303609672</v>
      </c>
      <c r="T285" t="s">
        <v>2042</v>
      </c>
      <c r="U285" t="s">
        <v>2043</v>
      </c>
      <c r="V285" t="s">
        <v>2044</v>
      </c>
      <c r="Z285">
        <v>109.24334159999999</v>
      </c>
      <c r="AA285">
        <v>-7.4505498000000001</v>
      </c>
      <c r="AB285" t="s">
        <v>2045</v>
      </c>
      <c r="AC285" t="s">
        <v>237</v>
      </c>
      <c r="AL285" t="s">
        <v>218</v>
      </c>
      <c r="AM285" t="s">
        <v>2046</v>
      </c>
      <c r="AN285" t="s">
        <v>6</v>
      </c>
      <c r="AO285" s="57">
        <v>46120.601365740738</v>
      </c>
      <c r="AP285" s="57">
        <v>46239.541666666664</v>
      </c>
      <c r="AR285" t="s">
        <v>14</v>
      </c>
      <c r="AS285" t="s">
        <v>220</v>
      </c>
      <c r="AT285" t="s">
        <v>231</v>
      </c>
      <c r="AV285" t="s">
        <v>4902</v>
      </c>
      <c r="AW285" t="s">
        <v>1058</v>
      </c>
      <c r="AX285" t="s">
        <v>223</v>
      </c>
      <c r="BA285" s="57">
        <v>46239.541666666664</v>
      </c>
      <c r="BB285" t="s">
        <v>2046</v>
      </c>
      <c r="BF285" s="6" t="e">
        <f t="shared" si="12"/>
        <v>#NUM!</v>
      </c>
      <c r="BG285" t="e">
        <f t="shared" si="13"/>
        <v>#NUM!</v>
      </c>
      <c r="BH285" t="e">
        <f t="shared" si="14"/>
        <v>#NUM!</v>
      </c>
      <c r="BI285" t="e">
        <f>VLOOKUP(H285,Sheet2!$A$1:$B$270,2,FALSE)</f>
        <v>#N/A</v>
      </c>
    </row>
    <row r="286" spans="1:61">
      <c r="A286">
        <v>285</v>
      </c>
      <c r="B286">
        <v>1002505801</v>
      </c>
      <c r="C286">
        <v>3</v>
      </c>
      <c r="D286" t="s">
        <v>34</v>
      </c>
      <c r="E286">
        <v>5</v>
      </c>
      <c r="F286" t="s">
        <v>580</v>
      </c>
      <c r="G286" t="s">
        <v>82</v>
      </c>
      <c r="H286" t="s">
        <v>270</v>
      </c>
      <c r="I286" t="s">
        <v>213</v>
      </c>
      <c r="J286" t="s">
        <v>214</v>
      </c>
      <c r="K286" t="s">
        <v>149</v>
      </c>
      <c r="M286" t="s">
        <v>76</v>
      </c>
      <c r="N286" t="s">
        <v>216</v>
      </c>
      <c r="O286" s="57">
        <v>46237.449826388889</v>
      </c>
      <c r="P286" s="57">
        <v>46237.550138888888</v>
      </c>
      <c r="Q286">
        <v>69356202</v>
      </c>
      <c r="S286">
        <v>172428815923</v>
      </c>
      <c r="T286" t="s">
        <v>2047</v>
      </c>
      <c r="U286" t="s">
        <v>2048</v>
      </c>
      <c r="V286" t="s">
        <v>2049</v>
      </c>
      <c r="Z286">
        <v>115.416381</v>
      </c>
      <c r="AA286">
        <v>-8.5651740000000007</v>
      </c>
      <c r="AB286" t="s">
        <v>2050</v>
      </c>
      <c r="AC286" t="s">
        <v>230</v>
      </c>
      <c r="AL286" t="s">
        <v>218</v>
      </c>
      <c r="AM286" t="s">
        <v>2051</v>
      </c>
      <c r="AN286" t="s">
        <v>6</v>
      </c>
      <c r="AO286" s="57">
        <v>46089.454942129632</v>
      </c>
      <c r="AR286" t="s">
        <v>219</v>
      </c>
      <c r="AS286" t="s">
        <v>581</v>
      </c>
      <c r="AT286" t="s">
        <v>231</v>
      </c>
      <c r="AU286">
        <v>20260803</v>
      </c>
      <c r="AV286" t="s">
        <v>222</v>
      </c>
      <c r="AW286" t="s">
        <v>566</v>
      </c>
      <c r="AX286" t="s">
        <v>223</v>
      </c>
      <c r="BA286" s="57">
        <v>46237.291666666664</v>
      </c>
      <c r="BB286" t="s">
        <v>2051</v>
      </c>
      <c r="BC286">
        <v>2026</v>
      </c>
      <c r="BD286">
        <v>8</v>
      </c>
      <c r="BE286">
        <v>3</v>
      </c>
      <c r="BF286" s="6">
        <f t="shared" si="12"/>
        <v>46237</v>
      </c>
      <c r="BG286">
        <f t="shared" si="13"/>
        <v>-0.29166666666424135</v>
      </c>
      <c r="BH286" t="str">
        <f t="shared" si="14"/>
        <v>COMPLY</v>
      </c>
      <c r="BI286" t="str">
        <f>VLOOKUP(H286,Sheet2!$A$1:$B$270,2,FALSE)</f>
        <v>KLUNGKUNG</v>
      </c>
    </row>
    <row r="287" spans="1:61">
      <c r="A287">
        <v>286</v>
      </c>
      <c r="B287">
        <v>1002504537</v>
      </c>
      <c r="C287">
        <v>3</v>
      </c>
      <c r="D287" t="s">
        <v>38</v>
      </c>
      <c r="E287">
        <v>5</v>
      </c>
      <c r="F287" t="s">
        <v>90</v>
      </c>
      <c r="G287" t="s">
        <v>93</v>
      </c>
      <c r="H287" t="s">
        <v>304</v>
      </c>
      <c r="I287" t="s">
        <v>213</v>
      </c>
      <c r="J287" t="s">
        <v>214</v>
      </c>
      <c r="K287" t="s">
        <v>149</v>
      </c>
      <c r="L287" t="s">
        <v>215</v>
      </c>
      <c r="M287" t="s">
        <v>76</v>
      </c>
      <c r="N287" t="s">
        <v>216</v>
      </c>
      <c r="O287" s="57">
        <v>46235.534675925926</v>
      </c>
      <c r="P287" s="57">
        <v>46235.857314814813</v>
      </c>
      <c r="Q287">
        <v>69356720</v>
      </c>
      <c r="S287">
        <v>152611229834</v>
      </c>
      <c r="T287" t="s">
        <v>2052</v>
      </c>
      <c r="U287" t="s">
        <v>2053</v>
      </c>
      <c r="V287" t="s">
        <v>2054</v>
      </c>
      <c r="Z287">
        <v>111.849943</v>
      </c>
      <c r="AA287">
        <v>-7.6112830000000002</v>
      </c>
      <c r="AB287" t="s">
        <v>2055</v>
      </c>
      <c r="AC287" t="s">
        <v>237</v>
      </c>
      <c r="AL287" t="s">
        <v>218</v>
      </c>
      <c r="AM287" t="s">
        <v>1532</v>
      </c>
      <c r="AN287" t="s">
        <v>6</v>
      </c>
      <c r="AO287" s="57">
        <v>46030.538043981483</v>
      </c>
      <c r="AP287" s="57">
        <v>46236.541666666664</v>
      </c>
      <c r="AR287" t="s">
        <v>219</v>
      </c>
      <c r="AS287" t="s">
        <v>220</v>
      </c>
      <c r="AT287" t="s">
        <v>231</v>
      </c>
      <c r="AU287">
        <v>20260801</v>
      </c>
      <c r="AV287" t="s">
        <v>222</v>
      </c>
      <c r="AW287" t="s">
        <v>1056</v>
      </c>
      <c r="AX287" t="s">
        <v>223</v>
      </c>
      <c r="BA287" s="57">
        <v>46236.541666666664</v>
      </c>
      <c r="BB287" t="s">
        <v>1532</v>
      </c>
      <c r="BC287">
        <v>2026</v>
      </c>
      <c r="BD287">
        <v>8</v>
      </c>
      <c r="BE287">
        <v>1</v>
      </c>
      <c r="BF287" s="6">
        <f t="shared" si="12"/>
        <v>46235</v>
      </c>
      <c r="BG287">
        <f t="shared" si="13"/>
        <v>-1.5416666666642413</v>
      </c>
      <c r="BH287" t="str">
        <f t="shared" si="14"/>
        <v>COMPLY</v>
      </c>
      <c r="BI287" t="str">
        <f>VLOOKUP(H287,Sheet2!$A$1:$B$270,2,FALSE)</f>
        <v>NGANJUK</v>
      </c>
    </row>
    <row r="288" spans="1:61">
      <c r="A288">
        <v>287</v>
      </c>
      <c r="B288">
        <v>1002517211</v>
      </c>
      <c r="C288">
        <v>3</v>
      </c>
      <c r="D288" t="s">
        <v>38</v>
      </c>
      <c r="E288">
        <v>5</v>
      </c>
      <c r="F288" t="s">
        <v>90</v>
      </c>
      <c r="G288" t="s">
        <v>98</v>
      </c>
      <c r="H288" t="s">
        <v>303</v>
      </c>
      <c r="I288" t="s">
        <v>213</v>
      </c>
      <c r="J288" t="s">
        <v>214</v>
      </c>
      <c r="K288" t="s">
        <v>149</v>
      </c>
      <c r="L288" t="s">
        <v>215</v>
      </c>
      <c r="M288" t="s">
        <v>259</v>
      </c>
      <c r="N288" t="s">
        <v>216</v>
      </c>
      <c r="O288" s="57">
        <v>46244.431203703702</v>
      </c>
      <c r="P288" s="57">
        <v>46244.750300925924</v>
      </c>
      <c r="Q288">
        <v>69362225</v>
      </c>
      <c r="S288">
        <v>152606246415</v>
      </c>
      <c r="T288" t="s">
        <v>6429</v>
      </c>
      <c r="U288" t="s">
        <v>6430</v>
      </c>
      <c r="V288" t="s">
        <v>6431</v>
      </c>
      <c r="Z288">
        <v>111.91009432724201</v>
      </c>
      <c r="AA288">
        <v>-8.0738687096259607</v>
      </c>
      <c r="AB288" t="s">
        <v>6432</v>
      </c>
      <c r="AC288" t="s">
        <v>237</v>
      </c>
      <c r="AL288" t="s">
        <v>218</v>
      </c>
      <c r="AM288" t="s">
        <v>6433</v>
      </c>
      <c r="AN288" t="s">
        <v>6</v>
      </c>
      <c r="AO288" s="57">
        <v>46303.433958333335</v>
      </c>
      <c r="AP288" s="57">
        <v>46245.333333333336</v>
      </c>
      <c r="AR288" t="s">
        <v>260</v>
      </c>
      <c r="AS288" t="s">
        <v>98</v>
      </c>
      <c r="AT288" t="s">
        <v>231</v>
      </c>
      <c r="AV288" t="s">
        <v>261</v>
      </c>
      <c r="AW288" t="s">
        <v>1056</v>
      </c>
      <c r="AX288" t="s">
        <v>223</v>
      </c>
      <c r="BA288" s="57">
        <v>46245.333333333336</v>
      </c>
      <c r="BB288" t="s">
        <v>6433</v>
      </c>
      <c r="BF288" s="6" t="e">
        <f t="shared" si="12"/>
        <v>#NUM!</v>
      </c>
      <c r="BG288" t="e">
        <f t="shared" si="13"/>
        <v>#NUM!</v>
      </c>
      <c r="BH288" t="e">
        <f t="shared" si="14"/>
        <v>#NUM!</v>
      </c>
      <c r="BI288" t="str">
        <f>VLOOKUP(H288,Sheet2!$A$1:$B$270,2,FALSE)</f>
        <v>BLITAR</v>
      </c>
    </row>
    <row r="289" spans="1:61">
      <c r="A289">
        <v>288</v>
      </c>
      <c r="B289">
        <v>1002516007</v>
      </c>
      <c r="C289">
        <v>3</v>
      </c>
      <c r="D289" t="s">
        <v>55</v>
      </c>
      <c r="E289">
        <v>5</v>
      </c>
      <c r="F289" t="s">
        <v>228</v>
      </c>
      <c r="G289" t="s">
        <v>127</v>
      </c>
      <c r="H289" t="s">
        <v>434</v>
      </c>
      <c r="I289" t="s">
        <v>213</v>
      </c>
      <c r="J289" t="s">
        <v>214</v>
      </c>
      <c r="K289" t="s">
        <v>149</v>
      </c>
      <c r="M289" t="s">
        <v>76</v>
      </c>
      <c r="N289" t="s">
        <v>216</v>
      </c>
      <c r="O289" s="57">
        <v>46242.589386574073</v>
      </c>
      <c r="P289" s="57">
        <v>46243.780659722222</v>
      </c>
      <c r="Q289">
        <v>69361507</v>
      </c>
      <c r="S289">
        <v>152427205344</v>
      </c>
      <c r="T289" t="s">
        <v>4903</v>
      </c>
      <c r="U289" t="s">
        <v>4904</v>
      </c>
      <c r="V289" t="s">
        <v>4905</v>
      </c>
      <c r="Z289">
        <v>113.4906132</v>
      </c>
      <c r="AA289">
        <v>-7.0316340999999998</v>
      </c>
      <c r="AB289" t="s">
        <v>4906</v>
      </c>
      <c r="AC289" t="s">
        <v>230</v>
      </c>
      <c r="AL289" t="s">
        <v>218</v>
      </c>
      <c r="AM289" t="s">
        <v>4907</v>
      </c>
      <c r="AN289" t="s">
        <v>6</v>
      </c>
      <c r="AO289" s="57">
        <v>46242.590624999997</v>
      </c>
      <c r="AP289" s="57">
        <v>46244.333333333336</v>
      </c>
      <c r="AR289" t="s">
        <v>219</v>
      </c>
      <c r="AS289" t="s">
        <v>220</v>
      </c>
      <c r="AT289" t="s">
        <v>221</v>
      </c>
      <c r="AU289">
        <v>20260809</v>
      </c>
      <c r="AV289" t="s">
        <v>222</v>
      </c>
      <c r="AW289" t="s">
        <v>992</v>
      </c>
      <c r="AX289" t="s">
        <v>223</v>
      </c>
      <c r="BA289" s="57">
        <v>46244.333333333336</v>
      </c>
      <c r="BB289" t="s">
        <v>4907</v>
      </c>
      <c r="BC289">
        <v>2026</v>
      </c>
      <c r="BD289">
        <v>8</v>
      </c>
      <c r="BE289">
        <v>9</v>
      </c>
      <c r="BF289" s="6">
        <f t="shared" si="12"/>
        <v>46243</v>
      </c>
      <c r="BG289">
        <f t="shared" si="13"/>
        <v>-1.3333333333357587</v>
      </c>
      <c r="BH289" t="str">
        <f t="shared" si="14"/>
        <v>COMPLY</v>
      </c>
      <c r="BI289" t="str">
        <f>VLOOKUP(H289,Sheet2!$A$1:$B$270,2,FALSE)</f>
        <v>MADURA</v>
      </c>
    </row>
    <row r="290" spans="1:61">
      <c r="A290">
        <v>289</v>
      </c>
      <c r="B290">
        <v>1002516514</v>
      </c>
      <c r="C290">
        <v>3</v>
      </c>
      <c r="D290" t="s">
        <v>51</v>
      </c>
      <c r="E290">
        <v>4</v>
      </c>
      <c r="F290" t="s">
        <v>275</v>
      </c>
      <c r="G290" t="s">
        <v>297</v>
      </c>
      <c r="H290" t="s">
        <v>928</v>
      </c>
      <c r="I290" t="s">
        <v>213</v>
      </c>
      <c r="J290" t="s">
        <v>214</v>
      </c>
      <c r="K290" t="s">
        <v>149</v>
      </c>
      <c r="L290" t="s">
        <v>215</v>
      </c>
      <c r="M290" t="s">
        <v>76</v>
      </c>
      <c r="N290" t="s">
        <v>216</v>
      </c>
      <c r="O290" s="57">
        <v>46243.582592592589</v>
      </c>
      <c r="P290" s="57">
        <v>46243.816678240742</v>
      </c>
      <c r="Q290">
        <v>69361877</v>
      </c>
      <c r="S290">
        <v>142551119475</v>
      </c>
      <c r="T290" t="s">
        <v>4908</v>
      </c>
      <c r="U290" t="s">
        <v>4909</v>
      </c>
      <c r="V290" t="s">
        <v>4910</v>
      </c>
      <c r="Z290">
        <v>111.045948</v>
      </c>
      <c r="AA290">
        <v>-6.7583630000000001</v>
      </c>
      <c r="AB290" t="s">
        <v>4911</v>
      </c>
      <c r="AC290" t="s">
        <v>237</v>
      </c>
      <c r="AL290" t="s">
        <v>218</v>
      </c>
      <c r="AM290" t="s">
        <v>4912</v>
      </c>
      <c r="AN290" t="s">
        <v>6</v>
      </c>
      <c r="AO290" s="57">
        <v>46273.590578703705</v>
      </c>
      <c r="AP290" s="57">
        <v>46244.541666666664</v>
      </c>
      <c r="AR290" t="s">
        <v>219</v>
      </c>
      <c r="AS290" t="s">
        <v>220</v>
      </c>
      <c r="AT290" t="s">
        <v>231</v>
      </c>
      <c r="AU290">
        <v>20260809</v>
      </c>
      <c r="AV290" t="s">
        <v>222</v>
      </c>
      <c r="AW290" t="s">
        <v>1056</v>
      </c>
      <c r="AX290" t="s">
        <v>223</v>
      </c>
      <c r="BA290" s="57">
        <v>46244.541666666664</v>
      </c>
      <c r="BB290" t="s">
        <v>4912</v>
      </c>
      <c r="BC290">
        <v>2026</v>
      </c>
      <c r="BD290">
        <v>8</v>
      </c>
      <c r="BE290">
        <v>9</v>
      </c>
      <c r="BF290" s="6">
        <f t="shared" si="12"/>
        <v>46243</v>
      </c>
      <c r="BG290">
        <f t="shared" si="13"/>
        <v>-1.5416666666642413</v>
      </c>
      <c r="BH290" t="str">
        <f t="shared" si="14"/>
        <v>COMPLY</v>
      </c>
      <c r="BI290" t="e">
        <f>VLOOKUP(H290,Sheet2!$A$1:$B$270,2,FALSE)</f>
        <v>#N/A</v>
      </c>
    </row>
    <row r="291" spans="1:61">
      <c r="A291">
        <v>290</v>
      </c>
      <c r="B291">
        <v>1002513147</v>
      </c>
      <c r="C291">
        <v>3</v>
      </c>
      <c r="D291" t="s">
        <v>38</v>
      </c>
      <c r="E291">
        <v>5</v>
      </c>
      <c r="F291" t="s">
        <v>251</v>
      </c>
      <c r="G291" t="s">
        <v>91</v>
      </c>
      <c r="H291" t="s">
        <v>526</v>
      </c>
      <c r="I291" t="s">
        <v>213</v>
      </c>
      <c r="J291" t="s">
        <v>214</v>
      </c>
      <c r="K291" t="s">
        <v>149</v>
      </c>
      <c r="L291" t="s">
        <v>215</v>
      </c>
      <c r="M291" t="s">
        <v>236</v>
      </c>
      <c r="N291" t="s">
        <v>216</v>
      </c>
      <c r="O291" s="57">
        <v>46240.686759259261</v>
      </c>
      <c r="P291" s="57">
        <v>46243.93074074074</v>
      </c>
      <c r="Q291">
        <v>69360230</v>
      </c>
      <c r="S291">
        <v>152712204371</v>
      </c>
      <c r="T291" t="s">
        <v>2056</v>
      </c>
      <c r="U291" t="s">
        <v>2057</v>
      </c>
      <c r="V291" t="s">
        <v>2058</v>
      </c>
      <c r="Z291">
        <v>112.7235148</v>
      </c>
      <c r="AA291">
        <v>-8.1976198999999994</v>
      </c>
      <c r="AB291" t="s">
        <v>2059</v>
      </c>
      <c r="AC291" t="s">
        <v>237</v>
      </c>
      <c r="AL291" t="s">
        <v>218</v>
      </c>
      <c r="AM291" t="s">
        <v>1490</v>
      </c>
      <c r="AN291" t="s">
        <v>6</v>
      </c>
      <c r="AO291" s="57">
        <v>46181.695405092592</v>
      </c>
      <c r="AP291" s="57">
        <v>46241.541666666664</v>
      </c>
      <c r="AR291" t="s">
        <v>12</v>
      </c>
      <c r="AS291" t="s">
        <v>629</v>
      </c>
      <c r="AT291" t="s">
        <v>231</v>
      </c>
      <c r="AV291" t="s">
        <v>950</v>
      </c>
      <c r="AW291" t="s">
        <v>1067</v>
      </c>
      <c r="AX291" t="s">
        <v>223</v>
      </c>
      <c r="AZ291" t="s">
        <v>950</v>
      </c>
      <c r="BA291" s="57">
        <v>46241.541666666664</v>
      </c>
      <c r="BB291" t="s">
        <v>1490</v>
      </c>
      <c r="BF291" s="6" t="e">
        <f t="shared" si="12"/>
        <v>#NUM!</v>
      </c>
      <c r="BG291" t="e">
        <f t="shared" si="13"/>
        <v>#NUM!</v>
      </c>
      <c r="BH291" t="e">
        <f t="shared" si="14"/>
        <v>#NUM!</v>
      </c>
      <c r="BI291" t="str">
        <f>VLOOKUP(H291,Sheet2!$A$1:$B$270,2,FALSE)</f>
        <v>MALANG</v>
      </c>
    </row>
    <row r="292" spans="1:61">
      <c r="A292">
        <v>291</v>
      </c>
      <c r="B292">
        <v>1002517936</v>
      </c>
      <c r="C292">
        <v>3</v>
      </c>
      <c r="D292" t="s">
        <v>59</v>
      </c>
      <c r="E292">
        <v>4</v>
      </c>
      <c r="F292" t="s">
        <v>224</v>
      </c>
      <c r="G292" t="s">
        <v>224</v>
      </c>
      <c r="H292" t="s">
        <v>942</v>
      </c>
      <c r="I292" t="s">
        <v>213</v>
      </c>
      <c r="J292" t="s">
        <v>214</v>
      </c>
      <c r="K292" t="s">
        <v>149</v>
      </c>
      <c r="L292" t="s">
        <v>215</v>
      </c>
      <c r="M292" t="s">
        <v>240</v>
      </c>
      <c r="N292" t="s">
        <v>216</v>
      </c>
      <c r="O292" s="57">
        <v>46244.586770833332</v>
      </c>
      <c r="P292" s="57">
        <v>46244.587511574071</v>
      </c>
      <c r="Q292">
        <v>69362515</v>
      </c>
      <c r="S292">
        <v>146303609784</v>
      </c>
      <c r="T292" t="s">
        <v>6434</v>
      </c>
      <c r="U292" t="s">
        <v>5485</v>
      </c>
      <c r="V292" t="s">
        <v>6435</v>
      </c>
      <c r="Z292">
        <v>109.18186860340199</v>
      </c>
      <c r="AA292">
        <v>-7.4169153963199097</v>
      </c>
      <c r="AB292" t="s">
        <v>6436</v>
      </c>
      <c r="AC292" t="s">
        <v>237</v>
      </c>
      <c r="AL292" t="s">
        <v>218</v>
      </c>
      <c r="AM292" t="s">
        <v>6437</v>
      </c>
      <c r="AN292" t="s">
        <v>6</v>
      </c>
      <c r="AO292" s="57">
        <v>46303.590266203704</v>
      </c>
      <c r="AP292" s="57">
        <v>46245.541666666664</v>
      </c>
      <c r="AR292" t="s">
        <v>241</v>
      </c>
      <c r="AS292" t="s">
        <v>220</v>
      </c>
      <c r="AT292" t="s">
        <v>231</v>
      </c>
      <c r="AV292" t="s">
        <v>240</v>
      </c>
      <c r="AW292" t="s">
        <v>1064</v>
      </c>
      <c r="AX292" t="s">
        <v>223</v>
      </c>
      <c r="BA292" s="57">
        <v>46245.541666666664</v>
      </c>
      <c r="BB292" t="s">
        <v>6437</v>
      </c>
      <c r="BF292" s="6" t="e">
        <f t="shared" si="12"/>
        <v>#NUM!</v>
      </c>
      <c r="BG292" t="e">
        <f t="shared" si="13"/>
        <v>#NUM!</v>
      </c>
      <c r="BH292" t="e">
        <f t="shared" si="14"/>
        <v>#NUM!</v>
      </c>
      <c r="BI292" t="e">
        <f>VLOOKUP(H292,Sheet2!$A$1:$B$270,2,FALSE)</f>
        <v>#N/A</v>
      </c>
    </row>
    <row r="293" spans="1:61">
      <c r="A293">
        <v>292</v>
      </c>
      <c r="B293">
        <v>1002513204</v>
      </c>
      <c r="C293">
        <v>3</v>
      </c>
      <c r="D293" t="s">
        <v>38</v>
      </c>
      <c r="E293">
        <v>5</v>
      </c>
      <c r="F293" t="s">
        <v>90</v>
      </c>
      <c r="G293" t="s">
        <v>90</v>
      </c>
      <c r="H293" t="s">
        <v>482</v>
      </c>
      <c r="I293" t="s">
        <v>213</v>
      </c>
      <c r="J293" t="s">
        <v>214</v>
      </c>
      <c r="K293" t="s">
        <v>149</v>
      </c>
      <c r="L293" t="s">
        <v>215</v>
      </c>
      <c r="M293" t="s">
        <v>590</v>
      </c>
      <c r="N293" t="s">
        <v>216</v>
      </c>
      <c r="O293" s="57">
        <v>46240.695844907408</v>
      </c>
      <c r="P293" s="57">
        <v>46241.358252314814</v>
      </c>
      <c r="Q293">
        <v>69359690</v>
      </c>
      <c r="T293" t="s">
        <v>1667</v>
      </c>
      <c r="V293" t="s">
        <v>1669</v>
      </c>
      <c r="Z293">
        <v>112.07078799999999</v>
      </c>
      <c r="AA293">
        <v>-7.7949400000000004</v>
      </c>
      <c r="AB293" t="s">
        <v>1670</v>
      </c>
      <c r="AC293" t="s">
        <v>217</v>
      </c>
      <c r="AL293" t="s">
        <v>218</v>
      </c>
      <c r="AM293" t="s">
        <v>1671</v>
      </c>
      <c r="AN293" t="s">
        <v>6</v>
      </c>
      <c r="AO293" s="57">
        <v>46181.705231481479</v>
      </c>
      <c r="AR293" t="s">
        <v>572</v>
      </c>
      <c r="AS293" t="s">
        <v>585</v>
      </c>
      <c r="AT293" t="s">
        <v>231</v>
      </c>
      <c r="AV293" t="s">
        <v>4913</v>
      </c>
      <c r="AW293" t="s">
        <v>1056</v>
      </c>
      <c r="AX293" t="s">
        <v>223</v>
      </c>
      <c r="BA293" s="57">
        <v>46241.333333333336</v>
      </c>
      <c r="BB293" t="s">
        <v>1671</v>
      </c>
      <c r="BF293" s="6" t="e">
        <f t="shared" si="12"/>
        <v>#NUM!</v>
      </c>
      <c r="BG293" t="e">
        <f t="shared" si="13"/>
        <v>#NUM!</v>
      </c>
      <c r="BH293" t="e">
        <f t="shared" si="14"/>
        <v>#NUM!</v>
      </c>
      <c r="BI293" t="str">
        <f>VLOOKUP(H293,Sheet2!$A$1:$B$270,2,FALSE)</f>
        <v>KEDIRI</v>
      </c>
    </row>
    <row r="294" spans="1:61">
      <c r="A294">
        <v>293</v>
      </c>
      <c r="B294">
        <v>1002509945</v>
      </c>
      <c r="C294">
        <v>3</v>
      </c>
      <c r="D294" t="s">
        <v>55</v>
      </c>
      <c r="E294">
        <v>5</v>
      </c>
      <c r="F294" t="s">
        <v>315</v>
      </c>
      <c r="G294" t="s">
        <v>124</v>
      </c>
      <c r="H294" t="s">
        <v>337</v>
      </c>
      <c r="I294" t="s">
        <v>213</v>
      </c>
      <c r="J294" t="s">
        <v>214</v>
      </c>
      <c r="K294" t="s">
        <v>149</v>
      </c>
      <c r="L294" t="s">
        <v>215</v>
      </c>
      <c r="M294" t="s">
        <v>76</v>
      </c>
      <c r="N294" t="s">
        <v>216</v>
      </c>
      <c r="O294" s="57">
        <v>46239.430509259262</v>
      </c>
      <c r="P294" s="57">
        <v>46240.75677083333</v>
      </c>
      <c r="Q294">
        <v>69358883</v>
      </c>
      <c r="S294">
        <v>152305230198</v>
      </c>
      <c r="T294" t="s">
        <v>2060</v>
      </c>
      <c r="U294" t="s">
        <v>2061</v>
      </c>
      <c r="V294" t="s">
        <v>2062</v>
      </c>
      <c r="Z294">
        <v>112.7594053</v>
      </c>
      <c r="AA294">
        <v>-7.3780219000000002</v>
      </c>
      <c r="AB294" t="s">
        <v>2063</v>
      </c>
      <c r="AC294" t="s">
        <v>237</v>
      </c>
      <c r="AL294" t="s">
        <v>218</v>
      </c>
      <c r="AM294" t="s">
        <v>2064</v>
      </c>
      <c r="AN294" t="s">
        <v>6</v>
      </c>
      <c r="AO294" s="57">
        <v>46150.44427083333</v>
      </c>
      <c r="AP294" s="57">
        <v>46240.333333333336</v>
      </c>
      <c r="AR294" t="s">
        <v>219</v>
      </c>
      <c r="AS294" t="s">
        <v>981</v>
      </c>
      <c r="AT294" t="s">
        <v>231</v>
      </c>
      <c r="AU294">
        <v>20260806</v>
      </c>
      <c r="AV294" t="s">
        <v>222</v>
      </c>
      <c r="AW294" t="s">
        <v>1073</v>
      </c>
      <c r="AX294" t="s">
        <v>223</v>
      </c>
      <c r="BA294" s="57">
        <v>46240.333333333336</v>
      </c>
      <c r="BB294" t="s">
        <v>2064</v>
      </c>
      <c r="BC294">
        <v>2026</v>
      </c>
      <c r="BD294">
        <v>8</v>
      </c>
      <c r="BE294">
        <v>6</v>
      </c>
      <c r="BF294" s="6">
        <f t="shared" si="12"/>
        <v>46240</v>
      </c>
      <c r="BG294">
        <f t="shared" si="13"/>
        <v>-0.33333333333575865</v>
      </c>
      <c r="BH294" t="str">
        <f t="shared" si="14"/>
        <v>COMPLY</v>
      </c>
      <c r="BI294" t="str">
        <f>VLOOKUP(H294,Sheet2!$A$1:$B$270,2,FALSE)</f>
        <v>SURABAYA SELATAN</v>
      </c>
    </row>
    <row r="295" spans="1:61">
      <c r="A295">
        <v>294</v>
      </c>
      <c r="B295">
        <v>1002516345</v>
      </c>
      <c r="C295">
        <v>3</v>
      </c>
      <c r="D295" t="s">
        <v>38</v>
      </c>
      <c r="E295">
        <v>5</v>
      </c>
      <c r="F295" t="s">
        <v>251</v>
      </c>
      <c r="G295" t="s">
        <v>87</v>
      </c>
      <c r="H295" t="s">
        <v>451</v>
      </c>
      <c r="I295" t="s">
        <v>213</v>
      </c>
      <c r="J295" t="s">
        <v>214</v>
      </c>
      <c r="K295" t="s">
        <v>149</v>
      </c>
      <c r="M295" t="s">
        <v>76</v>
      </c>
      <c r="N295" t="s">
        <v>216</v>
      </c>
      <c r="O295" s="57">
        <v>46243.420347222222</v>
      </c>
      <c r="P295" s="57">
        <v>46243.810081018521</v>
      </c>
      <c r="Q295">
        <v>69359823</v>
      </c>
      <c r="S295">
        <v>152710214158</v>
      </c>
      <c r="T295" t="s">
        <v>3045</v>
      </c>
      <c r="U295" t="s">
        <v>4914</v>
      </c>
      <c r="V295" t="s">
        <v>4915</v>
      </c>
      <c r="Z295">
        <v>112.747158835893</v>
      </c>
      <c r="AA295">
        <v>-7.9457711819460703</v>
      </c>
      <c r="AB295" t="s">
        <v>3048</v>
      </c>
      <c r="AC295" t="s">
        <v>217</v>
      </c>
      <c r="AL295" t="s">
        <v>218</v>
      </c>
      <c r="AM295" t="s">
        <v>4916</v>
      </c>
      <c r="AN295" t="s">
        <v>6</v>
      </c>
      <c r="AO295" s="57">
        <v>46273.423506944448</v>
      </c>
      <c r="AR295" t="s">
        <v>219</v>
      </c>
      <c r="AS295" t="s">
        <v>632</v>
      </c>
      <c r="AT295" t="s">
        <v>231</v>
      </c>
      <c r="AU295">
        <v>20260809</v>
      </c>
      <c r="AV295" t="s">
        <v>222</v>
      </c>
      <c r="AW295" t="s">
        <v>566</v>
      </c>
      <c r="AX295" t="s">
        <v>223</v>
      </c>
      <c r="BA295" s="57">
        <v>46243.291666666664</v>
      </c>
      <c r="BB295" t="s">
        <v>4916</v>
      </c>
      <c r="BC295">
        <v>2026</v>
      </c>
      <c r="BD295">
        <v>8</v>
      </c>
      <c r="BE295">
        <v>9</v>
      </c>
      <c r="BF295" s="6">
        <f t="shared" si="12"/>
        <v>46243</v>
      </c>
      <c r="BG295">
        <f t="shared" si="13"/>
        <v>-0.29166666666424135</v>
      </c>
      <c r="BH295" t="str">
        <f t="shared" si="14"/>
        <v>COMPLY</v>
      </c>
      <c r="BI295" t="str">
        <f>VLOOKUP(H295,Sheet2!$A$1:$B$270,2,FALSE)</f>
        <v>BATU</v>
      </c>
    </row>
    <row r="296" spans="1:61">
      <c r="A296">
        <v>295</v>
      </c>
      <c r="B296">
        <v>1002506170</v>
      </c>
      <c r="C296">
        <v>3</v>
      </c>
      <c r="D296" t="s">
        <v>59</v>
      </c>
      <c r="E296">
        <v>4</v>
      </c>
      <c r="F296" t="s">
        <v>224</v>
      </c>
      <c r="G296" t="s">
        <v>224</v>
      </c>
      <c r="H296" t="s">
        <v>942</v>
      </c>
      <c r="I296" t="s">
        <v>213</v>
      </c>
      <c r="J296" t="s">
        <v>214</v>
      </c>
      <c r="K296" t="s">
        <v>149</v>
      </c>
      <c r="L296" t="s">
        <v>215</v>
      </c>
      <c r="M296" t="s">
        <v>76</v>
      </c>
      <c r="N296" t="s">
        <v>216</v>
      </c>
      <c r="O296" s="57">
        <v>46237.580509259256</v>
      </c>
      <c r="P296" s="57">
        <v>46238.563263888886</v>
      </c>
      <c r="Q296">
        <v>69357582</v>
      </c>
      <c r="S296">
        <v>146303609645</v>
      </c>
      <c r="T296" t="s">
        <v>2065</v>
      </c>
      <c r="U296" t="s">
        <v>2066</v>
      </c>
      <c r="V296" t="s">
        <v>2067</v>
      </c>
      <c r="Z296">
        <v>109.2527712</v>
      </c>
      <c r="AA296">
        <v>-7.3718269999999997</v>
      </c>
      <c r="AB296" t="s">
        <v>2068</v>
      </c>
      <c r="AC296" t="s">
        <v>237</v>
      </c>
      <c r="AL296" t="s">
        <v>218</v>
      </c>
      <c r="AM296" t="s">
        <v>2069</v>
      </c>
      <c r="AN296" t="s">
        <v>6</v>
      </c>
      <c r="AO296" s="57">
        <v>46089.590624999997</v>
      </c>
      <c r="AP296" s="57">
        <v>46238.541666666664</v>
      </c>
      <c r="AR296" t="s">
        <v>219</v>
      </c>
      <c r="AS296" t="s">
        <v>220</v>
      </c>
      <c r="AT296" t="s">
        <v>231</v>
      </c>
      <c r="AU296">
        <v>20260804</v>
      </c>
      <c r="AV296" t="s">
        <v>222</v>
      </c>
      <c r="AW296" t="s">
        <v>1060</v>
      </c>
      <c r="AX296" t="s">
        <v>223</v>
      </c>
      <c r="BA296" s="57">
        <v>46238.541666666664</v>
      </c>
      <c r="BB296" t="s">
        <v>2069</v>
      </c>
      <c r="BC296">
        <v>2026</v>
      </c>
      <c r="BD296">
        <v>8</v>
      </c>
      <c r="BE296">
        <v>4</v>
      </c>
      <c r="BF296" s="6">
        <f t="shared" si="12"/>
        <v>46238</v>
      </c>
      <c r="BG296">
        <f t="shared" si="13"/>
        <v>-0.54166666666424135</v>
      </c>
      <c r="BH296" t="str">
        <f t="shared" si="14"/>
        <v>COMPLY</v>
      </c>
      <c r="BI296" t="e">
        <f>VLOOKUP(H296,Sheet2!$A$1:$B$270,2,FALSE)</f>
        <v>#N/A</v>
      </c>
    </row>
    <row r="297" spans="1:61">
      <c r="A297">
        <v>296</v>
      </c>
      <c r="B297">
        <v>1002514620</v>
      </c>
      <c r="C297">
        <v>3</v>
      </c>
      <c r="D297" t="s">
        <v>55</v>
      </c>
      <c r="E297">
        <v>5</v>
      </c>
      <c r="F297" t="s">
        <v>228</v>
      </c>
      <c r="G297" t="s">
        <v>127</v>
      </c>
      <c r="H297" t="s">
        <v>332</v>
      </c>
      <c r="I297" t="s">
        <v>213</v>
      </c>
      <c r="J297" t="s">
        <v>214</v>
      </c>
      <c r="K297" t="s">
        <v>149</v>
      </c>
      <c r="M297" t="s">
        <v>76</v>
      </c>
      <c r="N297" t="s">
        <v>216</v>
      </c>
      <c r="O297" s="57">
        <v>46241.565752314818</v>
      </c>
      <c r="P297" s="57">
        <v>46241.796724537038</v>
      </c>
      <c r="Q297">
        <v>69358552</v>
      </c>
      <c r="S297">
        <v>152431232330</v>
      </c>
      <c r="T297" t="s">
        <v>3329</v>
      </c>
      <c r="U297" t="s">
        <v>4917</v>
      </c>
      <c r="V297" t="s">
        <v>4918</v>
      </c>
      <c r="Z297">
        <v>113.86953883</v>
      </c>
      <c r="AA297">
        <v>-7.0712554120000002</v>
      </c>
      <c r="AB297" t="s">
        <v>3332</v>
      </c>
      <c r="AC297" t="s">
        <v>217</v>
      </c>
      <c r="AL297" t="s">
        <v>218</v>
      </c>
      <c r="AM297" t="s">
        <v>4919</v>
      </c>
      <c r="AN297" t="s">
        <v>6</v>
      </c>
      <c r="AO297" s="57">
        <v>46211.569687499999</v>
      </c>
      <c r="AR297" t="s">
        <v>219</v>
      </c>
      <c r="AS297" t="s">
        <v>220</v>
      </c>
      <c r="AT297" t="s">
        <v>231</v>
      </c>
      <c r="AU297">
        <v>20260807</v>
      </c>
      <c r="AV297" t="s">
        <v>222</v>
      </c>
      <c r="AW297" t="s">
        <v>657</v>
      </c>
      <c r="AX297" t="s">
        <v>223</v>
      </c>
      <c r="BA297" s="57">
        <v>46241.291666666664</v>
      </c>
      <c r="BB297" t="s">
        <v>4919</v>
      </c>
      <c r="BC297">
        <v>2026</v>
      </c>
      <c r="BD297">
        <v>8</v>
      </c>
      <c r="BE297">
        <v>7</v>
      </c>
      <c r="BF297" s="6">
        <f t="shared" si="12"/>
        <v>46241</v>
      </c>
      <c r="BG297">
        <f t="shared" si="13"/>
        <v>-0.29166666666424135</v>
      </c>
      <c r="BH297" t="str">
        <f t="shared" si="14"/>
        <v>COMPLY</v>
      </c>
      <c r="BI297" t="str">
        <f>VLOOKUP(H297,Sheet2!$A$1:$B$270,2,FALSE)</f>
        <v>MADURA</v>
      </c>
    </row>
    <row r="298" spans="1:61">
      <c r="A298">
        <v>297</v>
      </c>
      <c r="B298">
        <v>1002515259</v>
      </c>
      <c r="C298">
        <v>3</v>
      </c>
      <c r="D298" t="s">
        <v>38</v>
      </c>
      <c r="E298">
        <v>5</v>
      </c>
      <c r="F298" t="s">
        <v>90</v>
      </c>
      <c r="G298" t="s">
        <v>88</v>
      </c>
      <c r="H298" t="s">
        <v>438</v>
      </c>
      <c r="I298" t="s">
        <v>213</v>
      </c>
      <c r="J298" t="s">
        <v>214</v>
      </c>
      <c r="K298" t="s">
        <v>149</v>
      </c>
      <c r="L298" t="s">
        <v>215</v>
      </c>
      <c r="M298" t="s">
        <v>76</v>
      </c>
      <c r="N298" t="s">
        <v>216</v>
      </c>
      <c r="O298" s="57">
        <v>46241.682592592595</v>
      </c>
      <c r="P298" s="57">
        <v>46242.506550925929</v>
      </c>
      <c r="Q298">
        <v>69361043</v>
      </c>
      <c r="S298">
        <v>152730235347</v>
      </c>
      <c r="T298" t="s">
        <v>4920</v>
      </c>
      <c r="U298" t="s">
        <v>4921</v>
      </c>
      <c r="V298" t="s">
        <v>4922</v>
      </c>
      <c r="Z298">
        <v>112.229193</v>
      </c>
      <c r="AA298">
        <v>-8.0762350000000005</v>
      </c>
      <c r="AB298" t="s">
        <v>4923</v>
      </c>
      <c r="AC298" t="s">
        <v>237</v>
      </c>
      <c r="AL298" t="s">
        <v>218</v>
      </c>
      <c r="AM298" t="s">
        <v>4924</v>
      </c>
      <c r="AN298" t="s">
        <v>6</v>
      </c>
      <c r="AO298" s="57">
        <v>46211.684444444443</v>
      </c>
      <c r="AP298" s="57">
        <v>46242.541666666664</v>
      </c>
      <c r="AR298" t="s">
        <v>219</v>
      </c>
      <c r="AS298" t="s">
        <v>220</v>
      </c>
      <c r="AT298" t="s">
        <v>231</v>
      </c>
      <c r="AU298">
        <v>20260808</v>
      </c>
      <c r="AV298" t="s">
        <v>222</v>
      </c>
      <c r="AW298" t="s">
        <v>1060</v>
      </c>
      <c r="AX298" t="s">
        <v>223</v>
      </c>
      <c r="BA298" s="57">
        <v>46242.541666666664</v>
      </c>
      <c r="BB298" t="s">
        <v>4924</v>
      </c>
      <c r="BC298">
        <v>2026</v>
      </c>
      <c r="BD298">
        <v>8</v>
      </c>
      <c r="BE298">
        <v>8</v>
      </c>
      <c r="BF298" s="6">
        <f t="shared" si="12"/>
        <v>46242</v>
      </c>
      <c r="BG298">
        <f t="shared" si="13"/>
        <v>-0.54166666666424135</v>
      </c>
      <c r="BH298" t="str">
        <f t="shared" si="14"/>
        <v>COMPLY</v>
      </c>
      <c r="BI298" t="str">
        <f>VLOOKUP(H298,Sheet2!$A$1:$B$270,2,FALSE)</f>
        <v>BLITAR</v>
      </c>
    </row>
    <row r="299" spans="1:61">
      <c r="A299">
        <v>298</v>
      </c>
      <c r="B299">
        <v>1002506729</v>
      </c>
      <c r="C299">
        <v>3</v>
      </c>
      <c r="D299" t="s">
        <v>34</v>
      </c>
      <c r="E299">
        <v>5</v>
      </c>
      <c r="F299" t="s">
        <v>580</v>
      </c>
      <c r="G299" t="s">
        <v>80</v>
      </c>
      <c r="H299" t="s">
        <v>342</v>
      </c>
      <c r="I299" t="s">
        <v>213</v>
      </c>
      <c r="J299" t="s">
        <v>214</v>
      </c>
      <c r="K299" t="s">
        <v>149</v>
      </c>
      <c r="M299" t="s">
        <v>76</v>
      </c>
      <c r="N299" t="s">
        <v>216</v>
      </c>
      <c r="O299" s="57">
        <v>46238.341493055559</v>
      </c>
      <c r="P299" s="57">
        <v>46238.525914351849</v>
      </c>
      <c r="Q299">
        <v>69353227</v>
      </c>
      <c r="R299">
        <v>3654571008</v>
      </c>
      <c r="S299">
        <v>172411226065</v>
      </c>
      <c r="T299" t="s">
        <v>1172</v>
      </c>
      <c r="U299" t="s">
        <v>2070</v>
      </c>
      <c r="V299" t="s">
        <v>2071</v>
      </c>
      <c r="Z299">
        <v>114.67391589018</v>
      </c>
      <c r="AA299">
        <v>-8.3698510161736692</v>
      </c>
      <c r="AB299" t="s">
        <v>1173</v>
      </c>
      <c r="AC299" t="s">
        <v>230</v>
      </c>
      <c r="AL299" t="s">
        <v>218</v>
      </c>
      <c r="AM299" t="s">
        <v>2072</v>
      </c>
      <c r="AN299" t="s">
        <v>6</v>
      </c>
      <c r="AO299" s="57">
        <v>46120.351180555554</v>
      </c>
      <c r="AR299" t="s">
        <v>219</v>
      </c>
      <c r="AS299" t="s">
        <v>899</v>
      </c>
      <c r="AT299" t="s">
        <v>231</v>
      </c>
      <c r="AU299">
        <v>20260804</v>
      </c>
      <c r="AV299" t="s">
        <v>222</v>
      </c>
      <c r="AW299" t="s">
        <v>630</v>
      </c>
      <c r="AX299" t="s">
        <v>223</v>
      </c>
      <c r="BA299" s="57">
        <v>46238.291666666664</v>
      </c>
      <c r="BB299" t="s">
        <v>2072</v>
      </c>
      <c r="BC299">
        <v>2026</v>
      </c>
      <c r="BD299">
        <v>8</v>
      </c>
      <c r="BE299">
        <v>4</v>
      </c>
      <c r="BF299" s="6">
        <f t="shared" si="12"/>
        <v>46238</v>
      </c>
      <c r="BG299">
        <f t="shared" si="13"/>
        <v>-0.29166666666424135</v>
      </c>
      <c r="BH299" t="str">
        <f t="shared" si="14"/>
        <v>COMPLY</v>
      </c>
      <c r="BI299" t="str">
        <f>VLOOKUP(H299,Sheet2!$A$1:$B$270,2,FALSE)</f>
        <v>TABANAN</v>
      </c>
    </row>
    <row r="300" spans="1:61">
      <c r="A300">
        <v>299</v>
      </c>
      <c r="B300">
        <v>1002518220</v>
      </c>
      <c r="C300">
        <v>3</v>
      </c>
      <c r="D300" t="s">
        <v>59</v>
      </c>
      <c r="E300">
        <v>4</v>
      </c>
      <c r="F300" t="s">
        <v>573</v>
      </c>
      <c r="G300" t="s">
        <v>935</v>
      </c>
      <c r="H300" t="s">
        <v>954</v>
      </c>
      <c r="I300" t="s">
        <v>213</v>
      </c>
      <c r="J300" t="s">
        <v>214</v>
      </c>
      <c r="K300" t="s">
        <v>149</v>
      </c>
      <c r="L300" t="s">
        <v>215</v>
      </c>
      <c r="M300" t="s">
        <v>240</v>
      </c>
      <c r="N300" t="s">
        <v>216</v>
      </c>
      <c r="O300" s="57">
        <v>46244.632592592592</v>
      </c>
      <c r="P300" s="57">
        <v>46244.633344907408</v>
      </c>
      <c r="Q300">
        <v>69362619</v>
      </c>
      <c r="S300">
        <v>146136130127</v>
      </c>
      <c r="T300" t="s">
        <v>6438</v>
      </c>
      <c r="U300" t="s">
        <v>6439</v>
      </c>
      <c r="V300" t="s">
        <v>6440</v>
      </c>
      <c r="Z300">
        <v>110.2268108</v>
      </c>
      <c r="AA300">
        <v>-7.7153622999999998</v>
      </c>
      <c r="AB300" t="s">
        <v>6441</v>
      </c>
      <c r="AC300" t="s">
        <v>237</v>
      </c>
      <c r="AL300" t="s">
        <v>218</v>
      </c>
      <c r="AM300" t="s">
        <v>6442</v>
      </c>
      <c r="AN300" t="s">
        <v>6</v>
      </c>
      <c r="AO300" s="57">
        <v>46303.642812500002</v>
      </c>
      <c r="AP300" s="57">
        <v>46245.625</v>
      </c>
      <c r="AR300" t="s">
        <v>241</v>
      </c>
      <c r="AS300" t="s">
        <v>220</v>
      </c>
      <c r="AT300" t="s">
        <v>231</v>
      </c>
      <c r="AV300" t="s">
        <v>240</v>
      </c>
      <c r="AW300" t="s">
        <v>1056</v>
      </c>
      <c r="AX300" t="s">
        <v>223</v>
      </c>
      <c r="BA300" s="57">
        <v>46245.625</v>
      </c>
      <c r="BB300" t="s">
        <v>6442</v>
      </c>
      <c r="BF300" s="6" t="e">
        <f t="shared" si="12"/>
        <v>#NUM!</v>
      </c>
      <c r="BG300" t="e">
        <f t="shared" si="13"/>
        <v>#NUM!</v>
      </c>
      <c r="BH300" t="e">
        <f t="shared" si="14"/>
        <v>#NUM!</v>
      </c>
      <c r="BI300" t="e">
        <f>VLOOKUP(H300,Sheet2!$A$1:$B$270,2,FALSE)</f>
        <v>#N/A</v>
      </c>
    </row>
    <row r="301" spans="1:61">
      <c r="A301">
        <v>300</v>
      </c>
      <c r="B301">
        <v>1002505630</v>
      </c>
      <c r="C301">
        <v>3</v>
      </c>
      <c r="D301" t="s">
        <v>38</v>
      </c>
      <c r="E301">
        <v>5</v>
      </c>
      <c r="F301" t="s">
        <v>90</v>
      </c>
      <c r="G301" t="s">
        <v>98</v>
      </c>
      <c r="H301" t="s">
        <v>303</v>
      </c>
      <c r="I301" t="s">
        <v>213</v>
      </c>
      <c r="J301" t="s">
        <v>214</v>
      </c>
      <c r="K301" t="s">
        <v>149</v>
      </c>
      <c r="L301" t="s">
        <v>215</v>
      </c>
      <c r="M301" t="s">
        <v>582</v>
      </c>
      <c r="N301" t="s">
        <v>216</v>
      </c>
      <c r="O301" s="57">
        <v>46237.399259259262</v>
      </c>
      <c r="P301" s="57">
        <v>46239.482893518521</v>
      </c>
      <c r="Q301">
        <v>69357251</v>
      </c>
      <c r="S301">
        <v>152606246366</v>
      </c>
      <c r="T301" t="s">
        <v>1969</v>
      </c>
      <c r="U301" t="s">
        <v>2078</v>
      </c>
      <c r="V301" t="s">
        <v>2079</v>
      </c>
      <c r="Z301">
        <v>111.93591501563699</v>
      </c>
      <c r="AA301">
        <v>-8.0175718760460093</v>
      </c>
      <c r="AB301" t="s">
        <v>1972</v>
      </c>
      <c r="AC301" t="s">
        <v>217</v>
      </c>
      <c r="AL301" t="s">
        <v>218</v>
      </c>
      <c r="AM301" t="s">
        <v>2080</v>
      </c>
      <c r="AN301" t="s">
        <v>6</v>
      </c>
      <c r="AO301" s="57">
        <v>46089.402928240743</v>
      </c>
      <c r="AP301" s="57">
        <v>46238.333333333336</v>
      </c>
      <c r="AR301" t="s">
        <v>14</v>
      </c>
      <c r="AS301" t="s">
        <v>98</v>
      </c>
      <c r="AT301" t="s">
        <v>231</v>
      </c>
      <c r="AV301" t="s">
        <v>2081</v>
      </c>
      <c r="AW301" t="s">
        <v>997</v>
      </c>
      <c r="AX301" t="s">
        <v>223</v>
      </c>
      <c r="BA301" s="57">
        <v>46238.333333333336</v>
      </c>
      <c r="BB301" t="s">
        <v>2080</v>
      </c>
      <c r="BF301" s="6" t="e">
        <f t="shared" si="12"/>
        <v>#NUM!</v>
      </c>
      <c r="BG301" t="e">
        <f t="shared" si="13"/>
        <v>#NUM!</v>
      </c>
      <c r="BH301" t="e">
        <f t="shared" si="14"/>
        <v>#NUM!</v>
      </c>
      <c r="BI301" t="str">
        <f>VLOOKUP(H301,Sheet2!$A$1:$B$270,2,FALSE)</f>
        <v>BLITAR</v>
      </c>
    </row>
    <row r="302" spans="1:61">
      <c r="A302">
        <v>301</v>
      </c>
      <c r="B302">
        <v>1002506824</v>
      </c>
      <c r="C302">
        <v>3</v>
      </c>
      <c r="D302" t="s">
        <v>38</v>
      </c>
      <c r="E302">
        <v>5</v>
      </c>
      <c r="F302" t="s">
        <v>92</v>
      </c>
      <c r="G302" t="s">
        <v>97</v>
      </c>
      <c r="H302" t="s">
        <v>475</v>
      </c>
      <c r="I302" t="s">
        <v>213</v>
      </c>
      <c r="J302" t="s">
        <v>214</v>
      </c>
      <c r="K302" t="s">
        <v>149</v>
      </c>
      <c r="L302" t="s">
        <v>215</v>
      </c>
      <c r="M302" t="s">
        <v>76</v>
      </c>
      <c r="N302" t="s">
        <v>216</v>
      </c>
      <c r="O302" s="57">
        <v>46238.37427083333</v>
      </c>
      <c r="P302" s="57">
        <v>46239.879560185182</v>
      </c>
      <c r="Q302">
        <v>69357943</v>
      </c>
      <c r="S302">
        <v>152646208072</v>
      </c>
      <c r="T302" t="s">
        <v>2073</v>
      </c>
      <c r="U302" t="s">
        <v>2074</v>
      </c>
      <c r="V302" t="s">
        <v>2075</v>
      </c>
      <c r="Z302">
        <v>111.97839483618699</v>
      </c>
      <c r="AA302">
        <v>-7.0723869903472796</v>
      </c>
      <c r="AB302" t="s">
        <v>2076</v>
      </c>
      <c r="AC302" t="s">
        <v>217</v>
      </c>
      <c r="AL302" t="s">
        <v>218</v>
      </c>
      <c r="AM302" t="s">
        <v>2077</v>
      </c>
      <c r="AN302" t="s">
        <v>6</v>
      </c>
      <c r="AO302" s="57">
        <v>46120.382361111115</v>
      </c>
      <c r="AP302" s="57">
        <v>46240.333333333336</v>
      </c>
      <c r="AR302" t="s">
        <v>219</v>
      </c>
      <c r="AS302" t="s">
        <v>927</v>
      </c>
      <c r="AT302" t="s">
        <v>231</v>
      </c>
      <c r="AU302">
        <v>20260805</v>
      </c>
      <c r="AV302" t="s">
        <v>222</v>
      </c>
      <c r="AW302" t="s">
        <v>1058</v>
      </c>
      <c r="AX302" t="s">
        <v>223</v>
      </c>
      <c r="BA302" s="57">
        <v>46240.333333333336</v>
      </c>
      <c r="BB302" t="s">
        <v>2077</v>
      </c>
      <c r="BC302">
        <v>2026</v>
      </c>
      <c r="BD302">
        <v>8</v>
      </c>
      <c r="BE302">
        <v>5</v>
      </c>
      <c r="BF302" s="6">
        <f t="shared" si="12"/>
        <v>46239</v>
      </c>
      <c r="BG302">
        <f t="shared" si="13"/>
        <v>-1.3333333333357587</v>
      </c>
      <c r="BH302" t="str">
        <f t="shared" si="14"/>
        <v>COMPLY</v>
      </c>
      <c r="BI302" t="str">
        <f>VLOOKUP(H302,Sheet2!$A$1:$B$270,2,FALSE)</f>
        <v>BOJONEGORO</v>
      </c>
    </row>
    <row r="303" spans="1:61">
      <c r="A303">
        <v>302</v>
      </c>
      <c r="B303">
        <v>1002506604</v>
      </c>
      <c r="C303">
        <v>3</v>
      </c>
      <c r="D303" t="s">
        <v>59</v>
      </c>
      <c r="E303">
        <v>4</v>
      </c>
      <c r="F303" t="s">
        <v>243</v>
      </c>
      <c r="G303" t="s">
        <v>262</v>
      </c>
      <c r="H303" t="s">
        <v>263</v>
      </c>
      <c r="I303" t="s">
        <v>213</v>
      </c>
      <c r="J303" t="s">
        <v>214</v>
      </c>
      <c r="K303" t="s">
        <v>149</v>
      </c>
      <c r="L303" t="s">
        <v>215</v>
      </c>
      <c r="M303" t="s">
        <v>971</v>
      </c>
      <c r="N303" t="s">
        <v>216</v>
      </c>
      <c r="O303" s="57">
        <v>46237.753437500003</v>
      </c>
      <c r="P303" s="57">
        <v>46239.423113425924</v>
      </c>
      <c r="Q303">
        <v>69357826</v>
      </c>
      <c r="S303">
        <v>141373127367</v>
      </c>
      <c r="T303" t="s">
        <v>2082</v>
      </c>
      <c r="U303" t="s">
        <v>1174</v>
      </c>
      <c r="V303" t="s">
        <v>2083</v>
      </c>
      <c r="Z303">
        <v>109.9021889</v>
      </c>
      <c r="AA303">
        <v>-7.3546953999999998</v>
      </c>
      <c r="AB303" t="s">
        <v>2084</v>
      </c>
      <c r="AC303" t="s">
        <v>237</v>
      </c>
      <c r="AL303" t="s">
        <v>218</v>
      </c>
      <c r="AM303" t="s">
        <v>2085</v>
      </c>
      <c r="AN303" t="s">
        <v>6</v>
      </c>
      <c r="AO303" s="57">
        <v>46089.757118055553</v>
      </c>
      <c r="AP303" s="57">
        <v>46238.625</v>
      </c>
      <c r="AQ303" t="s">
        <v>249</v>
      </c>
      <c r="AR303" t="s">
        <v>12</v>
      </c>
      <c r="AS303" t="s">
        <v>220</v>
      </c>
      <c r="AT303" t="s">
        <v>231</v>
      </c>
      <c r="AV303" t="s">
        <v>950</v>
      </c>
      <c r="AW303" t="s">
        <v>1056</v>
      </c>
      <c r="AX303" t="s">
        <v>223</v>
      </c>
      <c r="BA303" s="57">
        <v>46238.625</v>
      </c>
      <c r="BB303" t="s">
        <v>2085</v>
      </c>
      <c r="BF303" s="6" t="e">
        <f t="shared" si="12"/>
        <v>#NUM!</v>
      </c>
      <c r="BG303" t="e">
        <f t="shared" si="13"/>
        <v>#NUM!</v>
      </c>
      <c r="BH303" t="e">
        <f t="shared" si="14"/>
        <v>#NUM!</v>
      </c>
      <c r="BI303" t="e">
        <f>VLOOKUP(H303,Sheet2!$A$1:$B$270,2,FALSE)</f>
        <v>#N/A</v>
      </c>
    </row>
    <row r="304" spans="1:61">
      <c r="A304">
        <v>303</v>
      </c>
      <c r="B304">
        <v>1002505168</v>
      </c>
      <c r="C304">
        <v>3</v>
      </c>
      <c r="D304" t="s">
        <v>38</v>
      </c>
      <c r="E304">
        <v>5</v>
      </c>
      <c r="F304" t="s">
        <v>92</v>
      </c>
      <c r="G304" t="s">
        <v>92</v>
      </c>
      <c r="H304" t="s">
        <v>310</v>
      </c>
      <c r="I304" t="s">
        <v>213</v>
      </c>
      <c r="J304" t="s">
        <v>214</v>
      </c>
      <c r="K304" t="s">
        <v>149</v>
      </c>
      <c r="L304" t="s">
        <v>215</v>
      </c>
      <c r="M304" t="s">
        <v>76</v>
      </c>
      <c r="N304" t="s">
        <v>216</v>
      </c>
      <c r="O304" s="57">
        <v>46236.482604166667</v>
      </c>
      <c r="P304" s="57">
        <v>46237.881527777776</v>
      </c>
      <c r="Q304">
        <v>69356992</v>
      </c>
      <c r="S304">
        <v>152601214959</v>
      </c>
      <c r="T304" t="s">
        <v>2086</v>
      </c>
      <c r="U304" t="s">
        <v>2087</v>
      </c>
      <c r="V304" t="s">
        <v>2088</v>
      </c>
      <c r="Z304">
        <v>111.563308909535</v>
      </c>
      <c r="AA304">
        <v>-7.6420320540572897</v>
      </c>
      <c r="AB304" t="s">
        <v>2089</v>
      </c>
      <c r="AC304" t="s">
        <v>217</v>
      </c>
      <c r="AL304" t="s">
        <v>218</v>
      </c>
      <c r="AM304" t="s">
        <v>2090</v>
      </c>
      <c r="AN304" t="s">
        <v>6</v>
      </c>
      <c r="AO304" s="57">
        <v>46061.485983796294</v>
      </c>
      <c r="AP304" s="57">
        <v>46237.333333333336</v>
      </c>
      <c r="AR304" t="s">
        <v>219</v>
      </c>
      <c r="AS304" t="s">
        <v>220</v>
      </c>
      <c r="AT304" t="s">
        <v>231</v>
      </c>
      <c r="AU304">
        <v>20260803</v>
      </c>
      <c r="AV304" t="s">
        <v>222</v>
      </c>
      <c r="AW304" t="s">
        <v>1064</v>
      </c>
      <c r="AX304" t="s">
        <v>223</v>
      </c>
      <c r="BA304" s="57">
        <v>46237.333333333336</v>
      </c>
      <c r="BB304" t="s">
        <v>2090</v>
      </c>
      <c r="BC304">
        <v>2026</v>
      </c>
      <c r="BD304">
        <v>8</v>
      </c>
      <c r="BE304">
        <v>3</v>
      </c>
      <c r="BF304" s="6">
        <f t="shared" si="12"/>
        <v>46237</v>
      </c>
      <c r="BG304">
        <f t="shared" si="13"/>
        <v>-0.33333333333575865</v>
      </c>
      <c r="BH304" t="str">
        <f t="shared" si="14"/>
        <v>COMPLY</v>
      </c>
      <c r="BI304" t="str">
        <f>VLOOKUP(H304,Sheet2!$A$1:$B$270,2,FALSE)</f>
        <v>MADIUN</v>
      </c>
    </row>
    <row r="305" spans="1:61">
      <c r="A305">
        <v>304</v>
      </c>
      <c r="B305">
        <v>1002514362</v>
      </c>
      <c r="C305">
        <v>3</v>
      </c>
      <c r="D305" t="s">
        <v>49</v>
      </c>
      <c r="E305">
        <v>4</v>
      </c>
      <c r="F305" t="s">
        <v>253</v>
      </c>
      <c r="G305" t="s">
        <v>558</v>
      </c>
      <c r="H305" t="s">
        <v>562</v>
      </c>
      <c r="I305" t="s">
        <v>213</v>
      </c>
      <c r="J305" t="s">
        <v>214</v>
      </c>
      <c r="K305" t="s">
        <v>149</v>
      </c>
      <c r="M305" t="s">
        <v>76</v>
      </c>
      <c r="N305" t="s">
        <v>216</v>
      </c>
      <c r="O305" s="57">
        <v>46241.480706018519</v>
      </c>
      <c r="P305" s="57">
        <v>46241.549571759257</v>
      </c>
      <c r="Q305">
        <v>69359666</v>
      </c>
      <c r="S305">
        <v>142278112631</v>
      </c>
      <c r="T305" t="s">
        <v>1978</v>
      </c>
      <c r="U305" t="s">
        <v>4925</v>
      </c>
      <c r="V305" t="s">
        <v>4926</v>
      </c>
      <c r="Z305">
        <v>109.368588</v>
      </c>
      <c r="AA305">
        <v>-6.8635429999999999</v>
      </c>
      <c r="AB305" t="s">
        <v>1981</v>
      </c>
      <c r="AC305" t="s">
        <v>226</v>
      </c>
      <c r="AL305" t="s">
        <v>218</v>
      </c>
      <c r="AM305" t="s">
        <v>4927</v>
      </c>
      <c r="AN305" t="s">
        <v>6</v>
      </c>
      <c r="AO305" s="57">
        <v>46211.486273148148</v>
      </c>
      <c r="AR305" t="s">
        <v>219</v>
      </c>
      <c r="AS305" t="s">
        <v>220</v>
      </c>
      <c r="AT305" t="s">
        <v>231</v>
      </c>
      <c r="AU305">
        <v>20260807</v>
      </c>
      <c r="AV305" t="s">
        <v>222</v>
      </c>
      <c r="AW305" t="s">
        <v>566</v>
      </c>
      <c r="AX305" t="s">
        <v>223</v>
      </c>
      <c r="BA305" s="57">
        <v>46241.291666666664</v>
      </c>
      <c r="BB305" t="s">
        <v>4927</v>
      </c>
      <c r="BC305">
        <v>2026</v>
      </c>
      <c r="BD305">
        <v>8</v>
      </c>
      <c r="BE305">
        <v>7</v>
      </c>
      <c r="BF305" s="6">
        <f t="shared" si="12"/>
        <v>46241</v>
      </c>
      <c r="BG305">
        <f t="shared" si="13"/>
        <v>-0.29166666666424135</v>
      </c>
      <c r="BH305" t="str">
        <f t="shared" si="14"/>
        <v>COMPLY</v>
      </c>
      <c r="BI305" t="e">
        <f>VLOOKUP(H305,Sheet2!$A$1:$B$270,2,FALSE)</f>
        <v>#N/A</v>
      </c>
    </row>
    <row r="306" spans="1:61">
      <c r="A306">
        <v>305</v>
      </c>
      <c r="B306">
        <v>1002514985</v>
      </c>
      <c r="C306">
        <v>3</v>
      </c>
      <c r="D306" t="s">
        <v>59</v>
      </c>
      <c r="E306">
        <v>4</v>
      </c>
      <c r="F306" t="s">
        <v>573</v>
      </c>
      <c r="G306" t="s">
        <v>1046</v>
      </c>
      <c r="H306" t="s">
        <v>1047</v>
      </c>
      <c r="I306" t="s">
        <v>213</v>
      </c>
      <c r="J306" t="s">
        <v>214</v>
      </c>
      <c r="K306" t="s">
        <v>149</v>
      </c>
      <c r="L306" t="s">
        <v>215</v>
      </c>
      <c r="M306" t="s">
        <v>582</v>
      </c>
      <c r="N306" t="s">
        <v>216</v>
      </c>
      <c r="O306" s="57">
        <v>46241.630520833336</v>
      </c>
      <c r="P306" s="57">
        <v>46244.612222222226</v>
      </c>
      <c r="Q306">
        <v>69360950</v>
      </c>
      <c r="S306">
        <v>143135115048</v>
      </c>
      <c r="T306" t="s">
        <v>4928</v>
      </c>
      <c r="U306" t="s">
        <v>4929</v>
      </c>
      <c r="V306" t="s">
        <v>4930</v>
      </c>
      <c r="Z306">
        <v>110.51406950000001</v>
      </c>
      <c r="AA306">
        <v>-7.9993638999999996</v>
      </c>
      <c r="AB306" t="s">
        <v>4931</v>
      </c>
      <c r="AC306" t="s">
        <v>237</v>
      </c>
      <c r="AL306" t="s">
        <v>218</v>
      </c>
      <c r="AM306" t="s">
        <v>4932</v>
      </c>
      <c r="AN306" t="s">
        <v>6</v>
      </c>
      <c r="AO306" s="57">
        <v>46211.642800925925</v>
      </c>
      <c r="AP306" s="57">
        <v>46242.541666666664</v>
      </c>
      <c r="AQ306" t="s">
        <v>249</v>
      </c>
      <c r="AR306" t="s">
        <v>14</v>
      </c>
      <c r="AS306" t="s">
        <v>1048</v>
      </c>
      <c r="AT306" t="s">
        <v>231</v>
      </c>
      <c r="AV306" t="s">
        <v>6443</v>
      </c>
      <c r="AW306" t="s">
        <v>1058</v>
      </c>
      <c r="AX306" t="s">
        <v>223</v>
      </c>
      <c r="BA306" s="57">
        <v>46242.541666666664</v>
      </c>
      <c r="BB306" t="s">
        <v>4932</v>
      </c>
      <c r="BF306" s="6" t="e">
        <f t="shared" si="12"/>
        <v>#NUM!</v>
      </c>
      <c r="BG306" t="e">
        <f t="shared" si="13"/>
        <v>#NUM!</v>
      </c>
      <c r="BH306" t="e">
        <f t="shared" si="14"/>
        <v>#NUM!</v>
      </c>
      <c r="BI306" t="e">
        <f>VLOOKUP(H306,Sheet2!$A$1:$B$270,2,FALSE)</f>
        <v>#N/A</v>
      </c>
    </row>
    <row r="307" spans="1:61">
      <c r="A307">
        <v>306</v>
      </c>
      <c r="B307">
        <v>1002515094</v>
      </c>
      <c r="C307">
        <v>3</v>
      </c>
      <c r="D307" t="s">
        <v>51</v>
      </c>
      <c r="E307">
        <v>4</v>
      </c>
      <c r="F307" t="s">
        <v>235</v>
      </c>
      <c r="G307" t="s">
        <v>594</v>
      </c>
      <c r="H307" t="s">
        <v>1107</v>
      </c>
      <c r="I307" t="s">
        <v>213</v>
      </c>
      <c r="J307" t="s">
        <v>214</v>
      </c>
      <c r="K307" t="s">
        <v>149</v>
      </c>
      <c r="L307" t="s">
        <v>215</v>
      </c>
      <c r="M307" t="s">
        <v>582</v>
      </c>
      <c r="N307" t="s">
        <v>216</v>
      </c>
      <c r="O307" s="57">
        <v>46241.649259259262</v>
      </c>
      <c r="P307" s="57">
        <v>46244.486400462964</v>
      </c>
      <c r="Q307">
        <v>69360972</v>
      </c>
      <c r="S307">
        <v>142566102461</v>
      </c>
      <c r="T307" t="s">
        <v>4933</v>
      </c>
      <c r="U307" t="s">
        <v>4934</v>
      </c>
      <c r="V307" t="s">
        <v>4935</v>
      </c>
      <c r="Z307">
        <v>110.83936594426601</v>
      </c>
      <c r="AA307">
        <v>-7.5354291509950704</v>
      </c>
      <c r="AB307" t="s">
        <v>4936</v>
      </c>
      <c r="AC307" t="s">
        <v>217</v>
      </c>
      <c r="AL307" t="s">
        <v>218</v>
      </c>
      <c r="AM307" t="s">
        <v>4937</v>
      </c>
      <c r="AN307" t="s">
        <v>6</v>
      </c>
      <c r="AO307" s="57">
        <v>46211.652997685182</v>
      </c>
      <c r="AP307" s="57">
        <v>46242.625</v>
      </c>
      <c r="AR307" t="s">
        <v>14</v>
      </c>
      <c r="AS307" t="s">
        <v>952</v>
      </c>
      <c r="AT307" t="s">
        <v>231</v>
      </c>
      <c r="AV307" t="s">
        <v>6444</v>
      </c>
      <c r="AW307" t="s">
        <v>1056</v>
      </c>
      <c r="AX307" t="s">
        <v>223</v>
      </c>
      <c r="BA307" s="57">
        <v>46242.625</v>
      </c>
      <c r="BB307" t="s">
        <v>4937</v>
      </c>
      <c r="BF307" s="6" t="e">
        <f t="shared" si="12"/>
        <v>#NUM!</v>
      </c>
      <c r="BG307" t="e">
        <f t="shared" si="13"/>
        <v>#NUM!</v>
      </c>
      <c r="BH307" t="e">
        <f t="shared" si="14"/>
        <v>#NUM!</v>
      </c>
      <c r="BI307" t="e">
        <f>VLOOKUP(H307,Sheet2!$A$1:$B$270,2,FALSE)</f>
        <v>#N/A</v>
      </c>
    </row>
    <row r="308" spans="1:61">
      <c r="A308">
        <v>307</v>
      </c>
      <c r="B308">
        <v>1002507365</v>
      </c>
      <c r="C308">
        <v>3</v>
      </c>
      <c r="D308" t="s">
        <v>59</v>
      </c>
      <c r="E308">
        <v>4</v>
      </c>
      <c r="F308" t="s">
        <v>243</v>
      </c>
      <c r="G308" t="s">
        <v>262</v>
      </c>
      <c r="H308" t="s">
        <v>263</v>
      </c>
      <c r="I308" t="s">
        <v>213</v>
      </c>
      <c r="J308" t="s">
        <v>214</v>
      </c>
      <c r="K308" t="s">
        <v>149</v>
      </c>
      <c r="M308" t="s">
        <v>236</v>
      </c>
      <c r="N308" t="s">
        <v>216</v>
      </c>
      <c r="O308" s="57">
        <v>46238.434050925927</v>
      </c>
      <c r="P308" s="57">
        <v>46242.084062499998</v>
      </c>
      <c r="Q308">
        <v>69358052</v>
      </c>
      <c r="S308">
        <v>141373127379</v>
      </c>
      <c r="T308" t="s">
        <v>2091</v>
      </c>
      <c r="U308" t="s">
        <v>1915</v>
      </c>
      <c r="Z308">
        <v>109.926546269868</v>
      </c>
      <c r="AA308">
        <v>-7.2733608278994701</v>
      </c>
      <c r="AB308" t="s">
        <v>1270</v>
      </c>
      <c r="AC308" t="s">
        <v>293</v>
      </c>
      <c r="AO308" s="57">
        <v>46120.444444444445</v>
      </c>
      <c r="AR308" t="s">
        <v>314</v>
      </c>
      <c r="AS308" t="s">
        <v>220</v>
      </c>
      <c r="AT308" t="s">
        <v>231</v>
      </c>
      <c r="AV308" t="s">
        <v>931</v>
      </c>
      <c r="AW308" t="s">
        <v>567</v>
      </c>
      <c r="AX308" t="s">
        <v>223</v>
      </c>
      <c r="AZ308" t="s">
        <v>931</v>
      </c>
      <c r="BF308" s="6" t="e">
        <f t="shared" si="12"/>
        <v>#NUM!</v>
      </c>
      <c r="BG308" t="e">
        <f t="shared" si="13"/>
        <v>#NUM!</v>
      </c>
      <c r="BH308" t="e">
        <f t="shared" si="14"/>
        <v>#NUM!</v>
      </c>
      <c r="BI308" t="e">
        <f>VLOOKUP(H308,Sheet2!$A$1:$B$270,2,FALSE)</f>
        <v>#N/A</v>
      </c>
    </row>
    <row r="309" spans="1:61">
      <c r="A309">
        <v>308</v>
      </c>
      <c r="B309">
        <v>1002510652</v>
      </c>
      <c r="C309">
        <v>3</v>
      </c>
      <c r="D309" t="s">
        <v>55</v>
      </c>
      <c r="E309">
        <v>5</v>
      </c>
      <c r="F309" t="s">
        <v>315</v>
      </c>
      <c r="G309" t="s">
        <v>124</v>
      </c>
      <c r="H309" t="s">
        <v>317</v>
      </c>
      <c r="I309" t="s">
        <v>213</v>
      </c>
      <c r="J309" t="s">
        <v>214</v>
      </c>
      <c r="K309" t="s">
        <v>149</v>
      </c>
      <c r="M309" t="s">
        <v>76</v>
      </c>
      <c r="N309" t="s">
        <v>216</v>
      </c>
      <c r="O309" s="57">
        <v>46239.581493055557</v>
      </c>
      <c r="P309" s="57">
        <v>46239.67459490741</v>
      </c>
      <c r="Q309">
        <v>69348277</v>
      </c>
      <c r="S309">
        <v>152308241650</v>
      </c>
      <c r="T309" t="s">
        <v>1135</v>
      </c>
      <c r="U309" t="s">
        <v>2092</v>
      </c>
      <c r="V309" t="s">
        <v>2093</v>
      </c>
      <c r="Z309">
        <v>112.7643726</v>
      </c>
      <c r="AA309">
        <v>-7.3098223999999998</v>
      </c>
      <c r="AB309" t="s">
        <v>1136</v>
      </c>
      <c r="AC309" t="s">
        <v>230</v>
      </c>
      <c r="AL309" t="s">
        <v>218</v>
      </c>
      <c r="AM309" t="s">
        <v>2094</v>
      </c>
      <c r="AN309" t="s">
        <v>6</v>
      </c>
      <c r="AO309" s="57">
        <v>46150.59070601852</v>
      </c>
      <c r="AR309" t="s">
        <v>219</v>
      </c>
      <c r="AS309" t="s">
        <v>668</v>
      </c>
      <c r="AT309" t="s">
        <v>221</v>
      </c>
      <c r="AU309">
        <v>20260805</v>
      </c>
      <c r="AV309" t="s">
        <v>222</v>
      </c>
      <c r="AW309" t="s">
        <v>565</v>
      </c>
      <c r="AX309" t="s">
        <v>223</v>
      </c>
      <c r="BA309" s="57">
        <v>46239.291666666664</v>
      </c>
      <c r="BB309" t="s">
        <v>2094</v>
      </c>
      <c r="BC309">
        <v>2026</v>
      </c>
      <c r="BD309">
        <v>8</v>
      </c>
      <c r="BE309">
        <v>5</v>
      </c>
      <c r="BF309" s="6">
        <f t="shared" si="12"/>
        <v>46239</v>
      </c>
      <c r="BG309">
        <f t="shared" si="13"/>
        <v>-0.29166666666424135</v>
      </c>
      <c r="BH309" t="str">
        <f t="shared" si="14"/>
        <v>COMPLY</v>
      </c>
      <c r="BI309" t="str">
        <f>VLOOKUP(H309,Sheet2!$A$1:$B$270,2,FALSE)</f>
        <v>SURABAYA SELATAN</v>
      </c>
    </row>
    <row r="310" spans="1:61">
      <c r="A310">
        <v>309</v>
      </c>
      <c r="B310">
        <v>1002514746</v>
      </c>
      <c r="C310">
        <v>3</v>
      </c>
      <c r="D310" t="s">
        <v>42</v>
      </c>
      <c r="E310">
        <v>5</v>
      </c>
      <c r="F310" t="s">
        <v>106</v>
      </c>
      <c r="G310" t="s">
        <v>106</v>
      </c>
      <c r="H310" t="s">
        <v>347</v>
      </c>
      <c r="I310" t="s">
        <v>213</v>
      </c>
      <c r="J310" t="s">
        <v>214</v>
      </c>
      <c r="K310" t="s">
        <v>149</v>
      </c>
      <c r="M310" t="s">
        <v>76</v>
      </c>
      <c r="N310" t="s">
        <v>216</v>
      </c>
      <c r="O310" s="57">
        <v>46241.586574074077</v>
      </c>
      <c r="P310" s="57">
        <v>46242.591666666667</v>
      </c>
      <c r="Q310">
        <v>69360842</v>
      </c>
      <c r="S310">
        <v>152729256395</v>
      </c>
      <c r="T310" t="s">
        <v>4938</v>
      </c>
      <c r="U310" t="s">
        <v>4939</v>
      </c>
      <c r="V310" t="s">
        <v>4940</v>
      </c>
      <c r="Z310">
        <v>112.8972947</v>
      </c>
      <c r="AA310">
        <v>-7.6365635000000003</v>
      </c>
      <c r="AB310" t="s">
        <v>4941</v>
      </c>
      <c r="AC310" t="s">
        <v>230</v>
      </c>
      <c r="AL310" t="s">
        <v>218</v>
      </c>
      <c r="AM310" t="s">
        <v>4942</v>
      </c>
      <c r="AN310" t="s">
        <v>6</v>
      </c>
      <c r="AO310" s="57">
        <v>46211.590300925927</v>
      </c>
      <c r="AP310" s="57">
        <v>46245.333333333336</v>
      </c>
      <c r="AR310" t="s">
        <v>219</v>
      </c>
      <c r="AS310" t="s">
        <v>106</v>
      </c>
      <c r="AT310" t="s">
        <v>231</v>
      </c>
      <c r="AU310">
        <v>20260808</v>
      </c>
      <c r="AV310" t="s">
        <v>222</v>
      </c>
      <c r="AW310" t="s">
        <v>567</v>
      </c>
      <c r="AX310" t="s">
        <v>223</v>
      </c>
      <c r="BA310" s="57">
        <v>46245.333333333336</v>
      </c>
      <c r="BB310" t="s">
        <v>4942</v>
      </c>
      <c r="BC310">
        <v>2026</v>
      </c>
      <c r="BD310">
        <v>8</v>
      </c>
      <c r="BE310">
        <v>8</v>
      </c>
      <c r="BF310" s="6">
        <f t="shared" si="12"/>
        <v>46242</v>
      </c>
      <c r="BG310">
        <f t="shared" si="13"/>
        <v>-3.3333333333357587</v>
      </c>
      <c r="BH310" t="str">
        <f t="shared" si="14"/>
        <v>COMPLY</v>
      </c>
      <c r="BI310" t="str">
        <f>VLOOKUP(H310,Sheet2!$A$1:$B$270,2,FALSE)</f>
        <v>PASURUAN</v>
      </c>
    </row>
    <row r="311" spans="1:61">
      <c r="A311">
        <v>310</v>
      </c>
      <c r="B311">
        <v>1002510050</v>
      </c>
      <c r="C311">
        <v>3</v>
      </c>
      <c r="D311" t="s">
        <v>59</v>
      </c>
      <c r="E311">
        <v>4</v>
      </c>
      <c r="F311" t="s">
        <v>243</v>
      </c>
      <c r="G311" t="s">
        <v>262</v>
      </c>
      <c r="H311" t="s">
        <v>263</v>
      </c>
      <c r="I311" t="s">
        <v>213</v>
      </c>
      <c r="J311" t="s">
        <v>214</v>
      </c>
      <c r="K311" t="s">
        <v>149</v>
      </c>
      <c r="L311" t="s">
        <v>215</v>
      </c>
      <c r="M311" t="s">
        <v>76</v>
      </c>
      <c r="N311" t="s">
        <v>216</v>
      </c>
      <c r="O311" s="57">
        <v>46239.447175925925</v>
      </c>
      <c r="P311" s="57">
        <v>46240.426469907405</v>
      </c>
      <c r="Q311">
        <v>69358937</v>
      </c>
      <c r="S311">
        <v>141373127397</v>
      </c>
      <c r="T311" t="s">
        <v>2095</v>
      </c>
      <c r="U311" t="s">
        <v>2096</v>
      </c>
      <c r="V311" t="s">
        <v>2097</v>
      </c>
      <c r="Z311">
        <v>109.96163</v>
      </c>
      <c r="AA311">
        <v>-7.3874529999999998</v>
      </c>
      <c r="AB311" t="s">
        <v>2098</v>
      </c>
      <c r="AC311" t="s">
        <v>237</v>
      </c>
      <c r="AL311" t="s">
        <v>218</v>
      </c>
      <c r="AM311" t="s">
        <v>2099</v>
      </c>
      <c r="AN311" t="s">
        <v>6</v>
      </c>
      <c r="AO311" s="57">
        <v>46150.454826388886</v>
      </c>
      <c r="AP311" s="57">
        <v>46240.541666666664</v>
      </c>
      <c r="AR311" t="s">
        <v>219</v>
      </c>
      <c r="AS311" t="s">
        <v>220</v>
      </c>
      <c r="AT311" t="s">
        <v>231</v>
      </c>
      <c r="AU311">
        <v>20260806</v>
      </c>
      <c r="AV311" t="s">
        <v>222</v>
      </c>
      <c r="AW311" t="s">
        <v>1064</v>
      </c>
      <c r="AX311" t="s">
        <v>223</v>
      </c>
      <c r="BA311" s="57">
        <v>46240.541666666664</v>
      </c>
      <c r="BB311" t="s">
        <v>2099</v>
      </c>
      <c r="BC311">
        <v>2026</v>
      </c>
      <c r="BD311">
        <v>8</v>
      </c>
      <c r="BE311">
        <v>6</v>
      </c>
      <c r="BF311" s="6">
        <f t="shared" si="12"/>
        <v>46240</v>
      </c>
      <c r="BG311">
        <f t="shared" si="13"/>
        <v>-0.54166666666424135</v>
      </c>
      <c r="BH311" t="str">
        <f t="shared" si="14"/>
        <v>COMPLY</v>
      </c>
      <c r="BI311" t="e">
        <f>VLOOKUP(H311,Sheet2!$A$1:$B$270,2,FALSE)</f>
        <v>#N/A</v>
      </c>
    </row>
    <row r="312" spans="1:61">
      <c r="A312">
        <v>311</v>
      </c>
      <c r="B312">
        <v>1002509034</v>
      </c>
      <c r="C312">
        <v>3</v>
      </c>
      <c r="D312" t="s">
        <v>38</v>
      </c>
      <c r="E312">
        <v>5</v>
      </c>
      <c r="F312" t="s">
        <v>92</v>
      </c>
      <c r="G312" t="s">
        <v>94</v>
      </c>
      <c r="H312" t="s">
        <v>464</v>
      </c>
      <c r="I312" t="s">
        <v>213</v>
      </c>
      <c r="J312" t="s">
        <v>214</v>
      </c>
      <c r="K312" t="s">
        <v>149</v>
      </c>
      <c r="L312" t="s">
        <v>215</v>
      </c>
      <c r="M312" t="s">
        <v>76</v>
      </c>
      <c r="N312" t="s">
        <v>216</v>
      </c>
      <c r="O312" s="57">
        <v>46238.662465277775</v>
      </c>
      <c r="P312" s="57">
        <v>46239.550694444442</v>
      </c>
      <c r="Q312">
        <v>69358515</v>
      </c>
      <c r="S312">
        <v>152605224371</v>
      </c>
      <c r="T312" t="s">
        <v>2100</v>
      </c>
      <c r="U312" t="s">
        <v>2101</v>
      </c>
      <c r="V312" t="s">
        <v>2102</v>
      </c>
      <c r="Z312">
        <v>111.413120568157</v>
      </c>
      <c r="AA312">
        <v>-7.4036355482587499</v>
      </c>
      <c r="AB312" t="s">
        <v>2103</v>
      </c>
      <c r="AC312" t="s">
        <v>237</v>
      </c>
      <c r="AL312" t="s">
        <v>218</v>
      </c>
      <c r="AM312" t="s">
        <v>2104</v>
      </c>
      <c r="AN312" t="s">
        <v>6</v>
      </c>
      <c r="AO312" s="57">
        <v>46120.663356481484</v>
      </c>
      <c r="AP312" s="57">
        <v>46239.541666666664</v>
      </c>
      <c r="AR312" t="s">
        <v>219</v>
      </c>
      <c r="AS312" t="s">
        <v>220</v>
      </c>
      <c r="AT312" t="s">
        <v>231</v>
      </c>
      <c r="AU312">
        <v>20260805</v>
      </c>
      <c r="AV312" t="s">
        <v>222</v>
      </c>
      <c r="AW312" t="s">
        <v>1056</v>
      </c>
      <c r="AX312" t="s">
        <v>223</v>
      </c>
      <c r="BA312" s="57">
        <v>46239.541666666664</v>
      </c>
      <c r="BB312" t="s">
        <v>2104</v>
      </c>
      <c r="BC312">
        <v>2026</v>
      </c>
      <c r="BD312">
        <v>8</v>
      </c>
      <c r="BE312">
        <v>5</v>
      </c>
      <c r="BF312" s="6">
        <f t="shared" si="12"/>
        <v>46239</v>
      </c>
      <c r="BG312">
        <f t="shared" si="13"/>
        <v>-0.54166666666424135</v>
      </c>
      <c r="BH312" t="str">
        <f t="shared" si="14"/>
        <v>COMPLY</v>
      </c>
      <c r="BI312" t="str">
        <f>VLOOKUP(H312,Sheet2!$A$1:$B$270,2,FALSE)</f>
        <v>MADIUN</v>
      </c>
    </row>
    <row r="313" spans="1:61">
      <c r="A313">
        <v>312</v>
      </c>
      <c r="B313">
        <v>1002515429</v>
      </c>
      <c r="C313">
        <v>3</v>
      </c>
      <c r="D313" t="s">
        <v>51</v>
      </c>
      <c r="E313">
        <v>4</v>
      </c>
      <c r="F313" t="s">
        <v>235</v>
      </c>
      <c r="G313" t="s">
        <v>4943</v>
      </c>
      <c r="H313" t="s">
        <v>4944</v>
      </c>
      <c r="I313" t="s">
        <v>213</v>
      </c>
      <c r="J313" t="s">
        <v>214</v>
      </c>
      <c r="K313" t="s">
        <v>149</v>
      </c>
      <c r="L313" t="s">
        <v>215</v>
      </c>
      <c r="M313" t="s">
        <v>76</v>
      </c>
      <c r="N313" t="s">
        <v>216</v>
      </c>
      <c r="O313" s="57">
        <v>46241.745104166665</v>
      </c>
      <c r="P313" s="57">
        <v>46242.540856481479</v>
      </c>
      <c r="Q313">
        <v>69361124</v>
      </c>
      <c r="S313">
        <v>142510106179</v>
      </c>
      <c r="T313" t="s">
        <v>4945</v>
      </c>
      <c r="U313" t="s">
        <v>4946</v>
      </c>
      <c r="V313" t="s">
        <v>4947</v>
      </c>
      <c r="Z313">
        <v>110.7351073</v>
      </c>
      <c r="AA313">
        <v>-7.7089489999999996</v>
      </c>
      <c r="AB313" t="s">
        <v>4948</v>
      </c>
      <c r="AC313" t="s">
        <v>237</v>
      </c>
      <c r="AL313" t="s">
        <v>218</v>
      </c>
      <c r="AM313" t="s">
        <v>4937</v>
      </c>
      <c r="AN313" t="s">
        <v>6</v>
      </c>
      <c r="AO313" s="57">
        <v>46211.746342592596</v>
      </c>
      <c r="AP313" s="57">
        <v>46242.625</v>
      </c>
      <c r="AR313" t="s">
        <v>219</v>
      </c>
      <c r="AS313" t="s">
        <v>220</v>
      </c>
      <c r="AT313" t="s">
        <v>231</v>
      </c>
      <c r="AU313">
        <v>20260808</v>
      </c>
      <c r="AV313" t="s">
        <v>222</v>
      </c>
      <c r="AW313" t="s">
        <v>1064</v>
      </c>
      <c r="AX313" t="s">
        <v>223</v>
      </c>
      <c r="BA313" s="57">
        <v>46242.625</v>
      </c>
      <c r="BB313" t="s">
        <v>4937</v>
      </c>
      <c r="BC313">
        <v>2026</v>
      </c>
      <c r="BD313">
        <v>8</v>
      </c>
      <c r="BE313">
        <v>8</v>
      </c>
      <c r="BF313" s="6">
        <f t="shared" si="12"/>
        <v>46242</v>
      </c>
      <c r="BG313">
        <f t="shared" si="13"/>
        <v>-0.625</v>
      </c>
      <c r="BH313" t="str">
        <f t="shared" si="14"/>
        <v>COMPLY</v>
      </c>
      <c r="BI313" t="e">
        <f>VLOOKUP(H313,Sheet2!$A$1:$B$270,2,FALSE)</f>
        <v>#N/A</v>
      </c>
    </row>
    <row r="314" spans="1:61">
      <c r="A314">
        <v>313</v>
      </c>
      <c r="B314">
        <v>1002514874</v>
      </c>
      <c r="C314">
        <v>3</v>
      </c>
      <c r="D314" t="s">
        <v>49</v>
      </c>
      <c r="E314">
        <v>4</v>
      </c>
      <c r="F314" t="s">
        <v>247</v>
      </c>
      <c r="G314" t="s">
        <v>248</v>
      </c>
      <c r="H314" t="s">
        <v>651</v>
      </c>
      <c r="I314" t="s">
        <v>213</v>
      </c>
      <c r="J314" t="s">
        <v>214</v>
      </c>
      <c r="K314" t="s">
        <v>149</v>
      </c>
      <c r="L314" t="s">
        <v>215</v>
      </c>
      <c r="M314" t="s">
        <v>76</v>
      </c>
      <c r="N314" t="s">
        <v>216</v>
      </c>
      <c r="O314" s="57">
        <v>46241.6096875</v>
      </c>
      <c r="P314" s="57">
        <v>46242.463321759256</v>
      </c>
      <c r="Q314">
        <v>69360862</v>
      </c>
      <c r="S314">
        <v>141423136621</v>
      </c>
      <c r="T314" t="s">
        <v>4949</v>
      </c>
      <c r="U314" t="s">
        <v>4950</v>
      </c>
      <c r="V314" t="s">
        <v>4951</v>
      </c>
      <c r="Z314">
        <v>110.4470625</v>
      </c>
      <c r="AA314">
        <v>-7.0665624999999999</v>
      </c>
      <c r="AB314" t="s">
        <v>4952</v>
      </c>
      <c r="AC314" t="s">
        <v>1059</v>
      </c>
      <c r="AL314" t="s">
        <v>218</v>
      </c>
      <c r="AM314" t="s">
        <v>4953</v>
      </c>
      <c r="AN314" t="s">
        <v>6</v>
      </c>
      <c r="AO314" s="57">
        <v>46211.611134259256</v>
      </c>
      <c r="AP314" s="57">
        <v>46242.541666666664</v>
      </c>
      <c r="AR314" t="s">
        <v>219</v>
      </c>
      <c r="AS314" t="s">
        <v>220</v>
      </c>
      <c r="AT314" t="s">
        <v>231</v>
      </c>
      <c r="AU314">
        <v>20260808</v>
      </c>
      <c r="AV314" t="s">
        <v>222</v>
      </c>
      <c r="AW314" t="s">
        <v>4954</v>
      </c>
      <c r="AX314" t="s">
        <v>223</v>
      </c>
      <c r="BA314" s="57">
        <v>46242.541666666664</v>
      </c>
      <c r="BB314" t="s">
        <v>4953</v>
      </c>
      <c r="BC314">
        <v>2026</v>
      </c>
      <c r="BD314">
        <v>8</v>
      </c>
      <c r="BE314">
        <v>8</v>
      </c>
      <c r="BF314" s="6">
        <f t="shared" si="12"/>
        <v>46242</v>
      </c>
      <c r="BG314">
        <f t="shared" si="13"/>
        <v>-0.54166666666424135</v>
      </c>
      <c r="BH314" t="str">
        <f t="shared" si="14"/>
        <v>COMPLY</v>
      </c>
      <c r="BI314" t="e">
        <f>VLOOKUP(H314,Sheet2!$A$1:$B$270,2,FALSE)</f>
        <v>#N/A</v>
      </c>
    </row>
    <row r="315" spans="1:61">
      <c r="A315">
        <v>314</v>
      </c>
      <c r="B315">
        <v>1002516237</v>
      </c>
      <c r="C315">
        <v>3</v>
      </c>
      <c r="D315" t="s">
        <v>55</v>
      </c>
      <c r="E315">
        <v>5</v>
      </c>
      <c r="F315" t="s">
        <v>267</v>
      </c>
      <c r="G315" t="s">
        <v>128</v>
      </c>
      <c r="H315" t="s">
        <v>276</v>
      </c>
      <c r="I315" t="s">
        <v>213</v>
      </c>
      <c r="J315" t="s">
        <v>214</v>
      </c>
      <c r="K315" t="s">
        <v>149</v>
      </c>
      <c r="L315" t="s">
        <v>215</v>
      </c>
      <c r="M315" t="s">
        <v>279</v>
      </c>
      <c r="N315" t="s">
        <v>216</v>
      </c>
      <c r="O315" s="57">
        <v>46242.8284375</v>
      </c>
      <c r="P315" s="57">
        <v>46244.596759259257</v>
      </c>
      <c r="Q315">
        <v>69361660</v>
      </c>
      <c r="S315">
        <v>152418251733</v>
      </c>
      <c r="T315" t="s">
        <v>4955</v>
      </c>
      <c r="U315" t="s">
        <v>4956</v>
      </c>
      <c r="V315" t="s">
        <v>4957</v>
      </c>
      <c r="Z315">
        <v>112.701127119362</v>
      </c>
      <c r="AA315">
        <v>-7.2403730696992001</v>
      </c>
      <c r="AB315" t="s">
        <v>4958</v>
      </c>
      <c r="AC315" t="s">
        <v>217</v>
      </c>
      <c r="AL315" t="s">
        <v>218</v>
      </c>
      <c r="AM315" t="s">
        <v>4959</v>
      </c>
      <c r="AN315" t="s">
        <v>6</v>
      </c>
      <c r="AO315" s="57">
        <v>46242.829618055555</v>
      </c>
      <c r="AP315" s="57">
        <v>46247.333333333336</v>
      </c>
      <c r="AQ315" t="s">
        <v>249</v>
      </c>
      <c r="AR315" t="s">
        <v>280</v>
      </c>
      <c r="AS315" t="s">
        <v>277</v>
      </c>
      <c r="AT315" t="s">
        <v>231</v>
      </c>
      <c r="AV315" t="s">
        <v>6445</v>
      </c>
      <c r="AW315" t="s">
        <v>1060</v>
      </c>
      <c r="AX315" t="s">
        <v>223</v>
      </c>
      <c r="BA315" s="57">
        <v>46247.333333333336</v>
      </c>
      <c r="BB315" t="s">
        <v>4959</v>
      </c>
      <c r="BF315" s="6" t="e">
        <f t="shared" si="12"/>
        <v>#NUM!</v>
      </c>
      <c r="BG315" t="e">
        <f t="shared" si="13"/>
        <v>#NUM!</v>
      </c>
      <c r="BH315" t="e">
        <f t="shared" si="14"/>
        <v>#NUM!</v>
      </c>
      <c r="BI315" t="str">
        <f>VLOOKUP(H315,Sheet2!$A$1:$B$270,2,FALSE)</f>
        <v>SURABAYA UTARA</v>
      </c>
    </row>
    <row r="316" spans="1:61">
      <c r="A316">
        <v>315</v>
      </c>
      <c r="B316">
        <v>1002517932</v>
      </c>
      <c r="C316">
        <v>3</v>
      </c>
      <c r="D316" t="s">
        <v>55</v>
      </c>
      <c r="E316">
        <v>5</v>
      </c>
      <c r="F316" t="s">
        <v>228</v>
      </c>
      <c r="G316" t="s">
        <v>127</v>
      </c>
      <c r="H316" t="s">
        <v>434</v>
      </c>
      <c r="I316" t="s">
        <v>213</v>
      </c>
      <c r="J316" t="s">
        <v>214</v>
      </c>
      <c r="K316" t="s">
        <v>149</v>
      </c>
      <c r="M316" t="s">
        <v>240</v>
      </c>
      <c r="N316" t="s">
        <v>216</v>
      </c>
      <c r="O316" s="57">
        <v>46244.586701388886</v>
      </c>
      <c r="P316" s="57">
        <v>46244.620844907404</v>
      </c>
      <c r="Q316">
        <v>69362518</v>
      </c>
      <c r="S316">
        <v>152427205528</v>
      </c>
      <c r="T316" t="s">
        <v>6446</v>
      </c>
      <c r="U316" t="s">
        <v>6447</v>
      </c>
      <c r="V316" t="s">
        <v>6448</v>
      </c>
      <c r="Z316">
        <v>113.5471283</v>
      </c>
      <c r="AA316">
        <v>-7.0368554999999997</v>
      </c>
      <c r="AB316" t="s">
        <v>6449</v>
      </c>
      <c r="AC316" t="s">
        <v>230</v>
      </c>
      <c r="AL316" t="s">
        <v>218</v>
      </c>
      <c r="AM316" t="s">
        <v>6450</v>
      </c>
      <c r="AN316" t="s">
        <v>6</v>
      </c>
      <c r="AO316" s="57">
        <v>46303.590266203704</v>
      </c>
      <c r="AP316" s="57">
        <v>46245.541666666664</v>
      </c>
      <c r="AR316" t="s">
        <v>241</v>
      </c>
      <c r="AS316" t="s">
        <v>220</v>
      </c>
      <c r="AT316" t="s">
        <v>231</v>
      </c>
      <c r="AV316" t="s">
        <v>240</v>
      </c>
      <c r="AW316" t="s">
        <v>566</v>
      </c>
      <c r="AX316" t="s">
        <v>223</v>
      </c>
      <c r="BA316" s="57">
        <v>46245.541666666664</v>
      </c>
      <c r="BB316" t="s">
        <v>6450</v>
      </c>
      <c r="BF316" s="6" t="e">
        <f t="shared" si="12"/>
        <v>#NUM!</v>
      </c>
      <c r="BG316" t="e">
        <f t="shared" si="13"/>
        <v>#NUM!</v>
      </c>
      <c r="BH316" t="e">
        <f t="shared" si="14"/>
        <v>#NUM!</v>
      </c>
      <c r="BI316" t="str">
        <f>VLOOKUP(H316,Sheet2!$A$1:$B$270,2,FALSE)</f>
        <v>MADURA</v>
      </c>
    </row>
    <row r="317" spans="1:61">
      <c r="A317">
        <v>316</v>
      </c>
      <c r="B317">
        <v>1002509294</v>
      </c>
      <c r="C317">
        <v>3</v>
      </c>
      <c r="D317" t="s">
        <v>59</v>
      </c>
      <c r="E317">
        <v>4</v>
      </c>
      <c r="F317" t="s">
        <v>243</v>
      </c>
      <c r="G317" t="s">
        <v>561</v>
      </c>
      <c r="H317" t="s">
        <v>1022</v>
      </c>
      <c r="I317" t="s">
        <v>213</v>
      </c>
      <c r="J317" t="s">
        <v>214</v>
      </c>
      <c r="K317" t="s">
        <v>149</v>
      </c>
      <c r="L317" t="s">
        <v>215</v>
      </c>
      <c r="M317" t="s">
        <v>76</v>
      </c>
      <c r="N317" t="s">
        <v>216</v>
      </c>
      <c r="O317" s="57">
        <v>46238.706203703703</v>
      </c>
      <c r="P317" s="57">
        <v>46239.535902777781</v>
      </c>
      <c r="Q317">
        <v>69358607</v>
      </c>
      <c r="S317">
        <v>142141120156</v>
      </c>
      <c r="T317" t="s">
        <v>2105</v>
      </c>
      <c r="U317" t="s">
        <v>2106</v>
      </c>
      <c r="V317" t="s">
        <v>2107</v>
      </c>
      <c r="Z317">
        <v>109.66715600000001</v>
      </c>
      <c r="AA317">
        <v>-7.6780020000000002</v>
      </c>
      <c r="AB317" t="s">
        <v>2108</v>
      </c>
      <c r="AC317" t="s">
        <v>237</v>
      </c>
      <c r="AL317" t="s">
        <v>218</v>
      </c>
      <c r="AM317" t="s">
        <v>2109</v>
      </c>
      <c r="AN317" t="s">
        <v>6</v>
      </c>
      <c r="AO317" s="57">
        <v>46120.71539351852</v>
      </c>
      <c r="AP317" s="57">
        <v>46240.333333333336</v>
      </c>
      <c r="AR317" t="s">
        <v>219</v>
      </c>
      <c r="AS317" t="s">
        <v>220</v>
      </c>
      <c r="AT317" t="s">
        <v>231</v>
      </c>
      <c r="AU317">
        <v>20260805</v>
      </c>
      <c r="AV317" t="s">
        <v>222</v>
      </c>
      <c r="AW317" t="s">
        <v>1069</v>
      </c>
      <c r="AX317" t="s">
        <v>223</v>
      </c>
      <c r="BA317" s="57">
        <v>46240.333333333336</v>
      </c>
      <c r="BB317" t="s">
        <v>2109</v>
      </c>
      <c r="BC317">
        <v>2026</v>
      </c>
      <c r="BD317">
        <v>8</v>
      </c>
      <c r="BE317">
        <v>5</v>
      </c>
      <c r="BF317" s="6">
        <f t="shared" si="12"/>
        <v>46239</v>
      </c>
      <c r="BG317">
        <f t="shared" si="13"/>
        <v>-1.3333333333357587</v>
      </c>
      <c r="BH317" t="str">
        <f t="shared" si="14"/>
        <v>COMPLY</v>
      </c>
      <c r="BI317" t="e">
        <f>VLOOKUP(H317,Sheet2!$A$1:$B$270,2,FALSE)</f>
        <v>#N/A</v>
      </c>
    </row>
    <row r="318" spans="1:61">
      <c r="A318">
        <v>317</v>
      </c>
      <c r="B318">
        <v>1002513469</v>
      </c>
      <c r="C318">
        <v>3</v>
      </c>
      <c r="D318" t="s">
        <v>38</v>
      </c>
      <c r="E318">
        <v>5</v>
      </c>
      <c r="F318" t="s">
        <v>90</v>
      </c>
      <c r="G318" t="s">
        <v>90</v>
      </c>
      <c r="H318" t="s">
        <v>442</v>
      </c>
      <c r="I318" t="s">
        <v>213</v>
      </c>
      <c r="J318" t="s">
        <v>214</v>
      </c>
      <c r="K318" t="s">
        <v>149</v>
      </c>
      <c r="L318" t="s">
        <v>215</v>
      </c>
      <c r="M318" t="s">
        <v>76</v>
      </c>
      <c r="N318" t="s">
        <v>216</v>
      </c>
      <c r="O318" s="57">
        <v>46240.797881944447</v>
      </c>
      <c r="P318" s="57">
        <v>46242.758125</v>
      </c>
      <c r="Q318">
        <v>69360348</v>
      </c>
      <c r="S318">
        <v>152651207083</v>
      </c>
      <c r="T318" t="s">
        <v>2110</v>
      </c>
      <c r="U318" t="s">
        <v>2111</v>
      </c>
      <c r="V318" t="s">
        <v>2112</v>
      </c>
      <c r="Z318">
        <v>112.0142689</v>
      </c>
      <c r="AA318">
        <v>-7.8946975000000004</v>
      </c>
      <c r="AB318" t="s">
        <v>2113</v>
      </c>
      <c r="AC318" t="s">
        <v>237</v>
      </c>
      <c r="AL318" t="s">
        <v>218</v>
      </c>
      <c r="AM318" t="s">
        <v>2114</v>
      </c>
      <c r="AN318" t="s">
        <v>6</v>
      </c>
      <c r="AO318" s="57">
        <v>46181.79886574074</v>
      </c>
      <c r="AP318" s="57">
        <v>46242.333333333336</v>
      </c>
      <c r="AR318" t="s">
        <v>219</v>
      </c>
      <c r="AS318" t="s">
        <v>585</v>
      </c>
      <c r="AT318" t="s">
        <v>231</v>
      </c>
      <c r="AU318">
        <v>20260808</v>
      </c>
      <c r="AV318" t="s">
        <v>222</v>
      </c>
      <c r="AW318" t="s">
        <v>1064</v>
      </c>
      <c r="AX318" t="s">
        <v>223</v>
      </c>
      <c r="BA318" s="57">
        <v>46242.333333333336</v>
      </c>
      <c r="BB318" t="s">
        <v>2114</v>
      </c>
      <c r="BC318">
        <v>2026</v>
      </c>
      <c r="BD318">
        <v>8</v>
      </c>
      <c r="BE318">
        <v>8</v>
      </c>
      <c r="BF318" s="6">
        <f t="shared" si="12"/>
        <v>46242</v>
      </c>
      <c r="BG318">
        <f t="shared" si="13"/>
        <v>-0.33333333333575865</v>
      </c>
      <c r="BH318" t="str">
        <f t="shared" si="14"/>
        <v>COMPLY</v>
      </c>
      <c r="BI318" t="str">
        <f>VLOOKUP(H318,Sheet2!$A$1:$B$270,2,FALSE)</f>
        <v>KEDIRI</v>
      </c>
    </row>
    <row r="319" spans="1:61">
      <c r="A319">
        <v>318</v>
      </c>
      <c r="B319">
        <v>1002517538</v>
      </c>
      <c r="C319">
        <v>3</v>
      </c>
      <c r="D319" t="s">
        <v>55</v>
      </c>
      <c r="E319">
        <v>5</v>
      </c>
      <c r="F319" t="s">
        <v>267</v>
      </c>
      <c r="G319" t="s">
        <v>128</v>
      </c>
      <c r="H319" t="s">
        <v>313</v>
      </c>
      <c r="I319" t="s">
        <v>213</v>
      </c>
      <c r="J319" t="s">
        <v>214</v>
      </c>
      <c r="K319" t="s">
        <v>149</v>
      </c>
      <c r="L319" t="s">
        <v>215</v>
      </c>
      <c r="M319" t="s">
        <v>240</v>
      </c>
      <c r="N319" t="s">
        <v>216</v>
      </c>
      <c r="O319" s="57">
        <v>46244.495104166665</v>
      </c>
      <c r="P319" s="57">
        <v>46244.495844907404</v>
      </c>
      <c r="Q319">
        <v>69362342</v>
      </c>
      <c r="S319">
        <v>152417233931</v>
      </c>
      <c r="T319" t="s">
        <v>6451</v>
      </c>
      <c r="U319" t="s">
        <v>6452</v>
      </c>
      <c r="V319" t="s">
        <v>6453</v>
      </c>
      <c r="Z319">
        <v>112.647691480815</v>
      </c>
      <c r="AA319">
        <v>-7.3520095760905999</v>
      </c>
      <c r="AB319" t="s">
        <v>6454</v>
      </c>
      <c r="AC319" t="s">
        <v>217</v>
      </c>
      <c r="AL319" t="s">
        <v>218</v>
      </c>
      <c r="AM319" t="s">
        <v>6455</v>
      </c>
      <c r="AN319" t="s">
        <v>6</v>
      </c>
      <c r="AO319" s="57">
        <v>46303.496307870373</v>
      </c>
      <c r="AP319" s="57">
        <v>46246.333333333336</v>
      </c>
      <c r="AR319" t="s">
        <v>241</v>
      </c>
      <c r="AS319" t="s">
        <v>662</v>
      </c>
      <c r="AT319" t="s">
        <v>231</v>
      </c>
      <c r="AV319" t="s">
        <v>240</v>
      </c>
      <c r="AW319" t="s">
        <v>1058</v>
      </c>
      <c r="AX319" t="s">
        <v>223</v>
      </c>
      <c r="BA319" s="57">
        <v>46246.333333333336</v>
      </c>
      <c r="BB319" t="s">
        <v>6455</v>
      </c>
      <c r="BF319" s="6" t="e">
        <f t="shared" si="12"/>
        <v>#NUM!</v>
      </c>
      <c r="BG319" t="e">
        <f t="shared" si="13"/>
        <v>#NUM!</v>
      </c>
      <c r="BH319" t="e">
        <f t="shared" si="14"/>
        <v>#NUM!</v>
      </c>
      <c r="BI319" t="str">
        <f>VLOOKUP(H319,Sheet2!$A$1:$B$270,2,FALSE)</f>
        <v>SURABAYA UTARA</v>
      </c>
    </row>
    <row r="320" spans="1:61">
      <c r="A320">
        <v>319</v>
      </c>
      <c r="B320">
        <v>1002507674</v>
      </c>
      <c r="C320">
        <v>3</v>
      </c>
      <c r="D320" t="s">
        <v>59</v>
      </c>
      <c r="E320">
        <v>4</v>
      </c>
      <c r="F320" t="s">
        <v>243</v>
      </c>
      <c r="G320" t="s">
        <v>262</v>
      </c>
      <c r="H320" t="s">
        <v>263</v>
      </c>
      <c r="I320" t="s">
        <v>213</v>
      </c>
      <c r="J320" t="s">
        <v>214</v>
      </c>
      <c r="K320" t="s">
        <v>149</v>
      </c>
      <c r="M320" t="s">
        <v>1014</v>
      </c>
      <c r="N320" t="s">
        <v>216</v>
      </c>
      <c r="O320" s="57">
        <v>46238.468715277777</v>
      </c>
      <c r="P320" s="57">
        <v>46238.469895833332</v>
      </c>
      <c r="Q320">
        <v>69358120</v>
      </c>
      <c r="S320">
        <v>141373127383</v>
      </c>
      <c r="T320" t="s">
        <v>2115</v>
      </c>
      <c r="Z320">
        <v>109.97017364830501</v>
      </c>
      <c r="AA320">
        <v>-7.33648717810531</v>
      </c>
      <c r="AB320" t="s">
        <v>2116</v>
      </c>
      <c r="AC320" t="s">
        <v>293</v>
      </c>
      <c r="AO320" s="57">
        <v>46120.476157407407</v>
      </c>
      <c r="AR320" t="s">
        <v>6</v>
      </c>
      <c r="AS320" t="s">
        <v>220</v>
      </c>
      <c r="AT320" t="s">
        <v>231</v>
      </c>
      <c r="AV320" t="s">
        <v>1015</v>
      </c>
      <c r="AW320" t="s">
        <v>618</v>
      </c>
      <c r="AX320" t="s">
        <v>223</v>
      </c>
      <c r="BF320" s="6" t="e">
        <f t="shared" si="12"/>
        <v>#NUM!</v>
      </c>
      <c r="BG320" t="e">
        <f t="shared" si="13"/>
        <v>#NUM!</v>
      </c>
      <c r="BH320" t="e">
        <f t="shared" si="14"/>
        <v>#NUM!</v>
      </c>
      <c r="BI320" t="e">
        <f>VLOOKUP(H320,Sheet2!$A$1:$B$270,2,FALSE)</f>
        <v>#N/A</v>
      </c>
    </row>
    <row r="321" spans="1:61">
      <c r="A321">
        <v>320</v>
      </c>
      <c r="B321">
        <v>1002514783</v>
      </c>
      <c r="C321">
        <v>3</v>
      </c>
      <c r="D321" t="s">
        <v>59</v>
      </c>
      <c r="E321">
        <v>4</v>
      </c>
      <c r="F321" t="s">
        <v>573</v>
      </c>
      <c r="G321" t="s">
        <v>935</v>
      </c>
      <c r="H321" t="s">
        <v>951</v>
      </c>
      <c r="I321" t="s">
        <v>213</v>
      </c>
      <c r="J321" t="s">
        <v>214</v>
      </c>
      <c r="K321" t="s">
        <v>149</v>
      </c>
      <c r="M321" t="s">
        <v>236</v>
      </c>
      <c r="N321" t="s">
        <v>216</v>
      </c>
      <c r="O321" s="57">
        <v>46241.593252314815</v>
      </c>
      <c r="P321" s="57">
        <v>46245.084108796298</v>
      </c>
      <c r="Q321">
        <v>69360855</v>
      </c>
      <c r="S321">
        <v>146144118547</v>
      </c>
      <c r="T321" t="s">
        <v>4960</v>
      </c>
      <c r="U321" t="s">
        <v>4961</v>
      </c>
      <c r="V321" t="s">
        <v>4962</v>
      </c>
      <c r="Z321">
        <v>110.405559061744</v>
      </c>
      <c r="AA321">
        <v>-7.6861112753583702</v>
      </c>
      <c r="AB321" t="s">
        <v>4963</v>
      </c>
      <c r="AC321" t="s">
        <v>292</v>
      </c>
      <c r="AL321" t="s">
        <v>218</v>
      </c>
      <c r="AM321" t="s">
        <v>4964</v>
      </c>
      <c r="AN321" t="s">
        <v>6</v>
      </c>
      <c r="AO321" s="57">
        <v>46211.601087962961</v>
      </c>
      <c r="AP321" s="57">
        <v>46245</v>
      </c>
      <c r="AR321" t="s">
        <v>314</v>
      </c>
      <c r="AS321" t="s">
        <v>220</v>
      </c>
      <c r="AT321" t="s">
        <v>231</v>
      </c>
      <c r="AV321" t="s">
        <v>931</v>
      </c>
      <c r="AW321" t="s">
        <v>566</v>
      </c>
      <c r="AX321" t="s">
        <v>223</v>
      </c>
      <c r="AZ321" t="s">
        <v>931</v>
      </c>
      <c r="BA321" s="57">
        <v>46245.333333333336</v>
      </c>
      <c r="BB321" t="s">
        <v>4964</v>
      </c>
      <c r="BF321" s="6" t="e">
        <f t="shared" si="12"/>
        <v>#NUM!</v>
      </c>
      <c r="BG321" t="e">
        <f t="shared" si="13"/>
        <v>#NUM!</v>
      </c>
      <c r="BH321" t="e">
        <f t="shared" si="14"/>
        <v>#NUM!</v>
      </c>
      <c r="BI321" t="e">
        <f>VLOOKUP(H321,Sheet2!$A$1:$B$270,2,FALSE)</f>
        <v>#N/A</v>
      </c>
    </row>
    <row r="322" spans="1:61">
      <c r="A322">
        <v>321</v>
      </c>
      <c r="B322">
        <v>1002512800</v>
      </c>
      <c r="C322">
        <v>3</v>
      </c>
      <c r="D322" t="s">
        <v>55</v>
      </c>
      <c r="E322">
        <v>5</v>
      </c>
      <c r="F322" t="s">
        <v>267</v>
      </c>
      <c r="G322" t="s">
        <v>125</v>
      </c>
      <c r="H322" t="s">
        <v>419</v>
      </c>
      <c r="I322" t="s">
        <v>213</v>
      </c>
      <c r="J322" t="s">
        <v>214</v>
      </c>
      <c r="K322" t="s">
        <v>149</v>
      </c>
      <c r="L322" t="s">
        <v>215</v>
      </c>
      <c r="M322" t="s">
        <v>582</v>
      </c>
      <c r="N322" t="s">
        <v>216</v>
      </c>
      <c r="O322" s="57">
        <v>46240.626342592594</v>
      </c>
      <c r="P322" s="57">
        <v>46242.572581018518</v>
      </c>
      <c r="Q322">
        <v>69360083</v>
      </c>
      <c r="S322">
        <v>152448204407</v>
      </c>
      <c r="T322" t="s">
        <v>2117</v>
      </c>
      <c r="U322" t="s">
        <v>2118</v>
      </c>
      <c r="V322" t="s">
        <v>2119</v>
      </c>
      <c r="Z322">
        <v>112.248246392149</v>
      </c>
      <c r="AA322">
        <v>-6.8891544881861497</v>
      </c>
      <c r="AB322" t="s">
        <v>2120</v>
      </c>
      <c r="AC322" t="s">
        <v>948</v>
      </c>
      <c r="AL322" t="s">
        <v>218</v>
      </c>
      <c r="AM322" t="s">
        <v>2121</v>
      </c>
      <c r="AN322" t="s">
        <v>6</v>
      </c>
      <c r="AO322" s="57">
        <v>46181.642870370371</v>
      </c>
      <c r="AP322" s="57">
        <v>46241.541666666664</v>
      </c>
      <c r="AQ322" t="s">
        <v>570</v>
      </c>
      <c r="AR322" t="s">
        <v>14</v>
      </c>
      <c r="AS322" t="s">
        <v>220</v>
      </c>
      <c r="AT322" t="s">
        <v>231</v>
      </c>
      <c r="AV322" t="s">
        <v>4965</v>
      </c>
      <c r="AW322" t="s">
        <v>1126</v>
      </c>
      <c r="AX322" t="s">
        <v>223</v>
      </c>
      <c r="BA322" s="57">
        <v>46241.541666666664</v>
      </c>
      <c r="BB322" t="s">
        <v>2121</v>
      </c>
      <c r="BF322" s="6" t="e">
        <f t="shared" si="12"/>
        <v>#NUM!</v>
      </c>
      <c r="BG322" t="e">
        <f t="shared" si="13"/>
        <v>#NUM!</v>
      </c>
      <c r="BH322" t="e">
        <f t="shared" si="14"/>
        <v>#NUM!</v>
      </c>
      <c r="BI322" t="str">
        <f>VLOOKUP(H322,Sheet2!$A$1:$B$270,2,FALSE)</f>
        <v>GRESIK</v>
      </c>
    </row>
    <row r="323" spans="1:61">
      <c r="A323">
        <v>322</v>
      </c>
      <c r="B323">
        <v>1002511984</v>
      </c>
      <c r="C323">
        <v>3</v>
      </c>
      <c r="D323" t="s">
        <v>38</v>
      </c>
      <c r="E323">
        <v>5</v>
      </c>
      <c r="F323" t="s">
        <v>251</v>
      </c>
      <c r="G323" t="s">
        <v>87</v>
      </c>
      <c r="H323" t="s">
        <v>451</v>
      </c>
      <c r="I323" t="s">
        <v>213</v>
      </c>
      <c r="J323" t="s">
        <v>214</v>
      </c>
      <c r="K323" t="s">
        <v>149</v>
      </c>
      <c r="L323" t="s">
        <v>215</v>
      </c>
      <c r="M323" t="s">
        <v>76</v>
      </c>
      <c r="N323" t="s">
        <v>216</v>
      </c>
      <c r="O323" s="57">
        <v>46240.468009259261</v>
      </c>
      <c r="P323" s="57">
        <v>46240.619884259257</v>
      </c>
      <c r="Q323">
        <v>69359826</v>
      </c>
      <c r="S323">
        <v>152710214207</v>
      </c>
      <c r="T323" t="s">
        <v>2122</v>
      </c>
      <c r="U323" t="s">
        <v>2123</v>
      </c>
      <c r="V323" t="s">
        <v>2124</v>
      </c>
      <c r="Z323">
        <v>112.684485</v>
      </c>
      <c r="AA323">
        <v>-7.9529158999999998</v>
      </c>
      <c r="AB323" t="s">
        <v>2125</v>
      </c>
      <c r="AC323" t="s">
        <v>237</v>
      </c>
      <c r="AL323" t="s">
        <v>218</v>
      </c>
      <c r="AM323" t="s">
        <v>2016</v>
      </c>
      <c r="AN323" t="s">
        <v>6</v>
      </c>
      <c r="AO323" s="57">
        <v>46181.476226851853</v>
      </c>
      <c r="AP323" s="57">
        <v>46241.333333333336</v>
      </c>
      <c r="AR323" t="s">
        <v>219</v>
      </c>
      <c r="AS323" t="s">
        <v>632</v>
      </c>
      <c r="AT323" t="s">
        <v>231</v>
      </c>
      <c r="AU323">
        <v>20260806</v>
      </c>
      <c r="AV323" t="s">
        <v>222</v>
      </c>
      <c r="AW323" t="s">
        <v>1056</v>
      </c>
      <c r="AX323" t="s">
        <v>223</v>
      </c>
      <c r="BA323" s="57">
        <v>46241.333333333336</v>
      </c>
      <c r="BB323" t="s">
        <v>2016</v>
      </c>
      <c r="BC323">
        <v>2026</v>
      </c>
      <c r="BD323">
        <v>8</v>
      </c>
      <c r="BE323">
        <v>6</v>
      </c>
      <c r="BF323" s="6">
        <f t="shared" ref="BF323:BF386" si="15">DATE(BC323,BD323,BE323)</f>
        <v>46240</v>
      </c>
      <c r="BG323">
        <f t="shared" ref="BG323:BG386" si="16">BF323-BA323</f>
        <v>-1.3333333333357587</v>
      </c>
      <c r="BH323" t="str">
        <f t="shared" ref="BH323:BH386" si="17">IF(BG323=1,"COMPLY",IF(BG323&lt;1,"COMPLY","NOT COMPLY"))</f>
        <v>COMPLY</v>
      </c>
      <c r="BI323" t="str">
        <f>VLOOKUP(H323,Sheet2!$A$1:$B$270,2,FALSE)</f>
        <v>BATU</v>
      </c>
    </row>
    <row r="324" spans="1:61">
      <c r="A324">
        <v>323</v>
      </c>
      <c r="B324">
        <v>1002516937</v>
      </c>
      <c r="C324">
        <v>3</v>
      </c>
      <c r="D324" t="s">
        <v>42</v>
      </c>
      <c r="E324">
        <v>5</v>
      </c>
      <c r="F324" t="s">
        <v>233</v>
      </c>
      <c r="G324" t="s">
        <v>101</v>
      </c>
      <c r="H324" t="s">
        <v>392</v>
      </c>
      <c r="I324" t="s">
        <v>213</v>
      </c>
      <c r="J324" t="s">
        <v>214</v>
      </c>
      <c r="K324" t="s">
        <v>149</v>
      </c>
      <c r="M324" t="s">
        <v>76</v>
      </c>
      <c r="N324" t="s">
        <v>216</v>
      </c>
      <c r="O324" s="57">
        <v>46244.378692129627</v>
      </c>
      <c r="P324" s="57">
        <v>46244.557349537034</v>
      </c>
      <c r="Q324">
        <v>69362111</v>
      </c>
      <c r="S324">
        <v>152317261857</v>
      </c>
      <c r="T324" t="s">
        <v>6456</v>
      </c>
      <c r="U324" t="s">
        <v>6457</v>
      </c>
      <c r="V324" t="s">
        <v>6458</v>
      </c>
      <c r="Z324">
        <v>112.7488762</v>
      </c>
      <c r="AA324">
        <v>-7.3882997000000001</v>
      </c>
      <c r="AB324" t="s">
        <v>6459</v>
      </c>
      <c r="AC324" t="s">
        <v>230</v>
      </c>
      <c r="AL324" t="s">
        <v>218</v>
      </c>
      <c r="AM324" t="s">
        <v>6460</v>
      </c>
      <c r="AN324" t="s">
        <v>6</v>
      </c>
      <c r="AO324" s="57">
        <v>46303.392835648148</v>
      </c>
      <c r="AP324" s="57">
        <v>46245.333333333336</v>
      </c>
      <c r="AR324" t="s">
        <v>219</v>
      </c>
      <c r="AS324" t="s">
        <v>669</v>
      </c>
      <c r="AT324" t="s">
        <v>231</v>
      </c>
      <c r="AU324">
        <v>20260810</v>
      </c>
      <c r="AV324" t="s">
        <v>222</v>
      </c>
      <c r="AW324" t="s">
        <v>566</v>
      </c>
      <c r="AX324" t="s">
        <v>223</v>
      </c>
      <c r="BA324" s="57">
        <v>46245.333333333336</v>
      </c>
      <c r="BB324" t="s">
        <v>6460</v>
      </c>
      <c r="BC324">
        <v>2026</v>
      </c>
      <c r="BD324">
        <v>8</v>
      </c>
      <c r="BE324">
        <v>10</v>
      </c>
      <c r="BF324" s="6">
        <f t="shared" si="15"/>
        <v>46244</v>
      </c>
      <c r="BG324">
        <f t="shared" si="16"/>
        <v>-1.3333333333357587</v>
      </c>
      <c r="BH324" t="str">
        <f t="shared" si="17"/>
        <v>COMPLY</v>
      </c>
      <c r="BI324" t="str">
        <f>VLOOKUP(H324,Sheet2!$A$1:$B$270,2,FALSE)</f>
        <v>SIDOARJO</v>
      </c>
    </row>
    <row r="325" spans="1:61">
      <c r="A325">
        <v>324</v>
      </c>
      <c r="B325">
        <v>1002505590</v>
      </c>
      <c r="C325">
        <v>3</v>
      </c>
      <c r="D325" t="s">
        <v>45</v>
      </c>
      <c r="E325">
        <v>5</v>
      </c>
      <c r="F325" t="s">
        <v>211</v>
      </c>
      <c r="G325" t="s">
        <v>116</v>
      </c>
      <c r="H325" t="s">
        <v>274</v>
      </c>
      <c r="I325" t="s">
        <v>213</v>
      </c>
      <c r="J325" t="s">
        <v>214</v>
      </c>
      <c r="K325" t="s">
        <v>149</v>
      </c>
      <c r="M325" t="s">
        <v>614</v>
      </c>
      <c r="N325" t="s">
        <v>216</v>
      </c>
      <c r="O325" s="57">
        <v>46237.388761574075</v>
      </c>
      <c r="P325" s="57">
        <v>46242.756018518521</v>
      </c>
      <c r="Q325">
        <v>69357200</v>
      </c>
      <c r="S325">
        <v>172604214068</v>
      </c>
      <c r="T325" t="s">
        <v>2126</v>
      </c>
      <c r="U325" t="s">
        <v>1104</v>
      </c>
      <c r="Z325">
        <v>116.043339</v>
      </c>
      <c r="AA325">
        <v>-8.3537330000000001</v>
      </c>
      <c r="AB325" t="s">
        <v>2127</v>
      </c>
      <c r="AC325" t="s">
        <v>293</v>
      </c>
      <c r="AO325" s="57">
        <v>46089.392812500002</v>
      </c>
      <c r="AR325" t="s">
        <v>5</v>
      </c>
      <c r="AS325" t="s">
        <v>957</v>
      </c>
      <c r="AT325" t="s">
        <v>231</v>
      </c>
      <c r="AV325" t="s">
        <v>4966</v>
      </c>
      <c r="AW325" t="s">
        <v>607</v>
      </c>
      <c r="AX325" t="s">
        <v>223</v>
      </c>
      <c r="BF325" s="6" t="e">
        <f t="shared" si="15"/>
        <v>#NUM!</v>
      </c>
      <c r="BG325" t="e">
        <f t="shared" si="16"/>
        <v>#NUM!</v>
      </c>
      <c r="BH325" t="e">
        <f t="shared" si="17"/>
        <v>#NUM!</v>
      </c>
      <c r="BI325" t="str">
        <f>VLOOKUP(H325,Sheet2!$A$1:$B$270,2,FALSE)</f>
        <v>SELONG</v>
      </c>
    </row>
    <row r="326" spans="1:61">
      <c r="A326">
        <v>325</v>
      </c>
      <c r="B326">
        <v>1002505331</v>
      </c>
      <c r="C326">
        <v>3</v>
      </c>
      <c r="D326" t="s">
        <v>49</v>
      </c>
      <c r="E326">
        <v>4</v>
      </c>
      <c r="F326" t="s">
        <v>247</v>
      </c>
      <c r="G326" t="s">
        <v>551</v>
      </c>
      <c r="H326" t="s">
        <v>965</v>
      </c>
      <c r="I326" t="s">
        <v>213</v>
      </c>
      <c r="J326" t="s">
        <v>214</v>
      </c>
      <c r="K326" t="s">
        <v>149</v>
      </c>
      <c r="L326" t="s">
        <v>215</v>
      </c>
      <c r="M326" t="s">
        <v>76</v>
      </c>
      <c r="N326" t="s">
        <v>216</v>
      </c>
      <c r="O326" s="57">
        <v>46236.638854166667</v>
      </c>
      <c r="P326" s="57">
        <v>46237.535520833335</v>
      </c>
      <c r="Q326">
        <v>69357086</v>
      </c>
      <c r="S326">
        <v>146457106324</v>
      </c>
      <c r="T326" t="s">
        <v>1038</v>
      </c>
      <c r="U326" t="s">
        <v>2128</v>
      </c>
      <c r="V326" t="s">
        <v>2129</v>
      </c>
      <c r="Z326">
        <v>110.19132500000001</v>
      </c>
      <c r="AA326">
        <v>-6.8987999999999996</v>
      </c>
      <c r="AB326" t="s">
        <v>2130</v>
      </c>
      <c r="AC326" t="s">
        <v>237</v>
      </c>
      <c r="AL326" t="s">
        <v>218</v>
      </c>
      <c r="AM326" t="s">
        <v>2131</v>
      </c>
      <c r="AN326" t="s">
        <v>6</v>
      </c>
      <c r="AO326" s="57">
        <v>46061.642384259256</v>
      </c>
      <c r="AP326" s="57">
        <v>46237.541666666664</v>
      </c>
      <c r="AR326" t="s">
        <v>219</v>
      </c>
      <c r="AS326" t="s">
        <v>220</v>
      </c>
      <c r="AT326" t="s">
        <v>231</v>
      </c>
      <c r="AU326">
        <v>20260803</v>
      </c>
      <c r="AV326" t="s">
        <v>222</v>
      </c>
      <c r="AW326" t="s">
        <v>1069</v>
      </c>
      <c r="AX326" t="s">
        <v>223</v>
      </c>
      <c r="BA326" s="57">
        <v>46237.541666666664</v>
      </c>
      <c r="BB326" t="s">
        <v>2131</v>
      </c>
      <c r="BC326">
        <v>2026</v>
      </c>
      <c r="BD326">
        <v>8</v>
      </c>
      <c r="BE326">
        <v>3</v>
      </c>
      <c r="BF326" s="6">
        <f t="shared" si="15"/>
        <v>46237</v>
      </c>
      <c r="BG326">
        <f t="shared" si="16"/>
        <v>-0.54166666666424135</v>
      </c>
      <c r="BH326" t="str">
        <f t="shared" si="17"/>
        <v>COMPLY</v>
      </c>
      <c r="BI326" t="e">
        <f>VLOOKUP(H326,Sheet2!$A$1:$B$270,2,FALSE)</f>
        <v>#N/A</v>
      </c>
    </row>
    <row r="327" spans="1:61">
      <c r="A327">
        <v>326</v>
      </c>
      <c r="B327">
        <v>1002513761</v>
      </c>
      <c r="C327">
        <v>3</v>
      </c>
      <c r="D327" t="s">
        <v>45</v>
      </c>
      <c r="E327">
        <v>5</v>
      </c>
      <c r="F327" t="s">
        <v>113</v>
      </c>
      <c r="G327" t="s">
        <v>111</v>
      </c>
      <c r="H327" t="s">
        <v>258</v>
      </c>
      <c r="I327" t="s">
        <v>213</v>
      </c>
      <c r="J327" t="s">
        <v>214</v>
      </c>
      <c r="K327" t="s">
        <v>149</v>
      </c>
      <c r="L327" t="s">
        <v>215</v>
      </c>
      <c r="M327" t="s">
        <v>225</v>
      </c>
      <c r="N327" t="s">
        <v>216</v>
      </c>
      <c r="O327" s="57">
        <v>46241.37703703704</v>
      </c>
      <c r="P327" s="57">
        <v>46242.547048611108</v>
      </c>
      <c r="Q327">
        <v>69360433</v>
      </c>
      <c r="S327">
        <v>172506788969</v>
      </c>
      <c r="T327" t="s">
        <v>4967</v>
      </c>
      <c r="U327" t="s">
        <v>4968</v>
      </c>
      <c r="V327" t="s">
        <v>4969</v>
      </c>
      <c r="Z327">
        <v>121.64419220000001</v>
      </c>
      <c r="AA327">
        <v>-8.8475865999999996</v>
      </c>
      <c r="AB327" t="s">
        <v>4970</v>
      </c>
      <c r="AC327" t="s">
        <v>237</v>
      </c>
      <c r="AL327" t="s">
        <v>218</v>
      </c>
      <c r="AM327" t="s">
        <v>4971</v>
      </c>
      <c r="AN327" t="s">
        <v>6</v>
      </c>
      <c r="AO327" s="57">
        <v>46211.382592592592</v>
      </c>
      <c r="AP327" s="57">
        <v>46242.541666666664</v>
      </c>
      <c r="AR327" t="s">
        <v>18</v>
      </c>
      <c r="AS327" t="s">
        <v>111</v>
      </c>
      <c r="AT327" t="s">
        <v>231</v>
      </c>
      <c r="AV327" t="s">
        <v>227</v>
      </c>
      <c r="AW327" t="s">
        <v>1060</v>
      </c>
      <c r="AX327" t="s">
        <v>223</v>
      </c>
      <c r="BA327" s="57">
        <v>46242.541666666664</v>
      </c>
      <c r="BB327" t="s">
        <v>4971</v>
      </c>
      <c r="BF327" s="6" t="e">
        <f t="shared" si="15"/>
        <v>#NUM!</v>
      </c>
      <c r="BG327" t="e">
        <f t="shared" si="16"/>
        <v>#NUM!</v>
      </c>
      <c r="BH327" t="e">
        <f t="shared" si="17"/>
        <v>#NUM!</v>
      </c>
      <c r="BI327" t="str">
        <f>VLOOKUP(H327,Sheet2!$A$1:$B$270,2,FALSE)</f>
        <v>ENDE</v>
      </c>
    </row>
    <row r="328" spans="1:61">
      <c r="A328">
        <v>327</v>
      </c>
      <c r="B328">
        <v>1002504841</v>
      </c>
      <c r="C328">
        <v>3</v>
      </c>
      <c r="D328" t="s">
        <v>59</v>
      </c>
      <c r="E328">
        <v>4</v>
      </c>
      <c r="F328" t="s">
        <v>573</v>
      </c>
      <c r="G328" t="s">
        <v>935</v>
      </c>
      <c r="H328" t="s">
        <v>954</v>
      </c>
      <c r="I328" t="s">
        <v>213</v>
      </c>
      <c r="J328" t="s">
        <v>214</v>
      </c>
      <c r="K328" t="s">
        <v>149</v>
      </c>
      <c r="L328" t="s">
        <v>620</v>
      </c>
      <c r="M328" t="s">
        <v>76</v>
      </c>
      <c r="N328" t="s">
        <v>216</v>
      </c>
      <c r="O328" s="57">
        <v>46235.703425925924</v>
      </c>
      <c r="P328" s="57">
        <v>46237.605196759258</v>
      </c>
      <c r="Q328">
        <v>69356857</v>
      </c>
      <c r="R328">
        <v>2745043041</v>
      </c>
      <c r="S328">
        <v>146136130016</v>
      </c>
      <c r="T328" t="s">
        <v>2132</v>
      </c>
      <c r="U328" t="s">
        <v>2133</v>
      </c>
      <c r="V328" t="s">
        <v>2134</v>
      </c>
      <c r="Z328">
        <v>110.301716</v>
      </c>
      <c r="AA328">
        <v>-7.7697409999999998</v>
      </c>
      <c r="AB328" t="s">
        <v>2135</v>
      </c>
      <c r="AC328" t="s">
        <v>237</v>
      </c>
      <c r="AL328" t="s">
        <v>218</v>
      </c>
      <c r="AM328" t="s">
        <v>2136</v>
      </c>
      <c r="AN328" t="s">
        <v>6</v>
      </c>
      <c r="AO328" s="57">
        <v>46030.70480324074</v>
      </c>
      <c r="AP328" s="57">
        <v>46237.625</v>
      </c>
      <c r="AR328" t="s">
        <v>219</v>
      </c>
      <c r="AS328" t="s">
        <v>220</v>
      </c>
      <c r="AT328" t="s">
        <v>231</v>
      </c>
      <c r="AU328">
        <v>20260803</v>
      </c>
      <c r="AV328" t="s">
        <v>222</v>
      </c>
      <c r="AW328" t="s">
        <v>2137</v>
      </c>
      <c r="AX328" t="s">
        <v>223</v>
      </c>
      <c r="BA328" s="57">
        <v>46237.625</v>
      </c>
      <c r="BB328" t="s">
        <v>2136</v>
      </c>
      <c r="BC328">
        <v>2026</v>
      </c>
      <c r="BD328">
        <v>8</v>
      </c>
      <c r="BE328">
        <v>3</v>
      </c>
      <c r="BF328" s="6">
        <f t="shared" si="15"/>
        <v>46237</v>
      </c>
      <c r="BG328">
        <f t="shared" si="16"/>
        <v>-0.625</v>
      </c>
      <c r="BH328" t="str">
        <f t="shared" si="17"/>
        <v>COMPLY</v>
      </c>
      <c r="BI328" t="e">
        <f>VLOOKUP(H328,Sheet2!$A$1:$B$270,2,FALSE)</f>
        <v>#N/A</v>
      </c>
    </row>
    <row r="329" spans="1:61">
      <c r="A329">
        <v>328</v>
      </c>
      <c r="B329">
        <v>1002514530</v>
      </c>
      <c r="C329">
        <v>3</v>
      </c>
      <c r="D329" t="s">
        <v>55</v>
      </c>
      <c r="E329">
        <v>5</v>
      </c>
      <c r="F329" t="s">
        <v>267</v>
      </c>
      <c r="G329" t="s">
        <v>122</v>
      </c>
      <c r="H329" t="s">
        <v>357</v>
      </c>
      <c r="I329" t="s">
        <v>213</v>
      </c>
      <c r="J329" t="s">
        <v>214</v>
      </c>
      <c r="K329" t="s">
        <v>149</v>
      </c>
      <c r="M329" t="s">
        <v>240</v>
      </c>
      <c r="N329" t="s">
        <v>216</v>
      </c>
      <c r="O329" s="57">
        <v>46241.546967592592</v>
      </c>
      <c r="P329" s="57">
        <v>46244.773622685185</v>
      </c>
      <c r="Q329">
        <v>69360746</v>
      </c>
      <c r="S329">
        <v>152421262193</v>
      </c>
      <c r="T329" t="s">
        <v>4972</v>
      </c>
      <c r="U329" t="s">
        <v>4973</v>
      </c>
      <c r="V329" t="s">
        <v>6461</v>
      </c>
      <c r="Z329">
        <v>112.656127</v>
      </c>
      <c r="AA329">
        <v>-7.1484205999999997</v>
      </c>
      <c r="AB329" t="s">
        <v>4974</v>
      </c>
      <c r="AC329" t="s">
        <v>230</v>
      </c>
      <c r="AL329" t="s">
        <v>218</v>
      </c>
      <c r="AM329" t="s">
        <v>6462</v>
      </c>
      <c r="AN329" t="s">
        <v>6</v>
      </c>
      <c r="AO329" s="57">
        <v>46211.548773148148</v>
      </c>
      <c r="AP329" s="57">
        <v>46245.625</v>
      </c>
      <c r="AR329" t="s">
        <v>241</v>
      </c>
      <c r="AS329" t="s">
        <v>122</v>
      </c>
      <c r="AT329" t="s">
        <v>231</v>
      </c>
      <c r="AV329" t="s">
        <v>240</v>
      </c>
      <c r="AW329" t="s">
        <v>566</v>
      </c>
      <c r="AX329" t="s">
        <v>223</v>
      </c>
      <c r="BA329" s="57">
        <v>46245.625</v>
      </c>
      <c r="BB329" t="s">
        <v>6462</v>
      </c>
      <c r="BF329" s="6" t="e">
        <f t="shared" si="15"/>
        <v>#NUM!</v>
      </c>
      <c r="BG329" t="e">
        <f t="shared" si="16"/>
        <v>#NUM!</v>
      </c>
      <c r="BH329" t="e">
        <f t="shared" si="17"/>
        <v>#NUM!</v>
      </c>
      <c r="BI329" t="str">
        <f>VLOOKUP(H329,Sheet2!$A$1:$B$270,2,FALSE)</f>
        <v>GRESIK</v>
      </c>
    </row>
    <row r="330" spans="1:61">
      <c r="A330">
        <v>329</v>
      </c>
      <c r="B330">
        <v>1002511120</v>
      </c>
      <c r="C330">
        <v>3</v>
      </c>
      <c r="D330" t="s">
        <v>51</v>
      </c>
      <c r="E330">
        <v>4</v>
      </c>
      <c r="F330" t="s">
        <v>235</v>
      </c>
      <c r="G330" t="s">
        <v>594</v>
      </c>
      <c r="H330" t="s">
        <v>636</v>
      </c>
      <c r="I330" t="s">
        <v>213</v>
      </c>
      <c r="J330" t="s">
        <v>214</v>
      </c>
      <c r="K330" t="s">
        <v>149</v>
      </c>
      <c r="M330" t="s">
        <v>76</v>
      </c>
      <c r="N330" t="s">
        <v>216</v>
      </c>
      <c r="O330" s="57">
        <v>46239.671747685185</v>
      </c>
      <c r="P330" s="57">
        <v>46244.69332175926</v>
      </c>
      <c r="Q330">
        <v>69359379</v>
      </c>
      <c r="S330">
        <v>142505403706</v>
      </c>
      <c r="T330" t="s">
        <v>2138</v>
      </c>
      <c r="U330" t="s">
        <v>2139</v>
      </c>
      <c r="V330" t="s">
        <v>4975</v>
      </c>
      <c r="Z330">
        <v>113.17271289999999</v>
      </c>
      <c r="AA330">
        <v>-7.7956694000000004</v>
      </c>
      <c r="AB330" t="s">
        <v>2140</v>
      </c>
      <c r="AC330" t="s">
        <v>226</v>
      </c>
      <c r="AL330" t="s">
        <v>218</v>
      </c>
      <c r="AM330" t="s">
        <v>4907</v>
      </c>
      <c r="AN330" t="s">
        <v>6</v>
      </c>
      <c r="AO330" s="57">
        <v>46150.673819444448</v>
      </c>
      <c r="AP330" s="57">
        <v>46244.333333333336</v>
      </c>
      <c r="AR330" t="s">
        <v>219</v>
      </c>
      <c r="AS330" t="s">
        <v>220</v>
      </c>
      <c r="AT330" t="s">
        <v>231</v>
      </c>
      <c r="AU330">
        <v>20260810</v>
      </c>
      <c r="AV330" t="s">
        <v>222</v>
      </c>
      <c r="AW330" t="s">
        <v>566</v>
      </c>
      <c r="AX330" t="s">
        <v>223</v>
      </c>
      <c r="BA330" s="57">
        <v>46244.333333333336</v>
      </c>
      <c r="BB330" t="s">
        <v>4907</v>
      </c>
      <c r="BC330">
        <v>2026</v>
      </c>
      <c r="BD330">
        <v>8</v>
      </c>
      <c r="BE330">
        <v>10</v>
      </c>
      <c r="BF330" s="6">
        <f t="shared" si="15"/>
        <v>46244</v>
      </c>
      <c r="BG330">
        <f t="shared" si="16"/>
        <v>-0.33333333333575865</v>
      </c>
      <c r="BH330" t="str">
        <f t="shared" si="17"/>
        <v>COMPLY</v>
      </c>
      <c r="BI330" t="e">
        <f>VLOOKUP(H330,Sheet2!$A$1:$B$270,2,FALSE)</f>
        <v>#N/A</v>
      </c>
    </row>
    <row r="331" spans="1:61">
      <c r="A331">
        <v>330</v>
      </c>
      <c r="B331">
        <v>1002515494</v>
      </c>
      <c r="C331">
        <v>3</v>
      </c>
      <c r="D331" t="s">
        <v>42</v>
      </c>
      <c r="E331">
        <v>5</v>
      </c>
      <c r="F331" t="s">
        <v>233</v>
      </c>
      <c r="G331" t="s">
        <v>101</v>
      </c>
      <c r="H331" t="s">
        <v>513</v>
      </c>
      <c r="I331" t="s">
        <v>213</v>
      </c>
      <c r="J331" t="s">
        <v>214</v>
      </c>
      <c r="K331" t="s">
        <v>149</v>
      </c>
      <c r="L331" t="s">
        <v>215</v>
      </c>
      <c r="M331" t="s">
        <v>76</v>
      </c>
      <c r="N331" t="s">
        <v>216</v>
      </c>
      <c r="O331" s="57">
        <v>46241.797175925924</v>
      </c>
      <c r="P331" s="57">
        <v>46242.330578703702</v>
      </c>
      <c r="Q331">
        <v>69361156</v>
      </c>
      <c r="S331">
        <v>152328218222</v>
      </c>
      <c r="T331" t="s">
        <v>4976</v>
      </c>
      <c r="U331" t="s">
        <v>4977</v>
      </c>
      <c r="V331" t="s">
        <v>4978</v>
      </c>
      <c r="Z331">
        <v>112.65189669999999</v>
      </c>
      <c r="AA331">
        <v>-7.4235829999999998</v>
      </c>
      <c r="AB331" t="s">
        <v>4979</v>
      </c>
      <c r="AC331" t="s">
        <v>217</v>
      </c>
      <c r="AL331" t="s">
        <v>218</v>
      </c>
      <c r="AM331" t="s">
        <v>4779</v>
      </c>
      <c r="AN331" t="s">
        <v>6</v>
      </c>
      <c r="AO331" s="57">
        <v>46211.798657407409</v>
      </c>
      <c r="AP331" s="57">
        <v>46243.333333333336</v>
      </c>
      <c r="AR331" t="s">
        <v>219</v>
      </c>
      <c r="AS331" t="s">
        <v>233</v>
      </c>
      <c r="AT331" t="s">
        <v>231</v>
      </c>
      <c r="AU331">
        <v>20260808</v>
      </c>
      <c r="AV331" t="s">
        <v>222</v>
      </c>
      <c r="AW331" t="s">
        <v>1064</v>
      </c>
      <c r="AX331" t="s">
        <v>223</v>
      </c>
      <c r="BA331" s="57">
        <v>46243.333333333336</v>
      </c>
      <c r="BB331" t="s">
        <v>4779</v>
      </c>
      <c r="BC331">
        <v>2026</v>
      </c>
      <c r="BD331">
        <v>8</v>
      </c>
      <c r="BE331">
        <v>8</v>
      </c>
      <c r="BF331" s="6">
        <f t="shared" si="15"/>
        <v>46242</v>
      </c>
      <c r="BG331">
        <f t="shared" si="16"/>
        <v>-1.3333333333357587</v>
      </c>
      <c r="BH331" t="str">
        <f t="shared" si="17"/>
        <v>COMPLY</v>
      </c>
      <c r="BI331" t="str">
        <f>VLOOKUP(H331,Sheet2!$A$1:$B$270,2,FALSE)</f>
        <v>SIDOARJO</v>
      </c>
    </row>
    <row r="332" spans="1:61">
      <c r="A332">
        <v>331</v>
      </c>
      <c r="B332">
        <v>1002516565</v>
      </c>
      <c r="C332">
        <v>3</v>
      </c>
      <c r="D332" t="s">
        <v>59</v>
      </c>
      <c r="E332">
        <v>4</v>
      </c>
      <c r="F332" t="s">
        <v>573</v>
      </c>
      <c r="G332" t="s">
        <v>929</v>
      </c>
      <c r="H332" t="s">
        <v>958</v>
      </c>
      <c r="I332" t="s">
        <v>213</v>
      </c>
      <c r="J332" t="s">
        <v>214</v>
      </c>
      <c r="K332" t="s">
        <v>149</v>
      </c>
      <c r="L332" t="s">
        <v>215</v>
      </c>
      <c r="M332" t="s">
        <v>76</v>
      </c>
      <c r="N332" t="s">
        <v>216</v>
      </c>
      <c r="O332" s="57">
        <v>46243.651342592595</v>
      </c>
      <c r="P332" s="57">
        <v>46244.758506944447</v>
      </c>
      <c r="Q332">
        <v>69361915</v>
      </c>
      <c r="S332">
        <v>146129128569</v>
      </c>
      <c r="T332" t="s">
        <v>4980</v>
      </c>
      <c r="U332" t="s">
        <v>6463</v>
      </c>
      <c r="V332" t="s">
        <v>4981</v>
      </c>
      <c r="Z332">
        <v>110.381934</v>
      </c>
      <c r="AA332">
        <v>-7.9150277999999998</v>
      </c>
      <c r="AB332" t="s">
        <v>4982</v>
      </c>
      <c r="AC332" t="s">
        <v>237</v>
      </c>
      <c r="AL332" t="s">
        <v>218</v>
      </c>
      <c r="AM332" t="s">
        <v>4983</v>
      </c>
      <c r="AN332" t="s">
        <v>6</v>
      </c>
      <c r="AO332" s="57">
        <v>46273.652592592596</v>
      </c>
      <c r="AP332" s="57">
        <v>46245.375</v>
      </c>
      <c r="AR332" t="s">
        <v>219</v>
      </c>
      <c r="AS332" t="s">
        <v>220</v>
      </c>
      <c r="AT332" t="s">
        <v>231</v>
      </c>
      <c r="AU332">
        <v>20260810</v>
      </c>
      <c r="AV332" t="s">
        <v>222</v>
      </c>
      <c r="AW332" t="s">
        <v>1064</v>
      </c>
      <c r="AX332" t="s">
        <v>223</v>
      </c>
      <c r="BA332" s="57">
        <v>46245.375</v>
      </c>
      <c r="BB332" t="s">
        <v>4983</v>
      </c>
      <c r="BC332">
        <v>2026</v>
      </c>
      <c r="BD332">
        <v>8</v>
      </c>
      <c r="BE332">
        <v>10</v>
      </c>
      <c r="BF332" s="6">
        <f t="shared" si="15"/>
        <v>46244</v>
      </c>
      <c r="BG332">
        <f t="shared" si="16"/>
        <v>-1.375</v>
      </c>
      <c r="BH332" t="str">
        <f t="shared" si="17"/>
        <v>COMPLY</v>
      </c>
      <c r="BI332" t="e">
        <f>VLOOKUP(H332,Sheet2!$A$1:$B$270,2,FALSE)</f>
        <v>#N/A</v>
      </c>
    </row>
    <row r="333" spans="1:61">
      <c r="A333">
        <v>332</v>
      </c>
      <c r="B333">
        <v>1002512633</v>
      </c>
      <c r="C333">
        <v>3</v>
      </c>
      <c r="D333" t="s">
        <v>59</v>
      </c>
      <c r="E333">
        <v>4</v>
      </c>
      <c r="F333" t="s">
        <v>573</v>
      </c>
      <c r="G333" t="s">
        <v>929</v>
      </c>
      <c r="H333" t="s">
        <v>958</v>
      </c>
      <c r="I333" t="s">
        <v>213</v>
      </c>
      <c r="J333" t="s">
        <v>214</v>
      </c>
      <c r="K333" t="s">
        <v>149</v>
      </c>
      <c r="L333" t="s">
        <v>215</v>
      </c>
      <c r="M333" t="s">
        <v>76</v>
      </c>
      <c r="N333" t="s">
        <v>216</v>
      </c>
      <c r="O333" s="57">
        <v>46240.595092592594</v>
      </c>
      <c r="P333" s="57">
        <v>46241.6562962963</v>
      </c>
      <c r="Q333">
        <v>69360033</v>
      </c>
      <c r="S333">
        <v>146129128498</v>
      </c>
      <c r="T333" t="s">
        <v>2141</v>
      </c>
      <c r="U333" t="s">
        <v>2142</v>
      </c>
      <c r="V333" t="s">
        <v>2143</v>
      </c>
      <c r="Z333">
        <v>110.354727</v>
      </c>
      <c r="AA333">
        <v>-7.8541939999999997</v>
      </c>
      <c r="AB333" t="s">
        <v>2144</v>
      </c>
      <c r="AC333" t="s">
        <v>237</v>
      </c>
      <c r="AL333" t="s">
        <v>218</v>
      </c>
      <c r="AM333" t="s">
        <v>2145</v>
      </c>
      <c r="AN333" t="s">
        <v>6</v>
      </c>
      <c r="AO333" s="57">
        <v>46181.601423611108</v>
      </c>
      <c r="AP333" s="57">
        <v>46241.625</v>
      </c>
      <c r="AR333" t="s">
        <v>219</v>
      </c>
      <c r="AS333" t="s">
        <v>220</v>
      </c>
      <c r="AT333" t="s">
        <v>231</v>
      </c>
      <c r="AU333">
        <v>20260807</v>
      </c>
      <c r="AV333" t="s">
        <v>222</v>
      </c>
      <c r="AW333" t="s">
        <v>1056</v>
      </c>
      <c r="AX333" t="s">
        <v>223</v>
      </c>
      <c r="BA333" s="57">
        <v>46241.625</v>
      </c>
      <c r="BB333" t="s">
        <v>2145</v>
      </c>
      <c r="BC333">
        <v>2026</v>
      </c>
      <c r="BD333">
        <v>8</v>
      </c>
      <c r="BE333">
        <v>7</v>
      </c>
      <c r="BF333" s="6">
        <f t="shared" si="15"/>
        <v>46241</v>
      </c>
      <c r="BG333">
        <f t="shared" si="16"/>
        <v>-0.625</v>
      </c>
      <c r="BH333" t="str">
        <f t="shared" si="17"/>
        <v>COMPLY</v>
      </c>
      <c r="BI333" t="e">
        <f>VLOOKUP(H333,Sheet2!$A$1:$B$270,2,FALSE)</f>
        <v>#N/A</v>
      </c>
    </row>
    <row r="334" spans="1:61">
      <c r="A334">
        <v>333</v>
      </c>
      <c r="B334">
        <v>1002512526</v>
      </c>
      <c r="C334">
        <v>3</v>
      </c>
      <c r="D334" t="s">
        <v>49</v>
      </c>
      <c r="E334">
        <v>4</v>
      </c>
      <c r="F334" t="s">
        <v>247</v>
      </c>
      <c r="G334" t="s">
        <v>326</v>
      </c>
      <c r="H334" t="s">
        <v>912</v>
      </c>
      <c r="I334" t="s">
        <v>213</v>
      </c>
      <c r="J334" t="s">
        <v>214</v>
      </c>
      <c r="K334" t="s">
        <v>149</v>
      </c>
      <c r="L334" t="s">
        <v>215</v>
      </c>
      <c r="M334" t="s">
        <v>76</v>
      </c>
      <c r="N334" t="s">
        <v>216</v>
      </c>
      <c r="O334" s="57">
        <v>46240.578425925924</v>
      </c>
      <c r="P334" s="57">
        <v>46240.843171296299</v>
      </c>
      <c r="Q334">
        <v>69360008</v>
      </c>
      <c r="S334">
        <v>146425112642</v>
      </c>
      <c r="T334" t="s">
        <v>2146</v>
      </c>
      <c r="U334" t="s">
        <v>2147</v>
      </c>
      <c r="V334" t="s">
        <v>2148</v>
      </c>
      <c r="Z334">
        <v>110.409853166644</v>
      </c>
      <c r="AA334">
        <v>-7.1603173546852297</v>
      </c>
      <c r="AB334" t="s">
        <v>2149</v>
      </c>
      <c r="AC334" t="s">
        <v>217</v>
      </c>
      <c r="AL334" t="s">
        <v>218</v>
      </c>
      <c r="AM334" t="s">
        <v>2150</v>
      </c>
      <c r="AN334" t="s">
        <v>6</v>
      </c>
      <c r="AO334" s="57">
        <v>46181.57980324074</v>
      </c>
      <c r="AP334" s="57">
        <v>46242.333333333336</v>
      </c>
      <c r="AR334" t="s">
        <v>219</v>
      </c>
      <c r="AS334" t="s">
        <v>220</v>
      </c>
      <c r="AT334" t="s">
        <v>231</v>
      </c>
      <c r="AU334">
        <v>20260806</v>
      </c>
      <c r="AV334" t="s">
        <v>222</v>
      </c>
      <c r="AW334" t="s">
        <v>1056</v>
      </c>
      <c r="AX334" t="s">
        <v>223</v>
      </c>
      <c r="BA334" s="57">
        <v>46242.333333333336</v>
      </c>
      <c r="BB334" t="s">
        <v>2150</v>
      </c>
      <c r="BC334">
        <v>2026</v>
      </c>
      <c r="BD334">
        <v>8</v>
      </c>
      <c r="BE334">
        <v>6</v>
      </c>
      <c r="BF334" s="6">
        <f t="shared" si="15"/>
        <v>46240</v>
      </c>
      <c r="BG334">
        <f t="shared" si="16"/>
        <v>-2.3333333333357587</v>
      </c>
      <c r="BH334" t="str">
        <f t="shared" si="17"/>
        <v>COMPLY</v>
      </c>
      <c r="BI334" t="e">
        <f>VLOOKUP(H334,Sheet2!$A$1:$B$270,2,FALSE)</f>
        <v>#N/A</v>
      </c>
    </row>
    <row r="335" spans="1:61">
      <c r="A335">
        <v>334</v>
      </c>
      <c r="B335">
        <v>1002516310</v>
      </c>
      <c r="C335">
        <v>3</v>
      </c>
      <c r="D335" t="s">
        <v>42</v>
      </c>
      <c r="E335">
        <v>5</v>
      </c>
      <c r="F335" t="s">
        <v>106</v>
      </c>
      <c r="G335" t="s">
        <v>107</v>
      </c>
      <c r="H335" t="s">
        <v>300</v>
      </c>
      <c r="I335" t="s">
        <v>213</v>
      </c>
      <c r="J335" t="s">
        <v>214</v>
      </c>
      <c r="K335" t="s">
        <v>149</v>
      </c>
      <c r="M335" t="s">
        <v>76</v>
      </c>
      <c r="N335" t="s">
        <v>216</v>
      </c>
      <c r="O335" s="57">
        <v>46243.384247685186</v>
      </c>
      <c r="P335" s="57">
        <v>46244.899236111109</v>
      </c>
      <c r="Q335">
        <v>69361702</v>
      </c>
      <c r="S335">
        <v>152510205862</v>
      </c>
      <c r="T335" t="s">
        <v>4984</v>
      </c>
      <c r="U335" t="s">
        <v>4985</v>
      </c>
      <c r="V335" t="s">
        <v>4986</v>
      </c>
      <c r="Z335">
        <v>113.4892717</v>
      </c>
      <c r="AA335">
        <v>-7.9548569999999996</v>
      </c>
      <c r="AB335" t="s">
        <v>4987</v>
      </c>
      <c r="AC335" t="s">
        <v>230</v>
      </c>
      <c r="AL335" t="s">
        <v>218</v>
      </c>
      <c r="AM335" t="s">
        <v>4988</v>
      </c>
      <c r="AN335" t="s">
        <v>6</v>
      </c>
      <c r="AO335" s="57">
        <v>46273.392638888887</v>
      </c>
      <c r="AP335" s="57">
        <v>46244.333333333336</v>
      </c>
      <c r="AQ335" t="s">
        <v>249</v>
      </c>
      <c r="AR335" t="s">
        <v>219</v>
      </c>
      <c r="AS335" t="s">
        <v>220</v>
      </c>
      <c r="AT335" t="s">
        <v>231</v>
      </c>
      <c r="AU335">
        <v>20260810</v>
      </c>
      <c r="AV335" t="s">
        <v>222</v>
      </c>
      <c r="AW335" t="s">
        <v>565</v>
      </c>
      <c r="AX335" t="s">
        <v>223</v>
      </c>
      <c r="BA335" s="57">
        <v>46244.333333333336</v>
      </c>
      <c r="BB335" t="s">
        <v>4988</v>
      </c>
      <c r="BC335">
        <v>2026</v>
      </c>
      <c r="BD335">
        <v>8</v>
      </c>
      <c r="BE335">
        <v>10</v>
      </c>
      <c r="BF335" s="6">
        <f t="shared" si="15"/>
        <v>46244</v>
      </c>
      <c r="BG335">
        <f t="shared" si="16"/>
        <v>-0.33333333333575865</v>
      </c>
      <c r="BH335" t="str">
        <f t="shared" si="17"/>
        <v>COMPLY</v>
      </c>
      <c r="BI335" t="str">
        <f>VLOOKUP(H335,Sheet2!$A$1:$B$270,2,FALSE)</f>
        <v>PROBOLINGGO</v>
      </c>
    </row>
    <row r="336" spans="1:61">
      <c r="A336">
        <v>335</v>
      </c>
      <c r="B336">
        <v>1002515957</v>
      </c>
      <c r="C336">
        <v>3</v>
      </c>
      <c r="D336" t="s">
        <v>49</v>
      </c>
      <c r="E336">
        <v>4</v>
      </c>
      <c r="F336" t="s">
        <v>253</v>
      </c>
      <c r="G336" t="s">
        <v>969</v>
      </c>
      <c r="H336" t="s">
        <v>4989</v>
      </c>
      <c r="I336" t="s">
        <v>213</v>
      </c>
      <c r="J336" t="s">
        <v>214</v>
      </c>
      <c r="K336" t="s">
        <v>149</v>
      </c>
      <c r="L336" t="s">
        <v>215</v>
      </c>
      <c r="M336" t="s">
        <v>225</v>
      </c>
      <c r="N336" t="s">
        <v>216</v>
      </c>
      <c r="O336" s="57">
        <v>46242.563842592594</v>
      </c>
      <c r="P336" s="57">
        <v>46243.548460648148</v>
      </c>
      <c r="Q336">
        <v>69361473</v>
      </c>
      <c r="S336">
        <v>142203104979</v>
      </c>
      <c r="T336" t="s">
        <v>4990</v>
      </c>
      <c r="U336" t="s">
        <v>4991</v>
      </c>
      <c r="V336" t="s">
        <v>4992</v>
      </c>
      <c r="Z336">
        <v>109.08526025712401</v>
      </c>
      <c r="AA336">
        <v>-6.8790345826377202</v>
      </c>
      <c r="AB336" t="s">
        <v>4993</v>
      </c>
      <c r="AC336" t="s">
        <v>217</v>
      </c>
      <c r="AL336" t="s">
        <v>218</v>
      </c>
      <c r="AM336" t="s">
        <v>4994</v>
      </c>
      <c r="AN336" t="s">
        <v>6</v>
      </c>
      <c r="AO336" s="57">
        <v>46242.569351851853</v>
      </c>
      <c r="AP336" s="57">
        <v>46243.541666666664</v>
      </c>
      <c r="AR336" t="s">
        <v>18</v>
      </c>
      <c r="AS336" t="s">
        <v>220</v>
      </c>
      <c r="AT336" t="s">
        <v>231</v>
      </c>
      <c r="AV336" t="s">
        <v>227</v>
      </c>
      <c r="AW336" t="s">
        <v>975</v>
      </c>
      <c r="AX336" t="s">
        <v>223</v>
      </c>
      <c r="BA336" s="57">
        <v>46243.541666666664</v>
      </c>
      <c r="BB336" t="s">
        <v>4994</v>
      </c>
      <c r="BF336" s="6" t="e">
        <f t="shared" si="15"/>
        <v>#NUM!</v>
      </c>
      <c r="BG336" t="e">
        <f t="shared" si="16"/>
        <v>#NUM!</v>
      </c>
      <c r="BH336" t="e">
        <f t="shared" si="17"/>
        <v>#NUM!</v>
      </c>
      <c r="BI336" t="e">
        <f>VLOOKUP(H336,Sheet2!$A$1:$B$270,2,FALSE)</f>
        <v>#N/A</v>
      </c>
    </row>
    <row r="337" spans="1:61">
      <c r="A337">
        <v>336</v>
      </c>
      <c r="B337">
        <v>1002510711</v>
      </c>
      <c r="C337">
        <v>3</v>
      </c>
      <c r="D337" t="s">
        <v>59</v>
      </c>
      <c r="E337">
        <v>4</v>
      </c>
      <c r="F337" t="s">
        <v>243</v>
      </c>
      <c r="G337" t="s">
        <v>561</v>
      </c>
      <c r="H337" t="s">
        <v>955</v>
      </c>
      <c r="I337" t="s">
        <v>213</v>
      </c>
      <c r="J337" t="s">
        <v>214</v>
      </c>
      <c r="K337" t="s">
        <v>149</v>
      </c>
      <c r="L337" t="s">
        <v>215</v>
      </c>
      <c r="M337" t="s">
        <v>76</v>
      </c>
      <c r="N337" t="s">
        <v>216</v>
      </c>
      <c r="O337" s="57">
        <v>46239.589548611111</v>
      </c>
      <c r="P337" s="57">
        <v>46240.63753472222</v>
      </c>
      <c r="Q337">
        <v>69359244</v>
      </c>
      <c r="S337">
        <v>141176104621</v>
      </c>
      <c r="T337" t="s">
        <v>2151</v>
      </c>
      <c r="U337" t="s">
        <v>2152</v>
      </c>
      <c r="V337" t="s">
        <v>2153</v>
      </c>
      <c r="Z337">
        <v>109.72766912057099</v>
      </c>
      <c r="AA337">
        <v>-7.7876271455769004</v>
      </c>
      <c r="AB337" t="s">
        <v>2154</v>
      </c>
      <c r="AC337" t="s">
        <v>237</v>
      </c>
      <c r="AL337" t="s">
        <v>218</v>
      </c>
      <c r="AM337" t="s">
        <v>2155</v>
      </c>
      <c r="AN337" t="s">
        <v>6</v>
      </c>
      <c r="AO337" s="57">
        <v>46150.59070601852</v>
      </c>
      <c r="AP337" s="57">
        <v>46241.541666666664</v>
      </c>
      <c r="AR337" t="s">
        <v>219</v>
      </c>
      <c r="AS337" t="s">
        <v>220</v>
      </c>
      <c r="AT337" t="s">
        <v>231</v>
      </c>
      <c r="AU337">
        <v>20260806</v>
      </c>
      <c r="AV337" t="s">
        <v>222</v>
      </c>
      <c r="AW337" t="s">
        <v>1060</v>
      </c>
      <c r="AX337" t="s">
        <v>223</v>
      </c>
      <c r="BA337" s="57">
        <v>46241.541666666664</v>
      </c>
      <c r="BB337" t="s">
        <v>2155</v>
      </c>
      <c r="BC337">
        <v>2026</v>
      </c>
      <c r="BD337">
        <v>8</v>
      </c>
      <c r="BE337">
        <v>6</v>
      </c>
      <c r="BF337" s="6">
        <f t="shared" si="15"/>
        <v>46240</v>
      </c>
      <c r="BG337">
        <f t="shared" si="16"/>
        <v>-1.5416666666642413</v>
      </c>
      <c r="BH337" t="str">
        <f t="shared" si="17"/>
        <v>COMPLY</v>
      </c>
      <c r="BI337" t="e">
        <f>VLOOKUP(H337,Sheet2!$A$1:$B$270,2,FALSE)</f>
        <v>#N/A</v>
      </c>
    </row>
    <row r="338" spans="1:61">
      <c r="A338">
        <v>337</v>
      </c>
      <c r="B338">
        <v>1002510943</v>
      </c>
      <c r="C338">
        <v>3</v>
      </c>
      <c r="D338" t="s">
        <v>38</v>
      </c>
      <c r="E338">
        <v>5</v>
      </c>
      <c r="F338" t="s">
        <v>92</v>
      </c>
      <c r="G338" t="s">
        <v>95</v>
      </c>
      <c r="H338" t="s">
        <v>480</v>
      </c>
      <c r="I338" t="s">
        <v>213</v>
      </c>
      <c r="J338" t="s">
        <v>214</v>
      </c>
      <c r="K338" t="s">
        <v>149</v>
      </c>
      <c r="M338" t="s">
        <v>76</v>
      </c>
      <c r="N338" t="s">
        <v>216</v>
      </c>
      <c r="O338" s="57">
        <v>46239.627685185187</v>
      </c>
      <c r="P338" s="57">
        <v>46240.622916666667</v>
      </c>
      <c r="Q338">
        <v>69359349</v>
      </c>
      <c r="S338">
        <v>152614209682</v>
      </c>
      <c r="T338" t="s">
        <v>2156</v>
      </c>
      <c r="U338" t="s">
        <v>2157</v>
      </c>
      <c r="V338" t="s">
        <v>2158</v>
      </c>
      <c r="Z338">
        <v>111.3932314</v>
      </c>
      <c r="AA338">
        <v>-7.8364368999999998</v>
      </c>
      <c r="AB338" t="s">
        <v>2159</v>
      </c>
      <c r="AC338" t="s">
        <v>230</v>
      </c>
      <c r="AL338" t="s">
        <v>218</v>
      </c>
      <c r="AM338" t="s">
        <v>2160</v>
      </c>
      <c r="AN338" t="s">
        <v>6</v>
      </c>
      <c r="AO338" s="57">
        <v>46150.632303240738</v>
      </c>
      <c r="AP338" s="57">
        <v>46241.333333333336</v>
      </c>
      <c r="AR338" t="s">
        <v>219</v>
      </c>
      <c r="AS338" t="s">
        <v>246</v>
      </c>
      <c r="AT338" t="s">
        <v>231</v>
      </c>
      <c r="AU338">
        <v>20260806</v>
      </c>
      <c r="AV338" t="s">
        <v>222</v>
      </c>
      <c r="AW338" t="s">
        <v>566</v>
      </c>
      <c r="AX338" t="s">
        <v>223</v>
      </c>
      <c r="BA338" s="57">
        <v>46241.333333333336</v>
      </c>
      <c r="BB338" t="s">
        <v>2160</v>
      </c>
      <c r="BC338">
        <v>2026</v>
      </c>
      <c r="BD338">
        <v>8</v>
      </c>
      <c r="BE338">
        <v>6</v>
      </c>
      <c r="BF338" s="6">
        <f t="shared" si="15"/>
        <v>46240</v>
      </c>
      <c r="BG338">
        <f t="shared" si="16"/>
        <v>-1.3333333333357587</v>
      </c>
      <c r="BH338" t="str">
        <f t="shared" si="17"/>
        <v>COMPLY</v>
      </c>
      <c r="BI338" t="str">
        <f>VLOOKUP(H338,Sheet2!$A$1:$B$270,2,FALSE)</f>
        <v>PONOROGO</v>
      </c>
    </row>
    <row r="339" spans="1:61">
      <c r="A339">
        <v>338</v>
      </c>
      <c r="B339">
        <v>1002517340</v>
      </c>
      <c r="C339">
        <v>3</v>
      </c>
      <c r="D339" t="s">
        <v>51</v>
      </c>
      <c r="E339">
        <v>4</v>
      </c>
      <c r="F339" t="s">
        <v>235</v>
      </c>
      <c r="G339" t="s">
        <v>6464</v>
      </c>
      <c r="H339" t="s">
        <v>6465</v>
      </c>
      <c r="I339" t="s">
        <v>213</v>
      </c>
      <c r="J339" t="s">
        <v>214</v>
      </c>
      <c r="K339" t="s">
        <v>149</v>
      </c>
      <c r="L339" t="s">
        <v>215</v>
      </c>
      <c r="M339" t="s">
        <v>240</v>
      </c>
      <c r="N339" t="s">
        <v>216</v>
      </c>
      <c r="O339" s="57">
        <v>46244.459699074076</v>
      </c>
      <c r="P339" s="57">
        <v>46244.461122685185</v>
      </c>
      <c r="Q339">
        <v>69362269</v>
      </c>
      <c r="S339">
        <v>146565009930</v>
      </c>
      <c r="T339" t="s">
        <v>6466</v>
      </c>
      <c r="U339" t="s">
        <v>6467</v>
      </c>
      <c r="V339" t="s">
        <v>6468</v>
      </c>
      <c r="Z339">
        <v>110.8796437</v>
      </c>
      <c r="AA339">
        <v>-7.4663994000000002</v>
      </c>
      <c r="AB339" t="s">
        <v>6469</v>
      </c>
      <c r="AC339" t="s">
        <v>237</v>
      </c>
      <c r="AL339" t="s">
        <v>218</v>
      </c>
      <c r="AM339" t="s">
        <v>6470</v>
      </c>
      <c r="AN339" t="s">
        <v>6</v>
      </c>
      <c r="AO339" s="57">
        <v>46303.465555555558</v>
      </c>
      <c r="AP339" s="57">
        <v>46247.333333333336</v>
      </c>
      <c r="AR339" t="s">
        <v>241</v>
      </c>
      <c r="AS339" t="s">
        <v>220</v>
      </c>
      <c r="AT339" t="s">
        <v>231</v>
      </c>
      <c r="AV339" t="s">
        <v>240</v>
      </c>
      <c r="AW339" t="s">
        <v>1056</v>
      </c>
      <c r="AX339" t="s">
        <v>223</v>
      </c>
      <c r="BA339" s="57">
        <v>46247.333333333336</v>
      </c>
      <c r="BB339" t="s">
        <v>6470</v>
      </c>
      <c r="BF339" s="6" t="e">
        <f t="shared" si="15"/>
        <v>#NUM!</v>
      </c>
      <c r="BG339" t="e">
        <f t="shared" si="16"/>
        <v>#NUM!</v>
      </c>
      <c r="BH339" t="e">
        <f t="shared" si="17"/>
        <v>#NUM!</v>
      </c>
      <c r="BI339" t="e">
        <f>VLOOKUP(H339,Sheet2!$A$1:$B$270,2,FALSE)</f>
        <v>#N/A</v>
      </c>
    </row>
    <row r="340" spans="1:61">
      <c r="A340">
        <v>339</v>
      </c>
      <c r="B340">
        <v>1002506254</v>
      </c>
      <c r="C340">
        <v>3</v>
      </c>
      <c r="D340" t="s">
        <v>45</v>
      </c>
      <c r="E340">
        <v>5</v>
      </c>
      <c r="F340" t="s">
        <v>211</v>
      </c>
      <c r="G340" t="s">
        <v>110</v>
      </c>
      <c r="H340" t="s">
        <v>321</v>
      </c>
      <c r="I340" t="s">
        <v>213</v>
      </c>
      <c r="J340" t="s">
        <v>214</v>
      </c>
      <c r="K340" t="s">
        <v>149</v>
      </c>
      <c r="M340" t="s">
        <v>76</v>
      </c>
      <c r="N340" t="s">
        <v>216</v>
      </c>
      <c r="O340" s="57">
        <v>46237.605925925927</v>
      </c>
      <c r="P340" s="57">
        <v>46237.653449074074</v>
      </c>
      <c r="Q340">
        <v>69355380</v>
      </c>
      <c r="S340">
        <v>172611786173</v>
      </c>
      <c r="T340" t="s">
        <v>2161</v>
      </c>
      <c r="U340" t="s">
        <v>2162</v>
      </c>
      <c r="V340" t="s">
        <v>2163</v>
      </c>
      <c r="Z340">
        <v>118.29993690000001</v>
      </c>
      <c r="AA340">
        <v>-8.4804066000000002</v>
      </c>
      <c r="AB340" t="s">
        <v>1202</v>
      </c>
      <c r="AC340" t="s">
        <v>292</v>
      </c>
      <c r="AL340" t="s">
        <v>218</v>
      </c>
      <c r="AM340" t="s">
        <v>2164</v>
      </c>
      <c r="AN340" t="s">
        <v>6</v>
      </c>
      <c r="AO340" s="57">
        <v>46089.611215277779</v>
      </c>
      <c r="AR340" t="s">
        <v>219</v>
      </c>
      <c r="AS340" t="s">
        <v>603</v>
      </c>
      <c r="AT340" t="s">
        <v>231</v>
      </c>
      <c r="AU340">
        <v>20260803</v>
      </c>
      <c r="AV340" t="s">
        <v>222</v>
      </c>
      <c r="AW340" t="s">
        <v>566</v>
      </c>
      <c r="AX340" t="s">
        <v>223</v>
      </c>
      <c r="BA340" s="57">
        <v>46237.291666666664</v>
      </c>
      <c r="BB340" t="s">
        <v>2164</v>
      </c>
      <c r="BC340">
        <v>2026</v>
      </c>
      <c r="BD340">
        <v>8</v>
      </c>
      <c r="BE340">
        <v>3</v>
      </c>
      <c r="BF340" s="6">
        <f t="shared" si="15"/>
        <v>46237</v>
      </c>
      <c r="BG340">
        <f t="shared" si="16"/>
        <v>-0.29166666666424135</v>
      </c>
      <c r="BH340" t="str">
        <f t="shared" si="17"/>
        <v>COMPLY</v>
      </c>
      <c r="BI340" t="str">
        <f>VLOOKUP(H340,Sheet2!$A$1:$B$270,2,FALSE)</f>
        <v>BIMA</v>
      </c>
    </row>
    <row r="341" spans="1:61">
      <c r="A341">
        <v>340</v>
      </c>
      <c r="B341">
        <v>1002512091</v>
      </c>
      <c r="C341">
        <v>3</v>
      </c>
      <c r="D341" t="s">
        <v>49</v>
      </c>
      <c r="E341">
        <v>4</v>
      </c>
      <c r="F341" t="s">
        <v>247</v>
      </c>
      <c r="G341" t="s">
        <v>326</v>
      </c>
      <c r="H341" t="s">
        <v>1021</v>
      </c>
      <c r="I341" t="s">
        <v>213</v>
      </c>
      <c r="J341" t="s">
        <v>214</v>
      </c>
      <c r="K341" t="s">
        <v>149</v>
      </c>
      <c r="M341" t="s">
        <v>76</v>
      </c>
      <c r="N341" t="s">
        <v>216</v>
      </c>
      <c r="O341" s="57">
        <v>46240.484131944446</v>
      </c>
      <c r="P341" s="57">
        <v>46240.595300925925</v>
      </c>
      <c r="Q341">
        <v>69357852</v>
      </c>
      <c r="S341">
        <v>141459108157</v>
      </c>
      <c r="T341" t="s">
        <v>2165</v>
      </c>
      <c r="U341" t="s">
        <v>2166</v>
      </c>
      <c r="V341" t="s">
        <v>2167</v>
      </c>
      <c r="Z341">
        <v>110.44181645450701</v>
      </c>
      <c r="AA341">
        <v>-7.1782461236641497</v>
      </c>
      <c r="AB341" t="s">
        <v>2168</v>
      </c>
      <c r="AC341" t="s">
        <v>217</v>
      </c>
      <c r="AL341" t="s">
        <v>218</v>
      </c>
      <c r="AM341" t="s">
        <v>2169</v>
      </c>
      <c r="AN341" t="s">
        <v>6</v>
      </c>
      <c r="AO341" s="57">
        <v>46181.486018518517</v>
      </c>
      <c r="AR341" t="s">
        <v>219</v>
      </c>
      <c r="AS341" t="s">
        <v>613</v>
      </c>
      <c r="AT341" t="s">
        <v>231</v>
      </c>
      <c r="AU341">
        <v>20260806</v>
      </c>
      <c r="AV341" t="s">
        <v>222</v>
      </c>
      <c r="AW341" t="s">
        <v>566</v>
      </c>
      <c r="AX341" t="s">
        <v>223</v>
      </c>
      <c r="BA341" s="57">
        <v>46240.291666666664</v>
      </c>
      <c r="BB341" t="s">
        <v>2169</v>
      </c>
      <c r="BC341">
        <v>2026</v>
      </c>
      <c r="BD341">
        <v>8</v>
      </c>
      <c r="BE341">
        <v>6</v>
      </c>
      <c r="BF341" s="6">
        <f t="shared" si="15"/>
        <v>46240</v>
      </c>
      <c r="BG341">
        <f t="shared" si="16"/>
        <v>-0.29166666666424135</v>
      </c>
      <c r="BH341" t="str">
        <f t="shared" si="17"/>
        <v>COMPLY</v>
      </c>
      <c r="BI341" t="e">
        <f>VLOOKUP(H341,Sheet2!$A$1:$B$270,2,FALSE)</f>
        <v>#N/A</v>
      </c>
    </row>
    <row r="342" spans="1:61">
      <c r="A342">
        <v>341</v>
      </c>
      <c r="B342">
        <v>1002507542</v>
      </c>
      <c r="C342">
        <v>3</v>
      </c>
      <c r="D342" t="s">
        <v>49</v>
      </c>
      <c r="E342">
        <v>4</v>
      </c>
      <c r="F342" t="s">
        <v>247</v>
      </c>
      <c r="G342" t="s">
        <v>248</v>
      </c>
      <c r="H342" t="s">
        <v>1013</v>
      </c>
      <c r="I342" t="s">
        <v>213</v>
      </c>
      <c r="J342" t="s">
        <v>214</v>
      </c>
      <c r="K342" t="s">
        <v>149</v>
      </c>
      <c r="M342" t="s">
        <v>76</v>
      </c>
      <c r="N342" t="s">
        <v>216</v>
      </c>
      <c r="O342" s="57">
        <v>46238.453090277777</v>
      </c>
      <c r="P342" s="57">
        <v>46238.554456018515</v>
      </c>
      <c r="Q342">
        <v>69356840</v>
      </c>
      <c r="S342">
        <v>146422108916</v>
      </c>
      <c r="T342" t="s">
        <v>2170</v>
      </c>
      <c r="U342" t="s">
        <v>2171</v>
      </c>
      <c r="V342" t="s">
        <v>2172</v>
      </c>
      <c r="Z342">
        <v>110.42763394263299</v>
      </c>
      <c r="AA342">
        <v>-7.0173349492092996</v>
      </c>
      <c r="AB342" t="s">
        <v>2173</v>
      </c>
      <c r="AC342" t="s">
        <v>217</v>
      </c>
      <c r="AL342" t="s">
        <v>218</v>
      </c>
      <c r="AM342" t="s">
        <v>2174</v>
      </c>
      <c r="AN342" t="s">
        <v>6</v>
      </c>
      <c r="AO342" s="57">
        <v>46120.454953703702</v>
      </c>
      <c r="AR342" t="s">
        <v>219</v>
      </c>
      <c r="AS342" t="s">
        <v>220</v>
      </c>
      <c r="AT342" t="s">
        <v>231</v>
      </c>
      <c r="AU342">
        <v>20260804</v>
      </c>
      <c r="AV342" t="s">
        <v>222</v>
      </c>
      <c r="AW342" t="s">
        <v>566</v>
      </c>
      <c r="AX342" t="s">
        <v>223</v>
      </c>
      <c r="BA342" s="57">
        <v>46238.291666666664</v>
      </c>
      <c r="BB342" t="s">
        <v>2174</v>
      </c>
      <c r="BC342">
        <v>2026</v>
      </c>
      <c r="BD342">
        <v>8</v>
      </c>
      <c r="BE342">
        <v>4</v>
      </c>
      <c r="BF342" s="6">
        <f t="shared" si="15"/>
        <v>46238</v>
      </c>
      <c r="BG342">
        <f t="shared" si="16"/>
        <v>-0.29166666666424135</v>
      </c>
      <c r="BH342" t="str">
        <f t="shared" si="17"/>
        <v>COMPLY</v>
      </c>
      <c r="BI342" t="e">
        <f>VLOOKUP(H342,Sheet2!$A$1:$B$270,2,FALSE)</f>
        <v>#N/A</v>
      </c>
    </row>
    <row r="343" spans="1:61">
      <c r="A343">
        <v>342</v>
      </c>
      <c r="B343">
        <v>1002516771</v>
      </c>
      <c r="C343">
        <v>3</v>
      </c>
      <c r="D343" t="s">
        <v>45</v>
      </c>
      <c r="E343">
        <v>5</v>
      </c>
      <c r="F343" t="s">
        <v>113</v>
      </c>
      <c r="G343" t="s">
        <v>120</v>
      </c>
      <c r="H343" t="s">
        <v>320</v>
      </c>
      <c r="I343" t="s">
        <v>213</v>
      </c>
      <c r="J343" t="s">
        <v>214</v>
      </c>
      <c r="K343" t="s">
        <v>149</v>
      </c>
      <c r="L343" t="s">
        <v>215</v>
      </c>
      <c r="M343" t="s">
        <v>240</v>
      </c>
      <c r="N343" t="s">
        <v>216</v>
      </c>
      <c r="O343" s="57">
        <v>46244.343715277777</v>
      </c>
      <c r="P343" s="57">
        <v>46244.344456018516</v>
      </c>
      <c r="Q343">
        <v>69362029</v>
      </c>
      <c r="S343">
        <v>172517222527</v>
      </c>
      <c r="T343" t="s">
        <v>6471</v>
      </c>
      <c r="U343" t="s">
        <v>6472</v>
      </c>
      <c r="V343" t="s">
        <v>6473</v>
      </c>
      <c r="Z343">
        <v>120.26682599999999</v>
      </c>
      <c r="AA343">
        <v>-9.6540432000000003</v>
      </c>
      <c r="AB343" t="s">
        <v>6474</v>
      </c>
      <c r="AC343" t="s">
        <v>237</v>
      </c>
      <c r="AL343" t="s">
        <v>218</v>
      </c>
      <c r="AM343" t="s">
        <v>6442</v>
      </c>
      <c r="AN343" t="s">
        <v>6</v>
      </c>
      <c r="AO343" s="57">
        <v>46303.361180555556</v>
      </c>
      <c r="AP343" s="57">
        <v>46245.625</v>
      </c>
      <c r="AR343" t="s">
        <v>241</v>
      </c>
      <c r="AS343" t="s">
        <v>220</v>
      </c>
      <c r="AT343" t="s">
        <v>231</v>
      </c>
      <c r="AV343" t="s">
        <v>240</v>
      </c>
      <c r="AW343" t="s">
        <v>1067</v>
      </c>
      <c r="AX343" t="s">
        <v>223</v>
      </c>
      <c r="BA343" s="57">
        <v>46245.625</v>
      </c>
      <c r="BB343" t="s">
        <v>6442</v>
      </c>
      <c r="BF343" s="6" t="e">
        <f t="shared" si="15"/>
        <v>#NUM!</v>
      </c>
      <c r="BG343" t="e">
        <f t="shared" si="16"/>
        <v>#NUM!</v>
      </c>
      <c r="BH343" t="e">
        <f t="shared" si="17"/>
        <v>#NUM!</v>
      </c>
      <c r="BI343" t="str">
        <f>VLOOKUP(H343,Sheet2!$A$1:$B$270,2,FALSE)</f>
        <v>WAINGAPU</v>
      </c>
    </row>
    <row r="344" spans="1:61">
      <c r="A344">
        <v>343</v>
      </c>
      <c r="B344">
        <v>1002516228</v>
      </c>
      <c r="C344">
        <v>3</v>
      </c>
      <c r="D344" t="s">
        <v>59</v>
      </c>
      <c r="E344">
        <v>4</v>
      </c>
      <c r="F344" t="s">
        <v>224</v>
      </c>
      <c r="G344" t="s">
        <v>621</v>
      </c>
      <c r="H344" t="s">
        <v>956</v>
      </c>
      <c r="I344" t="s">
        <v>213</v>
      </c>
      <c r="J344" t="s">
        <v>214</v>
      </c>
      <c r="K344" t="s">
        <v>149</v>
      </c>
      <c r="L344" t="s">
        <v>215</v>
      </c>
      <c r="M344" t="s">
        <v>259</v>
      </c>
      <c r="N344" t="s">
        <v>216</v>
      </c>
      <c r="O344" s="57">
        <v>46242.807592592595</v>
      </c>
      <c r="P344" s="57">
        <v>46244.766203703701</v>
      </c>
      <c r="Q344">
        <v>69361655</v>
      </c>
      <c r="S344">
        <v>143361126909</v>
      </c>
      <c r="T344" t="s">
        <v>4995</v>
      </c>
      <c r="U344" t="s">
        <v>4996</v>
      </c>
      <c r="V344" t="s">
        <v>4997</v>
      </c>
      <c r="Z344">
        <v>109.00618059999999</v>
      </c>
      <c r="AA344">
        <v>-7.7296054999999999</v>
      </c>
      <c r="AB344" t="s">
        <v>4998</v>
      </c>
      <c r="AC344" t="s">
        <v>237</v>
      </c>
      <c r="AL344" t="s">
        <v>218</v>
      </c>
      <c r="AM344" t="s">
        <v>4999</v>
      </c>
      <c r="AN344" t="s">
        <v>6</v>
      </c>
      <c r="AO344" s="57">
        <v>46242.809270833335</v>
      </c>
      <c r="AP344" s="57">
        <v>46245.333333333336</v>
      </c>
      <c r="AR344" t="s">
        <v>260</v>
      </c>
      <c r="AS344" t="s">
        <v>220</v>
      </c>
      <c r="AT344" t="s">
        <v>231</v>
      </c>
      <c r="AV344" t="s">
        <v>261</v>
      </c>
      <c r="AW344" t="s">
        <v>1060</v>
      </c>
      <c r="AX344" t="s">
        <v>223</v>
      </c>
      <c r="BA344" s="57">
        <v>46245.333333333336</v>
      </c>
      <c r="BB344" t="s">
        <v>4999</v>
      </c>
      <c r="BF344" s="6" t="e">
        <f t="shared" si="15"/>
        <v>#NUM!</v>
      </c>
      <c r="BG344" t="e">
        <f t="shared" si="16"/>
        <v>#NUM!</v>
      </c>
      <c r="BH344" t="e">
        <f t="shared" si="17"/>
        <v>#NUM!</v>
      </c>
      <c r="BI344" t="e">
        <f>VLOOKUP(H344,Sheet2!$A$1:$B$270,2,FALSE)</f>
        <v>#N/A</v>
      </c>
    </row>
    <row r="345" spans="1:61">
      <c r="A345">
        <v>344</v>
      </c>
      <c r="B345">
        <v>1002506535</v>
      </c>
      <c r="C345">
        <v>3</v>
      </c>
      <c r="D345" t="s">
        <v>51</v>
      </c>
      <c r="E345">
        <v>4</v>
      </c>
      <c r="F345" t="s">
        <v>235</v>
      </c>
      <c r="G345" t="s">
        <v>594</v>
      </c>
      <c r="H345" t="s">
        <v>1035</v>
      </c>
      <c r="I345" t="s">
        <v>213</v>
      </c>
      <c r="J345" t="s">
        <v>214</v>
      </c>
      <c r="K345" t="s">
        <v>149</v>
      </c>
      <c r="M345" t="s">
        <v>76</v>
      </c>
      <c r="N345" t="s">
        <v>216</v>
      </c>
      <c r="O345" s="57">
        <v>46237.696875000001</v>
      </c>
      <c r="P345" s="57">
        <v>46237.881192129629</v>
      </c>
      <c r="Q345">
        <v>69348919</v>
      </c>
      <c r="S345">
        <v>146514602583</v>
      </c>
      <c r="T345" t="s">
        <v>1138</v>
      </c>
      <c r="U345" t="s">
        <v>2175</v>
      </c>
      <c r="V345" t="s">
        <v>2176</v>
      </c>
      <c r="Z345">
        <v>110.821685781062</v>
      </c>
      <c r="AA345">
        <v>-7.5711869123187503</v>
      </c>
      <c r="AB345" t="s">
        <v>1139</v>
      </c>
      <c r="AC345" t="s">
        <v>293</v>
      </c>
      <c r="AL345" t="s">
        <v>218</v>
      </c>
      <c r="AM345" t="s">
        <v>2177</v>
      </c>
      <c r="AN345" t="s">
        <v>6</v>
      </c>
      <c r="AO345" s="57">
        <v>46089.704780092594</v>
      </c>
      <c r="AR345" t="s">
        <v>219</v>
      </c>
      <c r="AS345" t="s">
        <v>220</v>
      </c>
      <c r="AT345" t="s">
        <v>231</v>
      </c>
      <c r="AU345">
        <v>20260803</v>
      </c>
      <c r="AV345" t="s">
        <v>222</v>
      </c>
      <c r="AW345" t="s">
        <v>566</v>
      </c>
      <c r="AX345" t="s">
        <v>223</v>
      </c>
      <c r="BA345" s="57">
        <v>46237.291666666664</v>
      </c>
      <c r="BB345" t="s">
        <v>2177</v>
      </c>
      <c r="BC345">
        <v>2026</v>
      </c>
      <c r="BD345">
        <v>8</v>
      </c>
      <c r="BE345">
        <v>3</v>
      </c>
      <c r="BF345" s="6">
        <f t="shared" si="15"/>
        <v>46237</v>
      </c>
      <c r="BG345">
        <f t="shared" si="16"/>
        <v>-0.29166666666424135</v>
      </c>
      <c r="BH345" t="str">
        <f t="shared" si="17"/>
        <v>COMPLY</v>
      </c>
      <c r="BI345" t="e">
        <f>VLOOKUP(H345,Sheet2!$A$1:$B$270,2,FALSE)</f>
        <v>#N/A</v>
      </c>
    </row>
    <row r="346" spans="1:61">
      <c r="A346">
        <v>345</v>
      </c>
      <c r="B346">
        <v>1002516401</v>
      </c>
      <c r="C346">
        <v>3</v>
      </c>
      <c r="D346" t="s">
        <v>59</v>
      </c>
      <c r="E346">
        <v>4</v>
      </c>
      <c r="F346" t="s">
        <v>224</v>
      </c>
      <c r="G346" t="s">
        <v>621</v>
      </c>
      <c r="H346" t="s">
        <v>945</v>
      </c>
      <c r="I346" t="s">
        <v>213</v>
      </c>
      <c r="J346" t="s">
        <v>214</v>
      </c>
      <c r="K346" t="s">
        <v>149</v>
      </c>
      <c r="M346" t="s">
        <v>76</v>
      </c>
      <c r="N346" t="s">
        <v>216</v>
      </c>
      <c r="O346" s="57">
        <v>46243.469861111109</v>
      </c>
      <c r="P346" s="57">
        <v>46243.841909722221</v>
      </c>
      <c r="Q346">
        <v>69361512</v>
      </c>
      <c r="S346">
        <v>143385101141</v>
      </c>
      <c r="T346" t="s">
        <v>5000</v>
      </c>
      <c r="U346" t="s">
        <v>5001</v>
      </c>
      <c r="V346" t="s">
        <v>5002</v>
      </c>
      <c r="Z346">
        <v>109.28839031</v>
      </c>
      <c r="AA346">
        <v>-7.5962016290000003</v>
      </c>
      <c r="AB346" t="s">
        <v>5003</v>
      </c>
      <c r="AC346" t="s">
        <v>292</v>
      </c>
      <c r="AL346" t="s">
        <v>218</v>
      </c>
      <c r="AM346" t="s">
        <v>5004</v>
      </c>
      <c r="AN346" t="s">
        <v>6</v>
      </c>
      <c r="AO346" s="57">
        <v>46273.475694444445</v>
      </c>
      <c r="AR346" t="s">
        <v>219</v>
      </c>
      <c r="AS346" t="s">
        <v>641</v>
      </c>
      <c r="AT346" t="s">
        <v>231</v>
      </c>
      <c r="AU346">
        <v>20260809</v>
      </c>
      <c r="AV346" t="s">
        <v>222</v>
      </c>
      <c r="AW346" t="s">
        <v>566</v>
      </c>
      <c r="AX346" t="s">
        <v>223</v>
      </c>
      <c r="BA346" s="57">
        <v>46243.291666666664</v>
      </c>
      <c r="BB346" t="s">
        <v>5004</v>
      </c>
      <c r="BC346">
        <v>2026</v>
      </c>
      <c r="BD346">
        <v>8</v>
      </c>
      <c r="BE346">
        <v>9</v>
      </c>
      <c r="BF346" s="6">
        <f t="shared" si="15"/>
        <v>46243</v>
      </c>
      <c r="BG346">
        <f t="shared" si="16"/>
        <v>-0.29166666666424135</v>
      </c>
      <c r="BH346" t="str">
        <f t="shared" si="17"/>
        <v>COMPLY</v>
      </c>
      <c r="BI346" t="e">
        <f>VLOOKUP(H346,Sheet2!$A$1:$B$270,2,FALSE)</f>
        <v>#N/A</v>
      </c>
    </row>
    <row r="347" spans="1:61">
      <c r="A347">
        <v>346</v>
      </c>
      <c r="B347">
        <v>1002517822</v>
      </c>
      <c r="C347">
        <v>3</v>
      </c>
      <c r="D347" t="s">
        <v>55</v>
      </c>
      <c r="E347">
        <v>5</v>
      </c>
      <c r="F347" t="s">
        <v>315</v>
      </c>
      <c r="G347" t="s">
        <v>128</v>
      </c>
      <c r="H347" t="s">
        <v>430</v>
      </c>
      <c r="I347" t="s">
        <v>213</v>
      </c>
      <c r="J347" t="s">
        <v>214</v>
      </c>
      <c r="K347" t="s">
        <v>149</v>
      </c>
      <c r="M347" t="s">
        <v>76</v>
      </c>
      <c r="N347" t="s">
        <v>216</v>
      </c>
      <c r="O347" s="57">
        <v>46244.572974537034</v>
      </c>
      <c r="P347" s="57">
        <v>46244.640775462962</v>
      </c>
      <c r="Q347">
        <v>69361588</v>
      </c>
      <c r="S347">
        <v>152301273583</v>
      </c>
      <c r="T347" t="s">
        <v>4575</v>
      </c>
      <c r="U347" t="s">
        <v>6475</v>
      </c>
      <c r="V347" t="s">
        <v>6476</v>
      </c>
      <c r="Z347">
        <v>112.71193149</v>
      </c>
      <c r="AA347">
        <v>-7.2703453500000004</v>
      </c>
      <c r="AB347" t="s">
        <v>4578</v>
      </c>
      <c r="AC347" t="s">
        <v>230</v>
      </c>
      <c r="AL347" t="s">
        <v>218</v>
      </c>
      <c r="AM347" t="s">
        <v>6477</v>
      </c>
      <c r="AN347" t="s">
        <v>6</v>
      </c>
      <c r="AO347" s="57">
        <v>46303.579675925925</v>
      </c>
      <c r="AR347" t="s">
        <v>219</v>
      </c>
      <c r="AS347" t="s">
        <v>962</v>
      </c>
      <c r="AT347" t="s">
        <v>354</v>
      </c>
      <c r="AU347">
        <v>20260810</v>
      </c>
      <c r="AV347" t="s">
        <v>222</v>
      </c>
      <c r="AW347" t="s">
        <v>577</v>
      </c>
      <c r="AX347" t="s">
        <v>223</v>
      </c>
      <c r="BA347" s="57">
        <v>46244.291666666664</v>
      </c>
      <c r="BB347" t="s">
        <v>6477</v>
      </c>
      <c r="BC347">
        <v>2026</v>
      </c>
      <c r="BD347">
        <v>8</v>
      </c>
      <c r="BE347">
        <v>10</v>
      </c>
      <c r="BF347" s="6">
        <f t="shared" si="15"/>
        <v>46244</v>
      </c>
      <c r="BG347">
        <f t="shared" si="16"/>
        <v>-0.29166666666424135</v>
      </c>
      <c r="BH347" t="str">
        <f t="shared" si="17"/>
        <v>COMPLY</v>
      </c>
      <c r="BI347" t="str">
        <f>VLOOKUP(H347,Sheet2!$A$1:$B$270,2,FALSE)</f>
        <v>SURABAYA UTARA</v>
      </c>
    </row>
    <row r="348" spans="1:61">
      <c r="A348">
        <v>347</v>
      </c>
      <c r="B348">
        <v>1002504714</v>
      </c>
      <c r="C348">
        <v>3</v>
      </c>
      <c r="D348" t="s">
        <v>55</v>
      </c>
      <c r="E348">
        <v>5</v>
      </c>
      <c r="F348" t="s">
        <v>228</v>
      </c>
      <c r="G348" t="s">
        <v>121</v>
      </c>
      <c r="H348" t="s">
        <v>449</v>
      </c>
      <c r="I348" t="s">
        <v>213</v>
      </c>
      <c r="J348" t="s">
        <v>214</v>
      </c>
      <c r="K348" t="s">
        <v>149</v>
      </c>
      <c r="M348" t="s">
        <v>236</v>
      </c>
      <c r="N348" t="s">
        <v>216</v>
      </c>
      <c r="O348" s="57">
        <v>46235.640370370369</v>
      </c>
      <c r="P348" s="57">
        <v>46236.435428240744</v>
      </c>
      <c r="Q348">
        <v>69356795</v>
      </c>
      <c r="S348">
        <v>152438901084</v>
      </c>
      <c r="T348" t="s">
        <v>1728</v>
      </c>
      <c r="U348" t="s">
        <v>2178</v>
      </c>
      <c r="Z348">
        <v>113.33976939999999</v>
      </c>
      <c r="AA348">
        <v>-7.1196311000000003</v>
      </c>
      <c r="AB348" t="s">
        <v>1730</v>
      </c>
      <c r="AC348" t="s">
        <v>230</v>
      </c>
      <c r="AO348" s="57">
        <v>46030.642418981479</v>
      </c>
      <c r="AR348" t="s">
        <v>314</v>
      </c>
      <c r="AS348" t="s">
        <v>220</v>
      </c>
      <c r="AT348" t="s">
        <v>221</v>
      </c>
      <c r="AV348" t="s">
        <v>1032</v>
      </c>
      <c r="AW348" t="s">
        <v>657</v>
      </c>
      <c r="AX348" t="s">
        <v>223</v>
      </c>
      <c r="AZ348" t="s">
        <v>1032</v>
      </c>
      <c r="BF348" s="6" t="e">
        <f t="shared" si="15"/>
        <v>#NUM!</v>
      </c>
      <c r="BG348" t="e">
        <f t="shared" si="16"/>
        <v>#NUM!</v>
      </c>
      <c r="BH348" t="e">
        <f t="shared" si="17"/>
        <v>#NUM!</v>
      </c>
      <c r="BI348" t="str">
        <f>VLOOKUP(H348,Sheet2!$A$1:$B$270,2,FALSE)</f>
        <v>MADURA</v>
      </c>
    </row>
    <row r="349" spans="1:61">
      <c r="A349">
        <v>348</v>
      </c>
      <c r="B349">
        <v>1002506486</v>
      </c>
      <c r="C349">
        <v>3</v>
      </c>
      <c r="D349" t="s">
        <v>51</v>
      </c>
      <c r="E349">
        <v>4</v>
      </c>
      <c r="F349" t="s">
        <v>275</v>
      </c>
      <c r="G349" t="s">
        <v>275</v>
      </c>
      <c r="H349" t="s">
        <v>977</v>
      </c>
      <c r="I349" t="s">
        <v>213</v>
      </c>
      <c r="J349" t="s">
        <v>214</v>
      </c>
      <c r="K349" t="s">
        <v>149</v>
      </c>
      <c r="M349" t="s">
        <v>76</v>
      </c>
      <c r="N349" t="s">
        <v>216</v>
      </c>
      <c r="O349" s="57">
        <v>46237.676817129628</v>
      </c>
      <c r="P349" s="57">
        <v>46240.641701388886</v>
      </c>
      <c r="Q349">
        <v>69356680</v>
      </c>
      <c r="S349">
        <v>141456115371</v>
      </c>
      <c r="T349" t="s">
        <v>2179</v>
      </c>
      <c r="U349" t="s">
        <v>2180</v>
      </c>
      <c r="V349" t="s">
        <v>2181</v>
      </c>
      <c r="Z349">
        <v>110.60458648148099</v>
      </c>
      <c r="AA349">
        <v>-6.9161991648992203</v>
      </c>
      <c r="AB349" t="s">
        <v>2182</v>
      </c>
      <c r="AC349" t="s">
        <v>292</v>
      </c>
      <c r="AL349" t="s">
        <v>218</v>
      </c>
      <c r="AM349" t="s">
        <v>2183</v>
      </c>
      <c r="AN349" t="s">
        <v>6</v>
      </c>
      <c r="AO349" s="57">
        <v>46089.69431712963</v>
      </c>
      <c r="AR349" t="s">
        <v>219</v>
      </c>
      <c r="AS349" t="s">
        <v>978</v>
      </c>
      <c r="AT349" t="s">
        <v>231</v>
      </c>
      <c r="AU349">
        <v>20260806</v>
      </c>
      <c r="AV349" t="s">
        <v>222</v>
      </c>
      <c r="AW349" t="s">
        <v>566</v>
      </c>
      <c r="AX349" t="s">
        <v>223</v>
      </c>
      <c r="BA349" s="57">
        <v>46237.291666666664</v>
      </c>
      <c r="BB349" t="s">
        <v>2183</v>
      </c>
      <c r="BC349">
        <v>2026</v>
      </c>
      <c r="BD349">
        <v>8</v>
      </c>
      <c r="BE349">
        <v>6</v>
      </c>
      <c r="BF349" s="6">
        <f t="shared" si="15"/>
        <v>46240</v>
      </c>
      <c r="BG349">
        <f t="shared" si="16"/>
        <v>2.7083333333357587</v>
      </c>
      <c r="BH349" t="str">
        <f t="shared" si="17"/>
        <v>NOT COMPLY</v>
      </c>
      <c r="BI349" t="e">
        <f>VLOOKUP(H349,Sheet2!$A$1:$B$270,2,FALSE)</f>
        <v>#N/A</v>
      </c>
    </row>
    <row r="350" spans="1:61">
      <c r="A350">
        <v>349</v>
      </c>
      <c r="B350">
        <v>1002512296</v>
      </c>
      <c r="C350">
        <v>3</v>
      </c>
      <c r="D350" t="s">
        <v>59</v>
      </c>
      <c r="E350">
        <v>4</v>
      </c>
      <c r="F350" t="s">
        <v>243</v>
      </c>
      <c r="G350" t="s">
        <v>243</v>
      </c>
      <c r="H350" t="s">
        <v>296</v>
      </c>
      <c r="I350" t="s">
        <v>213</v>
      </c>
      <c r="J350" t="s">
        <v>214</v>
      </c>
      <c r="K350" t="s">
        <v>149</v>
      </c>
      <c r="L350" t="s">
        <v>215</v>
      </c>
      <c r="M350" t="s">
        <v>76</v>
      </c>
      <c r="N350" t="s">
        <v>216</v>
      </c>
      <c r="O350" s="57">
        <v>46240.538854166669</v>
      </c>
      <c r="P350" s="57">
        <v>46241.529594907406</v>
      </c>
      <c r="Q350">
        <v>69359937</v>
      </c>
      <c r="S350">
        <v>146137149679</v>
      </c>
      <c r="T350" t="s">
        <v>2184</v>
      </c>
      <c r="U350" t="s">
        <v>5005</v>
      </c>
      <c r="V350" t="s">
        <v>2185</v>
      </c>
      <c r="Z350">
        <v>110.282373327768</v>
      </c>
      <c r="AA350">
        <v>-7.4283620736425</v>
      </c>
      <c r="AB350" t="s">
        <v>2186</v>
      </c>
      <c r="AC350" t="s">
        <v>237</v>
      </c>
      <c r="AL350" t="s">
        <v>218</v>
      </c>
      <c r="AM350" t="s">
        <v>2187</v>
      </c>
      <c r="AN350" t="s">
        <v>6</v>
      </c>
      <c r="AO350" s="57">
        <v>46181.549212962964</v>
      </c>
      <c r="AP350" s="57">
        <v>46247.333333333336</v>
      </c>
      <c r="AR350" t="s">
        <v>219</v>
      </c>
      <c r="AS350" t="s">
        <v>220</v>
      </c>
      <c r="AT350" t="s">
        <v>231</v>
      </c>
      <c r="AU350">
        <v>20260807</v>
      </c>
      <c r="AV350" t="s">
        <v>222</v>
      </c>
      <c r="AW350" t="s">
        <v>1068</v>
      </c>
      <c r="AX350" t="s">
        <v>223</v>
      </c>
      <c r="BA350" s="57">
        <v>46247.333333333336</v>
      </c>
      <c r="BB350" t="s">
        <v>2187</v>
      </c>
      <c r="BC350">
        <v>2026</v>
      </c>
      <c r="BD350">
        <v>8</v>
      </c>
      <c r="BE350">
        <v>7</v>
      </c>
      <c r="BF350" s="6">
        <f t="shared" si="15"/>
        <v>46241</v>
      </c>
      <c r="BG350">
        <f t="shared" si="16"/>
        <v>-6.3333333333357587</v>
      </c>
      <c r="BH350" t="str">
        <f t="shared" si="17"/>
        <v>COMPLY</v>
      </c>
      <c r="BI350" t="e">
        <f>VLOOKUP(H350,Sheet2!$A$1:$B$270,2,FALSE)</f>
        <v>#N/A</v>
      </c>
    </row>
    <row r="351" spans="1:61">
      <c r="A351">
        <v>350</v>
      </c>
      <c r="B351">
        <v>1002516582</v>
      </c>
      <c r="C351">
        <v>3</v>
      </c>
      <c r="D351" t="s">
        <v>45</v>
      </c>
      <c r="E351">
        <v>5</v>
      </c>
      <c r="F351" t="s">
        <v>211</v>
      </c>
      <c r="G351" t="s">
        <v>110</v>
      </c>
      <c r="H351" t="s">
        <v>239</v>
      </c>
      <c r="I351" t="s">
        <v>213</v>
      </c>
      <c r="J351" t="s">
        <v>214</v>
      </c>
      <c r="K351" t="s">
        <v>149</v>
      </c>
      <c r="M351" t="s">
        <v>76</v>
      </c>
      <c r="N351" t="s">
        <v>216</v>
      </c>
      <c r="O351" s="57">
        <v>46243.670393518521</v>
      </c>
      <c r="P351" s="57">
        <v>46244.329351851855</v>
      </c>
      <c r="Q351">
        <v>69360666</v>
      </c>
      <c r="S351">
        <v>172616220037</v>
      </c>
      <c r="T351" t="s">
        <v>5006</v>
      </c>
      <c r="U351" t="s">
        <v>5007</v>
      </c>
      <c r="V351" t="s">
        <v>5008</v>
      </c>
      <c r="Z351">
        <v>118.6704647</v>
      </c>
      <c r="AA351">
        <v>-8.6860423999999998</v>
      </c>
      <c r="AB351" t="s">
        <v>5009</v>
      </c>
      <c r="AC351" t="s">
        <v>217</v>
      </c>
      <c r="AL351" t="s">
        <v>218</v>
      </c>
      <c r="AM351" t="s">
        <v>5010</v>
      </c>
      <c r="AN351" t="s">
        <v>6</v>
      </c>
      <c r="AO351" s="57">
        <v>46273.673402777778</v>
      </c>
      <c r="AR351" t="s">
        <v>219</v>
      </c>
      <c r="AS351" t="s">
        <v>988</v>
      </c>
      <c r="AT351" t="s">
        <v>221</v>
      </c>
      <c r="AU351">
        <v>20260810</v>
      </c>
      <c r="AV351" t="s">
        <v>222</v>
      </c>
      <c r="AW351" t="s">
        <v>1072</v>
      </c>
      <c r="AX351" t="s">
        <v>223</v>
      </c>
      <c r="BA351" s="57">
        <v>46243.291666666664</v>
      </c>
      <c r="BB351" t="s">
        <v>5010</v>
      </c>
      <c r="BC351">
        <v>2026</v>
      </c>
      <c r="BD351">
        <v>8</v>
      </c>
      <c r="BE351">
        <v>10</v>
      </c>
      <c r="BF351" s="6">
        <f t="shared" si="15"/>
        <v>46244</v>
      </c>
      <c r="BG351">
        <f t="shared" si="16"/>
        <v>0.70833333333575865</v>
      </c>
      <c r="BH351" t="str">
        <f t="shared" si="17"/>
        <v>COMPLY</v>
      </c>
      <c r="BI351" t="str">
        <f>VLOOKUP(H351,Sheet2!$A$1:$B$270,2,FALSE)</f>
        <v>BIMA</v>
      </c>
    </row>
    <row r="352" spans="1:61">
      <c r="A352">
        <v>351</v>
      </c>
      <c r="B352">
        <v>1002511049</v>
      </c>
      <c r="C352">
        <v>3</v>
      </c>
      <c r="D352" t="s">
        <v>42</v>
      </c>
      <c r="E352">
        <v>5</v>
      </c>
      <c r="F352" t="s">
        <v>233</v>
      </c>
      <c r="G352" t="s">
        <v>106</v>
      </c>
      <c r="H352" t="s">
        <v>426</v>
      </c>
      <c r="I352" t="s">
        <v>213</v>
      </c>
      <c r="J352" t="s">
        <v>214</v>
      </c>
      <c r="K352" t="s">
        <v>149</v>
      </c>
      <c r="M352" t="s">
        <v>76</v>
      </c>
      <c r="N352" t="s">
        <v>216</v>
      </c>
      <c r="O352" s="57">
        <v>46239.649918981479</v>
      </c>
      <c r="P352" s="57">
        <v>46242.478229166663</v>
      </c>
      <c r="Q352">
        <v>69359393</v>
      </c>
      <c r="S352">
        <v>152740208085</v>
      </c>
      <c r="T352" t="s">
        <v>2188</v>
      </c>
      <c r="U352" t="s">
        <v>2189</v>
      </c>
      <c r="V352" t="s">
        <v>5011</v>
      </c>
      <c r="Z352">
        <v>112.7861375</v>
      </c>
      <c r="AA352">
        <v>-7.7324888999999999</v>
      </c>
      <c r="AB352" t="s">
        <v>2190</v>
      </c>
      <c r="AC352" t="s">
        <v>230</v>
      </c>
      <c r="AL352" t="s">
        <v>218</v>
      </c>
      <c r="AM352" t="s">
        <v>5012</v>
      </c>
      <c r="AN352" t="s">
        <v>6</v>
      </c>
      <c r="AO352" s="57">
        <v>46150.652673611112</v>
      </c>
      <c r="AP352" s="57">
        <v>46242.541666666664</v>
      </c>
      <c r="AR352" t="s">
        <v>219</v>
      </c>
      <c r="AS352" t="s">
        <v>605</v>
      </c>
      <c r="AT352" t="s">
        <v>231</v>
      </c>
      <c r="AU352">
        <v>20260808</v>
      </c>
      <c r="AV352" t="s">
        <v>222</v>
      </c>
      <c r="AW352" t="s">
        <v>566</v>
      </c>
      <c r="AX352" t="s">
        <v>223</v>
      </c>
      <c r="BA352" s="57">
        <v>46242.541666666664</v>
      </c>
      <c r="BB352" t="s">
        <v>5012</v>
      </c>
      <c r="BC352">
        <v>2026</v>
      </c>
      <c r="BD352">
        <v>8</v>
      </c>
      <c r="BE352">
        <v>8</v>
      </c>
      <c r="BF352" s="6">
        <f t="shared" si="15"/>
        <v>46242</v>
      </c>
      <c r="BG352">
        <f t="shared" si="16"/>
        <v>-0.54166666666424135</v>
      </c>
      <c r="BH352" t="str">
        <f t="shared" si="17"/>
        <v>COMPLY</v>
      </c>
      <c r="BI352" t="str">
        <f>VLOOKUP(H352,Sheet2!$A$1:$B$270,2,FALSE)</f>
        <v>PASURUAN</v>
      </c>
    </row>
    <row r="353" spans="1:61">
      <c r="A353">
        <v>352</v>
      </c>
      <c r="B353">
        <v>1002507910</v>
      </c>
      <c r="C353">
        <v>3</v>
      </c>
      <c r="D353" t="s">
        <v>59</v>
      </c>
      <c r="E353">
        <v>4</v>
      </c>
      <c r="F353" t="s">
        <v>224</v>
      </c>
      <c r="G353" t="s">
        <v>591</v>
      </c>
      <c r="H353" t="s">
        <v>672</v>
      </c>
      <c r="I353" t="s">
        <v>213</v>
      </c>
      <c r="J353" t="s">
        <v>214</v>
      </c>
      <c r="K353" t="s">
        <v>149</v>
      </c>
      <c r="L353" t="s">
        <v>215</v>
      </c>
      <c r="M353" t="s">
        <v>76</v>
      </c>
      <c r="N353" t="s">
        <v>216</v>
      </c>
      <c r="O353" s="57">
        <v>46238.497175925928</v>
      </c>
      <c r="P353" s="57">
        <v>46240.524872685186</v>
      </c>
      <c r="Q353">
        <v>69358195</v>
      </c>
      <c r="S353">
        <v>143363111974</v>
      </c>
      <c r="T353" t="s">
        <v>2191</v>
      </c>
      <c r="U353" t="s">
        <v>2192</v>
      </c>
      <c r="V353" t="s">
        <v>2193</v>
      </c>
      <c r="Z353">
        <v>109.3391233</v>
      </c>
      <c r="AA353">
        <v>-7.3517858</v>
      </c>
      <c r="AB353" t="s">
        <v>2194</v>
      </c>
      <c r="AC353" t="s">
        <v>237</v>
      </c>
      <c r="AL353" t="s">
        <v>218</v>
      </c>
      <c r="AM353" t="s">
        <v>2195</v>
      </c>
      <c r="AN353" t="s">
        <v>6</v>
      </c>
      <c r="AO353" s="57">
        <v>46120.506863425922</v>
      </c>
      <c r="AP353" s="57">
        <v>46241.541666666664</v>
      </c>
      <c r="AR353" t="s">
        <v>219</v>
      </c>
      <c r="AS353" t="s">
        <v>220</v>
      </c>
      <c r="AT353" t="s">
        <v>231</v>
      </c>
      <c r="AU353">
        <v>20260806</v>
      </c>
      <c r="AV353" t="s">
        <v>222</v>
      </c>
      <c r="AW353" t="s">
        <v>1067</v>
      </c>
      <c r="AX353" t="s">
        <v>223</v>
      </c>
      <c r="BA353" s="57">
        <v>46241.541666666664</v>
      </c>
      <c r="BB353" t="s">
        <v>2195</v>
      </c>
      <c r="BC353">
        <v>2026</v>
      </c>
      <c r="BD353">
        <v>8</v>
      </c>
      <c r="BE353">
        <v>6</v>
      </c>
      <c r="BF353" s="6">
        <f t="shared" si="15"/>
        <v>46240</v>
      </c>
      <c r="BG353">
        <f t="shared" si="16"/>
        <v>-1.5416666666642413</v>
      </c>
      <c r="BH353" t="str">
        <f t="shared" si="17"/>
        <v>COMPLY</v>
      </c>
      <c r="BI353" t="e">
        <f>VLOOKUP(H353,Sheet2!$A$1:$B$270,2,FALSE)</f>
        <v>#N/A</v>
      </c>
    </row>
    <row r="354" spans="1:61">
      <c r="A354">
        <v>353</v>
      </c>
      <c r="B354">
        <v>1002505699</v>
      </c>
      <c r="C354">
        <v>3</v>
      </c>
      <c r="D354" t="s">
        <v>38</v>
      </c>
      <c r="E354">
        <v>5</v>
      </c>
      <c r="F354" t="s">
        <v>90</v>
      </c>
      <c r="G354" t="s">
        <v>90</v>
      </c>
      <c r="H354" t="s">
        <v>421</v>
      </c>
      <c r="I354" t="s">
        <v>213</v>
      </c>
      <c r="J354" t="s">
        <v>214</v>
      </c>
      <c r="K354" t="s">
        <v>149</v>
      </c>
      <c r="L354" t="s">
        <v>215</v>
      </c>
      <c r="M354" t="s">
        <v>76</v>
      </c>
      <c r="N354" t="s">
        <v>216</v>
      </c>
      <c r="O354" s="57">
        <v>46237.418715277781</v>
      </c>
      <c r="P354" s="57">
        <v>46237.652858796297</v>
      </c>
      <c r="Q354">
        <v>69357276</v>
      </c>
      <c r="S354">
        <v>152610241444</v>
      </c>
      <c r="T354" t="s">
        <v>2196</v>
      </c>
      <c r="U354" t="s">
        <v>2197</v>
      </c>
      <c r="V354" t="s">
        <v>2198</v>
      </c>
      <c r="Z354">
        <v>112.018585391342</v>
      </c>
      <c r="AA354">
        <v>-7.8150032011846697</v>
      </c>
      <c r="AB354" t="s">
        <v>2199</v>
      </c>
      <c r="AC354" t="s">
        <v>217</v>
      </c>
      <c r="AL354" t="s">
        <v>218</v>
      </c>
      <c r="AM354" t="s">
        <v>2200</v>
      </c>
      <c r="AN354" t="s">
        <v>6</v>
      </c>
      <c r="AO354" s="57">
        <v>46089.424085648148</v>
      </c>
      <c r="AP354" s="57">
        <v>46238.333333333336</v>
      </c>
      <c r="AR354" t="s">
        <v>219</v>
      </c>
      <c r="AS354" t="s">
        <v>220</v>
      </c>
      <c r="AT354" t="s">
        <v>231</v>
      </c>
      <c r="AU354">
        <v>20260803</v>
      </c>
      <c r="AV354" t="s">
        <v>222</v>
      </c>
      <c r="AW354" t="s">
        <v>1060</v>
      </c>
      <c r="AX354" t="s">
        <v>223</v>
      </c>
      <c r="BA354" s="57">
        <v>46238.333333333336</v>
      </c>
      <c r="BB354" t="s">
        <v>2200</v>
      </c>
      <c r="BC354">
        <v>2026</v>
      </c>
      <c r="BD354">
        <v>8</v>
      </c>
      <c r="BE354">
        <v>3</v>
      </c>
      <c r="BF354" s="6">
        <f t="shared" si="15"/>
        <v>46237</v>
      </c>
      <c r="BG354">
        <f t="shared" si="16"/>
        <v>-1.3333333333357587</v>
      </c>
      <c r="BH354" t="str">
        <f t="shared" si="17"/>
        <v>COMPLY</v>
      </c>
      <c r="BI354" t="str">
        <f>VLOOKUP(H354,Sheet2!$A$1:$B$270,2,FALSE)</f>
        <v>KEDIRI</v>
      </c>
    </row>
    <row r="355" spans="1:61">
      <c r="A355">
        <v>354</v>
      </c>
      <c r="B355">
        <v>1002512021</v>
      </c>
      <c r="C355">
        <v>3</v>
      </c>
      <c r="D355" t="s">
        <v>38</v>
      </c>
      <c r="E355">
        <v>5</v>
      </c>
      <c r="F355" t="s">
        <v>251</v>
      </c>
      <c r="G355" t="s">
        <v>91</v>
      </c>
      <c r="H355" t="s">
        <v>400</v>
      </c>
      <c r="I355" t="s">
        <v>213</v>
      </c>
      <c r="J355" t="s">
        <v>214</v>
      </c>
      <c r="K355" t="s">
        <v>149</v>
      </c>
      <c r="M355" t="s">
        <v>76</v>
      </c>
      <c r="N355" t="s">
        <v>216</v>
      </c>
      <c r="O355" s="57">
        <v>46240.474050925928</v>
      </c>
      <c r="P355" s="57">
        <v>46240.831076388888</v>
      </c>
      <c r="Q355">
        <v>69358189</v>
      </c>
      <c r="S355">
        <v>152703903444</v>
      </c>
      <c r="T355" t="s">
        <v>1996</v>
      </c>
      <c r="U355" t="s">
        <v>2201</v>
      </c>
      <c r="V355" t="s">
        <v>2202</v>
      </c>
      <c r="Z355">
        <v>112.60627479999999</v>
      </c>
      <c r="AA355">
        <v>-7.9373589999999998</v>
      </c>
      <c r="AB355" t="s">
        <v>1999</v>
      </c>
      <c r="AC355" t="s">
        <v>292</v>
      </c>
      <c r="AL355" t="s">
        <v>218</v>
      </c>
      <c r="AM355" t="s">
        <v>2203</v>
      </c>
      <c r="AN355" t="s">
        <v>6</v>
      </c>
      <c r="AO355" s="57">
        <v>46181.476226851853</v>
      </c>
      <c r="AR355" t="s">
        <v>219</v>
      </c>
      <c r="AS355" t="s">
        <v>586</v>
      </c>
      <c r="AT355" t="s">
        <v>231</v>
      </c>
      <c r="AU355">
        <v>20260806</v>
      </c>
      <c r="AV355" t="s">
        <v>222</v>
      </c>
      <c r="AW355" t="s">
        <v>566</v>
      </c>
      <c r="AX355" t="s">
        <v>223</v>
      </c>
      <c r="BA355" s="57">
        <v>46240.291666666664</v>
      </c>
      <c r="BB355" t="s">
        <v>2203</v>
      </c>
      <c r="BC355">
        <v>2026</v>
      </c>
      <c r="BD355">
        <v>8</v>
      </c>
      <c r="BE355">
        <v>6</v>
      </c>
      <c r="BF355" s="6">
        <f t="shared" si="15"/>
        <v>46240</v>
      </c>
      <c r="BG355">
        <f t="shared" si="16"/>
        <v>-0.29166666666424135</v>
      </c>
      <c r="BH355" t="str">
        <f t="shared" si="17"/>
        <v>COMPLY</v>
      </c>
      <c r="BI355" t="str">
        <f>VLOOKUP(H355,Sheet2!$A$1:$B$270,2,FALSE)</f>
        <v>MALANG</v>
      </c>
    </row>
    <row r="356" spans="1:61">
      <c r="A356">
        <v>355</v>
      </c>
      <c r="B356">
        <v>1002516560</v>
      </c>
      <c r="C356">
        <v>3</v>
      </c>
      <c r="D356" t="s">
        <v>42</v>
      </c>
      <c r="E356">
        <v>5</v>
      </c>
      <c r="F356" t="s">
        <v>233</v>
      </c>
      <c r="G356" t="s">
        <v>101</v>
      </c>
      <c r="H356" t="s">
        <v>392</v>
      </c>
      <c r="I356" t="s">
        <v>213</v>
      </c>
      <c r="J356" t="s">
        <v>214</v>
      </c>
      <c r="K356" t="s">
        <v>149</v>
      </c>
      <c r="M356" t="s">
        <v>240</v>
      </c>
      <c r="N356" t="s">
        <v>216</v>
      </c>
      <c r="O356" s="57">
        <v>46243.641932870371</v>
      </c>
      <c r="P356" s="57">
        <v>46244.558356481481</v>
      </c>
      <c r="Q356">
        <v>69361935</v>
      </c>
      <c r="S356">
        <v>152317261855</v>
      </c>
      <c r="T356" t="s">
        <v>5013</v>
      </c>
      <c r="U356" t="s">
        <v>5014</v>
      </c>
      <c r="V356" t="s">
        <v>6478</v>
      </c>
      <c r="Z356">
        <v>112.7670104</v>
      </c>
      <c r="AA356">
        <v>-7.3999744999999999</v>
      </c>
      <c r="AB356" t="s">
        <v>5015</v>
      </c>
      <c r="AC356" t="s">
        <v>293</v>
      </c>
      <c r="AL356" t="s">
        <v>218</v>
      </c>
      <c r="AM356" t="s">
        <v>6479</v>
      </c>
      <c r="AN356" t="s">
        <v>6</v>
      </c>
      <c r="AO356" s="57">
        <v>46273.652592592596</v>
      </c>
      <c r="AP356" s="57">
        <v>46245.541666666664</v>
      </c>
      <c r="AR356" t="s">
        <v>241</v>
      </c>
      <c r="AS356" t="s">
        <v>669</v>
      </c>
      <c r="AT356" t="s">
        <v>231</v>
      </c>
      <c r="AV356" t="s">
        <v>240</v>
      </c>
      <c r="AW356" t="s">
        <v>566</v>
      </c>
      <c r="AX356" t="s">
        <v>223</v>
      </c>
      <c r="BA356" s="57">
        <v>46245.541666666664</v>
      </c>
      <c r="BB356" t="s">
        <v>6479</v>
      </c>
      <c r="BF356" s="6" t="e">
        <f t="shared" si="15"/>
        <v>#NUM!</v>
      </c>
      <c r="BG356" t="e">
        <f t="shared" si="16"/>
        <v>#NUM!</v>
      </c>
      <c r="BH356" t="e">
        <f t="shared" si="17"/>
        <v>#NUM!</v>
      </c>
      <c r="BI356" t="str">
        <f>VLOOKUP(H356,Sheet2!$A$1:$B$270,2,FALSE)</f>
        <v>SIDOARJO</v>
      </c>
    </row>
    <row r="357" spans="1:61">
      <c r="A357">
        <v>356</v>
      </c>
      <c r="B357">
        <v>1002518634</v>
      </c>
      <c r="C357">
        <v>3</v>
      </c>
      <c r="D357" t="s">
        <v>38</v>
      </c>
      <c r="E357">
        <v>5</v>
      </c>
      <c r="F357" t="s">
        <v>92</v>
      </c>
      <c r="G357" t="s">
        <v>95</v>
      </c>
      <c r="H357" t="s">
        <v>245</v>
      </c>
      <c r="I357" t="s">
        <v>213</v>
      </c>
      <c r="J357" t="s">
        <v>214</v>
      </c>
      <c r="K357" t="s">
        <v>149</v>
      </c>
      <c r="L357" t="s">
        <v>215</v>
      </c>
      <c r="M357" t="s">
        <v>240</v>
      </c>
      <c r="N357" t="s">
        <v>216</v>
      </c>
      <c r="O357" s="57">
        <v>46244.736770833333</v>
      </c>
      <c r="P357" s="57">
        <v>46244.737511574072</v>
      </c>
      <c r="Q357">
        <v>69362768</v>
      </c>
      <c r="S357">
        <v>152604231087</v>
      </c>
      <c r="T357" t="s">
        <v>6480</v>
      </c>
      <c r="U357" t="s">
        <v>6481</v>
      </c>
      <c r="V357" t="s">
        <v>6482</v>
      </c>
      <c r="Z357">
        <v>111.49917000000001</v>
      </c>
      <c r="AA357">
        <v>-7.8193979999999996</v>
      </c>
      <c r="AB357" t="s">
        <v>6483</v>
      </c>
      <c r="AC357" t="s">
        <v>237</v>
      </c>
      <c r="AL357" t="s">
        <v>218</v>
      </c>
      <c r="AM357" t="s">
        <v>6484</v>
      </c>
      <c r="AN357" t="s">
        <v>6</v>
      </c>
      <c r="AO357" s="57">
        <v>46303.746493055558</v>
      </c>
      <c r="AP357" s="57">
        <v>46245.625</v>
      </c>
      <c r="AR357" t="s">
        <v>241</v>
      </c>
      <c r="AS357" t="s">
        <v>246</v>
      </c>
      <c r="AT357" t="s">
        <v>231</v>
      </c>
      <c r="AV357" t="s">
        <v>240</v>
      </c>
      <c r="AW357" t="s">
        <v>1056</v>
      </c>
      <c r="AX357" t="s">
        <v>223</v>
      </c>
      <c r="BA357" s="57">
        <v>46245.625</v>
      </c>
      <c r="BB357" t="s">
        <v>6484</v>
      </c>
      <c r="BF357" s="6" t="e">
        <f t="shared" si="15"/>
        <v>#NUM!</v>
      </c>
      <c r="BG357" t="e">
        <f t="shared" si="16"/>
        <v>#NUM!</v>
      </c>
      <c r="BH357" t="e">
        <f t="shared" si="17"/>
        <v>#NUM!</v>
      </c>
      <c r="BI357" t="str">
        <f>VLOOKUP(H357,Sheet2!$A$1:$B$270,2,FALSE)</f>
        <v>PONOROGO</v>
      </c>
    </row>
    <row r="358" spans="1:61">
      <c r="A358">
        <v>357</v>
      </c>
      <c r="B358">
        <v>1002514207</v>
      </c>
      <c r="C358">
        <v>3</v>
      </c>
      <c r="D358" t="s">
        <v>59</v>
      </c>
      <c r="E358">
        <v>4</v>
      </c>
      <c r="F358" t="s">
        <v>224</v>
      </c>
      <c r="G358" t="s">
        <v>621</v>
      </c>
      <c r="H358" t="s">
        <v>945</v>
      </c>
      <c r="I358" t="s">
        <v>213</v>
      </c>
      <c r="J358" t="s">
        <v>214</v>
      </c>
      <c r="K358" t="s">
        <v>149</v>
      </c>
      <c r="L358" t="s">
        <v>215</v>
      </c>
      <c r="M358" t="s">
        <v>279</v>
      </c>
      <c r="N358" t="s">
        <v>216</v>
      </c>
      <c r="O358" s="57">
        <v>46241.451342592591</v>
      </c>
      <c r="P358" s="57">
        <v>46244.631689814814</v>
      </c>
      <c r="Q358">
        <v>69360609</v>
      </c>
      <c r="S358">
        <v>143385101853</v>
      </c>
      <c r="T358" t="s">
        <v>5016</v>
      </c>
      <c r="U358" t="s">
        <v>2816</v>
      </c>
      <c r="V358" t="s">
        <v>5017</v>
      </c>
      <c r="Z358">
        <v>109.353478</v>
      </c>
      <c r="AA358">
        <v>-7.6089570000000002</v>
      </c>
      <c r="AB358" t="s">
        <v>5018</v>
      </c>
      <c r="AC358" t="s">
        <v>237</v>
      </c>
      <c r="AL358" t="s">
        <v>218</v>
      </c>
      <c r="AM358" t="s">
        <v>5019</v>
      </c>
      <c r="AN358" t="s">
        <v>6</v>
      </c>
      <c r="AO358" s="57">
        <v>46211.455092592594</v>
      </c>
      <c r="AP358" s="57">
        <v>46244.541666666664</v>
      </c>
      <c r="AQ358" t="s">
        <v>249</v>
      </c>
      <c r="AR358" t="s">
        <v>280</v>
      </c>
      <c r="AS358" t="s">
        <v>641</v>
      </c>
      <c r="AT358" t="s">
        <v>231</v>
      </c>
      <c r="AV358" t="s">
        <v>6485</v>
      </c>
      <c r="AW358" t="s">
        <v>1069</v>
      </c>
      <c r="AX358" t="s">
        <v>223</v>
      </c>
      <c r="BA358" s="57">
        <v>46244.541666666664</v>
      </c>
      <c r="BB358" t="s">
        <v>5019</v>
      </c>
      <c r="BF358" s="6" t="e">
        <f t="shared" si="15"/>
        <v>#NUM!</v>
      </c>
      <c r="BG358" t="e">
        <f t="shared" si="16"/>
        <v>#NUM!</v>
      </c>
      <c r="BH358" t="e">
        <f t="shared" si="17"/>
        <v>#NUM!</v>
      </c>
      <c r="BI358" t="e">
        <f>VLOOKUP(H358,Sheet2!$A$1:$B$270,2,FALSE)</f>
        <v>#N/A</v>
      </c>
    </row>
    <row r="359" spans="1:61">
      <c r="A359">
        <v>358</v>
      </c>
      <c r="B359">
        <v>1002510772</v>
      </c>
      <c r="C359">
        <v>3</v>
      </c>
      <c r="D359" t="s">
        <v>49</v>
      </c>
      <c r="E359">
        <v>4</v>
      </c>
      <c r="F359" t="s">
        <v>253</v>
      </c>
      <c r="G359" t="s">
        <v>256</v>
      </c>
      <c r="H359" t="s">
        <v>911</v>
      </c>
      <c r="I359" t="s">
        <v>213</v>
      </c>
      <c r="J359" t="s">
        <v>214</v>
      </c>
      <c r="K359" t="s">
        <v>149</v>
      </c>
      <c r="L359" t="s">
        <v>215</v>
      </c>
      <c r="M359" t="s">
        <v>76</v>
      </c>
      <c r="N359" t="s">
        <v>216</v>
      </c>
      <c r="O359" s="57">
        <v>46239.599259259259</v>
      </c>
      <c r="P359" s="57">
        <v>46240.717106481483</v>
      </c>
      <c r="Q359">
        <v>69359264</v>
      </c>
      <c r="S359">
        <v>142206131307</v>
      </c>
      <c r="T359" t="s">
        <v>2204</v>
      </c>
      <c r="U359" t="s">
        <v>2205</v>
      </c>
      <c r="V359" t="s">
        <v>2206</v>
      </c>
      <c r="Z359">
        <v>109.08673815429199</v>
      </c>
      <c r="AA359">
        <v>-7.08829097806563</v>
      </c>
      <c r="AB359" t="s">
        <v>2207</v>
      </c>
      <c r="AC359" t="s">
        <v>217</v>
      </c>
      <c r="AL359" t="s">
        <v>218</v>
      </c>
      <c r="AM359" t="s">
        <v>2208</v>
      </c>
      <c r="AN359" t="s">
        <v>6</v>
      </c>
      <c r="AO359" s="57">
        <v>46150.601111111115</v>
      </c>
      <c r="AP359" s="57">
        <v>46240.541666666664</v>
      </c>
      <c r="AR359" t="s">
        <v>219</v>
      </c>
      <c r="AS359" t="s">
        <v>220</v>
      </c>
      <c r="AT359" t="s">
        <v>231</v>
      </c>
      <c r="AU359">
        <v>20260806</v>
      </c>
      <c r="AV359" t="s">
        <v>222</v>
      </c>
      <c r="AW359" t="s">
        <v>1060</v>
      </c>
      <c r="AX359" t="s">
        <v>223</v>
      </c>
      <c r="BA359" s="57">
        <v>46240.541666666664</v>
      </c>
      <c r="BB359" t="s">
        <v>2208</v>
      </c>
      <c r="BC359">
        <v>2026</v>
      </c>
      <c r="BD359">
        <v>8</v>
      </c>
      <c r="BE359">
        <v>6</v>
      </c>
      <c r="BF359" s="6">
        <f t="shared" si="15"/>
        <v>46240</v>
      </c>
      <c r="BG359">
        <f t="shared" si="16"/>
        <v>-0.54166666666424135</v>
      </c>
      <c r="BH359" t="str">
        <f t="shared" si="17"/>
        <v>COMPLY</v>
      </c>
      <c r="BI359" t="e">
        <f>VLOOKUP(H359,Sheet2!$A$1:$B$270,2,FALSE)</f>
        <v>#N/A</v>
      </c>
    </row>
    <row r="360" spans="1:61">
      <c r="A360">
        <v>359</v>
      </c>
      <c r="B360">
        <v>1002512110</v>
      </c>
      <c r="C360">
        <v>3</v>
      </c>
      <c r="D360" t="s">
        <v>59</v>
      </c>
      <c r="E360">
        <v>4</v>
      </c>
      <c r="F360" t="s">
        <v>573</v>
      </c>
      <c r="G360" t="s">
        <v>623</v>
      </c>
      <c r="H360" t="s">
        <v>624</v>
      </c>
      <c r="I360" t="s">
        <v>213</v>
      </c>
      <c r="J360" t="s">
        <v>214</v>
      </c>
      <c r="K360" t="s">
        <v>149</v>
      </c>
      <c r="M360" t="s">
        <v>76</v>
      </c>
      <c r="N360" t="s">
        <v>216</v>
      </c>
      <c r="O360" s="57">
        <v>46240.487013888887</v>
      </c>
      <c r="P360" s="57">
        <v>46240.515370370369</v>
      </c>
      <c r="Q360">
        <v>69356387</v>
      </c>
      <c r="S360">
        <v>146130138414</v>
      </c>
      <c r="T360" t="s">
        <v>2209</v>
      </c>
      <c r="U360" t="s">
        <v>2210</v>
      </c>
      <c r="V360" t="s">
        <v>2211</v>
      </c>
      <c r="Z360">
        <v>110.414720358895</v>
      </c>
      <c r="AA360">
        <v>-7.76147078141428</v>
      </c>
      <c r="AB360" t="s">
        <v>2212</v>
      </c>
      <c r="AC360" t="s">
        <v>292</v>
      </c>
      <c r="AL360" t="s">
        <v>218</v>
      </c>
      <c r="AM360" t="s">
        <v>2213</v>
      </c>
      <c r="AN360" t="s">
        <v>6</v>
      </c>
      <c r="AO360" s="57">
        <v>46181.496516203704</v>
      </c>
      <c r="AR360" t="s">
        <v>219</v>
      </c>
      <c r="AS360" t="s">
        <v>625</v>
      </c>
      <c r="AT360" t="s">
        <v>231</v>
      </c>
      <c r="AU360">
        <v>20260806</v>
      </c>
      <c r="AV360" t="s">
        <v>222</v>
      </c>
      <c r="AW360" t="s">
        <v>568</v>
      </c>
      <c r="AX360" t="s">
        <v>223</v>
      </c>
      <c r="BA360" s="57">
        <v>46240.291666666664</v>
      </c>
      <c r="BB360" t="s">
        <v>2213</v>
      </c>
      <c r="BC360">
        <v>2026</v>
      </c>
      <c r="BD360">
        <v>8</v>
      </c>
      <c r="BE360">
        <v>6</v>
      </c>
      <c r="BF360" s="6">
        <f t="shared" si="15"/>
        <v>46240</v>
      </c>
      <c r="BG360">
        <f t="shared" si="16"/>
        <v>-0.29166666666424135</v>
      </c>
      <c r="BH360" t="str">
        <f t="shared" si="17"/>
        <v>COMPLY</v>
      </c>
      <c r="BI360" t="e">
        <f>VLOOKUP(H360,Sheet2!$A$1:$B$270,2,FALSE)</f>
        <v>#N/A</v>
      </c>
    </row>
    <row r="361" spans="1:61">
      <c r="A361">
        <v>360</v>
      </c>
      <c r="B361">
        <v>1002514579</v>
      </c>
      <c r="C361">
        <v>3</v>
      </c>
      <c r="D361" t="s">
        <v>34</v>
      </c>
      <c r="E361">
        <v>5</v>
      </c>
      <c r="F361" t="s">
        <v>595</v>
      </c>
      <c r="G361" t="s">
        <v>83</v>
      </c>
      <c r="H361" t="s">
        <v>327</v>
      </c>
      <c r="I361" t="s">
        <v>213</v>
      </c>
      <c r="J361" t="s">
        <v>214</v>
      </c>
      <c r="K361" t="s">
        <v>149</v>
      </c>
      <c r="L361" t="s">
        <v>215</v>
      </c>
      <c r="M361" t="s">
        <v>582</v>
      </c>
      <c r="N361" t="s">
        <v>216</v>
      </c>
      <c r="O361" s="57">
        <v>46241.555509259262</v>
      </c>
      <c r="P361" s="57">
        <v>46243.681307870371</v>
      </c>
      <c r="Q361">
        <v>69360741</v>
      </c>
      <c r="S361">
        <v>172401793415</v>
      </c>
      <c r="T361" t="s">
        <v>4798</v>
      </c>
      <c r="U361" t="s">
        <v>5020</v>
      </c>
      <c r="V361" t="s">
        <v>5021</v>
      </c>
      <c r="Z361">
        <v>115.23094810000001</v>
      </c>
      <c r="AA361">
        <v>-8.6773299999999995</v>
      </c>
      <c r="AB361" t="s">
        <v>4801</v>
      </c>
      <c r="AC361" t="s">
        <v>237</v>
      </c>
      <c r="AL361" t="s">
        <v>218</v>
      </c>
      <c r="AM361" t="s">
        <v>5022</v>
      </c>
      <c r="AN361" t="s">
        <v>6</v>
      </c>
      <c r="AO361" s="57">
        <v>46211.559479166666</v>
      </c>
      <c r="AP361" s="57">
        <v>46242.541666666664</v>
      </c>
      <c r="AQ361" t="s">
        <v>249</v>
      </c>
      <c r="AR361" t="s">
        <v>14</v>
      </c>
      <c r="AS361" t="s">
        <v>627</v>
      </c>
      <c r="AT361" t="s">
        <v>231</v>
      </c>
      <c r="AV361" t="s">
        <v>5023</v>
      </c>
      <c r="AW361" t="s">
        <v>1064</v>
      </c>
      <c r="AX361" t="s">
        <v>223</v>
      </c>
      <c r="BA361" s="57">
        <v>46242.541666666664</v>
      </c>
      <c r="BB361" t="s">
        <v>5022</v>
      </c>
      <c r="BF361" s="6" t="e">
        <f t="shared" si="15"/>
        <v>#NUM!</v>
      </c>
      <c r="BG361" t="e">
        <f t="shared" si="16"/>
        <v>#NUM!</v>
      </c>
      <c r="BH361" t="e">
        <f t="shared" si="17"/>
        <v>#NUM!</v>
      </c>
      <c r="BI361" t="str">
        <f>VLOOKUP(H361,Sheet2!$A$1:$B$270,2,FALSE)</f>
        <v>SANUR</v>
      </c>
    </row>
    <row r="362" spans="1:61">
      <c r="A362">
        <v>361</v>
      </c>
      <c r="B362">
        <v>1002514542</v>
      </c>
      <c r="C362">
        <v>3</v>
      </c>
      <c r="D362" t="s">
        <v>59</v>
      </c>
      <c r="E362">
        <v>4</v>
      </c>
      <c r="F362" t="s">
        <v>243</v>
      </c>
      <c r="G362" t="s">
        <v>243</v>
      </c>
      <c r="H362" t="s">
        <v>296</v>
      </c>
      <c r="I362" t="s">
        <v>213</v>
      </c>
      <c r="J362" t="s">
        <v>214</v>
      </c>
      <c r="K362" t="s">
        <v>149</v>
      </c>
      <c r="L362" t="s">
        <v>215</v>
      </c>
      <c r="M362" t="s">
        <v>240</v>
      </c>
      <c r="N362" t="s">
        <v>216</v>
      </c>
      <c r="O362" s="57">
        <v>46241.549259259256</v>
      </c>
      <c r="P362" s="57">
        <v>46241.550011574072</v>
      </c>
      <c r="Q362">
        <v>69360756</v>
      </c>
      <c r="S362">
        <v>146137149222</v>
      </c>
      <c r="T362" t="s">
        <v>5029</v>
      </c>
      <c r="U362" t="s">
        <v>5030</v>
      </c>
      <c r="V362" t="s">
        <v>5031</v>
      </c>
      <c r="Z362">
        <v>110.31293890000001</v>
      </c>
      <c r="AA362">
        <v>-7.3706312</v>
      </c>
      <c r="AB362" t="s">
        <v>5032</v>
      </c>
      <c r="AC362" t="s">
        <v>237</v>
      </c>
      <c r="AL362" t="s">
        <v>218</v>
      </c>
      <c r="AM362" t="s">
        <v>5033</v>
      </c>
      <c r="AN362" t="s">
        <v>6</v>
      </c>
      <c r="AO362" s="57">
        <v>46211.559479166666</v>
      </c>
      <c r="AP362" s="57">
        <v>46245.541666666664</v>
      </c>
      <c r="AR362" t="s">
        <v>241</v>
      </c>
      <c r="AS362" t="s">
        <v>220</v>
      </c>
      <c r="AT362" t="s">
        <v>231</v>
      </c>
      <c r="AV362" t="s">
        <v>240</v>
      </c>
      <c r="AW362" t="s">
        <v>1073</v>
      </c>
      <c r="AX362" t="s">
        <v>223</v>
      </c>
      <c r="BA362" s="57">
        <v>46245.541666666664</v>
      </c>
      <c r="BB362" t="s">
        <v>5033</v>
      </c>
      <c r="BF362" s="6" t="e">
        <f t="shared" si="15"/>
        <v>#NUM!</v>
      </c>
      <c r="BG362" t="e">
        <f t="shared" si="16"/>
        <v>#NUM!</v>
      </c>
      <c r="BH362" t="e">
        <f t="shared" si="17"/>
        <v>#NUM!</v>
      </c>
      <c r="BI362" t="e">
        <f>VLOOKUP(H362,Sheet2!$A$1:$B$270,2,FALSE)</f>
        <v>#N/A</v>
      </c>
    </row>
    <row r="363" spans="1:61">
      <c r="A363">
        <v>362</v>
      </c>
      <c r="B363">
        <v>1002514658</v>
      </c>
      <c r="C363">
        <v>3</v>
      </c>
      <c r="D363" t="s">
        <v>55</v>
      </c>
      <c r="E363">
        <v>5</v>
      </c>
      <c r="F363" t="s">
        <v>315</v>
      </c>
      <c r="G363" t="s">
        <v>124</v>
      </c>
      <c r="H363" t="s">
        <v>338</v>
      </c>
      <c r="I363" t="s">
        <v>213</v>
      </c>
      <c r="J363" t="s">
        <v>214</v>
      </c>
      <c r="K363" t="s">
        <v>149</v>
      </c>
      <c r="M363" t="s">
        <v>76</v>
      </c>
      <c r="N363" t="s">
        <v>216</v>
      </c>
      <c r="O363" s="57">
        <v>46241.573819444442</v>
      </c>
      <c r="P363" s="57">
        <v>46242.543981481482</v>
      </c>
      <c r="Q363">
        <v>69360807</v>
      </c>
      <c r="S363">
        <v>152306253188</v>
      </c>
      <c r="T363" t="s">
        <v>5024</v>
      </c>
      <c r="U363" t="s">
        <v>5025</v>
      </c>
      <c r="V363" t="s">
        <v>5026</v>
      </c>
      <c r="Z363">
        <v>112.715985</v>
      </c>
      <c r="AA363">
        <v>-7.3274815999999996</v>
      </c>
      <c r="AB363" t="s">
        <v>5027</v>
      </c>
      <c r="AC363" t="s">
        <v>226</v>
      </c>
      <c r="AL363" t="s">
        <v>218</v>
      </c>
      <c r="AM363" t="s">
        <v>5028</v>
      </c>
      <c r="AN363" t="s">
        <v>6</v>
      </c>
      <c r="AO363" s="57">
        <v>46211.579745370371</v>
      </c>
      <c r="AP363" s="57">
        <v>46245.625</v>
      </c>
      <c r="AR363" t="s">
        <v>219</v>
      </c>
      <c r="AS363" t="s">
        <v>631</v>
      </c>
      <c r="AT363" t="s">
        <v>231</v>
      </c>
      <c r="AU363">
        <v>20260808</v>
      </c>
      <c r="AV363" t="s">
        <v>222</v>
      </c>
      <c r="AW363" t="s">
        <v>567</v>
      </c>
      <c r="AX363" t="s">
        <v>223</v>
      </c>
      <c r="BA363" s="57">
        <v>46245.625</v>
      </c>
      <c r="BB363" t="s">
        <v>5028</v>
      </c>
      <c r="BC363">
        <v>2026</v>
      </c>
      <c r="BD363">
        <v>8</v>
      </c>
      <c r="BE363">
        <v>8</v>
      </c>
      <c r="BF363" s="6">
        <f t="shared" si="15"/>
        <v>46242</v>
      </c>
      <c r="BG363">
        <f t="shared" si="16"/>
        <v>-3.625</v>
      </c>
      <c r="BH363" t="str">
        <f t="shared" si="17"/>
        <v>COMPLY</v>
      </c>
      <c r="BI363" t="str">
        <f>VLOOKUP(H363,Sheet2!$A$1:$B$270,2,FALSE)</f>
        <v>SURABAYA SELATAN</v>
      </c>
    </row>
    <row r="364" spans="1:61">
      <c r="A364">
        <v>363</v>
      </c>
      <c r="B364">
        <v>1002515647</v>
      </c>
      <c r="C364">
        <v>3</v>
      </c>
      <c r="D364" t="s">
        <v>55</v>
      </c>
      <c r="E364">
        <v>5</v>
      </c>
      <c r="F364" t="s">
        <v>228</v>
      </c>
      <c r="G364" t="s">
        <v>127</v>
      </c>
      <c r="H364" t="s">
        <v>332</v>
      </c>
      <c r="I364" t="s">
        <v>213</v>
      </c>
      <c r="J364" t="s">
        <v>214</v>
      </c>
      <c r="K364" t="s">
        <v>149</v>
      </c>
      <c r="L364" t="s">
        <v>215</v>
      </c>
      <c r="M364" t="s">
        <v>279</v>
      </c>
      <c r="N364" t="s">
        <v>216</v>
      </c>
      <c r="O364" s="57">
        <v>46242.397187499999</v>
      </c>
      <c r="P364" s="57">
        <v>46243.65084490741</v>
      </c>
      <c r="Q364">
        <v>69361256</v>
      </c>
      <c r="S364">
        <v>152431232338</v>
      </c>
      <c r="T364" t="s">
        <v>5034</v>
      </c>
      <c r="U364" t="s">
        <v>5035</v>
      </c>
      <c r="V364" t="s">
        <v>5036</v>
      </c>
      <c r="Z364">
        <v>113.91540102660601</v>
      </c>
      <c r="AA364">
        <v>-7.1790439618669497</v>
      </c>
      <c r="AB364" t="s">
        <v>5037</v>
      </c>
      <c r="AC364" t="s">
        <v>217</v>
      </c>
      <c r="AL364" t="s">
        <v>218</v>
      </c>
      <c r="AM364" t="s">
        <v>5038</v>
      </c>
      <c r="AN364" t="s">
        <v>6</v>
      </c>
      <c r="AO364" s="57">
        <v>46242.402685185189</v>
      </c>
      <c r="AP364" s="57">
        <v>46243.333333333336</v>
      </c>
      <c r="AQ364" t="s">
        <v>249</v>
      </c>
      <c r="AR364" t="s">
        <v>280</v>
      </c>
      <c r="AS364" t="s">
        <v>220</v>
      </c>
      <c r="AT364" t="s">
        <v>231</v>
      </c>
      <c r="AV364" t="s">
        <v>5039</v>
      </c>
      <c r="AW364" t="s">
        <v>1056</v>
      </c>
      <c r="AX364" t="s">
        <v>223</v>
      </c>
      <c r="BA364" s="57">
        <v>46243.333333333336</v>
      </c>
      <c r="BB364" t="s">
        <v>5038</v>
      </c>
      <c r="BF364" s="6" t="e">
        <f t="shared" si="15"/>
        <v>#NUM!</v>
      </c>
      <c r="BG364" t="e">
        <f t="shared" si="16"/>
        <v>#NUM!</v>
      </c>
      <c r="BH364" t="e">
        <f t="shared" si="17"/>
        <v>#NUM!</v>
      </c>
      <c r="BI364" t="str">
        <f>VLOOKUP(H364,Sheet2!$A$1:$B$270,2,FALSE)</f>
        <v>MADURA</v>
      </c>
    </row>
    <row r="365" spans="1:61">
      <c r="A365">
        <v>364</v>
      </c>
      <c r="B365">
        <v>1002505585</v>
      </c>
      <c r="C365">
        <v>3</v>
      </c>
      <c r="D365" t="s">
        <v>42</v>
      </c>
      <c r="E365">
        <v>5</v>
      </c>
      <c r="F365" t="s">
        <v>233</v>
      </c>
      <c r="G365" t="s">
        <v>101</v>
      </c>
      <c r="H365" t="s">
        <v>439</v>
      </c>
      <c r="I365" t="s">
        <v>213</v>
      </c>
      <c r="J365" t="s">
        <v>214</v>
      </c>
      <c r="K365" t="s">
        <v>149</v>
      </c>
      <c r="M365" t="s">
        <v>76</v>
      </c>
      <c r="N365" t="s">
        <v>216</v>
      </c>
      <c r="O365" s="57">
        <v>46237.386562500003</v>
      </c>
      <c r="P365" s="57">
        <v>46237.659259259257</v>
      </c>
      <c r="Q365">
        <v>69357203</v>
      </c>
      <c r="S365">
        <v>152331250891</v>
      </c>
      <c r="T365" t="s">
        <v>2214</v>
      </c>
      <c r="U365" t="s">
        <v>2215</v>
      </c>
      <c r="V365" t="s">
        <v>2216</v>
      </c>
      <c r="Z365">
        <v>112.4925449</v>
      </c>
      <c r="AA365">
        <v>-7.4150343999999997</v>
      </c>
      <c r="AB365" t="s">
        <v>2217</v>
      </c>
      <c r="AC365" t="s">
        <v>230</v>
      </c>
      <c r="AL365" t="s">
        <v>218</v>
      </c>
      <c r="AM365" t="s">
        <v>2218</v>
      </c>
      <c r="AN365" t="s">
        <v>6</v>
      </c>
      <c r="AO365" s="57">
        <v>46089.392812500002</v>
      </c>
      <c r="AP365" s="57">
        <v>46238.333333333336</v>
      </c>
      <c r="AR365" t="s">
        <v>219</v>
      </c>
      <c r="AS365" t="s">
        <v>608</v>
      </c>
      <c r="AT365" t="s">
        <v>231</v>
      </c>
      <c r="AU365">
        <v>20260803</v>
      </c>
      <c r="AV365" t="s">
        <v>222</v>
      </c>
      <c r="AW365" t="s">
        <v>567</v>
      </c>
      <c r="AX365" t="s">
        <v>223</v>
      </c>
      <c r="BA365" s="57">
        <v>46238.333333333336</v>
      </c>
      <c r="BB365" t="s">
        <v>2218</v>
      </c>
      <c r="BC365">
        <v>2026</v>
      </c>
      <c r="BD365">
        <v>8</v>
      </c>
      <c r="BE365">
        <v>3</v>
      </c>
      <c r="BF365" s="6">
        <f t="shared" si="15"/>
        <v>46237</v>
      </c>
      <c r="BG365">
        <f t="shared" si="16"/>
        <v>-1.3333333333357587</v>
      </c>
      <c r="BH365" t="str">
        <f t="shared" si="17"/>
        <v>COMPLY</v>
      </c>
      <c r="BI365" t="str">
        <f>VLOOKUP(H365,Sheet2!$A$1:$B$270,2,FALSE)</f>
        <v>SIDOARJO</v>
      </c>
    </row>
    <row r="366" spans="1:61">
      <c r="A366">
        <v>365</v>
      </c>
      <c r="B366">
        <v>1002513149</v>
      </c>
      <c r="C366">
        <v>3</v>
      </c>
      <c r="D366" t="s">
        <v>42</v>
      </c>
      <c r="E366">
        <v>5</v>
      </c>
      <c r="F366" t="s">
        <v>102</v>
      </c>
      <c r="G366" t="s">
        <v>108</v>
      </c>
      <c r="H366" t="s">
        <v>343</v>
      </c>
      <c r="I366" t="s">
        <v>213</v>
      </c>
      <c r="J366" t="s">
        <v>214</v>
      </c>
      <c r="K366" t="s">
        <v>149</v>
      </c>
      <c r="L366" t="s">
        <v>215</v>
      </c>
      <c r="M366" t="s">
        <v>76</v>
      </c>
      <c r="N366" t="s">
        <v>216</v>
      </c>
      <c r="O366" s="57">
        <v>46240.686759259261</v>
      </c>
      <c r="P366" s="57">
        <v>46240.824606481481</v>
      </c>
      <c r="Q366">
        <v>69360247</v>
      </c>
      <c r="S366">
        <v>152527209090</v>
      </c>
      <c r="T366" t="s">
        <v>2219</v>
      </c>
      <c r="U366" t="s">
        <v>2220</v>
      </c>
      <c r="V366" t="s">
        <v>2221</v>
      </c>
      <c r="Z366">
        <v>114.217851</v>
      </c>
      <c r="AA366">
        <v>-7.7495770000000004</v>
      </c>
      <c r="AB366" t="s">
        <v>2222</v>
      </c>
      <c r="AC366" t="s">
        <v>237</v>
      </c>
      <c r="AL366" t="s">
        <v>218</v>
      </c>
      <c r="AM366" t="s">
        <v>2223</v>
      </c>
      <c r="AN366" t="s">
        <v>6</v>
      </c>
      <c r="AO366" s="57">
        <v>46181.695405092592</v>
      </c>
      <c r="AP366" s="57">
        <v>46241.541666666664</v>
      </c>
      <c r="AR366" t="s">
        <v>219</v>
      </c>
      <c r="AS366" t="s">
        <v>108</v>
      </c>
      <c r="AT366" t="s">
        <v>231</v>
      </c>
      <c r="AU366">
        <v>20260806</v>
      </c>
      <c r="AV366" t="s">
        <v>222</v>
      </c>
      <c r="AW366" t="s">
        <v>1056</v>
      </c>
      <c r="AX366" t="s">
        <v>223</v>
      </c>
      <c r="BA366" s="57">
        <v>46241.541666666664</v>
      </c>
      <c r="BB366" t="s">
        <v>2223</v>
      </c>
      <c r="BC366">
        <v>2026</v>
      </c>
      <c r="BD366">
        <v>8</v>
      </c>
      <c r="BE366">
        <v>6</v>
      </c>
      <c r="BF366" s="6">
        <f t="shared" si="15"/>
        <v>46240</v>
      </c>
      <c r="BG366">
        <f t="shared" si="16"/>
        <v>-1.5416666666642413</v>
      </c>
      <c r="BH366" t="str">
        <f t="shared" si="17"/>
        <v>COMPLY</v>
      </c>
      <c r="BI366" t="str">
        <f>VLOOKUP(H366,Sheet2!$A$1:$B$270,2,FALSE)</f>
        <v>BANYUWANGI</v>
      </c>
    </row>
    <row r="367" spans="1:61">
      <c r="A367">
        <v>366</v>
      </c>
      <c r="B367">
        <v>1002511654</v>
      </c>
      <c r="C367">
        <v>3</v>
      </c>
      <c r="D367" t="s">
        <v>55</v>
      </c>
      <c r="E367">
        <v>5</v>
      </c>
      <c r="F367" t="s">
        <v>267</v>
      </c>
      <c r="G367" t="s">
        <v>122</v>
      </c>
      <c r="H367" t="s">
        <v>299</v>
      </c>
      <c r="I367" t="s">
        <v>213</v>
      </c>
      <c r="J367" t="s">
        <v>214</v>
      </c>
      <c r="K367" t="s">
        <v>149</v>
      </c>
      <c r="L367" t="s">
        <v>215</v>
      </c>
      <c r="M367" t="s">
        <v>76</v>
      </c>
      <c r="N367" t="s">
        <v>216</v>
      </c>
      <c r="O367" s="57">
        <v>46240.407604166663</v>
      </c>
      <c r="P367" s="57">
        <v>46241.566018518519</v>
      </c>
      <c r="Q367">
        <v>69359665</v>
      </c>
      <c r="S367">
        <v>152446246167</v>
      </c>
      <c r="T367" t="s">
        <v>2224</v>
      </c>
      <c r="U367" t="s">
        <v>2225</v>
      </c>
      <c r="V367" t="s">
        <v>2226</v>
      </c>
      <c r="Z367">
        <v>112.583199106156</v>
      </c>
      <c r="AA367">
        <v>-7.1738093872094097</v>
      </c>
      <c r="AB367" t="s">
        <v>2227</v>
      </c>
      <c r="AC367" t="s">
        <v>217</v>
      </c>
      <c r="AL367" t="s">
        <v>218</v>
      </c>
      <c r="AM367" t="s">
        <v>2228</v>
      </c>
      <c r="AN367" t="s">
        <v>6</v>
      </c>
      <c r="AO367" s="57">
        <v>46181.413252314815</v>
      </c>
      <c r="AP367" s="57">
        <v>46241.416666666664</v>
      </c>
      <c r="AQ367" t="s">
        <v>249</v>
      </c>
      <c r="AR367" t="s">
        <v>219</v>
      </c>
      <c r="AS367" t="s">
        <v>933</v>
      </c>
      <c r="AT367" t="s">
        <v>231</v>
      </c>
      <c r="AU367">
        <v>20260807</v>
      </c>
      <c r="AV367" t="s">
        <v>222</v>
      </c>
      <c r="AW367" t="s">
        <v>1056</v>
      </c>
      <c r="AX367" t="s">
        <v>223</v>
      </c>
      <c r="BA367" s="57">
        <v>46241.416666666664</v>
      </c>
      <c r="BB367" t="s">
        <v>2228</v>
      </c>
      <c r="BC367">
        <v>2026</v>
      </c>
      <c r="BD367">
        <v>8</v>
      </c>
      <c r="BE367">
        <v>7</v>
      </c>
      <c r="BF367" s="6">
        <f t="shared" si="15"/>
        <v>46241</v>
      </c>
      <c r="BG367">
        <f t="shared" si="16"/>
        <v>-0.41666666666424135</v>
      </c>
      <c r="BH367" t="str">
        <f t="shared" si="17"/>
        <v>COMPLY</v>
      </c>
      <c r="BI367" t="str">
        <f>VLOOKUP(H367,Sheet2!$A$1:$B$270,2,FALSE)</f>
        <v>GRESIK</v>
      </c>
    </row>
    <row r="368" spans="1:61">
      <c r="A368">
        <v>367</v>
      </c>
      <c r="B368">
        <v>1002505776</v>
      </c>
      <c r="C368">
        <v>3</v>
      </c>
      <c r="D368" t="s">
        <v>45</v>
      </c>
      <c r="E368">
        <v>5</v>
      </c>
      <c r="F368" t="s">
        <v>211</v>
      </c>
      <c r="G368" t="s">
        <v>112</v>
      </c>
      <c r="H368" t="s">
        <v>269</v>
      </c>
      <c r="I368" t="s">
        <v>213</v>
      </c>
      <c r="J368" t="s">
        <v>214</v>
      </c>
      <c r="K368" t="s">
        <v>149</v>
      </c>
      <c r="L368" t="s">
        <v>215</v>
      </c>
      <c r="M368" t="s">
        <v>76</v>
      </c>
      <c r="N368" t="s">
        <v>216</v>
      </c>
      <c r="O368" s="57">
        <v>46237.440925925926</v>
      </c>
      <c r="P368" s="57">
        <v>46239.852662037039</v>
      </c>
      <c r="Q368">
        <v>69357321</v>
      </c>
      <c r="S368">
        <v>172601796755</v>
      </c>
      <c r="T368" t="s">
        <v>2229</v>
      </c>
      <c r="U368" t="s">
        <v>2230</v>
      </c>
      <c r="V368" t="s">
        <v>2231</v>
      </c>
      <c r="Z368">
        <v>116.10826940630299</v>
      </c>
      <c r="AA368">
        <v>-8.5977861843256207</v>
      </c>
      <c r="AB368" t="s">
        <v>2232</v>
      </c>
      <c r="AC368" t="s">
        <v>217</v>
      </c>
      <c r="AL368" t="s">
        <v>218</v>
      </c>
      <c r="AM368" t="s">
        <v>2233</v>
      </c>
      <c r="AN368" t="s">
        <v>6</v>
      </c>
      <c r="AO368" s="57">
        <v>46089.444699074076</v>
      </c>
      <c r="AP368" s="57">
        <v>46239.541666666664</v>
      </c>
      <c r="AR368" t="s">
        <v>219</v>
      </c>
      <c r="AS368" t="s">
        <v>220</v>
      </c>
      <c r="AT368" t="s">
        <v>231</v>
      </c>
      <c r="AU368">
        <v>20260805</v>
      </c>
      <c r="AV368" t="s">
        <v>222</v>
      </c>
      <c r="AW368" t="s">
        <v>1058</v>
      </c>
      <c r="AX368" t="s">
        <v>223</v>
      </c>
      <c r="BA368" s="57">
        <v>46239.541666666664</v>
      </c>
      <c r="BB368" t="s">
        <v>2233</v>
      </c>
      <c r="BC368">
        <v>2026</v>
      </c>
      <c r="BD368">
        <v>8</v>
      </c>
      <c r="BE368">
        <v>5</v>
      </c>
      <c r="BF368" s="6">
        <f t="shared" si="15"/>
        <v>46239</v>
      </c>
      <c r="BG368">
        <f t="shared" si="16"/>
        <v>-0.54166666666424135</v>
      </c>
      <c r="BH368" t="str">
        <f t="shared" si="17"/>
        <v>COMPLY</v>
      </c>
      <c r="BI368" t="str">
        <f>VLOOKUP(H368,Sheet2!$A$1:$B$270,2,FALSE)</f>
        <v>MATARAM</v>
      </c>
    </row>
    <row r="369" spans="1:61">
      <c r="A369">
        <v>368</v>
      </c>
      <c r="B369">
        <v>1002516284</v>
      </c>
      <c r="C369">
        <v>3</v>
      </c>
      <c r="D369" t="s">
        <v>55</v>
      </c>
      <c r="E369">
        <v>5</v>
      </c>
      <c r="F369" t="s">
        <v>228</v>
      </c>
      <c r="G369" t="s">
        <v>121</v>
      </c>
      <c r="H369" t="s">
        <v>456</v>
      </c>
      <c r="I369" t="s">
        <v>213</v>
      </c>
      <c r="J369" t="s">
        <v>214</v>
      </c>
      <c r="K369" t="s">
        <v>149</v>
      </c>
      <c r="M369" t="s">
        <v>225</v>
      </c>
      <c r="N369" t="s">
        <v>216</v>
      </c>
      <c r="O369" s="57">
        <v>46243.360891203702</v>
      </c>
      <c r="P369" s="57">
        <v>46244.546296296299</v>
      </c>
      <c r="Q369">
        <v>69361695</v>
      </c>
      <c r="S369">
        <v>152436202063</v>
      </c>
      <c r="T369" t="s">
        <v>5040</v>
      </c>
      <c r="U369" t="s">
        <v>5041</v>
      </c>
      <c r="V369" t="s">
        <v>5042</v>
      </c>
      <c r="Z369">
        <v>112.72248449999999</v>
      </c>
      <c r="AA369">
        <v>-7.1712109000000002</v>
      </c>
      <c r="AB369" t="s">
        <v>5043</v>
      </c>
      <c r="AC369" t="s">
        <v>230</v>
      </c>
      <c r="AL369" t="s">
        <v>218</v>
      </c>
      <c r="AM369" t="s">
        <v>5044</v>
      </c>
      <c r="AN369" t="s">
        <v>6</v>
      </c>
      <c r="AO369" s="57">
        <v>46273.371516203704</v>
      </c>
      <c r="AP369" s="57">
        <v>46244.541666666664</v>
      </c>
      <c r="AR369" t="s">
        <v>18</v>
      </c>
      <c r="AS369" t="s">
        <v>220</v>
      </c>
      <c r="AT369" t="s">
        <v>231</v>
      </c>
      <c r="AV369" t="s">
        <v>227</v>
      </c>
      <c r="AW369" t="s">
        <v>566</v>
      </c>
      <c r="AX369" t="s">
        <v>223</v>
      </c>
      <c r="BA369" s="57">
        <v>46244.541666666664</v>
      </c>
      <c r="BB369" t="s">
        <v>5044</v>
      </c>
      <c r="BF369" s="6" t="e">
        <f t="shared" si="15"/>
        <v>#NUM!</v>
      </c>
      <c r="BG369" t="e">
        <f t="shared" si="16"/>
        <v>#NUM!</v>
      </c>
      <c r="BH369" t="e">
        <f t="shared" si="17"/>
        <v>#NUM!</v>
      </c>
      <c r="BI369" t="str">
        <f>VLOOKUP(H369,Sheet2!$A$1:$B$270,2,FALSE)</f>
        <v>MADURA</v>
      </c>
    </row>
    <row r="370" spans="1:61">
      <c r="A370">
        <v>369</v>
      </c>
      <c r="B370">
        <v>1002513925</v>
      </c>
      <c r="C370">
        <v>3</v>
      </c>
      <c r="D370" t="s">
        <v>55</v>
      </c>
      <c r="E370">
        <v>5</v>
      </c>
      <c r="F370" t="s">
        <v>228</v>
      </c>
      <c r="G370" t="s">
        <v>127</v>
      </c>
      <c r="H370" t="s">
        <v>434</v>
      </c>
      <c r="I370" t="s">
        <v>213</v>
      </c>
      <c r="J370" t="s">
        <v>214</v>
      </c>
      <c r="K370" t="s">
        <v>149</v>
      </c>
      <c r="M370" t="s">
        <v>76</v>
      </c>
      <c r="N370" t="s">
        <v>216</v>
      </c>
      <c r="O370" s="57">
        <v>46241.40966435185</v>
      </c>
      <c r="P370" s="57">
        <v>46244.408113425925</v>
      </c>
      <c r="Q370">
        <v>69360487</v>
      </c>
      <c r="S370">
        <v>152427205340</v>
      </c>
      <c r="T370" t="s">
        <v>5045</v>
      </c>
      <c r="U370" t="s">
        <v>5046</v>
      </c>
      <c r="V370" t="s">
        <v>5047</v>
      </c>
      <c r="Z370">
        <v>113.5369693</v>
      </c>
      <c r="AA370">
        <v>-6.8961375</v>
      </c>
      <c r="AB370" t="s">
        <v>5048</v>
      </c>
      <c r="AC370" t="s">
        <v>230</v>
      </c>
      <c r="AL370" t="s">
        <v>218</v>
      </c>
      <c r="AM370" t="s">
        <v>5049</v>
      </c>
      <c r="AN370" t="s">
        <v>6</v>
      </c>
      <c r="AO370" s="57">
        <v>46211.413402777776</v>
      </c>
      <c r="AP370" s="57">
        <v>46243.541666666664</v>
      </c>
      <c r="AR370" t="s">
        <v>219</v>
      </c>
      <c r="AS370" t="s">
        <v>220</v>
      </c>
      <c r="AT370" t="s">
        <v>231</v>
      </c>
      <c r="AU370">
        <v>20260810</v>
      </c>
      <c r="AV370" t="s">
        <v>222</v>
      </c>
      <c r="AW370" t="s">
        <v>565</v>
      </c>
      <c r="AX370" t="s">
        <v>223</v>
      </c>
      <c r="BA370" s="57">
        <v>46243.541666666664</v>
      </c>
      <c r="BB370" t="s">
        <v>5049</v>
      </c>
      <c r="BC370">
        <v>2026</v>
      </c>
      <c r="BD370">
        <v>8</v>
      </c>
      <c r="BE370">
        <v>10</v>
      </c>
      <c r="BF370" s="6">
        <f t="shared" si="15"/>
        <v>46244</v>
      </c>
      <c r="BG370">
        <f t="shared" si="16"/>
        <v>0.45833333333575865</v>
      </c>
      <c r="BH370" t="str">
        <f t="shared" si="17"/>
        <v>COMPLY</v>
      </c>
      <c r="BI370" t="str">
        <f>VLOOKUP(H370,Sheet2!$A$1:$B$270,2,FALSE)</f>
        <v>MADURA</v>
      </c>
    </row>
    <row r="371" spans="1:61">
      <c r="A371">
        <v>370</v>
      </c>
      <c r="B371">
        <v>1002512102</v>
      </c>
      <c r="C371">
        <v>3</v>
      </c>
      <c r="D371" t="s">
        <v>49</v>
      </c>
      <c r="E371">
        <v>4</v>
      </c>
      <c r="F371" t="s">
        <v>247</v>
      </c>
      <c r="G371" t="s">
        <v>551</v>
      </c>
      <c r="H371" t="s">
        <v>552</v>
      </c>
      <c r="I371" t="s">
        <v>213</v>
      </c>
      <c r="J371" t="s">
        <v>214</v>
      </c>
      <c r="K371" t="s">
        <v>149</v>
      </c>
      <c r="M371" t="s">
        <v>582</v>
      </c>
      <c r="N371" t="s">
        <v>216</v>
      </c>
      <c r="O371" s="57">
        <v>46240.490949074076</v>
      </c>
      <c r="P371" s="57">
        <v>46243.588217592594</v>
      </c>
      <c r="Q371">
        <v>69359839</v>
      </c>
      <c r="R371">
        <v>2946102028</v>
      </c>
      <c r="S371">
        <v>143407106637</v>
      </c>
      <c r="T371" t="s">
        <v>991</v>
      </c>
      <c r="U371" t="s">
        <v>2234</v>
      </c>
      <c r="V371" t="s">
        <v>5050</v>
      </c>
      <c r="Z371">
        <v>110.0445857</v>
      </c>
      <c r="AA371">
        <v>-6.9671436</v>
      </c>
      <c r="AB371" t="s">
        <v>2235</v>
      </c>
      <c r="AC371" t="s">
        <v>226</v>
      </c>
      <c r="AL371" t="s">
        <v>218</v>
      </c>
      <c r="AM371" t="s">
        <v>5051</v>
      </c>
      <c r="AN371" t="s">
        <v>6</v>
      </c>
      <c r="AO371" s="57">
        <v>46181.496516203704</v>
      </c>
      <c r="AP371" s="57">
        <v>46244.541666666664</v>
      </c>
      <c r="AR371" t="s">
        <v>14</v>
      </c>
      <c r="AS371" t="s">
        <v>553</v>
      </c>
      <c r="AT371" t="s">
        <v>231</v>
      </c>
      <c r="AV371" t="s">
        <v>5052</v>
      </c>
      <c r="AW371" t="s">
        <v>566</v>
      </c>
      <c r="AX371" t="s">
        <v>223</v>
      </c>
      <c r="BA371" s="57">
        <v>46244.541666666664</v>
      </c>
      <c r="BB371" t="s">
        <v>5051</v>
      </c>
      <c r="BF371" s="6" t="e">
        <f t="shared" si="15"/>
        <v>#NUM!</v>
      </c>
      <c r="BG371" t="e">
        <f t="shared" si="16"/>
        <v>#NUM!</v>
      </c>
      <c r="BH371" t="e">
        <f t="shared" si="17"/>
        <v>#NUM!</v>
      </c>
      <c r="BI371" t="e">
        <f>VLOOKUP(H371,Sheet2!$A$1:$B$270,2,FALSE)</f>
        <v>#N/A</v>
      </c>
    </row>
    <row r="372" spans="1:61">
      <c r="A372">
        <v>371</v>
      </c>
      <c r="B372">
        <v>1002517364</v>
      </c>
      <c r="C372">
        <v>3</v>
      </c>
      <c r="D372" t="s">
        <v>49</v>
      </c>
      <c r="E372">
        <v>4</v>
      </c>
      <c r="F372" t="s">
        <v>253</v>
      </c>
      <c r="G372" t="s">
        <v>969</v>
      </c>
      <c r="H372" t="s">
        <v>970</v>
      </c>
      <c r="I372" t="s">
        <v>213</v>
      </c>
      <c r="J372" t="s">
        <v>214</v>
      </c>
      <c r="K372" t="s">
        <v>149</v>
      </c>
      <c r="M372" t="s">
        <v>76</v>
      </c>
      <c r="N372" t="s">
        <v>216</v>
      </c>
      <c r="O372" s="57">
        <v>46244.465787037036</v>
      </c>
      <c r="P372" s="57">
        <v>46244.557812500003</v>
      </c>
      <c r="Q372">
        <v>69358089</v>
      </c>
      <c r="S372">
        <v>142212126153</v>
      </c>
      <c r="T372" t="s">
        <v>3602</v>
      </c>
      <c r="U372" t="s">
        <v>6486</v>
      </c>
      <c r="V372" t="s">
        <v>6487</v>
      </c>
      <c r="Z372">
        <v>109.132043</v>
      </c>
      <c r="AA372">
        <v>-6.8589640000000003</v>
      </c>
      <c r="AB372" t="s">
        <v>3605</v>
      </c>
      <c r="AC372" t="s">
        <v>226</v>
      </c>
      <c r="AL372" t="s">
        <v>218</v>
      </c>
      <c r="AM372" t="s">
        <v>6488</v>
      </c>
      <c r="AN372" t="s">
        <v>6</v>
      </c>
      <c r="AO372" s="57">
        <v>46303.486157407409</v>
      </c>
      <c r="AR372" t="s">
        <v>219</v>
      </c>
      <c r="AS372" t="s">
        <v>220</v>
      </c>
      <c r="AT372" t="s">
        <v>231</v>
      </c>
      <c r="AU372">
        <v>20260810</v>
      </c>
      <c r="AV372" t="s">
        <v>222</v>
      </c>
      <c r="AW372" t="s">
        <v>566</v>
      </c>
      <c r="AX372" t="s">
        <v>223</v>
      </c>
      <c r="BA372" s="57">
        <v>46244.291666666664</v>
      </c>
      <c r="BB372" t="s">
        <v>6488</v>
      </c>
      <c r="BC372">
        <v>2026</v>
      </c>
      <c r="BD372">
        <v>8</v>
      </c>
      <c r="BE372">
        <v>10</v>
      </c>
      <c r="BF372" s="6">
        <f t="shared" si="15"/>
        <v>46244</v>
      </c>
      <c r="BG372">
        <f t="shared" si="16"/>
        <v>-0.29166666666424135</v>
      </c>
      <c r="BH372" t="str">
        <f t="shared" si="17"/>
        <v>COMPLY</v>
      </c>
      <c r="BI372" t="e">
        <f>VLOOKUP(H372,Sheet2!$A$1:$B$270,2,FALSE)</f>
        <v>#N/A</v>
      </c>
    </row>
    <row r="373" spans="1:61">
      <c r="A373">
        <v>372</v>
      </c>
      <c r="B373">
        <v>1002517006</v>
      </c>
      <c r="C373">
        <v>3</v>
      </c>
      <c r="D373" t="s">
        <v>38</v>
      </c>
      <c r="E373">
        <v>5</v>
      </c>
      <c r="F373" t="s">
        <v>92</v>
      </c>
      <c r="G373" t="s">
        <v>94</v>
      </c>
      <c r="H373" t="s">
        <v>478</v>
      </c>
      <c r="I373" t="s">
        <v>213</v>
      </c>
      <c r="J373" t="s">
        <v>214</v>
      </c>
      <c r="K373" t="s">
        <v>149</v>
      </c>
      <c r="L373" t="s">
        <v>215</v>
      </c>
      <c r="M373" t="s">
        <v>76</v>
      </c>
      <c r="N373" t="s">
        <v>216</v>
      </c>
      <c r="O373" s="57">
        <v>46244.388854166667</v>
      </c>
      <c r="P373" s="57">
        <v>46244.686585648145</v>
      </c>
      <c r="Q373">
        <v>69362103</v>
      </c>
      <c r="S373">
        <v>152634205526</v>
      </c>
      <c r="T373" t="s">
        <v>6489</v>
      </c>
      <c r="U373" t="s">
        <v>6490</v>
      </c>
      <c r="V373" t="s">
        <v>6491</v>
      </c>
      <c r="Z373">
        <v>111.22532699999999</v>
      </c>
      <c r="AA373">
        <v>-7.4103079999999997</v>
      </c>
      <c r="AB373" t="s">
        <v>6492</v>
      </c>
      <c r="AC373" t="s">
        <v>237</v>
      </c>
      <c r="AL373" t="s">
        <v>218</v>
      </c>
      <c r="AM373" t="s">
        <v>6493</v>
      </c>
      <c r="AN373" t="s">
        <v>6</v>
      </c>
      <c r="AO373" s="57">
        <v>46303.392835648148</v>
      </c>
      <c r="AP373" s="57">
        <v>46245.333333333336</v>
      </c>
      <c r="AR373" t="s">
        <v>219</v>
      </c>
      <c r="AS373" t="s">
        <v>220</v>
      </c>
      <c r="AT373" t="s">
        <v>231</v>
      </c>
      <c r="AU373">
        <v>20260810</v>
      </c>
      <c r="AV373" t="s">
        <v>222</v>
      </c>
      <c r="AW373" t="s">
        <v>1056</v>
      </c>
      <c r="AX373" t="s">
        <v>223</v>
      </c>
      <c r="BA373" s="57">
        <v>46245.333333333336</v>
      </c>
      <c r="BB373" t="s">
        <v>6493</v>
      </c>
      <c r="BC373">
        <v>2026</v>
      </c>
      <c r="BD373">
        <v>8</v>
      </c>
      <c r="BE373">
        <v>10</v>
      </c>
      <c r="BF373" s="6">
        <f t="shared" si="15"/>
        <v>46244</v>
      </c>
      <c r="BG373">
        <f t="shared" si="16"/>
        <v>-1.3333333333357587</v>
      </c>
      <c r="BH373" t="str">
        <f t="shared" si="17"/>
        <v>COMPLY</v>
      </c>
      <c r="BI373" t="str">
        <f>VLOOKUP(H373,Sheet2!$A$1:$B$270,2,FALSE)</f>
        <v>MADIUN</v>
      </c>
    </row>
    <row r="374" spans="1:61">
      <c r="A374">
        <v>373</v>
      </c>
      <c r="B374">
        <v>1002512894</v>
      </c>
      <c r="C374">
        <v>3</v>
      </c>
      <c r="D374" t="s">
        <v>55</v>
      </c>
      <c r="E374">
        <v>5</v>
      </c>
      <c r="F374" t="s">
        <v>228</v>
      </c>
      <c r="G374" t="s">
        <v>121</v>
      </c>
      <c r="H374" t="s">
        <v>344</v>
      </c>
      <c r="I374" t="s">
        <v>213</v>
      </c>
      <c r="J374" t="s">
        <v>214</v>
      </c>
      <c r="K374" t="s">
        <v>149</v>
      </c>
      <c r="M374" t="s">
        <v>76</v>
      </c>
      <c r="N374" t="s">
        <v>216</v>
      </c>
      <c r="O374" s="57">
        <v>46240.643657407411</v>
      </c>
      <c r="P374" s="57">
        <v>46240.727766203701</v>
      </c>
      <c r="Q374">
        <v>69298619</v>
      </c>
      <c r="S374">
        <v>152434913493</v>
      </c>
      <c r="T374" t="s">
        <v>2236</v>
      </c>
      <c r="U374" t="s">
        <v>2237</v>
      </c>
      <c r="V374" t="s">
        <v>2238</v>
      </c>
      <c r="Z374">
        <v>113.209640110584</v>
      </c>
      <c r="AA374">
        <v>-7.06344143783154</v>
      </c>
      <c r="AB374" t="s">
        <v>2239</v>
      </c>
      <c r="AC374" t="s">
        <v>230</v>
      </c>
      <c r="AL374" t="s">
        <v>218</v>
      </c>
      <c r="AM374" t="s">
        <v>2240</v>
      </c>
      <c r="AN374" t="s">
        <v>6</v>
      </c>
      <c r="AO374" s="57">
        <v>46181.652824074074</v>
      </c>
      <c r="AR374" t="s">
        <v>219</v>
      </c>
      <c r="AS374" t="s">
        <v>345</v>
      </c>
      <c r="AT374" t="s">
        <v>231</v>
      </c>
      <c r="AU374">
        <v>20260806</v>
      </c>
      <c r="AV374" t="s">
        <v>222</v>
      </c>
      <c r="AW374" t="s">
        <v>568</v>
      </c>
      <c r="AX374" t="s">
        <v>223</v>
      </c>
      <c r="BA374" s="57">
        <v>46240.291666666664</v>
      </c>
      <c r="BB374" t="s">
        <v>2240</v>
      </c>
      <c r="BC374">
        <v>2026</v>
      </c>
      <c r="BD374">
        <v>8</v>
      </c>
      <c r="BE374">
        <v>6</v>
      </c>
      <c r="BF374" s="6">
        <f t="shared" si="15"/>
        <v>46240</v>
      </c>
      <c r="BG374">
        <f t="shared" si="16"/>
        <v>-0.29166666666424135</v>
      </c>
      <c r="BH374" t="str">
        <f t="shared" si="17"/>
        <v>COMPLY</v>
      </c>
      <c r="BI374" t="str">
        <f>VLOOKUP(H374,Sheet2!$A$1:$B$270,2,FALSE)</f>
        <v>MADURA</v>
      </c>
    </row>
    <row r="375" spans="1:61">
      <c r="A375">
        <v>374</v>
      </c>
      <c r="B375">
        <v>1002510565</v>
      </c>
      <c r="C375">
        <v>3</v>
      </c>
      <c r="D375" t="s">
        <v>45</v>
      </c>
      <c r="E375">
        <v>5</v>
      </c>
      <c r="F375" t="s">
        <v>211</v>
      </c>
      <c r="G375" t="s">
        <v>112</v>
      </c>
      <c r="H375" t="s">
        <v>269</v>
      </c>
      <c r="I375" t="s">
        <v>213</v>
      </c>
      <c r="J375" t="s">
        <v>214</v>
      </c>
      <c r="K375" t="s">
        <v>149</v>
      </c>
      <c r="L375" t="s">
        <v>215</v>
      </c>
      <c r="M375" t="s">
        <v>76</v>
      </c>
      <c r="N375" t="s">
        <v>216</v>
      </c>
      <c r="O375" s="57">
        <v>46239.563842592594</v>
      </c>
      <c r="P375" s="57">
        <v>46241.599444444444</v>
      </c>
      <c r="Q375">
        <v>69359155</v>
      </c>
      <c r="S375">
        <v>172601796082</v>
      </c>
      <c r="T375" t="s">
        <v>2241</v>
      </c>
      <c r="U375" t="s">
        <v>2242</v>
      </c>
      <c r="V375" t="s">
        <v>2243</v>
      </c>
      <c r="Z375">
        <v>116.142519862084</v>
      </c>
      <c r="AA375">
        <v>-8.5480137834756302</v>
      </c>
      <c r="AB375" t="s">
        <v>2244</v>
      </c>
      <c r="AC375" t="s">
        <v>237</v>
      </c>
      <c r="AL375" t="s">
        <v>218</v>
      </c>
      <c r="AM375" t="s">
        <v>1247</v>
      </c>
      <c r="AN375" t="s">
        <v>6</v>
      </c>
      <c r="AO375" s="57">
        <v>46150.56925925926</v>
      </c>
      <c r="AP375" s="57">
        <v>46241.333333333336</v>
      </c>
      <c r="AR375" t="s">
        <v>219</v>
      </c>
      <c r="AS375" t="s">
        <v>220</v>
      </c>
      <c r="AT375" t="s">
        <v>231</v>
      </c>
      <c r="AU375">
        <v>20260807</v>
      </c>
      <c r="AV375" t="s">
        <v>222</v>
      </c>
      <c r="AW375" t="s">
        <v>1069</v>
      </c>
      <c r="AX375" t="s">
        <v>223</v>
      </c>
      <c r="BA375" s="57">
        <v>46241.333333333336</v>
      </c>
      <c r="BB375" t="s">
        <v>1247</v>
      </c>
      <c r="BC375">
        <v>2026</v>
      </c>
      <c r="BD375">
        <v>8</v>
      </c>
      <c r="BE375">
        <v>7</v>
      </c>
      <c r="BF375" s="6">
        <f t="shared" si="15"/>
        <v>46241</v>
      </c>
      <c r="BG375">
        <f t="shared" si="16"/>
        <v>-0.33333333333575865</v>
      </c>
      <c r="BH375" t="str">
        <f t="shared" si="17"/>
        <v>COMPLY</v>
      </c>
      <c r="BI375" t="str">
        <f>VLOOKUP(H375,Sheet2!$A$1:$B$270,2,FALSE)</f>
        <v>MATARAM</v>
      </c>
    </row>
    <row r="376" spans="1:61">
      <c r="A376">
        <v>375</v>
      </c>
      <c r="B376">
        <v>1002513019</v>
      </c>
      <c r="C376">
        <v>3</v>
      </c>
      <c r="D376" t="s">
        <v>51</v>
      </c>
      <c r="E376">
        <v>4</v>
      </c>
      <c r="F376" t="s">
        <v>275</v>
      </c>
      <c r="G376" t="s">
        <v>275</v>
      </c>
      <c r="H376" t="s">
        <v>987</v>
      </c>
      <c r="I376" t="s">
        <v>213</v>
      </c>
      <c r="J376" t="s">
        <v>214</v>
      </c>
      <c r="K376" t="s">
        <v>149</v>
      </c>
      <c r="M376" t="s">
        <v>76</v>
      </c>
      <c r="N376" t="s">
        <v>216</v>
      </c>
      <c r="O376" s="57">
        <v>46240.664479166669</v>
      </c>
      <c r="P376" s="57">
        <v>46240.736585648148</v>
      </c>
      <c r="Q376">
        <v>69358544</v>
      </c>
      <c r="S376">
        <v>142401145989</v>
      </c>
      <c r="T376" t="s">
        <v>2245</v>
      </c>
      <c r="U376" t="s">
        <v>2246</v>
      </c>
      <c r="V376" t="s">
        <v>2247</v>
      </c>
      <c r="Z376">
        <v>110.82376465999999</v>
      </c>
      <c r="AA376">
        <v>-6.8016982690000001</v>
      </c>
      <c r="AB376" t="s">
        <v>2248</v>
      </c>
      <c r="AC376" t="s">
        <v>292</v>
      </c>
      <c r="AL376" t="s">
        <v>218</v>
      </c>
      <c r="AM376" t="s">
        <v>2249</v>
      </c>
      <c r="AN376" t="s">
        <v>6</v>
      </c>
      <c r="AO376" s="57">
        <v>46181.673981481479</v>
      </c>
      <c r="AR376" t="s">
        <v>219</v>
      </c>
      <c r="AS376" t="s">
        <v>220</v>
      </c>
      <c r="AT376" t="s">
        <v>231</v>
      </c>
      <c r="AU376">
        <v>20260806</v>
      </c>
      <c r="AV376" t="s">
        <v>222</v>
      </c>
      <c r="AW376" t="s">
        <v>592</v>
      </c>
      <c r="AX376" t="s">
        <v>223</v>
      </c>
      <c r="BA376" s="57">
        <v>46240.291666666664</v>
      </c>
      <c r="BB376" t="s">
        <v>2249</v>
      </c>
      <c r="BC376">
        <v>2026</v>
      </c>
      <c r="BD376">
        <v>8</v>
      </c>
      <c r="BE376">
        <v>6</v>
      </c>
      <c r="BF376" s="6">
        <f t="shared" si="15"/>
        <v>46240</v>
      </c>
      <c r="BG376">
        <f t="shared" si="16"/>
        <v>-0.29166666666424135</v>
      </c>
      <c r="BH376" t="str">
        <f t="shared" si="17"/>
        <v>COMPLY</v>
      </c>
      <c r="BI376" t="e">
        <f>VLOOKUP(H376,Sheet2!$A$1:$B$270,2,FALSE)</f>
        <v>#N/A</v>
      </c>
    </row>
    <row r="377" spans="1:61">
      <c r="A377">
        <v>376</v>
      </c>
      <c r="B377">
        <v>1002513933</v>
      </c>
      <c r="C377">
        <v>3</v>
      </c>
      <c r="D377" t="s">
        <v>45</v>
      </c>
      <c r="E377">
        <v>5</v>
      </c>
      <c r="F377" t="s">
        <v>113</v>
      </c>
      <c r="G377" t="s">
        <v>109</v>
      </c>
      <c r="H377" t="s">
        <v>329</v>
      </c>
      <c r="I377" t="s">
        <v>213</v>
      </c>
      <c r="J377" t="s">
        <v>214</v>
      </c>
      <c r="K377" t="s">
        <v>149</v>
      </c>
      <c r="L377" t="s">
        <v>215</v>
      </c>
      <c r="M377" t="s">
        <v>76</v>
      </c>
      <c r="N377" t="s">
        <v>216</v>
      </c>
      <c r="O377" s="57">
        <v>46241.409675925926</v>
      </c>
      <c r="P377" s="57">
        <v>46244.679270833331</v>
      </c>
      <c r="Q377">
        <v>69360488</v>
      </c>
      <c r="S377">
        <v>172520214431</v>
      </c>
      <c r="T377" t="s">
        <v>5053</v>
      </c>
      <c r="U377" t="s">
        <v>5054</v>
      </c>
      <c r="V377" t="s">
        <v>5055</v>
      </c>
      <c r="Z377">
        <v>124.3112177</v>
      </c>
      <c r="AA377">
        <v>-9.8968697999999993</v>
      </c>
      <c r="AB377" t="s">
        <v>5056</v>
      </c>
      <c r="AC377" t="s">
        <v>237</v>
      </c>
      <c r="AL377" t="s">
        <v>218</v>
      </c>
      <c r="AM377" t="s">
        <v>5057</v>
      </c>
      <c r="AN377" t="s">
        <v>6</v>
      </c>
      <c r="AO377" s="57">
        <v>46211.413402777776</v>
      </c>
      <c r="AP377" s="57">
        <v>46244.333333333336</v>
      </c>
      <c r="AR377" t="s">
        <v>219</v>
      </c>
      <c r="AS377" t="s">
        <v>329</v>
      </c>
      <c r="AT377" t="s">
        <v>221</v>
      </c>
      <c r="AU377">
        <v>20260810</v>
      </c>
      <c r="AV377" t="s">
        <v>222</v>
      </c>
      <c r="AW377" t="s">
        <v>5058</v>
      </c>
      <c r="AX377" t="s">
        <v>223</v>
      </c>
      <c r="BA377" s="57">
        <v>46244.333333333336</v>
      </c>
      <c r="BB377" t="s">
        <v>5057</v>
      </c>
      <c r="BC377">
        <v>2026</v>
      </c>
      <c r="BD377">
        <v>8</v>
      </c>
      <c r="BE377">
        <v>10</v>
      </c>
      <c r="BF377" s="6">
        <f t="shared" si="15"/>
        <v>46244</v>
      </c>
      <c r="BG377">
        <f t="shared" si="16"/>
        <v>-0.33333333333575865</v>
      </c>
      <c r="BH377" t="str">
        <f t="shared" si="17"/>
        <v>COMPLY</v>
      </c>
      <c r="BI377" t="str">
        <f>VLOOKUP(H377,Sheet2!$A$1:$B$270,2,FALSE)</f>
        <v>ATAMBUA</v>
      </c>
    </row>
    <row r="378" spans="1:61">
      <c r="A378">
        <v>377</v>
      </c>
      <c r="B378">
        <v>1002505723</v>
      </c>
      <c r="C378">
        <v>3</v>
      </c>
      <c r="D378" t="s">
        <v>51</v>
      </c>
      <c r="E378">
        <v>4</v>
      </c>
      <c r="F378" t="s">
        <v>235</v>
      </c>
      <c r="G378" t="s">
        <v>594</v>
      </c>
      <c r="H378" t="s">
        <v>920</v>
      </c>
      <c r="I378" t="s">
        <v>213</v>
      </c>
      <c r="J378" t="s">
        <v>214</v>
      </c>
      <c r="K378" t="s">
        <v>149</v>
      </c>
      <c r="L378" t="s">
        <v>215</v>
      </c>
      <c r="M378" t="s">
        <v>76</v>
      </c>
      <c r="N378" t="s">
        <v>216</v>
      </c>
      <c r="O378" s="57">
        <v>46237.42496527778</v>
      </c>
      <c r="P378" s="57">
        <v>46237.673159722224</v>
      </c>
      <c r="Q378">
        <v>69357306</v>
      </c>
      <c r="S378">
        <v>146527605351</v>
      </c>
      <c r="T378" t="s">
        <v>2250</v>
      </c>
      <c r="U378" t="s">
        <v>2251</v>
      </c>
      <c r="V378" t="s">
        <v>2252</v>
      </c>
      <c r="Z378">
        <v>110.81580390000001</v>
      </c>
      <c r="AA378">
        <v>-7.6048957000000001</v>
      </c>
      <c r="AB378" t="s">
        <v>2253</v>
      </c>
      <c r="AC378" t="s">
        <v>237</v>
      </c>
      <c r="AL378" t="s">
        <v>218</v>
      </c>
      <c r="AM378" t="s">
        <v>1480</v>
      </c>
      <c r="AN378" t="s">
        <v>6</v>
      </c>
      <c r="AO378" s="57">
        <v>46089.444699074076</v>
      </c>
      <c r="AP378" s="57">
        <v>46238.333333333336</v>
      </c>
      <c r="AR378" t="s">
        <v>219</v>
      </c>
      <c r="AS378" t="s">
        <v>220</v>
      </c>
      <c r="AT378" t="s">
        <v>231</v>
      </c>
      <c r="AU378">
        <v>20260803</v>
      </c>
      <c r="AV378" t="s">
        <v>222</v>
      </c>
      <c r="AW378" t="s">
        <v>1056</v>
      </c>
      <c r="AX378" t="s">
        <v>223</v>
      </c>
      <c r="BA378" s="57">
        <v>46238.333333333336</v>
      </c>
      <c r="BB378" t="s">
        <v>1480</v>
      </c>
      <c r="BC378">
        <v>2026</v>
      </c>
      <c r="BD378">
        <v>8</v>
      </c>
      <c r="BE378">
        <v>3</v>
      </c>
      <c r="BF378" s="6">
        <f t="shared" si="15"/>
        <v>46237</v>
      </c>
      <c r="BG378">
        <f t="shared" si="16"/>
        <v>-1.3333333333357587</v>
      </c>
      <c r="BH378" t="str">
        <f t="shared" si="17"/>
        <v>COMPLY</v>
      </c>
      <c r="BI378" t="e">
        <f>VLOOKUP(H378,Sheet2!$A$1:$B$270,2,FALSE)</f>
        <v>#N/A</v>
      </c>
    </row>
    <row r="379" spans="1:61">
      <c r="A379">
        <v>378</v>
      </c>
      <c r="B379">
        <v>1002512835</v>
      </c>
      <c r="C379">
        <v>3</v>
      </c>
      <c r="D379" t="s">
        <v>59</v>
      </c>
      <c r="E379">
        <v>4</v>
      </c>
      <c r="F379" t="s">
        <v>573</v>
      </c>
      <c r="G379" t="s">
        <v>1046</v>
      </c>
      <c r="H379" t="s">
        <v>1047</v>
      </c>
      <c r="I379" t="s">
        <v>213</v>
      </c>
      <c r="J379" t="s">
        <v>214</v>
      </c>
      <c r="K379" t="s">
        <v>149</v>
      </c>
      <c r="M379" t="s">
        <v>1004</v>
      </c>
      <c r="N379" t="s">
        <v>216</v>
      </c>
      <c r="O379" s="57">
        <v>46240.632777777777</v>
      </c>
      <c r="P379" s="57">
        <v>46241.611643518518</v>
      </c>
      <c r="Q379">
        <v>69360139</v>
      </c>
      <c r="S379">
        <v>143135115037</v>
      </c>
      <c r="T379" t="s">
        <v>1544</v>
      </c>
      <c r="Z379">
        <v>110.42143016140901</v>
      </c>
      <c r="AA379">
        <v>-8.0286884557070994</v>
      </c>
      <c r="AB379" t="s">
        <v>1547</v>
      </c>
      <c r="AC379" t="s">
        <v>293</v>
      </c>
      <c r="AO379" s="57">
        <v>46181.642870370371</v>
      </c>
      <c r="AR379" t="s">
        <v>6</v>
      </c>
      <c r="AS379" t="s">
        <v>1048</v>
      </c>
      <c r="AT379" t="s">
        <v>231</v>
      </c>
      <c r="AV379" t="s">
        <v>5059</v>
      </c>
      <c r="AW379" t="s">
        <v>592</v>
      </c>
      <c r="AX379" t="s">
        <v>223</v>
      </c>
      <c r="BF379" s="6" t="e">
        <f t="shared" si="15"/>
        <v>#NUM!</v>
      </c>
      <c r="BG379" t="e">
        <f t="shared" si="16"/>
        <v>#NUM!</v>
      </c>
      <c r="BH379" t="e">
        <f t="shared" si="17"/>
        <v>#NUM!</v>
      </c>
      <c r="BI379" t="e">
        <f>VLOOKUP(H379,Sheet2!$A$1:$B$270,2,FALSE)</f>
        <v>#N/A</v>
      </c>
    </row>
    <row r="380" spans="1:61">
      <c r="A380">
        <v>379</v>
      </c>
      <c r="B380">
        <v>1002518620</v>
      </c>
      <c r="C380">
        <v>3</v>
      </c>
      <c r="D380" t="s">
        <v>34</v>
      </c>
      <c r="E380">
        <v>5</v>
      </c>
      <c r="F380" t="s">
        <v>580</v>
      </c>
      <c r="G380" t="s">
        <v>82</v>
      </c>
      <c r="H380" t="s">
        <v>536</v>
      </c>
      <c r="I380" t="s">
        <v>213</v>
      </c>
      <c r="J380" t="s">
        <v>214</v>
      </c>
      <c r="K380" t="s">
        <v>149</v>
      </c>
      <c r="M380" t="s">
        <v>76</v>
      </c>
      <c r="N380" t="s">
        <v>216</v>
      </c>
      <c r="O380" s="57">
        <v>46244.729467592595</v>
      </c>
      <c r="P380" s="57">
        <v>46244.859907407408</v>
      </c>
      <c r="Q380">
        <v>69358353</v>
      </c>
      <c r="S380">
        <v>172404695128</v>
      </c>
      <c r="T380" t="s">
        <v>3342</v>
      </c>
      <c r="U380" t="s">
        <v>3343</v>
      </c>
      <c r="V380" t="s">
        <v>6494</v>
      </c>
      <c r="Z380">
        <v>115.5149833</v>
      </c>
      <c r="AA380">
        <v>-8.4994475000000005</v>
      </c>
      <c r="AB380" t="s">
        <v>3345</v>
      </c>
      <c r="AC380" t="s">
        <v>230</v>
      </c>
      <c r="AL380" t="s">
        <v>218</v>
      </c>
      <c r="AM380" t="s">
        <v>6495</v>
      </c>
      <c r="AN380" t="s">
        <v>6</v>
      </c>
      <c r="AO380" s="57">
        <v>46303.736030092594</v>
      </c>
      <c r="AR380" t="s">
        <v>219</v>
      </c>
      <c r="AS380" t="s">
        <v>1118</v>
      </c>
      <c r="AT380" t="s">
        <v>231</v>
      </c>
      <c r="AU380">
        <v>20260810</v>
      </c>
      <c r="AV380" t="s">
        <v>222</v>
      </c>
      <c r="AW380" t="s">
        <v>657</v>
      </c>
      <c r="AX380" t="s">
        <v>223</v>
      </c>
      <c r="BA380" s="57">
        <v>46244.291666666664</v>
      </c>
      <c r="BB380" t="s">
        <v>6495</v>
      </c>
      <c r="BC380">
        <v>2026</v>
      </c>
      <c r="BD380">
        <v>8</v>
      </c>
      <c r="BE380">
        <v>10</v>
      </c>
      <c r="BF380" s="6">
        <f t="shared" si="15"/>
        <v>46244</v>
      </c>
      <c r="BG380">
        <f t="shared" si="16"/>
        <v>-0.29166666666424135</v>
      </c>
      <c r="BH380" t="str">
        <f t="shared" si="17"/>
        <v>COMPLY</v>
      </c>
      <c r="BI380" t="str">
        <f>VLOOKUP(H380,Sheet2!$A$1:$B$270,2,FALSE)</f>
        <v>KLUNGKUNG</v>
      </c>
    </row>
    <row r="381" spans="1:61">
      <c r="A381">
        <v>380</v>
      </c>
      <c r="B381">
        <v>1002510485</v>
      </c>
      <c r="C381">
        <v>3</v>
      </c>
      <c r="D381" t="s">
        <v>59</v>
      </c>
      <c r="E381">
        <v>4</v>
      </c>
      <c r="F381" t="s">
        <v>243</v>
      </c>
      <c r="G381" t="s">
        <v>262</v>
      </c>
      <c r="H381" t="s">
        <v>263</v>
      </c>
      <c r="I381" t="s">
        <v>213</v>
      </c>
      <c r="J381" t="s">
        <v>214</v>
      </c>
      <c r="K381" t="s">
        <v>149</v>
      </c>
      <c r="L381" t="s">
        <v>215</v>
      </c>
      <c r="M381" t="s">
        <v>76</v>
      </c>
      <c r="N381" t="s">
        <v>216</v>
      </c>
      <c r="O381" s="57">
        <v>46239.552037037036</v>
      </c>
      <c r="P381" s="57">
        <v>46240.618854166663</v>
      </c>
      <c r="Q381">
        <v>69359150</v>
      </c>
      <c r="S381">
        <v>141373127400</v>
      </c>
      <c r="T381" t="s">
        <v>2255</v>
      </c>
      <c r="U381" t="s">
        <v>2256</v>
      </c>
      <c r="V381" t="s">
        <v>2257</v>
      </c>
      <c r="Z381">
        <v>109.9151334</v>
      </c>
      <c r="AA381">
        <v>-7.3044403000000004</v>
      </c>
      <c r="AB381" t="s">
        <v>2258</v>
      </c>
      <c r="AC381" t="s">
        <v>237</v>
      </c>
      <c r="AL381" t="s">
        <v>218</v>
      </c>
      <c r="AM381" t="s">
        <v>2259</v>
      </c>
      <c r="AN381" t="s">
        <v>6</v>
      </c>
      <c r="AO381" s="57">
        <v>46150.559479166666</v>
      </c>
      <c r="AP381" s="57">
        <v>46240.541666666664</v>
      </c>
      <c r="AR381" t="s">
        <v>219</v>
      </c>
      <c r="AS381" t="s">
        <v>220</v>
      </c>
      <c r="AT381" t="s">
        <v>231</v>
      </c>
      <c r="AU381">
        <v>20260806</v>
      </c>
      <c r="AV381" t="s">
        <v>222</v>
      </c>
      <c r="AW381" t="s">
        <v>1056</v>
      </c>
      <c r="AX381" t="s">
        <v>223</v>
      </c>
      <c r="BA381" s="57">
        <v>46240.541666666664</v>
      </c>
      <c r="BB381" t="s">
        <v>2259</v>
      </c>
      <c r="BC381">
        <v>2026</v>
      </c>
      <c r="BD381">
        <v>8</v>
      </c>
      <c r="BE381">
        <v>6</v>
      </c>
      <c r="BF381" s="6">
        <f t="shared" si="15"/>
        <v>46240</v>
      </c>
      <c r="BG381">
        <f t="shared" si="16"/>
        <v>-0.54166666666424135</v>
      </c>
      <c r="BH381" t="str">
        <f t="shared" si="17"/>
        <v>COMPLY</v>
      </c>
      <c r="BI381" t="e">
        <f>VLOOKUP(H381,Sheet2!$A$1:$B$270,2,FALSE)</f>
        <v>#N/A</v>
      </c>
    </row>
    <row r="382" spans="1:61">
      <c r="A382">
        <v>381</v>
      </c>
      <c r="B382">
        <v>1002515894</v>
      </c>
      <c r="C382">
        <v>3</v>
      </c>
      <c r="D382" t="s">
        <v>49</v>
      </c>
      <c r="E382">
        <v>4</v>
      </c>
      <c r="F382" t="s">
        <v>253</v>
      </c>
      <c r="G382" t="s">
        <v>256</v>
      </c>
      <c r="H382" t="s">
        <v>560</v>
      </c>
      <c r="I382" t="s">
        <v>213</v>
      </c>
      <c r="J382" t="s">
        <v>214</v>
      </c>
      <c r="K382" t="s">
        <v>149</v>
      </c>
      <c r="L382" t="s">
        <v>215</v>
      </c>
      <c r="M382" t="s">
        <v>582</v>
      </c>
      <c r="N382" t="s">
        <v>216</v>
      </c>
      <c r="O382" s="57">
        <v>46242.53052083333</v>
      </c>
      <c r="P382" s="57">
        <v>46244.608622685184</v>
      </c>
      <c r="Q382">
        <v>69361431</v>
      </c>
      <c r="S382">
        <v>142283119918</v>
      </c>
      <c r="T382" t="s">
        <v>5060</v>
      </c>
      <c r="U382" t="s">
        <v>5061</v>
      </c>
      <c r="V382" t="s">
        <v>5062</v>
      </c>
      <c r="Z382">
        <v>109.12327380000001</v>
      </c>
      <c r="AA382">
        <v>-7.0014816999999896</v>
      </c>
      <c r="AB382" t="s">
        <v>5063</v>
      </c>
      <c r="AC382" t="s">
        <v>237</v>
      </c>
      <c r="AL382" t="s">
        <v>218</v>
      </c>
      <c r="AM382" t="s">
        <v>5064</v>
      </c>
      <c r="AN382" t="s">
        <v>6</v>
      </c>
      <c r="AO382" s="57">
        <v>46242.538217592592</v>
      </c>
      <c r="AP382" s="57">
        <v>46243.541666666664</v>
      </c>
      <c r="AQ382" t="s">
        <v>930</v>
      </c>
      <c r="AR382" t="s">
        <v>14</v>
      </c>
      <c r="AS382" t="s">
        <v>220</v>
      </c>
      <c r="AT382" t="s">
        <v>231</v>
      </c>
      <c r="AV382" t="s">
        <v>6496</v>
      </c>
      <c r="AW382" t="s">
        <v>1060</v>
      </c>
      <c r="AX382" t="s">
        <v>223</v>
      </c>
      <c r="BA382" s="57">
        <v>46243.541666666664</v>
      </c>
      <c r="BB382" t="s">
        <v>5064</v>
      </c>
      <c r="BF382" s="6" t="e">
        <f t="shared" si="15"/>
        <v>#NUM!</v>
      </c>
      <c r="BG382" t="e">
        <f t="shared" si="16"/>
        <v>#NUM!</v>
      </c>
      <c r="BH382" t="e">
        <f t="shared" si="17"/>
        <v>#NUM!</v>
      </c>
      <c r="BI382" t="e">
        <f>VLOOKUP(H382,Sheet2!$A$1:$B$270,2,FALSE)</f>
        <v>#N/A</v>
      </c>
    </row>
    <row r="383" spans="1:61">
      <c r="A383">
        <v>382</v>
      </c>
      <c r="B383">
        <v>1002506129</v>
      </c>
      <c r="C383">
        <v>3</v>
      </c>
      <c r="D383" t="s">
        <v>55</v>
      </c>
      <c r="E383">
        <v>5</v>
      </c>
      <c r="F383" t="s">
        <v>267</v>
      </c>
      <c r="G383" t="s">
        <v>122</v>
      </c>
      <c r="H383" t="s">
        <v>350</v>
      </c>
      <c r="I383" t="s">
        <v>213</v>
      </c>
      <c r="J383" t="s">
        <v>214</v>
      </c>
      <c r="K383" t="s">
        <v>149</v>
      </c>
      <c r="M383" t="s">
        <v>76</v>
      </c>
      <c r="N383" t="s">
        <v>216</v>
      </c>
      <c r="O383" s="57">
        <v>46237.57267361111</v>
      </c>
      <c r="P383" s="57">
        <v>46237.667222222219</v>
      </c>
      <c r="Q383">
        <v>69356780</v>
      </c>
      <c r="S383">
        <v>152443206745</v>
      </c>
      <c r="T383" t="s">
        <v>2260</v>
      </c>
      <c r="U383" t="s">
        <v>2261</v>
      </c>
      <c r="V383" t="s">
        <v>2262</v>
      </c>
      <c r="Z383">
        <v>112.4450432</v>
      </c>
      <c r="AA383">
        <v>-7.2681991999999997</v>
      </c>
      <c r="AB383" t="s">
        <v>2263</v>
      </c>
      <c r="AC383" t="s">
        <v>217</v>
      </c>
      <c r="AL383" t="s">
        <v>218</v>
      </c>
      <c r="AM383" t="s">
        <v>2264</v>
      </c>
      <c r="AN383" t="s">
        <v>6</v>
      </c>
      <c r="AO383" s="57">
        <v>46089.580300925925</v>
      </c>
      <c r="AR383" t="s">
        <v>219</v>
      </c>
      <c r="AS383" t="s">
        <v>933</v>
      </c>
      <c r="AT383" t="s">
        <v>231</v>
      </c>
      <c r="AU383">
        <v>20260803</v>
      </c>
      <c r="AV383" t="s">
        <v>222</v>
      </c>
      <c r="AW383" t="s">
        <v>567</v>
      </c>
      <c r="AX383" t="s">
        <v>223</v>
      </c>
      <c r="BA383" s="57">
        <v>46237.291666666664</v>
      </c>
      <c r="BB383" t="s">
        <v>2264</v>
      </c>
      <c r="BC383">
        <v>2026</v>
      </c>
      <c r="BD383">
        <v>8</v>
      </c>
      <c r="BE383">
        <v>3</v>
      </c>
      <c r="BF383" s="6">
        <f t="shared" si="15"/>
        <v>46237</v>
      </c>
      <c r="BG383">
        <f t="shared" si="16"/>
        <v>-0.29166666666424135</v>
      </c>
      <c r="BH383" t="str">
        <f t="shared" si="17"/>
        <v>COMPLY</v>
      </c>
      <c r="BI383" t="str">
        <f>VLOOKUP(H383,Sheet2!$A$1:$B$270,2,FALSE)</f>
        <v>GRESIK</v>
      </c>
    </row>
    <row r="384" spans="1:61">
      <c r="A384">
        <v>383</v>
      </c>
      <c r="B384">
        <v>1002516177</v>
      </c>
      <c r="C384">
        <v>3</v>
      </c>
      <c r="D384" t="s">
        <v>59</v>
      </c>
      <c r="E384">
        <v>4</v>
      </c>
      <c r="F384" t="s">
        <v>224</v>
      </c>
      <c r="G384" t="s">
        <v>224</v>
      </c>
      <c r="H384" t="s">
        <v>1019</v>
      </c>
      <c r="I384" t="s">
        <v>213</v>
      </c>
      <c r="J384" t="s">
        <v>214</v>
      </c>
      <c r="K384" t="s">
        <v>149</v>
      </c>
      <c r="L384" t="s">
        <v>215</v>
      </c>
      <c r="M384" t="s">
        <v>225</v>
      </c>
      <c r="N384" t="s">
        <v>216</v>
      </c>
      <c r="O384" s="57">
        <v>46242.705520833333</v>
      </c>
      <c r="P384" s="57">
        <v>46243.545891203707</v>
      </c>
      <c r="Q384">
        <v>69361613</v>
      </c>
      <c r="S384">
        <v>143387115914</v>
      </c>
      <c r="T384" t="s">
        <v>5065</v>
      </c>
      <c r="U384" t="s">
        <v>5066</v>
      </c>
      <c r="V384" t="s">
        <v>5067</v>
      </c>
      <c r="Z384">
        <v>109.09837</v>
      </c>
      <c r="AA384">
        <v>-7.5303769999999997</v>
      </c>
      <c r="AB384" t="s">
        <v>5068</v>
      </c>
      <c r="AC384" t="s">
        <v>237</v>
      </c>
      <c r="AL384" t="s">
        <v>218</v>
      </c>
      <c r="AM384" t="s">
        <v>5069</v>
      </c>
      <c r="AN384" t="s">
        <v>6</v>
      </c>
      <c r="AO384" s="57">
        <v>46242.715532407405</v>
      </c>
      <c r="AP384" s="57">
        <v>46243.541666666664</v>
      </c>
      <c r="AR384" t="s">
        <v>18</v>
      </c>
      <c r="AS384" t="s">
        <v>1020</v>
      </c>
      <c r="AT384" t="s">
        <v>231</v>
      </c>
      <c r="AV384" t="s">
        <v>227</v>
      </c>
      <c r="AW384" t="s">
        <v>1064</v>
      </c>
      <c r="AX384" t="s">
        <v>223</v>
      </c>
      <c r="BA384" s="57">
        <v>46243.541666666664</v>
      </c>
      <c r="BB384" t="s">
        <v>5069</v>
      </c>
      <c r="BF384" s="6" t="e">
        <f t="shared" si="15"/>
        <v>#NUM!</v>
      </c>
      <c r="BG384" t="e">
        <f t="shared" si="16"/>
        <v>#NUM!</v>
      </c>
      <c r="BH384" t="e">
        <f t="shared" si="17"/>
        <v>#NUM!</v>
      </c>
      <c r="BI384" t="e">
        <f>VLOOKUP(H384,Sheet2!$A$1:$B$270,2,FALSE)</f>
        <v>#N/A</v>
      </c>
    </row>
    <row r="385" spans="1:61">
      <c r="A385">
        <v>384</v>
      </c>
      <c r="B385">
        <v>1002509338</v>
      </c>
      <c r="C385">
        <v>3</v>
      </c>
      <c r="D385" t="s">
        <v>55</v>
      </c>
      <c r="E385">
        <v>5</v>
      </c>
      <c r="F385" t="s">
        <v>315</v>
      </c>
      <c r="G385" t="s">
        <v>124</v>
      </c>
      <c r="H385" t="s">
        <v>317</v>
      </c>
      <c r="I385" t="s">
        <v>213</v>
      </c>
      <c r="J385" t="s">
        <v>214</v>
      </c>
      <c r="K385" t="s">
        <v>149</v>
      </c>
      <c r="M385" t="s">
        <v>76</v>
      </c>
      <c r="N385" t="s">
        <v>216</v>
      </c>
      <c r="O385" s="57">
        <v>46238.721597222226</v>
      </c>
      <c r="P385" s="57">
        <v>46238.802245370367</v>
      </c>
      <c r="Q385">
        <v>69358109</v>
      </c>
      <c r="S385">
        <v>152308241272</v>
      </c>
      <c r="T385" t="s">
        <v>2265</v>
      </c>
      <c r="U385" t="s">
        <v>2266</v>
      </c>
      <c r="V385" t="s">
        <v>2267</v>
      </c>
      <c r="Z385">
        <v>112.76560000000001</v>
      </c>
      <c r="AA385">
        <v>-7.3310000000000004</v>
      </c>
      <c r="AB385" t="s">
        <v>2268</v>
      </c>
      <c r="AC385" t="s">
        <v>230</v>
      </c>
      <c r="AL385" t="s">
        <v>218</v>
      </c>
      <c r="AM385" t="s">
        <v>2269</v>
      </c>
      <c r="AN385" t="s">
        <v>6</v>
      </c>
      <c r="AO385" s="57">
        <v>46120.726145833331</v>
      </c>
      <c r="AR385" t="s">
        <v>219</v>
      </c>
      <c r="AS385" t="s">
        <v>668</v>
      </c>
      <c r="AT385" t="s">
        <v>231</v>
      </c>
      <c r="AU385">
        <v>20260804</v>
      </c>
      <c r="AV385" t="s">
        <v>222</v>
      </c>
      <c r="AW385" t="s">
        <v>566</v>
      </c>
      <c r="AX385" t="s">
        <v>223</v>
      </c>
      <c r="BA385" s="57">
        <v>46238.291666666664</v>
      </c>
      <c r="BB385" t="s">
        <v>2269</v>
      </c>
      <c r="BC385">
        <v>2026</v>
      </c>
      <c r="BD385">
        <v>8</v>
      </c>
      <c r="BE385">
        <v>4</v>
      </c>
      <c r="BF385" s="6">
        <f t="shared" si="15"/>
        <v>46238</v>
      </c>
      <c r="BG385">
        <f t="shared" si="16"/>
        <v>-0.29166666666424135</v>
      </c>
      <c r="BH385" t="str">
        <f t="shared" si="17"/>
        <v>COMPLY</v>
      </c>
      <c r="BI385" t="str">
        <f>VLOOKUP(H385,Sheet2!$A$1:$B$270,2,FALSE)</f>
        <v>SURABAYA SELATAN</v>
      </c>
    </row>
    <row r="386" spans="1:61">
      <c r="A386">
        <v>385</v>
      </c>
      <c r="B386">
        <v>1002505520</v>
      </c>
      <c r="C386">
        <v>3</v>
      </c>
      <c r="D386" t="s">
        <v>38</v>
      </c>
      <c r="E386">
        <v>5</v>
      </c>
      <c r="F386" t="s">
        <v>90</v>
      </c>
      <c r="G386" t="s">
        <v>96</v>
      </c>
      <c r="H386" t="s">
        <v>291</v>
      </c>
      <c r="I386" t="s">
        <v>213</v>
      </c>
      <c r="J386" t="s">
        <v>214</v>
      </c>
      <c r="K386" t="s">
        <v>149</v>
      </c>
      <c r="L386" t="s">
        <v>215</v>
      </c>
      <c r="M386" t="s">
        <v>76</v>
      </c>
      <c r="N386" t="s">
        <v>216</v>
      </c>
      <c r="O386" s="57">
        <v>46237.363854166666</v>
      </c>
      <c r="P386" s="57">
        <v>46237.807326388887</v>
      </c>
      <c r="Q386">
        <v>69357182</v>
      </c>
      <c r="S386">
        <v>152608208821</v>
      </c>
      <c r="T386" t="s">
        <v>2270</v>
      </c>
      <c r="U386" t="s">
        <v>2271</v>
      </c>
      <c r="V386" t="s">
        <v>2272</v>
      </c>
      <c r="Z386">
        <v>111.706270815018</v>
      </c>
      <c r="AA386">
        <v>-8.0549025045825502</v>
      </c>
      <c r="AB386" t="s">
        <v>2273</v>
      </c>
      <c r="AC386" t="s">
        <v>237</v>
      </c>
      <c r="AL386" t="s">
        <v>218</v>
      </c>
      <c r="AM386" t="s">
        <v>2274</v>
      </c>
      <c r="AN386" t="s">
        <v>6</v>
      </c>
      <c r="AO386" s="57">
        <v>46089.371631944443</v>
      </c>
      <c r="AP386" s="57">
        <v>46238.333333333336</v>
      </c>
      <c r="AR386" t="s">
        <v>219</v>
      </c>
      <c r="AS386" t="s">
        <v>96</v>
      </c>
      <c r="AT386" t="s">
        <v>231</v>
      </c>
      <c r="AU386">
        <v>20260803</v>
      </c>
      <c r="AV386" t="s">
        <v>222</v>
      </c>
      <c r="AW386" t="s">
        <v>1067</v>
      </c>
      <c r="AX386" t="s">
        <v>223</v>
      </c>
      <c r="BA386" s="57">
        <v>46238.333333333336</v>
      </c>
      <c r="BB386" t="s">
        <v>2274</v>
      </c>
      <c r="BC386">
        <v>2026</v>
      </c>
      <c r="BD386">
        <v>8</v>
      </c>
      <c r="BE386">
        <v>3</v>
      </c>
      <c r="BF386" s="6">
        <f t="shared" si="15"/>
        <v>46237</v>
      </c>
      <c r="BG386">
        <f t="shared" si="16"/>
        <v>-1.3333333333357587</v>
      </c>
      <c r="BH386" t="str">
        <f t="shared" si="17"/>
        <v>COMPLY</v>
      </c>
      <c r="BI386" t="str">
        <f>VLOOKUP(H386,Sheet2!$A$1:$B$270,2,FALSE)</f>
        <v>PONOROGO</v>
      </c>
    </row>
    <row r="387" spans="1:61">
      <c r="A387">
        <v>386</v>
      </c>
      <c r="B387">
        <v>1002514147</v>
      </c>
      <c r="C387">
        <v>3</v>
      </c>
      <c r="D387" t="s">
        <v>34</v>
      </c>
      <c r="E387">
        <v>5</v>
      </c>
      <c r="F387" t="s">
        <v>595</v>
      </c>
      <c r="G387" t="s">
        <v>81</v>
      </c>
      <c r="H387" t="s">
        <v>360</v>
      </c>
      <c r="I387" t="s">
        <v>213</v>
      </c>
      <c r="J387" t="s">
        <v>214</v>
      </c>
      <c r="K387" t="s">
        <v>149</v>
      </c>
      <c r="M387" t="s">
        <v>582</v>
      </c>
      <c r="N387" t="s">
        <v>216</v>
      </c>
      <c r="O387" s="57">
        <v>46241.444166666668</v>
      </c>
      <c r="P387" s="57">
        <v>46243.685706018521</v>
      </c>
      <c r="Q387">
        <v>69360590</v>
      </c>
      <c r="S387">
        <v>172416429234</v>
      </c>
      <c r="T387" t="s">
        <v>4786</v>
      </c>
      <c r="U387" t="s">
        <v>5070</v>
      </c>
      <c r="V387" t="s">
        <v>5071</v>
      </c>
      <c r="Z387">
        <v>115.17276699999999</v>
      </c>
      <c r="AA387">
        <v>-8.6546070000000004</v>
      </c>
      <c r="AB387" t="s">
        <v>4789</v>
      </c>
      <c r="AC387" t="s">
        <v>230</v>
      </c>
      <c r="AL387" t="s">
        <v>218</v>
      </c>
      <c r="AM387" t="s">
        <v>5072</v>
      </c>
      <c r="AN387" t="s">
        <v>6</v>
      </c>
      <c r="AO387" s="57">
        <v>46211.455092592594</v>
      </c>
      <c r="AP387" s="57">
        <v>46242.541666666664</v>
      </c>
      <c r="AR387" t="s">
        <v>14</v>
      </c>
      <c r="AS387" t="s">
        <v>908</v>
      </c>
      <c r="AT387" t="s">
        <v>231</v>
      </c>
      <c r="AV387" t="s">
        <v>5073</v>
      </c>
      <c r="AW387" t="s">
        <v>566</v>
      </c>
      <c r="AX387" t="s">
        <v>223</v>
      </c>
      <c r="BA387" s="57">
        <v>46242.541666666664</v>
      </c>
      <c r="BB387" t="s">
        <v>5072</v>
      </c>
      <c r="BF387" s="6" t="e">
        <f t="shared" ref="BF387:BF450" si="18">DATE(BC387,BD387,BE387)</f>
        <v>#NUM!</v>
      </c>
      <c r="BG387" t="e">
        <f t="shared" ref="BG387:BG450" si="19">BF387-BA387</f>
        <v>#NUM!</v>
      </c>
      <c r="BH387" t="e">
        <f t="shared" ref="BH387:BH450" si="20">IF(BG387=1,"COMPLY",IF(BG387&lt;1,"COMPLY","NOT COMPLY"))</f>
        <v>#NUM!</v>
      </c>
      <c r="BI387" t="str">
        <f>VLOOKUP(H387,Sheet2!$A$1:$B$270,2,FALSE)</f>
        <v>JIMBARAN</v>
      </c>
    </row>
    <row r="388" spans="1:61">
      <c r="A388">
        <v>387</v>
      </c>
      <c r="B388">
        <v>1002515999</v>
      </c>
      <c r="C388">
        <v>3</v>
      </c>
      <c r="D388" t="s">
        <v>45</v>
      </c>
      <c r="E388">
        <v>5</v>
      </c>
      <c r="F388" t="s">
        <v>211</v>
      </c>
      <c r="G388" t="s">
        <v>115</v>
      </c>
      <c r="H388" t="s">
        <v>281</v>
      </c>
      <c r="I388" t="s">
        <v>213</v>
      </c>
      <c r="J388" t="s">
        <v>214</v>
      </c>
      <c r="K388" t="s">
        <v>149</v>
      </c>
      <c r="L388" t="s">
        <v>215</v>
      </c>
      <c r="M388" t="s">
        <v>279</v>
      </c>
      <c r="N388" t="s">
        <v>216</v>
      </c>
      <c r="O388" s="57">
        <v>46242.582592592589</v>
      </c>
      <c r="P388" s="57">
        <v>46244.433912037035</v>
      </c>
      <c r="Q388">
        <v>69361492</v>
      </c>
      <c r="S388">
        <v>172603791350</v>
      </c>
      <c r="T388" t="s">
        <v>5074</v>
      </c>
      <c r="U388" t="s">
        <v>5075</v>
      </c>
      <c r="V388" t="s">
        <v>5076</v>
      </c>
      <c r="Z388">
        <v>106.827153</v>
      </c>
      <c r="AA388">
        <v>-6.1753920000000004</v>
      </c>
      <c r="AB388" t="s">
        <v>5077</v>
      </c>
      <c r="AC388" t="s">
        <v>1059</v>
      </c>
      <c r="AL388" t="s">
        <v>218</v>
      </c>
      <c r="AM388" t="s">
        <v>5078</v>
      </c>
      <c r="AN388" t="s">
        <v>6</v>
      </c>
      <c r="AO388" s="57">
        <v>46242.590624999997</v>
      </c>
      <c r="AP388" s="57">
        <v>46243.541666666664</v>
      </c>
      <c r="AQ388" t="s">
        <v>249</v>
      </c>
      <c r="AR388" t="s">
        <v>280</v>
      </c>
      <c r="AS388" t="s">
        <v>588</v>
      </c>
      <c r="AT388" t="s">
        <v>231</v>
      </c>
      <c r="AV388" t="s">
        <v>6497</v>
      </c>
      <c r="AW388" t="s">
        <v>1060</v>
      </c>
      <c r="AX388" t="s">
        <v>223</v>
      </c>
      <c r="BA388" s="57">
        <v>46243.541666666664</v>
      </c>
      <c r="BB388" t="s">
        <v>5078</v>
      </c>
      <c r="BF388" s="6" t="e">
        <f t="shared" si="18"/>
        <v>#NUM!</v>
      </c>
      <c r="BG388" t="e">
        <f t="shared" si="19"/>
        <v>#NUM!</v>
      </c>
      <c r="BH388" t="e">
        <f t="shared" si="20"/>
        <v>#NUM!</v>
      </c>
      <c r="BI388" t="str">
        <f>VLOOKUP(H388,Sheet2!$A$1:$B$270,2,FALSE)</f>
        <v>SELONG</v>
      </c>
    </row>
    <row r="389" spans="1:61">
      <c r="A389">
        <v>388</v>
      </c>
      <c r="B389">
        <v>1002515816</v>
      </c>
      <c r="C389">
        <v>3</v>
      </c>
      <c r="D389" t="s">
        <v>38</v>
      </c>
      <c r="E389">
        <v>5</v>
      </c>
      <c r="F389" t="s">
        <v>90</v>
      </c>
      <c r="G389" t="s">
        <v>93</v>
      </c>
      <c r="H389" t="s">
        <v>393</v>
      </c>
      <c r="I389" t="s">
        <v>213</v>
      </c>
      <c r="J389" t="s">
        <v>214</v>
      </c>
      <c r="K389" t="s">
        <v>149</v>
      </c>
      <c r="L389" t="s">
        <v>215</v>
      </c>
      <c r="M389" t="s">
        <v>76</v>
      </c>
      <c r="N389" t="s">
        <v>216</v>
      </c>
      <c r="O389" s="57">
        <v>46242.479143518518</v>
      </c>
      <c r="P389" s="57">
        <v>46244.410300925927</v>
      </c>
      <c r="Q389">
        <v>69361362</v>
      </c>
      <c r="S389">
        <v>152615203027</v>
      </c>
      <c r="T389" t="s">
        <v>5079</v>
      </c>
      <c r="U389" t="s">
        <v>5080</v>
      </c>
      <c r="V389" t="s">
        <v>5081</v>
      </c>
      <c r="Z389">
        <v>112.093054912984</v>
      </c>
      <c r="AA389">
        <v>-7.6016279909606004</v>
      </c>
      <c r="AB389" t="s">
        <v>5082</v>
      </c>
      <c r="AC389" t="s">
        <v>217</v>
      </c>
      <c r="AL389" t="s">
        <v>218</v>
      </c>
      <c r="AM389" t="s">
        <v>5083</v>
      </c>
      <c r="AN389" t="s">
        <v>6</v>
      </c>
      <c r="AO389" s="57">
        <v>46242.486076388886</v>
      </c>
      <c r="AP389" s="57">
        <v>46243.333333333336</v>
      </c>
      <c r="AR389" t="s">
        <v>219</v>
      </c>
      <c r="AS389" t="s">
        <v>637</v>
      </c>
      <c r="AT389" t="s">
        <v>231</v>
      </c>
      <c r="AU389">
        <v>20260810</v>
      </c>
      <c r="AV389" t="s">
        <v>222</v>
      </c>
      <c r="AW389" t="s">
        <v>1064</v>
      </c>
      <c r="AX389" t="s">
        <v>223</v>
      </c>
      <c r="BA389" s="57">
        <v>46243.333333333336</v>
      </c>
      <c r="BB389" t="s">
        <v>5083</v>
      </c>
      <c r="BC389">
        <v>2026</v>
      </c>
      <c r="BD389">
        <v>8</v>
      </c>
      <c r="BE389">
        <v>10</v>
      </c>
      <c r="BF389" s="6">
        <f t="shared" si="18"/>
        <v>46244</v>
      </c>
      <c r="BG389">
        <f t="shared" si="19"/>
        <v>0.66666666666424135</v>
      </c>
      <c r="BH389" t="str">
        <f t="shared" si="20"/>
        <v>COMPLY</v>
      </c>
      <c r="BI389" t="str">
        <f>VLOOKUP(H389,Sheet2!$A$1:$B$270,2,FALSE)</f>
        <v>NGANJUK</v>
      </c>
    </row>
    <row r="390" spans="1:61">
      <c r="A390">
        <v>389</v>
      </c>
      <c r="B390">
        <v>1002512336</v>
      </c>
      <c r="C390">
        <v>3</v>
      </c>
      <c r="D390" t="s">
        <v>51</v>
      </c>
      <c r="E390">
        <v>4</v>
      </c>
      <c r="F390" t="s">
        <v>275</v>
      </c>
      <c r="G390" t="s">
        <v>575</v>
      </c>
      <c r="H390" t="s">
        <v>655</v>
      </c>
      <c r="I390" t="s">
        <v>213</v>
      </c>
      <c r="J390" t="s">
        <v>214</v>
      </c>
      <c r="K390" t="s">
        <v>149</v>
      </c>
      <c r="M390" t="s">
        <v>76</v>
      </c>
      <c r="N390" t="s">
        <v>216</v>
      </c>
      <c r="O390" s="57">
        <v>46240.549907407411</v>
      </c>
      <c r="P390" s="57">
        <v>46240.606562499997</v>
      </c>
      <c r="Q390">
        <v>69358101</v>
      </c>
      <c r="S390">
        <v>142516104973</v>
      </c>
      <c r="T390" t="s">
        <v>2275</v>
      </c>
      <c r="U390" t="s">
        <v>2276</v>
      </c>
      <c r="V390" t="s">
        <v>2277</v>
      </c>
      <c r="Z390">
        <v>110.625400927041</v>
      </c>
      <c r="AA390">
        <v>-7.0507905047561996</v>
      </c>
      <c r="AB390" t="s">
        <v>2278</v>
      </c>
      <c r="AC390" t="s">
        <v>293</v>
      </c>
      <c r="AL390" t="s">
        <v>218</v>
      </c>
      <c r="AM390" t="s">
        <v>2279</v>
      </c>
      <c r="AN390" t="s">
        <v>6</v>
      </c>
      <c r="AO390" s="57">
        <v>46181.559259259258</v>
      </c>
      <c r="AR390" t="s">
        <v>219</v>
      </c>
      <c r="AS390" t="s">
        <v>615</v>
      </c>
      <c r="AT390" t="s">
        <v>231</v>
      </c>
      <c r="AU390">
        <v>20260806</v>
      </c>
      <c r="AV390" t="s">
        <v>222</v>
      </c>
      <c r="AW390" t="s">
        <v>947</v>
      </c>
      <c r="AX390" t="s">
        <v>223</v>
      </c>
      <c r="BA390" s="57">
        <v>46240.291666666664</v>
      </c>
      <c r="BB390" t="s">
        <v>2279</v>
      </c>
      <c r="BC390">
        <v>2026</v>
      </c>
      <c r="BD390">
        <v>8</v>
      </c>
      <c r="BE390">
        <v>6</v>
      </c>
      <c r="BF390" s="6">
        <f t="shared" si="18"/>
        <v>46240</v>
      </c>
      <c r="BG390">
        <f t="shared" si="19"/>
        <v>-0.29166666666424135</v>
      </c>
      <c r="BH390" t="str">
        <f t="shared" si="20"/>
        <v>COMPLY</v>
      </c>
      <c r="BI390" t="e">
        <f>VLOOKUP(H390,Sheet2!$A$1:$B$270,2,FALSE)</f>
        <v>#N/A</v>
      </c>
    </row>
    <row r="391" spans="1:61">
      <c r="A391">
        <v>390</v>
      </c>
      <c r="B391">
        <v>1002510325</v>
      </c>
      <c r="C391">
        <v>3</v>
      </c>
      <c r="D391" t="s">
        <v>49</v>
      </c>
      <c r="E391">
        <v>4</v>
      </c>
      <c r="F391" t="s">
        <v>253</v>
      </c>
      <c r="G391" t="s">
        <v>253</v>
      </c>
      <c r="H391" t="s">
        <v>701</v>
      </c>
      <c r="I391" t="s">
        <v>213</v>
      </c>
      <c r="J391" t="s">
        <v>214</v>
      </c>
      <c r="K391" t="s">
        <v>149</v>
      </c>
      <c r="L391" t="s">
        <v>215</v>
      </c>
      <c r="M391" t="s">
        <v>76</v>
      </c>
      <c r="N391" t="s">
        <v>216</v>
      </c>
      <c r="O391" s="57">
        <v>46239.497175925928</v>
      </c>
      <c r="P391" s="57">
        <v>46241.697245370371</v>
      </c>
      <c r="Q391">
        <v>69359047</v>
      </c>
      <c r="S391">
        <v>142280318382</v>
      </c>
      <c r="T391" t="s">
        <v>2280</v>
      </c>
      <c r="U391" t="s">
        <v>2281</v>
      </c>
      <c r="V391" t="s">
        <v>2282</v>
      </c>
      <c r="Z391">
        <v>109.720040011972</v>
      </c>
      <c r="AA391">
        <v>-7.0020679537176997</v>
      </c>
      <c r="AB391" t="s">
        <v>2283</v>
      </c>
      <c r="AC391" t="s">
        <v>237</v>
      </c>
      <c r="AL391" t="s">
        <v>218</v>
      </c>
      <c r="AM391" t="s">
        <v>2284</v>
      </c>
      <c r="AN391" t="s">
        <v>6</v>
      </c>
      <c r="AO391" s="57">
        <v>46150.506828703707</v>
      </c>
      <c r="AP391" s="57">
        <v>46240.333333333336</v>
      </c>
      <c r="AR391" t="s">
        <v>219</v>
      </c>
      <c r="AS391" t="s">
        <v>583</v>
      </c>
      <c r="AT391" t="s">
        <v>231</v>
      </c>
      <c r="AU391">
        <v>20260807</v>
      </c>
      <c r="AV391" t="s">
        <v>222</v>
      </c>
      <c r="AW391" t="s">
        <v>1064</v>
      </c>
      <c r="AX391" t="s">
        <v>223</v>
      </c>
      <c r="BA391" s="57">
        <v>46240.333333333336</v>
      </c>
      <c r="BB391" t="s">
        <v>2284</v>
      </c>
      <c r="BC391">
        <v>2026</v>
      </c>
      <c r="BD391">
        <v>8</v>
      </c>
      <c r="BE391">
        <v>7</v>
      </c>
      <c r="BF391" s="6">
        <f t="shared" si="18"/>
        <v>46241</v>
      </c>
      <c r="BG391">
        <f t="shared" si="19"/>
        <v>0.66666666666424135</v>
      </c>
      <c r="BH391" t="str">
        <f t="shared" si="20"/>
        <v>COMPLY</v>
      </c>
      <c r="BI391" t="e">
        <f>VLOOKUP(H391,Sheet2!$A$1:$B$270,2,FALSE)</f>
        <v>#N/A</v>
      </c>
    </row>
    <row r="392" spans="1:61">
      <c r="A392">
        <v>391</v>
      </c>
      <c r="B392">
        <v>1002518428</v>
      </c>
      <c r="C392">
        <v>3</v>
      </c>
      <c r="D392" t="s">
        <v>49</v>
      </c>
      <c r="E392">
        <v>4</v>
      </c>
      <c r="F392" t="s">
        <v>247</v>
      </c>
      <c r="G392" t="s">
        <v>248</v>
      </c>
      <c r="H392" t="s">
        <v>967</v>
      </c>
      <c r="I392" t="s">
        <v>213</v>
      </c>
      <c r="J392" t="s">
        <v>214</v>
      </c>
      <c r="K392" t="s">
        <v>149</v>
      </c>
      <c r="M392" t="s">
        <v>76</v>
      </c>
      <c r="N392" t="s">
        <v>622</v>
      </c>
      <c r="O392" s="57">
        <v>46244.673368055555</v>
      </c>
      <c r="P392" s="57">
        <v>46244.725104166668</v>
      </c>
      <c r="Q392">
        <v>69359679</v>
      </c>
      <c r="S392">
        <v>142410346072</v>
      </c>
      <c r="T392" t="s">
        <v>2991</v>
      </c>
      <c r="U392" t="s">
        <v>2992</v>
      </c>
      <c r="V392" t="s">
        <v>6498</v>
      </c>
      <c r="Z392">
        <v>110.4451365</v>
      </c>
      <c r="AA392">
        <v>-6.9993068000000003</v>
      </c>
      <c r="AB392" t="s">
        <v>2993</v>
      </c>
      <c r="AC392" t="s">
        <v>293</v>
      </c>
      <c r="AL392" t="s">
        <v>218</v>
      </c>
      <c r="AM392" t="s">
        <v>6499</v>
      </c>
      <c r="AN392" t="s">
        <v>6</v>
      </c>
      <c r="AO392" s="57">
        <v>46303.673692129632</v>
      </c>
      <c r="AR392" t="s">
        <v>219</v>
      </c>
      <c r="AS392" t="s">
        <v>968</v>
      </c>
      <c r="AT392" t="s">
        <v>231</v>
      </c>
      <c r="AU392">
        <v>20260810</v>
      </c>
      <c r="AV392" t="s">
        <v>222</v>
      </c>
      <c r="AW392" t="s">
        <v>577</v>
      </c>
      <c r="AX392" t="s">
        <v>223</v>
      </c>
      <c r="BA392" s="57">
        <v>46244.291666666664</v>
      </c>
      <c r="BB392" t="s">
        <v>6499</v>
      </c>
      <c r="BC392">
        <v>2026</v>
      </c>
      <c r="BD392">
        <v>8</v>
      </c>
      <c r="BE392">
        <v>10</v>
      </c>
      <c r="BF392" s="6">
        <f t="shared" si="18"/>
        <v>46244</v>
      </c>
      <c r="BG392">
        <f t="shared" si="19"/>
        <v>-0.29166666666424135</v>
      </c>
      <c r="BH392" t="str">
        <f t="shared" si="20"/>
        <v>COMPLY</v>
      </c>
      <c r="BI392" t="e">
        <f>VLOOKUP(H392,Sheet2!$A$1:$B$270,2,FALSE)</f>
        <v>#N/A</v>
      </c>
    </row>
    <row r="393" spans="1:61">
      <c r="A393">
        <v>392</v>
      </c>
      <c r="B393">
        <v>1002518732</v>
      </c>
      <c r="C393">
        <v>3</v>
      </c>
      <c r="D393" t="s">
        <v>59</v>
      </c>
      <c r="E393">
        <v>4</v>
      </c>
      <c r="F393" t="s">
        <v>224</v>
      </c>
      <c r="G393" t="s">
        <v>322</v>
      </c>
      <c r="H393" t="s">
        <v>323</v>
      </c>
      <c r="I393" t="s">
        <v>213</v>
      </c>
      <c r="J393" t="s">
        <v>214</v>
      </c>
      <c r="K393" t="s">
        <v>149</v>
      </c>
      <c r="L393" t="s">
        <v>215</v>
      </c>
      <c r="M393" t="s">
        <v>240</v>
      </c>
      <c r="N393" t="s">
        <v>216</v>
      </c>
      <c r="O393" s="57">
        <v>46244.815949074073</v>
      </c>
      <c r="P393" s="57">
        <v>46244.816678240742</v>
      </c>
      <c r="Q393">
        <v>69362811</v>
      </c>
      <c r="S393">
        <v>146372102448</v>
      </c>
      <c r="T393" t="s">
        <v>6500</v>
      </c>
      <c r="U393" t="s">
        <v>6501</v>
      </c>
      <c r="V393" t="s">
        <v>6502</v>
      </c>
      <c r="Z393">
        <v>109.69658699999999</v>
      </c>
      <c r="AA393">
        <v>-7.3951909999999996</v>
      </c>
      <c r="AB393" t="s">
        <v>6503</v>
      </c>
      <c r="AC393" t="s">
        <v>237</v>
      </c>
      <c r="AL393" t="s">
        <v>218</v>
      </c>
      <c r="AM393" t="s">
        <v>6504</v>
      </c>
      <c r="AN393" t="s">
        <v>6</v>
      </c>
      <c r="AO393" s="57">
        <v>46303.819363425922</v>
      </c>
      <c r="AP393" s="57">
        <v>46247.541666666664</v>
      </c>
      <c r="AR393" t="s">
        <v>241</v>
      </c>
      <c r="AS393" t="s">
        <v>220</v>
      </c>
      <c r="AT393" t="s">
        <v>231</v>
      </c>
      <c r="AV393" t="s">
        <v>240</v>
      </c>
      <c r="AW393" t="s">
        <v>1066</v>
      </c>
      <c r="AX393" t="s">
        <v>223</v>
      </c>
      <c r="BA393" s="57">
        <v>46247.541666666664</v>
      </c>
      <c r="BB393" t="s">
        <v>6504</v>
      </c>
      <c r="BF393" s="6" t="e">
        <f t="shared" si="18"/>
        <v>#NUM!</v>
      </c>
      <c r="BG393" t="e">
        <f t="shared" si="19"/>
        <v>#NUM!</v>
      </c>
      <c r="BH393" t="e">
        <f t="shared" si="20"/>
        <v>#NUM!</v>
      </c>
      <c r="BI393" t="e">
        <f>VLOOKUP(H393,Sheet2!$A$1:$B$270,2,FALSE)</f>
        <v>#N/A</v>
      </c>
    </row>
    <row r="394" spans="1:61">
      <c r="A394">
        <v>393</v>
      </c>
      <c r="B394">
        <v>1002505942</v>
      </c>
      <c r="C394">
        <v>3</v>
      </c>
      <c r="D394" t="s">
        <v>55</v>
      </c>
      <c r="E394">
        <v>5</v>
      </c>
      <c r="F394" t="s">
        <v>228</v>
      </c>
      <c r="G394" t="s">
        <v>121</v>
      </c>
      <c r="H394" t="s">
        <v>389</v>
      </c>
      <c r="I394" t="s">
        <v>213</v>
      </c>
      <c r="J394" t="s">
        <v>214</v>
      </c>
      <c r="K394" t="s">
        <v>149</v>
      </c>
      <c r="M394" t="s">
        <v>582</v>
      </c>
      <c r="N394" t="s">
        <v>216</v>
      </c>
      <c r="O394" s="57">
        <v>46237.496840277781</v>
      </c>
      <c r="P394" s="57">
        <v>46240.591400462959</v>
      </c>
      <c r="Q394">
        <v>69357423</v>
      </c>
      <c r="S394">
        <v>152435221607</v>
      </c>
      <c r="T394" t="s">
        <v>2285</v>
      </c>
      <c r="U394" t="s">
        <v>2286</v>
      </c>
      <c r="V394" t="s">
        <v>2287</v>
      </c>
      <c r="Z394">
        <v>112.72248449999999</v>
      </c>
      <c r="AA394">
        <v>-7.1712109000000002</v>
      </c>
      <c r="AB394" t="s">
        <v>2288</v>
      </c>
      <c r="AC394" t="s">
        <v>230</v>
      </c>
      <c r="AL394" t="s">
        <v>218</v>
      </c>
      <c r="AM394" t="s">
        <v>2289</v>
      </c>
      <c r="AN394" t="s">
        <v>6</v>
      </c>
      <c r="AO394" s="57">
        <v>46089.507256944446</v>
      </c>
      <c r="AP394" s="57">
        <v>46238.541666666664</v>
      </c>
      <c r="AQ394" t="s">
        <v>930</v>
      </c>
      <c r="AR394" t="s">
        <v>14</v>
      </c>
      <c r="AS394" t="s">
        <v>220</v>
      </c>
      <c r="AT394" t="s">
        <v>231</v>
      </c>
      <c r="AV394" t="s">
        <v>2290</v>
      </c>
      <c r="AW394" t="s">
        <v>565</v>
      </c>
      <c r="AX394" t="s">
        <v>223</v>
      </c>
      <c r="BA394" s="57">
        <v>46238.541666666664</v>
      </c>
      <c r="BB394" t="s">
        <v>2289</v>
      </c>
      <c r="BF394" s="6" t="e">
        <f t="shared" si="18"/>
        <v>#NUM!</v>
      </c>
      <c r="BG394" t="e">
        <f t="shared" si="19"/>
        <v>#NUM!</v>
      </c>
      <c r="BH394" t="e">
        <f t="shared" si="20"/>
        <v>#NUM!</v>
      </c>
      <c r="BI394" t="str">
        <f>VLOOKUP(H394,Sheet2!$A$1:$B$270,2,FALSE)</f>
        <v>MADURA</v>
      </c>
    </row>
    <row r="395" spans="1:61">
      <c r="A395">
        <v>394</v>
      </c>
      <c r="B395">
        <v>1002510939</v>
      </c>
      <c r="C395">
        <v>3</v>
      </c>
      <c r="D395" t="s">
        <v>38</v>
      </c>
      <c r="E395">
        <v>5</v>
      </c>
      <c r="F395" t="s">
        <v>90</v>
      </c>
      <c r="G395" t="s">
        <v>98</v>
      </c>
      <c r="H395" t="s">
        <v>520</v>
      </c>
      <c r="I395" t="s">
        <v>213</v>
      </c>
      <c r="J395" t="s">
        <v>214</v>
      </c>
      <c r="K395" t="s">
        <v>149</v>
      </c>
      <c r="L395" t="s">
        <v>215</v>
      </c>
      <c r="M395" t="s">
        <v>76</v>
      </c>
      <c r="N395" t="s">
        <v>216</v>
      </c>
      <c r="O395" s="57">
        <v>46239.626342592594</v>
      </c>
      <c r="P395" s="57">
        <v>46240.732766203706</v>
      </c>
      <c r="Q395">
        <v>69359348</v>
      </c>
      <c r="S395">
        <v>152637211079</v>
      </c>
      <c r="T395" t="s">
        <v>2291</v>
      </c>
      <c r="U395" t="s">
        <v>2292</v>
      </c>
      <c r="V395" t="s">
        <v>2293</v>
      </c>
      <c r="Z395">
        <v>111.99661244979001</v>
      </c>
      <c r="AA395">
        <v>-8.1382997294920099</v>
      </c>
      <c r="AB395" t="s">
        <v>2294</v>
      </c>
      <c r="AC395" t="s">
        <v>237</v>
      </c>
      <c r="AL395" t="s">
        <v>218</v>
      </c>
      <c r="AM395" t="s">
        <v>1371</v>
      </c>
      <c r="AN395" t="s">
        <v>6</v>
      </c>
      <c r="AO395" s="57">
        <v>46150.632303240738</v>
      </c>
      <c r="AP395" s="57">
        <v>46240.541666666664</v>
      </c>
      <c r="AR395" t="s">
        <v>219</v>
      </c>
      <c r="AS395" t="s">
        <v>98</v>
      </c>
      <c r="AT395" t="s">
        <v>231</v>
      </c>
      <c r="AU395">
        <v>20260806</v>
      </c>
      <c r="AV395" t="s">
        <v>222</v>
      </c>
      <c r="AW395" t="s">
        <v>1056</v>
      </c>
      <c r="AX395" t="s">
        <v>223</v>
      </c>
      <c r="BA395" s="57">
        <v>46240.541666666664</v>
      </c>
      <c r="BB395" t="s">
        <v>1371</v>
      </c>
      <c r="BC395">
        <v>2026</v>
      </c>
      <c r="BD395">
        <v>8</v>
      </c>
      <c r="BE395">
        <v>6</v>
      </c>
      <c r="BF395" s="6">
        <f t="shared" si="18"/>
        <v>46240</v>
      </c>
      <c r="BG395">
        <f t="shared" si="19"/>
        <v>-0.54166666666424135</v>
      </c>
      <c r="BH395" t="str">
        <f t="shared" si="20"/>
        <v>COMPLY</v>
      </c>
      <c r="BI395" t="str">
        <f>VLOOKUP(H395,Sheet2!$A$1:$B$270,2,FALSE)</f>
        <v>BLITAR</v>
      </c>
    </row>
    <row r="396" spans="1:61">
      <c r="A396">
        <v>395</v>
      </c>
      <c r="B396">
        <v>1002517787</v>
      </c>
      <c r="C396">
        <v>3</v>
      </c>
      <c r="D396" t="s">
        <v>34</v>
      </c>
      <c r="E396">
        <v>5</v>
      </c>
      <c r="F396" t="s">
        <v>595</v>
      </c>
      <c r="G396" t="s">
        <v>83</v>
      </c>
      <c r="H396" t="s">
        <v>232</v>
      </c>
      <c r="I396" t="s">
        <v>213</v>
      </c>
      <c r="J396" t="s">
        <v>214</v>
      </c>
      <c r="K396" t="s">
        <v>149</v>
      </c>
      <c r="M396" t="s">
        <v>559</v>
      </c>
      <c r="N396" t="s">
        <v>216</v>
      </c>
      <c r="O396" s="57">
        <v>46244.56659722222</v>
      </c>
      <c r="P396" s="57">
        <v>46244.596574074072</v>
      </c>
      <c r="Q396">
        <v>69362473</v>
      </c>
      <c r="S396">
        <v>172423221580</v>
      </c>
      <c r="T396" t="s">
        <v>6266</v>
      </c>
      <c r="U396" t="s">
        <v>6267</v>
      </c>
      <c r="Z396">
        <v>115.27735319999999</v>
      </c>
      <c r="AA396">
        <v>-8.5787233000000001</v>
      </c>
      <c r="AB396" t="s">
        <v>6505</v>
      </c>
      <c r="AC396" t="s">
        <v>230</v>
      </c>
      <c r="AO396" s="57">
        <v>46303.569293981483</v>
      </c>
      <c r="AR396" t="s">
        <v>6</v>
      </c>
      <c r="AS396" t="s">
        <v>648</v>
      </c>
      <c r="AT396" t="s">
        <v>231</v>
      </c>
      <c r="AV396" t="s">
        <v>6506</v>
      </c>
      <c r="AW396" t="s">
        <v>566</v>
      </c>
      <c r="AX396" t="s">
        <v>223</v>
      </c>
      <c r="BF396" s="6" t="e">
        <f t="shared" si="18"/>
        <v>#NUM!</v>
      </c>
      <c r="BG396" t="e">
        <f t="shared" si="19"/>
        <v>#NUM!</v>
      </c>
      <c r="BH396" t="e">
        <f t="shared" si="20"/>
        <v>#NUM!</v>
      </c>
      <c r="BI396" t="str">
        <f>VLOOKUP(H396,Sheet2!$A$1:$B$270,2,FALSE)</f>
        <v>SANUR</v>
      </c>
    </row>
    <row r="397" spans="1:61">
      <c r="A397">
        <v>396</v>
      </c>
      <c r="B397">
        <v>1002517395</v>
      </c>
      <c r="C397">
        <v>3</v>
      </c>
      <c r="D397" t="s">
        <v>49</v>
      </c>
      <c r="E397">
        <v>4</v>
      </c>
      <c r="F397" t="s">
        <v>247</v>
      </c>
      <c r="G397" t="s">
        <v>598</v>
      </c>
      <c r="H397" t="s">
        <v>599</v>
      </c>
      <c r="I397" t="s">
        <v>213</v>
      </c>
      <c r="J397" t="s">
        <v>214</v>
      </c>
      <c r="K397" t="s">
        <v>149</v>
      </c>
      <c r="M397" t="s">
        <v>76</v>
      </c>
      <c r="N397" t="s">
        <v>216</v>
      </c>
      <c r="O397" s="57">
        <v>46244.471342592595</v>
      </c>
      <c r="P397" s="57">
        <v>46244.551458333335</v>
      </c>
      <c r="Q397">
        <v>69361228</v>
      </c>
      <c r="S397">
        <v>142434111364</v>
      </c>
      <c r="T397" t="s">
        <v>5161</v>
      </c>
      <c r="U397" t="s">
        <v>6507</v>
      </c>
      <c r="V397" t="s">
        <v>6508</v>
      </c>
      <c r="Z397">
        <v>110.507481</v>
      </c>
      <c r="AA397">
        <v>-7.3395080000000004</v>
      </c>
      <c r="AB397" t="s">
        <v>5164</v>
      </c>
      <c r="AC397" t="s">
        <v>217</v>
      </c>
      <c r="AL397" t="s">
        <v>218</v>
      </c>
      <c r="AM397" t="s">
        <v>6509</v>
      </c>
      <c r="AN397" t="s">
        <v>6</v>
      </c>
      <c r="AO397" s="57">
        <v>46303.486157407409</v>
      </c>
      <c r="AR397" t="s">
        <v>219</v>
      </c>
      <c r="AS397" t="s">
        <v>220</v>
      </c>
      <c r="AT397" t="s">
        <v>231</v>
      </c>
      <c r="AU397">
        <v>20260810</v>
      </c>
      <c r="AV397" t="s">
        <v>222</v>
      </c>
      <c r="AW397" t="s">
        <v>566</v>
      </c>
      <c r="AX397" t="s">
        <v>223</v>
      </c>
      <c r="BA397" s="57">
        <v>46244.291666666664</v>
      </c>
      <c r="BB397" t="s">
        <v>6509</v>
      </c>
      <c r="BC397">
        <v>2026</v>
      </c>
      <c r="BD397">
        <v>8</v>
      </c>
      <c r="BE397">
        <v>10</v>
      </c>
      <c r="BF397" s="6">
        <f t="shared" si="18"/>
        <v>46244</v>
      </c>
      <c r="BG397">
        <f t="shared" si="19"/>
        <v>-0.29166666666424135</v>
      </c>
      <c r="BH397" t="str">
        <f t="shared" si="20"/>
        <v>COMPLY</v>
      </c>
      <c r="BI397" t="e">
        <f>VLOOKUP(H397,Sheet2!$A$1:$B$270,2,FALSE)</f>
        <v>#N/A</v>
      </c>
    </row>
    <row r="398" spans="1:61">
      <c r="A398">
        <v>397</v>
      </c>
      <c r="B398">
        <v>1002517248</v>
      </c>
      <c r="C398">
        <v>3</v>
      </c>
      <c r="D398" t="s">
        <v>45</v>
      </c>
      <c r="E398">
        <v>5</v>
      </c>
      <c r="F398" t="s">
        <v>211</v>
      </c>
      <c r="G398" t="s">
        <v>115</v>
      </c>
      <c r="H398" t="s">
        <v>281</v>
      </c>
      <c r="I398" t="s">
        <v>213</v>
      </c>
      <c r="J398" t="s">
        <v>214</v>
      </c>
      <c r="K398" t="s">
        <v>149</v>
      </c>
      <c r="L398" t="s">
        <v>215</v>
      </c>
      <c r="M398" t="s">
        <v>76</v>
      </c>
      <c r="N398" t="s">
        <v>216</v>
      </c>
      <c r="O398" s="57">
        <v>46244.43954861111</v>
      </c>
      <c r="P398" s="57">
        <v>46244.762442129628</v>
      </c>
      <c r="Q398">
        <v>69362237</v>
      </c>
      <c r="S398">
        <v>172603791357</v>
      </c>
      <c r="T398" t="s">
        <v>6510</v>
      </c>
      <c r="U398" t="s">
        <v>6511</v>
      </c>
      <c r="V398" t="s">
        <v>6512</v>
      </c>
      <c r="Z398">
        <v>116.345808282494</v>
      </c>
      <c r="AA398">
        <v>-8.6511543781027402</v>
      </c>
      <c r="AB398" t="s">
        <v>6513</v>
      </c>
      <c r="AC398" t="s">
        <v>217</v>
      </c>
      <c r="AL398" t="s">
        <v>218</v>
      </c>
      <c r="AM398" t="s">
        <v>6514</v>
      </c>
      <c r="AN398" t="s">
        <v>6</v>
      </c>
      <c r="AO398" s="57">
        <v>46303.444293981483</v>
      </c>
      <c r="AP398" s="57">
        <v>46245.333333333336</v>
      </c>
      <c r="AR398" t="s">
        <v>219</v>
      </c>
      <c r="AS398" t="s">
        <v>588</v>
      </c>
      <c r="AT398" t="s">
        <v>231</v>
      </c>
      <c r="AU398">
        <v>20260810</v>
      </c>
      <c r="AV398" t="s">
        <v>222</v>
      </c>
      <c r="AW398" t="s">
        <v>959</v>
      </c>
      <c r="AX398" t="s">
        <v>223</v>
      </c>
      <c r="BA398" s="57">
        <v>46245.333333333336</v>
      </c>
      <c r="BB398" t="s">
        <v>6514</v>
      </c>
      <c r="BC398">
        <v>2026</v>
      </c>
      <c r="BD398">
        <v>8</v>
      </c>
      <c r="BE398">
        <v>10</v>
      </c>
      <c r="BF398" s="6">
        <f t="shared" si="18"/>
        <v>46244</v>
      </c>
      <c r="BG398">
        <f t="shared" si="19"/>
        <v>-1.3333333333357587</v>
      </c>
      <c r="BH398" t="str">
        <f t="shared" si="20"/>
        <v>COMPLY</v>
      </c>
      <c r="BI398" t="str">
        <f>VLOOKUP(H398,Sheet2!$A$1:$B$270,2,FALSE)</f>
        <v>SELONG</v>
      </c>
    </row>
    <row r="399" spans="1:61">
      <c r="A399">
        <v>398</v>
      </c>
      <c r="B399">
        <v>1002505319</v>
      </c>
      <c r="C399">
        <v>3</v>
      </c>
      <c r="D399" t="s">
        <v>42</v>
      </c>
      <c r="E399">
        <v>5</v>
      </c>
      <c r="F399" t="s">
        <v>106</v>
      </c>
      <c r="G399" t="s">
        <v>104</v>
      </c>
      <c r="H399" t="s">
        <v>459</v>
      </c>
      <c r="I399" t="s">
        <v>213</v>
      </c>
      <c r="J399" t="s">
        <v>214</v>
      </c>
      <c r="K399" t="s">
        <v>149</v>
      </c>
      <c r="L399" t="s">
        <v>215</v>
      </c>
      <c r="M399" t="s">
        <v>76</v>
      </c>
      <c r="N399" t="s">
        <v>216</v>
      </c>
      <c r="O399" s="57">
        <v>46236.6249537037</v>
      </c>
      <c r="P399" s="57">
        <v>46236.80332175926</v>
      </c>
      <c r="Q399">
        <v>69357065</v>
      </c>
      <c r="S399">
        <v>152535203750</v>
      </c>
      <c r="T399" t="s">
        <v>2295</v>
      </c>
      <c r="U399" t="s">
        <v>2296</v>
      </c>
      <c r="V399" t="s">
        <v>2297</v>
      </c>
      <c r="Z399">
        <v>113.33255935460301</v>
      </c>
      <c r="AA399">
        <v>-8.1931604557476305</v>
      </c>
      <c r="AB399" t="s">
        <v>2298</v>
      </c>
      <c r="AC399" t="s">
        <v>217</v>
      </c>
      <c r="AL399" t="s">
        <v>218</v>
      </c>
      <c r="AM399" t="s">
        <v>2299</v>
      </c>
      <c r="AN399" t="s">
        <v>6</v>
      </c>
      <c r="AO399" s="57">
        <v>46061.631921296299</v>
      </c>
      <c r="AP399" s="57">
        <v>46237.541666666664</v>
      </c>
      <c r="AR399" t="s">
        <v>219</v>
      </c>
      <c r="AS399" t="s">
        <v>220</v>
      </c>
      <c r="AT399" t="s">
        <v>231</v>
      </c>
      <c r="AU399">
        <v>20260802</v>
      </c>
      <c r="AV399" t="s">
        <v>222</v>
      </c>
      <c r="AW399" t="s">
        <v>1056</v>
      </c>
      <c r="AX399" t="s">
        <v>223</v>
      </c>
      <c r="BA399" s="57">
        <v>46237.541666666664</v>
      </c>
      <c r="BB399" t="s">
        <v>2299</v>
      </c>
      <c r="BC399">
        <v>2026</v>
      </c>
      <c r="BD399">
        <v>8</v>
      </c>
      <c r="BE399">
        <v>2</v>
      </c>
      <c r="BF399" s="6">
        <f t="shared" si="18"/>
        <v>46236</v>
      </c>
      <c r="BG399">
        <f t="shared" si="19"/>
        <v>-1.5416666666642413</v>
      </c>
      <c r="BH399" t="str">
        <f t="shared" si="20"/>
        <v>COMPLY</v>
      </c>
      <c r="BI399" t="str">
        <f>VLOOKUP(H399,Sheet2!$A$1:$B$270,2,FALSE)</f>
        <v>PROBOLINGGO</v>
      </c>
    </row>
    <row r="400" spans="1:61">
      <c r="A400">
        <v>399</v>
      </c>
      <c r="B400">
        <v>1002509776</v>
      </c>
      <c r="C400">
        <v>3</v>
      </c>
      <c r="D400" t="s">
        <v>51</v>
      </c>
      <c r="E400">
        <v>4</v>
      </c>
      <c r="F400" t="s">
        <v>275</v>
      </c>
      <c r="G400" t="s">
        <v>275</v>
      </c>
      <c r="H400" t="s">
        <v>977</v>
      </c>
      <c r="I400" t="s">
        <v>213</v>
      </c>
      <c r="J400" t="s">
        <v>214</v>
      </c>
      <c r="K400" t="s">
        <v>149</v>
      </c>
      <c r="L400" t="s">
        <v>215</v>
      </c>
      <c r="M400" t="s">
        <v>76</v>
      </c>
      <c r="N400" t="s">
        <v>216</v>
      </c>
      <c r="O400" s="57">
        <v>46239.399270833332</v>
      </c>
      <c r="P400" s="57">
        <v>46241.893645833334</v>
      </c>
      <c r="Q400">
        <v>69358833</v>
      </c>
      <c r="S400">
        <v>141456115198</v>
      </c>
      <c r="T400" t="s">
        <v>2300</v>
      </c>
      <c r="U400" t="s">
        <v>2301</v>
      </c>
      <c r="V400" t="s">
        <v>2302</v>
      </c>
      <c r="Z400">
        <v>110.7661353</v>
      </c>
      <c r="AA400">
        <v>-6.8638870999999897</v>
      </c>
      <c r="AB400" t="s">
        <v>2303</v>
      </c>
      <c r="AC400" t="s">
        <v>237</v>
      </c>
      <c r="AL400" t="s">
        <v>218</v>
      </c>
      <c r="AM400" t="s">
        <v>1503</v>
      </c>
      <c r="AN400" t="s">
        <v>6</v>
      </c>
      <c r="AO400" s="57">
        <v>46150.402731481481</v>
      </c>
      <c r="AP400" s="57">
        <v>46240.333333333336</v>
      </c>
      <c r="AR400" t="s">
        <v>219</v>
      </c>
      <c r="AS400" t="s">
        <v>978</v>
      </c>
      <c r="AT400" t="s">
        <v>231</v>
      </c>
      <c r="AU400">
        <v>20260807</v>
      </c>
      <c r="AV400" t="s">
        <v>222</v>
      </c>
      <c r="AW400" t="s">
        <v>1071</v>
      </c>
      <c r="AX400" t="s">
        <v>223</v>
      </c>
      <c r="BA400" s="57">
        <v>46240.333333333336</v>
      </c>
      <c r="BB400" t="s">
        <v>1503</v>
      </c>
      <c r="BC400">
        <v>2026</v>
      </c>
      <c r="BD400">
        <v>8</v>
      </c>
      <c r="BE400">
        <v>7</v>
      </c>
      <c r="BF400" s="6">
        <f t="shared" si="18"/>
        <v>46241</v>
      </c>
      <c r="BG400">
        <f t="shared" si="19"/>
        <v>0.66666666666424135</v>
      </c>
      <c r="BH400" t="str">
        <f t="shared" si="20"/>
        <v>COMPLY</v>
      </c>
      <c r="BI400" t="e">
        <f>VLOOKUP(H400,Sheet2!$A$1:$B$270,2,FALSE)</f>
        <v>#N/A</v>
      </c>
    </row>
    <row r="401" spans="1:61">
      <c r="A401">
        <v>400</v>
      </c>
      <c r="B401">
        <v>1002514096</v>
      </c>
      <c r="C401">
        <v>3</v>
      </c>
      <c r="D401" t="s">
        <v>34</v>
      </c>
      <c r="E401">
        <v>5</v>
      </c>
      <c r="F401" t="s">
        <v>595</v>
      </c>
      <c r="G401" t="s">
        <v>81</v>
      </c>
      <c r="H401" t="s">
        <v>360</v>
      </c>
      <c r="I401" t="s">
        <v>213</v>
      </c>
      <c r="J401" t="s">
        <v>214</v>
      </c>
      <c r="K401" t="s">
        <v>149</v>
      </c>
      <c r="M401" t="s">
        <v>76</v>
      </c>
      <c r="N401" t="s">
        <v>216</v>
      </c>
      <c r="O401" s="57">
        <v>46241.437789351854</v>
      </c>
      <c r="P401" s="57">
        <v>46245.332939814813</v>
      </c>
      <c r="Q401">
        <v>69360540</v>
      </c>
      <c r="S401">
        <v>172416429089</v>
      </c>
      <c r="T401" t="s">
        <v>4786</v>
      </c>
      <c r="U401" t="s">
        <v>5084</v>
      </c>
      <c r="V401" t="s">
        <v>5085</v>
      </c>
      <c r="Z401">
        <v>115.1773062</v>
      </c>
      <c r="AA401">
        <v>-8.7052385000000001</v>
      </c>
      <c r="AB401" t="s">
        <v>4789</v>
      </c>
      <c r="AC401" t="s">
        <v>230</v>
      </c>
      <c r="AL401" t="s">
        <v>218</v>
      </c>
      <c r="AM401" t="s">
        <v>5086</v>
      </c>
      <c r="AN401" t="s">
        <v>6</v>
      </c>
      <c r="AO401" s="57">
        <v>46211.444398148145</v>
      </c>
      <c r="AP401" s="57">
        <v>46242.541666666664</v>
      </c>
      <c r="AQ401" t="s">
        <v>249</v>
      </c>
      <c r="AR401" t="s">
        <v>219</v>
      </c>
      <c r="AS401" t="s">
        <v>908</v>
      </c>
      <c r="AT401" t="s">
        <v>231</v>
      </c>
      <c r="AU401">
        <v>20260811</v>
      </c>
      <c r="AV401" t="s">
        <v>222</v>
      </c>
      <c r="AW401" t="s">
        <v>601</v>
      </c>
      <c r="AX401" t="s">
        <v>223</v>
      </c>
      <c r="BA401" s="57">
        <v>46242.541666666664</v>
      </c>
      <c r="BB401" t="s">
        <v>5086</v>
      </c>
      <c r="BC401">
        <v>2026</v>
      </c>
      <c r="BD401">
        <v>8</v>
      </c>
      <c r="BE401">
        <v>11</v>
      </c>
      <c r="BF401" s="6">
        <f t="shared" si="18"/>
        <v>46245</v>
      </c>
      <c r="BG401">
        <f t="shared" si="19"/>
        <v>2.4583333333357587</v>
      </c>
      <c r="BH401" t="str">
        <f t="shared" si="20"/>
        <v>NOT COMPLY</v>
      </c>
      <c r="BI401" t="str">
        <f>VLOOKUP(H401,Sheet2!$A$1:$B$270,2,FALSE)</f>
        <v>JIMBARAN</v>
      </c>
    </row>
    <row r="402" spans="1:61">
      <c r="A402">
        <v>401</v>
      </c>
      <c r="B402">
        <v>1002510037</v>
      </c>
      <c r="C402">
        <v>3</v>
      </c>
      <c r="D402" t="s">
        <v>34</v>
      </c>
      <c r="E402">
        <v>5</v>
      </c>
      <c r="F402" t="s">
        <v>595</v>
      </c>
      <c r="G402" t="s">
        <v>86</v>
      </c>
      <c r="H402" t="s">
        <v>428</v>
      </c>
      <c r="I402" t="s">
        <v>213</v>
      </c>
      <c r="J402" t="s">
        <v>214</v>
      </c>
      <c r="K402" t="s">
        <v>149</v>
      </c>
      <c r="M402" t="s">
        <v>76</v>
      </c>
      <c r="N402" t="s">
        <v>1062</v>
      </c>
      <c r="O402" s="57">
        <v>46239.445289351854</v>
      </c>
      <c r="P402" s="57">
        <v>46240.381886574076</v>
      </c>
      <c r="Q402">
        <v>69357651</v>
      </c>
      <c r="S402">
        <v>172419206926</v>
      </c>
      <c r="T402" t="s">
        <v>1296</v>
      </c>
      <c r="U402" t="s">
        <v>2304</v>
      </c>
      <c r="V402" t="s">
        <v>2305</v>
      </c>
      <c r="Z402">
        <v>115.1847604</v>
      </c>
      <c r="AA402">
        <v>-8.6755513999999998</v>
      </c>
      <c r="AB402" t="s">
        <v>1299</v>
      </c>
      <c r="AC402" t="s">
        <v>226</v>
      </c>
      <c r="AL402" t="s">
        <v>218</v>
      </c>
      <c r="AM402" t="s">
        <v>2306</v>
      </c>
      <c r="AN402" t="s">
        <v>6</v>
      </c>
      <c r="AO402" s="57">
        <v>46150.454826388886</v>
      </c>
      <c r="AR402" t="s">
        <v>219</v>
      </c>
      <c r="AS402" t="s">
        <v>907</v>
      </c>
      <c r="AT402" t="s">
        <v>231</v>
      </c>
      <c r="AU402">
        <v>20260806</v>
      </c>
      <c r="AV402" t="s">
        <v>222</v>
      </c>
      <c r="AW402" t="s">
        <v>674</v>
      </c>
      <c r="AX402" t="s">
        <v>223</v>
      </c>
      <c r="BA402" s="57">
        <v>46239.291666666664</v>
      </c>
      <c r="BB402" t="s">
        <v>2306</v>
      </c>
      <c r="BC402">
        <v>2026</v>
      </c>
      <c r="BD402">
        <v>8</v>
      </c>
      <c r="BE402">
        <v>6</v>
      </c>
      <c r="BF402" s="6">
        <f t="shared" si="18"/>
        <v>46240</v>
      </c>
      <c r="BG402">
        <f t="shared" si="19"/>
        <v>0.70833333333575865</v>
      </c>
      <c r="BH402" t="str">
        <f t="shared" si="20"/>
        <v>COMPLY</v>
      </c>
      <c r="BI402" t="str">
        <f>VLOOKUP(H402,Sheet2!$A$1:$B$270,2,FALSE)</f>
        <v>UBUNG</v>
      </c>
    </row>
    <row r="403" spans="1:61">
      <c r="A403">
        <v>402</v>
      </c>
      <c r="B403">
        <v>1002507818</v>
      </c>
      <c r="C403">
        <v>3</v>
      </c>
      <c r="D403" t="s">
        <v>59</v>
      </c>
      <c r="E403">
        <v>4</v>
      </c>
      <c r="F403" t="s">
        <v>243</v>
      </c>
      <c r="G403" t="s">
        <v>561</v>
      </c>
      <c r="H403" t="s">
        <v>1022</v>
      </c>
      <c r="I403" t="s">
        <v>213</v>
      </c>
      <c r="J403" t="s">
        <v>214</v>
      </c>
      <c r="K403" t="s">
        <v>149</v>
      </c>
      <c r="M403" t="s">
        <v>76</v>
      </c>
      <c r="N403" t="s">
        <v>622</v>
      </c>
      <c r="O403" s="57">
        <v>46238.488564814812</v>
      </c>
      <c r="P403" s="57">
        <v>46241.707569444443</v>
      </c>
      <c r="Q403">
        <v>69232724</v>
      </c>
      <c r="S403">
        <v>142141120151</v>
      </c>
      <c r="T403" t="s">
        <v>2307</v>
      </c>
      <c r="U403" t="s">
        <v>2308</v>
      </c>
      <c r="V403" t="s">
        <v>2309</v>
      </c>
      <c r="Z403">
        <v>109.6849694</v>
      </c>
      <c r="AA403">
        <v>-7.6910796000000001</v>
      </c>
      <c r="AB403" t="s">
        <v>2310</v>
      </c>
      <c r="AC403" t="s">
        <v>292</v>
      </c>
      <c r="AL403" t="s">
        <v>218</v>
      </c>
      <c r="AM403" t="s">
        <v>2311</v>
      </c>
      <c r="AN403" t="s">
        <v>6</v>
      </c>
      <c r="AO403" s="57">
        <v>46120.496689814812</v>
      </c>
      <c r="AP403" s="57">
        <v>46241.541666666664</v>
      </c>
      <c r="AR403" t="s">
        <v>219</v>
      </c>
      <c r="AS403" t="s">
        <v>220</v>
      </c>
      <c r="AT403" t="s">
        <v>231</v>
      </c>
      <c r="AU403">
        <v>20260807</v>
      </c>
      <c r="AV403" t="s">
        <v>222</v>
      </c>
      <c r="AW403" t="s">
        <v>566</v>
      </c>
      <c r="AX403" t="s">
        <v>223</v>
      </c>
      <c r="BA403" s="57">
        <v>46241.541666666664</v>
      </c>
      <c r="BB403" t="s">
        <v>2311</v>
      </c>
      <c r="BC403">
        <v>2026</v>
      </c>
      <c r="BD403">
        <v>8</v>
      </c>
      <c r="BE403">
        <v>7</v>
      </c>
      <c r="BF403" s="6">
        <f t="shared" si="18"/>
        <v>46241</v>
      </c>
      <c r="BG403">
        <f t="shared" si="19"/>
        <v>-0.54166666666424135</v>
      </c>
      <c r="BH403" t="str">
        <f t="shared" si="20"/>
        <v>COMPLY</v>
      </c>
      <c r="BI403" t="e">
        <f>VLOOKUP(H403,Sheet2!$A$1:$B$270,2,FALSE)</f>
        <v>#N/A</v>
      </c>
    </row>
    <row r="404" spans="1:61">
      <c r="A404">
        <v>403</v>
      </c>
      <c r="B404">
        <v>1002514626</v>
      </c>
      <c r="C404">
        <v>3</v>
      </c>
      <c r="D404" t="s">
        <v>49</v>
      </c>
      <c r="E404">
        <v>4</v>
      </c>
      <c r="F404" t="s">
        <v>247</v>
      </c>
      <c r="G404" t="s">
        <v>248</v>
      </c>
      <c r="H404" t="s">
        <v>651</v>
      </c>
      <c r="I404" t="s">
        <v>213</v>
      </c>
      <c r="J404" t="s">
        <v>214</v>
      </c>
      <c r="K404" t="s">
        <v>149</v>
      </c>
      <c r="L404" t="s">
        <v>215</v>
      </c>
      <c r="M404" t="s">
        <v>225</v>
      </c>
      <c r="N404" t="s">
        <v>216</v>
      </c>
      <c r="O404" s="57">
        <v>46241.565925925926</v>
      </c>
      <c r="P404" s="57">
        <v>46242.546643518515</v>
      </c>
      <c r="Q404">
        <v>69360784</v>
      </c>
      <c r="S404">
        <v>141423136617</v>
      </c>
      <c r="T404" t="s">
        <v>5087</v>
      </c>
      <c r="U404" t="s">
        <v>5088</v>
      </c>
      <c r="V404" t="s">
        <v>5089</v>
      </c>
      <c r="Z404">
        <v>110.4114567</v>
      </c>
      <c r="AA404">
        <v>-7.0806864000000003</v>
      </c>
      <c r="AB404" t="s">
        <v>5090</v>
      </c>
      <c r="AC404" t="s">
        <v>237</v>
      </c>
      <c r="AL404" t="s">
        <v>218</v>
      </c>
      <c r="AM404" t="s">
        <v>5091</v>
      </c>
      <c r="AN404" t="s">
        <v>6</v>
      </c>
      <c r="AO404" s="57">
        <v>46211.569687499999</v>
      </c>
      <c r="AP404" s="57">
        <v>46242.541666666664</v>
      </c>
      <c r="AR404" t="s">
        <v>18</v>
      </c>
      <c r="AS404" t="s">
        <v>220</v>
      </c>
      <c r="AT404" t="s">
        <v>231</v>
      </c>
      <c r="AV404" t="s">
        <v>227</v>
      </c>
      <c r="AW404" t="s">
        <v>1058</v>
      </c>
      <c r="AX404" t="s">
        <v>223</v>
      </c>
      <c r="BA404" s="57">
        <v>46242.541666666664</v>
      </c>
      <c r="BB404" t="s">
        <v>5091</v>
      </c>
      <c r="BF404" s="6" t="e">
        <f t="shared" si="18"/>
        <v>#NUM!</v>
      </c>
      <c r="BG404" t="e">
        <f t="shared" si="19"/>
        <v>#NUM!</v>
      </c>
      <c r="BH404" t="e">
        <f t="shared" si="20"/>
        <v>#NUM!</v>
      </c>
      <c r="BI404" t="e">
        <f>VLOOKUP(H404,Sheet2!$A$1:$B$270,2,FALSE)</f>
        <v>#N/A</v>
      </c>
    </row>
    <row r="405" spans="1:61">
      <c r="A405">
        <v>404</v>
      </c>
      <c r="B405">
        <v>1002516150</v>
      </c>
      <c r="C405">
        <v>3</v>
      </c>
      <c r="D405" t="s">
        <v>38</v>
      </c>
      <c r="E405">
        <v>5</v>
      </c>
      <c r="F405" t="s">
        <v>92</v>
      </c>
      <c r="G405" t="s">
        <v>92</v>
      </c>
      <c r="H405" t="s">
        <v>484</v>
      </c>
      <c r="I405" t="s">
        <v>213</v>
      </c>
      <c r="J405" t="s">
        <v>214</v>
      </c>
      <c r="K405" t="s">
        <v>149</v>
      </c>
      <c r="L405" t="s">
        <v>215</v>
      </c>
      <c r="M405" t="s">
        <v>225</v>
      </c>
      <c r="N405" t="s">
        <v>216</v>
      </c>
      <c r="O405" s="57">
        <v>46242.682592592595</v>
      </c>
      <c r="P405" s="57">
        <v>46243.548622685186</v>
      </c>
      <c r="Q405">
        <v>69361592</v>
      </c>
      <c r="S405">
        <v>152632209723</v>
      </c>
      <c r="T405" t="s">
        <v>5092</v>
      </c>
      <c r="U405" t="s">
        <v>5093</v>
      </c>
      <c r="V405" t="s">
        <v>5094</v>
      </c>
      <c r="Z405">
        <v>111.656671</v>
      </c>
      <c r="AA405">
        <v>-7.5399210999999999</v>
      </c>
      <c r="AB405" t="s">
        <v>5095</v>
      </c>
      <c r="AC405" t="s">
        <v>237</v>
      </c>
      <c r="AL405" t="s">
        <v>218</v>
      </c>
      <c r="AM405" t="s">
        <v>4994</v>
      </c>
      <c r="AN405" t="s">
        <v>6</v>
      </c>
      <c r="AO405" s="57">
        <v>46242.684166666666</v>
      </c>
      <c r="AP405" s="57">
        <v>46243.541666666664</v>
      </c>
      <c r="AR405" t="s">
        <v>18</v>
      </c>
      <c r="AS405" t="s">
        <v>604</v>
      </c>
      <c r="AT405" t="s">
        <v>231</v>
      </c>
      <c r="AV405" t="s">
        <v>227</v>
      </c>
      <c r="AW405" t="s">
        <v>1056</v>
      </c>
      <c r="AX405" t="s">
        <v>223</v>
      </c>
      <c r="BA405" s="57">
        <v>46243.541666666664</v>
      </c>
      <c r="BB405" t="s">
        <v>4994</v>
      </c>
      <c r="BF405" s="6" t="e">
        <f t="shared" si="18"/>
        <v>#NUM!</v>
      </c>
      <c r="BG405" t="e">
        <f t="shared" si="19"/>
        <v>#NUM!</v>
      </c>
      <c r="BH405" t="e">
        <f t="shared" si="20"/>
        <v>#NUM!</v>
      </c>
      <c r="BI405" t="str">
        <f>VLOOKUP(H405,Sheet2!$A$1:$B$270,2,FALSE)</f>
        <v>MADIUN</v>
      </c>
    </row>
    <row r="406" spans="1:61">
      <c r="A406">
        <v>405</v>
      </c>
      <c r="B406">
        <v>1002516325</v>
      </c>
      <c r="C406">
        <v>3</v>
      </c>
      <c r="D406" t="s">
        <v>49</v>
      </c>
      <c r="E406">
        <v>4</v>
      </c>
      <c r="F406" t="s">
        <v>253</v>
      </c>
      <c r="G406" t="s">
        <v>256</v>
      </c>
      <c r="H406" t="s">
        <v>911</v>
      </c>
      <c r="I406" t="s">
        <v>213</v>
      </c>
      <c r="J406" t="s">
        <v>214</v>
      </c>
      <c r="K406" t="s">
        <v>149</v>
      </c>
      <c r="L406" t="s">
        <v>215</v>
      </c>
      <c r="M406" t="s">
        <v>225</v>
      </c>
      <c r="N406" t="s">
        <v>216</v>
      </c>
      <c r="O406" s="57">
        <v>46243.395787037036</v>
      </c>
      <c r="P406" s="57">
        <v>46244.339166666665</v>
      </c>
      <c r="Q406">
        <v>69361724</v>
      </c>
      <c r="S406">
        <v>142206131314</v>
      </c>
      <c r="T406" t="s">
        <v>5096</v>
      </c>
      <c r="U406" t="s">
        <v>5097</v>
      </c>
      <c r="V406" t="s">
        <v>5098</v>
      </c>
      <c r="Z406">
        <v>108.981295</v>
      </c>
      <c r="AA406">
        <v>-7.0916899999999998</v>
      </c>
      <c r="AB406" t="s">
        <v>5099</v>
      </c>
      <c r="AC406" t="s">
        <v>237</v>
      </c>
      <c r="AL406" t="s">
        <v>218</v>
      </c>
      <c r="AM406" t="s">
        <v>5100</v>
      </c>
      <c r="AN406" t="s">
        <v>6</v>
      </c>
      <c r="AO406" s="57">
        <v>46273.402662037035</v>
      </c>
      <c r="AP406" s="57">
        <v>46244.333333333336</v>
      </c>
      <c r="AR406" t="s">
        <v>18</v>
      </c>
      <c r="AS406" t="s">
        <v>220</v>
      </c>
      <c r="AT406" t="s">
        <v>231</v>
      </c>
      <c r="AV406" t="s">
        <v>227</v>
      </c>
      <c r="AW406" t="s">
        <v>1064</v>
      </c>
      <c r="AX406" t="s">
        <v>223</v>
      </c>
      <c r="BA406" s="57">
        <v>46244.333333333336</v>
      </c>
      <c r="BB406" t="s">
        <v>5100</v>
      </c>
      <c r="BF406" s="6" t="e">
        <f t="shared" si="18"/>
        <v>#NUM!</v>
      </c>
      <c r="BG406" t="e">
        <f t="shared" si="19"/>
        <v>#NUM!</v>
      </c>
      <c r="BH406" t="e">
        <f t="shared" si="20"/>
        <v>#NUM!</v>
      </c>
      <c r="BI406" t="e">
        <f>VLOOKUP(H406,Sheet2!$A$1:$B$270,2,FALSE)</f>
        <v>#N/A</v>
      </c>
    </row>
    <row r="407" spans="1:61">
      <c r="A407">
        <v>406</v>
      </c>
      <c r="B407">
        <v>1002512697</v>
      </c>
      <c r="C407">
        <v>3</v>
      </c>
      <c r="D407" t="s">
        <v>38</v>
      </c>
      <c r="E407">
        <v>5</v>
      </c>
      <c r="F407" t="s">
        <v>90</v>
      </c>
      <c r="G407" t="s">
        <v>90</v>
      </c>
      <c r="H407" t="s">
        <v>442</v>
      </c>
      <c r="I407" t="s">
        <v>213</v>
      </c>
      <c r="J407" t="s">
        <v>214</v>
      </c>
      <c r="K407" t="s">
        <v>149</v>
      </c>
      <c r="L407" t="s">
        <v>215</v>
      </c>
      <c r="M407" t="s">
        <v>76</v>
      </c>
      <c r="N407" t="s">
        <v>216</v>
      </c>
      <c r="O407" s="57">
        <v>46240.606203703705</v>
      </c>
      <c r="P407" s="57">
        <v>46242.342881944445</v>
      </c>
      <c r="Q407">
        <v>69360087</v>
      </c>
      <c r="S407">
        <v>152651207082</v>
      </c>
      <c r="T407" t="s">
        <v>2312</v>
      </c>
      <c r="U407" t="s">
        <v>2313</v>
      </c>
      <c r="V407" t="s">
        <v>2314</v>
      </c>
      <c r="Z407">
        <v>111.955506915246</v>
      </c>
      <c r="AA407">
        <v>-7.9606846555931998</v>
      </c>
      <c r="AB407" t="s">
        <v>2315</v>
      </c>
      <c r="AC407" t="s">
        <v>237</v>
      </c>
      <c r="AL407" t="s">
        <v>218</v>
      </c>
      <c r="AM407" t="s">
        <v>2316</v>
      </c>
      <c r="AN407" t="s">
        <v>6</v>
      </c>
      <c r="AO407" s="57">
        <v>46181.611122685186</v>
      </c>
      <c r="AP407" s="57">
        <v>46241.541666666664</v>
      </c>
      <c r="AR407" t="s">
        <v>219</v>
      </c>
      <c r="AS407" t="s">
        <v>585</v>
      </c>
      <c r="AT407" t="s">
        <v>231</v>
      </c>
      <c r="AU407">
        <v>20260808</v>
      </c>
      <c r="AV407" t="s">
        <v>222</v>
      </c>
      <c r="AW407" t="s">
        <v>1056</v>
      </c>
      <c r="AX407" t="s">
        <v>223</v>
      </c>
      <c r="BA407" s="57">
        <v>46241.541666666664</v>
      </c>
      <c r="BB407" t="s">
        <v>2316</v>
      </c>
      <c r="BC407">
        <v>2026</v>
      </c>
      <c r="BD407">
        <v>8</v>
      </c>
      <c r="BE407">
        <v>8</v>
      </c>
      <c r="BF407" s="6">
        <f t="shared" si="18"/>
        <v>46242</v>
      </c>
      <c r="BG407">
        <f t="shared" si="19"/>
        <v>0.45833333333575865</v>
      </c>
      <c r="BH407" t="str">
        <f t="shared" si="20"/>
        <v>COMPLY</v>
      </c>
      <c r="BI407" t="str">
        <f>VLOOKUP(H407,Sheet2!$A$1:$B$270,2,FALSE)</f>
        <v>KEDIRI</v>
      </c>
    </row>
    <row r="408" spans="1:61">
      <c r="A408">
        <v>407</v>
      </c>
      <c r="B408">
        <v>1002505203</v>
      </c>
      <c r="C408">
        <v>3</v>
      </c>
      <c r="D408" t="s">
        <v>59</v>
      </c>
      <c r="E408">
        <v>4</v>
      </c>
      <c r="F408" t="s">
        <v>243</v>
      </c>
      <c r="G408" t="s">
        <v>262</v>
      </c>
      <c r="H408" t="s">
        <v>263</v>
      </c>
      <c r="I408" t="s">
        <v>213</v>
      </c>
      <c r="J408" t="s">
        <v>214</v>
      </c>
      <c r="K408" t="s">
        <v>149</v>
      </c>
      <c r="L408" t="s">
        <v>215</v>
      </c>
      <c r="M408" t="s">
        <v>76</v>
      </c>
      <c r="N408" t="s">
        <v>216</v>
      </c>
      <c r="O408" s="57">
        <v>46236.508287037039</v>
      </c>
      <c r="P408" s="57">
        <v>46236.705949074072</v>
      </c>
      <c r="Q408">
        <v>69357011</v>
      </c>
      <c r="S408">
        <v>141373127180</v>
      </c>
      <c r="T408" t="s">
        <v>2317</v>
      </c>
      <c r="U408" t="s">
        <v>2318</v>
      </c>
      <c r="V408" t="s">
        <v>2319</v>
      </c>
      <c r="Z408">
        <v>109.900926004458</v>
      </c>
      <c r="AA408">
        <v>-7.3623733819532102</v>
      </c>
      <c r="AB408" t="s">
        <v>2320</v>
      </c>
      <c r="AC408" t="s">
        <v>237</v>
      </c>
      <c r="AL408" t="s">
        <v>218</v>
      </c>
      <c r="AM408" t="s">
        <v>2321</v>
      </c>
      <c r="AN408" t="s">
        <v>6</v>
      </c>
      <c r="AO408" s="57">
        <v>46061.517291666663</v>
      </c>
      <c r="AP408" s="57">
        <v>46237.541666666664</v>
      </c>
      <c r="AR408" t="s">
        <v>219</v>
      </c>
      <c r="AS408" t="s">
        <v>220</v>
      </c>
      <c r="AT408" t="s">
        <v>231</v>
      </c>
      <c r="AU408">
        <v>20260802</v>
      </c>
      <c r="AV408" t="s">
        <v>222</v>
      </c>
      <c r="AW408" t="s">
        <v>1056</v>
      </c>
      <c r="AX408" t="s">
        <v>223</v>
      </c>
      <c r="BA408" s="57">
        <v>46237.541666666664</v>
      </c>
      <c r="BB408" t="s">
        <v>2321</v>
      </c>
      <c r="BC408">
        <v>2026</v>
      </c>
      <c r="BD408">
        <v>8</v>
      </c>
      <c r="BE408">
        <v>2</v>
      </c>
      <c r="BF408" s="6">
        <f t="shared" si="18"/>
        <v>46236</v>
      </c>
      <c r="BG408">
        <f t="shared" si="19"/>
        <v>-1.5416666666642413</v>
      </c>
      <c r="BH408" t="str">
        <f t="shared" si="20"/>
        <v>COMPLY</v>
      </c>
      <c r="BI408" t="e">
        <f>VLOOKUP(H408,Sheet2!$A$1:$B$270,2,FALSE)</f>
        <v>#N/A</v>
      </c>
    </row>
    <row r="409" spans="1:61">
      <c r="A409">
        <v>408</v>
      </c>
      <c r="B409">
        <v>1002515500</v>
      </c>
      <c r="C409">
        <v>3</v>
      </c>
      <c r="D409" t="s">
        <v>55</v>
      </c>
      <c r="E409">
        <v>5</v>
      </c>
      <c r="F409" t="s">
        <v>267</v>
      </c>
      <c r="G409" t="s">
        <v>125</v>
      </c>
      <c r="H409" t="s">
        <v>419</v>
      </c>
      <c r="I409" t="s">
        <v>213</v>
      </c>
      <c r="J409" t="s">
        <v>214</v>
      </c>
      <c r="K409" t="s">
        <v>149</v>
      </c>
      <c r="L409" t="s">
        <v>215</v>
      </c>
      <c r="M409" t="s">
        <v>76</v>
      </c>
      <c r="N409" t="s">
        <v>216</v>
      </c>
      <c r="O409" s="57">
        <v>46241.803425925929</v>
      </c>
      <c r="P409" s="57">
        <v>46242.828020833331</v>
      </c>
      <c r="Q409">
        <v>69361169</v>
      </c>
      <c r="S409">
        <v>152448205816</v>
      </c>
      <c r="T409" t="s">
        <v>5101</v>
      </c>
      <c r="U409" t="s">
        <v>5102</v>
      </c>
      <c r="V409" t="s">
        <v>5103</v>
      </c>
      <c r="Z409">
        <v>112.33197199999999</v>
      </c>
      <c r="AA409">
        <v>-6.8681869999999998</v>
      </c>
      <c r="AB409" t="s">
        <v>5104</v>
      </c>
      <c r="AC409" t="s">
        <v>237</v>
      </c>
      <c r="AL409" t="s">
        <v>218</v>
      </c>
      <c r="AM409" t="s">
        <v>5105</v>
      </c>
      <c r="AN409" t="s">
        <v>6</v>
      </c>
      <c r="AO409" s="57">
        <v>46211.809363425928</v>
      </c>
      <c r="AP409" s="57">
        <v>46243.416666666664</v>
      </c>
      <c r="AR409" t="s">
        <v>219</v>
      </c>
      <c r="AS409" t="s">
        <v>220</v>
      </c>
      <c r="AT409" t="s">
        <v>231</v>
      </c>
      <c r="AU409">
        <v>20260808</v>
      </c>
      <c r="AV409" t="s">
        <v>222</v>
      </c>
      <c r="AW409" t="s">
        <v>1060</v>
      </c>
      <c r="AX409" t="s">
        <v>223</v>
      </c>
      <c r="BA409" s="57">
        <v>46243.416666666664</v>
      </c>
      <c r="BB409" t="s">
        <v>5105</v>
      </c>
      <c r="BC409">
        <v>2026</v>
      </c>
      <c r="BD409">
        <v>8</v>
      </c>
      <c r="BE409">
        <v>8</v>
      </c>
      <c r="BF409" s="6">
        <f t="shared" si="18"/>
        <v>46242</v>
      </c>
      <c r="BG409">
        <f t="shared" si="19"/>
        <v>-1.4166666666642413</v>
      </c>
      <c r="BH409" t="str">
        <f t="shared" si="20"/>
        <v>COMPLY</v>
      </c>
      <c r="BI409" t="str">
        <f>VLOOKUP(H409,Sheet2!$A$1:$B$270,2,FALSE)</f>
        <v>GRESIK</v>
      </c>
    </row>
    <row r="410" spans="1:61">
      <c r="A410">
        <v>409</v>
      </c>
      <c r="B410">
        <v>1002510749</v>
      </c>
      <c r="C410">
        <v>3</v>
      </c>
      <c r="D410" t="s">
        <v>42</v>
      </c>
      <c r="E410">
        <v>5</v>
      </c>
      <c r="F410" t="s">
        <v>106</v>
      </c>
      <c r="G410" t="s">
        <v>106</v>
      </c>
      <c r="H410" t="s">
        <v>340</v>
      </c>
      <c r="I410" t="s">
        <v>213</v>
      </c>
      <c r="J410" t="s">
        <v>214</v>
      </c>
      <c r="K410" t="s">
        <v>149</v>
      </c>
      <c r="M410" t="s">
        <v>76</v>
      </c>
      <c r="N410" t="s">
        <v>216</v>
      </c>
      <c r="O410" s="57">
        <v>46239.596967592595</v>
      </c>
      <c r="P410" s="57">
        <v>46241.565694444442</v>
      </c>
      <c r="Q410">
        <v>69359272</v>
      </c>
      <c r="S410">
        <v>152744222124</v>
      </c>
      <c r="T410" t="s">
        <v>2322</v>
      </c>
      <c r="U410" t="s">
        <v>2323</v>
      </c>
      <c r="V410" t="s">
        <v>2324</v>
      </c>
      <c r="Z410">
        <v>112.8046518</v>
      </c>
      <c r="AA410">
        <v>-7.6761184</v>
      </c>
      <c r="AB410" t="s">
        <v>2325</v>
      </c>
      <c r="AC410" t="s">
        <v>230</v>
      </c>
      <c r="AL410" t="s">
        <v>218</v>
      </c>
      <c r="AM410" t="s">
        <v>1966</v>
      </c>
      <c r="AN410" t="s">
        <v>6</v>
      </c>
      <c r="AO410" s="57">
        <v>46150.601111111115</v>
      </c>
      <c r="AP410" s="57">
        <v>46240.625</v>
      </c>
      <c r="AQ410" t="s">
        <v>930</v>
      </c>
      <c r="AR410" t="s">
        <v>219</v>
      </c>
      <c r="AS410" t="s">
        <v>666</v>
      </c>
      <c r="AT410" t="s">
        <v>231</v>
      </c>
      <c r="AU410">
        <v>20260807</v>
      </c>
      <c r="AV410" t="s">
        <v>222</v>
      </c>
      <c r="AW410" t="s">
        <v>947</v>
      </c>
      <c r="AX410" t="s">
        <v>223</v>
      </c>
      <c r="BA410" s="57">
        <v>46240.625</v>
      </c>
      <c r="BB410" t="s">
        <v>1966</v>
      </c>
      <c r="BC410">
        <v>2026</v>
      </c>
      <c r="BD410">
        <v>8</v>
      </c>
      <c r="BE410">
        <v>7</v>
      </c>
      <c r="BF410" s="6">
        <f t="shared" si="18"/>
        <v>46241</v>
      </c>
      <c r="BG410">
        <f t="shared" si="19"/>
        <v>0.375</v>
      </c>
      <c r="BH410" t="str">
        <f t="shared" si="20"/>
        <v>COMPLY</v>
      </c>
      <c r="BI410" t="str">
        <f>VLOOKUP(H410,Sheet2!$A$1:$B$270,2,FALSE)</f>
        <v>PASURUAN</v>
      </c>
    </row>
    <row r="411" spans="1:61">
      <c r="A411">
        <v>410</v>
      </c>
      <c r="B411">
        <v>1002511638</v>
      </c>
      <c r="C411">
        <v>3</v>
      </c>
      <c r="D411" t="s">
        <v>42</v>
      </c>
      <c r="E411">
        <v>5</v>
      </c>
      <c r="F411" t="s">
        <v>233</v>
      </c>
      <c r="G411" t="s">
        <v>101</v>
      </c>
      <c r="H411" t="s">
        <v>264</v>
      </c>
      <c r="I411" t="s">
        <v>213</v>
      </c>
      <c r="J411" t="s">
        <v>214</v>
      </c>
      <c r="K411" t="s">
        <v>149</v>
      </c>
      <c r="M411" t="s">
        <v>236</v>
      </c>
      <c r="N411" t="s">
        <v>216</v>
      </c>
      <c r="O411" s="57">
        <v>46240.405995370369</v>
      </c>
      <c r="P411" s="57">
        <v>46241.465717592589</v>
      </c>
      <c r="Q411">
        <v>69359658</v>
      </c>
      <c r="S411">
        <v>152316231877</v>
      </c>
      <c r="T411" t="s">
        <v>2326</v>
      </c>
      <c r="U411" t="s">
        <v>2327</v>
      </c>
      <c r="Z411">
        <v>112.7174174</v>
      </c>
      <c r="AA411">
        <v>-7.4553083999999998</v>
      </c>
      <c r="AB411" t="s">
        <v>2328</v>
      </c>
      <c r="AC411" t="s">
        <v>230</v>
      </c>
      <c r="AO411" s="57">
        <v>46181.413252314815</v>
      </c>
      <c r="AR411" t="s">
        <v>314</v>
      </c>
      <c r="AS411" t="s">
        <v>233</v>
      </c>
      <c r="AT411" t="s">
        <v>231</v>
      </c>
      <c r="AV411" t="s">
        <v>5106</v>
      </c>
      <c r="AW411" t="s">
        <v>567</v>
      </c>
      <c r="AX411" t="s">
        <v>223</v>
      </c>
      <c r="BF411" s="6" t="e">
        <f t="shared" si="18"/>
        <v>#NUM!</v>
      </c>
      <c r="BG411" t="e">
        <f t="shared" si="19"/>
        <v>#NUM!</v>
      </c>
      <c r="BH411" t="e">
        <f t="shared" si="20"/>
        <v>#NUM!</v>
      </c>
      <c r="BI411" t="str">
        <f>VLOOKUP(H411,Sheet2!$A$1:$B$270,2,FALSE)</f>
        <v>SIDOARJO</v>
      </c>
    </row>
    <row r="412" spans="1:61">
      <c r="A412">
        <v>411</v>
      </c>
      <c r="B412">
        <v>1002517068</v>
      </c>
      <c r="C412">
        <v>3</v>
      </c>
      <c r="D412" t="s">
        <v>34</v>
      </c>
      <c r="E412">
        <v>5</v>
      </c>
      <c r="F412" t="s">
        <v>595</v>
      </c>
      <c r="G412" t="s">
        <v>81</v>
      </c>
      <c r="H412" t="s">
        <v>408</v>
      </c>
      <c r="I412" t="s">
        <v>213</v>
      </c>
      <c r="J412" t="s">
        <v>214</v>
      </c>
      <c r="K412" t="s">
        <v>149</v>
      </c>
      <c r="M412" t="s">
        <v>259</v>
      </c>
      <c r="N412" t="s">
        <v>216</v>
      </c>
      <c r="O412" s="57">
        <v>46244.401238425926</v>
      </c>
      <c r="P412" s="57">
        <v>46244.704074074078</v>
      </c>
      <c r="Q412">
        <v>69359763</v>
      </c>
      <c r="S412">
        <v>172417225457</v>
      </c>
      <c r="T412" t="s">
        <v>1496</v>
      </c>
      <c r="U412" t="s">
        <v>6515</v>
      </c>
      <c r="V412" t="s">
        <v>6516</v>
      </c>
      <c r="Z412">
        <v>115.186062015069</v>
      </c>
      <c r="AA412">
        <v>-8.8184369656314203</v>
      </c>
      <c r="AB412" t="s">
        <v>1498</v>
      </c>
      <c r="AC412" t="s">
        <v>230</v>
      </c>
      <c r="AL412" t="s">
        <v>218</v>
      </c>
      <c r="AM412" t="s">
        <v>6517</v>
      </c>
      <c r="AN412" t="s">
        <v>6</v>
      </c>
      <c r="AO412" s="57">
        <v>46303.402800925927</v>
      </c>
      <c r="AR412" t="s">
        <v>260</v>
      </c>
      <c r="AS412" t="s">
        <v>220</v>
      </c>
      <c r="AT412" t="s">
        <v>231</v>
      </c>
      <c r="AV412" t="s">
        <v>261</v>
      </c>
      <c r="AW412" t="s">
        <v>565</v>
      </c>
      <c r="AX412" t="s">
        <v>223</v>
      </c>
      <c r="BA412" s="57">
        <v>46244.291666666664</v>
      </c>
      <c r="BB412" t="s">
        <v>6517</v>
      </c>
      <c r="BF412" s="6" t="e">
        <f t="shared" si="18"/>
        <v>#NUM!</v>
      </c>
      <c r="BG412" t="e">
        <f t="shared" si="19"/>
        <v>#NUM!</v>
      </c>
      <c r="BH412" t="e">
        <f t="shared" si="20"/>
        <v>#NUM!</v>
      </c>
      <c r="BI412" t="str">
        <f>VLOOKUP(H412,Sheet2!$A$1:$B$270,2,FALSE)</f>
        <v>JIMBARAN</v>
      </c>
    </row>
    <row r="413" spans="1:61">
      <c r="A413">
        <v>412</v>
      </c>
      <c r="B413">
        <v>1002506163</v>
      </c>
      <c r="C413">
        <v>3</v>
      </c>
      <c r="D413" t="s">
        <v>34</v>
      </c>
      <c r="E413">
        <v>5</v>
      </c>
      <c r="F413" t="s">
        <v>580</v>
      </c>
      <c r="G413" t="s">
        <v>85</v>
      </c>
      <c r="H413" t="s">
        <v>367</v>
      </c>
      <c r="I413" t="s">
        <v>213</v>
      </c>
      <c r="J413" t="s">
        <v>214</v>
      </c>
      <c r="K413" t="s">
        <v>149</v>
      </c>
      <c r="M413" t="s">
        <v>596</v>
      </c>
      <c r="N413" t="s">
        <v>216</v>
      </c>
      <c r="O413" s="57">
        <v>46237.57953703704</v>
      </c>
      <c r="P413" s="57">
        <v>46239.396898148145</v>
      </c>
      <c r="Q413">
        <v>69357579</v>
      </c>
      <c r="S413">
        <v>172414214569</v>
      </c>
      <c r="T413" t="s">
        <v>1220</v>
      </c>
      <c r="U413" t="s">
        <v>1221</v>
      </c>
      <c r="V413" t="s">
        <v>2329</v>
      </c>
      <c r="Z413">
        <v>115.1589243</v>
      </c>
      <c r="AA413">
        <v>-8.3022460999999996</v>
      </c>
      <c r="AB413" t="s">
        <v>2330</v>
      </c>
      <c r="AC413" t="s">
        <v>230</v>
      </c>
      <c r="AL413" t="s">
        <v>218</v>
      </c>
      <c r="AM413" t="s">
        <v>2331</v>
      </c>
      <c r="AN413" t="s">
        <v>6</v>
      </c>
      <c r="AO413" s="57">
        <v>46089.580300925925</v>
      </c>
      <c r="AP413" s="57">
        <v>46238.625</v>
      </c>
      <c r="AQ413" t="s">
        <v>249</v>
      </c>
      <c r="AR413" t="s">
        <v>14</v>
      </c>
      <c r="AS413" t="s">
        <v>85</v>
      </c>
      <c r="AT413" t="s">
        <v>221</v>
      </c>
      <c r="AV413" t="s">
        <v>597</v>
      </c>
      <c r="AW413" t="s">
        <v>566</v>
      </c>
      <c r="AX413" t="s">
        <v>223</v>
      </c>
      <c r="BA413" s="57">
        <v>46238.625</v>
      </c>
      <c r="BB413" t="s">
        <v>2331</v>
      </c>
      <c r="BF413" s="6" t="e">
        <f t="shared" si="18"/>
        <v>#NUM!</v>
      </c>
      <c r="BG413" t="e">
        <f t="shared" si="19"/>
        <v>#NUM!</v>
      </c>
      <c r="BH413" t="e">
        <f t="shared" si="20"/>
        <v>#NUM!</v>
      </c>
      <c r="BI413" t="str">
        <f>VLOOKUP(H413,Sheet2!$A$1:$B$270,2,FALSE)</f>
        <v>TABANAN</v>
      </c>
    </row>
    <row r="414" spans="1:61">
      <c r="A414">
        <v>413</v>
      </c>
      <c r="B414">
        <v>1002516593</v>
      </c>
      <c r="C414">
        <v>3</v>
      </c>
      <c r="D414" t="s">
        <v>34</v>
      </c>
      <c r="E414">
        <v>5</v>
      </c>
      <c r="F414" t="s">
        <v>595</v>
      </c>
      <c r="G414" t="s">
        <v>81</v>
      </c>
      <c r="H414" t="s">
        <v>360</v>
      </c>
      <c r="I414" t="s">
        <v>213</v>
      </c>
      <c r="J414" t="s">
        <v>214</v>
      </c>
      <c r="K414" t="s">
        <v>149</v>
      </c>
      <c r="M414" t="s">
        <v>76</v>
      </c>
      <c r="N414" t="s">
        <v>216</v>
      </c>
      <c r="O414" s="57">
        <v>46243.685717592591</v>
      </c>
      <c r="P414" s="57">
        <v>46244.340428240743</v>
      </c>
      <c r="Q414">
        <v>69360590</v>
      </c>
      <c r="S414">
        <v>172416429229</v>
      </c>
      <c r="T414" t="s">
        <v>4786</v>
      </c>
      <c r="U414" t="s">
        <v>5107</v>
      </c>
      <c r="V414" t="s">
        <v>5108</v>
      </c>
      <c r="Z414">
        <v>115.177517705819</v>
      </c>
      <c r="AA414">
        <v>-8.7310210834775894</v>
      </c>
      <c r="AB414" t="s">
        <v>4789</v>
      </c>
      <c r="AC414" t="s">
        <v>230</v>
      </c>
      <c r="AL414" t="s">
        <v>218</v>
      </c>
      <c r="AM414" t="s">
        <v>5109</v>
      </c>
      <c r="AN414" t="s">
        <v>6</v>
      </c>
      <c r="AO414" s="57">
        <v>46273.694305555553</v>
      </c>
      <c r="AR414" t="s">
        <v>219</v>
      </c>
      <c r="AS414" t="s">
        <v>908</v>
      </c>
      <c r="AT414" t="s">
        <v>231</v>
      </c>
      <c r="AU414">
        <v>20260810</v>
      </c>
      <c r="AV414" t="s">
        <v>222</v>
      </c>
      <c r="AW414" t="s">
        <v>565</v>
      </c>
      <c r="AX414" t="s">
        <v>223</v>
      </c>
      <c r="BA414" s="57">
        <v>46243.291666666664</v>
      </c>
      <c r="BB414" t="s">
        <v>5109</v>
      </c>
      <c r="BC414">
        <v>2026</v>
      </c>
      <c r="BD414">
        <v>8</v>
      </c>
      <c r="BE414">
        <v>10</v>
      </c>
      <c r="BF414" s="6">
        <f t="shared" si="18"/>
        <v>46244</v>
      </c>
      <c r="BG414">
        <f t="shared" si="19"/>
        <v>0.70833333333575865</v>
      </c>
      <c r="BH414" t="str">
        <f t="shared" si="20"/>
        <v>COMPLY</v>
      </c>
      <c r="BI414" t="str">
        <f>VLOOKUP(H414,Sheet2!$A$1:$B$270,2,FALSE)</f>
        <v>JIMBARAN</v>
      </c>
    </row>
    <row r="415" spans="1:61">
      <c r="A415">
        <v>414</v>
      </c>
      <c r="B415">
        <v>1002514264</v>
      </c>
      <c r="C415">
        <v>3</v>
      </c>
      <c r="D415" t="s">
        <v>55</v>
      </c>
      <c r="E415">
        <v>5</v>
      </c>
      <c r="F415" t="s">
        <v>267</v>
      </c>
      <c r="G415" t="s">
        <v>128</v>
      </c>
      <c r="H415" t="s">
        <v>276</v>
      </c>
      <c r="I415" t="s">
        <v>213</v>
      </c>
      <c r="J415" t="s">
        <v>214</v>
      </c>
      <c r="K415" t="s">
        <v>149</v>
      </c>
      <c r="M415" t="s">
        <v>76</v>
      </c>
      <c r="N415" t="s">
        <v>216</v>
      </c>
      <c r="O415" s="57">
        <v>46241.463807870372</v>
      </c>
      <c r="P415" s="57">
        <v>46241.539594907408</v>
      </c>
      <c r="Q415">
        <v>69359002</v>
      </c>
      <c r="S415">
        <v>152418251386</v>
      </c>
      <c r="T415" t="s">
        <v>1888</v>
      </c>
      <c r="U415" t="s">
        <v>5110</v>
      </c>
      <c r="V415" t="s">
        <v>5111</v>
      </c>
      <c r="Z415">
        <v>112.704135103338</v>
      </c>
      <c r="AA415">
        <v>-7.2649359981049404</v>
      </c>
      <c r="AB415" t="s">
        <v>1891</v>
      </c>
      <c r="AC415" t="s">
        <v>230</v>
      </c>
      <c r="AL415" t="s">
        <v>218</v>
      </c>
      <c r="AM415" t="s">
        <v>5112</v>
      </c>
      <c r="AN415" t="s">
        <v>6</v>
      </c>
      <c r="AO415" s="57">
        <v>46211.465613425928</v>
      </c>
      <c r="AR415" t="s">
        <v>219</v>
      </c>
      <c r="AS415" t="s">
        <v>277</v>
      </c>
      <c r="AT415" t="s">
        <v>231</v>
      </c>
      <c r="AU415">
        <v>20260807</v>
      </c>
      <c r="AV415" t="s">
        <v>222</v>
      </c>
      <c r="AW415" t="s">
        <v>5113</v>
      </c>
      <c r="AX415" t="s">
        <v>223</v>
      </c>
      <c r="BA415" s="57">
        <v>46241.291666666664</v>
      </c>
      <c r="BB415" t="s">
        <v>5112</v>
      </c>
      <c r="BC415">
        <v>2026</v>
      </c>
      <c r="BD415">
        <v>8</v>
      </c>
      <c r="BE415">
        <v>7</v>
      </c>
      <c r="BF415" s="6">
        <f t="shared" si="18"/>
        <v>46241</v>
      </c>
      <c r="BG415">
        <f t="shared" si="19"/>
        <v>-0.29166666666424135</v>
      </c>
      <c r="BH415" t="str">
        <f t="shared" si="20"/>
        <v>COMPLY</v>
      </c>
      <c r="BI415" t="str">
        <f>VLOOKUP(H415,Sheet2!$A$1:$B$270,2,FALSE)</f>
        <v>SURABAYA UTARA</v>
      </c>
    </row>
    <row r="416" spans="1:61">
      <c r="A416">
        <v>415</v>
      </c>
      <c r="B416">
        <v>1002513992</v>
      </c>
      <c r="C416">
        <v>3</v>
      </c>
      <c r="D416" t="s">
        <v>38</v>
      </c>
      <c r="E416">
        <v>5</v>
      </c>
      <c r="F416" t="s">
        <v>92</v>
      </c>
      <c r="G416" t="s">
        <v>94</v>
      </c>
      <c r="H416" t="s">
        <v>339</v>
      </c>
      <c r="I416" t="s">
        <v>213</v>
      </c>
      <c r="J416" t="s">
        <v>214</v>
      </c>
      <c r="K416" t="s">
        <v>149</v>
      </c>
      <c r="L416" t="s">
        <v>215</v>
      </c>
      <c r="M416" t="s">
        <v>76</v>
      </c>
      <c r="N416" t="s">
        <v>216</v>
      </c>
      <c r="O416" s="57">
        <v>46241.418020833335</v>
      </c>
      <c r="P416" s="57">
        <v>46242.621331018519</v>
      </c>
      <c r="Q416">
        <v>69360512</v>
      </c>
      <c r="S416">
        <v>152603215986</v>
      </c>
      <c r="T416" t="s">
        <v>5114</v>
      </c>
      <c r="U416" t="s">
        <v>5115</v>
      </c>
      <c r="V416" t="s">
        <v>5116</v>
      </c>
      <c r="Z416">
        <v>111.327721</v>
      </c>
      <c r="AA416">
        <v>-7.666207</v>
      </c>
      <c r="AB416" t="s">
        <v>5117</v>
      </c>
      <c r="AC416" t="s">
        <v>237</v>
      </c>
      <c r="AL416" t="s">
        <v>218</v>
      </c>
      <c r="AM416" t="s">
        <v>5118</v>
      </c>
      <c r="AN416" t="s">
        <v>6</v>
      </c>
      <c r="AO416" s="57">
        <v>46211.423703703702</v>
      </c>
      <c r="AP416" s="57">
        <v>46242.333333333336</v>
      </c>
      <c r="AR416" t="s">
        <v>219</v>
      </c>
      <c r="AS416" t="s">
        <v>593</v>
      </c>
      <c r="AT416" t="s">
        <v>231</v>
      </c>
      <c r="AU416">
        <v>20260808</v>
      </c>
      <c r="AV416" t="s">
        <v>222</v>
      </c>
      <c r="AW416" t="s">
        <v>1058</v>
      </c>
      <c r="AX416" t="s">
        <v>223</v>
      </c>
      <c r="BA416" s="57">
        <v>46242.333333333336</v>
      </c>
      <c r="BB416" t="s">
        <v>5118</v>
      </c>
      <c r="BC416">
        <v>2026</v>
      </c>
      <c r="BD416">
        <v>8</v>
      </c>
      <c r="BE416">
        <v>8</v>
      </c>
      <c r="BF416" s="6">
        <f t="shared" si="18"/>
        <v>46242</v>
      </c>
      <c r="BG416">
        <f t="shared" si="19"/>
        <v>-0.33333333333575865</v>
      </c>
      <c r="BH416" t="str">
        <f t="shared" si="20"/>
        <v>COMPLY</v>
      </c>
      <c r="BI416" t="str">
        <f>VLOOKUP(H416,Sheet2!$A$1:$B$270,2,FALSE)</f>
        <v>MADIUN</v>
      </c>
    </row>
    <row r="417" spans="1:61">
      <c r="A417">
        <v>416</v>
      </c>
      <c r="B417">
        <v>1002505949</v>
      </c>
      <c r="C417">
        <v>3</v>
      </c>
      <c r="D417" t="s">
        <v>59</v>
      </c>
      <c r="E417">
        <v>4</v>
      </c>
      <c r="F417" t="s">
        <v>573</v>
      </c>
      <c r="G417" t="s">
        <v>929</v>
      </c>
      <c r="H417" t="s">
        <v>958</v>
      </c>
      <c r="I417" t="s">
        <v>213</v>
      </c>
      <c r="J417" t="s">
        <v>214</v>
      </c>
      <c r="K417" t="s">
        <v>149</v>
      </c>
      <c r="M417" t="s">
        <v>76</v>
      </c>
      <c r="N417" t="s">
        <v>216</v>
      </c>
      <c r="O417" s="57">
        <v>46237.498622685183</v>
      </c>
      <c r="P417" s="57">
        <v>46237.881643518522</v>
      </c>
      <c r="Q417">
        <v>69354475</v>
      </c>
      <c r="R417">
        <v>2745040071</v>
      </c>
      <c r="S417">
        <v>146129128455</v>
      </c>
      <c r="T417" t="s">
        <v>1198</v>
      </c>
      <c r="U417" t="s">
        <v>1199</v>
      </c>
      <c r="V417" t="s">
        <v>2332</v>
      </c>
      <c r="Z417">
        <v>110.3728</v>
      </c>
      <c r="AA417">
        <v>-7.9061000000000003</v>
      </c>
      <c r="AB417" t="s">
        <v>1200</v>
      </c>
      <c r="AC417" t="s">
        <v>293</v>
      </c>
      <c r="AL417" t="s">
        <v>218</v>
      </c>
      <c r="AM417" t="s">
        <v>2333</v>
      </c>
      <c r="AN417" t="s">
        <v>6</v>
      </c>
      <c r="AO417" s="57">
        <v>46089.507256944446</v>
      </c>
      <c r="AR417" t="s">
        <v>219</v>
      </c>
      <c r="AS417" t="s">
        <v>220</v>
      </c>
      <c r="AT417" t="s">
        <v>231</v>
      </c>
      <c r="AU417">
        <v>20260803</v>
      </c>
      <c r="AV417" t="s">
        <v>222</v>
      </c>
      <c r="AW417" t="s">
        <v>964</v>
      </c>
      <c r="AX417" t="s">
        <v>223</v>
      </c>
      <c r="BA417" s="57">
        <v>46237.291666666664</v>
      </c>
      <c r="BB417" t="s">
        <v>2333</v>
      </c>
      <c r="BC417">
        <v>2026</v>
      </c>
      <c r="BD417">
        <v>8</v>
      </c>
      <c r="BE417">
        <v>3</v>
      </c>
      <c r="BF417" s="6">
        <f t="shared" si="18"/>
        <v>46237</v>
      </c>
      <c r="BG417">
        <f t="shared" si="19"/>
        <v>-0.29166666666424135</v>
      </c>
      <c r="BH417" t="str">
        <f t="shared" si="20"/>
        <v>COMPLY</v>
      </c>
      <c r="BI417" t="e">
        <f>VLOOKUP(H417,Sheet2!$A$1:$B$270,2,FALSE)</f>
        <v>#N/A</v>
      </c>
    </row>
    <row r="418" spans="1:61">
      <c r="A418">
        <v>417</v>
      </c>
      <c r="B418">
        <v>1002510971</v>
      </c>
      <c r="C418">
        <v>3</v>
      </c>
      <c r="D418" t="s">
        <v>42</v>
      </c>
      <c r="E418">
        <v>5</v>
      </c>
      <c r="F418" t="s">
        <v>233</v>
      </c>
      <c r="G418" t="s">
        <v>101</v>
      </c>
      <c r="H418" t="s">
        <v>234</v>
      </c>
      <c r="I418" t="s">
        <v>213</v>
      </c>
      <c r="J418" t="s">
        <v>214</v>
      </c>
      <c r="K418" t="s">
        <v>149</v>
      </c>
      <c r="M418" t="s">
        <v>76</v>
      </c>
      <c r="N418" t="s">
        <v>216</v>
      </c>
      <c r="O418" s="57">
        <v>46239.63480324074</v>
      </c>
      <c r="P418" s="57">
        <v>46244.896921296298</v>
      </c>
      <c r="Q418">
        <v>69359358</v>
      </c>
      <c r="S418">
        <v>152327226300</v>
      </c>
      <c r="T418" t="s">
        <v>2334</v>
      </c>
      <c r="U418" t="s">
        <v>2335</v>
      </c>
      <c r="V418" t="s">
        <v>5119</v>
      </c>
      <c r="Z418">
        <v>112.6917643</v>
      </c>
      <c r="AA418">
        <v>-7.5022266999999996</v>
      </c>
      <c r="AB418" t="s">
        <v>2336</v>
      </c>
      <c r="AC418" t="s">
        <v>230</v>
      </c>
      <c r="AL418" t="s">
        <v>218</v>
      </c>
      <c r="AM418" t="s">
        <v>5120</v>
      </c>
      <c r="AN418" t="s">
        <v>6</v>
      </c>
      <c r="AO418" s="57">
        <v>46150.642604166664</v>
      </c>
      <c r="AP418" s="57">
        <v>46244.333333333336</v>
      </c>
      <c r="AR418" t="s">
        <v>219</v>
      </c>
      <c r="AS418" t="s">
        <v>860</v>
      </c>
      <c r="AT418" t="s">
        <v>231</v>
      </c>
      <c r="AU418">
        <v>20260810</v>
      </c>
      <c r="AV418" t="s">
        <v>222</v>
      </c>
      <c r="AW418" t="s">
        <v>566</v>
      </c>
      <c r="AX418" t="s">
        <v>223</v>
      </c>
      <c r="BA418" s="57">
        <v>46244.333333333336</v>
      </c>
      <c r="BB418" t="s">
        <v>5120</v>
      </c>
      <c r="BC418">
        <v>2026</v>
      </c>
      <c r="BD418">
        <v>8</v>
      </c>
      <c r="BE418">
        <v>10</v>
      </c>
      <c r="BF418" s="6">
        <f t="shared" si="18"/>
        <v>46244</v>
      </c>
      <c r="BG418">
        <f t="shared" si="19"/>
        <v>-0.33333333333575865</v>
      </c>
      <c r="BH418" t="str">
        <f t="shared" si="20"/>
        <v>COMPLY</v>
      </c>
      <c r="BI418" t="str">
        <f>VLOOKUP(H418,Sheet2!$A$1:$B$270,2,FALSE)</f>
        <v>SIDOARJO</v>
      </c>
    </row>
    <row r="419" spans="1:61">
      <c r="A419">
        <v>418</v>
      </c>
      <c r="B419">
        <v>1002506288</v>
      </c>
      <c r="C419">
        <v>3</v>
      </c>
      <c r="D419" t="s">
        <v>49</v>
      </c>
      <c r="E419">
        <v>4</v>
      </c>
      <c r="F419" t="s">
        <v>247</v>
      </c>
      <c r="G419" t="s">
        <v>551</v>
      </c>
      <c r="H419" t="s">
        <v>552</v>
      </c>
      <c r="I419" t="s">
        <v>213</v>
      </c>
      <c r="J419" t="s">
        <v>214</v>
      </c>
      <c r="K419" t="s">
        <v>149</v>
      </c>
      <c r="M419" t="s">
        <v>582</v>
      </c>
      <c r="N419" t="s">
        <v>216</v>
      </c>
      <c r="O419" s="57">
        <v>46237.613912037035</v>
      </c>
      <c r="P419" s="57">
        <v>46239.699699074074</v>
      </c>
      <c r="Q419">
        <v>69357653</v>
      </c>
      <c r="R419">
        <v>2946102028</v>
      </c>
      <c r="S419">
        <v>143407106619</v>
      </c>
      <c r="T419" t="s">
        <v>2337</v>
      </c>
      <c r="U419" t="s">
        <v>2338</v>
      </c>
      <c r="V419" t="s">
        <v>2339</v>
      </c>
      <c r="Z419">
        <v>110.1415463</v>
      </c>
      <c r="AA419">
        <v>-6.9662455000000003</v>
      </c>
      <c r="AB419" t="s">
        <v>2340</v>
      </c>
      <c r="AC419" t="s">
        <v>293</v>
      </c>
      <c r="AL419" t="s">
        <v>218</v>
      </c>
      <c r="AM419" t="s">
        <v>2341</v>
      </c>
      <c r="AN419" t="s">
        <v>6</v>
      </c>
      <c r="AO419" s="57">
        <v>46089.621736111112</v>
      </c>
      <c r="AP419" s="57">
        <v>46239</v>
      </c>
      <c r="AQ419" t="s">
        <v>249</v>
      </c>
      <c r="AR419" t="s">
        <v>14</v>
      </c>
      <c r="AS419" t="s">
        <v>553</v>
      </c>
      <c r="AT419" t="s">
        <v>231</v>
      </c>
      <c r="AV419" t="s">
        <v>2342</v>
      </c>
      <c r="AW419" t="s">
        <v>1114</v>
      </c>
      <c r="AX419" t="s">
        <v>223</v>
      </c>
      <c r="BA419" s="57">
        <v>46239.541666666664</v>
      </c>
      <c r="BB419" t="s">
        <v>2341</v>
      </c>
      <c r="BF419" s="6" t="e">
        <f t="shared" si="18"/>
        <v>#NUM!</v>
      </c>
      <c r="BG419" t="e">
        <f t="shared" si="19"/>
        <v>#NUM!</v>
      </c>
      <c r="BH419" t="e">
        <f t="shared" si="20"/>
        <v>#NUM!</v>
      </c>
      <c r="BI419" t="e">
        <f>VLOOKUP(H419,Sheet2!$A$1:$B$270,2,FALSE)</f>
        <v>#N/A</v>
      </c>
    </row>
    <row r="420" spans="1:61">
      <c r="A420">
        <v>419</v>
      </c>
      <c r="B420">
        <v>1002515443</v>
      </c>
      <c r="C420">
        <v>3</v>
      </c>
      <c r="D420" t="s">
        <v>45</v>
      </c>
      <c r="E420">
        <v>5</v>
      </c>
      <c r="F420" t="s">
        <v>211</v>
      </c>
      <c r="G420" t="s">
        <v>112</v>
      </c>
      <c r="H420" t="s">
        <v>244</v>
      </c>
      <c r="I420" t="s">
        <v>213</v>
      </c>
      <c r="J420" t="s">
        <v>214</v>
      </c>
      <c r="K420" t="s">
        <v>149</v>
      </c>
      <c r="L420" t="s">
        <v>215</v>
      </c>
      <c r="M420" t="s">
        <v>76</v>
      </c>
      <c r="N420" t="s">
        <v>216</v>
      </c>
      <c r="O420" s="57">
        <v>46241.757592592592</v>
      </c>
      <c r="P420" s="57">
        <v>46242.611400462964</v>
      </c>
      <c r="Q420">
        <v>69361130</v>
      </c>
      <c r="S420">
        <v>172605804112</v>
      </c>
      <c r="T420" t="s">
        <v>5121</v>
      </c>
      <c r="U420" t="s">
        <v>5122</v>
      </c>
      <c r="V420" t="s">
        <v>5123</v>
      </c>
      <c r="Z420">
        <v>116.25655576586701</v>
      </c>
      <c r="AA420">
        <v>-8.5915671472383899</v>
      </c>
      <c r="AB420" t="s">
        <v>5124</v>
      </c>
      <c r="AC420" t="s">
        <v>217</v>
      </c>
      <c r="AL420" t="s">
        <v>218</v>
      </c>
      <c r="AM420" t="s">
        <v>5125</v>
      </c>
      <c r="AN420" t="s">
        <v>6</v>
      </c>
      <c r="AO420" s="57">
        <v>46211.767870370371</v>
      </c>
      <c r="AP420" s="57">
        <v>46242.625</v>
      </c>
      <c r="AQ420" t="s">
        <v>930</v>
      </c>
      <c r="AR420" t="s">
        <v>219</v>
      </c>
      <c r="AS420" t="s">
        <v>220</v>
      </c>
      <c r="AT420" t="s">
        <v>221</v>
      </c>
      <c r="AU420">
        <v>20260808</v>
      </c>
      <c r="AV420" t="s">
        <v>222</v>
      </c>
      <c r="AW420" t="s">
        <v>5126</v>
      </c>
      <c r="AX420" t="s">
        <v>223</v>
      </c>
      <c r="BA420" s="57">
        <v>46242.625</v>
      </c>
      <c r="BB420" t="s">
        <v>5125</v>
      </c>
      <c r="BC420">
        <v>2026</v>
      </c>
      <c r="BD420">
        <v>8</v>
      </c>
      <c r="BE420">
        <v>8</v>
      </c>
      <c r="BF420" s="6">
        <f t="shared" si="18"/>
        <v>46242</v>
      </c>
      <c r="BG420">
        <f t="shared" si="19"/>
        <v>-0.625</v>
      </c>
      <c r="BH420" t="str">
        <f t="shared" si="20"/>
        <v>COMPLY</v>
      </c>
      <c r="BI420" t="str">
        <f>VLOOKUP(H420,Sheet2!$A$1:$B$270,2,FALSE)</f>
        <v>MATARAM</v>
      </c>
    </row>
    <row r="421" spans="1:61">
      <c r="A421">
        <v>420</v>
      </c>
      <c r="B421">
        <v>1002515952</v>
      </c>
      <c r="C421">
        <v>3</v>
      </c>
      <c r="D421" t="s">
        <v>49</v>
      </c>
      <c r="E421">
        <v>4</v>
      </c>
      <c r="F421" t="s">
        <v>253</v>
      </c>
      <c r="G421" t="s">
        <v>969</v>
      </c>
      <c r="H421" t="s">
        <v>970</v>
      </c>
      <c r="I421" t="s">
        <v>213</v>
      </c>
      <c r="J421" t="s">
        <v>214</v>
      </c>
      <c r="K421" t="s">
        <v>149</v>
      </c>
      <c r="L421" t="s">
        <v>620</v>
      </c>
      <c r="M421" t="s">
        <v>582</v>
      </c>
      <c r="N421" t="s">
        <v>216</v>
      </c>
      <c r="O421" s="57">
        <v>46242.560381944444</v>
      </c>
      <c r="P421" s="57">
        <v>46244.58965277778</v>
      </c>
      <c r="Q421">
        <v>69361457</v>
      </c>
      <c r="R421">
        <v>2838428733</v>
      </c>
      <c r="S421">
        <v>142212126687</v>
      </c>
      <c r="T421" t="s">
        <v>5127</v>
      </c>
      <c r="U421" t="s">
        <v>5128</v>
      </c>
      <c r="V421" t="s">
        <v>5129</v>
      </c>
      <c r="Z421">
        <v>109.139410033822</v>
      </c>
      <c r="AA421">
        <v>-6.8724798080260898</v>
      </c>
      <c r="AB421" t="s">
        <v>5130</v>
      </c>
      <c r="AC421" t="s">
        <v>217</v>
      </c>
      <c r="AL421" t="s">
        <v>218</v>
      </c>
      <c r="AM421" t="s">
        <v>5131</v>
      </c>
      <c r="AN421" t="s">
        <v>6</v>
      </c>
      <c r="AO421" s="57">
        <v>46242.569351851853</v>
      </c>
      <c r="AP421" s="57">
        <v>46244.541666666664</v>
      </c>
      <c r="AQ421" t="s">
        <v>570</v>
      </c>
      <c r="AR421" t="s">
        <v>14</v>
      </c>
      <c r="AS421" t="s">
        <v>220</v>
      </c>
      <c r="AT421" t="s">
        <v>231</v>
      </c>
      <c r="AV421" t="s">
        <v>6518</v>
      </c>
      <c r="AW421" t="s">
        <v>5132</v>
      </c>
      <c r="AX421" t="s">
        <v>223</v>
      </c>
      <c r="BA421" s="57">
        <v>46244.541666666664</v>
      </c>
      <c r="BB421" t="s">
        <v>5131</v>
      </c>
      <c r="BF421" s="6" t="e">
        <f t="shared" si="18"/>
        <v>#NUM!</v>
      </c>
      <c r="BG421" t="e">
        <f t="shared" si="19"/>
        <v>#NUM!</v>
      </c>
      <c r="BH421" t="e">
        <f t="shared" si="20"/>
        <v>#NUM!</v>
      </c>
      <c r="BI421" t="e">
        <f>VLOOKUP(H421,Sheet2!$A$1:$B$270,2,FALSE)</f>
        <v>#N/A</v>
      </c>
    </row>
    <row r="422" spans="1:61">
      <c r="A422">
        <v>421</v>
      </c>
      <c r="B422">
        <v>1002511394</v>
      </c>
      <c r="C422">
        <v>3</v>
      </c>
      <c r="D422" t="s">
        <v>38</v>
      </c>
      <c r="E422">
        <v>5</v>
      </c>
      <c r="F422" t="s">
        <v>251</v>
      </c>
      <c r="G422" t="s">
        <v>91</v>
      </c>
      <c r="H422" t="s">
        <v>415</v>
      </c>
      <c r="I422" t="s">
        <v>213</v>
      </c>
      <c r="J422" t="s">
        <v>214</v>
      </c>
      <c r="K422" t="s">
        <v>149</v>
      </c>
      <c r="L422" t="s">
        <v>215</v>
      </c>
      <c r="M422" t="s">
        <v>76</v>
      </c>
      <c r="N422" t="s">
        <v>216</v>
      </c>
      <c r="O422" s="57">
        <v>46240.301354166666</v>
      </c>
      <c r="P422" s="57">
        <v>46240.846631944441</v>
      </c>
      <c r="Q422">
        <v>69359504</v>
      </c>
      <c r="S422">
        <v>152701239000</v>
      </c>
      <c r="T422" t="s">
        <v>2343</v>
      </c>
      <c r="U422" t="s">
        <v>2344</v>
      </c>
      <c r="V422" t="s">
        <v>2345</v>
      </c>
      <c r="Z422">
        <v>112.63442569999999</v>
      </c>
      <c r="AA422">
        <v>-7.9697863</v>
      </c>
      <c r="AB422" t="s">
        <v>2346</v>
      </c>
      <c r="AC422" t="s">
        <v>217</v>
      </c>
      <c r="AL422" t="s">
        <v>218</v>
      </c>
      <c r="AM422" t="s">
        <v>2347</v>
      </c>
      <c r="AN422" t="s">
        <v>6</v>
      </c>
      <c r="AO422" s="57">
        <v>46181.309328703705</v>
      </c>
      <c r="AP422" s="57">
        <v>46241.333333333336</v>
      </c>
      <c r="AR422" t="s">
        <v>219</v>
      </c>
      <c r="AS422" t="s">
        <v>251</v>
      </c>
      <c r="AT422" t="s">
        <v>231</v>
      </c>
      <c r="AU422">
        <v>20260806</v>
      </c>
      <c r="AV422" t="s">
        <v>222</v>
      </c>
      <c r="AW422" t="s">
        <v>1091</v>
      </c>
      <c r="AX422" t="s">
        <v>223</v>
      </c>
      <c r="BA422" s="57">
        <v>46241.333333333336</v>
      </c>
      <c r="BB422" t="s">
        <v>2347</v>
      </c>
      <c r="BC422">
        <v>2026</v>
      </c>
      <c r="BD422">
        <v>8</v>
      </c>
      <c r="BE422">
        <v>6</v>
      </c>
      <c r="BF422" s="6">
        <f t="shared" si="18"/>
        <v>46240</v>
      </c>
      <c r="BG422">
        <f t="shared" si="19"/>
        <v>-1.3333333333357587</v>
      </c>
      <c r="BH422" t="str">
        <f t="shared" si="20"/>
        <v>COMPLY</v>
      </c>
      <c r="BI422" t="str">
        <f>VLOOKUP(H422,Sheet2!$A$1:$B$270,2,FALSE)</f>
        <v>MALANG</v>
      </c>
    </row>
    <row r="423" spans="1:61">
      <c r="A423">
        <v>422</v>
      </c>
      <c r="B423">
        <v>1002511698</v>
      </c>
      <c r="C423">
        <v>3</v>
      </c>
      <c r="D423" t="s">
        <v>51</v>
      </c>
      <c r="E423">
        <v>4</v>
      </c>
      <c r="F423" t="s">
        <v>235</v>
      </c>
      <c r="G423" t="s">
        <v>594</v>
      </c>
      <c r="H423" t="s">
        <v>920</v>
      </c>
      <c r="I423" t="s">
        <v>213</v>
      </c>
      <c r="J423" t="s">
        <v>214</v>
      </c>
      <c r="K423" t="s">
        <v>149</v>
      </c>
      <c r="L423" t="s">
        <v>2348</v>
      </c>
      <c r="M423" t="s">
        <v>76</v>
      </c>
      <c r="N423" t="s">
        <v>216</v>
      </c>
      <c r="O423" s="57">
        <v>46240.419062499997</v>
      </c>
      <c r="P423" s="57">
        <v>46241.97314814815</v>
      </c>
      <c r="Q423">
        <v>69359698</v>
      </c>
      <c r="R423">
        <v>2715722888</v>
      </c>
      <c r="T423" t="s">
        <v>2349</v>
      </c>
      <c r="U423" t="s">
        <v>2350</v>
      </c>
      <c r="V423" t="s">
        <v>2351</v>
      </c>
      <c r="Z423">
        <v>110.80818960000001</v>
      </c>
      <c r="AA423">
        <v>-7.6112785000000001</v>
      </c>
      <c r="AB423" t="s">
        <v>2352</v>
      </c>
      <c r="AC423" t="s">
        <v>226</v>
      </c>
      <c r="AL423" t="s">
        <v>218</v>
      </c>
      <c r="AM423" t="s">
        <v>2353</v>
      </c>
      <c r="AN423" t="s">
        <v>6</v>
      </c>
      <c r="AO423" s="57">
        <v>46181.423634259256</v>
      </c>
      <c r="AR423" t="s">
        <v>219</v>
      </c>
      <c r="AS423" t="s">
        <v>220</v>
      </c>
      <c r="AT423" t="s">
        <v>231</v>
      </c>
      <c r="AU423">
        <v>20260807</v>
      </c>
      <c r="AV423" t="s">
        <v>222</v>
      </c>
      <c r="AW423" t="s">
        <v>2354</v>
      </c>
      <c r="AX423" t="s">
        <v>223</v>
      </c>
      <c r="BA423" s="57">
        <v>46241.625</v>
      </c>
      <c r="BB423" t="s">
        <v>2353</v>
      </c>
      <c r="BC423">
        <v>2026</v>
      </c>
      <c r="BD423">
        <v>8</v>
      </c>
      <c r="BE423">
        <v>7</v>
      </c>
      <c r="BF423" s="6">
        <f t="shared" si="18"/>
        <v>46241</v>
      </c>
      <c r="BG423">
        <f t="shared" si="19"/>
        <v>-0.625</v>
      </c>
      <c r="BH423" t="str">
        <f t="shared" si="20"/>
        <v>COMPLY</v>
      </c>
      <c r="BI423" t="e">
        <f>VLOOKUP(H423,Sheet2!$A$1:$B$270,2,FALSE)</f>
        <v>#N/A</v>
      </c>
    </row>
    <row r="424" spans="1:61">
      <c r="A424">
        <v>423</v>
      </c>
      <c r="B424">
        <v>1002516021</v>
      </c>
      <c r="C424">
        <v>3</v>
      </c>
      <c r="D424" t="s">
        <v>59</v>
      </c>
      <c r="E424">
        <v>4</v>
      </c>
      <c r="F424" t="s">
        <v>224</v>
      </c>
      <c r="G424" t="s">
        <v>621</v>
      </c>
      <c r="H424" t="s">
        <v>945</v>
      </c>
      <c r="I424" t="s">
        <v>213</v>
      </c>
      <c r="J424" t="s">
        <v>214</v>
      </c>
      <c r="K424" t="s">
        <v>149</v>
      </c>
      <c r="L424" t="s">
        <v>215</v>
      </c>
      <c r="M424" t="s">
        <v>582</v>
      </c>
      <c r="N424" t="s">
        <v>216</v>
      </c>
      <c r="O424" s="57">
        <v>46242.595092592594</v>
      </c>
      <c r="P424" s="57">
        <v>46243.469849537039</v>
      </c>
      <c r="Q424">
        <v>69361512</v>
      </c>
      <c r="S424">
        <v>143385101825</v>
      </c>
      <c r="T424" t="s">
        <v>5000</v>
      </c>
      <c r="U424" t="s">
        <v>5133</v>
      </c>
      <c r="V424" t="s">
        <v>5134</v>
      </c>
      <c r="Z424">
        <v>109.289160283906</v>
      </c>
      <c r="AA424">
        <v>-7.5965705368032399</v>
      </c>
      <c r="AB424" t="s">
        <v>5003</v>
      </c>
      <c r="AC424" t="s">
        <v>237</v>
      </c>
      <c r="AL424" t="s">
        <v>218</v>
      </c>
      <c r="AM424" t="s">
        <v>5135</v>
      </c>
      <c r="AN424" t="s">
        <v>6</v>
      </c>
      <c r="AO424" s="57">
        <v>46242.60119212963</v>
      </c>
      <c r="AP424" s="57">
        <v>46246.541666666664</v>
      </c>
      <c r="AQ424" t="s">
        <v>1079</v>
      </c>
      <c r="AR424" t="s">
        <v>14</v>
      </c>
      <c r="AS424" t="s">
        <v>641</v>
      </c>
      <c r="AT424" t="s">
        <v>231</v>
      </c>
      <c r="AV424" t="s">
        <v>5136</v>
      </c>
      <c r="AW424" t="s">
        <v>1067</v>
      </c>
      <c r="AX424" t="s">
        <v>223</v>
      </c>
      <c r="BA424" s="57">
        <v>46246.541666666664</v>
      </c>
      <c r="BB424" t="s">
        <v>5135</v>
      </c>
      <c r="BF424" s="6" t="e">
        <f t="shared" si="18"/>
        <v>#NUM!</v>
      </c>
      <c r="BG424" t="e">
        <f t="shared" si="19"/>
        <v>#NUM!</v>
      </c>
      <c r="BH424" t="e">
        <f t="shared" si="20"/>
        <v>#NUM!</v>
      </c>
      <c r="BI424" t="e">
        <f>VLOOKUP(H424,Sheet2!$A$1:$B$270,2,FALSE)</f>
        <v>#N/A</v>
      </c>
    </row>
    <row r="425" spans="1:61">
      <c r="A425">
        <v>424</v>
      </c>
      <c r="B425">
        <v>1002510672</v>
      </c>
      <c r="C425">
        <v>3</v>
      </c>
      <c r="D425" t="s">
        <v>45</v>
      </c>
      <c r="E425">
        <v>5</v>
      </c>
      <c r="F425" t="s">
        <v>113</v>
      </c>
      <c r="G425" t="s">
        <v>114</v>
      </c>
      <c r="H425" t="s">
        <v>401</v>
      </c>
      <c r="I425" t="s">
        <v>213</v>
      </c>
      <c r="J425" t="s">
        <v>214</v>
      </c>
      <c r="K425" t="s">
        <v>149</v>
      </c>
      <c r="M425" t="s">
        <v>559</v>
      </c>
      <c r="N425" t="s">
        <v>216</v>
      </c>
      <c r="O425" s="57">
        <v>46239.585057870368</v>
      </c>
      <c r="P425" s="57">
        <v>46244.764965277776</v>
      </c>
      <c r="Q425">
        <v>69359224</v>
      </c>
      <c r="S425">
        <v>172512452489</v>
      </c>
      <c r="T425" t="s">
        <v>2355</v>
      </c>
      <c r="U425" t="s">
        <v>2356</v>
      </c>
      <c r="Z425">
        <v>119.89957094192501</v>
      </c>
      <c r="AA425">
        <v>-8.4966370574844703</v>
      </c>
      <c r="AB425" t="s">
        <v>2357</v>
      </c>
      <c r="AC425" t="s">
        <v>230</v>
      </c>
      <c r="AO425" s="57">
        <v>46150.59070601852</v>
      </c>
      <c r="AR425" t="s">
        <v>6</v>
      </c>
      <c r="AS425" t="s">
        <v>643</v>
      </c>
      <c r="AT425" t="s">
        <v>231</v>
      </c>
      <c r="AV425" t="s">
        <v>6519</v>
      </c>
      <c r="AW425" t="s">
        <v>574</v>
      </c>
      <c r="AX425" t="s">
        <v>223</v>
      </c>
      <c r="BF425" s="6" t="e">
        <f t="shared" si="18"/>
        <v>#NUM!</v>
      </c>
      <c r="BG425" t="e">
        <f t="shared" si="19"/>
        <v>#NUM!</v>
      </c>
      <c r="BH425" t="e">
        <f t="shared" si="20"/>
        <v>#NUM!</v>
      </c>
      <c r="BI425" t="str">
        <f>VLOOKUP(H425,Sheet2!$A$1:$B$270,2,FALSE)</f>
        <v>LABOAN BAJO</v>
      </c>
    </row>
    <row r="426" spans="1:61">
      <c r="A426">
        <v>425</v>
      </c>
      <c r="B426">
        <v>1002510065</v>
      </c>
      <c r="C426">
        <v>3</v>
      </c>
      <c r="D426" t="s">
        <v>38</v>
      </c>
      <c r="E426">
        <v>5</v>
      </c>
      <c r="F426" t="s">
        <v>90</v>
      </c>
      <c r="G426" t="s">
        <v>93</v>
      </c>
      <c r="H426" t="s">
        <v>304</v>
      </c>
      <c r="I426" t="s">
        <v>213</v>
      </c>
      <c r="J426" t="s">
        <v>214</v>
      </c>
      <c r="K426" t="s">
        <v>149</v>
      </c>
      <c r="L426" t="s">
        <v>215</v>
      </c>
      <c r="M426" t="s">
        <v>76</v>
      </c>
      <c r="N426" t="s">
        <v>216</v>
      </c>
      <c r="O426" s="57">
        <v>46239.451342592591</v>
      </c>
      <c r="P426" s="57">
        <v>46239.566631944443</v>
      </c>
      <c r="Q426">
        <v>69358917</v>
      </c>
      <c r="S426">
        <v>152611229845</v>
      </c>
      <c r="T426" t="s">
        <v>1110</v>
      </c>
      <c r="U426" t="s">
        <v>1031</v>
      </c>
      <c r="V426" t="s">
        <v>2358</v>
      </c>
      <c r="Z426">
        <v>111.825032159686</v>
      </c>
      <c r="AA426">
        <v>-7.7098028833542003</v>
      </c>
      <c r="AB426" t="s">
        <v>2359</v>
      </c>
      <c r="AC426" t="s">
        <v>217</v>
      </c>
      <c r="AL426" t="s">
        <v>218</v>
      </c>
      <c r="AM426" t="s">
        <v>2064</v>
      </c>
      <c r="AN426" t="s">
        <v>6</v>
      </c>
      <c r="AO426" s="57">
        <v>46150.454826388886</v>
      </c>
      <c r="AP426" s="57">
        <v>46240.333333333336</v>
      </c>
      <c r="AR426" t="s">
        <v>219</v>
      </c>
      <c r="AS426" t="s">
        <v>220</v>
      </c>
      <c r="AT426" t="s">
        <v>231</v>
      </c>
      <c r="AU426">
        <v>20260805</v>
      </c>
      <c r="AV426" t="s">
        <v>222</v>
      </c>
      <c r="AW426" t="s">
        <v>1069</v>
      </c>
      <c r="AX426" t="s">
        <v>223</v>
      </c>
      <c r="BA426" s="57">
        <v>46240.333333333336</v>
      </c>
      <c r="BB426" t="s">
        <v>2064</v>
      </c>
      <c r="BC426">
        <v>2026</v>
      </c>
      <c r="BD426">
        <v>8</v>
      </c>
      <c r="BE426">
        <v>5</v>
      </c>
      <c r="BF426" s="6">
        <f t="shared" si="18"/>
        <v>46239</v>
      </c>
      <c r="BG426">
        <f t="shared" si="19"/>
        <v>-1.3333333333357587</v>
      </c>
      <c r="BH426" t="str">
        <f t="shared" si="20"/>
        <v>COMPLY</v>
      </c>
      <c r="BI426" t="str">
        <f>VLOOKUP(H426,Sheet2!$A$1:$B$270,2,FALSE)</f>
        <v>NGANJUK</v>
      </c>
    </row>
    <row r="427" spans="1:61">
      <c r="A427">
        <v>426</v>
      </c>
      <c r="B427">
        <v>1002515426</v>
      </c>
      <c r="C427">
        <v>3</v>
      </c>
      <c r="D427" t="s">
        <v>42</v>
      </c>
      <c r="E427">
        <v>5</v>
      </c>
      <c r="F427" t="s">
        <v>233</v>
      </c>
      <c r="G427" t="s">
        <v>101</v>
      </c>
      <c r="H427" t="s">
        <v>392</v>
      </c>
      <c r="I427" t="s">
        <v>213</v>
      </c>
      <c r="J427" t="s">
        <v>214</v>
      </c>
      <c r="K427" t="s">
        <v>149</v>
      </c>
      <c r="M427" t="s">
        <v>76</v>
      </c>
      <c r="N427" t="s">
        <v>216</v>
      </c>
      <c r="O427" s="57">
        <v>46241.744606481479</v>
      </c>
      <c r="P427" s="57">
        <v>46241.89162037037</v>
      </c>
      <c r="Q427">
        <v>69357539</v>
      </c>
      <c r="R427">
        <v>3135910052</v>
      </c>
      <c r="S427">
        <v>152317261833</v>
      </c>
      <c r="T427" t="s">
        <v>1053</v>
      </c>
      <c r="U427" t="s">
        <v>5137</v>
      </c>
      <c r="V427" t="s">
        <v>5138</v>
      </c>
      <c r="Z427">
        <v>112.730757754762</v>
      </c>
      <c r="AA427">
        <v>-7.3948873954626704</v>
      </c>
      <c r="AB427" t="s">
        <v>1054</v>
      </c>
      <c r="AC427" t="s">
        <v>1074</v>
      </c>
      <c r="AL427" t="s">
        <v>218</v>
      </c>
      <c r="AM427" t="s">
        <v>2970</v>
      </c>
      <c r="AN427" t="s">
        <v>6</v>
      </c>
      <c r="AO427" s="57">
        <v>46211.746342592596</v>
      </c>
      <c r="AR427" t="s">
        <v>219</v>
      </c>
      <c r="AS427" t="s">
        <v>669</v>
      </c>
      <c r="AT427" t="s">
        <v>231</v>
      </c>
      <c r="AU427">
        <v>20260807</v>
      </c>
      <c r="AV427" t="s">
        <v>222</v>
      </c>
      <c r="AW427" t="s">
        <v>566</v>
      </c>
      <c r="AX427" t="s">
        <v>223</v>
      </c>
      <c r="BA427" s="57">
        <v>46241.291666666664</v>
      </c>
      <c r="BB427" t="s">
        <v>2970</v>
      </c>
      <c r="BC427">
        <v>2026</v>
      </c>
      <c r="BD427">
        <v>8</v>
      </c>
      <c r="BE427">
        <v>7</v>
      </c>
      <c r="BF427" s="6">
        <f t="shared" si="18"/>
        <v>46241</v>
      </c>
      <c r="BG427">
        <f t="shared" si="19"/>
        <v>-0.29166666666424135</v>
      </c>
      <c r="BH427" t="str">
        <f t="shared" si="20"/>
        <v>COMPLY</v>
      </c>
      <c r="BI427" t="str">
        <f>VLOOKUP(H427,Sheet2!$A$1:$B$270,2,FALSE)</f>
        <v>SIDOARJO</v>
      </c>
    </row>
    <row r="428" spans="1:61">
      <c r="A428">
        <v>427</v>
      </c>
      <c r="B428">
        <v>1002512149</v>
      </c>
      <c r="C428">
        <v>3</v>
      </c>
      <c r="D428" t="s">
        <v>55</v>
      </c>
      <c r="E428">
        <v>5</v>
      </c>
      <c r="F428" t="s">
        <v>267</v>
      </c>
      <c r="G428" t="s">
        <v>128</v>
      </c>
      <c r="H428" t="s">
        <v>463</v>
      </c>
      <c r="I428" t="s">
        <v>213</v>
      </c>
      <c r="J428" t="s">
        <v>214</v>
      </c>
      <c r="K428" t="s">
        <v>149</v>
      </c>
      <c r="L428" t="s">
        <v>215</v>
      </c>
      <c r="M428" t="s">
        <v>76</v>
      </c>
      <c r="N428" t="s">
        <v>216</v>
      </c>
      <c r="O428" s="57">
        <v>46240.493020833332</v>
      </c>
      <c r="P428" s="57">
        <v>46241.547291666669</v>
      </c>
      <c r="Q428">
        <v>69359855</v>
      </c>
      <c r="S428">
        <v>152415234835</v>
      </c>
      <c r="T428" t="s">
        <v>2360</v>
      </c>
      <c r="U428" t="s">
        <v>2361</v>
      </c>
      <c r="V428" t="s">
        <v>2362</v>
      </c>
      <c r="Z428">
        <v>112.68957880000001</v>
      </c>
      <c r="AA428">
        <v>-7.3387950999999996</v>
      </c>
      <c r="AB428" t="s">
        <v>2363</v>
      </c>
      <c r="AC428" t="s">
        <v>217</v>
      </c>
      <c r="AL428" t="s">
        <v>218</v>
      </c>
      <c r="AM428" t="s">
        <v>2364</v>
      </c>
      <c r="AN428" t="s">
        <v>6</v>
      </c>
      <c r="AO428" s="57">
        <v>46181.496516203704</v>
      </c>
      <c r="AP428" s="57">
        <v>46242.625</v>
      </c>
      <c r="AR428" t="s">
        <v>219</v>
      </c>
      <c r="AS428" t="s">
        <v>662</v>
      </c>
      <c r="AT428" t="s">
        <v>231</v>
      </c>
      <c r="AU428">
        <v>20260807</v>
      </c>
      <c r="AV428" t="s">
        <v>222</v>
      </c>
      <c r="AW428" t="s">
        <v>1068</v>
      </c>
      <c r="AX428" t="s">
        <v>223</v>
      </c>
      <c r="BA428" s="57">
        <v>46242.625</v>
      </c>
      <c r="BB428" t="s">
        <v>2364</v>
      </c>
      <c r="BC428">
        <v>2026</v>
      </c>
      <c r="BD428">
        <v>8</v>
      </c>
      <c r="BE428">
        <v>7</v>
      </c>
      <c r="BF428" s="6">
        <f t="shared" si="18"/>
        <v>46241</v>
      </c>
      <c r="BG428">
        <f t="shared" si="19"/>
        <v>-1.625</v>
      </c>
      <c r="BH428" t="str">
        <f t="shared" si="20"/>
        <v>COMPLY</v>
      </c>
      <c r="BI428" t="str">
        <f>VLOOKUP(H428,Sheet2!$A$1:$B$270,2,FALSE)</f>
        <v>SURABAYA UTARA</v>
      </c>
    </row>
    <row r="429" spans="1:61">
      <c r="A429">
        <v>428</v>
      </c>
      <c r="B429">
        <v>1002505267</v>
      </c>
      <c r="C429">
        <v>3</v>
      </c>
      <c r="D429" t="s">
        <v>42</v>
      </c>
      <c r="E429">
        <v>5</v>
      </c>
      <c r="F429" t="s">
        <v>233</v>
      </c>
      <c r="G429" t="s">
        <v>103</v>
      </c>
      <c r="H429" t="s">
        <v>302</v>
      </c>
      <c r="I429" t="s">
        <v>213</v>
      </c>
      <c r="J429" t="s">
        <v>214</v>
      </c>
      <c r="K429" t="s">
        <v>149</v>
      </c>
      <c r="M429" t="s">
        <v>76</v>
      </c>
      <c r="N429" t="s">
        <v>216</v>
      </c>
      <c r="O429" s="57">
        <v>46236.571747685186</v>
      </c>
      <c r="P429" s="57">
        <v>46236.944826388892</v>
      </c>
      <c r="Q429">
        <v>69357050</v>
      </c>
      <c r="S429">
        <v>152319209209</v>
      </c>
      <c r="T429" t="s">
        <v>2365</v>
      </c>
      <c r="U429" t="s">
        <v>2366</v>
      </c>
      <c r="V429" t="s">
        <v>2367</v>
      </c>
      <c r="Z429">
        <v>112.4319852</v>
      </c>
      <c r="AA429">
        <v>-7.4631537000000003</v>
      </c>
      <c r="AB429" t="s">
        <v>2368</v>
      </c>
      <c r="AC429" t="s">
        <v>230</v>
      </c>
      <c r="AL429" t="s">
        <v>218</v>
      </c>
      <c r="AM429" t="s">
        <v>2369</v>
      </c>
      <c r="AN429" t="s">
        <v>6</v>
      </c>
      <c r="AO429" s="57">
        <v>46061.579687500001</v>
      </c>
      <c r="AP429" s="57">
        <v>46237.541666666664</v>
      </c>
      <c r="AR429" t="s">
        <v>219</v>
      </c>
      <c r="AS429" t="s">
        <v>103</v>
      </c>
      <c r="AT429" t="s">
        <v>231</v>
      </c>
      <c r="AU429">
        <v>20260802</v>
      </c>
      <c r="AV429" t="s">
        <v>222</v>
      </c>
      <c r="AW429" t="s">
        <v>566</v>
      </c>
      <c r="AX429" t="s">
        <v>223</v>
      </c>
      <c r="BA429" s="57">
        <v>46237.541666666664</v>
      </c>
      <c r="BB429" t="s">
        <v>2369</v>
      </c>
      <c r="BC429">
        <v>2026</v>
      </c>
      <c r="BD429">
        <v>8</v>
      </c>
      <c r="BE429">
        <v>2</v>
      </c>
      <c r="BF429" s="6">
        <f t="shared" si="18"/>
        <v>46236</v>
      </c>
      <c r="BG429">
        <f t="shared" si="19"/>
        <v>-1.5416666666642413</v>
      </c>
      <c r="BH429" t="str">
        <f t="shared" si="20"/>
        <v>COMPLY</v>
      </c>
      <c r="BI429" t="str">
        <f>VLOOKUP(H429,Sheet2!$A$1:$B$270,2,FALSE)</f>
        <v>MOJOKERTO</v>
      </c>
    </row>
    <row r="430" spans="1:61">
      <c r="A430">
        <v>429</v>
      </c>
      <c r="B430">
        <v>1002514507</v>
      </c>
      <c r="C430">
        <v>3</v>
      </c>
      <c r="D430" t="s">
        <v>34</v>
      </c>
      <c r="E430">
        <v>5</v>
      </c>
      <c r="F430" t="s">
        <v>580</v>
      </c>
      <c r="G430" t="s">
        <v>84</v>
      </c>
      <c r="H430" t="s">
        <v>254</v>
      </c>
      <c r="I430" t="s">
        <v>213</v>
      </c>
      <c r="J430" t="s">
        <v>214</v>
      </c>
      <c r="K430" t="s">
        <v>149</v>
      </c>
      <c r="M430" t="s">
        <v>76</v>
      </c>
      <c r="N430" t="s">
        <v>216</v>
      </c>
      <c r="O430" s="57">
        <v>46241.534583333334</v>
      </c>
      <c r="P430" s="57">
        <v>46242.342199074075</v>
      </c>
      <c r="Q430">
        <v>69359202</v>
      </c>
      <c r="S430">
        <v>172425707992</v>
      </c>
      <c r="T430" t="s">
        <v>3383</v>
      </c>
      <c r="U430" t="s">
        <v>5139</v>
      </c>
      <c r="V430" t="s">
        <v>5140</v>
      </c>
      <c r="Z430">
        <v>114.9187</v>
      </c>
      <c r="AA430">
        <v>-8.2026000000000003</v>
      </c>
      <c r="AB430" t="s">
        <v>3386</v>
      </c>
      <c r="AC430" t="s">
        <v>230</v>
      </c>
      <c r="AL430" t="s">
        <v>218</v>
      </c>
      <c r="AM430" t="s">
        <v>5141</v>
      </c>
      <c r="AN430" t="s">
        <v>6</v>
      </c>
      <c r="AO430" s="57">
        <v>46211.538344907407</v>
      </c>
      <c r="AR430" t="s">
        <v>219</v>
      </c>
      <c r="AS430" t="s">
        <v>220</v>
      </c>
      <c r="AT430" t="s">
        <v>231</v>
      </c>
      <c r="AU430">
        <v>20260808</v>
      </c>
      <c r="AV430" t="s">
        <v>222</v>
      </c>
      <c r="AW430" t="s">
        <v>565</v>
      </c>
      <c r="AX430" t="s">
        <v>223</v>
      </c>
      <c r="BA430" s="57">
        <v>46241.291666666664</v>
      </c>
      <c r="BB430" t="s">
        <v>5141</v>
      </c>
      <c r="BC430">
        <v>2026</v>
      </c>
      <c r="BD430">
        <v>8</v>
      </c>
      <c r="BE430">
        <v>8</v>
      </c>
      <c r="BF430" s="6">
        <f t="shared" si="18"/>
        <v>46242</v>
      </c>
      <c r="BG430">
        <f t="shared" si="19"/>
        <v>0.70833333333575865</v>
      </c>
      <c r="BH430" t="str">
        <f t="shared" si="20"/>
        <v>COMPLY</v>
      </c>
      <c r="BI430" t="str">
        <f>VLOOKUP(H430,Sheet2!$A$1:$B$270,2,FALSE)</f>
        <v>SINGARAJA</v>
      </c>
    </row>
    <row r="431" spans="1:61">
      <c r="A431">
        <v>430</v>
      </c>
      <c r="B431">
        <v>1002505757</v>
      </c>
      <c r="C431">
        <v>3</v>
      </c>
      <c r="D431" t="s">
        <v>34</v>
      </c>
      <c r="E431">
        <v>5</v>
      </c>
      <c r="F431" t="s">
        <v>580</v>
      </c>
      <c r="G431" t="s">
        <v>79</v>
      </c>
      <c r="H431" t="s">
        <v>290</v>
      </c>
      <c r="I431" t="s">
        <v>213</v>
      </c>
      <c r="J431" t="s">
        <v>214</v>
      </c>
      <c r="K431" t="s">
        <v>149</v>
      </c>
      <c r="M431" t="s">
        <v>582</v>
      </c>
      <c r="N431" t="s">
        <v>216</v>
      </c>
      <c r="O431" s="57">
        <v>46237.435312499998</v>
      </c>
      <c r="P431" s="57">
        <v>46240.733310185184</v>
      </c>
      <c r="Q431">
        <v>69357310</v>
      </c>
      <c r="S431">
        <v>172408247858</v>
      </c>
      <c r="T431" t="s">
        <v>2370</v>
      </c>
      <c r="U431" t="s">
        <v>2371</v>
      </c>
      <c r="V431" t="s">
        <v>2372</v>
      </c>
      <c r="Z431">
        <v>115.25672</v>
      </c>
      <c r="AA431">
        <v>-8.5232361999999995</v>
      </c>
      <c r="AB431" t="s">
        <v>2373</v>
      </c>
      <c r="AC431" t="s">
        <v>230</v>
      </c>
      <c r="AL431" t="s">
        <v>218</v>
      </c>
      <c r="AM431" t="s">
        <v>2374</v>
      </c>
      <c r="AN431" t="s">
        <v>6</v>
      </c>
      <c r="AO431" s="57">
        <v>46089.444699074076</v>
      </c>
      <c r="AP431" s="57">
        <v>46238.333333333336</v>
      </c>
      <c r="AQ431" t="s">
        <v>249</v>
      </c>
      <c r="AR431" t="s">
        <v>14</v>
      </c>
      <c r="AS431" t="s">
        <v>699</v>
      </c>
      <c r="AT431" t="s">
        <v>231</v>
      </c>
      <c r="AV431" t="s">
        <v>2375</v>
      </c>
      <c r="AW431" t="s">
        <v>566</v>
      </c>
      <c r="AX431" t="s">
        <v>223</v>
      </c>
      <c r="BA431" s="57">
        <v>46238.333333333336</v>
      </c>
      <c r="BB431" t="s">
        <v>2374</v>
      </c>
      <c r="BF431" s="6" t="e">
        <f t="shared" si="18"/>
        <v>#NUM!</v>
      </c>
      <c r="BG431" t="e">
        <f t="shared" si="19"/>
        <v>#NUM!</v>
      </c>
      <c r="BH431" t="e">
        <f t="shared" si="20"/>
        <v>#NUM!</v>
      </c>
      <c r="BI431" t="str">
        <f>VLOOKUP(H431,Sheet2!$A$1:$B$270,2,FALSE)</f>
        <v>GIANYAR</v>
      </c>
    </row>
    <row r="432" spans="1:61">
      <c r="A432">
        <v>431</v>
      </c>
      <c r="B432">
        <v>1002506820</v>
      </c>
      <c r="C432">
        <v>3</v>
      </c>
      <c r="D432" t="s">
        <v>55</v>
      </c>
      <c r="E432">
        <v>5</v>
      </c>
      <c r="F432" t="s">
        <v>267</v>
      </c>
      <c r="G432" t="s">
        <v>128</v>
      </c>
      <c r="H432" t="s">
        <v>414</v>
      </c>
      <c r="I432" t="s">
        <v>213</v>
      </c>
      <c r="J432" t="s">
        <v>214</v>
      </c>
      <c r="K432" t="s">
        <v>149</v>
      </c>
      <c r="L432" t="s">
        <v>215</v>
      </c>
      <c r="M432" t="s">
        <v>76</v>
      </c>
      <c r="N432" t="s">
        <v>216</v>
      </c>
      <c r="O432" s="57">
        <v>46238.372881944444</v>
      </c>
      <c r="P432" s="57">
        <v>46238.680937500001</v>
      </c>
      <c r="Q432">
        <v>69357941</v>
      </c>
      <c r="S432">
        <v>152424213290</v>
      </c>
      <c r="T432" t="s">
        <v>2376</v>
      </c>
      <c r="U432" t="s">
        <v>2377</v>
      </c>
      <c r="V432" t="s">
        <v>2378</v>
      </c>
      <c r="Z432">
        <v>112.6990909</v>
      </c>
      <c r="AA432">
        <v>-7.3133687999999903</v>
      </c>
      <c r="AB432" t="s">
        <v>2379</v>
      </c>
      <c r="AC432" t="s">
        <v>237</v>
      </c>
      <c r="AL432" t="s">
        <v>218</v>
      </c>
      <c r="AM432" t="s">
        <v>1518</v>
      </c>
      <c r="AN432" t="s">
        <v>6</v>
      </c>
      <c r="AO432" s="57">
        <v>46120.382361111115</v>
      </c>
      <c r="AP432" s="57">
        <v>46239.333333333336</v>
      </c>
      <c r="AR432" t="s">
        <v>219</v>
      </c>
      <c r="AS432" t="s">
        <v>128</v>
      </c>
      <c r="AT432" t="s">
        <v>221</v>
      </c>
      <c r="AU432">
        <v>20260804</v>
      </c>
      <c r="AV432" t="s">
        <v>222</v>
      </c>
      <c r="AW432" t="s">
        <v>1050</v>
      </c>
      <c r="AX432" t="s">
        <v>223</v>
      </c>
      <c r="BA432" s="57">
        <v>46239.333333333336</v>
      </c>
      <c r="BB432" t="s">
        <v>1518</v>
      </c>
      <c r="BC432">
        <v>2026</v>
      </c>
      <c r="BD432">
        <v>8</v>
      </c>
      <c r="BE432">
        <v>4</v>
      </c>
      <c r="BF432" s="6">
        <f t="shared" si="18"/>
        <v>46238</v>
      </c>
      <c r="BG432">
        <f t="shared" si="19"/>
        <v>-1.3333333333357587</v>
      </c>
      <c r="BH432" t="str">
        <f t="shared" si="20"/>
        <v>COMPLY</v>
      </c>
      <c r="BI432" t="str">
        <f>VLOOKUP(H432,Sheet2!$A$1:$B$270,2,FALSE)</f>
        <v>SURABAYA UTARA</v>
      </c>
    </row>
    <row r="433" spans="1:61">
      <c r="A433">
        <v>432</v>
      </c>
      <c r="B433">
        <v>1002506461</v>
      </c>
      <c r="C433">
        <v>3</v>
      </c>
      <c r="D433" t="s">
        <v>49</v>
      </c>
      <c r="E433">
        <v>4</v>
      </c>
      <c r="F433" t="s">
        <v>247</v>
      </c>
      <c r="G433" t="s">
        <v>248</v>
      </c>
      <c r="H433" t="s">
        <v>700</v>
      </c>
      <c r="I433" t="s">
        <v>213</v>
      </c>
      <c r="J433" t="s">
        <v>214</v>
      </c>
      <c r="K433" t="s">
        <v>149</v>
      </c>
      <c r="L433" t="s">
        <v>215</v>
      </c>
      <c r="M433" t="s">
        <v>76</v>
      </c>
      <c r="N433" t="s">
        <v>216</v>
      </c>
      <c r="O433" s="57">
        <v>46237.666620370372</v>
      </c>
      <c r="P433" s="57">
        <v>46238.582881944443</v>
      </c>
      <c r="Q433">
        <v>69357740</v>
      </c>
      <c r="S433">
        <v>141408117790</v>
      </c>
      <c r="T433" t="s">
        <v>2380</v>
      </c>
      <c r="U433" t="s">
        <v>2381</v>
      </c>
      <c r="V433" t="s">
        <v>2382</v>
      </c>
      <c r="Z433">
        <v>110.4322815</v>
      </c>
      <c r="AA433">
        <v>-7.0059246999999996</v>
      </c>
      <c r="AB433" t="s">
        <v>2383</v>
      </c>
      <c r="AC433" t="s">
        <v>237</v>
      </c>
      <c r="AL433" t="s">
        <v>218</v>
      </c>
      <c r="AM433" t="s">
        <v>1159</v>
      </c>
      <c r="AN433" t="s">
        <v>6</v>
      </c>
      <c r="AO433" s="57">
        <v>46089.674050925925</v>
      </c>
      <c r="AP433" s="57">
        <v>46238.541666666664</v>
      </c>
      <c r="AR433" t="s">
        <v>219</v>
      </c>
      <c r="AS433" t="s">
        <v>220</v>
      </c>
      <c r="AT433" t="s">
        <v>231</v>
      </c>
      <c r="AU433">
        <v>20260804</v>
      </c>
      <c r="AV433" t="s">
        <v>222</v>
      </c>
      <c r="AW433" t="s">
        <v>1070</v>
      </c>
      <c r="AX433" t="s">
        <v>223</v>
      </c>
      <c r="BA433" s="57">
        <v>46238.541666666664</v>
      </c>
      <c r="BB433" t="s">
        <v>1159</v>
      </c>
      <c r="BC433">
        <v>2026</v>
      </c>
      <c r="BD433">
        <v>8</v>
      </c>
      <c r="BE433">
        <v>4</v>
      </c>
      <c r="BF433" s="6">
        <f t="shared" si="18"/>
        <v>46238</v>
      </c>
      <c r="BG433">
        <f t="shared" si="19"/>
        <v>-0.54166666666424135</v>
      </c>
      <c r="BH433" t="str">
        <f t="shared" si="20"/>
        <v>COMPLY</v>
      </c>
      <c r="BI433" t="e">
        <f>VLOOKUP(H433,Sheet2!$A$1:$B$270,2,FALSE)</f>
        <v>#N/A</v>
      </c>
    </row>
    <row r="434" spans="1:61">
      <c r="A434">
        <v>433</v>
      </c>
      <c r="B434">
        <v>1002514516</v>
      </c>
      <c r="C434">
        <v>3</v>
      </c>
      <c r="D434" t="s">
        <v>59</v>
      </c>
      <c r="E434">
        <v>4</v>
      </c>
      <c r="F434" t="s">
        <v>243</v>
      </c>
      <c r="G434" t="s">
        <v>658</v>
      </c>
      <c r="H434" t="s">
        <v>5142</v>
      </c>
      <c r="I434" t="s">
        <v>213</v>
      </c>
      <c r="J434" t="s">
        <v>214</v>
      </c>
      <c r="K434" t="s">
        <v>149</v>
      </c>
      <c r="L434" t="s">
        <v>215</v>
      </c>
      <c r="M434" t="s">
        <v>76</v>
      </c>
      <c r="N434" t="s">
        <v>216</v>
      </c>
      <c r="O434" s="57">
        <v>46241.536770833336</v>
      </c>
      <c r="P434" s="57">
        <v>46242.373726851853</v>
      </c>
      <c r="Q434">
        <v>69360719</v>
      </c>
      <c r="S434">
        <v>146149124338</v>
      </c>
      <c r="T434" t="s">
        <v>5143</v>
      </c>
      <c r="U434" t="s">
        <v>5144</v>
      </c>
      <c r="V434" t="s">
        <v>5145</v>
      </c>
      <c r="Z434">
        <v>110.17378650000001</v>
      </c>
      <c r="AA434">
        <v>-7.2927225999999896</v>
      </c>
      <c r="AB434" t="s">
        <v>5146</v>
      </c>
      <c r="AC434" t="s">
        <v>237</v>
      </c>
      <c r="AL434" t="s">
        <v>218</v>
      </c>
      <c r="AM434" t="s">
        <v>5147</v>
      </c>
      <c r="AN434" t="s">
        <v>6</v>
      </c>
      <c r="AO434" s="57">
        <v>46211.538344907407</v>
      </c>
      <c r="AP434" s="57">
        <v>46242.541666666664</v>
      </c>
      <c r="AR434" t="s">
        <v>219</v>
      </c>
      <c r="AS434" t="s">
        <v>220</v>
      </c>
      <c r="AT434" t="s">
        <v>231</v>
      </c>
      <c r="AU434">
        <v>20260808</v>
      </c>
      <c r="AV434" t="s">
        <v>222</v>
      </c>
      <c r="AW434" t="s">
        <v>1060</v>
      </c>
      <c r="AX434" t="s">
        <v>223</v>
      </c>
      <c r="BA434" s="57">
        <v>46242.541666666664</v>
      </c>
      <c r="BB434" t="s">
        <v>5147</v>
      </c>
      <c r="BC434">
        <v>2026</v>
      </c>
      <c r="BD434">
        <v>8</v>
      </c>
      <c r="BE434">
        <v>8</v>
      </c>
      <c r="BF434" s="6">
        <f t="shared" si="18"/>
        <v>46242</v>
      </c>
      <c r="BG434">
        <f t="shared" si="19"/>
        <v>-0.54166666666424135</v>
      </c>
      <c r="BH434" t="str">
        <f t="shared" si="20"/>
        <v>COMPLY</v>
      </c>
      <c r="BI434" t="e">
        <f>VLOOKUP(H434,Sheet2!$A$1:$B$270,2,FALSE)</f>
        <v>#N/A</v>
      </c>
    </row>
    <row r="435" spans="1:61">
      <c r="A435">
        <v>434</v>
      </c>
      <c r="B435">
        <v>1002505973</v>
      </c>
      <c r="C435">
        <v>3</v>
      </c>
      <c r="D435" t="s">
        <v>45</v>
      </c>
      <c r="E435">
        <v>5</v>
      </c>
      <c r="F435" t="s">
        <v>113</v>
      </c>
      <c r="G435" t="s">
        <v>120</v>
      </c>
      <c r="H435" t="s">
        <v>320</v>
      </c>
      <c r="I435" t="s">
        <v>213</v>
      </c>
      <c r="J435" t="s">
        <v>214</v>
      </c>
      <c r="K435" t="s">
        <v>149</v>
      </c>
      <c r="L435" t="s">
        <v>215</v>
      </c>
      <c r="M435" t="s">
        <v>76</v>
      </c>
      <c r="N435" t="s">
        <v>216</v>
      </c>
      <c r="O435" s="57">
        <v>46237.509675925925</v>
      </c>
      <c r="P435" s="57">
        <v>46238.621296296296</v>
      </c>
      <c r="Q435">
        <v>69357447</v>
      </c>
      <c r="S435">
        <v>172517222495</v>
      </c>
      <c r="T435" t="s">
        <v>2384</v>
      </c>
      <c r="U435" t="s">
        <v>2385</v>
      </c>
      <c r="V435" t="s">
        <v>2386</v>
      </c>
      <c r="Z435">
        <v>120.2604204</v>
      </c>
      <c r="AA435">
        <v>-9.6529159</v>
      </c>
      <c r="AB435" t="s">
        <v>2387</v>
      </c>
      <c r="AC435" t="s">
        <v>237</v>
      </c>
      <c r="AL435" t="s">
        <v>218</v>
      </c>
      <c r="AM435" t="s">
        <v>2388</v>
      </c>
      <c r="AN435" t="s">
        <v>6</v>
      </c>
      <c r="AO435" s="57">
        <v>46089.517650462964</v>
      </c>
      <c r="AP435" s="57">
        <v>46239.333333333336</v>
      </c>
      <c r="AR435" t="s">
        <v>219</v>
      </c>
      <c r="AS435" t="s">
        <v>220</v>
      </c>
      <c r="AT435" t="s">
        <v>231</v>
      </c>
      <c r="AU435">
        <v>20260804</v>
      </c>
      <c r="AV435" t="s">
        <v>222</v>
      </c>
      <c r="AW435" t="s">
        <v>1056</v>
      </c>
      <c r="AX435" t="s">
        <v>223</v>
      </c>
      <c r="BA435" s="57">
        <v>46239.333333333336</v>
      </c>
      <c r="BB435" t="s">
        <v>2388</v>
      </c>
      <c r="BC435">
        <v>2026</v>
      </c>
      <c r="BD435">
        <v>8</v>
      </c>
      <c r="BE435">
        <v>4</v>
      </c>
      <c r="BF435" s="6">
        <f t="shared" si="18"/>
        <v>46238</v>
      </c>
      <c r="BG435">
        <f t="shared" si="19"/>
        <v>-1.3333333333357587</v>
      </c>
      <c r="BH435" t="str">
        <f t="shared" si="20"/>
        <v>COMPLY</v>
      </c>
      <c r="BI435" t="str">
        <f>VLOOKUP(H435,Sheet2!$A$1:$B$270,2,FALSE)</f>
        <v>WAINGAPU</v>
      </c>
    </row>
    <row r="436" spans="1:61">
      <c r="A436">
        <v>435</v>
      </c>
      <c r="B436">
        <v>1002506123</v>
      </c>
      <c r="C436">
        <v>3</v>
      </c>
      <c r="D436" t="s">
        <v>59</v>
      </c>
      <c r="E436">
        <v>4</v>
      </c>
      <c r="F436" t="s">
        <v>573</v>
      </c>
      <c r="G436" t="s">
        <v>623</v>
      </c>
      <c r="H436" t="s">
        <v>998</v>
      </c>
      <c r="I436" t="s">
        <v>213</v>
      </c>
      <c r="J436" t="s">
        <v>214</v>
      </c>
      <c r="K436" t="s">
        <v>149</v>
      </c>
      <c r="M436" t="s">
        <v>76</v>
      </c>
      <c r="N436" t="s">
        <v>216</v>
      </c>
      <c r="O436" s="57">
        <v>46237.56858796296</v>
      </c>
      <c r="P436" s="57">
        <v>46239.660069444442</v>
      </c>
      <c r="Q436">
        <v>69357520</v>
      </c>
      <c r="S436">
        <v>143132123217</v>
      </c>
      <c r="T436" t="s">
        <v>2389</v>
      </c>
      <c r="U436" t="s">
        <v>2390</v>
      </c>
      <c r="V436" t="s">
        <v>2391</v>
      </c>
      <c r="Z436">
        <v>110.40456578135399</v>
      </c>
      <c r="AA436">
        <v>-7.8152104703287097</v>
      </c>
      <c r="AB436" t="s">
        <v>2392</v>
      </c>
      <c r="AC436" t="s">
        <v>226</v>
      </c>
      <c r="AL436" t="s">
        <v>218</v>
      </c>
      <c r="AM436" t="s">
        <v>2393</v>
      </c>
      <c r="AN436" t="s">
        <v>6</v>
      </c>
      <c r="AO436" s="57">
        <v>46089.569618055553</v>
      </c>
      <c r="AP436" s="57">
        <v>46239.666666666664</v>
      </c>
      <c r="AR436" t="s">
        <v>219</v>
      </c>
      <c r="AS436" t="s">
        <v>999</v>
      </c>
      <c r="AT436" t="s">
        <v>231</v>
      </c>
      <c r="AU436">
        <v>20260805</v>
      </c>
      <c r="AV436" t="s">
        <v>222</v>
      </c>
      <c r="AW436" t="s">
        <v>574</v>
      </c>
      <c r="AX436" t="s">
        <v>223</v>
      </c>
      <c r="BA436" s="57">
        <v>46239.666666666664</v>
      </c>
      <c r="BB436" t="s">
        <v>2393</v>
      </c>
      <c r="BC436">
        <v>2026</v>
      </c>
      <c r="BD436">
        <v>8</v>
      </c>
      <c r="BE436">
        <v>5</v>
      </c>
      <c r="BF436" s="6">
        <f t="shared" si="18"/>
        <v>46239</v>
      </c>
      <c r="BG436">
        <f t="shared" si="19"/>
        <v>-0.66666666666424135</v>
      </c>
      <c r="BH436" t="str">
        <f t="shared" si="20"/>
        <v>COMPLY</v>
      </c>
      <c r="BI436" t="e">
        <f>VLOOKUP(H436,Sheet2!$A$1:$B$270,2,FALSE)</f>
        <v>#N/A</v>
      </c>
    </row>
    <row r="437" spans="1:61">
      <c r="A437">
        <v>436</v>
      </c>
      <c r="B437">
        <v>1002512160</v>
      </c>
      <c r="C437">
        <v>3</v>
      </c>
      <c r="D437" t="s">
        <v>51</v>
      </c>
      <c r="E437">
        <v>4</v>
      </c>
      <c r="F437" t="s">
        <v>275</v>
      </c>
      <c r="G437" t="s">
        <v>341</v>
      </c>
      <c r="H437" t="s">
        <v>1123</v>
      </c>
      <c r="I437" t="s">
        <v>213</v>
      </c>
      <c r="J437" t="s">
        <v>214</v>
      </c>
      <c r="K437" t="s">
        <v>149</v>
      </c>
      <c r="L437" t="s">
        <v>215</v>
      </c>
      <c r="M437" t="s">
        <v>76</v>
      </c>
      <c r="N437" t="s">
        <v>216</v>
      </c>
      <c r="O437" s="57">
        <v>46240.495092592595</v>
      </c>
      <c r="P437" s="57">
        <v>46242.380219907405</v>
      </c>
      <c r="Q437">
        <v>69359888</v>
      </c>
      <c r="S437">
        <v>142552107745</v>
      </c>
      <c r="T437" t="s">
        <v>2394</v>
      </c>
      <c r="U437" t="s">
        <v>2395</v>
      </c>
      <c r="V437" t="s">
        <v>2396</v>
      </c>
      <c r="Z437">
        <v>111.594678</v>
      </c>
      <c r="AA437">
        <v>-7.1478570000000001</v>
      </c>
      <c r="AB437" t="s">
        <v>2397</v>
      </c>
      <c r="AC437" t="s">
        <v>237</v>
      </c>
      <c r="AL437" t="s">
        <v>218</v>
      </c>
      <c r="AM437" t="s">
        <v>2398</v>
      </c>
      <c r="AN437" t="s">
        <v>6</v>
      </c>
      <c r="AO437" s="57">
        <v>46181.496516203704</v>
      </c>
      <c r="AP437" s="57">
        <v>46241.333333333336</v>
      </c>
      <c r="AR437" t="s">
        <v>219</v>
      </c>
      <c r="AS437" t="s">
        <v>638</v>
      </c>
      <c r="AT437" t="s">
        <v>231</v>
      </c>
      <c r="AU437">
        <v>20260808</v>
      </c>
      <c r="AV437" t="s">
        <v>222</v>
      </c>
      <c r="AW437" t="s">
        <v>238</v>
      </c>
      <c r="AX437" t="s">
        <v>223</v>
      </c>
      <c r="BA437" s="57">
        <v>46241.333333333336</v>
      </c>
      <c r="BB437" t="s">
        <v>2398</v>
      </c>
      <c r="BC437">
        <v>2026</v>
      </c>
      <c r="BD437">
        <v>8</v>
      </c>
      <c r="BE437">
        <v>8</v>
      </c>
      <c r="BF437" s="6">
        <f t="shared" si="18"/>
        <v>46242</v>
      </c>
      <c r="BG437">
        <f t="shared" si="19"/>
        <v>0.66666666666424135</v>
      </c>
      <c r="BH437" t="str">
        <f t="shared" si="20"/>
        <v>COMPLY</v>
      </c>
      <c r="BI437" t="e">
        <f>VLOOKUP(H437,Sheet2!$A$1:$B$270,2,FALSE)</f>
        <v>#N/A</v>
      </c>
    </row>
    <row r="438" spans="1:61">
      <c r="A438">
        <v>437</v>
      </c>
      <c r="B438">
        <v>1002518058</v>
      </c>
      <c r="C438">
        <v>3</v>
      </c>
      <c r="D438" t="s">
        <v>49</v>
      </c>
      <c r="E438">
        <v>4</v>
      </c>
      <c r="F438" t="s">
        <v>253</v>
      </c>
      <c r="G438" t="s">
        <v>256</v>
      </c>
      <c r="H438" t="s">
        <v>560</v>
      </c>
      <c r="I438" t="s">
        <v>213</v>
      </c>
      <c r="J438" t="s">
        <v>214</v>
      </c>
      <c r="K438" t="s">
        <v>149</v>
      </c>
      <c r="M438" t="s">
        <v>76</v>
      </c>
      <c r="N438" t="s">
        <v>216</v>
      </c>
      <c r="O438" s="57">
        <v>46244.608634259261</v>
      </c>
      <c r="P438" s="57">
        <v>46244.661261574074</v>
      </c>
      <c r="Q438">
        <v>69361431</v>
      </c>
      <c r="S438">
        <v>142283119760</v>
      </c>
      <c r="T438" t="s">
        <v>5060</v>
      </c>
      <c r="U438" t="s">
        <v>6520</v>
      </c>
      <c r="V438" t="s">
        <v>6521</v>
      </c>
      <c r="Z438">
        <v>109.12455199999999</v>
      </c>
      <c r="AA438">
        <v>-7.0033300000000001</v>
      </c>
      <c r="AB438" t="s">
        <v>5063</v>
      </c>
      <c r="AC438" t="s">
        <v>292</v>
      </c>
      <c r="AL438" t="s">
        <v>218</v>
      </c>
      <c r="AM438" t="s">
        <v>6522</v>
      </c>
      <c r="AN438" t="s">
        <v>6</v>
      </c>
      <c r="AO438" s="57">
        <v>46303.610879629632</v>
      </c>
      <c r="AR438" t="s">
        <v>219</v>
      </c>
      <c r="AS438" t="s">
        <v>220</v>
      </c>
      <c r="AT438" t="s">
        <v>231</v>
      </c>
      <c r="AU438">
        <v>20260810</v>
      </c>
      <c r="AV438" t="s">
        <v>222</v>
      </c>
      <c r="AW438" t="s">
        <v>607</v>
      </c>
      <c r="AX438" t="s">
        <v>223</v>
      </c>
      <c r="BA438" s="57">
        <v>46244.291666666664</v>
      </c>
      <c r="BB438" t="s">
        <v>6522</v>
      </c>
      <c r="BC438">
        <v>2026</v>
      </c>
      <c r="BD438">
        <v>8</v>
      </c>
      <c r="BE438">
        <v>10</v>
      </c>
      <c r="BF438" s="6">
        <f t="shared" si="18"/>
        <v>46244</v>
      </c>
      <c r="BG438">
        <f t="shared" si="19"/>
        <v>-0.29166666666424135</v>
      </c>
      <c r="BH438" t="str">
        <f t="shared" si="20"/>
        <v>COMPLY</v>
      </c>
      <c r="BI438" t="e">
        <f>VLOOKUP(H438,Sheet2!$A$1:$B$270,2,FALSE)</f>
        <v>#N/A</v>
      </c>
    </row>
    <row r="439" spans="1:61">
      <c r="A439">
        <v>438</v>
      </c>
      <c r="B439">
        <v>1002508067</v>
      </c>
      <c r="C439">
        <v>3</v>
      </c>
      <c r="D439" t="s">
        <v>55</v>
      </c>
      <c r="E439">
        <v>5</v>
      </c>
      <c r="F439" t="s">
        <v>315</v>
      </c>
      <c r="G439" t="s">
        <v>124</v>
      </c>
      <c r="H439" t="s">
        <v>338</v>
      </c>
      <c r="I439" t="s">
        <v>213</v>
      </c>
      <c r="J439" t="s">
        <v>214</v>
      </c>
      <c r="K439" t="s">
        <v>149</v>
      </c>
      <c r="L439" t="s">
        <v>215</v>
      </c>
      <c r="M439" t="s">
        <v>596</v>
      </c>
      <c r="N439" t="s">
        <v>216</v>
      </c>
      <c r="O439" s="57">
        <v>46238.534675925926</v>
      </c>
      <c r="P439" s="57">
        <v>46244.39439814815</v>
      </c>
      <c r="Q439">
        <v>69358254</v>
      </c>
      <c r="S439">
        <v>152306253168</v>
      </c>
      <c r="T439" t="s">
        <v>1149</v>
      </c>
      <c r="U439" t="s">
        <v>2399</v>
      </c>
      <c r="V439" t="s">
        <v>2400</v>
      </c>
      <c r="Z439">
        <v>112.7351173</v>
      </c>
      <c r="AA439">
        <v>-7.3094443999999896</v>
      </c>
      <c r="AB439" t="s">
        <v>2401</v>
      </c>
      <c r="AC439" t="s">
        <v>237</v>
      </c>
      <c r="AL439" t="s">
        <v>218</v>
      </c>
      <c r="AM439" t="s">
        <v>2402</v>
      </c>
      <c r="AN439" t="s">
        <v>6</v>
      </c>
      <c r="AO439" s="57">
        <v>46120.538240740738</v>
      </c>
      <c r="AP439" s="57">
        <v>46239.458333333336</v>
      </c>
      <c r="AQ439" t="s">
        <v>249</v>
      </c>
      <c r="AR439" t="s">
        <v>14</v>
      </c>
      <c r="AS439" t="s">
        <v>631</v>
      </c>
      <c r="AT439" t="s">
        <v>231</v>
      </c>
      <c r="AV439" t="s">
        <v>597</v>
      </c>
      <c r="AW439" t="s">
        <v>1060</v>
      </c>
      <c r="AX439" t="s">
        <v>223</v>
      </c>
      <c r="BA439" s="57">
        <v>46239.458333333336</v>
      </c>
      <c r="BB439" t="s">
        <v>2402</v>
      </c>
      <c r="BF439" s="6" t="e">
        <f t="shared" si="18"/>
        <v>#NUM!</v>
      </c>
      <c r="BG439" t="e">
        <f t="shared" si="19"/>
        <v>#NUM!</v>
      </c>
      <c r="BH439" t="e">
        <f t="shared" si="20"/>
        <v>#NUM!</v>
      </c>
      <c r="BI439" t="str">
        <f>VLOOKUP(H439,Sheet2!$A$1:$B$270,2,FALSE)</f>
        <v>SURABAYA SELATAN</v>
      </c>
    </row>
    <row r="440" spans="1:61">
      <c r="A440">
        <v>439</v>
      </c>
      <c r="B440">
        <v>1002505987</v>
      </c>
      <c r="C440">
        <v>3</v>
      </c>
      <c r="D440" t="s">
        <v>38</v>
      </c>
      <c r="E440">
        <v>5</v>
      </c>
      <c r="F440" t="s">
        <v>90</v>
      </c>
      <c r="G440" t="s">
        <v>98</v>
      </c>
      <c r="H440" t="s">
        <v>303</v>
      </c>
      <c r="I440" t="s">
        <v>213</v>
      </c>
      <c r="J440" t="s">
        <v>214</v>
      </c>
      <c r="K440" t="s">
        <v>149</v>
      </c>
      <c r="L440" t="s">
        <v>215</v>
      </c>
      <c r="M440" t="s">
        <v>76</v>
      </c>
      <c r="N440" t="s">
        <v>216</v>
      </c>
      <c r="O440" s="57">
        <v>46237.520104166666</v>
      </c>
      <c r="P440" s="57">
        <v>46238.649143518516</v>
      </c>
      <c r="Q440">
        <v>69357452</v>
      </c>
      <c r="S440">
        <v>152606246370</v>
      </c>
      <c r="T440" t="s">
        <v>1969</v>
      </c>
      <c r="U440" t="s">
        <v>2403</v>
      </c>
      <c r="V440" t="s">
        <v>2404</v>
      </c>
      <c r="Z440">
        <v>111.900997012853</v>
      </c>
      <c r="AA440">
        <v>-8.0732220346341208</v>
      </c>
      <c r="AB440" t="s">
        <v>2405</v>
      </c>
      <c r="AC440" t="s">
        <v>217</v>
      </c>
      <c r="AL440" t="s">
        <v>218</v>
      </c>
      <c r="AM440" t="s">
        <v>2406</v>
      </c>
      <c r="AN440" t="s">
        <v>6</v>
      </c>
      <c r="AO440" s="57">
        <v>46089.527777777781</v>
      </c>
      <c r="AP440" s="57">
        <v>46238.541666666664</v>
      </c>
      <c r="AR440" t="s">
        <v>219</v>
      </c>
      <c r="AS440" t="s">
        <v>98</v>
      </c>
      <c r="AT440" t="s">
        <v>231</v>
      </c>
      <c r="AU440">
        <v>20260804</v>
      </c>
      <c r="AV440" t="s">
        <v>222</v>
      </c>
      <c r="AW440" t="s">
        <v>997</v>
      </c>
      <c r="AX440" t="s">
        <v>223</v>
      </c>
      <c r="BA440" s="57">
        <v>46238.541666666664</v>
      </c>
      <c r="BB440" t="s">
        <v>2406</v>
      </c>
      <c r="BC440">
        <v>2026</v>
      </c>
      <c r="BD440">
        <v>8</v>
      </c>
      <c r="BE440">
        <v>4</v>
      </c>
      <c r="BF440" s="6">
        <f t="shared" si="18"/>
        <v>46238</v>
      </c>
      <c r="BG440">
        <f t="shared" si="19"/>
        <v>-0.54166666666424135</v>
      </c>
      <c r="BH440" t="str">
        <f t="shared" si="20"/>
        <v>COMPLY</v>
      </c>
      <c r="BI440" t="str">
        <f>VLOOKUP(H440,Sheet2!$A$1:$B$270,2,FALSE)</f>
        <v>BLITAR</v>
      </c>
    </row>
    <row r="441" spans="1:61">
      <c r="A441">
        <v>440</v>
      </c>
      <c r="B441">
        <v>1002504347</v>
      </c>
      <c r="C441">
        <v>3</v>
      </c>
      <c r="D441" t="s">
        <v>34</v>
      </c>
      <c r="E441">
        <v>5</v>
      </c>
      <c r="F441" t="s">
        <v>595</v>
      </c>
      <c r="G441" t="s">
        <v>83</v>
      </c>
      <c r="H441" t="s">
        <v>327</v>
      </c>
      <c r="I441" t="s">
        <v>213</v>
      </c>
      <c r="J441" t="s">
        <v>214</v>
      </c>
      <c r="K441" t="s">
        <v>149</v>
      </c>
      <c r="L441" t="s">
        <v>215</v>
      </c>
      <c r="M441" t="s">
        <v>76</v>
      </c>
      <c r="N441" t="s">
        <v>216</v>
      </c>
      <c r="O441" s="57">
        <v>46235.430520833332</v>
      </c>
      <c r="P441" s="57">
        <v>46236.748252314814</v>
      </c>
      <c r="Q441">
        <v>69356625</v>
      </c>
      <c r="S441">
        <v>172401793316</v>
      </c>
      <c r="T441" t="s">
        <v>2407</v>
      </c>
      <c r="U441" t="s">
        <v>2408</v>
      </c>
      <c r="V441" t="s">
        <v>2409</v>
      </c>
      <c r="Z441">
        <v>115.2305997</v>
      </c>
      <c r="AA441">
        <v>-8.6845496000000004</v>
      </c>
      <c r="AB441" t="s">
        <v>2410</v>
      </c>
      <c r="AC441" t="s">
        <v>237</v>
      </c>
      <c r="AL441" t="s">
        <v>218</v>
      </c>
      <c r="AM441" t="s">
        <v>2411</v>
      </c>
      <c r="AN441" t="s">
        <v>6</v>
      </c>
      <c r="AO441" s="57">
        <v>46030.434212962966</v>
      </c>
      <c r="AP441" s="57">
        <v>46236.333333333336</v>
      </c>
      <c r="AR441" t="s">
        <v>219</v>
      </c>
      <c r="AS441" t="s">
        <v>627</v>
      </c>
      <c r="AT441" t="s">
        <v>231</v>
      </c>
      <c r="AU441">
        <v>20260802</v>
      </c>
      <c r="AV441" t="s">
        <v>222</v>
      </c>
      <c r="AW441" t="s">
        <v>1068</v>
      </c>
      <c r="AX441" t="s">
        <v>223</v>
      </c>
      <c r="BA441" s="57">
        <v>46236.333333333336</v>
      </c>
      <c r="BB441" t="s">
        <v>2411</v>
      </c>
      <c r="BC441">
        <v>2026</v>
      </c>
      <c r="BD441">
        <v>8</v>
      </c>
      <c r="BE441">
        <v>2</v>
      </c>
      <c r="BF441" s="6">
        <f t="shared" si="18"/>
        <v>46236</v>
      </c>
      <c r="BG441">
        <f t="shared" si="19"/>
        <v>-0.33333333333575865</v>
      </c>
      <c r="BH441" t="str">
        <f t="shared" si="20"/>
        <v>COMPLY</v>
      </c>
      <c r="BI441" t="str">
        <f>VLOOKUP(H441,Sheet2!$A$1:$B$270,2,FALSE)</f>
        <v>SANUR</v>
      </c>
    </row>
    <row r="442" spans="1:61">
      <c r="A442">
        <v>441</v>
      </c>
      <c r="B442">
        <v>1002517415</v>
      </c>
      <c r="C442">
        <v>3</v>
      </c>
      <c r="D442" t="s">
        <v>59</v>
      </c>
      <c r="E442">
        <v>4</v>
      </c>
      <c r="F442" t="s">
        <v>573</v>
      </c>
      <c r="G442" t="s">
        <v>623</v>
      </c>
      <c r="H442" t="s">
        <v>640</v>
      </c>
      <c r="I442" t="s">
        <v>213</v>
      </c>
      <c r="J442" t="s">
        <v>214</v>
      </c>
      <c r="K442" t="s">
        <v>149</v>
      </c>
      <c r="M442" t="s">
        <v>240</v>
      </c>
      <c r="N442" t="s">
        <v>622</v>
      </c>
      <c r="O442" s="57">
        <v>46244.476412037038</v>
      </c>
      <c r="P442" s="57">
        <v>46244.547233796293</v>
      </c>
      <c r="Q442">
        <v>68988943</v>
      </c>
      <c r="S442">
        <v>146131120575</v>
      </c>
      <c r="T442" t="s">
        <v>3314</v>
      </c>
      <c r="U442" t="s">
        <v>3327</v>
      </c>
      <c r="V442" t="s">
        <v>6523</v>
      </c>
      <c r="Z442">
        <v>110.4013092</v>
      </c>
      <c r="AA442">
        <v>-7.7817561</v>
      </c>
      <c r="AB442" t="s">
        <v>6524</v>
      </c>
      <c r="AC442" t="s">
        <v>226</v>
      </c>
      <c r="AL442" t="s">
        <v>218</v>
      </c>
      <c r="AM442" t="s">
        <v>6525</v>
      </c>
      <c r="AN442" t="s">
        <v>6</v>
      </c>
      <c r="AO442" s="57">
        <v>46303.486157407409</v>
      </c>
      <c r="AP442" s="57">
        <v>46245.625</v>
      </c>
      <c r="AR442" t="s">
        <v>241</v>
      </c>
      <c r="AS442" t="s">
        <v>220</v>
      </c>
      <c r="AT442" t="s">
        <v>231</v>
      </c>
      <c r="AV442" t="s">
        <v>240</v>
      </c>
      <c r="AW442" t="s">
        <v>566</v>
      </c>
      <c r="AX442" t="s">
        <v>223</v>
      </c>
      <c r="BA442" s="57">
        <v>46245.625</v>
      </c>
      <c r="BB442" t="s">
        <v>6525</v>
      </c>
      <c r="BF442" s="6" t="e">
        <f t="shared" si="18"/>
        <v>#NUM!</v>
      </c>
      <c r="BG442" t="e">
        <f t="shared" si="19"/>
        <v>#NUM!</v>
      </c>
      <c r="BH442" t="e">
        <f t="shared" si="20"/>
        <v>#NUM!</v>
      </c>
      <c r="BI442" t="e">
        <f>VLOOKUP(H442,Sheet2!$A$1:$B$270,2,FALSE)</f>
        <v>#N/A</v>
      </c>
    </row>
    <row r="443" spans="1:61">
      <c r="A443">
        <v>442</v>
      </c>
      <c r="B443">
        <v>1002513766</v>
      </c>
      <c r="C443">
        <v>3</v>
      </c>
      <c r="D443" t="s">
        <v>45</v>
      </c>
      <c r="E443">
        <v>5</v>
      </c>
      <c r="F443" t="s">
        <v>211</v>
      </c>
      <c r="G443" t="s">
        <v>110</v>
      </c>
      <c r="H443" t="s">
        <v>321</v>
      </c>
      <c r="I443" t="s">
        <v>213</v>
      </c>
      <c r="J443" t="s">
        <v>214</v>
      </c>
      <c r="K443" t="s">
        <v>149</v>
      </c>
      <c r="M443" t="s">
        <v>76</v>
      </c>
      <c r="N443" t="s">
        <v>216</v>
      </c>
      <c r="O443" s="57">
        <v>46241.378506944442</v>
      </c>
      <c r="P443" s="57">
        <v>46241.577037037037</v>
      </c>
      <c r="Q443">
        <v>69358680</v>
      </c>
      <c r="S443">
        <v>172611786194</v>
      </c>
      <c r="T443" t="s">
        <v>1898</v>
      </c>
      <c r="U443" t="s">
        <v>5148</v>
      </c>
      <c r="V443" t="s">
        <v>5149</v>
      </c>
      <c r="Z443">
        <v>118.46000119999999</v>
      </c>
      <c r="AA443">
        <v>-8.5314552999999993</v>
      </c>
      <c r="AB443" t="s">
        <v>1901</v>
      </c>
      <c r="AC443" t="s">
        <v>292</v>
      </c>
      <c r="AL443" t="s">
        <v>218</v>
      </c>
      <c r="AM443" t="s">
        <v>5150</v>
      </c>
      <c r="AN443" t="s">
        <v>6</v>
      </c>
      <c r="AO443" s="57">
        <v>46211.382592592592</v>
      </c>
      <c r="AR443" t="s">
        <v>219</v>
      </c>
      <c r="AS443" t="s">
        <v>603</v>
      </c>
      <c r="AT443" t="s">
        <v>231</v>
      </c>
      <c r="AU443">
        <v>20260807</v>
      </c>
      <c r="AV443" t="s">
        <v>222</v>
      </c>
      <c r="AW443" t="s">
        <v>566</v>
      </c>
      <c r="AX443" t="s">
        <v>223</v>
      </c>
      <c r="BA443" s="57">
        <v>46241.291666666664</v>
      </c>
      <c r="BB443" t="s">
        <v>5150</v>
      </c>
      <c r="BC443">
        <v>2026</v>
      </c>
      <c r="BD443">
        <v>8</v>
      </c>
      <c r="BE443">
        <v>7</v>
      </c>
      <c r="BF443" s="6">
        <f t="shared" si="18"/>
        <v>46241</v>
      </c>
      <c r="BG443">
        <f t="shared" si="19"/>
        <v>-0.29166666666424135</v>
      </c>
      <c r="BH443" t="str">
        <f t="shared" si="20"/>
        <v>COMPLY</v>
      </c>
      <c r="BI443" t="str">
        <f>VLOOKUP(H443,Sheet2!$A$1:$B$270,2,FALSE)</f>
        <v>BIMA</v>
      </c>
    </row>
    <row r="444" spans="1:61">
      <c r="A444">
        <v>443</v>
      </c>
      <c r="B444">
        <v>1002506207</v>
      </c>
      <c r="C444">
        <v>3</v>
      </c>
      <c r="D444" t="s">
        <v>45</v>
      </c>
      <c r="E444">
        <v>5</v>
      </c>
      <c r="F444" t="s">
        <v>211</v>
      </c>
      <c r="G444" t="s">
        <v>115</v>
      </c>
      <c r="H444" t="s">
        <v>281</v>
      </c>
      <c r="I444" t="s">
        <v>213</v>
      </c>
      <c r="J444" t="s">
        <v>214</v>
      </c>
      <c r="K444" t="s">
        <v>149</v>
      </c>
      <c r="L444" t="s">
        <v>215</v>
      </c>
      <c r="M444" t="s">
        <v>76</v>
      </c>
      <c r="N444" t="s">
        <v>216</v>
      </c>
      <c r="O444" s="57">
        <v>46237.59302083333</v>
      </c>
      <c r="P444" s="57">
        <v>46238.605370370373</v>
      </c>
      <c r="Q444">
        <v>69357593</v>
      </c>
      <c r="S444">
        <v>172603791527</v>
      </c>
      <c r="T444" t="s">
        <v>2412</v>
      </c>
      <c r="U444" t="s">
        <v>2413</v>
      </c>
      <c r="V444" t="s">
        <v>2414</v>
      </c>
      <c r="Z444">
        <v>116.34333360940199</v>
      </c>
      <c r="AA444">
        <v>-8.6760711724175295</v>
      </c>
      <c r="AB444" t="s">
        <v>2415</v>
      </c>
      <c r="AC444" t="s">
        <v>217</v>
      </c>
      <c r="AL444" t="s">
        <v>218</v>
      </c>
      <c r="AM444" t="s">
        <v>2416</v>
      </c>
      <c r="AN444" t="s">
        <v>6</v>
      </c>
      <c r="AO444" s="57">
        <v>46089.611215277779</v>
      </c>
      <c r="AP444" s="57">
        <v>46238.541666666664</v>
      </c>
      <c r="AR444" t="s">
        <v>219</v>
      </c>
      <c r="AS444" t="s">
        <v>588</v>
      </c>
      <c r="AT444" t="s">
        <v>231</v>
      </c>
      <c r="AU444">
        <v>20260804</v>
      </c>
      <c r="AV444" t="s">
        <v>222</v>
      </c>
      <c r="AW444" t="s">
        <v>959</v>
      </c>
      <c r="AX444" t="s">
        <v>223</v>
      </c>
      <c r="BA444" s="57">
        <v>46238.541666666664</v>
      </c>
      <c r="BB444" t="s">
        <v>2416</v>
      </c>
      <c r="BC444">
        <v>2026</v>
      </c>
      <c r="BD444">
        <v>8</v>
      </c>
      <c r="BE444">
        <v>4</v>
      </c>
      <c r="BF444" s="6">
        <f t="shared" si="18"/>
        <v>46238</v>
      </c>
      <c r="BG444">
        <f t="shared" si="19"/>
        <v>-0.54166666666424135</v>
      </c>
      <c r="BH444" t="str">
        <f t="shared" si="20"/>
        <v>COMPLY</v>
      </c>
      <c r="BI444" t="str">
        <f>VLOOKUP(H444,Sheet2!$A$1:$B$270,2,FALSE)</f>
        <v>SELONG</v>
      </c>
    </row>
    <row r="445" spans="1:61">
      <c r="A445">
        <v>444</v>
      </c>
      <c r="B445">
        <v>1002516945</v>
      </c>
      <c r="C445">
        <v>3</v>
      </c>
      <c r="D445" t="s">
        <v>55</v>
      </c>
      <c r="E445">
        <v>5</v>
      </c>
      <c r="F445" t="s">
        <v>315</v>
      </c>
      <c r="G445" t="s">
        <v>128</v>
      </c>
      <c r="H445" t="s">
        <v>430</v>
      </c>
      <c r="I445" t="s">
        <v>213</v>
      </c>
      <c r="J445" t="s">
        <v>214</v>
      </c>
      <c r="K445" t="s">
        <v>149</v>
      </c>
      <c r="M445" t="s">
        <v>76</v>
      </c>
      <c r="N445" t="s">
        <v>216</v>
      </c>
      <c r="O445" s="57">
        <v>46244.387719907405</v>
      </c>
      <c r="P445" s="57">
        <v>46244.670347222222</v>
      </c>
      <c r="Q445">
        <v>69362114</v>
      </c>
      <c r="S445">
        <v>152301273580</v>
      </c>
      <c r="T445" t="s">
        <v>6526</v>
      </c>
      <c r="U445" t="s">
        <v>6527</v>
      </c>
      <c r="V445" t="s">
        <v>6528</v>
      </c>
      <c r="Z445">
        <v>112.73893219999999</v>
      </c>
      <c r="AA445">
        <v>-7.2915653000000002</v>
      </c>
      <c r="AB445" t="s">
        <v>6529</v>
      </c>
      <c r="AC445" t="s">
        <v>230</v>
      </c>
      <c r="AL445" t="s">
        <v>218</v>
      </c>
      <c r="AM445" t="s">
        <v>6530</v>
      </c>
      <c r="AN445" t="s">
        <v>6</v>
      </c>
      <c r="AO445" s="57">
        <v>46303.392835648148</v>
      </c>
      <c r="AP445" s="57">
        <v>46245.541666666664</v>
      </c>
      <c r="AR445" t="s">
        <v>219</v>
      </c>
      <c r="AS445" t="s">
        <v>962</v>
      </c>
      <c r="AT445" t="s">
        <v>576</v>
      </c>
      <c r="AU445">
        <v>20260810</v>
      </c>
      <c r="AV445" t="s">
        <v>222</v>
      </c>
      <c r="AW445" t="s">
        <v>6056</v>
      </c>
      <c r="AX445" t="s">
        <v>223</v>
      </c>
      <c r="BA445" s="57">
        <v>46245.541666666664</v>
      </c>
      <c r="BB445" t="s">
        <v>6530</v>
      </c>
      <c r="BC445">
        <v>2026</v>
      </c>
      <c r="BD445">
        <v>8</v>
      </c>
      <c r="BE445">
        <v>10</v>
      </c>
      <c r="BF445" s="6">
        <f t="shared" si="18"/>
        <v>46244</v>
      </c>
      <c r="BG445">
        <f t="shared" si="19"/>
        <v>-1.5416666666642413</v>
      </c>
      <c r="BH445" t="str">
        <f t="shared" si="20"/>
        <v>COMPLY</v>
      </c>
      <c r="BI445" t="str">
        <f>VLOOKUP(H445,Sheet2!$A$1:$B$270,2,FALSE)</f>
        <v>SURABAYA UTARA</v>
      </c>
    </row>
    <row r="446" spans="1:61">
      <c r="A446">
        <v>445</v>
      </c>
      <c r="B446">
        <v>1002511940</v>
      </c>
      <c r="C446">
        <v>3</v>
      </c>
      <c r="D446" t="s">
        <v>38</v>
      </c>
      <c r="E446">
        <v>5</v>
      </c>
      <c r="F446" t="s">
        <v>92</v>
      </c>
      <c r="G446" t="s">
        <v>92</v>
      </c>
      <c r="H446" t="s">
        <v>310</v>
      </c>
      <c r="I446" t="s">
        <v>213</v>
      </c>
      <c r="J446" t="s">
        <v>214</v>
      </c>
      <c r="K446" t="s">
        <v>149</v>
      </c>
      <c r="L446" t="s">
        <v>215</v>
      </c>
      <c r="M446" t="s">
        <v>76</v>
      </c>
      <c r="N446" t="s">
        <v>216</v>
      </c>
      <c r="O446" s="57">
        <v>46240.461770833332</v>
      </c>
      <c r="P446" s="57">
        <v>46240.686481481483</v>
      </c>
      <c r="Q446">
        <v>69359795</v>
      </c>
      <c r="S446">
        <v>152601214909</v>
      </c>
      <c r="T446" t="s">
        <v>2417</v>
      </c>
      <c r="U446" t="s">
        <v>2418</v>
      </c>
      <c r="V446" t="s">
        <v>2419</v>
      </c>
      <c r="Z446">
        <v>111.50963</v>
      </c>
      <c r="AA446">
        <v>-7.6108029999999998</v>
      </c>
      <c r="AB446" t="s">
        <v>2420</v>
      </c>
      <c r="AC446" t="s">
        <v>237</v>
      </c>
      <c r="AL446" t="s">
        <v>218</v>
      </c>
      <c r="AM446" t="s">
        <v>2421</v>
      </c>
      <c r="AN446" t="s">
        <v>6</v>
      </c>
      <c r="AO446" s="57">
        <v>46181.46534722222</v>
      </c>
      <c r="AP446" s="57">
        <v>46241.333333333336</v>
      </c>
      <c r="AR446" t="s">
        <v>219</v>
      </c>
      <c r="AS446" t="s">
        <v>220</v>
      </c>
      <c r="AT446" t="s">
        <v>231</v>
      </c>
      <c r="AU446">
        <v>20260806</v>
      </c>
      <c r="AV446" t="s">
        <v>222</v>
      </c>
      <c r="AW446" t="s">
        <v>1056</v>
      </c>
      <c r="AX446" t="s">
        <v>223</v>
      </c>
      <c r="BA446" s="57">
        <v>46241.333333333336</v>
      </c>
      <c r="BB446" t="s">
        <v>2421</v>
      </c>
      <c r="BC446">
        <v>2026</v>
      </c>
      <c r="BD446">
        <v>8</v>
      </c>
      <c r="BE446">
        <v>6</v>
      </c>
      <c r="BF446" s="6">
        <f t="shared" si="18"/>
        <v>46240</v>
      </c>
      <c r="BG446">
        <f t="shared" si="19"/>
        <v>-1.3333333333357587</v>
      </c>
      <c r="BH446" t="str">
        <f t="shared" si="20"/>
        <v>COMPLY</v>
      </c>
      <c r="BI446" t="str">
        <f>VLOOKUP(H446,Sheet2!$A$1:$B$270,2,FALSE)</f>
        <v>MADIUN</v>
      </c>
    </row>
    <row r="447" spans="1:61">
      <c r="A447">
        <v>446</v>
      </c>
      <c r="B447">
        <v>1002515842</v>
      </c>
      <c r="C447">
        <v>3</v>
      </c>
      <c r="D447" t="s">
        <v>51</v>
      </c>
      <c r="E447">
        <v>4</v>
      </c>
      <c r="F447" t="s">
        <v>275</v>
      </c>
      <c r="G447" t="s">
        <v>575</v>
      </c>
      <c r="H447" t="s">
        <v>4762</v>
      </c>
      <c r="I447" t="s">
        <v>213</v>
      </c>
      <c r="J447" t="s">
        <v>214</v>
      </c>
      <c r="K447" t="s">
        <v>149</v>
      </c>
      <c r="L447" t="s">
        <v>215</v>
      </c>
      <c r="M447" t="s">
        <v>225</v>
      </c>
      <c r="N447" t="s">
        <v>216</v>
      </c>
      <c r="O447" s="57">
        <v>46242.499259259261</v>
      </c>
      <c r="P447" s="57">
        <v>46243.547835648147</v>
      </c>
      <c r="Q447">
        <v>69361390</v>
      </c>
      <c r="S447">
        <v>141568113904</v>
      </c>
      <c r="T447" t="s">
        <v>5151</v>
      </c>
      <c r="U447" t="s">
        <v>5152</v>
      </c>
      <c r="V447" t="s">
        <v>5153</v>
      </c>
      <c r="Z447">
        <v>110.92130698836699</v>
      </c>
      <c r="AA447">
        <v>-7.02527454543403</v>
      </c>
      <c r="AB447" t="s">
        <v>5154</v>
      </c>
      <c r="AC447" t="s">
        <v>237</v>
      </c>
      <c r="AL447" t="s">
        <v>218</v>
      </c>
      <c r="AM447" t="s">
        <v>5155</v>
      </c>
      <c r="AN447" t="s">
        <v>6</v>
      </c>
      <c r="AO447" s="57">
        <v>46242.506747685184</v>
      </c>
      <c r="AP447" s="57">
        <v>46243.541666666664</v>
      </c>
      <c r="AR447" t="s">
        <v>18</v>
      </c>
      <c r="AS447" t="s">
        <v>220</v>
      </c>
      <c r="AT447" t="s">
        <v>231</v>
      </c>
      <c r="AV447" t="s">
        <v>227</v>
      </c>
      <c r="AW447" t="s">
        <v>1067</v>
      </c>
      <c r="AX447" t="s">
        <v>223</v>
      </c>
      <c r="BA447" s="57">
        <v>46243.541666666664</v>
      </c>
      <c r="BB447" t="s">
        <v>5155</v>
      </c>
      <c r="BF447" s="6" t="e">
        <f t="shared" si="18"/>
        <v>#NUM!</v>
      </c>
      <c r="BG447" t="e">
        <f t="shared" si="19"/>
        <v>#NUM!</v>
      </c>
      <c r="BH447" t="e">
        <f t="shared" si="20"/>
        <v>#NUM!</v>
      </c>
      <c r="BI447" t="e">
        <f>VLOOKUP(H447,Sheet2!$A$1:$B$270,2,FALSE)</f>
        <v>#N/A</v>
      </c>
    </row>
    <row r="448" spans="1:61">
      <c r="A448">
        <v>447</v>
      </c>
      <c r="B448">
        <v>1002512810</v>
      </c>
      <c r="C448">
        <v>3</v>
      </c>
      <c r="D448" t="s">
        <v>34</v>
      </c>
      <c r="E448">
        <v>5</v>
      </c>
      <c r="F448" t="s">
        <v>580</v>
      </c>
      <c r="G448" t="s">
        <v>79</v>
      </c>
      <c r="H448" t="s">
        <v>473</v>
      </c>
      <c r="I448" t="s">
        <v>213</v>
      </c>
      <c r="J448" t="s">
        <v>214</v>
      </c>
      <c r="K448" t="s">
        <v>149</v>
      </c>
      <c r="M448" t="s">
        <v>76</v>
      </c>
      <c r="N448" t="s">
        <v>216</v>
      </c>
      <c r="O448" s="57">
        <v>46240.628217592595</v>
      </c>
      <c r="P448" s="57">
        <v>46243.870706018519</v>
      </c>
      <c r="Q448">
        <v>69360128</v>
      </c>
      <c r="S448">
        <v>172407213388</v>
      </c>
      <c r="T448" t="s">
        <v>2422</v>
      </c>
      <c r="U448" t="s">
        <v>2423</v>
      </c>
      <c r="V448" t="s">
        <v>2424</v>
      </c>
      <c r="Z448">
        <v>115.3188648</v>
      </c>
      <c r="AA448">
        <v>-8.5513589999999997</v>
      </c>
      <c r="AB448" t="s">
        <v>2425</v>
      </c>
      <c r="AC448" t="s">
        <v>230</v>
      </c>
      <c r="AL448" t="s">
        <v>218</v>
      </c>
      <c r="AM448" t="s">
        <v>2353</v>
      </c>
      <c r="AN448" t="s">
        <v>6</v>
      </c>
      <c r="AO448" s="57">
        <v>46181.642870370371</v>
      </c>
      <c r="AP448" s="57">
        <v>46241.625</v>
      </c>
      <c r="AQ448" t="s">
        <v>930</v>
      </c>
      <c r="AR448" t="s">
        <v>219</v>
      </c>
      <c r="AS448" t="s">
        <v>79</v>
      </c>
      <c r="AT448" t="s">
        <v>231</v>
      </c>
      <c r="AU448">
        <v>20260809</v>
      </c>
      <c r="AV448" t="s">
        <v>222</v>
      </c>
      <c r="AW448" t="s">
        <v>592</v>
      </c>
      <c r="AX448" t="s">
        <v>223</v>
      </c>
      <c r="BA448" s="57">
        <v>46241.625</v>
      </c>
      <c r="BB448" t="s">
        <v>2353</v>
      </c>
      <c r="BC448">
        <v>2026</v>
      </c>
      <c r="BD448">
        <v>8</v>
      </c>
      <c r="BE448">
        <v>9</v>
      </c>
      <c r="BF448" s="6">
        <f t="shared" si="18"/>
        <v>46243</v>
      </c>
      <c r="BG448">
        <f t="shared" si="19"/>
        <v>1.375</v>
      </c>
      <c r="BH448" t="str">
        <f t="shared" si="20"/>
        <v>NOT COMPLY</v>
      </c>
      <c r="BI448" t="str">
        <f>VLOOKUP(H448,Sheet2!$A$1:$B$270,2,FALSE)</f>
        <v>GIANYAR</v>
      </c>
    </row>
    <row r="449" spans="1:61">
      <c r="A449">
        <v>448</v>
      </c>
      <c r="B449">
        <v>1002510097</v>
      </c>
      <c r="C449">
        <v>3</v>
      </c>
      <c r="D449" t="s">
        <v>42</v>
      </c>
      <c r="E449">
        <v>5</v>
      </c>
      <c r="F449" t="s">
        <v>233</v>
      </c>
      <c r="G449" t="s">
        <v>103</v>
      </c>
      <c r="H449" t="s">
        <v>403</v>
      </c>
      <c r="I449" t="s">
        <v>213</v>
      </c>
      <c r="J449" t="s">
        <v>214</v>
      </c>
      <c r="K449" t="s">
        <v>149</v>
      </c>
      <c r="M449" t="s">
        <v>76</v>
      </c>
      <c r="N449" t="s">
        <v>216</v>
      </c>
      <c r="O449" s="57">
        <v>46239.457650462966</v>
      </c>
      <c r="P449" s="57">
        <v>46240.823541666665</v>
      </c>
      <c r="Q449">
        <v>69358945</v>
      </c>
      <c r="S449">
        <v>152318240530</v>
      </c>
      <c r="T449" t="s">
        <v>2426</v>
      </c>
      <c r="U449" t="s">
        <v>2427</v>
      </c>
      <c r="V449" t="s">
        <v>2428</v>
      </c>
      <c r="Z449">
        <v>112.2182945</v>
      </c>
      <c r="AA449">
        <v>-7.5307591</v>
      </c>
      <c r="AB449" t="s">
        <v>2429</v>
      </c>
      <c r="AC449" t="s">
        <v>230</v>
      </c>
      <c r="AL449" t="s">
        <v>218</v>
      </c>
      <c r="AM449" t="s">
        <v>2430</v>
      </c>
      <c r="AN449" t="s">
        <v>6</v>
      </c>
      <c r="AO449" s="57">
        <v>46150.475636574076</v>
      </c>
      <c r="AP449" s="57">
        <v>46241.625</v>
      </c>
      <c r="AR449" t="s">
        <v>219</v>
      </c>
      <c r="AS449" t="s">
        <v>103</v>
      </c>
      <c r="AT449" t="s">
        <v>231</v>
      </c>
      <c r="AU449">
        <v>20260806</v>
      </c>
      <c r="AV449" t="s">
        <v>222</v>
      </c>
      <c r="AW449" t="s">
        <v>567</v>
      </c>
      <c r="AX449" t="s">
        <v>223</v>
      </c>
      <c r="BA449" s="57">
        <v>46241.625</v>
      </c>
      <c r="BB449" t="s">
        <v>2430</v>
      </c>
      <c r="BC449">
        <v>2026</v>
      </c>
      <c r="BD449">
        <v>8</v>
      </c>
      <c r="BE449">
        <v>6</v>
      </c>
      <c r="BF449" s="6">
        <f t="shared" si="18"/>
        <v>46240</v>
      </c>
      <c r="BG449">
        <f t="shared" si="19"/>
        <v>-1.625</v>
      </c>
      <c r="BH449" t="str">
        <f t="shared" si="20"/>
        <v>COMPLY</v>
      </c>
      <c r="BI449" t="str">
        <f>VLOOKUP(H449,Sheet2!$A$1:$B$270,2,FALSE)</f>
        <v>MOJOKERTO</v>
      </c>
    </row>
    <row r="450" spans="1:61">
      <c r="A450">
        <v>449</v>
      </c>
      <c r="B450">
        <v>1002514842</v>
      </c>
      <c r="C450">
        <v>3</v>
      </c>
      <c r="D450" t="s">
        <v>42</v>
      </c>
      <c r="E450">
        <v>5</v>
      </c>
      <c r="F450" t="s">
        <v>102</v>
      </c>
      <c r="G450" t="s">
        <v>102</v>
      </c>
      <c r="H450" t="s">
        <v>372</v>
      </c>
      <c r="I450" t="s">
        <v>213</v>
      </c>
      <c r="J450" t="s">
        <v>214</v>
      </c>
      <c r="K450" t="s">
        <v>149</v>
      </c>
      <c r="L450" t="s">
        <v>215</v>
      </c>
      <c r="M450" t="s">
        <v>76</v>
      </c>
      <c r="N450" t="s">
        <v>216</v>
      </c>
      <c r="O450" s="57">
        <v>46241.603425925925</v>
      </c>
      <c r="P450" s="57">
        <v>46243.454004629632</v>
      </c>
      <c r="Q450">
        <v>69360886</v>
      </c>
      <c r="S450">
        <v>152501280879</v>
      </c>
      <c r="T450" t="s">
        <v>5156</v>
      </c>
      <c r="U450" t="s">
        <v>5157</v>
      </c>
      <c r="V450" t="s">
        <v>5158</v>
      </c>
      <c r="Z450">
        <v>113.697486631572</v>
      </c>
      <c r="AA450">
        <v>-8.1747603830376701</v>
      </c>
      <c r="AB450" t="s">
        <v>5159</v>
      </c>
      <c r="AC450" t="s">
        <v>217</v>
      </c>
      <c r="AL450" t="s">
        <v>218</v>
      </c>
      <c r="AM450" t="s">
        <v>5160</v>
      </c>
      <c r="AN450" t="s">
        <v>6</v>
      </c>
      <c r="AO450" s="57">
        <v>46211.611134259256</v>
      </c>
      <c r="AP450" s="57">
        <v>46242.541666666664</v>
      </c>
      <c r="AR450" t="s">
        <v>219</v>
      </c>
      <c r="AS450" t="s">
        <v>102</v>
      </c>
      <c r="AT450" t="s">
        <v>231</v>
      </c>
      <c r="AU450">
        <v>20260809</v>
      </c>
      <c r="AV450" t="s">
        <v>222</v>
      </c>
      <c r="AW450" t="s">
        <v>1060</v>
      </c>
      <c r="AX450" t="s">
        <v>223</v>
      </c>
      <c r="BA450" s="57">
        <v>46242.541666666664</v>
      </c>
      <c r="BB450" t="s">
        <v>5160</v>
      </c>
      <c r="BC450">
        <v>2026</v>
      </c>
      <c r="BD450">
        <v>8</v>
      </c>
      <c r="BE450">
        <v>9</v>
      </c>
      <c r="BF450" s="6">
        <f t="shared" si="18"/>
        <v>46243</v>
      </c>
      <c r="BG450">
        <f t="shared" si="19"/>
        <v>0.45833333333575865</v>
      </c>
      <c r="BH450" t="str">
        <f t="shared" si="20"/>
        <v>COMPLY</v>
      </c>
      <c r="BI450" t="str">
        <f>VLOOKUP(H450,Sheet2!$A$1:$B$270,2,FALSE)</f>
        <v>JEMBER</v>
      </c>
    </row>
    <row r="451" spans="1:61">
      <c r="A451">
        <v>450</v>
      </c>
      <c r="B451">
        <v>1002506060</v>
      </c>
      <c r="C451">
        <v>3</v>
      </c>
      <c r="D451" t="s">
        <v>38</v>
      </c>
      <c r="E451">
        <v>5</v>
      </c>
      <c r="F451" t="s">
        <v>92</v>
      </c>
      <c r="G451" t="s">
        <v>97</v>
      </c>
      <c r="H451" t="s">
        <v>352</v>
      </c>
      <c r="I451" t="s">
        <v>213</v>
      </c>
      <c r="J451" t="s">
        <v>214</v>
      </c>
      <c r="K451" t="s">
        <v>149</v>
      </c>
      <c r="L451" t="s">
        <v>215</v>
      </c>
      <c r="M451" t="s">
        <v>76</v>
      </c>
      <c r="N451" t="s">
        <v>216</v>
      </c>
      <c r="O451" s="57">
        <v>46237.551365740743</v>
      </c>
      <c r="P451" s="57">
        <v>46238.620138888888</v>
      </c>
      <c r="Q451">
        <v>69357479</v>
      </c>
      <c r="S451">
        <v>152648206699</v>
      </c>
      <c r="T451" t="s">
        <v>2431</v>
      </c>
      <c r="U451" t="s">
        <v>2432</v>
      </c>
      <c r="V451" t="s">
        <v>2433</v>
      </c>
      <c r="Z451">
        <v>111.801662072539</v>
      </c>
      <c r="AA451">
        <v>-6.7924671514779904</v>
      </c>
      <c r="AB451" t="s">
        <v>2434</v>
      </c>
      <c r="AC451" t="s">
        <v>217</v>
      </c>
      <c r="AL451" t="s">
        <v>218</v>
      </c>
      <c r="AM451" t="s">
        <v>2435</v>
      </c>
      <c r="AN451" t="s">
        <v>6</v>
      </c>
      <c r="AO451" s="57">
        <v>46089.559490740743</v>
      </c>
      <c r="AP451" s="57">
        <v>46238.541666666664</v>
      </c>
      <c r="AR451" t="s">
        <v>219</v>
      </c>
      <c r="AS451" t="s">
        <v>927</v>
      </c>
      <c r="AT451" t="s">
        <v>231</v>
      </c>
      <c r="AU451">
        <v>20260804</v>
      </c>
      <c r="AV451" t="s">
        <v>222</v>
      </c>
      <c r="AW451" t="s">
        <v>1056</v>
      </c>
      <c r="AX451" t="s">
        <v>223</v>
      </c>
      <c r="BA451" s="57">
        <v>46238.541666666664</v>
      </c>
      <c r="BB451" t="s">
        <v>2435</v>
      </c>
      <c r="BC451">
        <v>2026</v>
      </c>
      <c r="BD451">
        <v>8</v>
      </c>
      <c r="BE451">
        <v>4</v>
      </c>
      <c r="BF451" s="6">
        <f t="shared" ref="BF451:BF514" si="21">DATE(BC451,BD451,BE451)</f>
        <v>46238</v>
      </c>
      <c r="BG451">
        <f t="shared" ref="BG451:BG514" si="22">BF451-BA451</f>
        <v>-0.54166666666424135</v>
      </c>
      <c r="BH451" t="str">
        <f t="shared" ref="BH451:BH514" si="23">IF(BG451=1,"COMPLY",IF(BG451&lt;1,"COMPLY","NOT COMPLY"))</f>
        <v>COMPLY</v>
      </c>
      <c r="BI451" t="str">
        <f>VLOOKUP(H451,Sheet2!$A$1:$B$270,2,FALSE)</f>
        <v>BOJONEGORO</v>
      </c>
    </row>
    <row r="452" spans="1:61">
      <c r="A452">
        <v>451</v>
      </c>
      <c r="B452">
        <v>1002505108</v>
      </c>
      <c r="C452">
        <v>3</v>
      </c>
      <c r="D452" t="s">
        <v>45</v>
      </c>
      <c r="E452">
        <v>5</v>
      </c>
      <c r="F452" t="s">
        <v>211</v>
      </c>
      <c r="G452" t="s">
        <v>115</v>
      </c>
      <c r="H452" t="s">
        <v>281</v>
      </c>
      <c r="I452" t="s">
        <v>213</v>
      </c>
      <c r="J452" t="s">
        <v>214</v>
      </c>
      <c r="K452" t="s">
        <v>149</v>
      </c>
      <c r="L452" t="s">
        <v>215</v>
      </c>
      <c r="M452" t="s">
        <v>582</v>
      </c>
      <c r="N452" t="s">
        <v>216</v>
      </c>
      <c r="O452" s="57">
        <v>46236.426342592589</v>
      </c>
      <c r="P452" s="57">
        <v>46238.793506944443</v>
      </c>
      <c r="Q452">
        <v>69356961</v>
      </c>
      <c r="S452">
        <v>172603791301</v>
      </c>
      <c r="T452" t="s">
        <v>2436</v>
      </c>
      <c r="U452" t="s">
        <v>1218</v>
      </c>
      <c r="V452" t="s">
        <v>2437</v>
      </c>
      <c r="Z452">
        <v>116.35284204035899</v>
      </c>
      <c r="AA452">
        <v>-8.7613090433028802</v>
      </c>
      <c r="AB452" t="s">
        <v>2438</v>
      </c>
      <c r="AC452" t="s">
        <v>217</v>
      </c>
      <c r="AL452" t="s">
        <v>218</v>
      </c>
      <c r="AM452" t="s">
        <v>2439</v>
      </c>
      <c r="AN452" t="s">
        <v>6</v>
      </c>
      <c r="AO452" s="57">
        <v>46061.434189814812</v>
      </c>
      <c r="AP452" s="57">
        <v>46237.333333333336</v>
      </c>
      <c r="AQ452" t="s">
        <v>930</v>
      </c>
      <c r="AR452" t="s">
        <v>14</v>
      </c>
      <c r="AS452" t="s">
        <v>588</v>
      </c>
      <c r="AT452" t="s">
        <v>231</v>
      </c>
      <c r="AV452" t="s">
        <v>2440</v>
      </c>
      <c r="AW452" t="s">
        <v>1067</v>
      </c>
      <c r="AX452" t="s">
        <v>223</v>
      </c>
      <c r="BA452" s="57">
        <v>46237.333333333336</v>
      </c>
      <c r="BB452" t="s">
        <v>2439</v>
      </c>
      <c r="BF452" s="6" t="e">
        <f t="shared" si="21"/>
        <v>#NUM!</v>
      </c>
      <c r="BG452" t="e">
        <f t="shared" si="22"/>
        <v>#NUM!</v>
      </c>
      <c r="BH452" t="e">
        <f t="shared" si="23"/>
        <v>#NUM!</v>
      </c>
      <c r="BI452" t="str">
        <f>VLOOKUP(H452,Sheet2!$A$1:$B$270,2,FALSE)</f>
        <v>SELONG</v>
      </c>
    </row>
    <row r="453" spans="1:61">
      <c r="A453">
        <v>452</v>
      </c>
      <c r="B453">
        <v>1002508007</v>
      </c>
      <c r="C453">
        <v>3</v>
      </c>
      <c r="D453" t="s">
        <v>51</v>
      </c>
      <c r="E453">
        <v>4</v>
      </c>
      <c r="F453" t="s">
        <v>275</v>
      </c>
      <c r="G453" t="s">
        <v>297</v>
      </c>
      <c r="H453" t="s">
        <v>928</v>
      </c>
      <c r="I453" t="s">
        <v>213</v>
      </c>
      <c r="J453" t="s">
        <v>214</v>
      </c>
      <c r="K453" t="s">
        <v>149</v>
      </c>
      <c r="M453" t="s">
        <v>971</v>
      </c>
      <c r="N453" t="s">
        <v>216</v>
      </c>
      <c r="O453" s="57">
        <v>46238.51871527778</v>
      </c>
      <c r="P453" s="57">
        <v>46244.719293981485</v>
      </c>
      <c r="Q453">
        <v>69358221</v>
      </c>
      <c r="R453">
        <v>2955162063</v>
      </c>
      <c r="S453">
        <v>142551119447</v>
      </c>
      <c r="T453" t="s">
        <v>991</v>
      </c>
      <c r="U453" t="s">
        <v>2441</v>
      </c>
      <c r="V453" t="s">
        <v>2442</v>
      </c>
      <c r="Z453">
        <v>111.0626635</v>
      </c>
      <c r="AA453">
        <v>-6.6565117000000003</v>
      </c>
      <c r="AB453" t="s">
        <v>2443</v>
      </c>
      <c r="AC453" t="s">
        <v>226</v>
      </c>
      <c r="AL453" t="s">
        <v>218</v>
      </c>
      <c r="AM453" t="s">
        <v>2444</v>
      </c>
      <c r="AN453" t="s">
        <v>6</v>
      </c>
      <c r="AO453" s="57">
        <v>46120.527719907404</v>
      </c>
      <c r="AP453" s="57">
        <v>46240.333333333336</v>
      </c>
      <c r="AQ453" t="s">
        <v>249</v>
      </c>
      <c r="AR453" t="s">
        <v>12</v>
      </c>
      <c r="AS453" t="s">
        <v>220</v>
      </c>
      <c r="AT453" t="s">
        <v>231</v>
      </c>
      <c r="AV453" t="s">
        <v>950</v>
      </c>
      <c r="AW453" t="s">
        <v>630</v>
      </c>
      <c r="AX453" t="s">
        <v>223</v>
      </c>
      <c r="BA453" s="57">
        <v>46240.333333333336</v>
      </c>
      <c r="BB453" t="s">
        <v>2444</v>
      </c>
      <c r="BF453" s="6" t="e">
        <f t="shared" si="21"/>
        <v>#NUM!</v>
      </c>
      <c r="BG453" t="e">
        <f t="shared" si="22"/>
        <v>#NUM!</v>
      </c>
      <c r="BH453" t="e">
        <f t="shared" si="23"/>
        <v>#NUM!</v>
      </c>
      <c r="BI453" t="e">
        <f>VLOOKUP(H453,Sheet2!$A$1:$B$270,2,FALSE)</f>
        <v>#N/A</v>
      </c>
    </row>
    <row r="454" spans="1:61">
      <c r="A454">
        <v>453</v>
      </c>
      <c r="B454">
        <v>1002515578</v>
      </c>
      <c r="C454">
        <v>3</v>
      </c>
      <c r="D454" t="s">
        <v>49</v>
      </c>
      <c r="E454">
        <v>4</v>
      </c>
      <c r="F454" t="s">
        <v>247</v>
      </c>
      <c r="G454" t="s">
        <v>598</v>
      </c>
      <c r="H454" t="s">
        <v>599</v>
      </c>
      <c r="I454" t="s">
        <v>213</v>
      </c>
      <c r="J454" t="s">
        <v>214</v>
      </c>
      <c r="K454" t="s">
        <v>149</v>
      </c>
      <c r="L454" t="s">
        <v>215</v>
      </c>
      <c r="M454" t="s">
        <v>582</v>
      </c>
      <c r="N454" t="s">
        <v>216</v>
      </c>
      <c r="O454" s="57">
        <v>46242.353437500002</v>
      </c>
      <c r="P454" s="57">
        <v>46244.471342592595</v>
      </c>
      <c r="Q454">
        <v>69361228</v>
      </c>
      <c r="S454">
        <v>142434111349</v>
      </c>
      <c r="T454" t="s">
        <v>5161</v>
      </c>
      <c r="U454" t="s">
        <v>5162</v>
      </c>
      <c r="V454" t="s">
        <v>5163</v>
      </c>
      <c r="Z454">
        <v>110.50780930000001</v>
      </c>
      <c r="AA454">
        <v>-7.3395962999999904</v>
      </c>
      <c r="AB454" t="s">
        <v>5164</v>
      </c>
      <c r="AC454" t="s">
        <v>237</v>
      </c>
      <c r="AL454" t="s">
        <v>218</v>
      </c>
      <c r="AM454" t="s">
        <v>5165</v>
      </c>
      <c r="AN454" t="s">
        <v>6</v>
      </c>
      <c r="AO454" s="57">
        <v>46242.360983796294</v>
      </c>
      <c r="AP454" s="57">
        <v>46243.333333333336</v>
      </c>
      <c r="AQ454" t="s">
        <v>249</v>
      </c>
      <c r="AR454" t="s">
        <v>14</v>
      </c>
      <c r="AS454" t="s">
        <v>220</v>
      </c>
      <c r="AT454" t="s">
        <v>231</v>
      </c>
      <c r="AV454" t="s">
        <v>6531</v>
      </c>
      <c r="AW454" t="s">
        <v>1064</v>
      </c>
      <c r="AX454" t="s">
        <v>223</v>
      </c>
      <c r="BA454" s="57">
        <v>46243.333333333336</v>
      </c>
      <c r="BB454" t="s">
        <v>5165</v>
      </c>
      <c r="BF454" s="6" t="e">
        <f t="shared" si="21"/>
        <v>#NUM!</v>
      </c>
      <c r="BG454" t="e">
        <f t="shared" si="22"/>
        <v>#NUM!</v>
      </c>
      <c r="BH454" t="e">
        <f t="shared" si="23"/>
        <v>#NUM!</v>
      </c>
      <c r="BI454" t="e">
        <f>VLOOKUP(H454,Sheet2!$A$1:$B$270,2,FALSE)</f>
        <v>#N/A</v>
      </c>
    </row>
    <row r="455" spans="1:61">
      <c r="A455">
        <v>454</v>
      </c>
      <c r="B455">
        <v>1002517277</v>
      </c>
      <c r="C455">
        <v>3</v>
      </c>
      <c r="D455" t="s">
        <v>42</v>
      </c>
      <c r="E455">
        <v>5</v>
      </c>
      <c r="F455" t="s">
        <v>106</v>
      </c>
      <c r="G455" t="s">
        <v>106</v>
      </c>
      <c r="H455" t="s">
        <v>347</v>
      </c>
      <c r="I455" t="s">
        <v>213</v>
      </c>
      <c r="J455" t="s">
        <v>214</v>
      </c>
      <c r="K455" t="s">
        <v>149</v>
      </c>
      <c r="M455" t="s">
        <v>225</v>
      </c>
      <c r="N455" t="s">
        <v>216</v>
      </c>
      <c r="O455" s="57">
        <v>46244.445706018516</v>
      </c>
      <c r="P455" s="57">
        <v>46245.339016203703</v>
      </c>
      <c r="Q455">
        <v>69362213</v>
      </c>
      <c r="S455">
        <v>152729256722</v>
      </c>
      <c r="T455" t="s">
        <v>6532</v>
      </c>
      <c r="U455" t="s">
        <v>6533</v>
      </c>
      <c r="V455" t="s">
        <v>6534</v>
      </c>
      <c r="Z455">
        <v>112.84340419999999</v>
      </c>
      <c r="AA455">
        <v>-7.6977966999999996</v>
      </c>
      <c r="AB455" t="s">
        <v>6535</v>
      </c>
      <c r="AC455" t="s">
        <v>230</v>
      </c>
      <c r="AL455" t="s">
        <v>218</v>
      </c>
      <c r="AM455" t="s">
        <v>6460</v>
      </c>
      <c r="AN455" t="s">
        <v>6</v>
      </c>
      <c r="AO455" s="57">
        <v>46303.454837962963</v>
      </c>
      <c r="AP455" s="57">
        <v>46245.333333333336</v>
      </c>
      <c r="AR455" t="s">
        <v>18</v>
      </c>
      <c r="AS455" t="s">
        <v>106</v>
      </c>
      <c r="AT455" t="s">
        <v>231</v>
      </c>
      <c r="AV455" t="s">
        <v>227</v>
      </c>
      <c r="AW455" t="s">
        <v>566</v>
      </c>
      <c r="AX455" t="s">
        <v>223</v>
      </c>
      <c r="BA455" s="57">
        <v>46245.333333333336</v>
      </c>
      <c r="BB455" t="s">
        <v>6460</v>
      </c>
      <c r="BF455" s="6" t="e">
        <f t="shared" si="21"/>
        <v>#NUM!</v>
      </c>
      <c r="BG455" t="e">
        <f t="shared" si="22"/>
        <v>#NUM!</v>
      </c>
      <c r="BH455" t="e">
        <f t="shared" si="23"/>
        <v>#NUM!</v>
      </c>
      <c r="BI455" t="str">
        <f>VLOOKUP(H455,Sheet2!$A$1:$B$270,2,FALSE)</f>
        <v>PASURUAN</v>
      </c>
    </row>
    <row r="456" spans="1:61">
      <c r="A456">
        <v>455</v>
      </c>
      <c r="B456">
        <v>1002507103</v>
      </c>
      <c r="C456">
        <v>3</v>
      </c>
      <c r="D456" t="s">
        <v>38</v>
      </c>
      <c r="E456">
        <v>5</v>
      </c>
      <c r="F456" t="s">
        <v>92</v>
      </c>
      <c r="G456" t="s">
        <v>97</v>
      </c>
      <c r="H456" t="s">
        <v>402</v>
      </c>
      <c r="I456" t="s">
        <v>213</v>
      </c>
      <c r="J456" t="s">
        <v>214</v>
      </c>
      <c r="K456" t="s">
        <v>149</v>
      </c>
      <c r="L456" t="s">
        <v>215</v>
      </c>
      <c r="M456" t="s">
        <v>582</v>
      </c>
      <c r="N456" t="s">
        <v>216</v>
      </c>
      <c r="O456" s="57">
        <v>46238.407592592594</v>
      </c>
      <c r="P456" s="57">
        <v>46242.517534722225</v>
      </c>
      <c r="Q456">
        <v>69358013</v>
      </c>
      <c r="S456">
        <v>152645203670</v>
      </c>
      <c r="T456" t="s">
        <v>2445</v>
      </c>
      <c r="U456" t="s">
        <v>2446</v>
      </c>
      <c r="V456" t="s">
        <v>2447</v>
      </c>
      <c r="Z456">
        <v>111.722955049638</v>
      </c>
      <c r="AA456">
        <v>-7.0150902159156399</v>
      </c>
      <c r="AB456" t="s">
        <v>2448</v>
      </c>
      <c r="AC456" t="s">
        <v>237</v>
      </c>
      <c r="AL456" t="s">
        <v>218</v>
      </c>
      <c r="AM456" t="s">
        <v>2449</v>
      </c>
      <c r="AN456" t="s">
        <v>6</v>
      </c>
      <c r="AO456" s="57">
        <v>46120.413553240738</v>
      </c>
      <c r="AP456" s="57">
        <v>46239.333333333336</v>
      </c>
      <c r="AQ456" t="s">
        <v>570</v>
      </c>
      <c r="AR456" t="s">
        <v>14</v>
      </c>
      <c r="AS456" t="s">
        <v>927</v>
      </c>
      <c r="AT456" t="s">
        <v>231</v>
      </c>
      <c r="AV456" t="s">
        <v>5166</v>
      </c>
      <c r="AW456" t="s">
        <v>1091</v>
      </c>
      <c r="AX456" t="s">
        <v>223</v>
      </c>
      <c r="BA456" s="57">
        <v>46239.333333333336</v>
      </c>
      <c r="BB456" t="s">
        <v>2449</v>
      </c>
      <c r="BF456" s="6" t="e">
        <f t="shared" si="21"/>
        <v>#NUM!</v>
      </c>
      <c r="BG456" t="e">
        <f t="shared" si="22"/>
        <v>#NUM!</v>
      </c>
      <c r="BH456" t="e">
        <f t="shared" si="23"/>
        <v>#NUM!</v>
      </c>
      <c r="BI456" t="str">
        <f>VLOOKUP(H456,Sheet2!$A$1:$B$270,2,FALSE)</f>
        <v>BOJONEGORO</v>
      </c>
    </row>
    <row r="457" spans="1:61">
      <c r="A457">
        <v>456</v>
      </c>
      <c r="B457">
        <v>1002504611</v>
      </c>
      <c r="C457">
        <v>3</v>
      </c>
      <c r="D457" t="s">
        <v>38</v>
      </c>
      <c r="E457">
        <v>5</v>
      </c>
      <c r="F457" t="s">
        <v>90</v>
      </c>
      <c r="G457" t="s">
        <v>98</v>
      </c>
      <c r="H457" t="s">
        <v>303</v>
      </c>
      <c r="I457" t="s">
        <v>213</v>
      </c>
      <c r="J457" t="s">
        <v>214</v>
      </c>
      <c r="K457" t="s">
        <v>149</v>
      </c>
      <c r="L457" t="s">
        <v>215</v>
      </c>
      <c r="M457" t="s">
        <v>76</v>
      </c>
      <c r="N457" t="s">
        <v>216</v>
      </c>
      <c r="O457" s="57">
        <v>46235.582592592589</v>
      </c>
      <c r="P457" s="57">
        <v>46236.58388888889</v>
      </c>
      <c r="Q457">
        <v>69356768</v>
      </c>
      <c r="S457">
        <v>152606246179</v>
      </c>
      <c r="T457" t="s">
        <v>2450</v>
      </c>
      <c r="U457" t="s">
        <v>2451</v>
      </c>
      <c r="V457" t="s">
        <v>2452</v>
      </c>
      <c r="Z457">
        <v>111.93244199999999</v>
      </c>
      <c r="AA457">
        <v>-8.0037260000000003</v>
      </c>
      <c r="AB457" t="s">
        <v>2453</v>
      </c>
      <c r="AC457" t="s">
        <v>237</v>
      </c>
      <c r="AL457" t="s">
        <v>218</v>
      </c>
      <c r="AM457" t="s">
        <v>2454</v>
      </c>
      <c r="AN457" t="s">
        <v>6</v>
      </c>
      <c r="AO457" s="57">
        <v>46030.590185185189</v>
      </c>
      <c r="AP457" s="57">
        <v>46236.541666666664</v>
      </c>
      <c r="AR457" t="s">
        <v>219</v>
      </c>
      <c r="AS457" t="s">
        <v>98</v>
      </c>
      <c r="AT457" t="s">
        <v>231</v>
      </c>
      <c r="AU457">
        <v>20260802</v>
      </c>
      <c r="AV457" t="s">
        <v>222</v>
      </c>
      <c r="AW457" t="s">
        <v>1056</v>
      </c>
      <c r="AX457" t="s">
        <v>223</v>
      </c>
      <c r="BA457" s="57">
        <v>46236.541666666664</v>
      </c>
      <c r="BB457" t="s">
        <v>2454</v>
      </c>
      <c r="BC457">
        <v>2026</v>
      </c>
      <c r="BD457">
        <v>8</v>
      </c>
      <c r="BE457">
        <v>2</v>
      </c>
      <c r="BF457" s="6">
        <f t="shared" si="21"/>
        <v>46236</v>
      </c>
      <c r="BG457">
        <f t="shared" si="22"/>
        <v>-0.54166666666424135</v>
      </c>
      <c r="BH457" t="str">
        <f t="shared" si="23"/>
        <v>COMPLY</v>
      </c>
      <c r="BI457" t="str">
        <f>VLOOKUP(H457,Sheet2!$A$1:$B$270,2,FALSE)</f>
        <v>BLITAR</v>
      </c>
    </row>
    <row r="458" spans="1:61">
      <c r="A458">
        <v>457</v>
      </c>
      <c r="B458">
        <v>1002512150</v>
      </c>
      <c r="C458">
        <v>3</v>
      </c>
      <c r="D458" t="s">
        <v>59</v>
      </c>
      <c r="E458">
        <v>4</v>
      </c>
      <c r="F458" t="s">
        <v>573</v>
      </c>
      <c r="G458" t="s">
        <v>623</v>
      </c>
      <c r="H458" t="s">
        <v>974</v>
      </c>
      <c r="I458" t="s">
        <v>213</v>
      </c>
      <c r="J458" t="s">
        <v>214</v>
      </c>
      <c r="K458" t="s">
        <v>149</v>
      </c>
      <c r="L458" t="s">
        <v>215</v>
      </c>
      <c r="M458" t="s">
        <v>76</v>
      </c>
      <c r="N458" t="s">
        <v>216</v>
      </c>
      <c r="O458" s="57">
        <v>46240.493020833332</v>
      </c>
      <c r="P458" s="57">
        <v>46242.756851851853</v>
      </c>
      <c r="Q458">
        <v>69359856</v>
      </c>
      <c r="S458">
        <v>146113146439</v>
      </c>
      <c r="T458" t="s">
        <v>2455</v>
      </c>
      <c r="U458" t="s">
        <v>2456</v>
      </c>
      <c r="V458" t="s">
        <v>2457</v>
      </c>
      <c r="Z458">
        <v>110.330237</v>
      </c>
      <c r="AA458">
        <v>-7.7973590000000002</v>
      </c>
      <c r="AB458" t="s">
        <v>2458</v>
      </c>
      <c r="AC458" t="s">
        <v>237</v>
      </c>
      <c r="AL458" t="s">
        <v>218</v>
      </c>
      <c r="AM458" t="s">
        <v>2459</v>
      </c>
      <c r="AN458" t="s">
        <v>6</v>
      </c>
      <c r="AO458" s="57">
        <v>46181.496516203704</v>
      </c>
      <c r="AP458" s="57">
        <v>46242.541666666664</v>
      </c>
      <c r="AR458" t="s">
        <v>219</v>
      </c>
      <c r="AS458" t="s">
        <v>220</v>
      </c>
      <c r="AT458" t="s">
        <v>231</v>
      </c>
      <c r="AU458">
        <v>20260808</v>
      </c>
      <c r="AV458" t="s">
        <v>222</v>
      </c>
      <c r="AW458" t="s">
        <v>554</v>
      </c>
      <c r="AX458" t="s">
        <v>223</v>
      </c>
      <c r="BA458" s="57">
        <v>46242.541666666664</v>
      </c>
      <c r="BB458" t="s">
        <v>2459</v>
      </c>
      <c r="BC458">
        <v>2026</v>
      </c>
      <c r="BD458">
        <v>8</v>
      </c>
      <c r="BE458">
        <v>8</v>
      </c>
      <c r="BF458" s="6">
        <f t="shared" si="21"/>
        <v>46242</v>
      </c>
      <c r="BG458">
        <f t="shared" si="22"/>
        <v>-0.54166666666424135</v>
      </c>
      <c r="BH458" t="str">
        <f t="shared" si="23"/>
        <v>COMPLY</v>
      </c>
      <c r="BI458" t="e">
        <f>VLOOKUP(H458,Sheet2!$A$1:$B$270,2,FALSE)</f>
        <v>#N/A</v>
      </c>
    </row>
    <row r="459" spans="1:61">
      <c r="A459">
        <v>458</v>
      </c>
      <c r="B459">
        <v>1002516422</v>
      </c>
      <c r="C459">
        <v>3</v>
      </c>
      <c r="D459" t="s">
        <v>55</v>
      </c>
      <c r="E459">
        <v>5</v>
      </c>
      <c r="F459" t="s">
        <v>315</v>
      </c>
      <c r="G459" t="s">
        <v>124</v>
      </c>
      <c r="H459" t="s">
        <v>317</v>
      </c>
      <c r="I459" t="s">
        <v>213</v>
      </c>
      <c r="J459" t="s">
        <v>214</v>
      </c>
      <c r="K459" t="s">
        <v>149</v>
      </c>
      <c r="L459" t="s">
        <v>215</v>
      </c>
      <c r="M459" t="s">
        <v>279</v>
      </c>
      <c r="N459" t="s">
        <v>216</v>
      </c>
      <c r="O459" s="57">
        <v>46243.486770833333</v>
      </c>
      <c r="P459" s="57">
        <v>46244.729641203703</v>
      </c>
      <c r="Q459">
        <v>69361782</v>
      </c>
      <c r="S459">
        <v>152308241996</v>
      </c>
      <c r="T459" t="s">
        <v>5167</v>
      </c>
      <c r="U459" t="s">
        <v>5168</v>
      </c>
      <c r="V459" t="s">
        <v>5169</v>
      </c>
      <c r="Z459">
        <v>112.751086</v>
      </c>
      <c r="AA459">
        <v>-7.3037729999999996</v>
      </c>
      <c r="AB459" t="s">
        <v>5170</v>
      </c>
      <c r="AC459" t="s">
        <v>237</v>
      </c>
      <c r="AL459" t="s">
        <v>218</v>
      </c>
      <c r="AM459" t="s">
        <v>4862</v>
      </c>
      <c r="AN459" t="s">
        <v>6</v>
      </c>
      <c r="AO459" s="57">
        <v>46273.496423611112</v>
      </c>
      <c r="AP459" s="57">
        <v>46244.333333333336</v>
      </c>
      <c r="AQ459" t="s">
        <v>249</v>
      </c>
      <c r="AR459" t="s">
        <v>280</v>
      </c>
      <c r="AS459" t="s">
        <v>668</v>
      </c>
      <c r="AT459" t="s">
        <v>231</v>
      </c>
      <c r="AV459" t="s">
        <v>6536</v>
      </c>
      <c r="AW459" t="s">
        <v>5171</v>
      </c>
      <c r="AX459" t="s">
        <v>223</v>
      </c>
      <c r="BA459" s="57">
        <v>46244.333333333336</v>
      </c>
      <c r="BB459" t="s">
        <v>4862</v>
      </c>
      <c r="BF459" s="6" t="e">
        <f t="shared" si="21"/>
        <v>#NUM!</v>
      </c>
      <c r="BG459" t="e">
        <f t="shared" si="22"/>
        <v>#NUM!</v>
      </c>
      <c r="BH459" t="e">
        <f t="shared" si="23"/>
        <v>#NUM!</v>
      </c>
      <c r="BI459" t="str">
        <f>VLOOKUP(H459,Sheet2!$A$1:$B$270,2,FALSE)</f>
        <v>SURABAYA SELATAN</v>
      </c>
    </row>
    <row r="460" spans="1:61">
      <c r="A460">
        <v>459</v>
      </c>
      <c r="B460">
        <v>1002512245</v>
      </c>
      <c r="C460">
        <v>3</v>
      </c>
      <c r="D460" t="s">
        <v>55</v>
      </c>
      <c r="E460">
        <v>5</v>
      </c>
      <c r="F460" t="s">
        <v>267</v>
      </c>
      <c r="G460" t="s">
        <v>126</v>
      </c>
      <c r="H460" t="s">
        <v>268</v>
      </c>
      <c r="I460" t="s">
        <v>213</v>
      </c>
      <c r="J460" t="s">
        <v>214</v>
      </c>
      <c r="K460" t="s">
        <v>149</v>
      </c>
      <c r="L460" t="s">
        <v>215</v>
      </c>
      <c r="M460" t="s">
        <v>582</v>
      </c>
      <c r="N460" t="s">
        <v>216</v>
      </c>
      <c r="O460" s="57">
        <v>46240.524259259262</v>
      </c>
      <c r="P460" s="57">
        <v>46244.675717592596</v>
      </c>
      <c r="Q460">
        <v>69359904</v>
      </c>
      <c r="S460">
        <v>152413167553</v>
      </c>
      <c r="T460" t="s">
        <v>2460</v>
      </c>
      <c r="U460" t="s">
        <v>2461</v>
      </c>
      <c r="V460" t="s">
        <v>2462</v>
      </c>
      <c r="Z460">
        <v>112.75182599999999</v>
      </c>
      <c r="AA460">
        <v>-7.2598849999999997</v>
      </c>
      <c r="AB460" t="s">
        <v>2463</v>
      </c>
      <c r="AC460" t="s">
        <v>217</v>
      </c>
      <c r="AL460" t="s">
        <v>218</v>
      </c>
      <c r="AM460" t="s">
        <v>1614</v>
      </c>
      <c r="AN460" t="s">
        <v>6</v>
      </c>
      <c r="AO460" s="57">
        <v>46181.52789351852</v>
      </c>
      <c r="AP460" s="57">
        <v>46241.541666666664</v>
      </c>
      <c r="AQ460" t="s">
        <v>249</v>
      </c>
      <c r="AR460" t="s">
        <v>14</v>
      </c>
      <c r="AS460" t="s">
        <v>610</v>
      </c>
      <c r="AT460" t="s">
        <v>231</v>
      </c>
      <c r="AV460" t="s">
        <v>6537</v>
      </c>
      <c r="AW460" t="s">
        <v>1069</v>
      </c>
      <c r="AX460" t="s">
        <v>223</v>
      </c>
      <c r="BA460" s="57">
        <v>46241.541666666664</v>
      </c>
      <c r="BB460" t="s">
        <v>1614</v>
      </c>
      <c r="BF460" s="6" t="e">
        <f t="shared" si="21"/>
        <v>#NUM!</v>
      </c>
      <c r="BG460" t="e">
        <f t="shared" si="22"/>
        <v>#NUM!</v>
      </c>
      <c r="BH460" t="e">
        <f t="shared" si="23"/>
        <v>#NUM!</v>
      </c>
      <c r="BI460" t="str">
        <f>VLOOKUP(H460,Sheet2!$A$1:$B$270,2,FALSE)</f>
        <v>SURABAYA SELATAN</v>
      </c>
    </row>
    <row r="461" spans="1:61">
      <c r="A461">
        <v>460</v>
      </c>
      <c r="B461">
        <v>1002517230</v>
      </c>
      <c r="C461">
        <v>3</v>
      </c>
      <c r="D461" t="s">
        <v>51</v>
      </c>
      <c r="E461">
        <v>4</v>
      </c>
      <c r="F461" t="s">
        <v>275</v>
      </c>
      <c r="G461" t="s">
        <v>575</v>
      </c>
      <c r="H461" t="s">
        <v>936</v>
      </c>
      <c r="I461" t="s">
        <v>213</v>
      </c>
      <c r="J461" t="s">
        <v>214</v>
      </c>
      <c r="K461" t="s">
        <v>149</v>
      </c>
      <c r="M461" t="s">
        <v>76</v>
      </c>
      <c r="N461" t="s">
        <v>216</v>
      </c>
      <c r="O461" s="57">
        <v>46244.434837962966</v>
      </c>
      <c r="P461" s="57">
        <v>46244.673472222225</v>
      </c>
      <c r="Q461">
        <v>69361025</v>
      </c>
      <c r="S461">
        <v>142509107229</v>
      </c>
      <c r="T461" t="s">
        <v>4879</v>
      </c>
      <c r="U461" t="s">
        <v>6538</v>
      </c>
      <c r="V461" t="s">
        <v>6539</v>
      </c>
      <c r="Z461">
        <v>111.13602040252501</v>
      </c>
      <c r="AA461">
        <v>-7.0904512744156003</v>
      </c>
      <c r="AB461" t="s">
        <v>4882</v>
      </c>
      <c r="AC461" t="s">
        <v>293</v>
      </c>
      <c r="AL461" t="s">
        <v>218</v>
      </c>
      <c r="AM461" t="s">
        <v>6540</v>
      </c>
      <c r="AN461" t="s">
        <v>6</v>
      </c>
      <c r="AO461" s="57">
        <v>46303.444293981483</v>
      </c>
      <c r="AR461" t="s">
        <v>219</v>
      </c>
      <c r="AS461" t="s">
        <v>937</v>
      </c>
      <c r="AT461" t="s">
        <v>231</v>
      </c>
      <c r="AU461">
        <v>20260810</v>
      </c>
      <c r="AV461" t="s">
        <v>222</v>
      </c>
      <c r="AW461" t="s">
        <v>1072</v>
      </c>
      <c r="AX461" t="s">
        <v>223</v>
      </c>
      <c r="BA461" s="57">
        <v>46244.291666666664</v>
      </c>
      <c r="BB461" t="s">
        <v>6540</v>
      </c>
      <c r="BC461">
        <v>2026</v>
      </c>
      <c r="BD461">
        <v>8</v>
      </c>
      <c r="BE461">
        <v>10</v>
      </c>
      <c r="BF461" s="6">
        <f t="shared" si="21"/>
        <v>46244</v>
      </c>
      <c r="BG461">
        <f t="shared" si="22"/>
        <v>-0.29166666666424135</v>
      </c>
      <c r="BH461" t="str">
        <f t="shared" si="23"/>
        <v>COMPLY</v>
      </c>
      <c r="BI461" t="e">
        <f>VLOOKUP(H461,Sheet2!$A$1:$B$270,2,FALSE)</f>
        <v>#N/A</v>
      </c>
    </row>
    <row r="462" spans="1:61">
      <c r="A462">
        <v>461</v>
      </c>
      <c r="B462">
        <v>1002512828</v>
      </c>
      <c r="C462">
        <v>3</v>
      </c>
      <c r="D462" t="s">
        <v>59</v>
      </c>
      <c r="E462">
        <v>4</v>
      </c>
      <c r="F462" t="s">
        <v>573</v>
      </c>
      <c r="G462" t="s">
        <v>935</v>
      </c>
      <c r="H462" t="s">
        <v>954</v>
      </c>
      <c r="I462" t="s">
        <v>213</v>
      </c>
      <c r="J462" t="s">
        <v>214</v>
      </c>
      <c r="K462" t="s">
        <v>149</v>
      </c>
      <c r="M462" t="s">
        <v>1085</v>
      </c>
      <c r="N462" t="s">
        <v>216</v>
      </c>
      <c r="O462" s="57">
        <v>46240.631041666667</v>
      </c>
      <c r="P462" s="57">
        <v>46241.589606481481</v>
      </c>
      <c r="Q462">
        <v>69360136</v>
      </c>
      <c r="S462">
        <v>146136130072</v>
      </c>
      <c r="T462" t="s">
        <v>1544</v>
      </c>
      <c r="Z462">
        <v>110.198357732925</v>
      </c>
      <c r="AA462">
        <v>-7.6770766758013904</v>
      </c>
      <c r="AB462" t="s">
        <v>1547</v>
      </c>
      <c r="AC462" t="s">
        <v>293</v>
      </c>
      <c r="AO462" s="57">
        <v>46181.642870370371</v>
      </c>
      <c r="AS462" t="s">
        <v>220</v>
      </c>
      <c r="AT462" t="s">
        <v>231</v>
      </c>
      <c r="AV462" t="s">
        <v>1085</v>
      </c>
      <c r="AW462" t="s">
        <v>592</v>
      </c>
      <c r="AX462" t="s">
        <v>223</v>
      </c>
      <c r="BF462" s="6" t="e">
        <f t="shared" si="21"/>
        <v>#NUM!</v>
      </c>
      <c r="BG462" t="e">
        <f t="shared" si="22"/>
        <v>#NUM!</v>
      </c>
      <c r="BH462" t="e">
        <f t="shared" si="23"/>
        <v>#NUM!</v>
      </c>
      <c r="BI462" t="e">
        <f>VLOOKUP(H462,Sheet2!$A$1:$B$270,2,FALSE)</f>
        <v>#N/A</v>
      </c>
    </row>
    <row r="463" spans="1:61">
      <c r="A463">
        <v>462</v>
      </c>
      <c r="B463">
        <v>1002508433</v>
      </c>
      <c r="C463">
        <v>3</v>
      </c>
      <c r="D463" t="s">
        <v>38</v>
      </c>
      <c r="E463">
        <v>5</v>
      </c>
      <c r="F463" t="s">
        <v>251</v>
      </c>
      <c r="G463" t="s">
        <v>91</v>
      </c>
      <c r="H463" t="s">
        <v>410</v>
      </c>
      <c r="I463" t="s">
        <v>213</v>
      </c>
      <c r="J463" t="s">
        <v>214</v>
      </c>
      <c r="K463" t="s">
        <v>149</v>
      </c>
      <c r="M463" t="s">
        <v>76</v>
      </c>
      <c r="N463" t="s">
        <v>622</v>
      </c>
      <c r="O463" s="57">
        <v>46238.587361111109</v>
      </c>
      <c r="P463" s="57">
        <v>46239.848032407404</v>
      </c>
      <c r="Q463">
        <v>69358337</v>
      </c>
      <c r="S463">
        <v>152718219088</v>
      </c>
      <c r="T463" t="s">
        <v>1731</v>
      </c>
      <c r="U463" t="s">
        <v>1732</v>
      </c>
      <c r="V463" t="s">
        <v>2464</v>
      </c>
      <c r="Z463">
        <v>112.5413346</v>
      </c>
      <c r="AA463">
        <v>-8.1912453000000003</v>
      </c>
      <c r="AB463" t="s">
        <v>2465</v>
      </c>
      <c r="AC463" t="s">
        <v>293</v>
      </c>
      <c r="AL463" t="s">
        <v>218</v>
      </c>
      <c r="AM463" t="s">
        <v>2466</v>
      </c>
      <c r="AN463" t="s">
        <v>6</v>
      </c>
      <c r="AO463" s="57">
        <v>46120.590613425928</v>
      </c>
      <c r="AP463" s="57">
        <v>46239.541666666664</v>
      </c>
      <c r="AR463" t="s">
        <v>219</v>
      </c>
      <c r="AS463" t="s">
        <v>91</v>
      </c>
      <c r="AT463" t="s">
        <v>231</v>
      </c>
      <c r="AU463">
        <v>20260805</v>
      </c>
      <c r="AV463" t="s">
        <v>222</v>
      </c>
      <c r="AW463" t="s">
        <v>566</v>
      </c>
      <c r="AX463" t="s">
        <v>223</v>
      </c>
      <c r="BA463" s="57">
        <v>46239.541666666664</v>
      </c>
      <c r="BB463" t="s">
        <v>2466</v>
      </c>
      <c r="BC463">
        <v>2026</v>
      </c>
      <c r="BD463">
        <v>8</v>
      </c>
      <c r="BE463">
        <v>5</v>
      </c>
      <c r="BF463" s="6">
        <f t="shared" si="21"/>
        <v>46239</v>
      </c>
      <c r="BG463">
        <f t="shared" si="22"/>
        <v>-0.54166666666424135</v>
      </c>
      <c r="BH463" t="str">
        <f t="shared" si="23"/>
        <v>COMPLY</v>
      </c>
      <c r="BI463" t="str">
        <f>VLOOKUP(H463,Sheet2!$A$1:$B$270,2,FALSE)</f>
        <v>MALANG</v>
      </c>
    </row>
    <row r="464" spans="1:61">
      <c r="A464">
        <v>463</v>
      </c>
      <c r="B464">
        <v>1002509832</v>
      </c>
      <c r="C464">
        <v>3</v>
      </c>
      <c r="D464" t="s">
        <v>51</v>
      </c>
      <c r="E464">
        <v>4</v>
      </c>
      <c r="F464" t="s">
        <v>235</v>
      </c>
      <c r="G464" t="s">
        <v>994</v>
      </c>
      <c r="H464" t="s">
        <v>995</v>
      </c>
      <c r="I464" t="s">
        <v>213</v>
      </c>
      <c r="J464" t="s">
        <v>214</v>
      </c>
      <c r="K464" t="s">
        <v>149</v>
      </c>
      <c r="L464" t="s">
        <v>620</v>
      </c>
      <c r="M464" t="s">
        <v>590</v>
      </c>
      <c r="N464" t="s">
        <v>216</v>
      </c>
      <c r="O464" s="57">
        <v>46239.408993055556</v>
      </c>
      <c r="P464" s="57">
        <v>46239.468773148146</v>
      </c>
      <c r="Q464">
        <v>69356637</v>
      </c>
      <c r="T464" t="s">
        <v>2467</v>
      </c>
      <c r="V464" t="s">
        <v>2468</v>
      </c>
      <c r="Z464">
        <v>110.60401</v>
      </c>
      <c r="AA464">
        <v>-7.4904099999999998</v>
      </c>
      <c r="AB464" t="s">
        <v>2469</v>
      </c>
      <c r="AC464" t="s">
        <v>237</v>
      </c>
      <c r="AL464" t="s">
        <v>218</v>
      </c>
      <c r="AM464" t="s">
        <v>2470</v>
      </c>
      <c r="AN464" t="s">
        <v>6</v>
      </c>
      <c r="AO464" s="57">
        <v>46150.413344907407</v>
      </c>
      <c r="AP464" s="57">
        <v>46236</v>
      </c>
      <c r="AR464" t="s">
        <v>572</v>
      </c>
      <c r="AS464" t="s">
        <v>994</v>
      </c>
      <c r="AT464" t="s">
        <v>231</v>
      </c>
      <c r="AV464" t="s">
        <v>1034</v>
      </c>
      <c r="AW464" t="s">
        <v>1040</v>
      </c>
      <c r="AX464" t="s">
        <v>223</v>
      </c>
      <c r="BA464" s="57">
        <v>46236.333333333336</v>
      </c>
      <c r="BB464" t="s">
        <v>2470</v>
      </c>
      <c r="BF464" s="6" t="e">
        <f t="shared" si="21"/>
        <v>#NUM!</v>
      </c>
      <c r="BG464" t="e">
        <f t="shared" si="22"/>
        <v>#NUM!</v>
      </c>
      <c r="BH464" t="e">
        <f t="shared" si="23"/>
        <v>#NUM!</v>
      </c>
      <c r="BI464" t="e">
        <f>VLOOKUP(H464,Sheet2!$A$1:$B$270,2,FALSE)</f>
        <v>#N/A</v>
      </c>
    </row>
    <row r="465" spans="1:61">
      <c r="A465">
        <v>464</v>
      </c>
      <c r="B465">
        <v>1002508356</v>
      </c>
      <c r="C465">
        <v>3</v>
      </c>
      <c r="D465" t="s">
        <v>38</v>
      </c>
      <c r="E465">
        <v>5</v>
      </c>
      <c r="F465" t="s">
        <v>90</v>
      </c>
      <c r="G465" t="s">
        <v>90</v>
      </c>
      <c r="H465" t="s">
        <v>421</v>
      </c>
      <c r="I465" t="s">
        <v>213</v>
      </c>
      <c r="J465" t="s">
        <v>214</v>
      </c>
      <c r="K465" t="s">
        <v>149</v>
      </c>
      <c r="L465" t="s">
        <v>215</v>
      </c>
      <c r="M465" t="s">
        <v>76</v>
      </c>
      <c r="N465" t="s">
        <v>216</v>
      </c>
      <c r="O465" s="57">
        <v>46238.577037037037</v>
      </c>
      <c r="P465" s="57">
        <v>46239.424976851849</v>
      </c>
      <c r="Q465">
        <v>69358325</v>
      </c>
      <c r="S465">
        <v>152610241454</v>
      </c>
      <c r="T465" t="s">
        <v>2471</v>
      </c>
      <c r="U465" t="s">
        <v>2472</v>
      </c>
      <c r="V465" t="s">
        <v>2473</v>
      </c>
      <c r="Z465">
        <v>112.03705157186501</v>
      </c>
      <c r="AA465">
        <v>-7.7964092157564204</v>
      </c>
      <c r="AB465" t="s">
        <v>2474</v>
      </c>
      <c r="AC465" t="s">
        <v>237</v>
      </c>
      <c r="AL465" t="s">
        <v>218</v>
      </c>
      <c r="AM465" t="s">
        <v>2475</v>
      </c>
      <c r="AN465" t="s">
        <v>6</v>
      </c>
      <c r="AO465" s="57">
        <v>46120.579826388886</v>
      </c>
      <c r="AP465" s="57">
        <v>46239.541666666664</v>
      </c>
      <c r="AR465" t="s">
        <v>219</v>
      </c>
      <c r="AS465" t="s">
        <v>220</v>
      </c>
      <c r="AT465" t="s">
        <v>231</v>
      </c>
      <c r="AU465">
        <v>20260805</v>
      </c>
      <c r="AV465" t="s">
        <v>222</v>
      </c>
      <c r="AW465" t="s">
        <v>1069</v>
      </c>
      <c r="AX465" t="s">
        <v>223</v>
      </c>
      <c r="BA465" s="57">
        <v>46239.541666666664</v>
      </c>
      <c r="BB465" t="s">
        <v>2475</v>
      </c>
      <c r="BC465">
        <v>2026</v>
      </c>
      <c r="BD465">
        <v>8</v>
      </c>
      <c r="BE465">
        <v>5</v>
      </c>
      <c r="BF465" s="6">
        <f t="shared" si="21"/>
        <v>46239</v>
      </c>
      <c r="BG465">
        <f t="shared" si="22"/>
        <v>-0.54166666666424135</v>
      </c>
      <c r="BH465" t="str">
        <f t="shared" si="23"/>
        <v>COMPLY</v>
      </c>
      <c r="BI465" t="str">
        <f>VLOOKUP(H465,Sheet2!$A$1:$B$270,2,FALSE)</f>
        <v>KEDIRI</v>
      </c>
    </row>
    <row r="466" spans="1:61">
      <c r="A466">
        <v>465</v>
      </c>
      <c r="B466">
        <v>1002509301</v>
      </c>
      <c r="C466">
        <v>3</v>
      </c>
      <c r="D466" t="s">
        <v>51</v>
      </c>
      <c r="E466">
        <v>4</v>
      </c>
      <c r="F466" t="s">
        <v>275</v>
      </c>
      <c r="G466" t="s">
        <v>275</v>
      </c>
      <c r="H466" t="s">
        <v>987</v>
      </c>
      <c r="I466" t="s">
        <v>213</v>
      </c>
      <c r="J466" t="s">
        <v>214</v>
      </c>
      <c r="K466" t="s">
        <v>149</v>
      </c>
      <c r="L466" t="s">
        <v>215</v>
      </c>
      <c r="M466" t="s">
        <v>76</v>
      </c>
      <c r="N466" t="s">
        <v>216</v>
      </c>
      <c r="O466" s="57">
        <v>46238.707592592589</v>
      </c>
      <c r="P466" s="57">
        <v>46240.532881944448</v>
      </c>
      <c r="Q466">
        <v>69358606</v>
      </c>
      <c r="S466">
        <v>142401145967</v>
      </c>
      <c r="T466" t="s">
        <v>2476</v>
      </c>
      <c r="U466" t="s">
        <v>2477</v>
      </c>
      <c r="V466" t="s">
        <v>2478</v>
      </c>
      <c r="Z466">
        <v>110.784807</v>
      </c>
      <c r="AA466">
        <v>-6.8597159999999997</v>
      </c>
      <c r="AB466" t="s">
        <v>2479</v>
      </c>
      <c r="AC466" t="s">
        <v>237</v>
      </c>
      <c r="AL466" t="s">
        <v>218</v>
      </c>
      <c r="AM466" t="s">
        <v>2480</v>
      </c>
      <c r="AN466" t="s">
        <v>6</v>
      </c>
      <c r="AO466" s="57">
        <v>46120.71539351852</v>
      </c>
      <c r="AP466" s="57">
        <v>46239.541666666664</v>
      </c>
      <c r="AR466" t="s">
        <v>219</v>
      </c>
      <c r="AS466" t="s">
        <v>220</v>
      </c>
      <c r="AT466" t="s">
        <v>231</v>
      </c>
      <c r="AU466">
        <v>20260806</v>
      </c>
      <c r="AV466" t="s">
        <v>222</v>
      </c>
      <c r="AW466" t="s">
        <v>1070</v>
      </c>
      <c r="AX466" t="s">
        <v>223</v>
      </c>
      <c r="BA466" s="57">
        <v>46239.541666666664</v>
      </c>
      <c r="BB466" t="s">
        <v>2480</v>
      </c>
      <c r="BC466">
        <v>2026</v>
      </c>
      <c r="BD466">
        <v>8</v>
      </c>
      <c r="BE466">
        <v>6</v>
      </c>
      <c r="BF466" s="6">
        <f t="shared" si="21"/>
        <v>46240</v>
      </c>
      <c r="BG466">
        <f t="shared" si="22"/>
        <v>0.45833333333575865</v>
      </c>
      <c r="BH466" t="str">
        <f t="shared" si="23"/>
        <v>COMPLY</v>
      </c>
      <c r="BI466" t="e">
        <f>VLOOKUP(H466,Sheet2!$A$1:$B$270,2,FALSE)</f>
        <v>#N/A</v>
      </c>
    </row>
    <row r="467" spans="1:61">
      <c r="A467">
        <v>466</v>
      </c>
      <c r="B467">
        <v>1002514357</v>
      </c>
      <c r="C467">
        <v>3</v>
      </c>
      <c r="D467" t="s">
        <v>59</v>
      </c>
      <c r="E467">
        <v>4</v>
      </c>
      <c r="F467" t="s">
        <v>224</v>
      </c>
      <c r="G467" t="s">
        <v>224</v>
      </c>
      <c r="H467" t="s">
        <v>942</v>
      </c>
      <c r="I467" t="s">
        <v>213</v>
      </c>
      <c r="J467" t="s">
        <v>214</v>
      </c>
      <c r="K467" t="s">
        <v>149</v>
      </c>
      <c r="M467" t="s">
        <v>76</v>
      </c>
      <c r="N467" t="s">
        <v>216</v>
      </c>
      <c r="O467" s="57">
        <v>46241.480520833335</v>
      </c>
      <c r="P467" s="57">
        <v>46241.546712962961</v>
      </c>
      <c r="Q467">
        <v>69358365</v>
      </c>
      <c r="S467">
        <v>146303609728</v>
      </c>
      <c r="T467" t="s">
        <v>2042</v>
      </c>
      <c r="U467" t="s">
        <v>5172</v>
      </c>
      <c r="V467" t="s">
        <v>5173</v>
      </c>
      <c r="Z467">
        <v>109.2428989</v>
      </c>
      <c r="AA467">
        <v>-7.4509164999999999</v>
      </c>
      <c r="AB467" t="s">
        <v>2045</v>
      </c>
      <c r="AC467" t="s">
        <v>292</v>
      </c>
      <c r="AL467" t="s">
        <v>218</v>
      </c>
      <c r="AM467" t="s">
        <v>5174</v>
      </c>
      <c r="AN467" t="s">
        <v>6</v>
      </c>
      <c r="AO467" s="57">
        <v>46211.486273148148</v>
      </c>
      <c r="AR467" t="s">
        <v>219</v>
      </c>
      <c r="AS467" t="s">
        <v>220</v>
      </c>
      <c r="AT467" t="s">
        <v>231</v>
      </c>
      <c r="AU467">
        <v>20260807</v>
      </c>
      <c r="AV467" t="s">
        <v>222</v>
      </c>
      <c r="AW467" t="s">
        <v>568</v>
      </c>
      <c r="AX467" t="s">
        <v>223</v>
      </c>
      <c r="BA467" s="57">
        <v>46241.291666666664</v>
      </c>
      <c r="BB467" t="s">
        <v>5174</v>
      </c>
      <c r="BC467">
        <v>2026</v>
      </c>
      <c r="BD467">
        <v>8</v>
      </c>
      <c r="BE467">
        <v>7</v>
      </c>
      <c r="BF467" s="6">
        <f t="shared" si="21"/>
        <v>46241</v>
      </c>
      <c r="BG467">
        <f t="shared" si="22"/>
        <v>-0.29166666666424135</v>
      </c>
      <c r="BH467" t="str">
        <f t="shared" si="23"/>
        <v>COMPLY</v>
      </c>
      <c r="BI467" t="e">
        <f>VLOOKUP(H467,Sheet2!$A$1:$B$270,2,FALSE)</f>
        <v>#N/A</v>
      </c>
    </row>
    <row r="468" spans="1:61">
      <c r="A468">
        <v>467</v>
      </c>
      <c r="B468">
        <v>1002510055</v>
      </c>
      <c r="C468">
        <v>3</v>
      </c>
      <c r="D468" t="s">
        <v>55</v>
      </c>
      <c r="E468">
        <v>5</v>
      </c>
      <c r="F468" t="s">
        <v>267</v>
      </c>
      <c r="G468" t="s">
        <v>128</v>
      </c>
      <c r="H468" t="s">
        <v>414</v>
      </c>
      <c r="I468" t="s">
        <v>213</v>
      </c>
      <c r="J468" t="s">
        <v>214</v>
      </c>
      <c r="K468" t="s">
        <v>149</v>
      </c>
      <c r="L468" t="s">
        <v>215</v>
      </c>
      <c r="M468" t="s">
        <v>596</v>
      </c>
      <c r="N468" t="s">
        <v>216</v>
      </c>
      <c r="O468" s="57">
        <v>46239.449259259258</v>
      </c>
      <c r="P468" s="57">
        <v>46244.39984953704</v>
      </c>
      <c r="Q468">
        <v>69358916</v>
      </c>
      <c r="S468">
        <v>152424213432</v>
      </c>
      <c r="T468" t="s">
        <v>2481</v>
      </c>
      <c r="U468" t="s">
        <v>2482</v>
      </c>
      <c r="V468" t="s">
        <v>2483</v>
      </c>
      <c r="Z468">
        <v>112.69563220000001</v>
      </c>
      <c r="AA468">
        <v>-7.3047093999999904</v>
      </c>
      <c r="AB468" t="s">
        <v>2484</v>
      </c>
      <c r="AC468" t="s">
        <v>217</v>
      </c>
      <c r="AL468" t="s">
        <v>218</v>
      </c>
      <c r="AM468" t="s">
        <v>2485</v>
      </c>
      <c r="AN468" t="s">
        <v>6</v>
      </c>
      <c r="AO468" s="57">
        <v>46150.454826388886</v>
      </c>
      <c r="AP468" s="57">
        <v>46241.625</v>
      </c>
      <c r="AQ468" t="s">
        <v>570</v>
      </c>
      <c r="AR468" t="s">
        <v>14</v>
      </c>
      <c r="AS468" t="s">
        <v>128</v>
      </c>
      <c r="AT468" t="s">
        <v>231</v>
      </c>
      <c r="AV468" t="s">
        <v>597</v>
      </c>
      <c r="AW468" t="s">
        <v>1060</v>
      </c>
      <c r="AX468" t="s">
        <v>223</v>
      </c>
      <c r="BA468" s="57">
        <v>46241.625</v>
      </c>
      <c r="BB468" t="s">
        <v>2485</v>
      </c>
      <c r="BF468" s="6" t="e">
        <f t="shared" si="21"/>
        <v>#NUM!</v>
      </c>
      <c r="BG468" t="e">
        <f t="shared" si="22"/>
        <v>#NUM!</v>
      </c>
      <c r="BH468" t="e">
        <f t="shared" si="23"/>
        <v>#NUM!</v>
      </c>
      <c r="BI468" t="str">
        <f>VLOOKUP(H468,Sheet2!$A$1:$B$270,2,FALSE)</f>
        <v>SURABAYA UTARA</v>
      </c>
    </row>
    <row r="469" spans="1:61">
      <c r="A469">
        <v>468</v>
      </c>
      <c r="B469">
        <v>1002508966</v>
      </c>
      <c r="C469">
        <v>3</v>
      </c>
      <c r="D469" t="s">
        <v>45</v>
      </c>
      <c r="E469">
        <v>5</v>
      </c>
      <c r="F469" t="s">
        <v>211</v>
      </c>
      <c r="G469" t="s">
        <v>112</v>
      </c>
      <c r="H469" t="s">
        <v>269</v>
      </c>
      <c r="I469" t="s">
        <v>213</v>
      </c>
      <c r="J469" t="s">
        <v>214</v>
      </c>
      <c r="K469" t="s">
        <v>149</v>
      </c>
      <c r="L469" t="s">
        <v>215</v>
      </c>
      <c r="M469" t="s">
        <v>76</v>
      </c>
      <c r="N469" t="s">
        <v>216</v>
      </c>
      <c r="O469" s="57">
        <v>46238.652037037034</v>
      </c>
      <c r="P469" s="57">
        <v>46240.409571759257</v>
      </c>
      <c r="Q469">
        <v>69358481</v>
      </c>
      <c r="S469">
        <v>172601796803</v>
      </c>
      <c r="T469" t="s">
        <v>2486</v>
      </c>
      <c r="U469" t="s">
        <v>2487</v>
      </c>
      <c r="V469" t="s">
        <v>2488</v>
      </c>
      <c r="Z469">
        <v>116.093574</v>
      </c>
      <c r="AA469">
        <v>-8.5835260000000009</v>
      </c>
      <c r="AB469" t="s">
        <v>2489</v>
      </c>
      <c r="AC469" t="s">
        <v>237</v>
      </c>
      <c r="AL469" t="s">
        <v>218</v>
      </c>
      <c r="AM469" t="s">
        <v>2490</v>
      </c>
      <c r="AN469" t="s">
        <v>6</v>
      </c>
      <c r="AO469" s="57">
        <v>46120.652789351851</v>
      </c>
      <c r="AP469" s="57">
        <v>46241.541666666664</v>
      </c>
      <c r="AR469" t="s">
        <v>219</v>
      </c>
      <c r="AS469" t="s">
        <v>220</v>
      </c>
      <c r="AT469" t="s">
        <v>231</v>
      </c>
      <c r="AU469">
        <v>20260806</v>
      </c>
      <c r="AV469" t="s">
        <v>222</v>
      </c>
      <c r="AW469" t="s">
        <v>1056</v>
      </c>
      <c r="AX469" t="s">
        <v>223</v>
      </c>
      <c r="BA469" s="57">
        <v>46241.541666666664</v>
      </c>
      <c r="BB469" t="s">
        <v>2490</v>
      </c>
      <c r="BC469">
        <v>2026</v>
      </c>
      <c r="BD469">
        <v>8</v>
      </c>
      <c r="BE469">
        <v>6</v>
      </c>
      <c r="BF469" s="6">
        <f t="shared" si="21"/>
        <v>46240</v>
      </c>
      <c r="BG469">
        <f t="shared" si="22"/>
        <v>-1.5416666666642413</v>
      </c>
      <c r="BH469" t="str">
        <f t="shared" si="23"/>
        <v>COMPLY</v>
      </c>
      <c r="BI469" t="str">
        <f>VLOOKUP(H469,Sheet2!$A$1:$B$270,2,FALSE)</f>
        <v>MATARAM</v>
      </c>
    </row>
    <row r="470" spans="1:61">
      <c r="A470">
        <v>469</v>
      </c>
      <c r="B470">
        <v>1002504762</v>
      </c>
      <c r="C470">
        <v>3</v>
      </c>
      <c r="D470" t="s">
        <v>42</v>
      </c>
      <c r="E470">
        <v>5</v>
      </c>
      <c r="F470" t="s">
        <v>102</v>
      </c>
      <c r="G470" t="s">
        <v>102</v>
      </c>
      <c r="H470" t="s">
        <v>378</v>
      </c>
      <c r="I470" t="s">
        <v>213</v>
      </c>
      <c r="J470" t="s">
        <v>214</v>
      </c>
      <c r="K470" t="s">
        <v>149</v>
      </c>
      <c r="L470" t="s">
        <v>215</v>
      </c>
      <c r="M470" t="s">
        <v>76</v>
      </c>
      <c r="N470" t="s">
        <v>216</v>
      </c>
      <c r="O470" s="57">
        <v>46235.655509259261</v>
      </c>
      <c r="P470" s="57">
        <v>46236.570717592593</v>
      </c>
      <c r="Q470">
        <v>69356803</v>
      </c>
      <c r="S470">
        <v>152513202662</v>
      </c>
      <c r="T470" t="s">
        <v>2491</v>
      </c>
      <c r="U470" t="s">
        <v>2492</v>
      </c>
      <c r="V470" t="s">
        <v>2493</v>
      </c>
      <c r="Z470">
        <v>113.44331916421601</v>
      </c>
      <c r="AA470">
        <v>-8.2481150011989008</v>
      </c>
      <c r="AB470" t="s">
        <v>2494</v>
      </c>
      <c r="AC470" t="s">
        <v>217</v>
      </c>
      <c r="AL470" t="s">
        <v>218</v>
      </c>
      <c r="AM470" t="s">
        <v>2495</v>
      </c>
      <c r="AN470" t="s">
        <v>6</v>
      </c>
      <c r="AO470" s="57">
        <v>46030.663298611114</v>
      </c>
      <c r="AP470" s="57">
        <v>46236.541666666664</v>
      </c>
      <c r="AR470" t="s">
        <v>219</v>
      </c>
      <c r="AS470" t="s">
        <v>961</v>
      </c>
      <c r="AT470" t="s">
        <v>231</v>
      </c>
      <c r="AU470">
        <v>20260802</v>
      </c>
      <c r="AV470" t="s">
        <v>222</v>
      </c>
      <c r="AW470" t="s">
        <v>1025</v>
      </c>
      <c r="AX470" t="s">
        <v>223</v>
      </c>
      <c r="BA470" s="57">
        <v>46236.541666666664</v>
      </c>
      <c r="BB470" t="s">
        <v>2495</v>
      </c>
      <c r="BC470">
        <v>2026</v>
      </c>
      <c r="BD470">
        <v>8</v>
      </c>
      <c r="BE470">
        <v>2</v>
      </c>
      <c r="BF470" s="6">
        <f t="shared" si="21"/>
        <v>46236</v>
      </c>
      <c r="BG470">
        <f t="shared" si="22"/>
        <v>-0.54166666666424135</v>
      </c>
      <c r="BH470" t="str">
        <f t="shared" si="23"/>
        <v>COMPLY</v>
      </c>
      <c r="BI470" t="str">
        <f>VLOOKUP(H470,Sheet2!$A$1:$B$270,2,FALSE)</f>
        <v>JEMBER</v>
      </c>
    </row>
    <row r="471" spans="1:61">
      <c r="A471">
        <v>470</v>
      </c>
      <c r="B471">
        <v>1002516129</v>
      </c>
      <c r="C471">
        <v>3</v>
      </c>
      <c r="D471" t="s">
        <v>38</v>
      </c>
      <c r="E471">
        <v>5</v>
      </c>
      <c r="F471" t="s">
        <v>251</v>
      </c>
      <c r="G471" t="s">
        <v>87</v>
      </c>
      <c r="H471" t="s">
        <v>252</v>
      </c>
      <c r="I471" t="s">
        <v>213</v>
      </c>
      <c r="J471" t="s">
        <v>214</v>
      </c>
      <c r="K471" t="s">
        <v>149</v>
      </c>
      <c r="L471" t="s">
        <v>215</v>
      </c>
      <c r="M471" t="s">
        <v>76</v>
      </c>
      <c r="N471" t="s">
        <v>216</v>
      </c>
      <c r="O471" s="57">
        <v>46242.666643518518</v>
      </c>
      <c r="P471" s="57">
        <v>46243.821377314816</v>
      </c>
      <c r="Q471">
        <v>69361583</v>
      </c>
      <c r="S471">
        <v>152702231257</v>
      </c>
      <c r="T471" t="s">
        <v>5175</v>
      </c>
      <c r="U471" t="s">
        <v>5176</v>
      </c>
      <c r="V471" t="s">
        <v>5177</v>
      </c>
      <c r="Z471">
        <v>112.64988719999999</v>
      </c>
      <c r="AA471">
        <v>-7.9352736999999998</v>
      </c>
      <c r="AB471" t="s">
        <v>5178</v>
      </c>
      <c r="AC471" t="s">
        <v>237</v>
      </c>
      <c r="AL471" t="s">
        <v>218</v>
      </c>
      <c r="AM471" t="s">
        <v>5179</v>
      </c>
      <c r="AN471" t="s">
        <v>6</v>
      </c>
      <c r="AO471" s="57">
        <v>46242.673530092594</v>
      </c>
      <c r="AP471" s="57">
        <v>46244.333333333336</v>
      </c>
      <c r="AR471" t="s">
        <v>219</v>
      </c>
      <c r="AS471" t="s">
        <v>557</v>
      </c>
      <c r="AT471" t="s">
        <v>231</v>
      </c>
      <c r="AU471">
        <v>20260809</v>
      </c>
      <c r="AV471" t="s">
        <v>222</v>
      </c>
      <c r="AW471" t="s">
        <v>1056</v>
      </c>
      <c r="AX471" t="s">
        <v>223</v>
      </c>
      <c r="BA471" s="57">
        <v>46244.333333333336</v>
      </c>
      <c r="BB471" t="s">
        <v>5179</v>
      </c>
      <c r="BC471">
        <v>2026</v>
      </c>
      <c r="BD471">
        <v>8</v>
      </c>
      <c r="BE471">
        <v>9</v>
      </c>
      <c r="BF471" s="6">
        <f t="shared" si="21"/>
        <v>46243</v>
      </c>
      <c r="BG471">
        <f t="shared" si="22"/>
        <v>-1.3333333333357587</v>
      </c>
      <c r="BH471" t="str">
        <f t="shared" si="23"/>
        <v>COMPLY</v>
      </c>
      <c r="BI471" t="str">
        <f>VLOOKUP(H471,Sheet2!$A$1:$B$270,2,FALSE)</f>
        <v>BATU</v>
      </c>
    </row>
    <row r="472" spans="1:61">
      <c r="A472">
        <v>471</v>
      </c>
      <c r="B472">
        <v>1002506602</v>
      </c>
      <c r="C472">
        <v>3</v>
      </c>
      <c r="D472" t="s">
        <v>45</v>
      </c>
      <c r="E472">
        <v>5</v>
      </c>
      <c r="F472" t="s">
        <v>211</v>
      </c>
      <c r="G472" t="s">
        <v>118</v>
      </c>
      <c r="H472" t="s">
        <v>212</v>
      </c>
      <c r="I472" t="s">
        <v>213</v>
      </c>
      <c r="J472" t="s">
        <v>214</v>
      </c>
      <c r="K472" t="s">
        <v>149</v>
      </c>
      <c r="M472" t="s">
        <v>76</v>
      </c>
      <c r="N472" t="s">
        <v>216</v>
      </c>
      <c r="O472" s="57">
        <v>46237.752569444441</v>
      </c>
      <c r="P472" s="57">
        <v>46238.812106481484</v>
      </c>
      <c r="Q472">
        <v>69356609</v>
      </c>
      <c r="S472">
        <v>172606792080</v>
      </c>
      <c r="T472" t="s">
        <v>1263</v>
      </c>
      <c r="U472" t="s">
        <v>1861</v>
      </c>
      <c r="V472" t="s">
        <v>2496</v>
      </c>
      <c r="Z472">
        <v>117.4524673</v>
      </c>
      <c r="AA472">
        <v>-8.5887779000000002</v>
      </c>
      <c r="AB472" t="s">
        <v>2497</v>
      </c>
      <c r="AC472" t="s">
        <v>292</v>
      </c>
      <c r="AL472" t="s">
        <v>218</v>
      </c>
      <c r="AM472" t="s">
        <v>2498</v>
      </c>
      <c r="AN472" t="s">
        <v>6</v>
      </c>
      <c r="AO472" s="57">
        <v>46089.757118055553</v>
      </c>
      <c r="AR472" t="s">
        <v>219</v>
      </c>
      <c r="AS472" t="s">
        <v>220</v>
      </c>
      <c r="AT472" t="s">
        <v>231</v>
      </c>
      <c r="AU472">
        <v>20260804</v>
      </c>
      <c r="AV472" t="s">
        <v>222</v>
      </c>
      <c r="AW472" t="s">
        <v>567</v>
      </c>
      <c r="AX472" t="s">
        <v>223</v>
      </c>
      <c r="BA472" s="57">
        <v>46237.291666666664</v>
      </c>
      <c r="BB472" t="s">
        <v>2498</v>
      </c>
      <c r="BC472">
        <v>2026</v>
      </c>
      <c r="BD472">
        <v>8</v>
      </c>
      <c r="BE472">
        <v>4</v>
      </c>
      <c r="BF472" s="6">
        <f t="shared" si="21"/>
        <v>46238</v>
      </c>
      <c r="BG472">
        <f t="shared" si="22"/>
        <v>0.70833333333575865</v>
      </c>
      <c r="BH472" t="str">
        <f t="shared" si="23"/>
        <v>COMPLY</v>
      </c>
      <c r="BI472" t="str">
        <f>VLOOKUP(H472,Sheet2!$A$1:$B$270,2,FALSE)</f>
        <v>SUMBAWA</v>
      </c>
    </row>
    <row r="473" spans="1:61">
      <c r="A473">
        <v>472</v>
      </c>
      <c r="B473">
        <v>1002509440</v>
      </c>
      <c r="C473">
        <v>3</v>
      </c>
      <c r="D473" t="s">
        <v>45</v>
      </c>
      <c r="E473">
        <v>5</v>
      </c>
      <c r="F473" t="s">
        <v>211</v>
      </c>
      <c r="G473" t="s">
        <v>115</v>
      </c>
      <c r="H473" t="s">
        <v>281</v>
      </c>
      <c r="I473" t="s">
        <v>213</v>
      </c>
      <c r="J473" t="s">
        <v>214</v>
      </c>
      <c r="K473" t="s">
        <v>149</v>
      </c>
      <c r="L473" t="s">
        <v>215</v>
      </c>
      <c r="M473" t="s">
        <v>76</v>
      </c>
      <c r="N473" t="s">
        <v>216</v>
      </c>
      <c r="O473" s="57">
        <v>46238.778425925928</v>
      </c>
      <c r="P473" s="57">
        <v>46239.867465277777</v>
      </c>
      <c r="Q473">
        <v>69358678</v>
      </c>
      <c r="S473">
        <v>172603791541</v>
      </c>
      <c r="T473" t="s">
        <v>2499</v>
      </c>
      <c r="U473" t="s">
        <v>2500</v>
      </c>
      <c r="V473" t="s">
        <v>2501</v>
      </c>
      <c r="Z473">
        <v>116.27560640486</v>
      </c>
      <c r="AA473">
        <v>-8.7088697400020791</v>
      </c>
      <c r="AB473" t="s">
        <v>2502</v>
      </c>
      <c r="AC473" t="s">
        <v>237</v>
      </c>
      <c r="AL473" t="s">
        <v>218</v>
      </c>
      <c r="AM473" t="s">
        <v>2503</v>
      </c>
      <c r="AN473" t="s">
        <v>6</v>
      </c>
      <c r="AO473" s="57">
        <v>46120.788576388892</v>
      </c>
      <c r="AP473" s="57">
        <v>46239.625</v>
      </c>
      <c r="AR473" t="s">
        <v>219</v>
      </c>
      <c r="AS473" t="s">
        <v>588</v>
      </c>
      <c r="AT473" t="s">
        <v>231</v>
      </c>
      <c r="AU473">
        <v>20260805</v>
      </c>
      <c r="AV473" t="s">
        <v>222</v>
      </c>
      <c r="AW473" t="s">
        <v>1067</v>
      </c>
      <c r="AX473" t="s">
        <v>223</v>
      </c>
      <c r="BA473" s="57">
        <v>46239.625</v>
      </c>
      <c r="BB473" t="s">
        <v>2503</v>
      </c>
      <c r="BC473">
        <v>2026</v>
      </c>
      <c r="BD473">
        <v>8</v>
      </c>
      <c r="BE473">
        <v>5</v>
      </c>
      <c r="BF473" s="6">
        <f t="shared" si="21"/>
        <v>46239</v>
      </c>
      <c r="BG473">
        <f t="shared" si="22"/>
        <v>-0.625</v>
      </c>
      <c r="BH473" t="str">
        <f t="shared" si="23"/>
        <v>COMPLY</v>
      </c>
      <c r="BI473" t="str">
        <f>VLOOKUP(H473,Sheet2!$A$1:$B$270,2,FALSE)</f>
        <v>SELONG</v>
      </c>
    </row>
    <row r="474" spans="1:61">
      <c r="A474">
        <v>473</v>
      </c>
      <c r="B474">
        <v>1002510406</v>
      </c>
      <c r="C474">
        <v>3</v>
      </c>
      <c r="D474" t="s">
        <v>34</v>
      </c>
      <c r="E474">
        <v>5</v>
      </c>
      <c r="F474" t="s">
        <v>580</v>
      </c>
      <c r="G474" t="s">
        <v>84</v>
      </c>
      <c r="H474" t="s">
        <v>254</v>
      </c>
      <c r="I474" t="s">
        <v>213</v>
      </c>
      <c r="J474" t="s">
        <v>214</v>
      </c>
      <c r="K474" t="s">
        <v>149</v>
      </c>
      <c r="L474" t="s">
        <v>215</v>
      </c>
      <c r="M474" t="s">
        <v>76</v>
      </c>
      <c r="N474" t="s">
        <v>216</v>
      </c>
      <c r="O474" s="57">
        <v>46239.526354166665</v>
      </c>
      <c r="P474" s="57">
        <v>46240.642280092594</v>
      </c>
      <c r="Q474">
        <v>69359104</v>
      </c>
      <c r="S474">
        <v>172425707865</v>
      </c>
      <c r="T474" t="s">
        <v>2504</v>
      </c>
      <c r="U474" t="s">
        <v>2505</v>
      </c>
      <c r="V474" t="s">
        <v>2506</v>
      </c>
      <c r="Z474">
        <v>114.7615686</v>
      </c>
      <c r="AA474">
        <v>-8.1823882999999995</v>
      </c>
      <c r="AB474" t="s">
        <v>2507</v>
      </c>
      <c r="AC474" t="s">
        <v>217</v>
      </c>
      <c r="AL474" t="s">
        <v>218</v>
      </c>
      <c r="AM474" t="s">
        <v>2508</v>
      </c>
      <c r="AN474" t="s">
        <v>6</v>
      </c>
      <c r="AO474" s="57">
        <v>46150.528032407405</v>
      </c>
      <c r="AP474" s="57">
        <v>46240.541666666664</v>
      </c>
      <c r="AR474" t="s">
        <v>219</v>
      </c>
      <c r="AS474" t="s">
        <v>220</v>
      </c>
      <c r="AT474" t="s">
        <v>231</v>
      </c>
      <c r="AU474">
        <v>20260806</v>
      </c>
      <c r="AV474" t="s">
        <v>222</v>
      </c>
      <c r="AW474" t="s">
        <v>1061</v>
      </c>
      <c r="AX474" t="s">
        <v>223</v>
      </c>
      <c r="BA474" s="57">
        <v>46240.541666666664</v>
      </c>
      <c r="BB474" t="s">
        <v>2508</v>
      </c>
      <c r="BC474">
        <v>2026</v>
      </c>
      <c r="BD474">
        <v>8</v>
      </c>
      <c r="BE474">
        <v>6</v>
      </c>
      <c r="BF474" s="6">
        <f t="shared" si="21"/>
        <v>46240</v>
      </c>
      <c r="BG474">
        <f t="shared" si="22"/>
        <v>-0.54166666666424135</v>
      </c>
      <c r="BH474" t="str">
        <f t="shared" si="23"/>
        <v>COMPLY</v>
      </c>
      <c r="BI474" t="str">
        <f>VLOOKUP(H474,Sheet2!$A$1:$B$270,2,FALSE)</f>
        <v>SINGARAJA</v>
      </c>
    </row>
    <row r="475" spans="1:61">
      <c r="A475">
        <v>474</v>
      </c>
      <c r="B475">
        <v>1002510550</v>
      </c>
      <c r="C475">
        <v>3</v>
      </c>
      <c r="D475" t="s">
        <v>51</v>
      </c>
      <c r="E475">
        <v>4</v>
      </c>
      <c r="F475" t="s">
        <v>235</v>
      </c>
      <c r="G475" t="s">
        <v>594</v>
      </c>
      <c r="H475" t="s">
        <v>636</v>
      </c>
      <c r="I475" t="s">
        <v>213</v>
      </c>
      <c r="J475" t="s">
        <v>214</v>
      </c>
      <c r="K475" t="s">
        <v>149</v>
      </c>
      <c r="M475" t="s">
        <v>76</v>
      </c>
      <c r="N475" t="s">
        <v>216</v>
      </c>
      <c r="O475" s="57">
        <v>46239.562777777777</v>
      </c>
      <c r="P475" s="57">
        <v>46240.827974537038</v>
      </c>
      <c r="Q475">
        <v>69359192</v>
      </c>
      <c r="S475">
        <v>142505404112</v>
      </c>
      <c r="T475" t="s">
        <v>2509</v>
      </c>
      <c r="U475" t="s">
        <v>2510</v>
      </c>
      <c r="V475" t="s">
        <v>2511</v>
      </c>
      <c r="Z475">
        <v>110.8029356</v>
      </c>
      <c r="AA475">
        <v>-7.5875968</v>
      </c>
      <c r="AB475" t="s">
        <v>2512</v>
      </c>
      <c r="AC475" t="s">
        <v>292</v>
      </c>
      <c r="AL475" t="s">
        <v>218</v>
      </c>
      <c r="AM475" t="s">
        <v>2513</v>
      </c>
      <c r="AN475" t="s">
        <v>6</v>
      </c>
      <c r="AO475" s="57">
        <v>46150.56925925926</v>
      </c>
      <c r="AP475" s="57">
        <v>46240.625</v>
      </c>
      <c r="AR475" t="s">
        <v>219</v>
      </c>
      <c r="AS475" t="s">
        <v>220</v>
      </c>
      <c r="AT475" t="s">
        <v>231</v>
      </c>
      <c r="AU475">
        <v>20260806</v>
      </c>
      <c r="AV475" t="s">
        <v>222</v>
      </c>
      <c r="AW475" t="s">
        <v>566</v>
      </c>
      <c r="AX475" t="s">
        <v>223</v>
      </c>
      <c r="BA475" s="57">
        <v>46240.625</v>
      </c>
      <c r="BB475" t="s">
        <v>2513</v>
      </c>
      <c r="BC475">
        <v>2026</v>
      </c>
      <c r="BD475">
        <v>8</v>
      </c>
      <c r="BE475">
        <v>6</v>
      </c>
      <c r="BF475" s="6">
        <f t="shared" si="21"/>
        <v>46240</v>
      </c>
      <c r="BG475">
        <f t="shared" si="22"/>
        <v>-0.625</v>
      </c>
      <c r="BH475" t="str">
        <f t="shared" si="23"/>
        <v>COMPLY</v>
      </c>
      <c r="BI475" t="e">
        <f>VLOOKUP(H475,Sheet2!$A$1:$B$270,2,FALSE)</f>
        <v>#N/A</v>
      </c>
    </row>
    <row r="476" spans="1:61">
      <c r="A476">
        <v>475</v>
      </c>
      <c r="B476">
        <v>1002508370</v>
      </c>
      <c r="C476">
        <v>3</v>
      </c>
      <c r="D476" t="s">
        <v>49</v>
      </c>
      <c r="E476">
        <v>4</v>
      </c>
      <c r="F476" t="s">
        <v>253</v>
      </c>
      <c r="G476" t="s">
        <v>253</v>
      </c>
      <c r="H476" t="s">
        <v>1109</v>
      </c>
      <c r="I476" t="s">
        <v>213</v>
      </c>
      <c r="J476" t="s">
        <v>214</v>
      </c>
      <c r="K476" t="s">
        <v>149</v>
      </c>
      <c r="L476" t="s">
        <v>215</v>
      </c>
      <c r="M476" t="s">
        <v>582</v>
      </c>
      <c r="N476" t="s">
        <v>216</v>
      </c>
      <c r="O476" s="57">
        <v>46238.578425925924</v>
      </c>
      <c r="P476" s="57">
        <v>46240.535358796296</v>
      </c>
      <c r="Q476">
        <v>69358326</v>
      </c>
      <c r="S476">
        <v>146219104074</v>
      </c>
      <c r="T476" t="s">
        <v>2514</v>
      </c>
      <c r="U476" t="s">
        <v>2515</v>
      </c>
      <c r="V476" t="s">
        <v>2516</v>
      </c>
      <c r="Z476">
        <v>109.6390347</v>
      </c>
      <c r="AA476">
        <v>-7.2211794999999999</v>
      </c>
      <c r="AB476" t="s">
        <v>2517</v>
      </c>
      <c r="AC476" t="s">
        <v>237</v>
      </c>
      <c r="AL476" t="s">
        <v>218</v>
      </c>
      <c r="AM476" t="s">
        <v>2518</v>
      </c>
      <c r="AN476" t="s">
        <v>6</v>
      </c>
      <c r="AO476" s="57">
        <v>46120.579826388886</v>
      </c>
      <c r="AP476" s="57">
        <v>46239.541666666664</v>
      </c>
      <c r="AQ476" t="s">
        <v>930</v>
      </c>
      <c r="AR476" t="s">
        <v>14</v>
      </c>
      <c r="AS476" t="s">
        <v>583</v>
      </c>
      <c r="AT476" t="s">
        <v>231</v>
      </c>
      <c r="AV476" t="s">
        <v>2519</v>
      </c>
      <c r="AW476" t="s">
        <v>1068</v>
      </c>
      <c r="AX476" t="s">
        <v>223</v>
      </c>
      <c r="BA476" s="57">
        <v>46239.541666666664</v>
      </c>
      <c r="BB476" t="s">
        <v>2518</v>
      </c>
      <c r="BF476" s="6" t="e">
        <f t="shared" si="21"/>
        <v>#NUM!</v>
      </c>
      <c r="BG476" t="e">
        <f t="shared" si="22"/>
        <v>#NUM!</v>
      </c>
      <c r="BH476" t="e">
        <f t="shared" si="23"/>
        <v>#NUM!</v>
      </c>
      <c r="BI476" t="e">
        <f>VLOOKUP(H476,Sheet2!$A$1:$B$270,2,FALSE)</f>
        <v>#N/A</v>
      </c>
    </row>
    <row r="477" spans="1:61">
      <c r="A477">
        <v>476</v>
      </c>
      <c r="B477">
        <v>1002513416</v>
      </c>
      <c r="C477">
        <v>3</v>
      </c>
      <c r="D477" t="s">
        <v>42</v>
      </c>
      <c r="E477">
        <v>5</v>
      </c>
      <c r="F477" t="s">
        <v>102</v>
      </c>
      <c r="G477" t="s">
        <v>102</v>
      </c>
      <c r="H477" t="s">
        <v>507</v>
      </c>
      <c r="I477" t="s">
        <v>213</v>
      </c>
      <c r="J477" t="s">
        <v>214</v>
      </c>
      <c r="K477" t="s">
        <v>149</v>
      </c>
      <c r="L477" t="s">
        <v>215</v>
      </c>
      <c r="M477" t="s">
        <v>76</v>
      </c>
      <c r="N477" t="s">
        <v>216</v>
      </c>
      <c r="O477" s="57">
        <v>46240.753425925926</v>
      </c>
      <c r="P477" s="57">
        <v>46241.600624999999</v>
      </c>
      <c r="Q477">
        <v>69360326</v>
      </c>
      <c r="S477">
        <v>152544205231</v>
      </c>
      <c r="T477" t="s">
        <v>2520</v>
      </c>
      <c r="U477" t="s">
        <v>2521</v>
      </c>
      <c r="V477" t="s">
        <v>2522</v>
      </c>
      <c r="Z477">
        <v>113.3383288</v>
      </c>
      <c r="AA477">
        <v>-8.2561979999999995</v>
      </c>
      <c r="AB477" t="s">
        <v>2523</v>
      </c>
      <c r="AC477" t="s">
        <v>237</v>
      </c>
      <c r="AL477" t="s">
        <v>218</v>
      </c>
      <c r="AM477" t="s">
        <v>1320</v>
      </c>
      <c r="AN477" t="s">
        <v>6</v>
      </c>
      <c r="AO477" s="57">
        <v>46181.756782407407</v>
      </c>
      <c r="AP477" s="57">
        <v>46241.625</v>
      </c>
      <c r="AR477" t="s">
        <v>219</v>
      </c>
      <c r="AS477" t="s">
        <v>961</v>
      </c>
      <c r="AT477" t="s">
        <v>231</v>
      </c>
      <c r="AU477">
        <v>20260807</v>
      </c>
      <c r="AV477" t="s">
        <v>222</v>
      </c>
      <c r="AW477" t="s">
        <v>1069</v>
      </c>
      <c r="AX477" t="s">
        <v>223</v>
      </c>
      <c r="BA477" s="57">
        <v>46241.625</v>
      </c>
      <c r="BB477" t="s">
        <v>1320</v>
      </c>
      <c r="BC477">
        <v>2026</v>
      </c>
      <c r="BD477">
        <v>8</v>
      </c>
      <c r="BE477">
        <v>7</v>
      </c>
      <c r="BF477" s="6">
        <f t="shared" si="21"/>
        <v>46241</v>
      </c>
      <c r="BG477">
        <f t="shared" si="22"/>
        <v>-0.625</v>
      </c>
      <c r="BH477" t="str">
        <f t="shared" si="23"/>
        <v>COMPLY</v>
      </c>
      <c r="BI477" t="str">
        <f>VLOOKUP(H477,Sheet2!$A$1:$B$270,2,FALSE)</f>
        <v>JEMBER</v>
      </c>
    </row>
    <row r="478" spans="1:61">
      <c r="A478">
        <v>477</v>
      </c>
      <c r="B478">
        <v>1002506658</v>
      </c>
      <c r="C478">
        <v>3</v>
      </c>
      <c r="D478" t="s">
        <v>55</v>
      </c>
      <c r="E478">
        <v>5</v>
      </c>
      <c r="F478" t="s">
        <v>228</v>
      </c>
      <c r="G478" t="s">
        <v>121</v>
      </c>
      <c r="H478" t="s">
        <v>389</v>
      </c>
      <c r="I478" t="s">
        <v>213</v>
      </c>
      <c r="J478" t="s">
        <v>214</v>
      </c>
      <c r="K478" t="s">
        <v>149</v>
      </c>
      <c r="M478" t="s">
        <v>76</v>
      </c>
      <c r="N478" t="s">
        <v>216</v>
      </c>
      <c r="O478" s="57">
        <v>46237.885833333334</v>
      </c>
      <c r="P478" s="57">
        <v>46240.736701388887</v>
      </c>
      <c r="Q478">
        <v>69357867</v>
      </c>
      <c r="S478">
        <v>152435221684</v>
      </c>
      <c r="T478" t="s">
        <v>2524</v>
      </c>
      <c r="U478" t="s">
        <v>2525</v>
      </c>
      <c r="V478" t="s">
        <v>2526</v>
      </c>
      <c r="Z478">
        <v>112.74365570000001</v>
      </c>
      <c r="AA478">
        <v>-7.0345336999999999</v>
      </c>
      <c r="AB478" t="s">
        <v>2527</v>
      </c>
      <c r="AC478" t="s">
        <v>230</v>
      </c>
      <c r="AL478" t="s">
        <v>218</v>
      </c>
      <c r="AM478" t="s">
        <v>2528</v>
      </c>
      <c r="AN478" t="s">
        <v>6</v>
      </c>
      <c r="AO478" s="57">
        <v>46089.89261574074</v>
      </c>
      <c r="AP478" s="57">
        <v>46239.541666666664</v>
      </c>
      <c r="AR478" t="s">
        <v>219</v>
      </c>
      <c r="AS478" t="s">
        <v>220</v>
      </c>
      <c r="AT478" t="s">
        <v>231</v>
      </c>
      <c r="AU478">
        <v>20260806</v>
      </c>
      <c r="AV478" t="s">
        <v>222</v>
      </c>
      <c r="AW478" t="s">
        <v>567</v>
      </c>
      <c r="AX478" t="s">
        <v>223</v>
      </c>
      <c r="BA478" s="57">
        <v>46239.541666666664</v>
      </c>
      <c r="BB478" t="s">
        <v>2528</v>
      </c>
      <c r="BC478">
        <v>2026</v>
      </c>
      <c r="BD478">
        <v>8</v>
      </c>
      <c r="BE478">
        <v>6</v>
      </c>
      <c r="BF478" s="6">
        <f t="shared" si="21"/>
        <v>46240</v>
      </c>
      <c r="BG478">
        <f t="shared" si="22"/>
        <v>0.45833333333575865</v>
      </c>
      <c r="BH478" t="str">
        <f t="shared" si="23"/>
        <v>COMPLY</v>
      </c>
      <c r="BI478" t="str">
        <f>VLOOKUP(H478,Sheet2!$A$1:$B$270,2,FALSE)</f>
        <v>MADURA</v>
      </c>
    </row>
    <row r="479" spans="1:61">
      <c r="A479">
        <v>478</v>
      </c>
      <c r="B479">
        <v>1002515497</v>
      </c>
      <c r="C479">
        <v>3</v>
      </c>
      <c r="D479" t="s">
        <v>42</v>
      </c>
      <c r="E479">
        <v>5</v>
      </c>
      <c r="F479" t="s">
        <v>233</v>
      </c>
      <c r="G479" t="s">
        <v>105</v>
      </c>
      <c r="H479" t="s">
        <v>301</v>
      </c>
      <c r="I479" t="s">
        <v>213</v>
      </c>
      <c r="J479" t="s">
        <v>214</v>
      </c>
      <c r="K479" t="s">
        <v>149</v>
      </c>
      <c r="M479" t="s">
        <v>971</v>
      </c>
      <c r="N479" t="s">
        <v>216</v>
      </c>
      <c r="O479" s="57">
        <v>46241.801550925928</v>
      </c>
      <c r="P479" s="57">
        <v>46242.334305555552</v>
      </c>
      <c r="Q479">
        <v>69359412</v>
      </c>
      <c r="S479">
        <v>152313204575</v>
      </c>
      <c r="T479" t="s">
        <v>1152</v>
      </c>
      <c r="U479" t="s">
        <v>1128</v>
      </c>
      <c r="V479" t="s">
        <v>5180</v>
      </c>
      <c r="Z479">
        <v>112.40224432540801</v>
      </c>
      <c r="AA479">
        <v>-7.4252288884003903</v>
      </c>
      <c r="AB479" t="s">
        <v>2880</v>
      </c>
      <c r="AC479" t="s">
        <v>230</v>
      </c>
      <c r="AL479" t="s">
        <v>218</v>
      </c>
      <c r="AM479" t="s">
        <v>5181</v>
      </c>
      <c r="AN479" t="s">
        <v>6</v>
      </c>
      <c r="AO479" s="57">
        <v>46211.809363425928</v>
      </c>
      <c r="AQ479" t="s">
        <v>570</v>
      </c>
      <c r="AR479" t="s">
        <v>12</v>
      </c>
      <c r="AS479" t="s">
        <v>105</v>
      </c>
      <c r="AT479" t="s">
        <v>354</v>
      </c>
      <c r="AV479" t="s">
        <v>950</v>
      </c>
      <c r="AW479" t="s">
        <v>600</v>
      </c>
      <c r="AX479" t="s">
        <v>223</v>
      </c>
      <c r="BA479" s="57">
        <v>46241.291666666664</v>
      </c>
      <c r="BB479" t="s">
        <v>5181</v>
      </c>
      <c r="BF479" s="6" t="e">
        <f t="shared" si="21"/>
        <v>#NUM!</v>
      </c>
      <c r="BG479" t="e">
        <f t="shared" si="22"/>
        <v>#NUM!</v>
      </c>
      <c r="BH479" t="e">
        <f t="shared" si="23"/>
        <v>#NUM!</v>
      </c>
      <c r="BI479" t="str">
        <f>VLOOKUP(H479,Sheet2!$A$1:$B$270,2,FALSE)</f>
        <v>MOJOKERTO</v>
      </c>
    </row>
    <row r="480" spans="1:61">
      <c r="A480">
        <v>479</v>
      </c>
      <c r="B480">
        <v>1002511444</v>
      </c>
      <c r="C480">
        <v>3</v>
      </c>
      <c r="D480" t="s">
        <v>55</v>
      </c>
      <c r="E480">
        <v>5</v>
      </c>
      <c r="F480" t="s">
        <v>228</v>
      </c>
      <c r="G480" t="s">
        <v>127</v>
      </c>
      <c r="H480" t="s">
        <v>229</v>
      </c>
      <c r="I480" t="s">
        <v>213</v>
      </c>
      <c r="J480" t="s">
        <v>214</v>
      </c>
      <c r="K480" t="s">
        <v>149</v>
      </c>
      <c r="M480" t="s">
        <v>236</v>
      </c>
      <c r="N480" t="s">
        <v>216</v>
      </c>
      <c r="O480" s="57">
        <v>46240.35365740741</v>
      </c>
      <c r="P480" s="57">
        <v>46240.826481481483</v>
      </c>
      <c r="Q480">
        <v>69359542</v>
      </c>
      <c r="S480">
        <v>152426928006</v>
      </c>
      <c r="T480" t="s">
        <v>2529</v>
      </c>
      <c r="U480" t="s">
        <v>2530</v>
      </c>
      <c r="Z480">
        <v>113.54713940000001</v>
      </c>
      <c r="AA480">
        <v>-7.0915764000000001</v>
      </c>
      <c r="AB480" t="s">
        <v>2531</v>
      </c>
      <c r="AC480" t="s">
        <v>230</v>
      </c>
      <c r="AO480" s="57">
        <v>46181.361018518517</v>
      </c>
      <c r="AR480" t="s">
        <v>314</v>
      </c>
      <c r="AS480" t="s">
        <v>127</v>
      </c>
      <c r="AT480" t="s">
        <v>221</v>
      </c>
      <c r="AV480" t="s">
        <v>1137</v>
      </c>
      <c r="AW480" t="s">
        <v>567</v>
      </c>
      <c r="AX480" t="s">
        <v>223</v>
      </c>
      <c r="BF480" s="6" t="e">
        <f t="shared" si="21"/>
        <v>#NUM!</v>
      </c>
      <c r="BG480" t="e">
        <f t="shared" si="22"/>
        <v>#NUM!</v>
      </c>
      <c r="BH480" t="e">
        <f t="shared" si="23"/>
        <v>#NUM!</v>
      </c>
      <c r="BI480" t="str">
        <f>VLOOKUP(H480,Sheet2!$A$1:$B$270,2,FALSE)</f>
        <v>MADURA</v>
      </c>
    </row>
    <row r="481" spans="1:61">
      <c r="A481">
        <v>480</v>
      </c>
      <c r="B481">
        <v>1002514448</v>
      </c>
      <c r="C481">
        <v>3</v>
      </c>
      <c r="D481" t="s">
        <v>59</v>
      </c>
      <c r="E481">
        <v>4</v>
      </c>
      <c r="F481" t="s">
        <v>573</v>
      </c>
      <c r="G481" t="s">
        <v>623</v>
      </c>
      <c r="H481" t="s">
        <v>624</v>
      </c>
      <c r="I481" t="s">
        <v>213</v>
      </c>
      <c r="J481" t="s">
        <v>214</v>
      </c>
      <c r="K481" t="s">
        <v>149</v>
      </c>
      <c r="L481" t="s">
        <v>215</v>
      </c>
      <c r="M481" t="s">
        <v>76</v>
      </c>
      <c r="N481" t="s">
        <v>216</v>
      </c>
      <c r="O481" s="57">
        <v>46241.49927083333</v>
      </c>
      <c r="P481" s="57">
        <v>46242.667013888888</v>
      </c>
      <c r="Q481">
        <v>69360692</v>
      </c>
      <c r="S481">
        <v>146130138433</v>
      </c>
      <c r="T481" t="s">
        <v>5182</v>
      </c>
      <c r="U481" t="s">
        <v>5183</v>
      </c>
      <c r="V481" t="s">
        <v>5184</v>
      </c>
      <c r="Z481">
        <v>110.38864700000001</v>
      </c>
      <c r="AA481">
        <v>-7.7112689999999997</v>
      </c>
      <c r="AB481" t="s">
        <v>5185</v>
      </c>
      <c r="AC481" t="s">
        <v>237</v>
      </c>
      <c r="AL481" t="s">
        <v>218</v>
      </c>
      <c r="AM481" t="s">
        <v>5186</v>
      </c>
      <c r="AN481" t="s">
        <v>6</v>
      </c>
      <c r="AO481" s="57">
        <v>46211.50708333333</v>
      </c>
      <c r="AP481" s="57">
        <v>46242.625</v>
      </c>
      <c r="AR481" t="s">
        <v>219</v>
      </c>
      <c r="AS481" t="s">
        <v>625</v>
      </c>
      <c r="AT481" t="s">
        <v>231</v>
      </c>
      <c r="AU481">
        <v>20260808</v>
      </c>
      <c r="AV481" t="s">
        <v>222</v>
      </c>
      <c r="AW481" t="s">
        <v>1060</v>
      </c>
      <c r="AX481" t="s">
        <v>223</v>
      </c>
      <c r="BA481" s="57">
        <v>46242.625</v>
      </c>
      <c r="BB481" t="s">
        <v>5186</v>
      </c>
      <c r="BC481">
        <v>2026</v>
      </c>
      <c r="BD481">
        <v>8</v>
      </c>
      <c r="BE481">
        <v>8</v>
      </c>
      <c r="BF481" s="6">
        <f t="shared" si="21"/>
        <v>46242</v>
      </c>
      <c r="BG481">
        <f t="shared" si="22"/>
        <v>-0.625</v>
      </c>
      <c r="BH481" t="str">
        <f t="shared" si="23"/>
        <v>COMPLY</v>
      </c>
      <c r="BI481" t="e">
        <f>VLOOKUP(H481,Sheet2!$A$1:$B$270,2,FALSE)</f>
        <v>#N/A</v>
      </c>
    </row>
    <row r="482" spans="1:61">
      <c r="A482">
        <v>481</v>
      </c>
      <c r="B482">
        <v>1002510414</v>
      </c>
      <c r="C482">
        <v>3</v>
      </c>
      <c r="D482" t="s">
        <v>55</v>
      </c>
      <c r="E482">
        <v>5</v>
      </c>
      <c r="F482" t="s">
        <v>228</v>
      </c>
      <c r="G482" t="s">
        <v>127</v>
      </c>
      <c r="H482" t="s">
        <v>229</v>
      </c>
      <c r="I482" t="s">
        <v>213</v>
      </c>
      <c r="J482" t="s">
        <v>214</v>
      </c>
      <c r="K482" t="s">
        <v>149</v>
      </c>
      <c r="L482" t="s">
        <v>215</v>
      </c>
      <c r="M482" t="s">
        <v>76</v>
      </c>
      <c r="N482" t="s">
        <v>216</v>
      </c>
      <c r="O482" s="57">
        <v>46239.53052083333</v>
      </c>
      <c r="P482" s="57">
        <v>46240.714548611111</v>
      </c>
      <c r="Q482">
        <v>69359084</v>
      </c>
      <c r="S482">
        <v>152426927995</v>
      </c>
      <c r="T482" t="s">
        <v>2532</v>
      </c>
      <c r="U482" t="s">
        <v>2533</v>
      </c>
      <c r="V482" t="s">
        <v>2534</v>
      </c>
      <c r="Z482">
        <v>113.53012</v>
      </c>
      <c r="AA482">
        <v>-7.19580999999999</v>
      </c>
      <c r="AB482" t="s">
        <v>2535</v>
      </c>
      <c r="AC482" t="s">
        <v>217</v>
      </c>
      <c r="AL482" t="s">
        <v>218</v>
      </c>
      <c r="AM482" t="s">
        <v>2208</v>
      </c>
      <c r="AN482" t="s">
        <v>6</v>
      </c>
      <c r="AO482" s="57">
        <v>46150.538576388892</v>
      </c>
      <c r="AP482" s="57">
        <v>46240.541666666664</v>
      </c>
      <c r="AR482" t="s">
        <v>219</v>
      </c>
      <c r="AS482" t="s">
        <v>127</v>
      </c>
      <c r="AT482" t="s">
        <v>231</v>
      </c>
      <c r="AU482">
        <v>20260806</v>
      </c>
      <c r="AV482" t="s">
        <v>222</v>
      </c>
      <c r="AW482" t="s">
        <v>1069</v>
      </c>
      <c r="AX482" t="s">
        <v>223</v>
      </c>
      <c r="BA482" s="57">
        <v>46240.541666666664</v>
      </c>
      <c r="BB482" t="s">
        <v>2208</v>
      </c>
      <c r="BC482">
        <v>2026</v>
      </c>
      <c r="BD482">
        <v>8</v>
      </c>
      <c r="BE482">
        <v>6</v>
      </c>
      <c r="BF482" s="6">
        <f t="shared" si="21"/>
        <v>46240</v>
      </c>
      <c r="BG482">
        <f t="shared" si="22"/>
        <v>-0.54166666666424135</v>
      </c>
      <c r="BH482" t="str">
        <f t="shared" si="23"/>
        <v>COMPLY</v>
      </c>
      <c r="BI482" t="str">
        <f>VLOOKUP(H482,Sheet2!$A$1:$B$270,2,FALSE)</f>
        <v>MADURA</v>
      </c>
    </row>
    <row r="483" spans="1:61">
      <c r="A483">
        <v>482</v>
      </c>
      <c r="B483">
        <v>1002506438</v>
      </c>
      <c r="C483">
        <v>3</v>
      </c>
      <c r="D483" t="s">
        <v>38</v>
      </c>
      <c r="E483">
        <v>5</v>
      </c>
      <c r="F483" t="s">
        <v>90</v>
      </c>
      <c r="G483" t="s">
        <v>93</v>
      </c>
      <c r="H483" t="s">
        <v>393</v>
      </c>
      <c r="I483" t="s">
        <v>213</v>
      </c>
      <c r="J483" t="s">
        <v>214</v>
      </c>
      <c r="K483" t="s">
        <v>149</v>
      </c>
      <c r="M483" t="s">
        <v>76</v>
      </c>
      <c r="N483" t="s">
        <v>216</v>
      </c>
      <c r="O483" s="57">
        <v>46237.660069444442</v>
      </c>
      <c r="P483" s="57">
        <v>46238.769432870373</v>
      </c>
      <c r="Q483">
        <v>69345409</v>
      </c>
      <c r="S483">
        <v>152615203023</v>
      </c>
      <c r="T483" t="s">
        <v>1120</v>
      </c>
      <c r="U483" t="s">
        <v>1182</v>
      </c>
      <c r="V483" t="s">
        <v>2536</v>
      </c>
      <c r="Z483">
        <v>112.110415</v>
      </c>
      <c r="AA483">
        <v>-7.5831299999999997</v>
      </c>
      <c r="AB483" t="s">
        <v>1121</v>
      </c>
      <c r="AC483" t="s">
        <v>217</v>
      </c>
      <c r="AL483" t="s">
        <v>218</v>
      </c>
      <c r="AM483" t="s">
        <v>1197</v>
      </c>
      <c r="AN483" t="s">
        <v>6</v>
      </c>
      <c r="AO483" s="57">
        <v>46089.674050925925</v>
      </c>
      <c r="AR483" t="s">
        <v>219</v>
      </c>
      <c r="AS483" t="s">
        <v>637</v>
      </c>
      <c r="AT483" t="s">
        <v>231</v>
      </c>
      <c r="AU483">
        <v>20260804</v>
      </c>
      <c r="AV483" t="s">
        <v>222</v>
      </c>
      <c r="AW483" t="s">
        <v>566</v>
      </c>
      <c r="AX483" t="s">
        <v>223</v>
      </c>
      <c r="BA483" s="57">
        <v>46237.291666666664</v>
      </c>
      <c r="BB483" t="s">
        <v>1197</v>
      </c>
      <c r="BC483">
        <v>2026</v>
      </c>
      <c r="BD483">
        <v>8</v>
      </c>
      <c r="BE483">
        <v>4</v>
      </c>
      <c r="BF483" s="6">
        <f t="shared" si="21"/>
        <v>46238</v>
      </c>
      <c r="BG483">
        <f t="shared" si="22"/>
        <v>0.70833333333575865</v>
      </c>
      <c r="BH483" t="str">
        <f t="shared" si="23"/>
        <v>COMPLY</v>
      </c>
      <c r="BI483" t="str">
        <f>VLOOKUP(H483,Sheet2!$A$1:$B$270,2,FALSE)</f>
        <v>NGANJUK</v>
      </c>
    </row>
    <row r="484" spans="1:61">
      <c r="A484">
        <v>483</v>
      </c>
      <c r="B484">
        <v>1002515512</v>
      </c>
      <c r="C484">
        <v>3</v>
      </c>
      <c r="D484" t="s">
        <v>42</v>
      </c>
      <c r="E484">
        <v>5</v>
      </c>
      <c r="F484" t="s">
        <v>102</v>
      </c>
      <c r="G484" t="s">
        <v>102</v>
      </c>
      <c r="H484" t="s">
        <v>372</v>
      </c>
      <c r="I484" t="s">
        <v>213</v>
      </c>
      <c r="J484" t="s">
        <v>214</v>
      </c>
      <c r="K484" t="s">
        <v>149</v>
      </c>
      <c r="L484" t="s">
        <v>215</v>
      </c>
      <c r="M484" t="s">
        <v>76</v>
      </c>
      <c r="N484" t="s">
        <v>216</v>
      </c>
      <c r="O484" s="57">
        <v>46241.818009259259</v>
      </c>
      <c r="P484" s="57">
        <v>46241.9059375</v>
      </c>
      <c r="Q484">
        <v>69361163</v>
      </c>
      <c r="S484">
        <v>152501280888</v>
      </c>
      <c r="T484" t="s">
        <v>5187</v>
      </c>
      <c r="U484" t="s">
        <v>5188</v>
      </c>
      <c r="V484" t="s">
        <v>5189</v>
      </c>
      <c r="Z484">
        <v>113.643553107976</v>
      </c>
      <c r="AA484">
        <v>-8.1936041443613803</v>
      </c>
      <c r="AB484" t="s">
        <v>5190</v>
      </c>
      <c r="AC484" t="s">
        <v>217</v>
      </c>
      <c r="AL484" t="s">
        <v>218</v>
      </c>
      <c r="AM484" t="s">
        <v>5191</v>
      </c>
      <c r="AN484" t="s">
        <v>6</v>
      </c>
      <c r="AO484" s="57">
        <v>46211.819525462961</v>
      </c>
      <c r="AP484" s="57">
        <v>46243.333333333336</v>
      </c>
      <c r="AR484" t="s">
        <v>219</v>
      </c>
      <c r="AS484" t="s">
        <v>102</v>
      </c>
      <c r="AT484" t="s">
        <v>231</v>
      </c>
      <c r="AU484">
        <v>20260807</v>
      </c>
      <c r="AV484" t="s">
        <v>222</v>
      </c>
      <c r="AW484" t="s">
        <v>1056</v>
      </c>
      <c r="AX484" t="s">
        <v>223</v>
      </c>
      <c r="BA484" s="57">
        <v>46243.333333333336</v>
      </c>
      <c r="BB484" t="s">
        <v>5191</v>
      </c>
      <c r="BC484">
        <v>2026</v>
      </c>
      <c r="BD484">
        <v>8</v>
      </c>
      <c r="BE484">
        <v>7</v>
      </c>
      <c r="BF484" s="6">
        <f t="shared" si="21"/>
        <v>46241</v>
      </c>
      <c r="BG484">
        <f t="shared" si="22"/>
        <v>-2.3333333333357587</v>
      </c>
      <c r="BH484" t="str">
        <f t="shared" si="23"/>
        <v>COMPLY</v>
      </c>
      <c r="BI484" t="str">
        <f>VLOOKUP(H484,Sheet2!$A$1:$B$270,2,FALSE)</f>
        <v>JEMBER</v>
      </c>
    </row>
    <row r="485" spans="1:61">
      <c r="A485">
        <v>484</v>
      </c>
      <c r="B485">
        <v>1002515660</v>
      </c>
      <c r="C485">
        <v>3</v>
      </c>
      <c r="D485" t="s">
        <v>45</v>
      </c>
      <c r="E485">
        <v>5</v>
      </c>
      <c r="F485" t="s">
        <v>113</v>
      </c>
      <c r="G485" t="s">
        <v>117</v>
      </c>
      <c r="H485" t="s">
        <v>423</v>
      </c>
      <c r="I485" t="s">
        <v>213</v>
      </c>
      <c r="J485" t="s">
        <v>214</v>
      </c>
      <c r="K485" t="s">
        <v>149</v>
      </c>
      <c r="L485" t="s">
        <v>215</v>
      </c>
      <c r="M485" t="s">
        <v>259</v>
      </c>
      <c r="N485" t="s">
        <v>216</v>
      </c>
      <c r="O485" s="57">
        <v>46242.403437499997</v>
      </c>
      <c r="P485" s="57">
        <v>46244.466273148151</v>
      </c>
      <c r="Q485">
        <v>69361269</v>
      </c>
      <c r="S485">
        <v>172509796591</v>
      </c>
      <c r="T485" t="s">
        <v>5192</v>
      </c>
      <c r="U485" t="s">
        <v>5193</v>
      </c>
      <c r="V485" t="s">
        <v>5194</v>
      </c>
      <c r="Z485">
        <v>123.01188156008701</v>
      </c>
      <c r="AA485">
        <v>-8.3228553111827104</v>
      </c>
      <c r="AB485" t="s">
        <v>5195</v>
      </c>
      <c r="AC485" t="s">
        <v>217</v>
      </c>
      <c r="AL485" t="s">
        <v>218</v>
      </c>
      <c r="AM485" t="s">
        <v>4683</v>
      </c>
      <c r="AN485" t="s">
        <v>6</v>
      </c>
      <c r="AO485" s="57">
        <v>46242.413252314815</v>
      </c>
      <c r="AP485" s="57">
        <v>46243.333333333336</v>
      </c>
      <c r="AR485" t="s">
        <v>260</v>
      </c>
      <c r="AS485" t="s">
        <v>220</v>
      </c>
      <c r="AT485" t="s">
        <v>231</v>
      </c>
      <c r="AV485" t="s">
        <v>261</v>
      </c>
      <c r="AW485" t="s">
        <v>1060</v>
      </c>
      <c r="AX485" t="s">
        <v>223</v>
      </c>
      <c r="BA485" s="57">
        <v>46243.333333333336</v>
      </c>
      <c r="BB485" t="s">
        <v>4683</v>
      </c>
      <c r="BF485" s="6" t="e">
        <f t="shared" si="21"/>
        <v>#NUM!</v>
      </c>
      <c r="BG485" t="e">
        <f t="shared" si="22"/>
        <v>#NUM!</v>
      </c>
      <c r="BH485" t="e">
        <f t="shared" si="23"/>
        <v>#NUM!</v>
      </c>
      <c r="BI485" t="str">
        <f>VLOOKUP(H485,Sheet2!$A$1:$B$270,2,FALSE)</f>
        <v>MAUMERE</v>
      </c>
    </row>
    <row r="486" spans="1:61">
      <c r="A486">
        <v>485</v>
      </c>
      <c r="B486">
        <v>1002518525</v>
      </c>
      <c r="C486">
        <v>3</v>
      </c>
      <c r="D486" t="s">
        <v>59</v>
      </c>
      <c r="E486">
        <v>4</v>
      </c>
      <c r="F486" t="s">
        <v>224</v>
      </c>
      <c r="G486" t="s">
        <v>224</v>
      </c>
      <c r="H486" t="s">
        <v>942</v>
      </c>
      <c r="I486" t="s">
        <v>213</v>
      </c>
      <c r="J486" t="s">
        <v>214</v>
      </c>
      <c r="K486" t="s">
        <v>149</v>
      </c>
      <c r="M486" t="s">
        <v>76</v>
      </c>
      <c r="N486" t="s">
        <v>216</v>
      </c>
      <c r="O486" s="57">
        <v>46244.699143518519</v>
      </c>
      <c r="P486" s="57">
        <v>46244.781342592592</v>
      </c>
      <c r="Q486">
        <v>69361427</v>
      </c>
      <c r="S486">
        <v>146303609786</v>
      </c>
      <c r="T486" t="s">
        <v>5484</v>
      </c>
      <c r="U486" t="s">
        <v>6541</v>
      </c>
      <c r="V486" t="s">
        <v>6542</v>
      </c>
      <c r="Z486">
        <v>109.182956581889</v>
      </c>
      <c r="AA486">
        <v>-7.41658743935385</v>
      </c>
      <c r="AB486" t="s">
        <v>5487</v>
      </c>
      <c r="AC486" t="s">
        <v>292</v>
      </c>
      <c r="AL486" t="s">
        <v>218</v>
      </c>
      <c r="AM486" t="s">
        <v>6543</v>
      </c>
      <c r="AN486" t="s">
        <v>6</v>
      </c>
      <c r="AO486" s="57">
        <v>46303.705127314817</v>
      </c>
      <c r="AR486" t="s">
        <v>219</v>
      </c>
      <c r="AS486" t="s">
        <v>220</v>
      </c>
      <c r="AT486" t="s">
        <v>231</v>
      </c>
      <c r="AU486">
        <v>20260810</v>
      </c>
      <c r="AV486" t="s">
        <v>222</v>
      </c>
      <c r="AW486" t="s">
        <v>657</v>
      </c>
      <c r="AX486" t="s">
        <v>223</v>
      </c>
      <c r="BA486" s="57">
        <v>46244.291666666664</v>
      </c>
      <c r="BB486" t="s">
        <v>6543</v>
      </c>
      <c r="BC486">
        <v>2026</v>
      </c>
      <c r="BD486">
        <v>8</v>
      </c>
      <c r="BE486">
        <v>10</v>
      </c>
      <c r="BF486" s="6">
        <f t="shared" si="21"/>
        <v>46244</v>
      </c>
      <c r="BG486">
        <f t="shared" si="22"/>
        <v>-0.29166666666424135</v>
      </c>
      <c r="BH486" t="str">
        <f t="shared" si="23"/>
        <v>COMPLY</v>
      </c>
      <c r="BI486" t="e">
        <f>VLOOKUP(H486,Sheet2!$A$1:$B$270,2,FALSE)</f>
        <v>#N/A</v>
      </c>
    </row>
    <row r="487" spans="1:61">
      <c r="A487">
        <v>486</v>
      </c>
      <c r="B487">
        <v>1002510128</v>
      </c>
      <c r="C487">
        <v>3</v>
      </c>
      <c r="D487" t="s">
        <v>55</v>
      </c>
      <c r="E487">
        <v>5</v>
      </c>
      <c r="F487" t="s">
        <v>315</v>
      </c>
      <c r="G487" t="s">
        <v>124</v>
      </c>
      <c r="H487" t="s">
        <v>317</v>
      </c>
      <c r="I487" t="s">
        <v>213</v>
      </c>
      <c r="J487" t="s">
        <v>214</v>
      </c>
      <c r="K487" t="s">
        <v>149</v>
      </c>
      <c r="M487" t="s">
        <v>76</v>
      </c>
      <c r="N487" t="s">
        <v>216</v>
      </c>
      <c r="O487" s="57">
        <v>46239.463784722226</v>
      </c>
      <c r="P487" s="57">
        <v>46239.59615740741</v>
      </c>
      <c r="Q487">
        <v>69357389</v>
      </c>
      <c r="S487">
        <v>152308242977</v>
      </c>
      <c r="T487" t="s">
        <v>2537</v>
      </c>
      <c r="U487" t="s">
        <v>2538</v>
      </c>
      <c r="V487" t="s">
        <v>2539</v>
      </c>
      <c r="Z487">
        <v>112.73573810000001</v>
      </c>
      <c r="AA487">
        <v>-7.3183878919999996</v>
      </c>
      <c r="AB487" t="s">
        <v>2540</v>
      </c>
      <c r="AC487" t="s">
        <v>217</v>
      </c>
      <c r="AL487" t="s">
        <v>218</v>
      </c>
      <c r="AM487" t="s">
        <v>2541</v>
      </c>
      <c r="AN487" t="s">
        <v>6</v>
      </c>
      <c r="AO487" s="57">
        <v>46150.475636574076</v>
      </c>
      <c r="AR487" t="s">
        <v>219</v>
      </c>
      <c r="AS487" t="s">
        <v>668</v>
      </c>
      <c r="AT487" t="s">
        <v>231</v>
      </c>
      <c r="AU487">
        <v>20260805</v>
      </c>
      <c r="AV487" t="s">
        <v>222</v>
      </c>
      <c r="AW487" t="s">
        <v>592</v>
      </c>
      <c r="AX487" t="s">
        <v>223</v>
      </c>
      <c r="BA487" s="57">
        <v>46239.291666666664</v>
      </c>
      <c r="BB487" t="s">
        <v>2541</v>
      </c>
      <c r="BC487">
        <v>2026</v>
      </c>
      <c r="BD487">
        <v>8</v>
      </c>
      <c r="BE487">
        <v>5</v>
      </c>
      <c r="BF487" s="6">
        <f t="shared" si="21"/>
        <v>46239</v>
      </c>
      <c r="BG487">
        <f t="shared" si="22"/>
        <v>-0.29166666666424135</v>
      </c>
      <c r="BH487" t="str">
        <f t="shared" si="23"/>
        <v>COMPLY</v>
      </c>
      <c r="BI487" t="str">
        <f>VLOOKUP(H487,Sheet2!$A$1:$B$270,2,FALSE)</f>
        <v>SURABAYA SELATAN</v>
      </c>
    </row>
    <row r="488" spans="1:61">
      <c r="A488">
        <v>487</v>
      </c>
      <c r="B488">
        <v>1002515151</v>
      </c>
      <c r="C488">
        <v>3</v>
      </c>
      <c r="D488" t="s">
        <v>45</v>
      </c>
      <c r="E488">
        <v>5</v>
      </c>
      <c r="F488" t="s">
        <v>211</v>
      </c>
      <c r="G488" t="s">
        <v>112</v>
      </c>
      <c r="H488" t="s">
        <v>244</v>
      </c>
      <c r="I488" t="s">
        <v>213</v>
      </c>
      <c r="J488" t="s">
        <v>214</v>
      </c>
      <c r="K488" t="s">
        <v>149</v>
      </c>
      <c r="L488" t="s">
        <v>215</v>
      </c>
      <c r="M488" t="s">
        <v>76</v>
      </c>
      <c r="N488" t="s">
        <v>216</v>
      </c>
      <c r="O488" s="57">
        <v>46241.661759259259</v>
      </c>
      <c r="P488" s="57">
        <v>46242.701018518521</v>
      </c>
      <c r="Q488">
        <v>69361011</v>
      </c>
      <c r="S488">
        <v>172605804110</v>
      </c>
      <c r="T488" t="s">
        <v>5196</v>
      </c>
      <c r="U488" t="s">
        <v>5197</v>
      </c>
      <c r="V488" t="s">
        <v>5198</v>
      </c>
      <c r="Z488">
        <v>116.15977479999999</v>
      </c>
      <c r="AA488">
        <v>-8.5955081999999994</v>
      </c>
      <c r="AB488" t="s">
        <v>5199</v>
      </c>
      <c r="AC488" t="s">
        <v>237</v>
      </c>
      <c r="AL488" t="s">
        <v>218</v>
      </c>
      <c r="AM488" t="s">
        <v>5200</v>
      </c>
      <c r="AN488" t="s">
        <v>6</v>
      </c>
      <c r="AO488" s="57">
        <v>46211.663240740738</v>
      </c>
      <c r="AP488" s="57">
        <v>46242.541666666664</v>
      </c>
      <c r="AR488" t="s">
        <v>219</v>
      </c>
      <c r="AS488" t="s">
        <v>220</v>
      </c>
      <c r="AT488" t="s">
        <v>231</v>
      </c>
      <c r="AU488">
        <v>20260808</v>
      </c>
      <c r="AV488" t="s">
        <v>222</v>
      </c>
      <c r="AW488" t="s">
        <v>1056</v>
      </c>
      <c r="AX488" t="s">
        <v>223</v>
      </c>
      <c r="BA488" s="57">
        <v>46242.541666666664</v>
      </c>
      <c r="BB488" t="s">
        <v>5200</v>
      </c>
      <c r="BC488">
        <v>2026</v>
      </c>
      <c r="BD488">
        <v>8</v>
      </c>
      <c r="BE488">
        <v>8</v>
      </c>
      <c r="BF488" s="6">
        <f t="shared" si="21"/>
        <v>46242</v>
      </c>
      <c r="BG488">
        <f t="shared" si="22"/>
        <v>-0.54166666666424135</v>
      </c>
      <c r="BH488" t="str">
        <f t="shared" si="23"/>
        <v>COMPLY</v>
      </c>
      <c r="BI488" t="str">
        <f>VLOOKUP(H488,Sheet2!$A$1:$B$270,2,FALSE)</f>
        <v>MATARAM</v>
      </c>
    </row>
    <row r="489" spans="1:61">
      <c r="A489">
        <v>488</v>
      </c>
      <c r="B489">
        <v>1002509040</v>
      </c>
      <c r="C489">
        <v>3</v>
      </c>
      <c r="D489" t="s">
        <v>42</v>
      </c>
      <c r="E489">
        <v>5</v>
      </c>
      <c r="F489" t="s">
        <v>106</v>
      </c>
      <c r="G489" t="s">
        <v>104</v>
      </c>
      <c r="H489" t="s">
        <v>427</v>
      </c>
      <c r="I489" t="s">
        <v>213</v>
      </c>
      <c r="J489" t="s">
        <v>214</v>
      </c>
      <c r="K489" t="s">
        <v>149</v>
      </c>
      <c r="M489" t="s">
        <v>76</v>
      </c>
      <c r="N489" t="s">
        <v>216</v>
      </c>
      <c r="O489" s="57">
        <v>46238.663981481484</v>
      </c>
      <c r="P489" s="57">
        <v>46239.625659722224</v>
      </c>
      <c r="Q489">
        <v>69358498</v>
      </c>
      <c r="S489">
        <v>152504261492</v>
      </c>
      <c r="T489" t="s">
        <v>2542</v>
      </c>
      <c r="U489" t="s">
        <v>2543</v>
      </c>
      <c r="V489" t="s">
        <v>2544</v>
      </c>
      <c r="Z489">
        <v>113.22537079999999</v>
      </c>
      <c r="AA489">
        <v>-8.1253221</v>
      </c>
      <c r="AB489" t="s">
        <v>2545</v>
      </c>
      <c r="AC489" t="s">
        <v>230</v>
      </c>
      <c r="AL489" t="s">
        <v>218</v>
      </c>
      <c r="AM489" t="s">
        <v>2546</v>
      </c>
      <c r="AN489" t="s">
        <v>6</v>
      </c>
      <c r="AO489" s="57">
        <v>46120.684421296297</v>
      </c>
      <c r="AP489" s="57">
        <v>46239.541666666664</v>
      </c>
      <c r="AR489" t="s">
        <v>219</v>
      </c>
      <c r="AS489" t="s">
        <v>104</v>
      </c>
      <c r="AT489" t="s">
        <v>231</v>
      </c>
      <c r="AU489">
        <v>20260805</v>
      </c>
      <c r="AV489" t="s">
        <v>222</v>
      </c>
      <c r="AW489" t="s">
        <v>566</v>
      </c>
      <c r="AX489" t="s">
        <v>223</v>
      </c>
      <c r="BA489" s="57">
        <v>46239.541666666664</v>
      </c>
      <c r="BB489" t="s">
        <v>2546</v>
      </c>
      <c r="BC489">
        <v>2026</v>
      </c>
      <c r="BD489">
        <v>8</v>
      </c>
      <c r="BE489">
        <v>5</v>
      </c>
      <c r="BF489" s="6">
        <f t="shared" si="21"/>
        <v>46239</v>
      </c>
      <c r="BG489">
        <f t="shared" si="22"/>
        <v>-0.54166666666424135</v>
      </c>
      <c r="BH489" t="str">
        <f t="shared" si="23"/>
        <v>COMPLY</v>
      </c>
      <c r="BI489" t="str">
        <f>VLOOKUP(H489,Sheet2!$A$1:$B$270,2,FALSE)</f>
        <v>PROBOLINGGO</v>
      </c>
    </row>
    <row r="490" spans="1:61">
      <c r="A490">
        <v>489</v>
      </c>
      <c r="B490">
        <v>1002511864</v>
      </c>
      <c r="C490">
        <v>3</v>
      </c>
      <c r="D490" t="s">
        <v>38</v>
      </c>
      <c r="E490">
        <v>5</v>
      </c>
      <c r="F490" t="s">
        <v>90</v>
      </c>
      <c r="G490" t="s">
        <v>98</v>
      </c>
      <c r="H490" t="s">
        <v>303</v>
      </c>
      <c r="I490" t="s">
        <v>213</v>
      </c>
      <c r="J490" t="s">
        <v>214</v>
      </c>
      <c r="K490" t="s">
        <v>149</v>
      </c>
      <c r="L490" t="s">
        <v>215</v>
      </c>
      <c r="M490" t="s">
        <v>76</v>
      </c>
      <c r="N490" t="s">
        <v>216</v>
      </c>
      <c r="O490" s="57">
        <v>46240.449259259258</v>
      </c>
      <c r="P490" s="57">
        <v>46241.382824074077</v>
      </c>
      <c r="Q490">
        <v>69359739</v>
      </c>
      <c r="S490">
        <v>152606246386</v>
      </c>
      <c r="T490" t="s">
        <v>2547</v>
      </c>
      <c r="U490" t="s">
        <v>2548</v>
      </c>
      <c r="V490" t="s">
        <v>2549</v>
      </c>
      <c r="Z490">
        <v>111.93276308476899</v>
      </c>
      <c r="AA490">
        <v>-8.0596259930117693</v>
      </c>
      <c r="AB490" t="s">
        <v>2550</v>
      </c>
      <c r="AC490" t="s">
        <v>217</v>
      </c>
      <c r="AL490" t="s">
        <v>218</v>
      </c>
      <c r="AM490" t="s">
        <v>2551</v>
      </c>
      <c r="AN490" t="s">
        <v>6</v>
      </c>
      <c r="AO490" s="57">
        <v>46181.455231481479</v>
      </c>
      <c r="AP490" s="57">
        <v>46241.333333333336</v>
      </c>
      <c r="AR490" t="s">
        <v>219</v>
      </c>
      <c r="AS490" t="s">
        <v>98</v>
      </c>
      <c r="AT490" t="s">
        <v>231</v>
      </c>
      <c r="AU490">
        <v>20260807</v>
      </c>
      <c r="AV490" t="s">
        <v>222</v>
      </c>
      <c r="AW490" t="s">
        <v>1069</v>
      </c>
      <c r="AX490" t="s">
        <v>223</v>
      </c>
      <c r="BA490" s="57">
        <v>46241.333333333336</v>
      </c>
      <c r="BB490" t="s">
        <v>2551</v>
      </c>
      <c r="BC490">
        <v>2026</v>
      </c>
      <c r="BD490">
        <v>8</v>
      </c>
      <c r="BE490">
        <v>7</v>
      </c>
      <c r="BF490" s="6">
        <f t="shared" si="21"/>
        <v>46241</v>
      </c>
      <c r="BG490">
        <f t="shared" si="22"/>
        <v>-0.33333333333575865</v>
      </c>
      <c r="BH490" t="str">
        <f t="shared" si="23"/>
        <v>COMPLY</v>
      </c>
      <c r="BI490" t="str">
        <f>VLOOKUP(H490,Sheet2!$A$1:$B$270,2,FALSE)</f>
        <v>BLITAR</v>
      </c>
    </row>
    <row r="491" spans="1:61">
      <c r="A491">
        <v>490</v>
      </c>
      <c r="B491">
        <v>1002511870</v>
      </c>
      <c r="C491">
        <v>3</v>
      </c>
      <c r="D491" t="s">
        <v>34</v>
      </c>
      <c r="E491">
        <v>5</v>
      </c>
      <c r="F491" t="s">
        <v>595</v>
      </c>
      <c r="G491" t="s">
        <v>81</v>
      </c>
      <c r="H491" t="s">
        <v>324</v>
      </c>
      <c r="I491" t="s">
        <v>213</v>
      </c>
      <c r="J491" t="s">
        <v>214</v>
      </c>
      <c r="K491" t="s">
        <v>149</v>
      </c>
      <c r="M491" t="s">
        <v>614</v>
      </c>
      <c r="N491" t="s">
        <v>216</v>
      </c>
      <c r="O491" s="57">
        <v>46240.450497685182</v>
      </c>
      <c r="P491" s="57">
        <v>46243.660185185188</v>
      </c>
      <c r="Q491">
        <v>69359749</v>
      </c>
      <c r="S491">
        <v>172415798468</v>
      </c>
      <c r="T491" t="s">
        <v>1496</v>
      </c>
      <c r="U491" t="s">
        <v>1497</v>
      </c>
      <c r="Z491">
        <v>115.182647</v>
      </c>
      <c r="AA491">
        <v>-8.8198720000000002</v>
      </c>
      <c r="AB491" t="s">
        <v>1498</v>
      </c>
      <c r="AC491" t="s">
        <v>230</v>
      </c>
      <c r="AO491" s="57">
        <v>46181.455231481479</v>
      </c>
      <c r="AR491" t="s">
        <v>5</v>
      </c>
      <c r="AS491" t="s">
        <v>652</v>
      </c>
      <c r="AT491" t="s">
        <v>231</v>
      </c>
      <c r="AV491" t="s">
        <v>5201</v>
      </c>
      <c r="AW491" t="s">
        <v>567</v>
      </c>
      <c r="AX491" t="s">
        <v>223</v>
      </c>
      <c r="BF491" s="6" t="e">
        <f t="shared" si="21"/>
        <v>#NUM!</v>
      </c>
      <c r="BG491" t="e">
        <f t="shared" si="22"/>
        <v>#NUM!</v>
      </c>
      <c r="BH491" t="e">
        <f t="shared" si="23"/>
        <v>#NUM!</v>
      </c>
      <c r="BI491" t="str">
        <f>VLOOKUP(H491,Sheet2!$A$1:$B$270,2,FALSE)</f>
        <v>JIMBARAN</v>
      </c>
    </row>
    <row r="492" spans="1:61">
      <c r="A492">
        <v>491</v>
      </c>
      <c r="B492">
        <v>1002507692</v>
      </c>
      <c r="C492">
        <v>3</v>
      </c>
      <c r="D492" t="s">
        <v>38</v>
      </c>
      <c r="E492">
        <v>5</v>
      </c>
      <c r="F492" t="s">
        <v>90</v>
      </c>
      <c r="G492" t="s">
        <v>90</v>
      </c>
      <c r="H492" t="s">
        <v>421</v>
      </c>
      <c r="I492" t="s">
        <v>213</v>
      </c>
      <c r="J492" t="s">
        <v>214</v>
      </c>
      <c r="K492" t="s">
        <v>149</v>
      </c>
      <c r="L492" t="s">
        <v>215</v>
      </c>
      <c r="M492" t="s">
        <v>76</v>
      </c>
      <c r="N492" t="s">
        <v>216</v>
      </c>
      <c r="O492" s="57">
        <v>46238.470092592594</v>
      </c>
      <c r="P492" s="57">
        <v>46238.655069444445</v>
      </c>
      <c r="Q492">
        <v>69358122</v>
      </c>
      <c r="S492">
        <v>152610241452</v>
      </c>
      <c r="T492" t="s">
        <v>2552</v>
      </c>
      <c r="U492" t="s">
        <v>2553</v>
      </c>
      <c r="V492" t="s">
        <v>2554</v>
      </c>
      <c r="Z492">
        <v>112.02931087464</v>
      </c>
      <c r="AA492">
        <v>-7.8403035584790599</v>
      </c>
      <c r="AB492" t="s">
        <v>2555</v>
      </c>
      <c r="AC492" t="s">
        <v>217</v>
      </c>
      <c r="AL492" t="s">
        <v>218</v>
      </c>
      <c r="AM492" t="s">
        <v>2556</v>
      </c>
      <c r="AN492" t="s">
        <v>6</v>
      </c>
      <c r="AO492" s="57">
        <v>46120.476157407407</v>
      </c>
      <c r="AP492" s="57">
        <v>46239.541666666664</v>
      </c>
      <c r="AR492" t="s">
        <v>219</v>
      </c>
      <c r="AS492" t="s">
        <v>220</v>
      </c>
      <c r="AT492" t="s">
        <v>231</v>
      </c>
      <c r="AU492">
        <v>20260804</v>
      </c>
      <c r="AV492" t="s">
        <v>222</v>
      </c>
      <c r="AW492" t="s">
        <v>1061</v>
      </c>
      <c r="AX492" t="s">
        <v>223</v>
      </c>
      <c r="BA492" s="57">
        <v>46239.541666666664</v>
      </c>
      <c r="BB492" t="s">
        <v>2556</v>
      </c>
      <c r="BC492">
        <v>2026</v>
      </c>
      <c r="BD492">
        <v>8</v>
      </c>
      <c r="BE492">
        <v>4</v>
      </c>
      <c r="BF492" s="6">
        <f t="shared" si="21"/>
        <v>46238</v>
      </c>
      <c r="BG492">
        <f t="shared" si="22"/>
        <v>-1.5416666666642413</v>
      </c>
      <c r="BH492" t="str">
        <f t="shared" si="23"/>
        <v>COMPLY</v>
      </c>
      <c r="BI492" t="str">
        <f>VLOOKUP(H492,Sheet2!$A$1:$B$270,2,FALSE)</f>
        <v>KEDIRI</v>
      </c>
    </row>
    <row r="493" spans="1:61">
      <c r="A493">
        <v>492</v>
      </c>
      <c r="B493">
        <v>1002518727</v>
      </c>
      <c r="C493">
        <v>3</v>
      </c>
      <c r="D493" t="s">
        <v>51</v>
      </c>
      <c r="E493">
        <v>4</v>
      </c>
      <c r="F493" t="s">
        <v>275</v>
      </c>
      <c r="G493" t="s">
        <v>341</v>
      </c>
      <c r="H493" t="s">
        <v>1043</v>
      </c>
      <c r="I493" t="s">
        <v>213</v>
      </c>
      <c r="J493" t="s">
        <v>214</v>
      </c>
      <c r="K493" t="s">
        <v>149</v>
      </c>
      <c r="L493" t="s">
        <v>215</v>
      </c>
      <c r="M493" t="s">
        <v>240</v>
      </c>
      <c r="N493" t="s">
        <v>216</v>
      </c>
      <c r="O493" s="57">
        <v>46244.813842592594</v>
      </c>
      <c r="P493" s="57">
        <v>46244.815289351849</v>
      </c>
      <c r="Q493">
        <v>69362809</v>
      </c>
      <c r="S493">
        <v>142512103095</v>
      </c>
      <c r="T493" t="s">
        <v>6544</v>
      </c>
      <c r="U493" t="s">
        <v>6545</v>
      </c>
      <c r="V493" t="s">
        <v>6546</v>
      </c>
      <c r="Z493">
        <v>111.392082</v>
      </c>
      <c r="AA493">
        <v>-7.1901149999999996</v>
      </c>
      <c r="AB493" t="s">
        <v>6547</v>
      </c>
      <c r="AC493" t="s">
        <v>237</v>
      </c>
      <c r="AL493" t="s">
        <v>218</v>
      </c>
      <c r="AM493" t="s">
        <v>6548</v>
      </c>
      <c r="AN493" t="s">
        <v>6</v>
      </c>
      <c r="AO493" s="57">
        <v>46303.819363425922</v>
      </c>
      <c r="AP493" s="57">
        <v>46246.333333333336</v>
      </c>
      <c r="AR493" t="s">
        <v>241</v>
      </c>
      <c r="AS493" t="s">
        <v>638</v>
      </c>
      <c r="AT493" t="s">
        <v>231</v>
      </c>
      <c r="AV493" t="s">
        <v>240</v>
      </c>
      <c r="AW493" t="s">
        <v>1064</v>
      </c>
      <c r="AX493" t="s">
        <v>223</v>
      </c>
      <c r="BA493" s="57">
        <v>46246.333333333336</v>
      </c>
      <c r="BB493" t="s">
        <v>6548</v>
      </c>
      <c r="BF493" s="6" t="e">
        <f t="shared" si="21"/>
        <v>#NUM!</v>
      </c>
      <c r="BG493" t="e">
        <f t="shared" si="22"/>
        <v>#NUM!</v>
      </c>
      <c r="BH493" t="e">
        <f t="shared" si="23"/>
        <v>#NUM!</v>
      </c>
      <c r="BI493" t="e">
        <f>VLOOKUP(H493,Sheet2!$A$1:$B$270,2,FALSE)</f>
        <v>#N/A</v>
      </c>
    </row>
    <row r="494" spans="1:61">
      <c r="A494">
        <v>493</v>
      </c>
      <c r="B494">
        <v>1002518415</v>
      </c>
      <c r="C494">
        <v>3</v>
      </c>
      <c r="D494" t="s">
        <v>34</v>
      </c>
      <c r="E494">
        <v>5</v>
      </c>
      <c r="F494" t="s">
        <v>580</v>
      </c>
      <c r="G494" t="s">
        <v>79</v>
      </c>
      <c r="H494" t="s">
        <v>473</v>
      </c>
      <c r="I494" t="s">
        <v>213</v>
      </c>
      <c r="J494" t="s">
        <v>214</v>
      </c>
      <c r="K494" t="s">
        <v>149</v>
      </c>
      <c r="M494" t="s">
        <v>240</v>
      </c>
      <c r="N494" t="s">
        <v>216</v>
      </c>
      <c r="O494" s="57">
        <v>46244.671770833331</v>
      </c>
      <c r="P494" s="57">
        <v>46244.775011574071</v>
      </c>
      <c r="Q494">
        <v>69362707</v>
      </c>
      <c r="S494">
        <v>172407213929</v>
      </c>
      <c r="T494" t="s">
        <v>6286</v>
      </c>
      <c r="U494" t="s">
        <v>6287</v>
      </c>
      <c r="V494" t="s">
        <v>6549</v>
      </c>
      <c r="Z494">
        <v>115.3020191</v>
      </c>
      <c r="AA494">
        <v>-8.5440394000000008</v>
      </c>
      <c r="AB494" t="s">
        <v>6289</v>
      </c>
      <c r="AC494" t="s">
        <v>230</v>
      </c>
      <c r="AL494" t="s">
        <v>218</v>
      </c>
      <c r="AM494" t="s">
        <v>6290</v>
      </c>
      <c r="AN494" t="s">
        <v>6</v>
      </c>
      <c r="AO494" s="57">
        <v>46303.673692129632</v>
      </c>
      <c r="AP494" s="57">
        <v>46245.625</v>
      </c>
      <c r="AR494" t="s">
        <v>241</v>
      </c>
      <c r="AS494" t="s">
        <v>79</v>
      </c>
      <c r="AT494" t="s">
        <v>231</v>
      </c>
      <c r="AV494" t="s">
        <v>240</v>
      </c>
      <c r="AW494" t="s">
        <v>566</v>
      </c>
      <c r="AX494" t="s">
        <v>223</v>
      </c>
      <c r="BA494" s="57">
        <v>46245.625</v>
      </c>
      <c r="BB494" t="s">
        <v>6290</v>
      </c>
      <c r="BF494" s="6" t="e">
        <f t="shared" si="21"/>
        <v>#NUM!</v>
      </c>
      <c r="BG494" t="e">
        <f t="shared" si="22"/>
        <v>#NUM!</v>
      </c>
      <c r="BH494" t="e">
        <f t="shared" si="23"/>
        <v>#NUM!</v>
      </c>
      <c r="BI494" t="str">
        <f>VLOOKUP(H494,Sheet2!$A$1:$B$270,2,FALSE)</f>
        <v>GIANYAR</v>
      </c>
    </row>
    <row r="495" spans="1:61">
      <c r="A495">
        <v>494</v>
      </c>
      <c r="B495">
        <v>1002507002</v>
      </c>
      <c r="C495">
        <v>3</v>
      </c>
      <c r="D495" t="s">
        <v>42</v>
      </c>
      <c r="E495">
        <v>5</v>
      </c>
      <c r="F495" t="s">
        <v>102</v>
      </c>
      <c r="G495" t="s">
        <v>108</v>
      </c>
      <c r="H495" t="s">
        <v>395</v>
      </c>
      <c r="I495" t="s">
        <v>213</v>
      </c>
      <c r="J495" t="s">
        <v>214</v>
      </c>
      <c r="K495" t="s">
        <v>149</v>
      </c>
      <c r="M495" t="s">
        <v>288</v>
      </c>
      <c r="N495" t="s">
        <v>216</v>
      </c>
      <c r="O495" s="57">
        <v>46238.399398148147</v>
      </c>
      <c r="P495" s="57">
        <v>46238.633773148147</v>
      </c>
      <c r="Q495">
        <v>69358005</v>
      </c>
      <c r="S495">
        <v>152506219051</v>
      </c>
      <c r="T495" t="s">
        <v>2557</v>
      </c>
      <c r="U495" t="s">
        <v>1097</v>
      </c>
      <c r="V495" t="s">
        <v>2558</v>
      </c>
      <c r="Z495">
        <v>114.0233145</v>
      </c>
      <c r="AA495">
        <v>-7.7001004999999996</v>
      </c>
      <c r="AB495" t="s">
        <v>2559</v>
      </c>
      <c r="AC495" t="s">
        <v>293</v>
      </c>
      <c r="AL495" t="s">
        <v>218</v>
      </c>
      <c r="AM495" t="s">
        <v>2560</v>
      </c>
      <c r="AN495" t="s">
        <v>6</v>
      </c>
      <c r="AO495" s="57">
        <v>46120.403333333335</v>
      </c>
      <c r="AP495" s="57">
        <v>46239.333333333336</v>
      </c>
      <c r="AR495" t="s">
        <v>241</v>
      </c>
      <c r="AS495" t="s">
        <v>108</v>
      </c>
      <c r="AT495" t="s">
        <v>231</v>
      </c>
      <c r="AV495" t="s">
        <v>1209</v>
      </c>
      <c r="AW495" t="s">
        <v>566</v>
      </c>
      <c r="AX495" t="s">
        <v>223</v>
      </c>
      <c r="BA495" s="57">
        <v>46239.333333333336</v>
      </c>
      <c r="BB495" t="s">
        <v>2560</v>
      </c>
      <c r="BF495" s="6" t="e">
        <f t="shared" si="21"/>
        <v>#NUM!</v>
      </c>
      <c r="BG495" t="e">
        <f t="shared" si="22"/>
        <v>#NUM!</v>
      </c>
      <c r="BH495" t="e">
        <f t="shared" si="23"/>
        <v>#NUM!</v>
      </c>
      <c r="BI495" t="str">
        <f>VLOOKUP(H495,Sheet2!$A$1:$B$270,2,FALSE)</f>
        <v>BANYUWANGI</v>
      </c>
    </row>
    <row r="496" spans="1:61">
      <c r="A496">
        <v>495</v>
      </c>
      <c r="B496">
        <v>1002512663</v>
      </c>
      <c r="C496">
        <v>3</v>
      </c>
      <c r="D496" t="s">
        <v>55</v>
      </c>
      <c r="E496">
        <v>5</v>
      </c>
      <c r="F496" t="s">
        <v>315</v>
      </c>
      <c r="G496" t="s">
        <v>124</v>
      </c>
      <c r="H496" t="s">
        <v>399</v>
      </c>
      <c r="I496" t="s">
        <v>213</v>
      </c>
      <c r="J496" t="s">
        <v>214</v>
      </c>
      <c r="K496" t="s">
        <v>149</v>
      </c>
      <c r="L496" t="s">
        <v>215</v>
      </c>
      <c r="M496" t="s">
        <v>76</v>
      </c>
      <c r="N496" t="s">
        <v>216</v>
      </c>
      <c r="O496" s="57">
        <v>46240.601365740738</v>
      </c>
      <c r="P496" s="57">
        <v>46242.342777777776</v>
      </c>
      <c r="Q496">
        <v>69360037</v>
      </c>
      <c r="S496">
        <v>152302236655</v>
      </c>
      <c r="T496" t="s">
        <v>2561</v>
      </c>
      <c r="U496" t="s">
        <v>2562</v>
      </c>
      <c r="V496" t="s">
        <v>2563</v>
      </c>
      <c r="Z496">
        <v>112.74784099999999</v>
      </c>
      <c r="AA496">
        <v>-7.3433039999999998</v>
      </c>
      <c r="AB496" t="s">
        <v>2564</v>
      </c>
      <c r="AC496" t="s">
        <v>237</v>
      </c>
      <c r="AL496" t="s">
        <v>218</v>
      </c>
      <c r="AM496" t="s">
        <v>2565</v>
      </c>
      <c r="AN496" t="s">
        <v>6</v>
      </c>
      <c r="AO496" s="57">
        <v>46181.611122685186</v>
      </c>
      <c r="AP496" s="57">
        <v>46241.541666666664</v>
      </c>
      <c r="AR496" t="s">
        <v>219</v>
      </c>
      <c r="AS496" t="s">
        <v>631</v>
      </c>
      <c r="AT496" t="s">
        <v>231</v>
      </c>
      <c r="AU496">
        <v>20260808</v>
      </c>
      <c r="AV496" t="s">
        <v>222</v>
      </c>
      <c r="AW496" t="s">
        <v>1064</v>
      </c>
      <c r="AX496" t="s">
        <v>223</v>
      </c>
      <c r="BA496" s="57">
        <v>46241.541666666664</v>
      </c>
      <c r="BB496" t="s">
        <v>2565</v>
      </c>
      <c r="BC496">
        <v>2026</v>
      </c>
      <c r="BD496">
        <v>8</v>
      </c>
      <c r="BE496">
        <v>8</v>
      </c>
      <c r="BF496" s="6">
        <f t="shared" si="21"/>
        <v>46242</v>
      </c>
      <c r="BG496">
        <f t="shared" si="22"/>
        <v>0.45833333333575865</v>
      </c>
      <c r="BH496" t="str">
        <f t="shared" si="23"/>
        <v>COMPLY</v>
      </c>
      <c r="BI496" t="str">
        <f>VLOOKUP(H496,Sheet2!$A$1:$B$270,2,FALSE)</f>
        <v>SURABAYA SELATAN</v>
      </c>
    </row>
    <row r="497" spans="1:61">
      <c r="A497">
        <v>496</v>
      </c>
      <c r="B497">
        <v>1002505702</v>
      </c>
      <c r="C497">
        <v>3</v>
      </c>
      <c r="D497" t="s">
        <v>55</v>
      </c>
      <c r="E497">
        <v>5</v>
      </c>
      <c r="F497" t="s">
        <v>267</v>
      </c>
      <c r="G497" t="s">
        <v>126</v>
      </c>
      <c r="H497" t="s">
        <v>268</v>
      </c>
      <c r="I497" t="s">
        <v>213</v>
      </c>
      <c r="J497" t="s">
        <v>214</v>
      </c>
      <c r="K497" t="s">
        <v>149</v>
      </c>
      <c r="M497" t="s">
        <v>76</v>
      </c>
      <c r="N497" t="s">
        <v>216</v>
      </c>
      <c r="O497" s="57">
        <v>46237.420115740744</v>
      </c>
      <c r="P497" s="57">
        <v>46239.678055555552</v>
      </c>
      <c r="Q497">
        <v>69357300</v>
      </c>
      <c r="S497">
        <v>152413166948</v>
      </c>
      <c r="T497" t="s">
        <v>2566</v>
      </c>
      <c r="U497" t="s">
        <v>2567</v>
      </c>
      <c r="V497" t="s">
        <v>2568</v>
      </c>
      <c r="Z497">
        <v>112.7337153</v>
      </c>
      <c r="AA497">
        <v>-7.2573363000000004</v>
      </c>
      <c r="AB497" t="s">
        <v>2569</v>
      </c>
      <c r="AC497" t="s">
        <v>230</v>
      </c>
      <c r="AL497" t="s">
        <v>218</v>
      </c>
      <c r="AM497" t="s">
        <v>2570</v>
      </c>
      <c r="AN497" t="s">
        <v>6</v>
      </c>
      <c r="AO497" s="57">
        <v>46089.424085648148</v>
      </c>
      <c r="AP497" s="57">
        <v>46239.333333333336</v>
      </c>
      <c r="AR497" t="s">
        <v>219</v>
      </c>
      <c r="AS497" t="s">
        <v>610</v>
      </c>
      <c r="AT497" t="s">
        <v>231</v>
      </c>
      <c r="AU497">
        <v>20260805</v>
      </c>
      <c r="AV497" t="s">
        <v>222</v>
      </c>
      <c r="AW497" t="s">
        <v>566</v>
      </c>
      <c r="AX497" t="s">
        <v>223</v>
      </c>
      <c r="BA497" s="57">
        <v>46239.333333333336</v>
      </c>
      <c r="BB497" t="s">
        <v>2570</v>
      </c>
      <c r="BC497">
        <v>2026</v>
      </c>
      <c r="BD497">
        <v>8</v>
      </c>
      <c r="BE497">
        <v>5</v>
      </c>
      <c r="BF497" s="6">
        <f t="shared" si="21"/>
        <v>46239</v>
      </c>
      <c r="BG497">
        <f t="shared" si="22"/>
        <v>-0.33333333333575865</v>
      </c>
      <c r="BH497" t="str">
        <f t="shared" si="23"/>
        <v>COMPLY</v>
      </c>
      <c r="BI497" t="str">
        <f>VLOOKUP(H497,Sheet2!$A$1:$B$270,2,FALSE)</f>
        <v>SURABAYA SELATAN</v>
      </c>
    </row>
    <row r="498" spans="1:61">
      <c r="A498">
        <v>497</v>
      </c>
      <c r="B498">
        <v>1002512014</v>
      </c>
      <c r="C498">
        <v>3</v>
      </c>
      <c r="D498" t="s">
        <v>38</v>
      </c>
      <c r="E498">
        <v>5</v>
      </c>
      <c r="F498" t="s">
        <v>90</v>
      </c>
      <c r="G498" t="s">
        <v>98</v>
      </c>
      <c r="H498" t="s">
        <v>303</v>
      </c>
      <c r="I498" t="s">
        <v>213</v>
      </c>
      <c r="J498" t="s">
        <v>214</v>
      </c>
      <c r="K498" t="s">
        <v>149</v>
      </c>
      <c r="L498" t="s">
        <v>215</v>
      </c>
      <c r="M498" t="s">
        <v>76</v>
      </c>
      <c r="N498" t="s">
        <v>216</v>
      </c>
      <c r="O498" s="57">
        <v>46240.472175925926</v>
      </c>
      <c r="P498" s="57">
        <v>46240.836296296293</v>
      </c>
      <c r="Q498">
        <v>69359813</v>
      </c>
      <c r="S498">
        <v>152606246204</v>
      </c>
      <c r="T498" t="s">
        <v>2571</v>
      </c>
      <c r="U498" t="s">
        <v>2572</v>
      </c>
      <c r="V498" t="s">
        <v>2573</v>
      </c>
      <c r="Z498">
        <v>111.899716435584</v>
      </c>
      <c r="AA498">
        <v>-8.0913445215996394</v>
      </c>
      <c r="AB498" t="s">
        <v>2574</v>
      </c>
      <c r="AC498" t="s">
        <v>237</v>
      </c>
      <c r="AL498" t="s">
        <v>218</v>
      </c>
      <c r="AM498" t="s">
        <v>2575</v>
      </c>
      <c r="AN498" t="s">
        <v>6</v>
      </c>
      <c r="AO498" s="57">
        <v>46181.476226851853</v>
      </c>
      <c r="AP498" s="57">
        <v>46241.333333333336</v>
      </c>
      <c r="AR498" t="s">
        <v>219</v>
      </c>
      <c r="AS498" t="s">
        <v>98</v>
      </c>
      <c r="AT498" t="s">
        <v>231</v>
      </c>
      <c r="AU498">
        <v>20260806</v>
      </c>
      <c r="AV498" t="s">
        <v>222</v>
      </c>
      <c r="AW498" t="s">
        <v>1056</v>
      </c>
      <c r="AX498" t="s">
        <v>223</v>
      </c>
      <c r="BA498" s="57">
        <v>46241.333333333336</v>
      </c>
      <c r="BB498" t="s">
        <v>2575</v>
      </c>
      <c r="BC498">
        <v>2026</v>
      </c>
      <c r="BD498">
        <v>8</v>
      </c>
      <c r="BE498">
        <v>6</v>
      </c>
      <c r="BF498" s="6">
        <f t="shared" si="21"/>
        <v>46240</v>
      </c>
      <c r="BG498">
        <f t="shared" si="22"/>
        <v>-1.3333333333357587</v>
      </c>
      <c r="BH498" t="str">
        <f t="shared" si="23"/>
        <v>COMPLY</v>
      </c>
      <c r="BI498" t="str">
        <f>VLOOKUP(H498,Sheet2!$A$1:$B$270,2,FALSE)</f>
        <v>BLITAR</v>
      </c>
    </row>
    <row r="499" spans="1:61">
      <c r="A499">
        <v>498</v>
      </c>
      <c r="B499">
        <v>1002516404</v>
      </c>
      <c r="C499">
        <v>3</v>
      </c>
      <c r="D499" t="s">
        <v>45</v>
      </c>
      <c r="E499">
        <v>5</v>
      </c>
      <c r="F499" t="s">
        <v>211</v>
      </c>
      <c r="G499" t="s">
        <v>110</v>
      </c>
      <c r="H499" t="s">
        <v>457</v>
      </c>
      <c r="I499" t="s">
        <v>213</v>
      </c>
      <c r="J499" t="s">
        <v>214</v>
      </c>
      <c r="K499" t="s">
        <v>149</v>
      </c>
      <c r="M499" t="s">
        <v>225</v>
      </c>
      <c r="N499" t="s">
        <v>216</v>
      </c>
      <c r="O499" s="57">
        <v>46243.473240740743</v>
      </c>
      <c r="P499" s="57">
        <v>46245.337280092594</v>
      </c>
      <c r="Q499">
        <v>69361794</v>
      </c>
      <c r="S499">
        <v>172610305461</v>
      </c>
      <c r="T499" t="s">
        <v>5202</v>
      </c>
      <c r="U499" t="s">
        <v>5203</v>
      </c>
      <c r="V499" t="s">
        <v>6550</v>
      </c>
      <c r="Z499">
        <v>119.012289182055</v>
      </c>
      <c r="AA499">
        <v>-8.5878288891298205</v>
      </c>
      <c r="AB499" t="s">
        <v>5204</v>
      </c>
      <c r="AC499" t="s">
        <v>5205</v>
      </c>
      <c r="AL499" t="s">
        <v>218</v>
      </c>
      <c r="AM499" t="s">
        <v>6551</v>
      </c>
      <c r="AN499" t="s">
        <v>6</v>
      </c>
      <c r="AO499" s="57">
        <v>46273.475694444445</v>
      </c>
      <c r="AP499" s="57">
        <v>46245.333333333336</v>
      </c>
      <c r="AR499" t="s">
        <v>18</v>
      </c>
      <c r="AS499" t="s">
        <v>988</v>
      </c>
      <c r="AT499" t="s">
        <v>231</v>
      </c>
      <c r="AV499" t="s">
        <v>227</v>
      </c>
      <c r="AW499" t="s">
        <v>565</v>
      </c>
      <c r="AX499" t="s">
        <v>223</v>
      </c>
      <c r="BA499" s="57">
        <v>46245.333333333336</v>
      </c>
      <c r="BB499" t="s">
        <v>6551</v>
      </c>
      <c r="BF499" s="6" t="e">
        <f t="shared" si="21"/>
        <v>#NUM!</v>
      </c>
      <c r="BG499" t="e">
        <f t="shared" si="22"/>
        <v>#NUM!</v>
      </c>
      <c r="BH499" t="e">
        <f t="shared" si="23"/>
        <v>#NUM!</v>
      </c>
      <c r="BI499" t="str">
        <f>VLOOKUP(H499,Sheet2!$A$1:$B$270,2,FALSE)</f>
        <v>BIMA</v>
      </c>
    </row>
    <row r="500" spans="1:61">
      <c r="A500">
        <v>499</v>
      </c>
      <c r="B500">
        <v>1002514427</v>
      </c>
      <c r="C500">
        <v>3</v>
      </c>
      <c r="D500" t="s">
        <v>59</v>
      </c>
      <c r="E500">
        <v>4</v>
      </c>
      <c r="F500" t="s">
        <v>224</v>
      </c>
      <c r="G500" t="s">
        <v>621</v>
      </c>
      <c r="H500" t="s">
        <v>4592</v>
      </c>
      <c r="I500" t="s">
        <v>213</v>
      </c>
      <c r="J500" t="s">
        <v>214</v>
      </c>
      <c r="K500" t="s">
        <v>149</v>
      </c>
      <c r="L500" t="s">
        <v>215</v>
      </c>
      <c r="M500" t="s">
        <v>76</v>
      </c>
      <c r="N500" t="s">
        <v>216</v>
      </c>
      <c r="O500" s="57">
        <v>46241.495104166665</v>
      </c>
      <c r="P500" s="57">
        <v>46242.483877314815</v>
      </c>
      <c r="Q500">
        <v>69360685</v>
      </c>
      <c r="S500">
        <v>146389104313</v>
      </c>
      <c r="T500" t="s">
        <v>5206</v>
      </c>
      <c r="U500" t="s">
        <v>5207</v>
      </c>
      <c r="V500" t="s">
        <v>5208</v>
      </c>
      <c r="Z500">
        <v>109.20383959999999</v>
      </c>
      <c r="AA500">
        <v>-7.5618238</v>
      </c>
      <c r="AB500" t="s">
        <v>5209</v>
      </c>
      <c r="AC500" t="s">
        <v>237</v>
      </c>
      <c r="AL500" t="s">
        <v>218</v>
      </c>
      <c r="AM500" t="s">
        <v>5210</v>
      </c>
      <c r="AN500" t="s">
        <v>6</v>
      </c>
      <c r="AO500" s="57">
        <v>46211.496574074074</v>
      </c>
      <c r="AP500" s="57">
        <v>46242.333333333336</v>
      </c>
      <c r="AR500" t="s">
        <v>219</v>
      </c>
      <c r="AS500" t="s">
        <v>641</v>
      </c>
      <c r="AT500" t="s">
        <v>231</v>
      </c>
      <c r="AU500">
        <v>20260808</v>
      </c>
      <c r="AV500" t="s">
        <v>222</v>
      </c>
      <c r="AW500" t="s">
        <v>1056</v>
      </c>
      <c r="AX500" t="s">
        <v>223</v>
      </c>
      <c r="BA500" s="57">
        <v>46242.333333333336</v>
      </c>
      <c r="BB500" t="s">
        <v>5210</v>
      </c>
      <c r="BC500">
        <v>2026</v>
      </c>
      <c r="BD500">
        <v>8</v>
      </c>
      <c r="BE500">
        <v>8</v>
      </c>
      <c r="BF500" s="6">
        <f t="shared" si="21"/>
        <v>46242</v>
      </c>
      <c r="BG500">
        <f t="shared" si="22"/>
        <v>-0.33333333333575865</v>
      </c>
      <c r="BH500" t="str">
        <f t="shared" si="23"/>
        <v>COMPLY</v>
      </c>
      <c r="BI500" t="e">
        <f>VLOOKUP(H500,Sheet2!$A$1:$B$270,2,FALSE)</f>
        <v>#N/A</v>
      </c>
    </row>
    <row r="501" spans="1:61">
      <c r="A501">
        <v>500</v>
      </c>
      <c r="B501">
        <v>1002506290</v>
      </c>
      <c r="C501">
        <v>3</v>
      </c>
      <c r="D501" t="s">
        <v>38</v>
      </c>
      <c r="E501">
        <v>5</v>
      </c>
      <c r="F501" t="s">
        <v>92</v>
      </c>
      <c r="G501" t="s">
        <v>97</v>
      </c>
      <c r="H501" t="s">
        <v>352</v>
      </c>
      <c r="I501" t="s">
        <v>213</v>
      </c>
      <c r="J501" t="s">
        <v>214</v>
      </c>
      <c r="K501" t="s">
        <v>149</v>
      </c>
      <c r="L501" t="s">
        <v>215</v>
      </c>
      <c r="M501" t="s">
        <v>76</v>
      </c>
      <c r="N501" t="s">
        <v>216</v>
      </c>
      <c r="O501" s="57">
        <v>46237.611770833333</v>
      </c>
      <c r="P501" s="57">
        <v>46238.552129629628</v>
      </c>
      <c r="Q501">
        <v>69357654</v>
      </c>
      <c r="S501">
        <v>152648206870</v>
      </c>
      <c r="T501" t="s">
        <v>2576</v>
      </c>
      <c r="U501" t="s">
        <v>2577</v>
      </c>
      <c r="V501" t="s">
        <v>2578</v>
      </c>
      <c r="Z501">
        <v>111.773783063468</v>
      </c>
      <c r="AA501">
        <v>-6.8162836291817799</v>
      </c>
      <c r="AB501" t="s">
        <v>2579</v>
      </c>
      <c r="AC501" t="s">
        <v>237</v>
      </c>
      <c r="AL501" t="s">
        <v>218</v>
      </c>
      <c r="AM501" t="s">
        <v>2580</v>
      </c>
      <c r="AN501" t="s">
        <v>6</v>
      </c>
      <c r="AO501" s="57">
        <v>46089.621736111112</v>
      </c>
      <c r="AP501" s="57">
        <v>46239.625</v>
      </c>
      <c r="AR501" t="s">
        <v>219</v>
      </c>
      <c r="AS501" t="s">
        <v>927</v>
      </c>
      <c r="AT501" t="s">
        <v>231</v>
      </c>
      <c r="AU501">
        <v>20260804</v>
      </c>
      <c r="AV501" t="s">
        <v>222</v>
      </c>
      <c r="AW501" t="s">
        <v>1060</v>
      </c>
      <c r="AX501" t="s">
        <v>223</v>
      </c>
      <c r="BA501" s="57">
        <v>46239.625</v>
      </c>
      <c r="BB501" t="s">
        <v>2580</v>
      </c>
      <c r="BC501">
        <v>2026</v>
      </c>
      <c r="BD501">
        <v>8</v>
      </c>
      <c r="BE501">
        <v>4</v>
      </c>
      <c r="BF501" s="6">
        <f t="shared" si="21"/>
        <v>46238</v>
      </c>
      <c r="BG501">
        <f t="shared" si="22"/>
        <v>-1.625</v>
      </c>
      <c r="BH501" t="str">
        <f t="shared" si="23"/>
        <v>COMPLY</v>
      </c>
      <c r="BI501" t="str">
        <f>VLOOKUP(H501,Sheet2!$A$1:$B$270,2,FALSE)</f>
        <v>BOJONEGORO</v>
      </c>
    </row>
    <row r="502" spans="1:61">
      <c r="A502">
        <v>501</v>
      </c>
      <c r="B502">
        <v>1002512070</v>
      </c>
      <c r="C502">
        <v>3</v>
      </c>
      <c r="D502" t="s">
        <v>55</v>
      </c>
      <c r="E502">
        <v>5</v>
      </c>
      <c r="F502" t="s">
        <v>267</v>
      </c>
      <c r="G502" t="s">
        <v>123</v>
      </c>
      <c r="H502" t="s">
        <v>295</v>
      </c>
      <c r="I502" t="s">
        <v>213</v>
      </c>
      <c r="J502" t="s">
        <v>214</v>
      </c>
      <c r="K502" t="s">
        <v>149</v>
      </c>
      <c r="L502" t="s">
        <v>215</v>
      </c>
      <c r="M502" t="s">
        <v>76</v>
      </c>
      <c r="N502" t="s">
        <v>216</v>
      </c>
      <c r="O502" s="57">
        <v>46240.480509259258</v>
      </c>
      <c r="P502" s="57">
        <v>46240.721504629626</v>
      </c>
      <c r="Q502">
        <v>69359824</v>
      </c>
      <c r="S502">
        <v>152401227334</v>
      </c>
      <c r="T502" t="s">
        <v>2581</v>
      </c>
      <c r="U502" t="s">
        <v>2582</v>
      </c>
      <c r="V502" t="s">
        <v>2583</v>
      </c>
      <c r="Z502">
        <v>112.72704999893899</v>
      </c>
      <c r="AA502">
        <v>-7.2329230407138203</v>
      </c>
      <c r="AB502" t="s">
        <v>2584</v>
      </c>
      <c r="AC502" t="s">
        <v>217</v>
      </c>
      <c r="AL502" t="s">
        <v>218</v>
      </c>
      <c r="AM502" t="s">
        <v>2585</v>
      </c>
      <c r="AN502" t="s">
        <v>6</v>
      </c>
      <c r="AO502" s="57">
        <v>46181.486018518517</v>
      </c>
      <c r="AP502" s="57">
        <v>46245.333333333336</v>
      </c>
      <c r="AR502" t="s">
        <v>219</v>
      </c>
      <c r="AS502" t="s">
        <v>277</v>
      </c>
      <c r="AT502" t="s">
        <v>221</v>
      </c>
      <c r="AU502">
        <v>20260806</v>
      </c>
      <c r="AV502" t="s">
        <v>222</v>
      </c>
      <c r="AW502" t="s">
        <v>1026</v>
      </c>
      <c r="AX502" t="s">
        <v>223</v>
      </c>
      <c r="BA502" s="57">
        <v>46245.333333333336</v>
      </c>
      <c r="BB502" t="s">
        <v>2585</v>
      </c>
      <c r="BC502">
        <v>2026</v>
      </c>
      <c r="BD502">
        <v>8</v>
      </c>
      <c r="BE502">
        <v>6</v>
      </c>
      <c r="BF502" s="6">
        <f t="shared" si="21"/>
        <v>46240</v>
      </c>
      <c r="BG502">
        <f t="shared" si="22"/>
        <v>-5.3333333333357587</v>
      </c>
      <c r="BH502" t="str">
        <f t="shared" si="23"/>
        <v>COMPLY</v>
      </c>
      <c r="BI502" t="str">
        <f>VLOOKUP(H502,Sheet2!$A$1:$B$270,2,FALSE)</f>
        <v>SURABAYA UTARA</v>
      </c>
    </row>
    <row r="503" spans="1:61">
      <c r="A503">
        <v>502</v>
      </c>
      <c r="B503">
        <v>1002506644</v>
      </c>
      <c r="C503">
        <v>3</v>
      </c>
      <c r="D503" t="s">
        <v>49</v>
      </c>
      <c r="E503">
        <v>4</v>
      </c>
      <c r="F503" t="s">
        <v>247</v>
      </c>
      <c r="G503" t="s">
        <v>326</v>
      </c>
      <c r="H503" t="s">
        <v>972</v>
      </c>
      <c r="I503" t="s">
        <v>213</v>
      </c>
      <c r="J503" t="s">
        <v>214</v>
      </c>
      <c r="K503" t="s">
        <v>149</v>
      </c>
      <c r="L503" t="s">
        <v>215</v>
      </c>
      <c r="M503" t="s">
        <v>76</v>
      </c>
      <c r="N503" t="s">
        <v>216</v>
      </c>
      <c r="O503" s="57">
        <v>46237.824282407404</v>
      </c>
      <c r="P503" s="57">
        <v>46238.583564814813</v>
      </c>
      <c r="Q503">
        <v>69357851</v>
      </c>
      <c r="S503">
        <v>141411106511</v>
      </c>
      <c r="T503" t="s">
        <v>2586</v>
      </c>
      <c r="U503" t="s">
        <v>2587</v>
      </c>
      <c r="V503" t="s">
        <v>2588</v>
      </c>
      <c r="Z503">
        <v>110.372911691665</v>
      </c>
      <c r="AA503">
        <v>-7.2191143791752497</v>
      </c>
      <c r="AB503" t="s">
        <v>2589</v>
      </c>
      <c r="AC503" t="s">
        <v>217</v>
      </c>
      <c r="AL503" t="s">
        <v>218</v>
      </c>
      <c r="AM503" t="s">
        <v>2590</v>
      </c>
      <c r="AN503" t="s">
        <v>6</v>
      </c>
      <c r="AO503" s="57">
        <v>46089.829675925925</v>
      </c>
      <c r="AP503" s="57">
        <v>46239.333333333336</v>
      </c>
      <c r="AR503" t="s">
        <v>219</v>
      </c>
      <c r="AS503" t="s">
        <v>613</v>
      </c>
      <c r="AT503" t="s">
        <v>231</v>
      </c>
      <c r="AU503">
        <v>20260804</v>
      </c>
      <c r="AV503" t="s">
        <v>222</v>
      </c>
      <c r="AW503" t="s">
        <v>1061</v>
      </c>
      <c r="AX503" t="s">
        <v>223</v>
      </c>
      <c r="BA503" s="57">
        <v>46239.333333333336</v>
      </c>
      <c r="BB503" t="s">
        <v>2590</v>
      </c>
      <c r="BC503">
        <v>2026</v>
      </c>
      <c r="BD503">
        <v>8</v>
      </c>
      <c r="BE503">
        <v>4</v>
      </c>
      <c r="BF503" s="6">
        <f t="shared" si="21"/>
        <v>46238</v>
      </c>
      <c r="BG503">
        <f t="shared" si="22"/>
        <v>-1.3333333333357587</v>
      </c>
      <c r="BH503" t="str">
        <f t="shared" si="23"/>
        <v>COMPLY</v>
      </c>
      <c r="BI503" t="e">
        <f>VLOOKUP(H503,Sheet2!$A$1:$B$270,2,FALSE)</f>
        <v>#N/A</v>
      </c>
    </row>
    <row r="504" spans="1:61">
      <c r="A504">
        <v>503</v>
      </c>
      <c r="B504">
        <v>1002510105</v>
      </c>
      <c r="C504">
        <v>3</v>
      </c>
      <c r="D504" t="s">
        <v>51</v>
      </c>
      <c r="E504">
        <v>4</v>
      </c>
      <c r="F504" t="s">
        <v>275</v>
      </c>
      <c r="G504" t="s">
        <v>341</v>
      </c>
      <c r="H504" t="s">
        <v>1006</v>
      </c>
      <c r="I504" t="s">
        <v>213</v>
      </c>
      <c r="J504" t="s">
        <v>214</v>
      </c>
      <c r="K504" t="s">
        <v>149</v>
      </c>
      <c r="L504" t="s">
        <v>215</v>
      </c>
      <c r="M504" t="s">
        <v>76</v>
      </c>
      <c r="N504" t="s">
        <v>216</v>
      </c>
      <c r="O504" s="57">
        <v>46239.458287037036</v>
      </c>
      <c r="P504" s="57">
        <v>46240.393680555557</v>
      </c>
      <c r="Q504">
        <v>69358944</v>
      </c>
      <c r="S504">
        <v>141569115688</v>
      </c>
      <c r="T504" t="s">
        <v>2595</v>
      </c>
      <c r="U504" t="s">
        <v>2596</v>
      </c>
      <c r="V504" t="s">
        <v>2597</v>
      </c>
      <c r="Z504">
        <v>111.41995931855</v>
      </c>
      <c r="AA504">
        <v>-6.9986560561332603</v>
      </c>
      <c r="AB504" t="s">
        <v>2598</v>
      </c>
      <c r="AC504" t="s">
        <v>237</v>
      </c>
      <c r="AL504" t="s">
        <v>218</v>
      </c>
      <c r="AM504" t="s">
        <v>1503</v>
      </c>
      <c r="AN504" t="s">
        <v>6</v>
      </c>
      <c r="AO504" s="57">
        <v>46150.475636574076</v>
      </c>
      <c r="AP504" s="57">
        <v>46240.333333333336</v>
      </c>
      <c r="AR504" t="s">
        <v>219</v>
      </c>
      <c r="AS504" t="s">
        <v>220</v>
      </c>
      <c r="AT504" t="s">
        <v>231</v>
      </c>
      <c r="AU504">
        <v>20260806</v>
      </c>
      <c r="AV504" t="s">
        <v>222</v>
      </c>
      <c r="AW504" t="s">
        <v>1069</v>
      </c>
      <c r="AX504" t="s">
        <v>223</v>
      </c>
      <c r="BA504" s="57">
        <v>46240.333333333336</v>
      </c>
      <c r="BB504" t="s">
        <v>1503</v>
      </c>
      <c r="BC504">
        <v>2026</v>
      </c>
      <c r="BD504">
        <v>8</v>
      </c>
      <c r="BE504">
        <v>6</v>
      </c>
      <c r="BF504" s="6">
        <f t="shared" si="21"/>
        <v>46240</v>
      </c>
      <c r="BG504">
        <f t="shared" si="22"/>
        <v>-0.33333333333575865</v>
      </c>
      <c r="BH504" t="str">
        <f t="shared" si="23"/>
        <v>COMPLY</v>
      </c>
      <c r="BI504" t="e">
        <f>VLOOKUP(H504,Sheet2!$A$1:$B$270,2,FALSE)</f>
        <v>#N/A</v>
      </c>
    </row>
    <row r="505" spans="1:61">
      <c r="A505">
        <v>504</v>
      </c>
      <c r="B505">
        <v>1002506283</v>
      </c>
      <c r="C505">
        <v>3</v>
      </c>
      <c r="D505" t="s">
        <v>38</v>
      </c>
      <c r="E505">
        <v>5</v>
      </c>
      <c r="F505" t="s">
        <v>92</v>
      </c>
      <c r="G505" t="s">
        <v>97</v>
      </c>
      <c r="H505" t="s">
        <v>352</v>
      </c>
      <c r="I505" t="s">
        <v>213</v>
      </c>
      <c r="J505" t="s">
        <v>214</v>
      </c>
      <c r="K505" t="s">
        <v>149</v>
      </c>
      <c r="L505" t="s">
        <v>215</v>
      </c>
      <c r="M505" t="s">
        <v>76</v>
      </c>
      <c r="N505" t="s">
        <v>216</v>
      </c>
      <c r="O505" s="57">
        <v>46237.6096875</v>
      </c>
      <c r="P505" s="57">
        <v>46238.552141203705</v>
      </c>
      <c r="Q505">
        <v>69357652</v>
      </c>
      <c r="S505">
        <v>152648206869</v>
      </c>
      <c r="T505" t="s">
        <v>2591</v>
      </c>
      <c r="U505" t="s">
        <v>2577</v>
      </c>
      <c r="V505" t="s">
        <v>2592</v>
      </c>
      <c r="Z505">
        <v>111.773565067489</v>
      </c>
      <c r="AA505">
        <v>-6.8169274120077299</v>
      </c>
      <c r="AB505" t="s">
        <v>2593</v>
      </c>
      <c r="AC505" t="s">
        <v>237</v>
      </c>
      <c r="AL505" t="s">
        <v>218</v>
      </c>
      <c r="AM505" t="s">
        <v>2594</v>
      </c>
      <c r="AN505" t="s">
        <v>6</v>
      </c>
      <c r="AO505" s="57">
        <v>46089.611215277779</v>
      </c>
      <c r="AP505" s="57">
        <v>46239.333333333336</v>
      </c>
      <c r="AR505" t="s">
        <v>219</v>
      </c>
      <c r="AS505" t="s">
        <v>927</v>
      </c>
      <c r="AT505" t="s">
        <v>231</v>
      </c>
      <c r="AU505">
        <v>20260804</v>
      </c>
      <c r="AV505" t="s">
        <v>222</v>
      </c>
      <c r="AW505" t="s">
        <v>1060</v>
      </c>
      <c r="AX505" t="s">
        <v>223</v>
      </c>
      <c r="BA505" s="57">
        <v>46239.333333333336</v>
      </c>
      <c r="BB505" t="s">
        <v>2594</v>
      </c>
      <c r="BC505">
        <v>2026</v>
      </c>
      <c r="BD505">
        <v>8</v>
      </c>
      <c r="BE505">
        <v>4</v>
      </c>
      <c r="BF505" s="6">
        <f t="shared" si="21"/>
        <v>46238</v>
      </c>
      <c r="BG505">
        <f t="shared" si="22"/>
        <v>-1.3333333333357587</v>
      </c>
      <c r="BH505" t="str">
        <f t="shared" si="23"/>
        <v>COMPLY</v>
      </c>
      <c r="BI505" t="str">
        <f>VLOOKUP(H505,Sheet2!$A$1:$B$270,2,FALSE)</f>
        <v>BOJONEGORO</v>
      </c>
    </row>
    <row r="506" spans="1:61">
      <c r="A506">
        <v>505</v>
      </c>
      <c r="B506">
        <v>1002512229</v>
      </c>
      <c r="C506">
        <v>3</v>
      </c>
      <c r="D506" t="s">
        <v>45</v>
      </c>
      <c r="E506">
        <v>5</v>
      </c>
      <c r="F506" t="s">
        <v>113</v>
      </c>
      <c r="G506" t="s">
        <v>113</v>
      </c>
      <c r="H506" t="s">
        <v>325</v>
      </c>
      <c r="I506" t="s">
        <v>213</v>
      </c>
      <c r="J506" t="s">
        <v>214</v>
      </c>
      <c r="K506" t="s">
        <v>149</v>
      </c>
      <c r="L506" t="s">
        <v>215</v>
      </c>
      <c r="M506" t="s">
        <v>279</v>
      </c>
      <c r="N506" t="s">
        <v>216</v>
      </c>
      <c r="O506" s="57">
        <v>46240.51662037037</v>
      </c>
      <c r="P506" s="57">
        <v>46244.896898148145</v>
      </c>
      <c r="Q506">
        <v>69359916</v>
      </c>
      <c r="S506">
        <v>172503813554</v>
      </c>
      <c r="T506" t="s">
        <v>2599</v>
      </c>
      <c r="U506" t="s">
        <v>2600</v>
      </c>
      <c r="V506" t="s">
        <v>2601</v>
      </c>
      <c r="Z506">
        <v>123.66292249999999</v>
      </c>
      <c r="AA506">
        <v>-10.1499592</v>
      </c>
      <c r="AB506" t="s">
        <v>2602</v>
      </c>
      <c r="AC506" t="s">
        <v>237</v>
      </c>
      <c r="AL506" t="s">
        <v>218</v>
      </c>
      <c r="AM506" t="s">
        <v>2565</v>
      </c>
      <c r="AN506" t="s">
        <v>6</v>
      </c>
      <c r="AO506" s="57">
        <v>46181.517847222225</v>
      </c>
      <c r="AP506" s="57">
        <v>46241.541666666664</v>
      </c>
      <c r="AR506" t="s">
        <v>654</v>
      </c>
      <c r="AS506" t="s">
        <v>113</v>
      </c>
      <c r="AT506" t="s">
        <v>231</v>
      </c>
      <c r="AV506" t="s">
        <v>6552</v>
      </c>
      <c r="AW506" t="s">
        <v>1060</v>
      </c>
      <c r="AX506" t="s">
        <v>223</v>
      </c>
      <c r="BA506" s="57">
        <v>46241.541666666664</v>
      </c>
      <c r="BB506" t="s">
        <v>2565</v>
      </c>
      <c r="BF506" s="6" t="e">
        <f t="shared" si="21"/>
        <v>#NUM!</v>
      </c>
      <c r="BG506" t="e">
        <f t="shared" si="22"/>
        <v>#NUM!</v>
      </c>
      <c r="BH506" t="e">
        <f t="shared" si="23"/>
        <v>#NUM!</v>
      </c>
      <c r="BI506" t="str">
        <f>VLOOKUP(H506,Sheet2!$A$1:$B$270,2,FALSE)</f>
        <v>KUPANG</v>
      </c>
    </row>
    <row r="507" spans="1:61">
      <c r="A507">
        <v>506</v>
      </c>
      <c r="B507">
        <v>1002504573</v>
      </c>
      <c r="C507">
        <v>3</v>
      </c>
      <c r="D507" t="s">
        <v>55</v>
      </c>
      <c r="E507">
        <v>5</v>
      </c>
      <c r="F507" t="s">
        <v>267</v>
      </c>
      <c r="G507" t="s">
        <v>125</v>
      </c>
      <c r="H507" t="s">
        <v>419</v>
      </c>
      <c r="I507" t="s">
        <v>213</v>
      </c>
      <c r="J507" t="s">
        <v>214</v>
      </c>
      <c r="K507" t="s">
        <v>149</v>
      </c>
      <c r="L507" t="s">
        <v>215</v>
      </c>
      <c r="M507" t="s">
        <v>582</v>
      </c>
      <c r="N507" t="s">
        <v>216</v>
      </c>
      <c r="O507" s="57">
        <v>46235.557592592595</v>
      </c>
      <c r="P507" s="57">
        <v>46244.554456018515</v>
      </c>
      <c r="Q507">
        <v>69356754</v>
      </c>
      <c r="S507">
        <v>152448204119</v>
      </c>
      <c r="T507" t="s">
        <v>2603</v>
      </c>
      <c r="U507" t="s">
        <v>2604</v>
      </c>
      <c r="V507" t="s">
        <v>2605</v>
      </c>
      <c r="Z507">
        <v>112.28015474975101</v>
      </c>
      <c r="AA507">
        <v>-6.8722867450428797</v>
      </c>
      <c r="AB507" t="s">
        <v>2606</v>
      </c>
      <c r="AC507" t="s">
        <v>217</v>
      </c>
      <c r="AL507" t="s">
        <v>218</v>
      </c>
      <c r="AM507" t="s">
        <v>2607</v>
      </c>
      <c r="AN507" t="s">
        <v>6</v>
      </c>
      <c r="AO507" s="57">
        <v>46030.559328703705</v>
      </c>
      <c r="AP507" s="57">
        <v>46236.416666666664</v>
      </c>
      <c r="AQ507" t="s">
        <v>570</v>
      </c>
      <c r="AR507" t="s">
        <v>14</v>
      </c>
      <c r="AS507" t="s">
        <v>220</v>
      </c>
      <c r="AT507" t="s">
        <v>231</v>
      </c>
      <c r="AV507" t="s">
        <v>6553</v>
      </c>
      <c r="AW507" t="s">
        <v>1058</v>
      </c>
      <c r="AX507" t="s">
        <v>223</v>
      </c>
      <c r="BA507" s="57">
        <v>46236.416666666664</v>
      </c>
      <c r="BB507" t="s">
        <v>2607</v>
      </c>
      <c r="BF507" s="6" t="e">
        <f t="shared" si="21"/>
        <v>#NUM!</v>
      </c>
      <c r="BG507" t="e">
        <f t="shared" si="22"/>
        <v>#NUM!</v>
      </c>
      <c r="BH507" t="e">
        <f t="shared" si="23"/>
        <v>#NUM!</v>
      </c>
      <c r="BI507" t="str">
        <f>VLOOKUP(H507,Sheet2!$A$1:$B$270,2,FALSE)</f>
        <v>GRESIK</v>
      </c>
    </row>
    <row r="508" spans="1:61">
      <c r="A508">
        <v>507</v>
      </c>
      <c r="B508">
        <v>1002514889</v>
      </c>
      <c r="C508">
        <v>3</v>
      </c>
      <c r="D508" t="s">
        <v>55</v>
      </c>
      <c r="E508">
        <v>5</v>
      </c>
      <c r="F508" t="s">
        <v>228</v>
      </c>
      <c r="G508" t="s">
        <v>127</v>
      </c>
      <c r="H508" t="s">
        <v>229</v>
      </c>
      <c r="I508" t="s">
        <v>213</v>
      </c>
      <c r="J508" t="s">
        <v>214</v>
      </c>
      <c r="K508" t="s">
        <v>149</v>
      </c>
      <c r="L508" t="s">
        <v>215</v>
      </c>
      <c r="M508" t="s">
        <v>76</v>
      </c>
      <c r="N508" t="s">
        <v>216</v>
      </c>
      <c r="O508" s="57">
        <v>46241.612476851849</v>
      </c>
      <c r="P508" s="57">
        <v>46242.558483796296</v>
      </c>
      <c r="Q508">
        <v>69360905</v>
      </c>
      <c r="S508">
        <v>152426928033</v>
      </c>
      <c r="T508" t="s">
        <v>5211</v>
      </c>
      <c r="U508" t="s">
        <v>5212</v>
      </c>
      <c r="V508" t="s">
        <v>5213</v>
      </c>
      <c r="Z508">
        <v>113.398786112666</v>
      </c>
      <c r="AA508">
        <v>-7.1180090015280504</v>
      </c>
      <c r="AB508" t="s">
        <v>5214</v>
      </c>
      <c r="AC508" t="s">
        <v>217</v>
      </c>
      <c r="AL508" t="s">
        <v>218</v>
      </c>
      <c r="AM508" t="s">
        <v>5215</v>
      </c>
      <c r="AN508" t="s">
        <v>6</v>
      </c>
      <c r="AO508" s="57">
        <v>46211.622291666667</v>
      </c>
      <c r="AP508" s="57">
        <v>46242.541666666664</v>
      </c>
      <c r="AR508" t="s">
        <v>219</v>
      </c>
      <c r="AS508" t="s">
        <v>127</v>
      </c>
      <c r="AT508" t="s">
        <v>221</v>
      </c>
      <c r="AU508">
        <v>20260808</v>
      </c>
      <c r="AV508" t="s">
        <v>222</v>
      </c>
      <c r="AW508" t="s">
        <v>989</v>
      </c>
      <c r="AX508" t="s">
        <v>223</v>
      </c>
      <c r="BA508" s="57">
        <v>46242.541666666664</v>
      </c>
      <c r="BB508" t="s">
        <v>5215</v>
      </c>
      <c r="BC508">
        <v>2026</v>
      </c>
      <c r="BD508">
        <v>8</v>
      </c>
      <c r="BE508">
        <v>8</v>
      </c>
      <c r="BF508" s="6">
        <f t="shared" si="21"/>
        <v>46242</v>
      </c>
      <c r="BG508">
        <f t="shared" si="22"/>
        <v>-0.54166666666424135</v>
      </c>
      <c r="BH508" t="str">
        <f t="shared" si="23"/>
        <v>COMPLY</v>
      </c>
      <c r="BI508" t="str">
        <f>VLOOKUP(H508,Sheet2!$A$1:$B$270,2,FALSE)</f>
        <v>MADURA</v>
      </c>
    </row>
    <row r="509" spans="1:61">
      <c r="A509">
        <v>508</v>
      </c>
      <c r="B509">
        <v>1002509526</v>
      </c>
      <c r="C509">
        <v>3</v>
      </c>
      <c r="D509" t="s">
        <v>38</v>
      </c>
      <c r="E509">
        <v>5</v>
      </c>
      <c r="F509" t="s">
        <v>92</v>
      </c>
      <c r="G509" t="s">
        <v>94</v>
      </c>
      <c r="H509" t="s">
        <v>454</v>
      </c>
      <c r="I509" t="s">
        <v>213</v>
      </c>
      <c r="J509" t="s">
        <v>214</v>
      </c>
      <c r="K509" t="s">
        <v>149</v>
      </c>
      <c r="L509" t="s">
        <v>215</v>
      </c>
      <c r="M509" t="s">
        <v>76</v>
      </c>
      <c r="N509" t="s">
        <v>216</v>
      </c>
      <c r="O509" s="57">
        <v>46239.340937499997</v>
      </c>
      <c r="P509" s="57">
        <v>46239.854814814818</v>
      </c>
      <c r="Q509">
        <v>69358722</v>
      </c>
      <c r="S509">
        <v>152635205068</v>
      </c>
      <c r="T509" t="s">
        <v>2608</v>
      </c>
      <c r="U509" t="s">
        <v>2609</v>
      </c>
      <c r="V509" t="s">
        <v>2610</v>
      </c>
      <c r="Z509">
        <v>111.207784949098</v>
      </c>
      <c r="AA509">
        <v>-7.4987047736103003</v>
      </c>
      <c r="AB509" t="s">
        <v>2611</v>
      </c>
      <c r="AC509" t="s">
        <v>237</v>
      </c>
      <c r="AL509" t="s">
        <v>218</v>
      </c>
      <c r="AM509" t="s">
        <v>1503</v>
      </c>
      <c r="AN509" t="s">
        <v>6</v>
      </c>
      <c r="AO509" s="57">
        <v>46150.351134259261</v>
      </c>
      <c r="AP509" s="57">
        <v>46240.333333333336</v>
      </c>
      <c r="AR509" t="s">
        <v>219</v>
      </c>
      <c r="AS509" t="s">
        <v>220</v>
      </c>
      <c r="AT509" t="s">
        <v>231</v>
      </c>
      <c r="AU509">
        <v>20260805</v>
      </c>
      <c r="AV509" t="s">
        <v>222</v>
      </c>
      <c r="AW509" t="s">
        <v>1064</v>
      </c>
      <c r="AX509" t="s">
        <v>223</v>
      </c>
      <c r="BA509" s="57">
        <v>46240.333333333336</v>
      </c>
      <c r="BB509" t="s">
        <v>1503</v>
      </c>
      <c r="BC509">
        <v>2026</v>
      </c>
      <c r="BD509">
        <v>8</v>
      </c>
      <c r="BE509">
        <v>5</v>
      </c>
      <c r="BF509" s="6">
        <f t="shared" si="21"/>
        <v>46239</v>
      </c>
      <c r="BG509">
        <f t="shared" si="22"/>
        <v>-1.3333333333357587</v>
      </c>
      <c r="BH509" t="str">
        <f t="shared" si="23"/>
        <v>COMPLY</v>
      </c>
      <c r="BI509" t="str">
        <f>VLOOKUP(H509,Sheet2!$A$1:$B$270,2,FALSE)</f>
        <v>MADIUN</v>
      </c>
    </row>
    <row r="510" spans="1:61">
      <c r="A510">
        <v>509</v>
      </c>
      <c r="B510">
        <v>1002518504</v>
      </c>
      <c r="C510">
        <v>3</v>
      </c>
      <c r="D510" t="s">
        <v>49</v>
      </c>
      <c r="E510">
        <v>4</v>
      </c>
      <c r="F510" t="s">
        <v>247</v>
      </c>
      <c r="G510" t="s">
        <v>248</v>
      </c>
      <c r="H510" t="s">
        <v>960</v>
      </c>
      <c r="I510" t="s">
        <v>213</v>
      </c>
      <c r="J510" t="s">
        <v>214</v>
      </c>
      <c r="K510" t="s">
        <v>149</v>
      </c>
      <c r="L510" t="s">
        <v>215</v>
      </c>
      <c r="M510" t="s">
        <v>240</v>
      </c>
      <c r="N510" t="s">
        <v>216</v>
      </c>
      <c r="O510" s="57">
        <v>46244.693020833336</v>
      </c>
      <c r="P510" s="57">
        <v>46244.694456018522</v>
      </c>
      <c r="Q510">
        <v>69362727</v>
      </c>
      <c r="S510">
        <v>142406122714</v>
      </c>
      <c r="T510" t="s">
        <v>6554</v>
      </c>
      <c r="U510" t="s">
        <v>6555</v>
      </c>
      <c r="V510" t="s">
        <v>6556</v>
      </c>
      <c r="Z510">
        <v>110.413222</v>
      </c>
      <c r="AA510">
        <v>-6.9748890000000001</v>
      </c>
      <c r="AB510" t="s">
        <v>6557</v>
      </c>
      <c r="AC510" t="s">
        <v>237</v>
      </c>
      <c r="AL510" t="s">
        <v>218</v>
      </c>
      <c r="AM510" t="s">
        <v>6353</v>
      </c>
      <c r="AN510" t="s">
        <v>6</v>
      </c>
      <c r="AO510" s="57">
        <v>46303.694282407407</v>
      </c>
      <c r="AP510" s="57">
        <v>46245.541666666664</v>
      </c>
      <c r="AR510" t="s">
        <v>241</v>
      </c>
      <c r="AS510" t="s">
        <v>634</v>
      </c>
      <c r="AT510" t="s">
        <v>231</v>
      </c>
      <c r="AV510" t="s">
        <v>240</v>
      </c>
      <c r="AW510" t="s">
        <v>238</v>
      </c>
      <c r="AX510" t="s">
        <v>223</v>
      </c>
      <c r="BA510" s="57">
        <v>46245.541666666664</v>
      </c>
      <c r="BB510" t="s">
        <v>6353</v>
      </c>
      <c r="BF510" s="6" t="e">
        <f t="shared" si="21"/>
        <v>#NUM!</v>
      </c>
      <c r="BG510" t="e">
        <f t="shared" si="22"/>
        <v>#NUM!</v>
      </c>
      <c r="BH510" t="e">
        <f t="shared" si="23"/>
        <v>#NUM!</v>
      </c>
      <c r="BI510" t="e">
        <f>VLOOKUP(H510,Sheet2!$A$1:$B$270,2,FALSE)</f>
        <v>#N/A</v>
      </c>
    </row>
    <row r="511" spans="1:61">
      <c r="A511">
        <v>510</v>
      </c>
      <c r="B511">
        <v>1002514033</v>
      </c>
      <c r="C511">
        <v>3</v>
      </c>
      <c r="D511" t="s">
        <v>38</v>
      </c>
      <c r="E511">
        <v>5</v>
      </c>
      <c r="F511" t="s">
        <v>90</v>
      </c>
      <c r="G511" t="s">
        <v>98</v>
      </c>
      <c r="H511" t="s">
        <v>303</v>
      </c>
      <c r="I511" t="s">
        <v>213</v>
      </c>
      <c r="J511" t="s">
        <v>214</v>
      </c>
      <c r="K511" t="s">
        <v>149</v>
      </c>
      <c r="L511" t="s">
        <v>215</v>
      </c>
      <c r="M511" t="s">
        <v>76</v>
      </c>
      <c r="N511" t="s">
        <v>216</v>
      </c>
      <c r="O511" s="57">
        <v>46241.424953703703</v>
      </c>
      <c r="P511" s="57">
        <v>46242.772037037037</v>
      </c>
      <c r="Q511">
        <v>69360519</v>
      </c>
      <c r="S511">
        <v>152606246396</v>
      </c>
      <c r="T511" t="s">
        <v>5216</v>
      </c>
      <c r="U511" t="s">
        <v>5217</v>
      </c>
      <c r="V511" t="s">
        <v>5218</v>
      </c>
      <c r="Z511">
        <v>111.892640599999</v>
      </c>
      <c r="AA511">
        <v>-8.1282428105297004</v>
      </c>
      <c r="AB511" t="s">
        <v>5219</v>
      </c>
      <c r="AC511" t="s">
        <v>237</v>
      </c>
      <c r="AL511" t="s">
        <v>218</v>
      </c>
      <c r="AM511" t="s">
        <v>5220</v>
      </c>
      <c r="AN511" t="s">
        <v>6</v>
      </c>
      <c r="AO511" s="57">
        <v>46211.434212962966</v>
      </c>
      <c r="AP511" s="57">
        <v>46242.333333333336</v>
      </c>
      <c r="AR511" t="s">
        <v>219</v>
      </c>
      <c r="AS511" t="s">
        <v>98</v>
      </c>
      <c r="AT511" t="s">
        <v>231</v>
      </c>
      <c r="AU511">
        <v>20260808</v>
      </c>
      <c r="AV511" t="s">
        <v>222</v>
      </c>
      <c r="AW511" t="s">
        <v>1056</v>
      </c>
      <c r="AX511" t="s">
        <v>223</v>
      </c>
      <c r="BA511" s="57">
        <v>46242.333333333336</v>
      </c>
      <c r="BB511" t="s">
        <v>5220</v>
      </c>
      <c r="BC511">
        <v>2026</v>
      </c>
      <c r="BD511">
        <v>8</v>
      </c>
      <c r="BE511">
        <v>8</v>
      </c>
      <c r="BF511" s="6">
        <f t="shared" si="21"/>
        <v>46242</v>
      </c>
      <c r="BG511">
        <f t="shared" si="22"/>
        <v>-0.33333333333575865</v>
      </c>
      <c r="BH511" t="str">
        <f t="shared" si="23"/>
        <v>COMPLY</v>
      </c>
      <c r="BI511" t="str">
        <f>VLOOKUP(H511,Sheet2!$A$1:$B$270,2,FALSE)</f>
        <v>BLITAR</v>
      </c>
    </row>
    <row r="512" spans="1:61">
      <c r="A512">
        <v>511</v>
      </c>
      <c r="B512">
        <v>1002517389</v>
      </c>
      <c r="C512">
        <v>3</v>
      </c>
      <c r="D512" t="s">
        <v>51</v>
      </c>
      <c r="E512">
        <v>4</v>
      </c>
      <c r="F512" t="s">
        <v>275</v>
      </c>
      <c r="G512" t="s">
        <v>297</v>
      </c>
      <c r="H512" t="s">
        <v>928</v>
      </c>
      <c r="I512" t="s">
        <v>213</v>
      </c>
      <c r="J512" t="s">
        <v>214</v>
      </c>
      <c r="K512" t="s">
        <v>149</v>
      </c>
      <c r="L512" t="s">
        <v>215</v>
      </c>
      <c r="M512" t="s">
        <v>225</v>
      </c>
      <c r="N512" t="s">
        <v>216</v>
      </c>
      <c r="O512" s="57">
        <v>46244.470092592594</v>
      </c>
      <c r="P512" s="57">
        <v>46245.337476851855</v>
      </c>
      <c r="Q512">
        <v>69362273</v>
      </c>
      <c r="S512">
        <v>142551119478</v>
      </c>
      <c r="T512" t="s">
        <v>6558</v>
      </c>
      <c r="U512" t="s">
        <v>6559</v>
      </c>
      <c r="V512" t="s">
        <v>6560</v>
      </c>
      <c r="Z512">
        <v>111.07025520000001</v>
      </c>
      <c r="AA512">
        <v>-6.6898314999999897</v>
      </c>
      <c r="AB512" t="s">
        <v>6561</v>
      </c>
      <c r="AC512" t="s">
        <v>237</v>
      </c>
      <c r="AL512" t="s">
        <v>218</v>
      </c>
      <c r="AM512" t="s">
        <v>6373</v>
      </c>
      <c r="AN512" t="s">
        <v>6</v>
      </c>
      <c r="AO512" s="57">
        <v>46303.486157407409</v>
      </c>
      <c r="AP512" s="57">
        <v>46245.333333333336</v>
      </c>
      <c r="AR512" t="s">
        <v>18</v>
      </c>
      <c r="AS512" t="s">
        <v>220</v>
      </c>
      <c r="AT512" t="s">
        <v>231</v>
      </c>
      <c r="AV512" t="s">
        <v>227</v>
      </c>
      <c r="AW512" t="s">
        <v>1066</v>
      </c>
      <c r="AX512" t="s">
        <v>223</v>
      </c>
      <c r="BA512" s="57">
        <v>46245.333333333336</v>
      </c>
      <c r="BB512" t="s">
        <v>6373</v>
      </c>
      <c r="BF512" s="6" t="e">
        <f t="shared" si="21"/>
        <v>#NUM!</v>
      </c>
      <c r="BG512" t="e">
        <f t="shared" si="22"/>
        <v>#NUM!</v>
      </c>
      <c r="BH512" t="e">
        <f t="shared" si="23"/>
        <v>#NUM!</v>
      </c>
      <c r="BI512" t="e">
        <f>VLOOKUP(H512,Sheet2!$A$1:$B$270,2,FALSE)</f>
        <v>#N/A</v>
      </c>
    </row>
    <row r="513" spans="1:61">
      <c r="A513">
        <v>512</v>
      </c>
      <c r="B513">
        <v>1002515934</v>
      </c>
      <c r="C513">
        <v>3</v>
      </c>
      <c r="D513" t="s">
        <v>55</v>
      </c>
      <c r="E513">
        <v>5</v>
      </c>
      <c r="F513" t="s">
        <v>267</v>
      </c>
      <c r="G513" t="s">
        <v>122</v>
      </c>
      <c r="H513" t="s">
        <v>357</v>
      </c>
      <c r="I513" t="s">
        <v>213</v>
      </c>
      <c r="J513" t="s">
        <v>214</v>
      </c>
      <c r="K513" t="s">
        <v>149</v>
      </c>
      <c r="M513" t="s">
        <v>279</v>
      </c>
      <c r="N513" t="s">
        <v>216</v>
      </c>
      <c r="O513" s="57">
        <v>46242.553912037038</v>
      </c>
      <c r="P513" s="57">
        <v>46244.680775462963</v>
      </c>
      <c r="Q513">
        <v>69361454</v>
      </c>
      <c r="S513">
        <v>152421260984</v>
      </c>
      <c r="T513" t="s">
        <v>5221</v>
      </c>
      <c r="U513" t="s">
        <v>5222</v>
      </c>
      <c r="V513" t="s">
        <v>5223</v>
      </c>
      <c r="Z513">
        <v>112.60368920000001</v>
      </c>
      <c r="AA513">
        <v>-7.1285425</v>
      </c>
      <c r="AB513" t="s">
        <v>5224</v>
      </c>
      <c r="AC513" t="s">
        <v>230</v>
      </c>
      <c r="AL513" t="s">
        <v>218</v>
      </c>
      <c r="AM513" t="s">
        <v>5225</v>
      </c>
      <c r="AN513" t="s">
        <v>6</v>
      </c>
      <c r="AO513" s="57">
        <v>46242.559374999997</v>
      </c>
      <c r="AP513" s="57">
        <v>46244.333333333336</v>
      </c>
      <c r="AQ513" t="s">
        <v>249</v>
      </c>
      <c r="AR513" t="s">
        <v>280</v>
      </c>
      <c r="AS513" t="s">
        <v>122</v>
      </c>
      <c r="AT513" t="s">
        <v>231</v>
      </c>
      <c r="AV513" t="s">
        <v>6562</v>
      </c>
      <c r="AW513" t="s">
        <v>657</v>
      </c>
      <c r="AX513" t="s">
        <v>223</v>
      </c>
      <c r="BA513" s="57">
        <v>46244.333333333336</v>
      </c>
      <c r="BB513" t="s">
        <v>5225</v>
      </c>
      <c r="BF513" s="6" t="e">
        <f t="shared" si="21"/>
        <v>#NUM!</v>
      </c>
      <c r="BG513" t="e">
        <f t="shared" si="22"/>
        <v>#NUM!</v>
      </c>
      <c r="BH513" t="e">
        <f t="shared" si="23"/>
        <v>#NUM!</v>
      </c>
      <c r="BI513" t="str">
        <f>VLOOKUP(H513,Sheet2!$A$1:$B$270,2,FALSE)</f>
        <v>GRESIK</v>
      </c>
    </row>
    <row r="514" spans="1:61">
      <c r="A514">
        <v>513</v>
      </c>
      <c r="B514">
        <v>1002515979</v>
      </c>
      <c r="C514">
        <v>3</v>
      </c>
      <c r="D514" t="s">
        <v>55</v>
      </c>
      <c r="E514">
        <v>5</v>
      </c>
      <c r="F514" t="s">
        <v>267</v>
      </c>
      <c r="G514" t="s">
        <v>125</v>
      </c>
      <c r="H514" t="s">
        <v>419</v>
      </c>
      <c r="I514" t="s">
        <v>213</v>
      </c>
      <c r="J514" t="s">
        <v>214</v>
      </c>
      <c r="K514" t="s">
        <v>149</v>
      </c>
      <c r="M514" t="s">
        <v>76</v>
      </c>
      <c r="N514" t="s">
        <v>216</v>
      </c>
      <c r="O514" s="57">
        <v>46242.572581018518</v>
      </c>
      <c r="P514" s="57">
        <v>46242.958865740744</v>
      </c>
      <c r="Q514">
        <v>69360083</v>
      </c>
      <c r="S514">
        <v>152448204410</v>
      </c>
      <c r="T514" t="s">
        <v>2117</v>
      </c>
      <c r="U514" t="s">
        <v>5226</v>
      </c>
      <c r="V514" t="s">
        <v>5227</v>
      </c>
      <c r="Z514">
        <v>112.248097</v>
      </c>
      <c r="AA514">
        <v>-6.8890580000000003</v>
      </c>
      <c r="AB514" t="s">
        <v>2120</v>
      </c>
      <c r="AC514" t="s">
        <v>230</v>
      </c>
      <c r="AL514" t="s">
        <v>218</v>
      </c>
      <c r="AM514" t="s">
        <v>5228</v>
      </c>
      <c r="AN514" t="s">
        <v>6</v>
      </c>
      <c r="AO514" s="57">
        <v>46242.579872685186</v>
      </c>
      <c r="AR514" t="s">
        <v>219</v>
      </c>
      <c r="AS514" t="s">
        <v>220</v>
      </c>
      <c r="AT514" t="s">
        <v>231</v>
      </c>
      <c r="AU514">
        <v>20260808</v>
      </c>
      <c r="AV514" t="s">
        <v>222</v>
      </c>
      <c r="AW514" t="s">
        <v>566</v>
      </c>
      <c r="AX514" t="s">
        <v>223</v>
      </c>
      <c r="BA514" s="57">
        <v>46242.291666666664</v>
      </c>
      <c r="BB514" t="s">
        <v>5228</v>
      </c>
      <c r="BC514">
        <v>2026</v>
      </c>
      <c r="BD514">
        <v>8</v>
      </c>
      <c r="BE514">
        <v>8</v>
      </c>
      <c r="BF514" s="6">
        <f t="shared" si="21"/>
        <v>46242</v>
      </c>
      <c r="BG514">
        <f t="shared" si="22"/>
        <v>-0.29166666666424135</v>
      </c>
      <c r="BH514" t="str">
        <f t="shared" si="23"/>
        <v>COMPLY</v>
      </c>
      <c r="BI514" t="str">
        <f>VLOOKUP(H514,Sheet2!$A$1:$B$270,2,FALSE)</f>
        <v>GRESIK</v>
      </c>
    </row>
    <row r="515" spans="1:61">
      <c r="A515">
        <v>514</v>
      </c>
      <c r="B515">
        <v>1002515555</v>
      </c>
      <c r="C515">
        <v>3</v>
      </c>
      <c r="D515" t="s">
        <v>55</v>
      </c>
      <c r="E515">
        <v>5</v>
      </c>
      <c r="F515" t="s">
        <v>267</v>
      </c>
      <c r="G515" t="s">
        <v>125</v>
      </c>
      <c r="H515" t="s">
        <v>334</v>
      </c>
      <c r="I515" t="s">
        <v>213</v>
      </c>
      <c r="J515" t="s">
        <v>214</v>
      </c>
      <c r="K515" t="s">
        <v>149</v>
      </c>
      <c r="L515" t="s">
        <v>215</v>
      </c>
      <c r="M515" t="s">
        <v>76</v>
      </c>
      <c r="N515" t="s">
        <v>216</v>
      </c>
      <c r="O515" s="57">
        <v>46242.326342592591</v>
      </c>
      <c r="P515" s="57">
        <v>46243.760694444441</v>
      </c>
      <c r="Q515">
        <v>69361197</v>
      </c>
      <c r="S515">
        <v>152441211803</v>
      </c>
      <c r="T515" t="s">
        <v>5229</v>
      </c>
      <c r="U515" t="s">
        <v>5230</v>
      </c>
      <c r="V515" t="s">
        <v>5231</v>
      </c>
      <c r="Z515">
        <v>112.20841571688599</v>
      </c>
      <c r="AA515">
        <v>-7.1012859252489999</v>
      </c>
      <c r="AB515" t="s">
        <v>5232</v>
      </c>
      <c r="AC515" t="s">
        <v>217</v>
      </c>
      <c r="AL515" t="s">
        <v>218</v>
      </c>
      <c r="AM515" t="s">
        <v>5233</v>
      </c>
      <c r="AN515" t="s">
        <v>6</v>
      </c>
      <c r="AO515" s="57">
        <v>46242.330092592594</v>
      </c>
      <c r="AP515" s="57">
        <v>46243.416666666664</v>
      </c>
      <c r="AR515" t="s">
        <v>219</v>
      </c>
      <c r="AS515" t="s">
        <v>220</v>
      </c>
      <c r="AT515" t="s">
        <v>231</v>
      </c>
      <c r="AU515">
        <v>20260809</v>
      </c>
      <c r="AV515" t="s">
        <v>222</v>
      </c>
      <c r="AW515" t="s">
        <v>1056</v>
      </c>
      <c r="AX515" t="s">
        <v>223</v>
      </c>
      <c r="BA515" s="57">
        <v>46243.416666666664</v>
      </c>
      <c r="BB515" t="s">
        <v>5233</v>
      </c>
      <c r="BC515">
        <v>2026</v>
      </c>
      <c r="BD515">
        <v>8</v>
      </c>
      <c r="BE515">
        <v>9</v>
      </c>
      <c r="BF515" s="6">
        <f t="shared" ref="BF515:BF578" si="24">DATE(BC515,BD515,BE515)</f>
        <v>46243</v>
      </c>
      <c r="BG515">
        <f t="shared" ref="BG515:BG578" si="25">BF515-BA515</f>
        <v>-0.41666666666424135</v>
      </c>
      <c r="BH515" t="str">
        <f t="shared" ref="BH515:BH578" si="26">IF(BG515=1,"COMPLY",IF(BG515&lt;1,"COMPLY","NOT COMPLY"))</f>
        <v>COMPLY</v>
      </c>
      <c r="BI515" t="str">
        <f>VLOOKUP(H515,Sheet2!$A$1:$B$270,2,FALSE)</f>
        <v>GRESIK</v>
      </c>
    </row>
    <row r="516" spans="1:61">
      <c r="A516">
        <v>515</v>
      </c>
      <c r="B516">
        <v>1002513502</v>
      </c>
      <c r="C516">
        <v>3</v>
      </c>
      <c r="D516" t="s">
        <v>49</v>
      </c>
      <c r="E516">
        <v>4</v>
      </c>
      <c r="F516" t="s">
        <v>247</v>
      </c>
      <c r="G516" t="s">
        <v>248</v>
      </c>
      <c r="H516" t="s">
        <v>645</v>
      </c>
      <c r="I516" t="s">
        <v>213</v>
      </c>
      <c r="J516" t="s">
        <v>214</v>
      </c>
      <c r="K516" t="s">
        <v>149</v>
      </c>
      <c r="L516" t="s">
        <v>215</v>
      </c>
      <c r="M516" t="s">
        <v>76</v>
      </c>
      <c r="N516" t="s">
        <v>216</v>
      </c>
      <c r="O516" s="57">
        <v>46240.826342592591</v>
      </c>
      <c r="P516" s="57">
        <v>46241.640636574077</v>
      </c>
      <c r="Q516">
        <v>69360358</v>
      </c>
      <c r="S516">
        <v>143424113136</v>
      </c>
      <c r="T516" t="s">
        <v>2612</v>
      </c>
      <c r="U516" t="s">
        <v>2613</v>
      </c>
      <c r="V516" t="s">
        <v>2614</v>
      </c>
      <c r="Z516">
        <v>110.534083954989</v>
      </c>
      <c r="AA516">
        <v>-6.9331809021058302</v>
      </c>
      <c r="AB516" t="s">
        <v>2615</v>
      </c>
      <c r="AC516" t="s">
        <v>217</v>
      </c>
      <c r="AL516" t="s">
        <v>218</v>
      </c>
      <c r="AM516" t="s">
        <v>2616</v>
      </c>
      <c r="AN516" t="s">
        <v>6</v>
      </c>
      <c r="AO516" s="57">
        <v>46181.829988425925</v>
      </c>
      <c r="AP516" s="57">
        <v>46242.333333333336</v>
      </c>
      <c r="AR516" t="s">
        <v>219</v>
      </c>
      <c r="AS516" t="s">
        <v>634</v>
      </c>
      <c r="AT516" t="s">
        <v>231</v>
      </c>
      <c r="AU516">
        <v>20260807</v>
      </c>
      <c r="AV516" t="s">
        <v>222</v>
      </c>
      <c r="AW516" t="s">
        <v>1067</v>
      </c>
      <c r="AX516" t="s">
        <v>223</v>
      </c>
      <c r="BA516" s="57">
        <v>46242.333333333336</v>
      </c>
      <c r="BB516" t="s">
        <v>2616</v>
      </c>
      <c r="BC516">
        <v>2026</v>
      </c>
      <c r="BD516">
        <v>8</v>
      </c>
      <c r="BE516">
        <v>7</v>
      </c>
      <c r="BF516" s="6">
        <f t="shared" si="24"/>
        <v>46241</v>
      </c>
      <c r="BG516">
        <f t="shared" si="25"/>
        <v>-1.3333333333357587</v>
      </c>
      <c r="BH516" t="str">
        <f t="shared" si="26"/>
        <v>COMPLY</v>
      </c>
      <c r="BI516" t="e">
        <f>VLOOKUP(H516,Sheet2!$A$1:$B$270,2,FALSE)</f>
        <v>#N/A</v>
      </c>
    </row>
    <row r="517" spans="1:61">
      <c r="A517">
        <v>516</v>
      </c>
      <c r="B517">
        <v>1002509775</v>
      </c>
      <c r="C517">
        <v>3</v>
      </c>
      <c r="D517" t="s">
        <v>42</v>
      </c>
      <c r="E517">
        <v>5</v>
      </c>
      <c r="F517" t="s">
        <v>102</v>
      </c>
      <c r="G517" t="s">
        <v>99</v>
      </c>
      <c r="H517" t="s">
        <v>283</v>
      </c>
      <c r="I517" t="s">
        <v>213</v>
      </c>
      <c r="J517" t="s">
        <v>214</v>
      </c>
      <c r="K517" t="s">
        <v>149</v>
      </c>
      <c r="M517" t="s">
        <v>236</v>
      </c>
      <c r="N517" t="s">
        <v>216</v>
      </c>
      <c r="O517" s="57">
        <v>46239.401041666664</v>
      </c>
      <c r="P517" s="57">
        <v>46243.36824074074</v>
      </c>
      <c r="Q517">
        <v>69358830</v>
      </c>
      <c r="S517">
        <v>152517201803</v>
      </c>
      <c r="T517" t="s">
        <v>1150</v>
      </c>
      <c r="U517" t="s">
        <v>1151</v>
      </c>
      <c r="V517" t="s">
        <v>2617</v>
      </c>
      <c r="Z517">
        <v>114.39213736559699</v>
      </c>
      <c r="AA517">
        <v>-8.13767074517739</v>
      </c>
      <c r="AB517" t="s">
        <v>2618</v>
      </c>
      <c r="AC517" t="s">
        <v>226</v>
      </c>
      <c r="AL517" t="s">
        <v>218</v>
      </c>
      <c r="AM517" t="s">
        <v>2619</v>
      </c>
      <c r="AN517" t="s">
        <v>6</v>
      </c>
      <c r="AO517" s="57">
        <v>46150.402731481481</v>
      </c>
      <c r="AP517" s="57">
        <v>46242.333333333336</v>
      </c>
      <c r="AR517" t="s">
        <v>12</v>
      </c>
      <c r="AS517" t="s">
        <v>99</v>
      </c>
      <c r="AT517" t="s">
        <v>231</v>
      </c>
      <c r="AV517" t="s">
        <v>950</v>
      </c>
      <c r="AW517" t="s">
        <v>983</v>
      </c>
      <c r="AX517" t="s">
        <v>223</v>
      </c>
      <c r="BA517" s="57">
        <v>46242.333333333336</v>
      </c>
      <c r="BB517" t="s">
        <v>2619</v>
      </c>
      <c r="BF517" s="6" t="e">
        <f t="shared" si="24"/>
        <v>#NUM!</v>
      </c>
      <c r="BG517" t="e">
        <f t="shared" si="25"/>
        <v>#NUM!</v>
      </c>
      <c r="BH517" t="e">
        <f t="shared" si="26"/>
        <v>#NUM!</v>
      </c>
      <c r="BI517" t="str">
        <f>VLOOKUP(H517,Sheet2!$A$1:$B$270,2,FALSE)</f>
        <v>BANYUWANGI</v>
      </c>
    </row>
    <row r="518" spans="1:61">
      <c r="A518">
        <v>517</v>
      </c>
      <c r="B518">
        <v>1002506779</v>
      </c>
      <c r="C518">
        <v>3</v>
      </c>
      <c r="D518" t="s">
        <v>42</v>
      </c>
      <c r="E518">
        <v>5</v>
      </c>
      <c r="F518" t="s">
        <v>106</v>
      </c>
      <c r="G518" t="s">
        <v>104</v>
      </c>
      <c r="H518" t="s">
        <v>509</v>
      </c>
      <c r="I518" t="s">
        <v>213</v>
      </c>
      <c r="J518" t="s">
        <v>214</v>
      </c>
      <c r="K518" t="s">
        <v>149</v>
      </c>
      <c r="M518" t="s">
        <v>76</v>
      </c>
      <c r="N518" t="s">
        <v>216</v>
      </c>
      <c r="O518" s="57">
        <v>46238.357546296298</v>
      </c>
      <c r="P518" s="57">
        <v>46239.700798611113</v>
      </c>
      <c r="Q518">
        <v>69357919</v>
      </c>
      <c r="S518">
        <v>152542208048</v>
      </c>
      <c r="T518" t="s">
        <v>2620</v>
      </c>
      <c r="U518" t="s">
        <v>2621</v>
      </c>
      <c r="V518" t="s">
        <v>2622</v>
      </c>
      <c r="Z518">
        <v>113.13930860000001</v>
      </c>
      <c r="AA518">
        <v>-8.2252443</v>
      </c>
      <c r="AB518" t="s">
        <v>2623</v>
      </c>
      <c r="AC518" t="s">
        <v>230</v>
      </c>
      <c r="AL518" t="s">
        <v>218</v>
      </c>
      <c r="AM518" t="s">
        <v>2624</v>
      </c>
      <c r="AN518" t="s">
        <v>6</v>
      </c>
      <c r="AO518" s="57">
        <v>46120.36136574074</v>
      </c>
      <c r="AP518" s="57">
        <v>46239.333333333336</v>
      </c>
      <c r="AR518" t="s">
        <v>219</v>
      </c>
      <c r="AS518" t="s">
        <v>220</v>
      </c>
      <c r="AT518" t="s">
        <v>231</v>
      </c>
      <c r="AU518">
        <v>20260805</v>
      </c>
      <c r="AV518" t="s">
        <v>222</v>
      </c>
      <c r="AW518" t="s">
        <v>566</v>
      </c>
      <c r="AX518" t="s">
        <v>223</v>
      </c>
      <c r="BA518" s="57">
        <v>46239.333333333336</v>
      </c>
      <c r="BB518" t="s">
        <v>2624</v>
      </c>
      <c r="BC518">
        <v>2026</v>
      </c>
      <c r="BD518">
        <v>8</v>
      </c>
      <c r="BE518">
        <v>5</v>
      </c>
      <c r="BF518" s="6">
        <f t="shared" si="24"/>
        <v>46239</v>
      </c>
      <c r="BG518">
        <f t="shared" si="25"/>
        <v>-0.33333333333575865</v>
      </c>
      <c r="BH518" t="str">
        <f t="shared" si="26"/>
        <v>COMPLY</v>
      </c>
      <c r="BI518" t="str">
        <f>VLOOKUP(H518,Sheet2!$A$1:$B$270,2,FALSE)</f>
        <v>PROBOLINGGO</v>
      </c>
    </row>
    <row r="519" spans="1:61">
      <c r="A519">
        <v>518</v>
      </c>
      <c r="B519">
        <v>1002515874</v>
      </c>
      <c r="C519">
        <v>3</v>
      </c>
      <c r="D519" t="s">
        <v>38</v>
      </c>
      <c r="E519">
        <v>5</v>
      </c>
      <c r="F519" t="s">
        <v>90</v>
      </c>
      <c r="G519" t="s">
        <v>93</v>
      </c>
      <c r="H519" t="s">
        <v>304</v>
      </c>
      <c r="I519" t="s">
        <v>213</v>
      </c>
      <c r="J519" t="s">
        <v>214</v>
      </c>
      <c r="K519" t="s">
        <v>149</v>
      </c>
      <c r="L519" t="s">
        <v>215</v>
      </c>
      <c r="M519" t="s">
        <v>76</v>
      </c>
      <c r="N519" t="s">
        <v>216</v>
      </c>
      <c r="O519" s="57">
        <v>46242.518020833333</v>
      </c>
      <c r="P519" s="57">
        <v>46244.421111111114</v>
      </c>
      <c r="Q519">
        <v>69361411</v>
      </c>
      <c r="S519">
        <v>152611229854</v>
      </c>
      <c r="T519" t="s">
        <v>5234</v>
      </c>
      <c r="U519" t="s">
        <v>5235</v>
      </c>
      <c r="V519" t="s">
        <v>5236</v>
      </c>
      <c r="Z519">
        <v>112.020655050873</v>
      </c>
      <c r="AA519">
        <v>-7.6032879743386799</v>
      </c>
      <c r="AB519" t="s">
        <v>5237</v>
      </c>
      <c r="AC519" t="s">
        <v>217</v>
      </c>
      <c r="AL519" t="s">
        <v>218</v>
      </c>
      <c r="AM519" t="s">
        <v>5238</v>
      </c>
      <c r="AN519" t="s">
        <v>6</v>
      </c>
      <c r="AO519" s="57">
        <v>46242.527673611112</v>
      </c>
      <c r="AP519" s="57">
        <v>46243.541666666664</v>
      </c>
      <c r="AR519" t="s">
        <v>219</v>
      </c>
      <c r="AS519" t="s">
        <v>220</v>
      </c>
      <c r="AT519" t="s">
        <v>231</v>
      </c>
      <c r="AU519">
        <v>20260810</v>
      </c>
      <c r="AV519" t="s">
        <v>222</v>
      </c>
      <c r="AW519" t="s">
        <v>1064</v>
      </c>
      <c r="AX519" t="s">
        <v>223</v>
      </c>
      <c r="BA519" s="57">
        <v>46243.541666666664</v>
      </c>
      <c r="BB519" t="s">
        <v>5238</v>
      </c>
      <c r="BC519">
        <v>2026</v>
      </c>
      <c r="BD519">
        <v>8</v>
      </c>
      <c r="BE519">
        <v>10</v>
      </c>
      <c r="BF519" s="6">
        <f t="shared" si="24"/>
        <v>46244</v>
      </c>
      <c r="BG519">
        <f t="shared" si="25"/>
        <v>0.45833333333575865</v>
      </c>
      <c r="BH519" t="str">
        <f t="shared" si="26"/>
        <v>COMPLY</v>
      </c>
      <c r="BI519" t="str">
        <f>VLOOKUP(H519,Sheet2!$A$1:$B$270,2,FALSE)</f>
        <v>NGANJUK</v>
      </c>
    </row>
    <row r="520" spans="1:61">
      <c r="A520">
        <v>519</v>
      </c>
      <c r="B520">
        <v>1002518596</v>
      </c>
      <c r="C520">
        <v>3</v>
      </c>
      <c r="D520" t="s">
        <v>51</v>
      </c>
      <c r="E520">
        <v>4</v>
      </c>
      <c r="F520" t="s">
        <v>275</v>
      </c>
      <c r="G520" t="s">
        <v>297</v>
      </c>
      <c r="H520" t="s">
        <v>928</v>
      </c>
      <c r="I520" t="s">
        <v>213</v>
      </c>
      <c r="J520" t="s">
        <v>214</v>
      </c>
      <c r="K520" t="s">
        <v>149</v>
      </c>
      <c r="M520" t="s">
        <v>571</v>
      </c>
      <c r="N520" t="s">
        <v>216</v>
      </c>
      <c r="O520" s="57">
        <v>46244.718275462961</v>
      </c>
      <c r="P520" s="57">
        <v>46244.718275462961</v>
      </c>
      <c r="Q520">
        <v>69358221</v>
      </c>
      <c r="T520" t="s">
        <v>991</v>
      </c>
      <c r="V520" t="s">
        <v>2442</v>
      </c>
      <c r="Z520">
        <v>111.062</v>
      </c>
      <c r="AA520">
        <v>-6.6559999999999997</v>
      </c>
      <c r="AB520" t="s">
        <v>2443</v>
      </c>
      <c r="AC520" t="s">
        <v>226</v>
      </c>
      <c r="AL520" t="s">
        <v>218</v>
      </c>
      <c r="AM520" t="s">
        <v>2444</v>
      </c>
      <c r="AN520" t="s">
        <v>6</v>
      </c>
      <c r="AO520" s="57">
        <v>46303.736030092594</v>
      </c>
      <c r="AP520" s="57">
        <v>46240</v>
      </c>
      <c r="AR520" t="s">
        <v>572</v>
      </c>
      <c r="AS520" t="s">
        <v>220</v>
      </c>
      <c r="AT520" t="s">
        <v>231</v>
      </c>
      <c r="AV520" t="s">
        <v>6563</v>
      </c>
      <c r="AW520" t="s">
        <v>630</v>
      </c>
      <c r="AX520" t="s">
        <v>223</v>
      </c>
      <c r="BA520" s="57">
        <v>46240.333333333336</v>
      </c>
      <c r="BB520" t="s">
        <v>2444</v>
      </c>
      <c r="BF520" s="6" t="e">
        <f t="shared" si="24"/>
        <v>#NUM!</v>
      </c>
      <c r="BG520" t="e">
        <f t="shared" si="25"/>
        <v>#NUM!</v>
      </c>
      <c r="BH520" t="e">
        <f t="shared" si="26"/>
        <v>#NUM!</v>
      </c>
      <c r="BI520" t="e">
        <f>VLOOKUP(H520,Sheet2!$A$1:$B$270,2,FALSE)</f>
        <v>#N/A</v>
      </c>
    </row>
    <row r="521" spans="1:61">
      <c r="A521">
        <v>520</v>
      </c>
      <c r="B521">
        <v>1002505691</v>
      </c>
      <c r="C521">
        <v>3</v>
      </c>
      <c r="D521" t="s">
        <v>59</v>
      </c>
      <c r="E521">
        <v>4</v>
      </c>
      <c r="F521" t="s">
        <v>573</v>
      </c>
      <c r="G521" t="s">
        <v>623</v>
      </c>
      <c r="H521" t="s">
        <v>974</v>
      </c>
      <c r="I521" t="s">
        <v>213</v>
      </c>
      <c r="J521" t="s">
        <v>214</v>
      </c>
      <c r="K521" t="s">
        <v>149</v>
      </c>
      <c r="M521" t="s">
        <v>279</v>
      </c>
      <c r="N521" t="s">
        <v>216</v>
      </c>
      <c r="O521" s="57">
        <v>46237.417048611111</v>
      </c>
      <c r="P521" s="57">
        <v>46244.483356481483</v>
      </c>
      <c r="Q521">
        <v>69357297</v>
      </c>
      <c r="S521">
        <v>146113146871</v>
      </c>
      <c r="T521" t="s">
        <v>2625</v>
      </c>
      <c r="U521" t="s">
        <v>2626</v>
      </c>
      <c r="V521" t="s">
        <v>2627</v>
      </c>
      <c r="Z521">
        <v>110.366873</v>
      </c>
      <c r="AA521">
        <v>-7.7908432999999997</v>
      </c>
      <c r="AB521" t="s">
        <v>2628</v>
      </c>
      <c r="AC521" t="s">
        <v>292</v>
      </c>
      <c r="AL521" t="s">
        <v>218</v>
      </c>
      <c r="AM521" t="s">
        <v>2629</v>
      </c>
      <c r="AN521" t="s">
        <v>6</v>
      </c>
      <c r="AO521" s="57">
        <v>46089.424085648148</v>
      </c>
      <c r="AP521" s="57">
        <v>46239.541666666664</v>
      </c>
      <c r="AQ521" t="s">
        <v>249</v>
      </c>
      <c r="AR521" t="s">
        <v>280</v>
      </c>
      <c r="AS521" t="s">
        <v>220</v>
      </c>
      <c r="AT521" t="s">
        <v>231</v>
      </c>
      <c r="AV521" t="s">
        <v>6564</v>
      </c>
      <c r="AW521" t="s">
        <v>566</v>
      </c>
      <c r="AX521" t="s">
        <v>223</v>
      </c>
      <c r="BA521" s="57">
        <v>46239.541666666664</v>
      </c>
      <c r="BB521" t="s">
        <v>2629</v>
      </c>
      <c r="BF521" s="6" t="e">
        <f t="shared" si="24"/>
        <v>#NUM!</v>
      </c>
      <c r="BG521" t="e">
        <f t="shared" si="25"/>
        <v>#NUM!</v>
      </c>
      <c r="BH521" t="e">
        <f t="shared" si="26"/>
        <v>#NUM!</v>
      </c>
      <c r="BI521" t="e">
        <f>VLOOKUP(H521,Sheet2!$A$1:$B$270,2,FALSE)</f>
        <v>#N/A</v>
      </c>
    </row>
    <row r="522" spans="1:61">
      <c r="A522">
        <v>521</v>
      </c>
      <c r="B522">
        <v>1002516230</v>
      </c>
      <c r="C522">
        <v>3</v>
      </c>
      <c r="D522" t="s">
        <v>38</v>
      </c>
      <c r="E522">
        <v>5</v>
      </c>
      <c r="F522" t="s">
        <v>92</v>
      </c>
      <c r="G522" t="s">
        <v>92</v>
      </c>
      <c r="H522" t="s">
        <v>310</v>
      </c>
      <c r="I522" t="s">
        <v>213</v>
      </c>
      <c r="J522" t="s">
        <v>214</v>
      </c>
      <c r="K522" t="s">
        <v>149</v>
      </c>
      <c r="L522" t="s">
        <v>215</v>
      </c>
      <c r="M522" t="s">
        <v>259</v>
      </c>
      <c r="N522" t="s">
        <v>216</v>
      </c>
      <c r="O522" s="57">
        <v>46242.813854166663</v>
      </c>
      <c r="P522" s="57">
        <v>46244.766203703701</v>
      </c>
      <c r="Q522">
        <v>69361668</v>
      </c>
      <c r="S522">
        <v>152601214986</v>
      </c>
      <c r="T522" t="s">
        <v>5239</v>
      </c>
      <c r="U522" t="s">
        <v>5240</v>
      </c>
      <c r="V522" t="s">
        <v>5241</v>
      </c>
      <c r="Z522">
        <v>111.53434900000001</v>
      </c>
      <c r="AA522">
        <v>-7.6062919999999998</v>
      </c>
      <c r="AB522" t="s">
        <v>5242</v>
      </c>
      <c r="AC522" t="s">
        <v>237</v>
      </c>
      <c r="AL522" t="s">
        <v>218</v>
      </c>
      <c r="AM522" t="s">
        <v>5179</v>
      </c>
      <c r="AN522" t="s">
        <v>6</v>
      </c>
      <c r="AO522" s="57">
        <v>46242.819247685184</v>
      </c>
      <c r="AP522" s="57">
        <v>46244.333333333336</v>
      </c>
      <c r="AR522" t="s">
        <v>260</v>
      </c>
      <c r="AS522" t="s">
        <v>220</v>
      </c>
      <c r="AT522" t="s">
        <v>231</v>
      </c>
      <c r="AV522" t="s">
        <v>261</v>
      </c>
      <c r="AW522" t="s">
        <v>1056</v>
      </c>
      <c r="AX522" t="s">
        <v>223</v>
      </c>
      <c r="BA522" s="57">
        <v>46244.333333333336</v>
      </c>
      <c r="BB522" t="s">
        <v>5179</v>
      </c>
      <c r="BF522" s="6" t="e">
        <f t="shared" si="24"/>
        <v>#NUM!</v>
      </c>
      <c r="BG522" t="e">
        <f t="shared" si="25"/>
        <v>#NUM!</v>
      </c>
      <c r="BH522" t="e">
        <f t="shared" si="26"/>
        <v>#NUM!</v>
      </c>
      <c r="BI522" t="str">
        <f>VLOOKUP(H522,Sheet2!$A$1:$B$270,2,FALSE)</f>
        <v>MADIUN</v>
      </c>
    </row>
    <row r="523" spans="1:61">
      <c r="A523">
        <v>522</v>
      </c>
      <c r="B523">
        <v>1002514473</v>
      </c>
      <c r="C523">
        <v>3</v>
      </c>
      <c r="D523" t="s">
        <v>51</v>
      </c>
      <c r="E523">
        <v>4</v>
      </c>
      <c r="F523" t="s">
        <v>275</v>
      </c>
      <c r="G523" t="s">
        <v>341</v>
      </c>
      <c r="H523" t="s">
        <v>1006</v>
      </c>
      <c r="I523" t="s">
        <v>213</v>
      </c>
      <c r="J523" t="s">
        <v>214</v>
      </c>
      <c r="K523" t="s">
        <v>149</v>
      </c>
      <c r="L523" t="s">
        <v>215</v>
      </c>
      <c r="M523" t="s">
        <v>225</v>
      </c>
      <c r="N523" t="s">
        <v>216</v>
      </c>
      <c r="O523" s="57">
        <v>46241.5159375</v>
      </c>
      <c r="P523" s="57">
        <v>46245.339155092595</v>
      </c>
      <c r="Q523">
        <v>69360699</v>
      </c>
      <c r="S523">
        <v>141569115549</v>
      </c>
      <c r="T523" t="s">
        <v>5243</v>
      </c>
      <c r="U523" t="s">
        <v>5244</v>
      </c>
      <c r="V523" t="s">
        <v>5245</v>
      </c>
      <c r="Z523">
        <v>111.4781053</v>
      </c>
      <c r="AA523">
        <v>-6.9687655999999896</v>
      </c>
      <c r="AB523" t="s">
        <v>5246</v>
      </c>
      <c r="AC523" t="s">
        <v>237</v>
      </c>
      <c r="AL523" t="s">
        <v>218</v>
      </c>
      <c r="AM523" t="s">
        <v>5247</v>
      </c>
      <c r="AN523" t="s">
        <v>6</v>
      </c>
      <c r="AO523" s="57">
        <v>46211.517581018517</v>
      </c>
      <c r="AP523" s="57">
        <v>46245.333333333336</v>
      </c>
      <c r="AR523" t="s">
        <v>18</v>
      </c>
      <c r="AS523" t="s">
        <v>220</v>
      </c>
      <c r="AT523" t="s">
        <v>231</v>
      </c>
      <c r="AV523" t="s">
        <v>227</v>
      </c>
      <c r="AW523" t="s">
        <v>1069</v>
      </c>
      <c r="AX523" t="s">
        <v>223</v>
      </c>
      <c r="BA523" s="57">
        <v>46245.333333333336</v>
      </c>
      <c r="BB523" t="s">
        <v>5247</v>
      </c>
      <c r="BF523" s="6" t="e">
        <f t="shared" si="24"/>
        <v>#NUM!</v>
      </c>
      <c r="BG523" t="e">
        <f t="shared" si="25"/>
        <v>#NUM!</v>
      </c>
      <c r="BH523" t="e">
        <f t="shared" si="26"/>
        <v>#NUM!</v>
      </c>
      <c r="BI523" t="e">
        <f>VLOOKUP(H523,Sheet2!$A$1:$B$270,2,FALSE)</f>
        <v>#N/A</v>
      </c>
    </row>
    <row r="524" spans="1:61">
      <c r="A524">
        <v>523</v>
      </c>
      <c r="B524">
        <v>1002516015</v>
      </c>
      <c r="C524">
        <v>3</v>
      </c>
      <c r="D524" t="s">
        <v>55</v>
      </c>
      <c r="E524">
        <v>5</v>
      </c>
      <c r="F524" t="s">
        <v>267</v>
      </c>
      <c r="G524" t="s">
        <v>126</v>
      </c>
      <c r="H524" t="s">
        <v>268</v>
      </c>
      <c r="I524" t="s">
        <v>213</v>
      </c>
      <c r="J524" t="s">
        <v>214</v>
      </c>
      <c r="K524" t="s">
        <v>149</v>
      </c>
      <c r="L524" t="s">
        <v>620</v>
      </c>
      <c r="M524" t="s">
        <v>240</v>
      </c>
      <c r="N524" t="s">
        <v>216</v>
      </c>
      <c r="O524" s="57">
        <v>46242.59302083333</v>
      </c>
      <c r="P524" s="57">
        <v>46242.594490740739</v>
      </c>
      <c r="Q524">
        <v>69361497</v>
      </c>
      <c r="R524">
        <v>3135979265</v>
      </c>
      <c r="S524">
        <v>152413167588</v>
      </c>
      <c r="T524" t="s">
        <v>5248</v>
      </c>
      <c r="U524" t="s">
        <v>5249</v>
      </c>
      <c r="V524" t="s">
        <v>5250</v>
      </c>
      <c r="Z524">
        <v>112.7336743</v>
      </c>
      <c r="AA524">
        <v>-7.2670648</v>
      </c>
      <c r="AB524" t="s">
        <v>5251</v>
      </c>
      <c r="AC524" t="s">
        <v>217</v>
      </c>
      <c r="AL524" t="s">
        <v>218</v>
      </c>
      <c r="AM524" t="s">
        <v>5252</v>
      </c>
      <c r="AN524" t="s">
        <v>6</v>
      </c>
      <c r="AO524" s="57">
        <v>46242.60119212963</v>
      </c>
      <c r="AP524" s="57">
        <v>46245.541666666664</v>
      </c>
      <c r="AR524" t="s">
        <v>241</v>
      </c>
      <c r="AS524" t="s">
        <v>610</v>
      </c>
      <c r="AT524" t="s">
        <v>231</v>
      </c>
      <c r="AV524" t="s">
        <v>240</v>
      </c>
      <c r="AW524" t="s">
        <v>5253</v>
      </c>
      <c r="AX524" t="s">
        <v>223</v>
      </c>
      <c r="BA524" s="57">
        <v>46245.541666666664</v>
      </c>
      <c r="BB524" t="s">
        <v>5252</v>
      </c>
      <c r="BF524" s="6" t="e">
        <f t="shared" si="24"/>
        <v>#NUM!</v>
      </c>
      <c r="BG524" t="e">
        <f t="shared" si="25"/>
        <v>#NUM!</v>
      </c>
      <c r="BH524" t="e">
        <f t="shared" si="26"/>
        <v>#NUM!</v>
      </c>
      <c r="BI524" t="str">
        <f>VLOOKUP(H524,Sheet2!$A$1:$B$270,2,FALSE)</f>
        <v>SURABAYA SELATAN</v>
      </c>
    </row>
    <row r="525" spans="1:61">
      <c r="A525">
        <v>524</v>
      </c>
      <c r="B525">
        <v>1002517886</v>
      </c>
      <c r="C525">
        <v>3</v>
      </c>
      <c r="D525" t="s">
        <v>51</v>
      </c>
      <c r="E525">
        <v>4</v>
      </c>
      <c r="F525" t="s">
        <v>235</v>
      </c>
      <c r="G525" t="s">
        <v>594</v>
      </c>
      <c r="H525" t="s">
        <v>1035</v>
      </c>
      <c r="I525" t="s">
        <v>213</v>
      </c>
      <c r="J525" t="s">
        <v>214</v>
      </c>
      <c r="K525" t="s">
        <v>149</v>
      </c>
      <c r="M525" t="s">
        <v>614</v>
      </c>
      <c r="N525" t="s">
        <v>216</v>
      </c>
      <c r="O525" s="57">
        <v>46244.581145833334</v>
      </c>
      <c r="P525" s="57">
        <v>46244.689131944448</v>
      </c>
      <c r="Q525">
        <v>69362508</v>
      </c>
      <c r="S525">
        <v>146514602448</v>
      </c>
      <c r="T525" t="s">
        <v>6565</v>
      </c>
      <c r="U525" t="s">
        <v>6566</v>
      </c>
      <c r="Z525">
        <v>110.81444999999999</v>
      </c>
      <c r="AA525">
        <v>-7.5820530000000002</v>
      </c>
      <c r="AB525" t="s">
        <v>6567</v>
      </c>
      <c r="AC525" t="s">
        <v>293</v>
      </c>
      <c r="AO525" s="57">
        <v>46303.590266203704</v>
      </c>
      <c r="AR525" t="s">
        <v>5</v>
      </c>
      <c r="AS525" t="s">
        <v>220</v>
      </c>
      <c r="AT525" t="s">
        <v>231</v>
      </c>
      <c r="AV525" t="s">
        <v>6568</v>
      </c>
      <c r="AW525" t="s">
        <v>566</v>
      </c>
      <c r="AX525" t="s">
        <v>223</v>
      </c>
      <c r="BF525" s="6" t="e">
        <f t="shared" si="24"/>
        <v>#NUM!</v>
      </c>
      <c r="BG525" t="e">
        <f t="shared" si="25"/>
        <v>#NUM!</v>
      </c>
      <c r="BH525" t="e">
        <f t="shared" si="26"/>
        <v>#NUM!</v>
      </c>
      <c r="BI525" t="e">
        <f>VLOOKUP(H525,Sheet2!$A$1:$B$270,2,FALSE)</f>
        <v>#N/A</v>
      </c>
    </row>
    <row r="526" spans="1:61">
      <c r="A526">
        <v>525</v>
      </c>
      <c r="B526">
        <v>1002514843</v>
      </c>
      <c r="C526">
        <v>3</v>
      </c>
      <c r="D526" t="s">
        <v>45</v>
      </c>
      <c r="E526">
        <v>5</v>
      </c>
      <c r="F526" t="s">
        <v>113</v>
      </c>
      <c r="G526" t="s">
        <v>113</v>
      </c>
      <c r="H526" t="s">
        <v>420</v>
      </c>
      <c r="I526" t="s">
        <v>213</v>
      </c>
      <c r="J526" t="s">
        <v>214</v>
      </c>
      <c r="K526" t="s">
        <v>149</v>
      </c>
      <c r="L526" t="s">
        <v>215</v>
      </c>
      <c r="M526" t="s">
        <v>279</v>
      </c>
      <c r="N526" t="s">
        <v>216</v>
      </c>
      <c r="O526" s="57">
        <v>46241.603425925925</v>
      </c>
      <c r="P526" s="57">
        <v>46244.563368055555</v>
      </c>
      <c r="Q526">
        <v>69360888</v>
      </c>
      <c r="S526">
        <v>172502311392</v>
      </c>
      <c r="T526" t="s">
        <v>5254</v>
      </c>
      <c r="U526" t="s">
        <v>5255</v>
      </c>
      <c r="V526" t="s">
        <v>5256</v>
      </c>
      <c r="Z526">
        <v>123.609710410237</v>
      </c>
      <c r="AA526">
        <v>-10.169551645376099</v>
      </c>
      <c r="AB526" t="s">
        <v>5257</v>
      </c>
      <c r="AC526" t="s">
        <v>217</v>
      </c>
      <c r="AL526" t="s">
        <v>218</v>
      </c>
      <c r="AM526" t="s">
        <v>5258</v>
      </c>
      <c r="AN526" t="s">
        <v>6</v>
      </c>
      <c r="AO526" s="57">
        <v>46211.611134259256</v>
      </c>
      <c r="AP526" s="57">
        <v>46242.541666666664</v>
      </c>
      <c r="AQ526" t="s">
        <v>570</v>
      </c>
      <c r="AR526" t="s">
        <v>280</v>
      </c>
      <c r="AS526" t="s">
        <v>113</v>
      </c>
      <c r="AT526" t="s">
        <v>231</v>
      </c>
      <c r="AV526" t="s">
        <v>6569</v>
      </c>
      <c r="AW526" t="s">
        <v>1056</v>
      </c>
      <c r="AX526" t="s">
        <v>223</v>
      </c>
      <c r="BA526" s="57">
        <v>46242.541666666664</v>
      </c>
      <c r="BB526" t="s">
        <v>5258</v>
      </c>
      <c r="BF526" s="6" t="e">
        <f t="shared" si="24"/>
        <v>#NUM!</v>
      </c>
      <c r="BG526" t="e">
        <f t="shared" si="25"/>
        <v>#NUM!</v>
      </c>
      <c r="BH526" t="e">
        <f t="shared" si="26"/>
        <v>#NUM!</v>
      </c>
      <c r="BI526" t="str">
        <f>VLOOKUP(H526,Sheet2!$A$1:$B$270,2,FALSE)</f>
        <v>KUPANG</v>
      </c>
    </row>
    <row r="527" spans="1:61">
      <c r="A527">
        <v>526</v>
      </c>
      <c r="B527">
        <v>1002514379</v>
      </c>
      <c r="C527">
        <v>3</v>
      </c>
      <c r="D527" t="s">
        <v>45</v>
      </c>
      <c r="E527">
        <v>5</v>
      </c>
      <c r="F527" t="s">
        <v>211</v>
      </c>
      <c r="G527" t="s">
        <v>110</v>
      </c>
      <c r="H527" t="s">
        <v>239</v>
      </c>
      <c r="I527" t="s">
        <v>213</v>
      </c>
      <c r="J527" t="s">
        <v>214</v>
      </c>
      <c r="K527" t="s">
        <v>149</v>
      </c>
      <c r="L527" t="s">
        <v>215</v>
      </c>
      <c r="M527" t="s">
        <v>582</v>
      </c>
      <c r="N527" t="s">
        <v>216</v>
      </c>
      <c r="O527" s="57">
        <v>46241.483310185184</v>
      </c>
      <c r="P527" s="57">
        <v>46243.670381944445</v>
      </c>
      <c r="Q527">
        <v>69360666</v>
      </c>
      <c r="S527">
        <v>172616790168</v>
      </c>
      <c r="T527" t="s">
        <v>5006</v>
      </c>
      <c r="U527" t="s">
        <v>5259</v>
      </c>
      <c r="V527" t="s">
        <v>5260</v>
      </c>
      <c r="Z527">
        <v>118.66921786218801</v>
      </c>
      <c r="AA527">
        <v>-8.6906542293912299</v>
      </c>
      <c r="AB527" t="s">
        <v>5009</v>
      </c>
      <c r="AC527" t="s">
        <v>217</v>
      </c>
      <c r="AL527" t="s">
        <v>218</v>
      </c>
      <c r="AM527" t="s">
        <v>5261</v>
      </c>
      <c r="AN527" t="s">
        <v>6</v>
      </c>
      <c r="AO527" s="57">
        <v>46211.486273148148</v>
      </c>
      <c r="AP527" s="57">
        <v>46242.333333333336</v>
      </c>
      <c r="AR527" t="s">
        <v>14</v>
      </c>
      <c r="AS527" t="s">
        <v>988</v>
      </c>
      <c r="AT527" t="s">
        <v>221</v>
      </c>
      <c r="AV527" t="s">
        <v>5262</v>
      </c>
      <c r="AW527" t="s">
        <v>5263</v>
      </c>
      <c r="AX527" t="s">
        <v>223</v>
      </c>
      <c r="BA527" s="57">
        <v>46242.333333333336</v>
      </c>
      <c r="BB527" t="s">
        <v>5261</v>
      </c>
      <c r="BF527" s="6" t="e">
        <f t="shared" si="24"/>
        <v>#NUM!</v>
      </c>
      <c r="BG527" t="e">
        <f t="shared" si="25"/>
        <v>#NUM!</v>
      </c>
      <c r="BH527" t="e">
        <f t="shared" si="26"/>
        <v>#NUM!</v>
      </c>
      <c r="BI527" t="str">
        <f>VLOOKUP(H527,Sheet2!$A$1:$B$270,2,FALSE)</f>
        <v>BIMA</v>
      </c>
    </row>
    <row r="528" spans="1:61">
      <c r="A528">
        <v>527</v>
      </c>
      <c r="B528">
        <v>1002510341</v>
      </c>
      <c r="C528">
        <v>3</v>
      </c>
      <c r="D528" t="s">
        <v>45</v>
      </c>
      <c r="E528">
        <v>5</v>
      </c>
      <c r="F528" t="s">
        <v>113</v>
      </c>
      <c r="G528" t="s">
        <v>111</v>
      </c>
      <c r="H528" t="s">
        <v>258</v>
      </c>
      <c r="I528" t="s">
        <v>213</v>
      </c>
      <c r="J528" t="s">
        <v>214</v>
      </c>
      <c r="K528" t="s">
        <v>149</v>
      </c>
      <c r="L528" t="s">
        <v>215</v>
      </c>
      <c r="M528" t="s">
        <v>76</v>
      </c>
      <c r="N528" t="s">
        <v>216</v>
      </c>
      <c r="O528" s="57">
        <v>46239.50203703704</v>
      </c>
      <c r="P528" s="57">
        <v>46240.926678240743</v>
      </c>
      <c r="Q528">
        <v>69359071</v>
      </c>
      <c r="S528">
        <v>172506788951</v>
      </c>
      <c r="T528" t="s">
        <v>2630</v>
      </c>
      <c r="U528" t="s">
        <v>2631</v>
      </c>
      <c r="V528" t="s">
        <v>2632</v>
      </c>
      <c r="Z528">
        <v>121.657813</v>
      </c>
      <c r="AA528">
        <v>-8.8376468999999993</v>
      </c>
      <c r="AB528" t="s">
        <v>2633</v>
      </c>
      <c r="AC528" t="s">
        <v>237</v>
      </c>
      <c r="AL528" t="s">
        <v>218</v>
      </c>
      <c r="AM528" t="s">
        <v>2634</v>
      </c>
      <c r="AN528" t="s">
        <v>6</v>
      </c>
      <c r="AO528" s="57">
        <v>46150.506828703707</v>
      </c>
      <c r="AP528" s="57">
        <v>46240.333333333336</v>
      </c>
      <c r="AR528" t="s">
        <v>219</v>
      </c>
      <c r="AS528" t="s">
        <v>111</v>
      </c>
      <c r="AT528" t="s">
        <v>231</v>
      </c>
      <c r="AU528">
        <v>20260806</v>
      </c>
      <c r="AV528" t="s">
        <v>222</v>
      </c>
      <c r="AW528" t="s">
        <v>1067</v>
      </c>
      <c r="AX528" t="s">
        <v>223</v>
      </c>
      <c r="BA528" s="57">
        <v>46240.333333333336</v>
      </c>
      <c r="BB528" t="s">
        <v>2634</v>
      </c>
      <c r="BC528">
        <v>2026</v>
      </c>
      <c r="BD528">
        <v>8</v>
      </c>
      <c r="BE528">
        <v>6</v>
      </c>
      <c r="BF528" s="6">
        <f t="shared" si="24"/>
        <v>46240</v>
      </c>
      <c r="BG528">
        <f t="shared" si="25"/>
        <v>-0.33333333333575865</v>
      </c>
      <c r="BH528" t="str">
        <f t="shared" si="26"/>
        <v>COMPLY</v>
      </c>
      <c r="BI528" t="str">
        <f>VLOOKUP(H528,Sheet2!$A$1:$B$270,2,FALSE)</f>
        <v>ENDE</v>
      </c>
    </row>
    <row r="529" spans="1:61">
      <c r="A529">
        <v>528</v>
      </c>
      <c r="B529">
        <v>1002505020</v>
      </c>
      <c r="C529">
        <v>3</v>
      </c>
      <c r="D529" t="s">
        <v>42</v>
      </c>
      <c r="E529">
        <v>5</v>
      </c>
      <c r="F529" t="s">
        <v>102</v>
      </c>
      <c r="G529" t="s">
        <v>100</v>
      </c>
      <c r="H529" t="s">
        <v>284</v>
      </c>
      <c r="I529" t="s">
        <v>213</v>
      </c>
      <c r="J529" t="s">
        <v>214</v>
      </c>
      <c r="K529" t="s">
        <v>149</v>
      </c>
      <c r="L529" t="s">
        <v>215</v>
      </c>
      <c r="M529" t="s">
        <v>76</v>
      </c>
      <c r="N529" t="s">
        <v>216</v>
      </c>
      <c r="O529" s="57">
        <v>46236.343009259261</v>
      </c>
      <c r="P529" s="57">
        <v>46236.866018518522</v>
      </c>
      <c r="Q529">
        <v>69356934</v>
      </c>
      <c r="S529">
        <v>152507225958</v>
      </c>
      <c r="T529" t="s">
        <v>2635</v>
      </c>
      <c r="U529" t="s">
        <v>2636</v>
      </c>
      <c r="V529" t="s">
        <v>2637</v>
      </c>
      <c r="Z529">
        <v>113.830169637324</v>
      </c>
      <c r="AA529">
        <v>-7.93602077639125</v>
      </c>
      <c r="AB529" t="s">
        <v>2638</v>
      </c>
      <c r="AC529" t="s">
        <v>237</v>
      </c>
      <c r="AL529" t="s">
        <v>218</v>
      </c>
      <c r="AM529" t="s">
        <v>2639</v>
      </c>
      <c r="AN529" t="s">
        <v>6</v>
      </c>
      <c r="AO529" s="57">
        <v>46061.350636574076</v>
      </c>
      <c r="AP529" s="57">
        <v>46237.333333333336</v>
      </c>
      <c r="AR529" t="s">
        <v>219</v>
      </c>
      <c r="AS529" t="s">
        <v>100</v>
      </c>
      <c r="AT529" t="s">
        <v>231</v>
      </c>
      <c r="AU529">
        <v>20260802</v>
      </c>
      <c r="AV529" t="s">
        <v>222</v>
      </c>
      <c r="AW529" t="s">
        <v>1064</v>
      </c>
      <c r="AX529" t="s">
        <v>223</v>
      </c>
      <c r="BA529" s="57">
        <v>46237.333333333336</v>
      </c>
      <c r="BB529" t="s">
        <v>2639</v>
      </c>
      <c r="BC529">
        <v>2026</v>
      </c>
      <c r="BD529">
        <v>8</v>
      </c>
      <c r="BE529">
        <v>2</v>
      </c>
      <c r="BF529" s="6">
        <f t="shared" si="24"/>
        <v>46236</v>
      </c>
      <c r="BG529">
        <f t="shared" si="25"/>
        <v>-1.3333333333357587</v>
      </c>
      <c r="BH529" t="str">
        <f t="shared" si="26"/>
        <v>COMPLY</v>
      </c>
      <c r="BI529" t="str">
        <f>VLOOKUP(H529,Sheet2!$A$1:$B$270,2,FALSE)</f>
        <v>JEMBER</v>
      </c>
    </row>
    <row r="530" spans="1:61">
      <c r="A530">
        <v>529</v>
      </c>
      <c r="B530">
        <v>1002518388</v>
      </c>
      <c r="C530">
        <v>3</v>
      </c>
      <c r="D530" t="s">
        <v>38</v>
      </c>
      <c r="E530">
        <v>5</v>
      </c>
      <c r="F530" t="s">
        <v>90</v>
      </c>
      <c r="G530" t="s">
        <v>93</v>
      </c>
      <c r="H530" t="s">
        <v>304</v>
      </c>
      <c r="I530" t="s">
        <v>213</v>
      </c>
      <c r="J530" t="s">
        <v>214</v>
      </c>
      <c r="K530" t="s">
        <v>149</v>
      </c>
      <c r="L530" t="s">
        <v>215</v>
      </c>
      <c r="M530" t="s">
        <v>240</v>
      </c>
      <c r="N530" t="s">
        <v>216</v>
      </c>
      <c r="O530" s="57">
        <v>46244.665937500002</v>
      </c>
      <c r="P530" s="57">
        <v>46244.666678240741</v>
      </c>
      <c r="Q530">
        <v>69362658</v>
      </c>
      <c r="S530">
        <v>152611229873</v>
      </c>
      <c r="T530" t="s">
        <v>6570</v>
      </c>
      <c r="U530" t="s">
        <v>6571</v>
      </c>
      <c r="V530" t="s">
        <v>6572</v>
      </c>
      <c r="Z530">
        <v>111.89302012324301</v>
      </c>
      <c r="AA530">
        <v>-7.56288392017471</v>
      </c>
      <c r="AB530" t="s">
        <v>6573</v>
      </c>
      <c r="AC530" t="s">
        <v>217</v>
      </c>
      <c r="AL530" t="s">
        <v>218</v>
      </c>
      <c r="AM530" t="s">
        <v>6574</v>
      </c>
      <c r="AN530" t="s">
        <v>6</v>
      </c>
      <c r="AO530" s="57">
        <v>46303.673692129632</v>
      </c>
      <c r="AP530" s="57">
        <v>46246.333333333336</v>
      </c>
      <c r="AR530" t="s">
        <v>241</v>
      </c>
      <c r="AS530" t="s">
        <v>220</v>
      </c>
      <c r="AT530" t="s">
        <v>231</v>
      </c>
      <c r="AV530" t="s">
        <v>240</v>
      </c>
      <c r="AW530" t="s">
        <v>1067</v>
      </c>
      <c r="AX530" t="s">
        <v>223</v>
      </c>
      <c r="BA530" s="57">
        <v>46246.333333333336</v>
      </c>
      <c r="BB530" t="s">
        <v>6574</v>
      </c>
      <c r="BF530" s="6" t="e">
        <f t="shared" si="24"/>
        <v>#NUM!</v>
      </c>
      <c r="BG530" t="e">
        <f t="shared" si="25"/>
        <v>#NUM!</v>
      </c>
      <c r="BH530" t="e">
        <f t="shared" si="26"/>
        <v>#NUM!</v>
      </c>
      <c r="BI530" t="str">
        <f>VLOOKUP(H530,Sheet2!$A$1:$B$270,2,FALSE)</f>
        <v>NGANJUK</v>
      </c>
    </row>
    <row r="531" spans="1:61">
      <c r="A531">
        <v>530</v>
      </c>
      <c r="B531">
        <v>1002514391</v>
      </c>
      <c r="C531">
        <v>3</v>
      </c>
      <c r="D531" t="s">
        <v>59</v>
      </c>
      <c r="E531">
        <v>4</v>
      </c>
      <c r="F531" t="s">
        <v>224</v>
      </c>
      <c r="G531" t="s">
        <v>621</v>
      </c>
      <c r="H531" t="s">
        <v>1005</v>
      </c>
      <c r="I531" t="s">
        <v>213</v>
      </c>
      <c r="J531" t="s">
        <v>214</v>
      </c>
      <c r="K531" t="s">
        <v>149</v>
      </c>
      <c r="M531" t="s">
        <v>76</v>
      </c>
      <c r="N531" t="s">
        <v>216</v>
      </c>
      <c r="O531" s="57">
        <v>46241.489016203705</v>
      </c>
      <c r="P531" s="57">
        <v>46242.79614583333</v>
      </c>
      <c r="Q531">
        <v>69360670</v>
      </c>
      <c r="S531">
        <v>146391107198</v>
      </c>
      <c r="T531" t="s">
        <v>5264</v>
      </c>
      <c r="U531" t="s">
        <v>5265</v>
      </c>
      <c r="V531" t="s">
        <v>5266</v>
      </c>
      <c r="Z531">
        <v>108.769095540046</v>
      </c>
      <c r="AA531">
        <v>-7.2961080055813703</v>
      </c>
      <c r="AB531" t="s">
        <v>5267</v>
      </c>
      <c r="AC531" t="s">
        <v>292</v>
      </c>
      <c r="AL531" t="s">
        <v>218</v>
      </c>
      <c r="AM531" t="s">
        <v>4516</v>
      </c>
      <c r="AN531" t="s">
        <v>6</v>
      </c>
      <c r="AO531" s="57">
        <v>46211.496574074074</v>
      </c>
      <c r="AP531" s="57">
        <v>46243.541666666664</v>
      </c>
      <c r="AR531" t="s">
        <v>219</v>
      </c>
      <c r="AS531" t="s">
        <v>1001</v>
      </c>
      <c r="AT531" t="s">
        <v>231</v>
      </c>
      <c r="AU531">
        <v>20260808</v>
      </c>
      <c r="AV531" t="s">
        <v>222</v>
      </c>
      <c r="AW531" t="s">
        <v>574</v>
      </c>
      <c r="AX531" t="s">
        <v>223</v>
      </c>
      <c r="BA531" s="57">
        <v>46243.541666666664</v>
      </c>
      <c r="BB531" t="s">
        <v>4516</v>
      </c>
      <c r="BC531">
        <v>2026</v>
      </c>
      <c r="BD531">
        <v>8</v>
      </c>
      <c r="BE531">
        <v>8</v>
      </c>
      <c r="BF531" s="6">
        <f t="shared" si="24"/>
        <v>46242</v>
      </c>
      <c r="BG531">
        <f t="shared" si="25"/>
        <v>-1.5416666666642413</v>
      </c>
      <c r="BH531" t="str">
        <f t="shared" si="26"/>
        <v>COMPLY</v>
      </c>
      <c r="BI531" t="e">
        <f>VLOOKUP(H531,Sheet2!$A$1:$B$270,2,FALSE)</f>
        <v>#N/A</v>
      </c>
    </row>
    <row r="532" spans="1:61">
      <c r="A532">
        <v>531</v>
      </c>
      <c r="B532">
        <v>1002517902</v>
      </c>
      <c r="C532">
        <v>3</v>
      </c>
      <c r="D532" t="s">
        <v>42</v>
      </c>
      <c r="E532">
        <v>5</v>
      </c>
      <c r="F532" t="s">
        <v>102</v>
      </c>
      <c r="G532" t="s">
        <v>108</v>
      </c>
      <c r="H532" t="s">
        <v>343</v>
      </c>
      <c r="I532" t="s">
        <v>213</v>
      </c>
      <c r="J532" t="s">
        <v>214</v>
      </c>
      <c r="K532" t="s">
        <v>149</v>
      </c>
      <c r="L532" t="s">
        <v>215</v>
      </c>
      <c r="M532" t="s">
        <v>240</v>
      </c>
      <c r="N532" t="s">
        <v>216</v>
      </c>
      <c r="O532" s="57">
        <v>46244.582592592589</v>
      </c>
      <c r="P532" s="57">
        <v>46244.583437499998</v>
      </c>
      <c r="Q532">
        <v>69362464</v>
      </c>
      <c r="S532">
        <v>152527209095</v>
      </c>
      <c r="T532" t="s">
        <v>6575</v>
      </c>
      <c r="U532" t="s">
        <v>6576</v>
      </c>
      <c r="V532" t="s">
        <v>6577</v>
      </c>
      <c r="Z532">
        <v>114.275181</v>
      </c>
      <c r="AA532">
        <v>-7.7532899999999998</v>
      </c>
      <c r="AB532" t="s">
        <v>6578</v>
      </c>
      <c r="AC532" t="s">
        <v>237</v>
      </c>
      <c r="AL532" t="s">
        <v>218</v>
      </c>
      <c r="AM532" t="s">
        <v>6579</v>
      </c>
      <c r="AN532" t="s">
        <v>6</v>
      </c>
      <c r="AO532" s="57">
        <v>46303.590266203704</v>
      </c>
      <c r="AP532" s="57">
        <v>46245.541666666664</v>
      </c>
      <c r="AR532" t="s">
        <v>241</v>
      </c>
      <c r="AS532" t="s">
        <v>108</v>
      </c>
      <c r="AT532" t="s">
        <v>231</v>
      </c>
      <c r="AV532" t="s">
        <v>240</v>
      </c>
      <c r="AW532" t="s">
        <v>1058</v>
      </c>
      <c r="AX532" t="s">
        <v>223</v>
      </c>
      <c r="BA532" s="57">
        <v>46245.541666666664</v>
      </c>
      <c r="BB532" t="s">
        <v>6579</v>
      </c>
      <c r="BF532" s="6" t="e">
        <f t="shared" si="24"/>
        <v>#NUM!</v>
      </c>
      <c r="BG532" t="e">
        <f t="shared" si="25"/>
        <v>#NUM!</v>
      </c>
      <c r="BH532" t="e">
        <f t="shared" si="26"/>
        <v>#NUM!</v>
      </c>
      <c r="BI532" t="str">
        <f>VLOOKUP(H532,Sheet2!$A$1:$B$270,2,FALSE)</f>
        <v>BANYUWANGI</v>
      </c>
    </row>
    <row r="533" spans="1:61">
      <c r="A533">
        <v>532</v>
      </c>
      <c r="B533">
        <v>1002509849</v>
      </c>
      <c r="C533">
        <v>3</v>
      </c>
      <c r="D533" t="s">
        <v>49</v>
      </c>
      <c r="E533">
        <v>4</v>
      </c>
      <c r="F533" t="s">
        <v>247</v>
      </c>
      <c r="G533" t="s">
        <v>248</v>
      </c>
      <c r="H533" t="s">
        <v>651</v>
      </c>
      <c r="I533" t="s">
        <v>213</v>
      </c>
      <c r="J533" t="s">
        <v>214</v>
      </c>
      <c r="K533" t="s">
        <v>149</v>
      </c>
      <c r="L533" t="s">
        <v>215</v>
      </c>
      <c r="M533" t="s">
        <v>76</v>
      </c>
      <c r="N533" t="s">
        <v>216</v>
      </c>
      <c r="O533" s="57">
        <v>46239.411759259259</v>
      </c>
      <c r="P533" s="57">
        <v>46240.638113425928</v>
      </c>
      <c r="Q533">
        <v>69358876</v>
      </c>
      <c r="S533">
        <v>141423136584</v>
      </c>
      <c r="T533" t="s">
        <v>2640</v>
      </c>
      <c r="U533" t="s">
        <v>2641</v>
      </c>
      <c r="V533" t="s">
        <v>2642</v>
      </c>
      <c r="Z533">
        <v>110.40271799999999</v>
      </c>
      <c r="AA533">
        <v>-7.1014480000000004</v>
      </c>
      <c r="AB533" t="s">
        <v>2643</v>
      </c>
      <c r="AC533" t="s">
        <v>237</v>
      </c>
      <c r="AL533" t="s">
        <v>218</v>
      </c>
      <c r="AM533" t="s">
        <v>2644</v>
      </c>
      <c r="AN533" t="s">
        <v>6</v>
      </c>
      <c r="AO533" s="57">
        <v>46150.413344907407</v>
      </c>
      <c r="AP533" s="57">
        <v>46240.333333333336</v>
      </c>
      <c r="AR533" t="s">
        <v>219</v>
      </c>
      <c r="AS533" t="s">
        <v>220</v>
      </c>
      <c r="AT533" t="s">
        <v>231</v>
      </c>
      <c r="AU533">
        <v>20260806</v>
      </c>
      <c r="AV533" t="s">
        <v>222</v>
      </c>
      <c r="AW533" t="s">
        <v>1064</v>
      </c>
      <c r="AX533" t="s">
        <v>223</v>
      </c>
      <c r="BA533" s="57">
        <v>46240.333333333336</v>
      </c>
      <c r="BB533" t="s">
        <v>2644</v>
      </c>
      <c r="BC533">
        <v>2026</v>
      </c>
      <c r="BD533">
        <v>8</v>
      </c>
      <c r="BE533">
        <v>6</v>
      </c>
      <c r="BF533" s="6">
        <f t="shared" si="24"/>
        <v>46240</v>
      </c>
      <c r="BG533">
        <f t="shared" si="25"/>
        <v>-0.33333333333575865</v>
      </c>
      <c r="BH533" t="str">
        <f t="shared" si="26"/>
        <v>COMPLY</v>
      </c>
      <c r="BI533" t="e">
        <f>VLOOKUP(H533,Sheet2!$A$1:$B$270,2,FALSE)</f>
        <v>#N/A</v>
      </c>
    </row>
    <row r="534" spans="1:61">
      <c r="A534">
        <v>533</v>
      </c>
      <c r="B534">
        <v>1002515043</v>
      </c>
      <c r="C534">
        <v>3</v>
      </c>
      <c r="D534" t="s">
        <v>59</v>
      </c>
      <c r="E534">
        <v>4</v>
      </c>
      <c r="F534" t="s">
        <v>243</v>
      </c>
      <c r="G534" t="s">
        <v>561</v>
      </c>
      <c r="H534" t="s">
        <v>1022</v>
      </c>
      <c r="I534" t="s">
        <v>213</v>
      </c>
      <c r="J534" t="s">
        <v>214</v>
      </c>
      <c r="K534" t="s">
        <v>149</v>
      </c>
      <c r="M534" t="s">
        <v>76</v>
      </c>
      <c r="N534" t="s">
        <v>216</v>
      </c>
      <c r="O534" s="57">
        <v>46241.639537037037</v>
      </c>
      <c r="P534" s="57">
        <v>46244.448449074072</v>
      </c>
      <c r="Q534">
        <v>69356291</v>
      </c>
      <c r="S534">
        <v>142141120171</v>
      </c>
      <c r="T534" t="s">
        <v>5268</v>
      </c>
      <c r="U534" t="s">
        <v>5269</v>
      </c>
      <c r="V534" t="s">
        <v>5270</v>
      </c>
      <c r="Z534">
        <v>109.661357</v>
      </c>
      <c r="AA534">
        <v>-7.671799</v>
      </c>
      <c r="AB534" t="s">
        <v>5271</v>
      </c>
      <c r="AC534" t="s">
        <v>292</v>
      </c>
      <c r="AL534" t="s">
        <v>218</v>
      </c>
      <c r="AM534" t="s">
        <v>5272</v>
      </c>
      <c r="AN534" t="s">
        <v>6</v>
      </c>
      <c r="AO534" s="57">
        <v>46211.642800925925</v>
      </c>
      <c r="AR534" t="s">
        <v>219</v>
      </c>
      <c r="AS534" t="s">
        <v>220</v>
      </c>
      <c r="AT534" t="s">
        <v>231</v>
      </c>
      <c r="AU534">
        <v>20260810</v>
      </c>
      <c r="AV534" t="s">
        <v>222</v>
      </c>
      <c r="AW534" t="s">
        <v>567</v>
      </c>
      <c r="AX534" t="s">
        <v>223</v>
      </c>
      <c r="BA534" s="57">
        <v>46241.291666666664</v>
      </c>
      <c r="BB534" t="s">
        <v>5272</v>
      </c>
      <c r="BC534">
        <v>2026</v>
      </c>
      <c r="BD534">
        <v>8</v>
      </c>
      <c r="BE534">
        <v>10</v>
      </c>
      <c r="BF534" s="6">
        <f t="shared" si="24"/>
        <v>46244</v>
      </c>
      <c r="BG534">
        <f t="shared" si="25"/>
        <v>2.7083333333357587</v>
      </c>
      <c r="BH534" t="str">
        <f t="shared" si="26"/>
        <v>NOT COMPLY</v>
      </c>
      <c r="BI534" t="e">
        <f>VLOOKUP(H534,Sheet2!$A$1:$B$270,2,FALSE)</f>
        <v>#N/A</v>
      </c>
    </row>
    <row r="535" spans="1:61">
      <c r="A535">
        <v>534</v>
      </c>
      <c r="B535">
        <v>1002517530</v>
      </c>
      <c r="C535">
        <v>3</v>
      </c>
      <c r="D535" t="s">
        <v>38</v>
      </c>
      <c r="E535">
        <v>5</v>
      </c>
      <c r="F535" t="s">
        <v>251</v>
      </c>
      <c r="G535" t="s">
        <v>91</v>
      </c>
      <c r="H535" t="s">
        <v>529</v>
      </c>
      <c r="I535" t="s">
        <v>213</v>
      </c>
      <c r="J535" t="s">
        <v>214</v>
      </c>
      <c r="K535" t="s">
        <v>149</v>
      </c>
      <c r="M535" t="s">
        <v>76</v>
      </c>
      <c r="N535" t="s">
        <v>216</v>
      </c>
      <c r="O535" s="57">
        <v>46244.495138888888</v>
      </c>
      <c r="P535" s="57">
        <v>46244.595983796295</v>
      </c>
      <c r="Q535">
        <v>69359786</v>
      </c>
      <c r="S535">
        <v>152705285009</v>
      </c>
      <c r="T535" t="s">
        <v>3622</v>
      </c>
      <c r="U535" t="s">
        <v>6580</v>
      </c>
      <c r="V535" t="s">
        <v>6581</v>
      </c>
      <c r="Z535">
        <v>112.66998769999999</v>
      </c>
      <c r="AA535">
        <v>-7.9717034</v>
      </c>
      <c r="AB535" t="s">
        <v>3625</v>
      </c>
      <c r="AC535" t="s">
        <v>292</v>
      </c>
      <c r="AL535" t="s">
        <v>218</v>
      </c>
      <c r="AM535" t="s">
        <v>6582</v>
      </c>
      <c r="AN535" t="s">
        <v>6</v>
      </c>
      <c r="AO535" s="57">
        <v>46303.496307870373</v>
      </c>
      <c r="AR535" t="s">
        <v>219</v>
      </c>
      <c r="AS535" t="s">
        <v>642</v>
      </c>
      <c r="AT535" t="s">
        <v>231</v>
      </c>
      <c r="AU535">
        <v>20260810</v>
      </c>
      <c r="AV535" t="s">
        <v>222</v>
      </c>
      <c r="AW535" t="s">
        <v>592</v>
      </c>
      <c r="AX535" t="s">
        <v>223</v>
      </c>
      <c r="BA535" s="57">
        <v>46244.291666666664</v>
      </c>
      <c r="BB535" t="s">
        <v>6582</v>
      </c>
      <c r="BC535">
        <v>2026</v>
      </c>
      <c r="BD535">
        <v>8</v>
      </c>
      <c r="BE535">
        <v>10</v>
      </c>
      <c r="BF535" s="6">
        <f t="shared" si="24"/>
        <v>46244</v>
      </c>
      <c r="BG535">
        <f t="shared" si="25"/>
        <v>-0.29166666666424135</v>
      </c>
      <c r="BH535" t="str">
        <f t="shared" si="26"/>
        <v>COMPLY</v>
      </c>
      <c r="BI535" t="str">
        <f>VLOOKUP(H535,Sheet2!$A$1:$B$270,2,FALSE)</f>
        <v>MALANG</v>
      </c>
    </row>
    <row r="536" spans="1:61">
      <c r="A536">
        <v>535</v>
      </c>
      <c r="B536">
        <v>1002505946</v>
      </c>
      <c r="C536">
        <v>3</v>
      </c>
      <c r="D536" t="s">
        <v>38</v>
      </c>
      <c r="E536">
        <v>5</v>
      </c>
      <c r="F536" t="s">
        <v>90</v>
      </c>
      <c r="G536" t="s">
        <v>90</v>
      </c>
      <c r="H536" t="s">
        <v>356</v>
      </c>
      <c r="I536" t="s">
        <v>213</v>
      </c>
      <c r="J536" t="s">
        <v>214</v>
      </c>
      <c r="K536" t="s">
        <v>149</v>
      </c>
      <c r="L536" t="s">
        <v>215</v>
      </c>
      <c r="M536" t="s">
        <v>76</v>
      </c>
      <c r="N536" t="s">
        <v>216</v>
      </c>
      <c r="O536" s="57">
        <v>46237.497187499997</v>
      </c>
      <c r="P536" s="57">
        <v>46238.649143518516</v>
      </c>
      <c r="Q536">
        <v>69357402</v>
      </c>
      <c r="S536">
        <v>152639219389</v>
      </c>
      <c r="T536" t="s">
        <v>1142</v>
      </c>
      <c r="U536" t="s">
        <v>2645</v>
      </c>
      <c r="V536" t="s">
        <v>2646</v>
      </c>
      <c r="Z536">
        <v>112.192085757851</v>
      </c>
      <c r="AA536">
        <v>-7.8281908274882204</v>
      </c>
      <c r="AB536" t="s">
        <v>2647</v>
      </c>
      <c r="AC536" t="s">
        <v>217</v>
      </c>
      <c r="AL536" t="s">
        <v>218</v>
      </c>
      <c r="AM536" t="s">
        <v>2648</v>
      </c>
      <c r="AN536" t="s">
        <v>6</v>
      </c>
      <c r="AO536" s="57">
        <v>46089.507256944446</v>
      </c>
      <c r="AP536" s="57">
        <v>46238.333333333336</v>
      </c>
      <c r="AR536" t="s">
        <v>219</v>
      </c>
      <c r="AS536" t="s">
        <v>312</v>
      </c>
      <c r="AT536" t="s">
        <v>231</v>
      </c>
      <c r="AU536">
        <v>20260804</v>
      </c>
      <c r="AV536" t="s">
        <v>222</v>
      </c>
      <c r="AW536" t="s">
        <v>1061</v>
      </c>
      <c r="AX536" t="s">
        <v>223</v>
      </c>
      <c r="BA536" s="57">
        <v>46238.333333333336</v>
      </c>
      <c r="BB536" t="s">
        <v>2648</v>
      </c>
      <c r="BC536">
        <v>2026</v>
      </c>
      <c r="BD536">
        <v>8</v>
      </c>
      <c r="BE536">
        <v>4</v>
      </c>
      <c r="BF536" s="6">
        <f t="shared" si="24"/>
        <v>46238</v>
      </c>
      <c r="BG536">
        <f t="shared" si="25"/>
        <v>-0.33333333333575865</v>
      </c>
      <c r="BH536" t="str">
        <f t="shared" si="26"/>
        <v>COMPLY</v>
      </c>
      <c r="BI536" t="str">
        <f>VLOOKUP(H536,Sheet2!$A$1:$B$270,2,FALSE)</f>
        <v>KEDIRI</v>
      </c>
    </row>
    <row r="537" spans="1:61">
      <c r="A537">
        <v>536</v>
      </c>
      <c r="B537">
        <v>1002511749</v>
      </c>
      <c r="C537">
        <v>3</v>
      </c>
      <c r="D537" t="s">
        <v>51</v>
      </c>
      <c r="E537">
        <v>4</v>
      </c>
      <c r="F537" t="s">
        <v>275</v>
      </c>
      <c r="G537" t="s">
        <v>297</v>
      </c>
      <c r="H537" t="s">
        <v>928</v>
      </c>
      <c r="I537" t="s">
        <v>213</v>
      </c>
      <c r="J537" t="s">
        <v>214</v>
      </c>
      <c r="K537" t="s">
        <v>149</v>
      </c>
      <c r="L537" t="s">
        <v>215</v>
      </c>
      <c r="M537" t="s">
        <v>76</v>
      </c>
      <c r="N537" t="s">
        <v>216</v>
      </c>
      <c r="O537" s="57">
        <v>46240.428425925929</v>
      </c>
      <c r="P537" s="57">
        <v>46241.510844907411</v>
      </c>
      <c r="Q537">
        <v>69359710</v>
      </c>
      <c r="S537">
        <v>142551119459</v>
      </c>
      <c r="T537" t="s">
        <v>2649</v>
      </c>
      <c r="U537" t="s">
        <v>2650</v>
      </c>
      <c r="V537" t="s">
        <v>2651</v>
      </c>
      <c r="Z537">
        <v>110.95531149999999</v>
      </c>
      <c r="AA537">
        <v>-6.7964392</v>
      </c>
      <c r="AB537" t="s">
        <v>2652</v>
      </c>
      <c r="AC537" t="s">
        <v>237</v>
      </c>
      <c r="AL537" t="s">
        <v>218</v>
      </c>
      <c r="AM537" t="s">
        <v>2653</v>
      </c>
      <c r="AN537" t="s">
        <v>6</v>
      </c>
      <c r="AO537" s="57">
        <v>46181.434108796297</v>
      </c>
      <c r="AP537" s="57">
        <v>46241.333333333336</v>
      </c>
      <c r="AR537" t="s">
        <v>219</v>
      </c>
      <c r="AS537" t="s">
        <v>220</v>
      </c>
      <c r="AT537" t="s">
        <v>231</v>
      </c>
      <c r="AU537">
        <v>20260807</v>
      </c>
      <c r="AV537" t="s">
        <v>222</v>
      </c>
      <c r="AW537" t="s">
        <v>1070</v>
      </c>
      <c r="AX537" t="s">
        <v>223</v>
      </c>
      <c r="BA537" s="57">
        <v>46241.333333333336</v>
      </c>
      <c r="BB537" t="s">
        <v>2653</v>
      </c>
      <c r="BC537">
        <v>2026</v>
      </c>
      <c r="BD537">
        <v>8</v>
      </c>
      <c r="BE537">
        <v>7</v>
      </c>
      <c r="BF537" s="6">
        <f t="shared" si="24"/>
        <v>46241</v>
      </c>
      <c r="BG537">
        <f t="shared" si="25"/>
        <v>-0.33333333333575865</v>
      </c>
      <c r="BH537" t="str">
        <f t="shared" si="26"/>
        <v>COMPLY</v>
      </c>
      <c r="BI537" t="e">
        <f>VLOOKUP(H537,Sheet2!$A$1:$B$270,2,FALSE)</f>
        <v>#N/A</v>
      </c>
    </row>
    <row r="538" spans="1:61">
      <c r="A538">
        <v>537</v>
      </c>
      <c r="B538">
        <v>1002509843</v>
      </c>
      <c r="C538">
        <v>3</v>
      </c>
      <c r="D538" t="s">
        <v>51</v>
      </c>
      <c r="E538">
        <v>4</v>
      </c>
      <c r="F538" t="s">
        <v>235</v>
      </c>
      <c r="G538" t="s">
        <v>994</v>
      </c>
      <c r="H538" t="s">
        <v>995</v>
      </c>
      <c r="I538" t="s">
        <v>213</v>
      </c>
      <c r="J538" t="s">
        <v>214</v>
      </c>
      <c r="K538" t="s">
        <v>149</v>
      </c>
      <c r="L538" t="s">
        <v>215</v>
      </c>
      <c r="M538" t="s">
        <v>590</v>
      </c>
      <c r="N538" t="s">
        <v>216</v>
      </c>
      <c r="O538" s="57">
        <v>46239.410370370373</v>
      </c>
      <c r="P538" s="57">
        <v>46239.468807870369</v>
      </c>
      <c r="Q538">
        <v>69356667</v>
      </c>
      <c r="T538" t="s">
        <v>2467</v>
      </c>
      <c r="V538" t="s">
        <v>2654</v>
      </c>
      <c r="Z538">
        <v>110.60401</v>
      </c>
      <c r="AA538">
        <v>-7.4904099999999998</v>
      </c>
      <c r="AB538" t="s">
        <v>2655</v>
      </c>
      <c r="AC538" t="s">
        <v>237</v>
      </c>
      <c r="AL538" t="s">
        <v>218</v>
      </c>
      <c r="AM538" t="s">
        <v>1676</v>
      </c>
      <c r="AN538" t="s">
        <v>6</v>
      </c>
      <c r="AO538" s="57">
        <v>46150.413344907407</v>
      </c>
      <c r="AP538" s="57">
        <v>46236</v>
      </c>
      <c r="AR538" t="s">
        <v>572</v>
      </c>
      <c r="AS538" t="s">
        <v>994</v>
      </c>
      <c r="AT538" t="s">
        <v>231</v>
      </c>
      <c r="AV538" t="s">
        <v>1034</v>
      </c>
      <c r="AW538" t="s">
        <v>1064</v>
      </c>
      <c r="AX538" t="s">
        <v>223</v>
      </c>
      <c r="BA538" s="57">
        <v>46236.333333333336</v>
      </c>
      <c r="BB538" t="s">
        <v>1676</v>
      </c>
      <c r="BF538" s="6" t="e">
        <f t="shared" si="24"/>
        <v>#NUM!</v>
      </c>
      <c r="BG538" t="e">
        <f t="shared" si="25"/>
        <v>#NUM!</v>
      </c>
      <c r="BH538" t="e">
        <f t="shared" si="26"/>
        <v>#NUM!</v>
      </c>
      <c r="BI538" t="e">
        <f>VLOOKUP(H538,Sheet2!$A$1:$B$270,2,FALSE)</f>
        <v>#N/A</v>
      </c>
    </row>
    <row r="539" spans="1:61">
      <c r="A539">
        <v>538</v>
      </c>
      <c r="B539">
        <v>1002515400</v>
      </c>
      <c r="C539">
        <v>3</v>
      </c>
      <c r="D539" t="s">
        <v>59</v>
      </c>
      <c r="E539">
        <v>4</v>
      </c>
      <c r="F539" t="s">
        <v>573</v>
      </c>
      <c r="G539" t="s">
        <v>623</v>
      </c>
      <c r="H539" t="s">
        <v>974</v>
      </c>
      <c r="I539" t="s">
        <v>213</v>
      </c>
      <c r="J539" t="s">
        <v>214</v>
      </c>
      <c r="K539" t="s">
        <v>149</v>
      </c>
      <c r="L539" t="s">
        <v>215</v>
      </c>
      <c r="M539" t="s">
        <v>582</v>
      </c>
      <c r="N539" t="s">
        <v>216</v>
      </c>
      <c r="O539" s="57">
        <v>46241.726365740738</v>
      </c>
      <c r="P539" s="57">
        <v>46244.743969907409</v>
      </c>
      <c r="Q539">
        <v>69361092</v>
      </c>
      <c r="S539">
        <v>146113146974</v>
      </c>
      <c r="T539" t="s">
        <v>5273</v>
      </c>
      <c r="U539" t="s">
        <v>5274</v>
      </c>
      <c r="V539" t="s">
        <v>5275</v>
      </c>
      <c r="Z539">
        <v>110.376828</v>
      </c>
      <c r="AA539">
        <v>-7.7809100000000004</v>
      </c>
      <c r="AB539" t="s">
        <v>5276</v>
      </c>
      <c r="AC539" t="s">
        <v>237</v>
      </c>
      <c r="AL539" t="s">
        <v>218</v>
      </c>
      <c r="AM539" t="s">
        <v>5277</v>
      </c>
      <c r="AN539" t="s">
        <v>6</v>
      </c>
      <c r="AO539" s="57">
        <v>46211.736238425925</v>
      </c>
      <c r="AP539" s="57">
        <v>46243.583333333336</v>
      </c>
      <c r="AQ539" t="s">
        <v>249</v>
      </c>
      <c r="AR539" t="s">
        <v>14</v>
      </c>
      <c r="AS539" t="s">
        <v>220</v>
      </c>
      <c r="AT539" t="s">
        <v>231</v>
      </c>
      <c r="AV539" t="s">
        <v>6583</v>
      </c>
      <c r="AW539" t="s">
        <v>1056</v>
      </c>
      <c r="AX539" t="s">
        <v>223</v>
      </c>
      <c r="BA539" s="57">
        <v>46243.583333333336</v>
      </c>
      <c r="BB539" t="s">
        <v>5277</v>
      </c>
      <c r="BF539" s="6" t="e">
        <f t="shared" si="24"/>
        <v>#NUM!</v>
      </c>
      <c r="BG539" t="e">
        <f t="shared" si="25"/>
        <v>#NUM!</v>
      </c>
      <c r="BH539" t="e">
        <f t="shared" si="26"/>
        <v>#NUM!</v>
      </c>
      <c r="BI539" t="e">
        <f>VLOOKUP(H539,Sheet2!$A$1:$B$270,2,FALSE)</f>
        <v>#N/A</v>
      </c>
    </row>
    <row r="540" spans="1:61">
      <c r="A540">
        <v>539</v>
      </c>
      <c r="B540">
        <v>1002512943</v>
      </c>
      <c r="C540">
        <v>3</v>
      </c>
      <c r="D540" t="s">
        <v>38</v>
      </c>
      <c r="E540">
        <v>5</v>
      </c>
      <c r="F540" t="s">
        <v>251</v>
      </c>
      <c r="G540" t="s">
        <v>91</v>
      </c>
      <c r="H540" t="s">
        <v>526</v>
      </c>
      <c r="I540" t="s">
        <v>213</v>
      </c>
      <c r="J540" t="s">
        <v>214</v>
      </c>
      <c r="K540" t="s">
        <v>149</v>
      </c>
      <c r="L540" t="s">
        <v>215</v>
      </c>
      <c r="M540" t="s">
        <v>76</v>
      </c>
      <c r="N540" t="s">
        <v>216</v>
      </c>
      <c r="O540" s="57">
        <v>46240.652048611111</v>
      </c>
      <c r="P540" s="57">
        <v>46241.52752314815</v>
      </c>
      <c r="Q540">
        <v>69360156</v>
      </c>
      <c r="S540">
        <v>152712205797</v>
      </c>
      <c r="T540" t="s">
        <v>2056</v>
      </c>
      <c r="U540" t="s">
        <v>2656</v>
      </c>
      <c r="V540" t="s">
        <v>2657</v>
      </c>
      <c r="Z540">
        <v>112.7203921</v>
      </c>
      <c r="AA540">
        <v>-8.2055781999999997</v>
      </c>
      <c r="AB540" t="s">
        <v>2658</v>
      </c>
      <c r="AC540" t="s">
        <v>237</v>
      </c>
      <c r="AL540" t="s">
        <v>218</v>
      </c>
      <c r="AM540" t="s">
        <v>2659</v>
      </c>
      <c r="AN540" t="s">
        <v>6</v>
      </c>
      <c r="AO540" s="57">
        <v>46181.652824074074</v>
      </c>
      <c r="AP540" s="57">
        <v>46241.541666666664</v>
      </c>
      <c r="AR540" t="s">
        <v>219</v>
      </c>
      <c r="AS540" t="s">
        <v>629</v>
      </c>
      <c r="AT540" t="s">
        <v>231</v>
      </c>
      <c r="AU540">
        <v>20260807</v>
      </c>
      <c r="AV540" t="s">
        <v>222</v>
      </c>
      <c r="AW540" t="s">
        <v>1070</v>
      </c>
      <c r="AX540" t="s">
        <v>223</v>
      </c>
      <c r="BA540" s="57">
        <v>46241.541666666664</v>
      </c>
      <c r="BB540" t="s">
        <v>2659</v>
      </c>
      <c r="BC540">
        <v>2026</v>
      </c>
      <c r="BD540">
        <v>8</v>
      </c>
      <c r="BE540">
        <v>7</v>
      </c>
      <c r="BF540" s="6">
        <f t="shared" si="24"/>
        <v>46241</v>
      </c>
      <c r="BG540">
        <f t="shared" si="25"/>
        <v>-0.54166666666424135</v>
      </c>
      <c r="BH540" t="str">
        <f t="shared" si="26"/>
        <v>COMPLY</v>
      </c>
      <c r="BI540" t="str">
        <f>VLOOKUP(H540,Sheet2!$A$1:$B$270,2,FALSE)</f>
        <v>MALANG</v>
      </c>
    </row>
    <row r="541" spans="1:61">
      <c r="A541">
        <v>540</v>
      </c>
      <c r="B541">
        <v>1002513253</v>
      </c>
      <c r="C541">
        <v>3</v>
      </c>
      <c r="D541" t="s">
        <v>49</v>
      </c>
      <c r="E541">
        <v>4</v>
      </c>
      <c r="F541" t="s">
        <v>247</v>
      </c>
      <c r="G541" t="s">
        <v>248</v>
      </c>
      <c r="H541" t="s">
        <v>960</v>
      </c>
      <c r="I541" t="s">
        <v>213</v>
      </c>
      <c r="J541" t="s">
        <v>214</v>
      </c>
      <c r="K541" t="s">
        <v>149</v>
      </c>
      <c r="M541" t="s">
        <v>614</v>
      </c>
      <c r="N541" t="s">
        <v>216</v>
      </c>
      <c r="O541" s="57">
        <v>46240.707037037035</v>
      </c>
      <c r="P541" s="57">
        <v>46244.438750000001</v>
      </c>
      <c r="Q541">
        <v>69360260</v>
      </c>
      <c r="S541">
        <v>142406119775</v>
      </c>
      <c r="T541" t="s">
        <v>2660</v>
      </c>
      <c r="U541" t="s">
        <v>1171</v>
      </c>
      <c r="Z541">
        <v>110.412274381299</v>
      </c>
      <c r="AA541">
        <v>-6.9830524452548701</v>
      </c>
      <c r="AB541" t="s">
        <v>2661</v>
      </c>
      <c r="AC541" t="s">
        <v>226</v>
      </c>
      <c r="AO541" s="57">
        <v>46181.726400462961</v>
      </c>
      <c r="AR541" t="s">
        <v>5</v>
      </c>
      <c r="AS541" t="s">
        <v>634</v>
      </c>
      <c r="AT541" t="s">
        <v>231</v>
      </c>
      <c r="AV541" t="s">
        <v>6584</v>
      </c>
      <c r="AW541" t="s">
        <v>566</v>
      </c>
      <c r="AX541" t="s">
        <v>223</v>
      </c>
      <c r="BF541" s="6" t="e">
        <f t="shared" si="24"/>
        <v>#NUM!</v>
      </c>
      <c r="BG541" t="e">
        <f t="shared" si="25"/>
        <v>#NUM!</v>
      </c>
      <c r="BH541" t="e">
        <f t="shared" si="26"/>
        <v>#NUM!</v>
      </c>
      <c r="BI541" t="e">
        <f>VLOOKUP(H541,Sheet2!$A$1:$B$270,2,FALSE)</f>
        <v>#N/A</v>
      </c>
    </row>
    <row r="542" spans="1:61">
      <c r="A542">
        <v>541</v>
      </c>
      <c r="B542">
        <v>1002513689</v>
      </c>
      <c r="C542">
        <v>3</v>
      </c>
      <c r="D542" t="s">
        <v>42</v>
      </c>
      <c r="E542">
        <v>5</v>
      </c>
      <c r="F542" t="s">
        <v>102</v>
      </c>
      <c r="G542" t="s">
        <v>100</v>
      </c>
      <c r="H542" t="s">
        <v>284</v>
      </c>
      <c r="I542" t="s">
        <v>213</v>
      </c>
      <c r="J542" t="s">
        <v>214</v>
      </c>
      <c r="K542" t="s">
        <v>149</v>
      </c>
      <c r="L542" t="s">
        <v>620</v>
      </c>
      <c r="M542" t="s">
        <v>76</v>
      </c>
      <c r="N542" t="s">
        <v>216</v>
      </c>
      <c r="O542" s="57">
        <v>46241.352048611108</v>
      </c>
      <c r="P542" s="57">
        <v>46241.522013888891</v>
      </c>
      <c r="Q542">
        <v>69360405</v>
      </c>
      <c r="R542">
        <v>3322010101</v>
      </c>
      <c r="S542">
        <v>152507225603</v>
      </c>
      <c r="T542" t="s">
        <v>5278</v>
      </c>
      <c r="U542" t="s">
        <v>5279</v>
      </c>
      <c r="V542" t="s">
        <v>5280</v>
      </c>
      <c r="Z542">
        <v>113.82832439297999</v>
      </c>
      <c r="AA542">
        <v>-7.9850434094674601</v>
      </c>
      <c r="AB542" t="s">
        <v>5281</v>
      </c>
      <c r="AC542" t="s">
        <v>237</v>
      </c>
      <c r="AL542" t="s">
        <v>218</v>
      </c>
      <c r="AM542" t="s">
        <v>5282</v>
      </c>
      <c r="AN542" t="s">
        <v>6</v>
      </c>
      <c r="AO542" s="57">
        <v>46211.361435185187</v>
      </c>
      <c r="AP542" s="57">
        <v>46242.333333333336</v>
      </c>
      <c r="AR542" t="s">
        <v>219</v>
      </c>
      <c r="AS542" t="s">
        <v>100</v>
      </c>
      <c r="AT542" t="s">
        <v>231</v>
      </c>
      <c r="AU542">
        <v>20260807</v>
      </c>
      <c r="AV542" t="s">
        <v>222</v>
      </c>
      <c r="AW542" t="s">
        <v>982</v>
      </c>
      <c r="AX542" t="s">
        <v>223</v>
      </c>
      <c r="BA542" s="57">
        <v>46242.333333333336</v>
      </c>
      <c r="BB542" t="s">
        <v>5282</v>
      </c>
      <c r="BC542">
        <v>2026</v>
      </c>
      <c r="BD542">
        <v>8</v>
      </c>
      <c r="BE542">
        <v>7</v>
      </c>
      <c r="BF542" s="6">
        <f t="shared" si="24"/>
        <v>46241</v>
      </c>
      <c r="BG542">
        <f t="shared" si="25"/>
        <v>-1.3333333333357587</v>
      </c>
      <c r="BH542" t="str">
        <f t="shared" si="26"/>
        <v>COMPLY</v>
      </c>
      <c r="BI542" t="str">
        <f>VLOOKUP(H542,Sheet2!$A$1:$B$270,2,FALSE)</f>
        <v>JEMBER</v>
      </c>
    </row>
    <row r="543" spans="1:61">
      <c r="A543">
        <v>542</v>
      </c>
      <c r="B543">
        <v>1002516737</v>
      </c>
      <c r="C543">
        <v>3</v>
      </c>
      <c r="D543" t="s">
        <v>51</v>
      </c>
      <c r="E543">
        <v>4</v>
      </c>
      <c r="F543" t="s">
        <v>275</v>
      </c>
      <c r="G543" t="s">
        <v>297</v>
      </c>
      <c r="H543" t="s">
        <v>1089</v>
      </c>
      <c r="I543" t="s">
        <v>213</v>
      </c>
      <c r="J543" t="s">
        <v>214</v>
      </c>
      <c r="K543" t="s">
        <v>149</v>
      </c>
      <c r="L543" t="s">
        <v>215</v>
      </c>
      <c r="M543" t="s">
        <v>76</v>
      </c>
      <c r="N543" t="s">
        <v>216</v>
      </c>
      <c r="O543" s="57">
        <v>46244.324259259258</v>
      </c>
      <c r="P543" s="57">
        <v>46244.618159722224</v>
      </c>
      <c r="Q543">
        <v>69362023</v>
      </c>
      <c r="S543">
        <v>141571106985</v>
      </c>
      <c r="T543" t="s">
        <v>6585</v>
      </c>
      <c r="U543" t="s">
        <v>6586</v>
      </c>
      <c r="V543" t="s">
        <v>6587</v>
      </c>
      <c r="Z543">
        <v>111.149619</v>
      </c>
      <c r="AA543">
        <v>-6.7216719999999999</v>
      </c>
      <c r="AB543" t="s">
        <v>6588</v>
      </c>
      <c r="AC543" t="s">
        <v>237</v>
      </c>
      <c r="AL543" t="s">
        <v>218</v>
      </c>
      <c r="AM543" t="s">
        <v>6589</v>
      </c>
      <c r="AN543" t="s">
        <v>6</v>
      </c>
      <c r="AO543" s="57">
        <v>46303.329710648148</v>
      </c>
      <c r="AP543" s="57">
        <v>46245.541666666664</v>
      </c>
      <c r="AR543" t="s">
        <v>219</v>
      </c>
      <c r="AS543" t="s">
        <v>220</v>
      </c>
      <c r="AT543" t="s">
        <v>231</v>
      </c>
      <c r="AU543">
        <v>20260810</v>
      </c>
      <c r="AV543" t="s">
        <v>222</v>
      </c>
      <c r="AW543" t="s">
        <v>1064</v>
      </c>
      <c r="AX543" t="s">
        <v>223</v>
      </c>
      <c r="BA543" s="57">
        <v>46245.541666666664</v>
      </c>
      <c r="BB543" t="s">
        <v>6589</v>
      </c>
      <c r="BC543">
        <v>2026</v>
      </c>
      <c r="BD543">
        <v>8</v>
      </c>
      <c r="BE543">
        <v>10</v>
      </c>
      <c r="BF543" s="6">
        <f t="shared" si="24"/>
        <v>46244</v>
      </c>
      <c r="BG543">
        <f t="shared" si="25"/>
        <v>-1.5416666666642413</v>
      </c>
      <c r="BH543" t="str">
        <f t="shared" si="26"/>
        <v>COMPLY</v>
      </c>
      <c r="BI543" t="e">
        <f>VLOOKUP(H543,Sheet2!$A$1:$B$270,2,FALSE)</f>
        <v>#N/A</v>
      </c>
    </row>
    <row r="544" spans="1:61">
      <c r="A544">
        <v>543</v>
      </c>
      <c r="B544">
        <v>1002506605</v>
      </c>
      <c r="C544">
        <v>3</v>
      </c>
      <c r="D544" t="s">
        <v>42</v>
      </c>
      <c r="E544">
        <v>5</v>
      </c>
      <c r="F544" t="s">
        <v>233</v>
      </c>
      <c r="G544" t="s">
        <v>101</v>
      </c>
      <c r="H544" t="s">
        <v>392</v>
      </c>
      <c r="I544" t="s">
        <v>213</v>
      </c>
      <c r="J544" t="s">
        <v>214</v>
      </c>
      <c r="K544" t="s">
        <v>149</v>
      </c>
      <c r="L544" t="s">
        <v>620</v>
      </c>
      <c r="M544" t="s">
        <v>582</v>
      </c>
      <c r="N544" t="s">
        <v>216</v>
      </c>
      <c r="O544" s="57">
        <v>46237.756203703706</v>
      </c>
      <c r="P544" s="57">
        <v>46241.74459490741</v>
      </c>
      <c r="Q544">
        <v>69357539</v>
      </c>
      <c r="R544">
        <v>3135910043</v>
      </c>
      <c r="S544">
        <v>152317261788</v>
      </c>
      <c r="T544" t="s">
        <v>1053</v>
      </c>
      <c r="U544" t="s">
        <v>2662</v>
      </c>
      <c r="V544" t="s">
        <v>2663</v>
      </c>
      <c r="Z544">
        <v>112.730757754762</v>
      </c>
      <c r="AA544">
        <v>-7.3948873954626704</v>
      </c>
      <c r="AB544" t="s">
        <v>1054</v>
      </c>
      <c r="AC544" t="s">
        <v>1074</v>
      </c>
      <c r="AL544" t="s">
        <v>218</v>
      </c>
      <c r="AM544" t="s">
        <v>1426</v>
      </c>
      <c r="AN544" t="s">
        <v>6</v>
      </c>
      <c r="AO544" s="57">
        <v>46089.757118055553</v>
      </c>
      <c r="AP544" s="57">
        <v>46238.625</v>
      </c>
      <c r="AQ544" t="s">
        <v>249</v>
      </c>
      <c r="AR544" t="s">
        <v>14</v>
      </c>
      <c r="AS544" t="s">
        <v>669</v>
      </c>
      <c r="AT544" t="s">
        <v>231</v>
      </c>
      <c r="AV544" t="s">
        <v>5283</v>
      </c>
      <c r="AW544" t="s">
        <v>1023</v>
      </c>
      <c r="AX544" t="s">
        <v>223</v>
      </c>
      <c r="BA544" s="57">
        <v>46238.625</v>
      </c>
      <c r="BB544" t="s">
        <v>1426</v>
      </c>
      <c r="BF544" s="6" t="e">
        <f t="shared" si="24"/>
        <v>#NUM!</v>
      </c>
      <c r="BG544" t="e">
        <f t="shared" si="25"/>
        <v>#NUM!</v>
      </c>
      <c r="BH544" t="e">
        <f t="shared" si="26"/>
        <v>#NUM!</v>
      </c>
      <c r="BI544" t="str">
        <f>VLOOKUP(H544,Sheet2!$A$1:$B$270,2,FALSE)</f>
        <v>SIDOARJO</v>
      </c>
    </row>
    <row r="545" spans="1:61">
      <c r="A545">
        <v>544</v>
      </c>
      <c r="B545">
        <v>1002516470</v>
      </c>
      <c r="C545">
        <v>3</v>
      </c>
      <c r="D545" t="s">
        <v>49</v>
      </c>
      <c r="E545">
        <v>4</v>
      </c>
      <c r="F545" t="s">
        <v>253</v>
      </c>
      <c r="G545" t="s">
        <v>253</v>
      </c>
      <c r="H545" t="s">
        <v>1109</v>
      </c>
      <c r="I545" t="s">
        <v>213</v>
      </c>
      <c r="J545" t="s">
        <v>214</v>
      </c>
      <c r="K545" t="s">
        <v>149</v>
      </c>
      <c r="M545" t="s">
        <v>76</v>
      </c>
      <c r="N545" t="s">
        <v>216</v>
      </c>
      <c r="O545" s="57">
        <v>46243.534062500003</v>
      </c>
      <c r="P545" s="57">
        <v>46243.792187500003</v>
      </c>
      <c r="Q545">
        <v>69360724</v>
      </c>
      <c r="S545">
        <v>146219104015</v>
      </c>
      <c r="T545" t="s">
        <v>4814</v>
      </c>
      <c r="U545" t="s">
        <v>5284</v>
      </c>
      <c r="V545" t="s">
        <v>5285</v>
      </c>
      <c r="Z545">
        <v>109.57646200000001</v>
      </c>
      <c r="AA545">
        <v>-7.0226421212957604</v>
      </c>
      <c r="AB545" t="s">
        <v>4817</v>
      </c>
      <c r="AC545" t="s">
        <v>217</v>
      </c>
      <c r="AL545" t="s">
        <v>218</v>
      </c>
      <c r="AM545" t="s">
        <v>5286</v>
      </c>
      <c r="AN545" t="s">
        <v>6</v>
      </c>
      <c r="AO545" s="57">
        <v>46273.549039351848</v>
      </c>
      <c r="AR545" t="s">
        <v>219</v>
      </c>
      <c r="AS545" t="s">
        <v>583</v>
      </c>
      <c r="AT545" t="s">
        <v>231</v>
      </c>
      <c r="AU545">
        <v>20260809</v>
      </c>
      <c r="AV545" t="s">
        <v>222</v>
      </c>
      <c r="AW545" t="s">
        <v>566</v>
      </c>
      <c r="AX545" t="s">
        <v>223</v>
      </c>
      <c r="BA545" s="57">
        <v>46243.291666666664</v>
      </c>
      <c r="BB545" t="s">
        <v>5286</v>
      </c>
      <c r="BC545">
        <v>2026</v>
      </c>
      <c r="BD545">
        <v>8</v>
      </c>
      <c r="BE545">
        <v>9</v>
      </c>
      <c r="BF545" s="6">
        <f t="shared" si="24"/>
        <v>46243</v>
      </c>
      <c r="BG545">
        <f t="shared" si="25"/>
        <v>-0.29166666666424135</v>
      </c>
      <c r="BH545" t="str">
        <f t="shared" si="26"/>
        <v>COMPLY</v>
      </c>
      <c r="BI545" t="e">
        <f>VLOOKUP(H545,Sheet2!$A$1:$B$270,2,FALSE)</f>
        <v>#N/A</v>
      </c>
    </row>
    <row r="546" spans="1:61">
      <c r="A546">
        <v>545</v>
      </c>
      <c r="B546">
        <v>1002506074</v>
      </c>
      <c r="C546">
        <v>3</v>
      </c>
      <c r="D546" t="s">
        <v>59</v>
      </c>
      <c r="E546">
        <v>4</v>
      </c>
      <c r="F546" t="s">
        <v>573</v>
      </c>
      <c r="G546" t="s">
        <v>1046</v>
      </c>
      <c r="H546" t="s">
        <v>1047</v>
      </c>
      <c r="I546" t="s">
        <v>213</v>
      </c>
      <c r="J546" t="s">
        <v>214</v>
      </c>
      <c r="K546" t="s">
        <v>149</v>
      </c>
      <c r="M546" t="s">
        <v>559</v>
      </c>
      <c r="N546" t="s">
        <v>216</v>
      </c>
      <c r="O546" s="57">
        <v>46237.555277777778</v>
      </c>
      <c r="P546" s="57">
        <v>46242.627118055556</v>
      </c>
      <c r="Q546">
        <v>69357501</v>
      </c>
      <c r="S546">
        <v>143135115012</v>
      </c>
      <c r="T546" t="s">
        <v>2664</v>
      </c>
      <c r="Z546">
        <v>110.39949324208</v>
      </c>
      <c r="AA546">
        <v>-7.8815152131208004</v>
      </c>
      <c r="AB546" t="s">
        <v>2665</v>
      </c>
      <c r="AC546" t="s">
        <v>292</v>
      </c>
      <c r="AO546" s="57">
        <v>46089.559490740743</v>
      </c>
      <c r="AR546" t="s">
        <v>6</v>
      </c>
      <c r="AS546" t="s">
        <v>1048</v>
      </c>
      <c r="AT546" t="s">
        <v>231</v>
      </c>
      <c r="AV546" t="s">
        <v>5287</v>
      </c>
      <c r="AW546" t="s">
        <v>566</v>
      </c>
      <c r="AX546" t="s">
        <v>223</v>
      </c>
      <c r="BF546" s="6" t="e">
        <f t="shared" si="24"/>
        <v>#NUM!</v>
      </c>
      <c r="BG546" t="e">
        <f t="shared" si="25"/>
        <v>#NUM!</v>
      </c>
      <c r="BH546" t="e">
        <f t="shared" si="26"/>
        <v>#NUM!</v>
      </c>
      <c r="BI546" t="e">
        <f>VLOOKUP(H546,Sheet2!$A$1:$B$270,2,FALSE)</f>
        <v>#N/A</v>
      </c>
    </row>
    <row r="547" spans="1:61">
      <c r="A547">
        <v>546</v>
      </c>
      <c r="B547">
        <v>1002504429</v>
      </c>
      <c r="C547">
        <v>3</v>
      </c>
      <c r="D547" t="s">
        <v>51</v>
      </c>
      <c r="E547">
        <v>4</v>
      </c>
      <c r="F547" t="s">
        <v>235</v>
      </c>
      <c r="G547" t="s">
        <v>994</v>
      </c>
      <c r="H547" t="s">
        <v>995</v>
      </c>
      <c r="I547" t="s">
        <v>213</v>
      </c>
      <c r="J547" t="s">
        <v>214</v>
      </c>
      <c r="K547" t="s">
        <v>149</v>
      </c>
      <c r="L547" t="s">
        <v>620</v>
      </c>
      <c r="M547" t="s">
        <v>971</v>
      </c>
      <c r="N547" t="s">
        <v>216</v>
      </c>
      <c r="O547" s="57">
        <v>46235.476342592592</v>
      </c>
      <c r="P547" s="57">
        <v>46239.40966435185</v>
      </c>
      <c r="Q547">
        <v>69356637</v>
      </c>
      <c r="R547">
        <v>2762970020</v>
      </c>
      <c r="S547">
        <v>143553212723</v>
      </c>
      <c r="T547" t="s">
        <v>2467</v>
      </c>
      <c r="U547" t="s">
        <v>2666</v>
      </c>
      <c r="V547" t="s">
        <v>2468</v>
      </c>
      <c r="Z547">
        <v>110.60347299999999</v>
      </c>
      <c r="AA547">
        <v>-7.4910819999999996</v>
      </c>
      <c r="AB547" t="s">
        <v>2469</v>
      </c>
      <c r="AC547" t="s">
        <v>237</v>
      </c>
      <c r="AL547" t="s">
        <v>218</v>
      </c>
      <c r="AM547" t="s">
        <v>2470</v>
      </c>
      <c r="AN547" t="s">
        <v>6</v>
      </c>
      <c r="AO547" s="57">
        <v>46030.485995370371</v>
      </c>
      <c r="AP547" s="57">
        <v>46236.333333333336</v>
      </c>
      <c r="AQ547" t="s">
        <v>570</v>
      </c>
      <c r="AR547" t="s">
        <v>12</v>
      </c>
      <c r="AS547" t="s">
        <v>994</v>
      </c>
      <c r="AT547" t="s">
        <v>231</v>
      </c>
      <c r="AV547" t="s">
        <v>950</v>
      </c>
      <c r="AW547" t="s">
        <v>1040</v>
      </c>
      <c r="AX547" t="s">
        <v>223</v>
      </c>
      <c r="BA547" s="57">
        <v>46236.333333333336</v>
      </c>
      <c r="BB547" t="s">
        <v>2470</v>
      </c>
      <c r="BF547" s="6" t="e">
        <f t="shared" si="24"/>
        <v>#NUM!</v>
      </c>
      <c r="BG547" t="e">
        <f t="shared" si="25"/>
        <v>#NUM!</v>
      </c>
      <c r="BH547" t="e">
        <f t="shared" si="26"/>
        <v>#NUM!</v>
      </c>
      <c r="BI547" t="e">
        <f>VLOOKUP(H547,Sheet2!$A$1:$B$270,2,FALSE)</f>
        <v>#N/A</v>
      </c>
    </row>
    <row r="548" spans="1:61">
      <c r="A548">
        <v>547</v>
      </c>
      <c r="B548">
        <v>1002514082</v>
      </c>
      <c r="C548">
        <v>3</v>
      </c>
      <c r="D548" t="s">
        <v>34</v>
      </c>
      <c r="E548">
        <v>5</v>
      </c>
      <c r="F548" t="s">
        <v>580</v>
      </c>
      <c r="G548" t="s">
        <v>85</v>
      </c>
      <c r="H548" t="s">
        <v>287</v>
      </c>
      <c r="I548" t="s">
        <v>213</v>
      </c>
      <c r="J548" t="s">
        <v>214</v>
      </c>
      <c r="K548" t="s">
        <v>149</v>
      </c>
      <c r="M548" t="s">
        <v>582</v>
      </c>
      <c r="N548" t="s">
        <v>216</v>
      </c>
      <c r="O548" s="57">
        <v>46241.434594907405</v>
      </c>
      <c r="P548" s="57">
        <v>46243.426782407405</v>
      </c>
      <c r="Q548">
        <v>69360552</v>
      </c>
      <c r="S548">
        <v>172413244341</v>
      </c>
      <c r="T548" t="s">
        <v>4786</v>
      </c>
      <c r="U548" t="s">
        <v>5288</v>
      </c>
      <c r="V548" t="s">
        <v>5289</v>
      </c>
      <c r="Z548">
        <v>115.13354510000001</v>
      </c>
      <c r="AA548">
        <v>-8.5526064000000002</v>
      </c>
      <c r="AB548" t="s">
        <v>4789</v>
      </c>
      <c r="AC548" t="s">
        <v>230</v>
      </c>
      <c r="AL548" t="s">
        <v>218</v>
      </c>
      <c r="AM548" t="s">
        <v>5290</v>
      </c>
      <c r="AN548" t="s">
        <v>6</v>
      </c>
      <c r="AO548" s="57">
        <v>46211.444398148145</v>
      </c>
      <c r="AP548" s="57">
        <v>46242.333333333336</v>
      </c>
      <c r="AQ548" t="s">
        <v>570</v>
      </c>
      <c r="AR548" t="s">
        <v>14</v>
      </c>
      <c r="AS548" t="s">
        <v>85</v>
      </c>
      <c r="AT548" t="s">
        <v>231</v>
      </c>
      <c r="AV548" t="s">
        <v>5291</v>
      </c>
      <c r="AW548" t="s">
        <v>567</v>
      </c>
      <c r="AX548" t="s">
        <v>223</v>
      </c>
      <c r="BA548" s="57">
        <v>46242.333333333336</v>
      </c>
      <c r="BB548" t="s">
        <v>5290</v>
      </c>
      <c r="BF548" s="6" t="e">
        <f t="shared" si="24"/>
        <v>#NUM!</v>
      </c>
      <c r="BG548" t="e">
        <f t="shared" si="25"/>
        <v>#NUM!</v>
      </c>
      <c r="BH548" t="e">
        <f t="shared" si="26"/>
        <v>#NUM!</v>
      </c>
      <c r="BI548" t="str">
        <f>VLOOKUP(H548,Sheet2!$A$1:$B$270,2,FALSE)</f>
        <v>TABANAN</v>
      </c>
    </row>
    <row r="549" spans="1:61">
      <c r="A549">
        <v>548</v>
      </c>
      <c r="B549">
        <v>1002511998</v>
      </c>
      <c r="C549">
        <v>3</v>
      </c>
      <c r="D549" t="s">
        <v>42</v>
      </c>
      <c r="E549">
        <v>5</v>
      </c>
      <c r="F549" t="s">
        <v>106</v>
      </c>
      <c r="G549" t="s">
        <v>106</v>
      </c>
      <c r="H549" t="s">
        <v>340</v>
      </c>
      <c r="I549" t="s">
        <v>213</v>
      </c>
      <c r="J549" t="s">
        <v>214</v>
      </c>
      <c r="K549" t="s">
        <v>149</v>
      </c>
      <c r="M549" t="s">
        <v>596</v>
      </c>
      <c r="N549" t="s">
        <v>216</v>
      </c>
      <c r="O549" s="57">
        <v>46240.470312500001</v>
      </c>
      <c r="P549" s="57">
        <v>46244.449131944442</v>
      </c>
      <c r="Q549">
        <v>69359810</v>
      </c>
      <c r="S549">
        <v>152744222130</v>
      </c>
      <c r="T549" t="s">
        <v>2667</v>
      </c>
      <c r="U549" t="s">
        <v>2668</v>
      </c>
      <c r="V549" t="s">
        <v>2669</v>
      </c>
      <c r="Z549">
        <v>112.7719518</v>
      </c>
      <c r="AA549">
        <v>-7.6037894000000001</v>
      </c>
      <c r="AB549" t="s">
        <v>2670</v>
      </c>
      <c r="AC549" t="s">
        <v>230</v>
      </c>
      <c r="AL549" t="s">
        <v>218</v>
      </c>
      <c r="AM549" t="s">
        <v>2671</v>
      </c>
      <c r="AN549" t="s">
        <v>6</v>
      </c>
      <c r="AO549" s="57">
        <v>46181.476226851853</v>
      </c>
      <c r="AP549" s="57">
        <v>46241.625</v>
      </c>
      <c r="AQ549" t="s">
        <v>570</v>
      </c>
      <c r="AR549" t="s">
        <v>14</v>
      </c>
      <c r="AS549" t="s">
        <v>666</v>
      </c>
      <c r="AT549" t="s">
        <v>231</v>
      </c>
      <c r="AV549" t="s">
        <v>597</v>
      </c>
      <c r="AW549" t="s">
        <v>567</v>
      </c>
      <c r="AX549" t="s">
        <v>223</v>
      </c>
      <c r="BA549" s="57">
        <v>46241.625</v>
      </c>
      <c r="BB549" t="s">
        <v>2671</v>
      </c>
      <c r="BF549" s="6" t="e">
        <f t="shared" si="24"/>
        <v>#NUM!</v>
      </c>
      <c r="BG549" t="e">
        <f t="shared" si="25"/>
        <v>#NUM!</v>
      </c>
      <c r="BH549" t="e">
        <f t="shared" si="26"/>
        <v>#NUM!</v>
      </c>
      <c r="BI549" t="str">
        <f>VLOOKUP(H549,Sheet2!$A$1:$B$270,2,FALSE)</f>
        <v>PASURUAN</v>
      </c>
    </row>
    <row r="550" spans="1:61">
      <c r="A550">
        <v>549</v>
      </c>
      <c r="B550">
        <v>1002504615</v>
      </c>
      <c r="C550">
        <v>3</v>
      </c>
      <c r="D550" t="s">
        <v>42</v>
      </c>
      <c r="E550">
        <v>5</v>
      </c>
      <c r="F550" t="s">
        <v>233</v>
      </c>
      <c r="G550" t="s">
        <v>101</v>
      </c>
      <c r="H550" t="s">
        <v>264</v>
      </c>
      <c r="I550" t="s">
        <v>213</v>
      </c>
      <c r="J550" t="s">
        <v>214</v>
      </c>
      <c r="K550" t="s">
        <v>149</v>
      </c>
      <c r="L550" t="s">
        <v>215</v>
      </c>
      <c r="M550" t="s">
        <v>76</v>
      </c>
      <c r="N550" t="s">
        <v>216</v>
      </c>
      <c r="O550" s="57">
        <v>46235.584675925929</v>
      </c>
      <c r="P550" s="57">
        <v>46236.737384259257</v>
      </c>
      <c r="Q550">
        <v>69356771</v>
      </c>
      <c r="S550">
        <v>152316231788</v>
      </c>
      <c r="T550" t="s">
        <v>2672</v>
      </c>
      <c r="U550" t="s">
        <v>2673</v>
      </c>
      <c r="V550" t="s">
        <v>2674</v>
      </c>
      <c r="Z550">
        <v>112.69931760028101</v>
      </c>
      <c r="AA550">
        <v>-7.4548780867412701</v>
      </c>
      <c r="AB550" t="s">
        <v>2675</v>
      </c>
      <c r="AC550" t="s">
        <v>217</v>
      </c>
      <c r="AL550" t="s">
        <v>218</v>
      </c>
      <c r="AM550" t="s">
        <v>2676</v>
      </c>
      <c r="AN550" t="s">
        <v>6</v>
      </c>
      <c r="AO550" s="57">
        <v>46030.590185185189</v>
      </c>
      <c r="AP550" s="57">
        <v>46236.541666666664</v>
      </c>
      <c r="AR550" t="s">
        <v>219</v>
      </c>
      <c r="AS550" t="s">
        <v>233</v>
      </c>
      <c r="AT550" t="s">
        <v>231</v>
      </c>
      <c r="AU550">
        <v>20260802</v>
      </c>
      <c r="AV550" t="s">
        <v>222</v>
      </c>
      <c r="AW550" t="s">
        <v>1058</v>
      </c>
      <c r="AX550" t="s">
        <v>223</v>
      </c>
      <c r="BA550" s="57">
        <v>46236.541666666664</v>
      </c>
      <c r="BB550" t="s">
        <v>2676</v>
      </c>
      <c r="BC550">
        <v>2026</v>
      </c>
      <c r="BD550">
        <v>8</v>
      </c>
      <c r="BE550">
        <v>2</v>
      </c>
      <c r="BF550" s="6">
        <f t="shared" si="24"/>
        <v>46236</v>
      </c>
      <c r="BG550">
        <f t="shared" si="25"/>
        <v>-0.54166666666424135</v>
      </c>
      <c r="BH550" t="str">
        <f t="shared" si="26"/>
        <v>COMPLY</v>
      </c>
      <c r="BI550" t="str">
        <f>VLOOKUP(H550,Sheet2!$A$1:$B$270,2,FALSE)</f>
        <v>SIDOARJO</v>
      </c>
    </row>
    <row r="551" spans="1:61">
      <c r="A551">
        <v>550</v>
      </c>
      <c r="B551">
        <v>1002513701</v>
      </c>
      <c r="C551">
        <v>3</v>
      </c>
      <c r="D551" t="s">
        <v>34</v>
      </c>
      <c r="E551">
        <v>5</v>
      </c>
      <c r="F551" t="s">
        <v>580</v>
      </c>
      <c r="G551" t="s">
        <v>82</v>
      </c>
      <c r="H551" t="s">
        <v>536</v>
      </c>
      <c r="I551" t="s">
        <v>213</v>
      </c>
      <c r="J551" t="s">
        <v>214</v>
      </c>
      <c r="K551" t="s">
        <v>149</v>
      </c>
      <c r="M551" t="s">
        <v>76</v>
      </c>
      <c r="N551" t="s">
        <v>216</v>
      </c>
      <c r="O551" s="57">
        <v>46241.358171296299</v>
      </c>
      <c r="P551" s="57">
        <v>46242.259571759256</v>
      </c>
      <c r="Q551">
        <v>69360400</v>
      </c>
      <c r="S551">
        <v>172404695124</v>
      </c>
      <c r="T551" t="s">
        <v>5292</v>
      </c>
      <c r="U551" t="s">
        <v>5293</v>
      </c>
      <c r="V551" t="s">
        <v>5294</v>
      </c>
      <c r="Z551">
        <v>115.519049</v>
      </c>
      <c r="AA551">
        <v>-8.4828019000000001</v>
      </c>
      <c r="AB551" t="s">
        <v>5295</v>
      </c>
      <c r="AC551" t="s">
        <v>230</v>
      </c>
      <c r="AL551" t="s">
        <v>218</v>
      </c>
      <c r="AM551" t="s">
        <v>5296</v>
      </c>
      <c r="AN551" t="s">
        <v>6</v>
      </c>
      <c r="AO551" s="57">
        <v>46211.361435185187</v>
      </c>
      <c r="AP551" s="57">
        <v>46242.333333333336</v>
      </c>
      <c r="AR551" t="s">
        <v>219</v>
      </c>
      <c r="AS551" t="s">
        <v>1118</v>
      </c>
      <c r="AT551" t="s">
        <v>231</v>
      </c>
      <c r="AU551">
        <v>20260808</v>
      </c>
      <c r="AV551" t="s">
        <v>222</v>
      </c>
      <c r="AW551" t="s">
        <v>566</v>
      </c>
      <c r="AX551" t="s">
        <v>223</v>
      </c>
      <c r="BA551" s="57">
        <v>46242.333333333336</v>
      </c>
      <c r="BB551" t="s">
        <v>5296</v>
      </c>
      <c r="BC551">
        <v>2026</v>
      </c>
      <c r="BD551">
        <v>8</v>
      </c>
      <c r="BE551">
        <v>8</v>
      </c>
      <c r="BF551" s="6">
        <f t="shared" si="24"/>
        <v>46242</v>
      </c>
      <c r="BG551">
        <f t="shared" si="25"/>
        <v>-0.33333333333575865</v>
      </c>
      <c r="BH551" t="str">
        <f t="shared" si="26"/>
        <v>COMPLY</v>
      </c>
      <c r="BI551" t="str">
        <f>VLOOKUP(H551,Sheet2!$A$1:$B$270,2,FALSE)</f>
        <v>KLUNGKUNG</v>
      </c>
    </row>
    <row r="552" spans="1:61">
      <c r="A552">
        <v>551</v>
      </c>
      <c r="B552">
        <v>1002512273</v>
      </c>
      <c r="C552">
        <v>3</v>
      </c>
      <c r="D552" t="s">
        <v>49</v>
      </c>
      <c r="E552">
        <v>4</v>
      </c>
      <c r="F552" t="s">
        <v>253</v>
      </c>
      <c r="G552" t="s">
        <v>253</v>
      </c>
      <c r="H552" t="s">
        <v>1109</v>
      </c>
      <c r="I552" t="s">
        <v>213</v>
      </c>
      <c r="J552" t="s">
        <v>214</v>
      </c>
      <c r="K552" t="s">
        <v>149</v>
      </c>
      <c r="M552" t="s">
        <v>76</v>
      </c>
      <c r="N552" t="s">
        <v>216</v>
      </c>
      <c r="O552" s="57">
        <v>46240.535370370373</v>
      </c>
      <c r="P552" s="57">
        <v>46240.572662037041</v>
      </c>
      <c r="Q552">
        <v>69358326</v>
      </c>
      <c r="S552">
        <v>146219104079</v>
      </c>
      <c r="T552" t="s">
        <v>2514</v>
      </c>
      <c r="U552" t="s">
        <v>2677</v>
      </c>
      <c r="V552" t="s">
        <v>2678</v>
      </c>
      <c r="Z552">
        <v>109.63893764718399</v>
      </c>
      <c r="AA552">
        <v>-7.2212600906906497</v>
      </c>
      <c r="AB552" t="s">
        <v>2517</v>
      </c>
      <c r="AC552" t="s">
        <v>292</v>
      </c>
      <c r="AL552" t="s">
        <v>218</v>
      </c>
      <c r="AM552" t="s">
        <v>2679</v>
      </c>
      <c r="AN552" t="s">
        <v>6</v>
      </c>
      <c r="AO552" s="57">
        <v>46181.538668981484</v>
      </c>
      <c r="AR552" t="s">
        <v>219</v>
      </c>
      <c r="AS552" t="s">
        <v>583</v>
      </c>
      <c r="AT552" t="s">
        <v>231</v>
      </c>
      <c r="AU552">
        <v>20260806</v>
      </c>
      <c r="AV552" t="s">
        <v>222</v>
      </c>
      <c r="AW552" t="s">
        <v>566</v>
      </c>
      <c r="AX552" t="s">
        <v>223</v>
      </c>
      <c r="BA552" s="57">
        <v>46240.291666666664</v>
      </c>
      <c r="BB552" t="s">
        <v>2679</v>
      </c>
      <c r="BC552">
        <v>2026</v>
      </c>
      <c r="BD552">
        <v>8</v>
      </c>
      <c r="BE552">
        <v>6</v>
      </c>
      <c r="BF552" s="6">
        <f t="shared" si="24"/>
        <v>46240</v>
      </c>
      <c r="BG552">
        <f t="shared" si="25"/>
        <v>-0.29166666666424135</v>
      </c>
      <c r="BH552" t="str">
        <f t="shared" si="26"/>
        <v>COMPLY</v>
      </c>
      <c r="BI552" t="e">
        <f>VLOOKUP(H552,Sheet2!$A$1:$B$270,2,FALSE)</f>
        <v>#N/A</v>
      </c>
    </row>
    <row r="553" spans="1:61">
      <c r="A553">
        <v>552</v>
      </c>
      <c r="B553">
        <v>1002510843</v>
      </c>
      <c r="C553">
        <v>3</v>
      </c>
      <c r="D553" t="s">
        <v>42</v>
      </c>
      <c r="E553">
        <v>5</v>
      </c>
      <c r="F553" t="s">
        <v>233</v>
      </c>
      <c r="G553" t="s">
        <v>105</v>
      </c>
      <c r="H553" t="s">
        <v>271</v>
      </c>
      <c r="I553" t="s">
        <v>213</v>
      </c>
      <c r="J553" t="s">
        <v>214</v>
      </c>
      <c r="K553" t="s">
        <v>149</v>
      </c>
      <c r="M553" t="s">
        <v>582</v>
      </c>
      <c r="N553" t="s">
        <v>216</v>
      </c>
      <c r="O553" s="57">
        <v>46239.609710648147</v>
      </c>
      <c r="P553" s="57">
        <v>46240.86409722222</v>
      </c>
      <c r="Q553">
        <v>69359281</v>
      </c>
      <c r="S553">
        <v>152321202948</v>
      </c>
      <c r="T553" t="s">
        <v>2680</v>
      </c>
      <c r="U553" t="s">
        <v>2681</v>
      </c>
      <c r="V553" t="s">
        <v>2682</v>
      </c>
      <c r="Z553">
        <v>112.6093259</v>
      </c>
      <c r="AA553">
        <v>-7.5503302000000003</v>
      </c>
      <c r="AB553" t="s">
        <v>2683</v>
      </c>
      <c r="AC553" t="s">
        <v>230</v>
      </c>
      <c r="AL553" t="s">
        <v>218</v>
      </c>
      <c r="AM553" t="s">
        <v>2671</v>
      </c>
      <c r="AN553" t="s">
        <v>6</v>
      </c>
      <c r="AO553" s="57">
        <v>46150.610949074071</v>
      </c>
      <c r="AP553" s="57">
        <v>46241.625</v>
      </c>
      <c r="AQ553" t="s">
        <v>570</v>
      </c>
      <c r="AR553" t="s">
        <v>14</v>
      </c>
      <c r="AS553" t="s">
        <v>105</v>
      </c>
      <c r="AT553" t="s">
        <v>231</v>
      </c>
      <c r="AV553" t="s">
        <v>2684</v>
      </c>
      <c r="AW553" t="s">
        <v>1042</v>
      </c>
      <c r="AX553" t="s">
        <v>223</v>
      </c>
      <c r="BA553" s="57">
        <v>46241.625</v>
      </c>
      <c r="BB553" t="s">
        <v>2671</v>
      </c>
      <c r="BF553" s="6" t="e">
        <f t="shared" si="24"/>
        <v>#NUM!</v>
      </c>
      <c r="BG553" t="e">
        <f t="shared" si="25"/>
        <v>#NUM!</v>
      </c>
      <c r="BH553" t="e">
        <f t="shared" si="26"/>
        <v>#NUM!</v>
      </c>
      <c r="BI553" t="str">
        <f>VLOOKUP(H553,Sheet2!$A$1:$B$270,2,FALSE)</f>
        <v>MOJOKERTO</v>
      </c>
    </row>
    <row r="554" spans="1:61">
      <c r="A554">
        <v>553</v>
      </c>
      <c r="B554">
        <v>1002517513</v>
      </c>
      <c r="C554">
        <v>3</v>
      </c>
      <c r="D554" t="s">
        <v>38</v>
      </c>
      <c r="E554">
        <v>5</v>
      </c>
      <c r="F554" t="s">
        <v>92</v>
      </c>
      <c r="G554" t="s">
        <v>89</v>
      </c>
      <c r="H554" t="s">
        <v>409</v>
      </c>
      <c r="I554" t="s">
        <v>213</v>
      </c>
      <c r="J554" t="s">
        <v>214</v>
      </c>
      <c r="K554" t="s">
        <v>149</v>
      </c>
      <c r="L554" t="s">
        <v>215</v>
      </c>
      <c r="M554" t="s">
        <v>225</v>
      </c>
      <c r="N554" t="s">
        <v>216</v>
      </c>
      <c r="O554" s="57">
        <v>46244.490925925929</v>
      </c>
      <c r="P554" s="57">
        <v>46245.338310185187</v>
      </c>
      <c r="Q554">
        <v>69362316</v>
      </c>
      <c r="S554">
        <v>152642207930</v>
      </c>
      <c r="T554" t="s">
        <v>6590</v>
      </c>
      <c r="U554" t="s">
        <v>6591</v>
      </c>
      <c r="V554" t="s">
        <v>6592</v>
      </c>
      <c r="Z554">
        <v>112.042487945559</v>
      </c>
      <c r="AA554">
        <v>-7.1268679460563202</v>
      </c>
      <c r="AB554" t="s">
        <v>6593</v>
      </c>
      <c r="AC554" t="s">
        <v>237</v>
      </c>
      <c r="AL554" t="s">
        <v>218</v>
      </c>
      <c r="AM554" t="s">
        <v>6594</v>
      </c>
      <c r="AN554" t="s">
        <v>6</v>
      </c>
      <c r="AO554" s="57">
        <v>46303.496307870373</v>
      </c>
      <c r="AP554" s="57">
        <v>46245.333333333336</v>
      </c>
      <c r="AR554" t="s">
        <v>18</v>
      </c>
      <c r="AS554" t="s">
        <v>949</v>
      </c>
      <c r="AT554" t="s">
        <v>231</v>
      </c>
      <c r="AV554" t="s">
        <v>227</v>
      </c>
      <c r="AW554" t="s">
        <v>1060</v>
      </c>
      <c r="AX554" t="s">
        <v>223</v>
      </c>
      <c r="BA554" s="57">
        <v>46245.333333333336</v>
      </c>
      <c r="BB554" t="s">
        <v>6594</v>
      </c>
      <c r="BF554" s="6" t="e">
        <f t="shared" si="24"/>
        <v>#NUM!</v>
      </c>
      <c r="BG554" t="e">
        <f t="shared" si="25"/>
        <v>#NUM!</v>
      </c>
      <c r="BH554" t="e">
        <f t="shared" si="26"/>
        <v>#NUM!</v>
      </c>
      <c r="BI554" t="str">
        <f>VLOOKUP(H554,Sheet2!$A$1:$B$270,2,FALSE)</f>
        <v>BOJONEGORO</v>
      </c>
    </row>
    <row r="555" spans="1:61">
      <c r="A555">
        <v>554</v>
      </c>
      <c r="B555">
        <v>1002516151</v>
      </c>
      <c r="C555">
        <v>3</v>
      </c>
      <c r="D555" t="s">
        <v>38</v>
      </c>
      <c r="E555">
        <v>5</v>
      </c>
      <c r="F555" t="s">
        <v>92</v>
      </c>
      <c r="G555" t="s">
        <v>92</v>
      </c>
      <c r="H555" t="s">
        <v>484</v>
      </c>
      <c r="I555" t="s">
        <v>213</v>
      </c>
      <c r="J555" t="s">
        <v>214</v>
      </c>
      <c r="K555" t="s">
        <v>149</v>
      </c>
      <c r="L555" t="s">
        <v>215</v>
      </c>
      <c r="M555" t="s">
        <v>225</v>
      </c>
      <c r="N555" t="s">
        <v>216</v>
      </c>
      <c r="O555" s="57">
        <v>46242.683287037034</v>
      </c>
      <c r="P555" s="57">
        <v>46243.548009259262</v>
      </c>
      <c r="Q555">
        <v>69361606</v>
      </c>
      <c r="S555">
        <v>152632208648</v>
      </c>
      <c r="T555" t="s">
        <v>5297</v>
      </c>
      <c r="U555" t="s">
        <v>5298</v>
      </c>
      <c r="V555" t="s">
        <v>5299</v>
      </c>
      <c r="Z555">
        <v>111.656671</v>
      </c>
      <c r="AA555">
        <v>-7.5392109999999999</v>
      </c>
      <c r="AB555" t="s">
        <v>5300</v>
      </c>
      <c r="AC555" t="s">
        <v>237</v>
      </c>
      <c r="AL555" t="s">
        <v>218</v>
      </c>
      <c r="AM555" t="s">
        <v>4994</v>
      </c>
      <c r="AN555" t="s">
        <v>6</v>
      </c>
      <c r="AO555" s="57">
        <v>46242.684166666666</v>
      </c>
      <c r="AP555" s="57">
        <v>46243.541666666664</v>
      </c>
      <c r="AR555" t="s">
        <v>18</v>
      </c>
      <c r="AS555" t="s">
        <v>604</v>
      </c>
      <c r="AT555" t="s">
        <v>231</v>
      </c>
      <c r="AV555" t="s">
        <v>227</v>
      </c>
      <c r="AW555" t="s">
        <v>1056</v>
      </c>
      <c r="AX555" t="s">
        <v>223</v>
      </c>
      <c r="BA555" s="57">
        <v>46243.541666666664</v>
      </c>
      <c r="BB555" t="s">
        <v>4994</v>
      </c>
      <c r="BF555" s="6" t="e">
        <f t="shared" si="24"/>
        <v>#NUM!</v>
      </c>
      <c r="BG555" t="e">
        <f t="shared" si="25"/>
        <v>#NUM!</v>
      </c>
      <c r="BH555" t="e">
        <f t="shared" si="26"/>
        <v>#NUM!</v>
      </c>
      <c r="BI555" t="str">
        <f>VLOOKUP(H555,Sheet2!$A$1:$B$270,2,FALSE)</f>
        <v>MADIUN</v>
      </c>
    </row>
    <row r="556" spans="1:61">
      <c r="A556">
        <v>555</v>
      </c>
      <c r="B556">
        <v>1002504237</v>
      </c>
      <c r="C556">
        <v>3</v>
      </c>
      <c r="D556" t="s">
        <v>38</v>
      </c>
      <c r="E556">
        <v>5</v>
      </c>
      <c r="F556" t="s">
        <v>92</v>
      </c>
      <c r="G556" t="s">
        <v>97</v>
      </c>
      <c r="H556" t="s">
        <v>255</v>
      </c>
      <c r="I556" t="s">
        <v>213</v>
      </c>
      <c r="J556" t="s">
        <v>214</v>
      </c>
      <c r="K556" t="s">
        <v>149</v>
      </c>
      <c r="L556" t="s">
        <v>215</v>
      </c>
      <c r="M556" t="s">
        <v>76</v>
      </c>
      <c r="N556" t="s">
        <v>216</v>
      </c>
      <c r="O556" s="57">
        <v>46235.347187500003</v>
      </c>
      <c r="P556" s="57">
        <v>46237.382488425923</v>
      </c>
      <c r="Q556">
        <v>69356562</v>
      </c>
      <c r="S556">
        <v>152612240409</v>
      </c>
      <c r="T556" t="s">
        <v>2685</v>
      </c>
      <c r="U556" t="s">
        <v>2686</v>
      </c>
      <c r="V556" t="s">
        <v>2687</v>
      </c>
      <c r="Z556">
        <v>112.08015885204</v>
      </c>
      <c r="AA556">
        <v>-6.9086441123884397</v>
      </c>
      <c r="AB556" t="s">
        <v>2688</v>
      </c>
      <c r="AC556" t="s">
        <v>217</v>
      </c>
      <c r="AL556" t="s">
        <v>218</v>
      </c>
      <c r="AM556" t="s">
        <v>2689</v>
      </c>
      <c r="AN556" t="s">
        <v>6</v>
      </c>
      <c r="AO556" s="57">
        <v>46030.350659722222</v>
      </c>
      <c r="AP556" s="57">
        <v>46237.333333333336</v>
      </c>
      <c r="AR556" t="s">
        <v>219</v>
      </c>
      <c r="AS556" t="s">
        <v>220</v>
      </c>
      <c r="AT556" t="s">
        <v>231</v>
      </c>
      <c r="AU556">
        <v>20260803</v>
      </c>
      <c r="AV556" t="s">
        <v>222</v>
      </c>
      <c r="AW556" t="s">
        <v>1064</v>
      </c>
      <c r="AX556" t="s">
        <v>223</v>
      </c>
      <c r="BA556" s="57">
        <v>46237.333333333336</v>
      </c>
      <c r="BB556" t="s">
        <v>2689</v>
      </c>
      <c r="BC556">
        <v>2026</v>
      </c>
      <c r="BD556">
        <v>8</v>
      </c>
      <c r="BE556">
        <v>3</v>
      </c>
      <c r="BF556" s="6">
        <f t="shared" si="24"/>
        <v>46237</v>
      </c>
      <c r="BG556">
        <f t="shared" si="25"/>
        <v>-0.33333333333575865</v>
      </c>
      <c r="BH556" t="str">
        <f t="shared" si="26"/>
        <v>COMPLY</v>
      </c>
      <c r="BI556" t="str">
        <f>VLOOKUP(H556,Sheet2!$A$1:$B$270,2,FALSE)</f>
        <v>BOJONEGORO</v>
      </c>
    </row>
    <row r="557" spans="1:61">
      <c r="A557">
        <v>556</v>
      </c>
      <c r="B557">
        <v>1002504406</v>
      </c>
      <c r="C557">
        <v>3</v>
      </c>
      <c r="D557" t="s">
        <v>38</v>
      </c>
      <c r="E557">
        <v>5</v>
      </c>
      <c r="F557" t="s">
        <v>90</v>
      </c>
      <c r="G557" t="s">
        <v>98</v>
      </c>
      <c r="H557" t="s">
        <v>405</v>
      </c>
      <c r="I557" t="s">
        <v>213</v>
      </c>
      <c r="J557" t="s">
        <v>214</v>
      </c>
      <c r="K557" t="s">
        <v>149</v>
      </c>
      <c r="L557" t="s">
        <v>215</v>
      </c>
      <c r="M557" t="s">
        <v>76</v>
      </c>
      <c r="N557" t="s">
        <v>216</v>
      </c>
      <c r="O557" s="57">
        <v>46235.46802083333</v>
      </c>
      <c r="P557" s="57">
        <v>46236.638831018521</v>
      </c>
      <c r="Q557">
        <v>69356635</v>
      </c>
      <c r="S557">
        <v>152624201712</v>
      </c>
      <c r="T557" t="s">
        <v>2690</v>
      </c>
      <c r="U557" t="s">
        <v>2691</v>
      </c>
      <c r="V557" t="s">
        <v>2692</v>
      </c>
      <c r="Z557">
        <v>111.930992</v>
      </c>
      <c r="AA557">
        <v>-8.2003079999999997</v>
      </c>
      <c r="AB557" t="s">
        <v>2693</v>
      </c>
      <c r="AC557" t="s">
        <v>237</v>
      </c>
      <c r="AL557" t="s">
        <v>218</v>
      </c>
      <c r="AM557" t="s">
        <v>2694</v>
      </c>
      <c r="AN557" t="s">
        <v>6</v>
      </c>
      <c r="AO557" s="57">
        <v>46030.475983796299</v>
      </c>
      <c r="AP557" s="57">
        <v>46236.333333333336</v>
      </c>
      <c r="AR557" t="s">
        <v>219</v>
      </c>
      <c r="AS557" t="s">
        <v>98</v>
      </c>
      <c r="AT557" t="s">
        <v>231</v>
      </c>
      <c r="AU557">
        <v>20260802</v>
      </c>
      <c r="AV557" t="s">
        <v>222</v>
      </c>
      <c r="AW557" t="s">
        <v>1061</v>
      </c>
      <c r="AX557" t="s">
        <v>223</v>
      </c>
      <c r="BA557" s="57">
        <v>46236.333333333336</v>
      </c>
      <c r="BB557" t="s">
        <v>2694</v>
      </c>
      <c r="BC557">
        <v>2026</v>
      </c>
      <c r="BD557">
        <v>8</v>
      </c>
      <c r="BE557">
        <v>2</v>
      </c>
      <c r="BF557" s="6">
        <f t="shared" si="24"/>
        <v>46236</v>
      </c>
      <c r="BG557">
        <f t="shared" si="25"/>
        <v>-0.33333333333575865</v>
      </c>
      <c r="BH557" t="str">
        <f t="shared" si="26"/>
        <v>COMPLY</v>
      </c>
      <c r="BI557" t="str">
        <f>VLOOKUP(H557,Sheet2!$A$1:$B$270,2,FALSE)</f>
        <v>BLITAR</v>
      </c>
    </row>
    <row r="558" spans="1:61">
      <c r="A558">
        <v>557</v>
      </c>
      <c r="B558">
        <v>1002505962</v>
      </c>
      <c r="C558">
        <v>3</v>
      </c>
      <c r="D558" t="s">
        <v>55</v>
      </c>
      <c r="E558">
        <v>5</v>
      </c>
      <c r="F558" t="s">
        <v>267</v>
      </c>
      <c r="G558" t="s">
        <v>122</v>
      </c>
      <c r="H558" t="s">
        <v>357</v>
      </c>
      <c r="I558" t="s">
        <v>213</v>
      </c>
      <c r="J558" t="s">
        <v>214</v>
      </c>
      <c r="K558" t="s">
        <v>149</v>
      </c>
      <c r="L558" t="s">
        <v>215</v>
      </c>
      <c r="M558" t="s">
        <v>288</v>
      </c>
      <c r="N558" t="s">
        <v>216</v>
      </c>
      <c r="O558" s="57">
        <v>46237.503425925926</v>
      </c>
      <c r="P558" s="57">
        <v>46239.582858796297</v>
      </c>
      <c r="Q558">
        <v>69357433</v>
      </c>
      <c r="S558">
        <v>152421261491</v>
      </c>
      <c r="T558" t="s">
        <v>2695</v>
      </c>
      <c r="U558" t="s">
        <v>2696</v>
      </c>
      <c r="V558" t="s">
        <v>2697</v>
      </c>
      <c r="Z558">
        <v>112.581851</v>
      </c>
      <c r="AA558">
        <v>-7.1695700000000002</v>
      </c>
      <c r="AB558" t="s">
        <v>2698</v>
      </c>
      <c r="AC558" t="s">
        <v>237</v>
      </c>
      <c r="AL558" t="s">
        <v>218</v>
      </c>
      <c r="AM558" t="s">
        <v>2699</v>
      </c>
      <c r="AN558" t="s">
        <v>6</v>
      </c>
      <c r="AO558" s="57">
        <v>46089.507256944446</v>
      </c>
      <c r="AP558" s="57">
        <v>46240.625</v>
      </c>
      <c r="AR558" t="s">
        <v>241</v>
      </c>
      <c r="AS558" t="s">
        <v>122</v>
      </c>
      <c r="AT558" t="s">
        <v>231</v>
      </c>
      <c r="AV558" t="s">
        <v>1101</v>
      </c>
      <c r="AW558" t="s">
        <v>667</v>
      </c>
      <c r="AX558" t="s">
        <v>223</v>
      </c>
      <c r="BA558" s="57">
        <v>46240.625</v>
      </c>
      <c r="BB558" t="s">
        <v>2699</v>
      </c>
      <c r="BF558" s="6" t="e">
        <f t="shared" si="24"/>
        <v>#NUM!</v>
      </c>
      <c r="BG558" t="e">
        <f t="shared" si="25"/>
        <v>#NUM!</v>
      </c>
      <c r="BH558" t="e">
        <f t="shared" si="26"/>
        <v>#NUM!</v>
      </c>
      <c r="BI558" t="str">
        <f>VLOOKUP(H558,Sheet2!$A$1:$B$270,2,FALSE)</f>
        <v>GRESIK</v>
      </c>
    </row>
    <row r="559" spans="1:61">
      <c r="A559">
        <v>558</v>
      </c>
      <c r="B559">
        <v>1002516148</v>
      </c>
      <c r="C559">
        <v>3</v>
      </c>
      <c r="D559" t="s">
        <v>51</v>
      </c>
      <c r="E559">
        <v>4</v>
      </c>
      <c r="F559" t="s">
        <v>275</v>
      </c>
      <c r="G559" t="s">
        <v>275</v>
      </c>
      <c r="H559" t="s">
        <v>987</v>
      </c>
      <c r="I559" t="s">
        <v>213</v>
      </c>
      <c r="J559" t="s">
        <v>214</v>
      </c>
      <c r="K559" t="s">
        <v>149</v>
      </c>
      <c r="M559" t="s">
        <v>614</v>
      </c>
      <c r="N559" t="s">
        <v>622</v>
      </c>
      <c r="O559" s="57">
        <v>46242.684224537035</v>
      </c>
      <c r="P559" s="57">
        <v>46244.811215277776</v>
      </c>
      <c r="Q559">
        <v>69361605</v>
      </c>
      <c r="S559">
        <v>142401145749</v>
      </c>
      <c r="T559" t="s">
        <v>5301</v>
      </c>
      <c r="U559" t="s">
        <v>5302</v>
      </c>
      <c r="Z559">
        <v>110.80238900000001</v>
      </c>
      <c r="AA559">
        <v>-6.8506280000000004</v>
      </c>
      <c r="AB559" t="s">
        <v>5303</v>
      </c>
      <c r="AC559" t="s">
        <v>292</v>
      </c>
      <c r="AO559" s="57">
        <v>46242.694560185184</v>
      </c>
      <c r="AR559" t="s">
        <v>5</v>
      </c>
      <c r="AS559" t="s">
        <v>220</v>
      </c>
      <c r="AT559" t="s">
        <v>231</v>
      </c>
      <c r="AV559" t="s">
        <v>6595</v>
      </c>
      <c r="AW559" t="s">
        <v>592</v>
      </c>
      <c r="AX559" t="s">
        <v>223</v>
      </c>
      <c r="BF559" s="6" t="e">
        <f t="shared" si="24"/>
        <v>#NUM!</v>
      </c>
      <c r="BG559" t="e">
        <f t="shared" si="25"/>
        <v>#NUM!</v>
      </c>
      <c r="BH559" t="e">
        <f t="shared" si="26"/>
        <v>#NUM!</v>
      </c>
      <c r="BI559" t="e">
        <f>VLOOKUP(H559,Sheet2!$A$1:$B$270,2,FALSE)</f>
        <v>#N/A</v>
      </c>
    </row>
    <row r="560" spans="1:61">
      <c r="A560">
        <v>559</v>
      </c>
      <c r="B560">
        <v>1002506595</v>
      </c>
      <c r="C560">
        <v>3</v>
      </c>
      <c r="D560" t="s">
        <v>55</v>
      </c>
      <c r="E560">
        <v>5</v>
      </c>
      <c r="F560" t="s">
        <v>315</v>
      </c>
      <c r="G560" t="s">
        <v>128</v>
      </c>
      <c r="H560" t="s">
        <v>430</v>
      </c>
      <c r="I560" t="s">
        <v>213</v>
      </c>
      <c r="J560" t="s">
        <v>214</v>
      </c>
      <c r="K560" t="s">
        <v>149</v>
      </c>
      <c r="L560" t="s">
        <v>215</v>
      </c>
      <c r="M560" t="s">
        <v>76</v>
      </c>
      <c r="N560" t="s">
        <v>216</v>
      </c>
      <c r="O560" s="57">
        <v>46237.741620370369</v>
      </c>
      <c r="P560" s="57">
        <v>46238.584398148145</v>
      </c>
      <c r="Q560">
        <v>69357804</v>
      </c>
      <c r="S560">
        <v>152301273517</v>
      </c>
      <c r="T560" t="s">
        <v>2700</v>
      </c>
      <c r="U560" t="s">
        <v>2701</v>
      </c>
      <c r="V560" t="s">
        <v>2702</v>
      </c>
      <c r="Z560">
        <v>112.7227149</v>
      </c>
      <c r="AA560">
        <v>-7.2939425</v>
      </c>
      <c r="AB560" t="s">
        <v>2703</v>
      </c>
      <c r="AC560" t="s">
        <v>217</v>
      </c>
      <c r="AL560" t="s">
        <v>218</v>
      </c>
      <c r="AM560" t="s">
        <v>2704</v>
      </c>
      <c r="AN560" t="s">
        <v>6</v>
      </c>
      <c r="AO560" s="57">
        <v>46089.746388888889</v>
      </c>
      <c r="AP560" s="57">
        <v>46238.625</v>
      </c>
      <c r="AR560" t="s">
        <v>219</v>
      </c>
      <c r="AS560" t="s">
        <v>962</v>
      </c>
      <c r="AT560" t="s">
        <v>231</v>
      </c>
      <c r="AU560">
        <v>20260804</v>
      </c>
      <c r="AV560" t="s">
        <v>222</v>
      </c>
      <c r="AW560" t="s">
        <v>1060</v>
      </c>
      <c r="AX560" t="s">
        <v>223</v>
      </c>
      <c r="BA560" s="57">
        <v>46238.625</v>
      </c>
      <c r="BB560" t="s">
        <v>2704</v>
      </c>
      <c r="BC560">
        <v>2026</v>
      </c>
      <c r="BD560">
        <v>8</v>
      </c>
      <c r="BE560">
        <v>4</v>
      </c>
      <c r="BF560" s="6">
        <f t="shared" si="24"/>
        <v>46238</v>
      </c>
      <c r="BG560">
        <f t="shared" si="25"/>
        <v>-0.625</v>
      </c>
      <c r="BH560" t="str">
        <f t="shared" si="26"/>
        <v>COMPLY</v>
      </c>
      <c r="BI560" t="str">
        <f>VLOOKUP(H560,Sheet2!$A$1:$B$270,2,FALSE)</f>
        <v>SURABAYA UTARA</v>
      </c>
    </row>
    <row r="561" spans="1:61">
      <c r="A561">
        <v>560</v>
      </c>
      <c r="B561">
        <v>1002516197</v>
      </c>
      <c r="C561">
        <v>3</v>
      </c>
      <c r="D561" t="s">
        <v>59</v>
      </c>
      <c r="E561">
        <v>4</v>
      </c>
      <c r="F561" t="s">
        <v>243</v>
      </c>
      <c r="G561" t="s">
        <v>658</v>
      </c>
      <c r="H561" t="s">
        <v>5142</v>
      </c>
      <c r="I561" t="s">
        <v>213</v>
      </c>
      <c r="J561" t="s">
        <v>214</v>
      </c>
      <c r="K561" t="s">
        <v>149</v>
      </c>
      <c r="L561" t="s">
        <v>215</v>
      </c>
      <c r="M561" t="s">
        <v>76</v>
      </c>
      <c r="N561" t="s">
        <v>216</v>
      </c>
      <c r="O561" s="57">
        <v>46242.740925925929</v>
      </c>
      <c r="P561" s="57">
        <v>46244.331261574072</v>
      </c>
      <c r="Q561">
        <v>69361621</v>
      </c>
      <c r="S561">
        <v>146149124344</v>
      </c>
      <c r="T561" t="s">
        <v>5304</v>
      </c>
      <c r="U561" t="s">
        <v>5305</v>
      </c>
      <c r="V561" t="s">
        <v>5306</v>
      </c>
      <c r="Z561">
        <v>110.180368</v>
      </c>
      <c r="AA561">
        <v>-7.3415109999999997</v>
      </c>
      <c r="AB561" t="s">
        <v>5307</v>
      </c>
      <c r="AC561" t="s">
        <v>237</v>
      </c>
      <c r="AL561" t="s">
        <v>218</v>
      </c>
      <c r="AM561" t="s">
        <v>5308</v>
      </c>
      <c r="AN561" t="s">
        <v>6</v>
      </c>
      <c r="AO561" s="57">
        <v>46242.746481481481</v>
      </c>
      <c r="AP561" s="57">
        <v>46243.625</v>
      </c>
      <c r="AR561" t="s">
        <v>219</v>
      </c>
      <c r="AS561" t="s">
        <v>220</v>
      </c>
      <c r="AT561" t="s">
        <v>231</v>
      </c>
      <c r="AU561">
        <v>20260810</v>
      </c>
      <c r="AV561" t="s">
        <v>222</v>
      </c>
      <c r="AW561" t="s">
        <v>1056</v>
      </c>
      <c r="AX561" t="s">
        <v>223</v>
      </c>
      <c r="BA561" s="57">
        <v>46243.625</v>
      </c>
      <c r="BB561" t="s">
        <v>5308</v>
      </c>
      <c r="BC561">
        <v>2026</v>
      </c>
      <c r="BD561">
        <v>8</v>
      </c>
      <c r="BE561">
        <v>10</v>
      </c>
      <c r="BF561" s="6">
        <f t="shared" si="24"/>
        <v>46244</v>
      </c>
      <c r="BG561">
        <f t="shared" si="25"/>
        <v>0.375</v>
      </c>
      <c r="BH561" t="str">
        <f t="shared" si="26"/>
        <v>COMPLY</v>
      </c>
      <c r="BI561" t="e">
        <f>VLOOKUP(H561,Sheet2!$A$1:$B$270,2,FALSE)</f>
        <v>#N/A</v>
      </c>
    </row>
    <row r="562" spans="1:61">
      <c r="A562">
        <v>561</v>
      </c>
      <c r="B562">
        <v>1002514646</v>
      </c>
      <c r="C562">
        <v>3</v>
      </c>
      <c r="D562" t="s">
        <v>49</v>
      </c>
      <c r="E562">
        <v>4</v>
      </c>
      <c r="F562" t="s">
        <v>247</v>
      </c>
      <c r="G562" t="s">
        <v>248</v>
      </c>
      <c r="H562" t="s">
        <v>651</v>
      </c>
      <c r="I562" t="s">
        <v>213</v>
      </c>
      <c r="J562" t="s">
        <v>214</v>
      </c>
      <c r="K562" t="s">
        <v>149</v>
      </c>
      <c r="L562" t="s">
        <v>620</v>
      </c>
      <c r="M562" t="s">
        <v>76</v>
      </c>
      <c r="N562" t="s">
        <v>216</v>
      </c>
      <c r="O562" s="57">
        <v>46241.570104166669</v>
      </c>
      <c r="P562" s="57">
        <v>46241.860127314816</v>
      </c>
      <c r="Q562">
        <v>69360791</v>
      </c>
      <c r="R562">
        <v>2470040527</v>
      </c>
      <c r="S562">
        <v>141423136618</v>
      </c>
      <c r="T562" t="s">
        <v>5309</v>
      </c>
      <c r="U562" t="s">
        <v>5310</v>
      </c>
      <c r="V562" t="s">
        <v>5311</v>
      </c>
      <c r="Z562">
        <v>110.4155253</v>
      </c>
      <c r="AA562">
        <v>-7.0609473999999999</v>
      </c>
      <c r="AB562" t="s">
        <v>5312</v>
      </c>
      <c r="AC562" t="s">
        <v>217</v>
      </c>
      <c r="AL562" t="s">
        <v>218</v>
      </c>
      <c r="AM562" t="s">
        <v>5313</v>
      </c>
      <c r="AN562" t="s">
        <v>6</v>
      </c>
      <c r="AO562" s="57">
        <v>46211.579745370371</v>
      </c>
      <c r="AP562" s="57">
        <v>46242.541666666664</v>
      </c>
      <c r="AR562" t="s">
        <v>219</v>
      </c>
      <c r="AS562" t="s">
        <v>220</v>
      </c>
      <c r="AT562" t="s">
        <v>231</v>
      </c>
      <c r="AU562">
        <v>20260807</v>
      </c>
      <c r="AV562" t="s">
        <v>222</v>
      </c>
      <c r="AW562" t="s">
        <v>5314</v>
      </c>
      <c r="AX562" t="s">
        <v>223</v>
      </c>
      <c r="BA562" s="57">
        <v>46242.541666666664</v>
      </c>
      <c r="BB562" t="s">
        <v>5313</v>
      </c>
      <c r="BC562">
        <v>2026</v>
      </c>
      <c r="BD562">
        <v>8</v>
      </c>
      <c r="BE562">
        <v>7</v>
      </c>
      <c r="BF562" s="6">
        <f t="shared" si="24"/>
        <v>46241</v>
      </c>
      <c r="BG562">
        <f t="shared" si="25"/>
        <v>-1.5416666666642413</v>
      </c>
      <c r="BH562" t="str">
        <f t="shared" si="26"/>
        <v>COMPLY</v>
      </c>
      <c r="BI562" t="e">
        <f>VLOOKUP(H562,Sheet2!$A$1:$B$270,2,FALSE)</f>
        <v>#N/A</v>
      </c>
    </row>
    <row r="563" spans="1:61">
      <c r="A563">
        <v>562</v>
      </c>
      <c r="B563">
        <v>1002506796</v>
      </c>
      <c r="C563">
        <v>3</v>
      </c>
      <c r="D563" t="s">
        <v>34</v>
      </c>
      <c r="E563">
        <v>5</v>
      </c>
      <c r="F563" t="s">
        <v>595</v>
      </c>
      <c r="G563" t="s">
        <v>81</v>
      </c>
      <c r="H563" t="s">
        <v>360</v>
      </c>
      <c r="I563" t="s">
        <v>213</v>
      </c>
      <c r="J563" t="s">
        <v>214</v>
      </c>
      <c r="K563" t="s">
        <v>149</v>
      </c>
      <c r="M563" t="s">
        <v>236</v>
      </c>
      <c r="N563" t="s">
        <v>216</v>
      </c>
      <c r="O563" s="57">
        <v>46238.364189814813</v>
      </c>
      <c r="P563" s="57">
        <v>46238.776782407411</v>
      </c>
      <c r="Q563">
        <v>69357934</v>
      </c>
      <c r="S563">
        <v>172416428837</v>
      </c>
      <c r="T563" t="s">
        <v>2705</v>
      </c>
      <c r="U563" t="s">
        <v>1621</v>
      </c>
      <c r="Z563">
        <v>115.17978410000001</v>
      </c>
      <c r="AA563">
        <v>-8.7114194000000005</v>
      </c>
      <c r="AB563" t="s">
        <v>2706</v>
      </c>
      <c r="AC563" t="s">
        <v>230</v>
      </c>
      <c r="AO563" s="57">
        <v>46120.372048611112</v>
      </c>
      <c r="AR563" t="s">
        <v>314</v>
      </c>
      <c r="AS563" t="s">
        <v>908</v>
      </c>
      <c r="AT563" t="s">
        <v>231</v>
      </c>
      <c r="AV563" t="s">
        <v>1086</v>
      </c>
      <c r="AW563" t="s">
        <v>566</v>
      </c>
      <c r="AX563" t="s">
        <v>223</v>
      </c>
      <c r="BF563" s="6" t="e">
        <f t="shared" si="24"/>
        <v>#NUM!</v>
      </c>
      <c r="BG563" t="e">
        <f t="shared" si="25"/>
        <v>#NUM!</v>
      </c>
      <c r="BH563" t="e">
        <f t="shared" si="26"/>
        <v>#NUM!</v>
      </c>
      <c r="BI563" t="str">
        <f>VLOOKUP(H563,Sheet2!$A$1:$B$270,2,FALSE)</f>
        <v>JIMBARAN</v>
      </c>
    </row>
    <row r="564" spans="1:61">
      <c r="A564">
        <v>563</v>
      </c>
      <c r="B564">
        <v>1002512205</v>
      </c>
      <c r="C564">
        <v>3</v>
      </c>
      <c r="D564" t="s">
        <v>55</v>
      </c>
      <c r="E564">
        <v>5</v>
      </c>
      <c r="F564" t="s">
        <v>267</v>
      </c>
      <c r="G564" t="s">
        <v>126</v>
      </c>
      <c r="H564" t="s">
        <v>268</v>
      </c>
      <c r="I564" t="s">
        <v>213</v>
      </c>
      <c r="J564" t="s">
        <v>214</v>
      </c>
      <c r="K564" t="s">
        <v>149</v>
      </c>
      <c r="M564" t="s">
        <v>225</v>
      </c>
      <c r="N564" t="s">
        <v>216</v>
      </c>
      <c r="O564" s="57">
        <v>46240.518194444441</v>
      </c>
      <c r="P564" s="57">
        <v>46244.546712962961</v>
      </c>
      <c r="Q564">
        <v>69359891</v>
      </c>
      <c r="S564">
        <v>152413167551</v>
      </c>
      <c r="T564" t="s">
        <v>2707</v>
      </c>
      <c r="U564" t="s">
        <v>2708</v>
      </c>
      <c r="V564" t="s">
        <v>2709</v>
      </c>
      <c r="Z564">
        <v>112.7384881</v>
      </c>
      <c r="AA564">
        <v>-7.2670082999999996</v>
      </c>
      <c r="AB564" t="s">
        <v>2710</v>
      </c>
      <c r="AC564" t="s">
        <v>293</v>
      </c>
      <c r="AL564" t="s">
        <v>218</v>
      </c>
      <c r="AM564" t="s">
        <v>2711</v>
      </c>
      <c r="AN564" t="s">
        <v>6</v>
      </c>
      <c r="AO564" s="57">
        <v>46181.52789351852</v>
      </c>
      <c r="AP564" s="57">
        <v>46244.541666666664</v>
      </c>
      <c r="AR564" t="s">
        <v>18</v>
      </c>
      <c r="AS564" t="s">
        <v>610</v>
      </c>
      <c r="AT564" t="s">
        <v>231</v>
      </c>
      <c r="AV564" t="s">
        <v>227</v>
      </c>
      <c r="AW564" t="s">
        <v>566</v>
      </c>
      <c r="AX564" t="s">
        <v>223</v>
      </c>
      <c r="BA564" s="57">
        <v>46244.541666666664</v>
      </c>
      <c r="BB564" t="s">
        <v>2711</v>
      </c>
      <c r="BF564" s="6" t="e">
        <f t="shared" si="24"/>
        <v>#NUM!</v>
      </c>
      <c r="BG564" t="e">
        <f t="shared" si="25"/>
        <v>#NUM!</v>
      </c>
      <c r="BH564" t="e">
        <f t="shared" si="26"/>
        <v>#NUM!</v>
      </c>
      <c r="BI564" t="str">
        <f>VLOOKUP(H564,Sheet2!$A$1:$B$270,2,FALSE)</f>
        <v>SURABAYA SELATAN</v>
      </c>
    </row>
    <row r="565" spans="1:61">
      <c r="A565">
        <v>564</v>
      </c>
      <c r="B565">
        <v>1002506226</v>
      </c>
      <c r="C565">
        <v>3</v>
      </c>
      <c r="D565" t="s">
        <v>59</v>
      </c>
      <c r="E565">
        <v>4</v>
      </c>
      <c r="F565" t="s">
        <v>243</v>
      </c>
      <c r="G565" t="s">
        <v>262</v>
      </c>
      <c r="H565" t="s">
        <v>263</v>
      </c>
      <c r="I565" t="s">
        <v>213</v>
      </c>
      <c r="J565" t="s">
        <v>214</v>
      </c>
      <c r="K565" t="s">
        <v>149</v>
      </c>
      <c r="L565" t="s">
        <v>215</v>
      </c>
      <c r="M565" t="s">
        <v>279</v>
      </c>
      <c r="N565" t="s">
        <v>216</v>
      </c>
      <c r="O565" s="57">
        <v>46237.595092592594</v>
      </c>
      <c r="P565" s="57">
        <v>46240.407951388886</v>
      </c>
      <c r="Q565">
        <v>69357474</v>
      </c>
      <c r="S565">
        <v>141373127364</v>
      </c>
      <c r="T565" t="s">
        <v>2712</v>
      </c>
      <c r="U565" t="s">
        <v>2713</v>
      </c>
      <c r="V565" t="s">
        <v>2714</v>
      </c>
      <c r="Z565">
        <v>109.939656</v>
      </c>
      <c r="AA565">
        <v>-7.2350110000000001</v>
      </c>
      <c r="AB565" t="s">
        <v>2715</v>
      </c>
      <c r="AC565" t="s">
        <v>237</v>
      </c>
      <c r="AL565" t="s">
        <v>218</v>
      </c>
      <c r="AM565" t="s">
        <v>2716</v>
      </c>
      <c r="AN565" t="s">
        <v>6</v>
      </c>
      <c r="AO565" s="57">
        <v>46089.611215277779</v>
      </c>
      <c r="AP565" s="57">
        <v>46240.333333333336</v>
      </c>
      <c r="AQ565" t="s">
        <v>249</v>
      </c>
      <c r="AR565" t="s">
        <v>280</v>
      </c>
      <c r="AS565" t="s">
        <v>220</v>
      </c>
      <c r="AT565" t="s">
        <v>231</v>
      </c>
      <c r="AV565" t="s">
        <v>2717</v>
      </c>
      <c r="AW565" t="s">
        <v>1064</v>
      </c>
      <c r="AX565" t="s">
        <v>223</v>
      </c>
      <c r="BA565" s="57">
        <v>46240.333333333336</v>
      </c>
      <c r="BB565" t="s">
        <v>2716</v>
      </c>
      <c r="BF565" s="6" t="e">
        <f t="shared" si="24"/>
        <v>#NUM!</v>
      </c>
      <c r="BG565" t="e">
        <f t="shared" si="25"/>
        <v>#NUM!</v>
      </c>
      <c r="BH565" t="e">
        <f t="shared" si="26"/>
        <v>#NUM!</v>
      </c>
      <c r="BI565" t="e">
        <f>VLOOKUP(H565,Sheet2!$A$1:$B$270,2,FALSE)</f>
        <v>#N/A</v>
      </c>
    </row>
    <row r="566" spans="1:61">
      <c r="A566">
        <v>565</v>
      </c>
      <c r="B566">
        <v>1002517063</v>
      </c>
      <c r="C566">
        <v>3</v>
      </c>
      <c r="D566" t="s">
        <v>38</v>
      </c>
      <c r="E566">
        <v>5</v>
      </c>
      <c r="F566" t="s">
        <v>90</v>
      </c>
      <c r="G566" t="s">
        <v>93</v>
      </c>
      <c r="H566" t="s">
        <v>304</v>
      </c>
      <c r="I566" t="s">
        <v>213</v>
      </c>
      <c r="J566" t="s">
        <v>214</v>
      </c>
      <c r="K566" t="s">
        <v>149</v>
      </c>
      <c r="L566" t="s">
        <v>215</v>
      </c>
      <c r="M566" t="s">
        <v>225</v>
      </c>
      <c r="N566" t="s">
        <v>216</v>
      </c>
      <c r="O566" s="57">
        <v>46244.399270833332</v>
      </c>
      <c r="P566" s="57">
        <v>46245.33798611111</v>
      </c>
      <c r="Q566">
        <v>69362155</v>
      </c>
      <c r="S566">
        <v>152611229865</v>
      </c>
      <c r="T566" t="s">
        <v>6596</v>
      </c>
      <c r="U566" t="s">
        <v>6597</v>
      </c>
      <c r="V566" t="s">
        <v>6598</v>
      </c>
      <c r="Z566">
        <v>111.901897899806</v>
      </c>
      <c r="AA566">
        <v>-7.6042949280944603</v>
      </c>
      <c r="AB566" t="s">
        <v>6599</v>
      </c>
      <c r="AC566" t="s">
        <v>217</v>
      </c>
      <c r="AL566" t="s">
        <v>218</v>
      </c>
      <c r="AM566" t="s">
        <v>6600</v>
      </c>
      <c r="AN566" t="s">
        <v>6</v>
      </c>
      <c r="AO566" s="57">
        <v>46303.402800925927</v>
      </c>
      <c r="AP566" s="57">
        <v>46245.333333333336</v>
      </c>
      <c r="AR566" t="s">
        <v>18</v>
      </c>
      <c r="AS566" t="s">
        <v>220</v>
      </c>
      <c r="AT566" t="s">
        <v>231</v>
      </c>
      <c r="AV566" t="s">
        <v>227</v>
      </c>
      <c r="AW566" t="s">
        <v>1056</v>
      </c>
      <c r="AX566" t="s">
        <v>223</v>
      </c>
      <c r="BA566" s="57">
        <v>46245.333333333336</v>
      </c>
      <c r="BB566" t="s">
        <v>6600</v>
      </c>
      <c r="BF566" s="6" t="e">
        <f t="shared" si="24"/>
        <v>#NUM!</v>
      </c>
      <c r="BG566" t="e">
        <f t="shared" si="25"/>
        <v>#NUM!</v>
      </c>
      <c r="BH566" t="e">
        <f t="shared" si="26"/>
        <v>#NUM!</v>
      </c>
      <c r="BI566" t="str">
        <f>VLOOKUP(H566,Sheet2!$A$1:$B$270,2,FALSE)</f>
        <v>NGANJUK</v>
      </c>
    </row>
    <row r="567" spans="1:61">
      <c r="A567">
        <v>566</v>
      </c>
      <c r="B567">
        <v>1002516061</v>
      </c>
      <c r="C567">
        <v>3</v>
      </c>
      <c r="D567" t="s">
        <v>42</v>
      </c>
      <c r="E567">
        <v>5</v>
      </c>
      <c r="F567" t="s">
        <v>233</v>
      </c>
      <c r="G567" t="s">
        <v>103</v>
      </c>
      <c r="H567" t="s">
        <v>403</v>
      </c>
      <c r="I567" t="s">
        <v>213</v>
      </c>
      <c r="J567" t="s">
        <v>214</v>
      </c>
      <c r="K567" t="s">
        <v>149</v>
      </c>
      <c r="M567" t="s">
        <v>76</v>
      </c>
      <c r="N567" t="s">
        <v>216</v>
      </c>
      <c r="O567" s="57">
        <v>46242.622013888889</v>
      </c>
      <c r="P567" s="57">
        <v>46243.832233796296</v>
      </c>
      <c r="Q567">
        <v>69361529</v>
      </c>
      <c r="S567">
        <v>152318240700</v>
      </c>
      <c r="T567" t="s">
        <v>5315</v>
      </c>
      <c r="U567" t="s">
        <v>5316</v>
      </c>
      <c r="V567" t="s">
        <v>5317</v>
      </c>
      <c r="Z567">
        <v>112.2403523</v>
      </c>
      <c r="AA567">
        <v>-7.6107962999999996</v>
      </c>
      <c r="AB567" t="s">
        <v>5318</v>
      </c>
      <c r="AC567" t="s">
        <v>230</v>
      </c>
      <c r="AL567" t="s">
        <v>218</v>
      </c>
      <c r="AM567" t="s">
        <v>5319</v>
      </c>
      <c r="AN567" t="s">
        <v>6</v>
      </c>
      <c r="AO567" s="57">
        <v>46242.631979166668</v>
      </c>
      <c r="AP567" s="57">
        <v>46244.541666666664</v>
      </c>
      <c r="AR567" t="s">
        <v>219</v>
      </c>
      <c r="AS567" t="s">
        <v>103</v>
      </c>
      <c r="AT567" t="s">
        <v>231</v>
      </c>
      <c r="AU567">
        <v>20260809</v>
      </c>
      <c r="AV567" t="s">
        <v>222</v>
      </c>
      <c r="AW567" t="s">
        <v>947</v>
      </c>
      <c r="AX567" t="s">
        <v>223</v>
      </c>
      <c r="BA567" s="57">
        <v>46244.541666666664</v>
      </c>
      <c r="BB567" t="s">
        <v>5319</v>
      </c>
      <c r="BC567">
        <v>2026</v>
      </c>
      <c r="BD567">
        <v>8</v>
      </c>
      <c r="BE567">
        <v>9</v>
      </c>
      <c r="BF567" s="6">
        <f t="shared" si="24"/>
        <v>46243</v>
      </c>
      <c r="BG567">
        <f t="shared" si="25"/>
        <v>-1.5416666666642413</v>
      </c>
      <c r="BH567" t="str">
        <f t="shared" si="26"/>
        <v>COMPLY</v>
      </c>
      <c r="BI567" t="str">
        <f>VLOOKUP(H567,Sheet2!$A$1:$B$270,2,FALSE)</f>
        <v>MOJOKERTO</v>
      </c>
    </row>
    <row r="568" spans="1:61">
      <c r="A568">
        <v>567</v>
      </c>
      <c r="B568">
        <v>1002515329</v>
      </c>
      <c r="C568">
        <v>3</v>
      </c>
      <c r="D568" t="s">
        <v>42</v>
      </c>
      <c r="E568">
        <v>5</v>
      </c>
      <c r="F568" t="s">
        <v>102</v>
      </c>
      <c r="G568" t="s">
        <v>99</v>
      </c>
      <c r="H568" t="s">
        <v>289</v>
      </c>
      <c r="I568" t="s">
        <v>213</v>
      </c>
      <c r="J568" t="s">
        <v>214</v>
      </c>
      <c r="K568" t="s">
        <v>149</v>
      </c>
      <c r="L568" t="s">
        <v>620</v>
      </c>
      <c r="M568" t="s">
        <v>76</v>
      </c>
      <c r="N568" t="s">
        <v>216</v>
      </c>
      <c r="O568" s="57">
        <v>46241.695092592592</v>
      </c>
      <c r="P568" s="57">
        <v>46241.927581018521</v>
      </c>
      <c r="Q568">
        <v>69361056</v>
      </c>
      <c r="R568">
        <v>3332811023</v>
      </c>
      <c r="S568">
        <v>152519203437</v>
      </c>
      <c r="T568" t="s">
        <v>5320</v>
      </c>
      <c r="U568" t="s">
        <v>5321</v>
      </c>
      <c r="V568" t="s">
        <v>5322</v>
      </c>
      <c r="Z568">
        <v>114.15409918874499</v>
      </c>
      <c r="AA568">
        <v>-8.2954870488716494</v>
      </c>
      <c r="AB568" t="s">
        <v>5323</v>
      </c>
      <c r="AC568" t="s">
        <v>217</v>
      </c>
      <c r="AL568" t="s">
        <v>218</v>
      </c>
      <c r="AM568" t="s">
        <v>5324</v>
      </c>
      <c r="AN568" t="s">
        <v>6</v>
      </c>
      <c r="AO568" s="57">
        <v>46211.70521990741</v>
      </c>
      <c r="AP568" s="57">
        <v>46242.541666666664</v>
      </c>
      <c r="AR568" t="s">
        <v>219</v>
      </c>
      <c r="AS568" t="s">
        <v>602</v>
      </c>
      <c r="AT568" t="s">
        <v>231</v>
      </c>
      <c r="AU568">
        <v>20260807</v>
      </c>
      <c r="AV568" t="s">
        <v>222</v>
      </c>
      <c r="AW568" t="s">
        <v>982</v>
      </c>
      <c r="AX568" t="s">
        <v>223</v>
      </c>
      <c r="BA568" s="57">
        <v>46242.541666666664</v>
      </c>
      <c r="BB568" t="s">
        <v>5324</v>
      </c>
      <c r="BC568">
        <v>2026</v>
      </c>
      <c r="BD568">
        <v>8</v>
      </c>
      <c r="BE568">
        <v>7</v>
      </c>
      <c r="BF568" s="6">
        <f t="shared" si="24"/>
        <v>46241</v>
      </c>
      <c r="BG568">
        <f t="shared" si="25"/>
        <v>-1.5416666666642413</v>
      </c>
      <c r="BH568" t="str">
        <f t="shared" si="26"/>
        <v>COMPLY</v>
      </c>
      <c r="BI568" t="str">
        <f>VLOOKUP(H568,Sheet2!$A$1:$B$270,2,FALSE)</f>
        <v>BANYUWANGI</v>
      </c>
    </row>
    <row r="569" spans="1:61">
      <c r="A569">
        <v>568</v>
      </c>
      <c r="B569">
        <v>1002508787</v>
      </c>
      <c r="C569">
        <v>3</v>
      </c>
      <c r="D569" t="s">
        <v>38</v>
      </c>
      <c r="E569">
        <v>5</v>
      </c>
      <c r="F569" t="s">
        <v>90</v>
      </c>
      <c r="G569" t="s">
        <v>93</v>
      </c>
      <c r="H569" t="s">
        <v>319</v>
      </c>
      <c r="I569" t="s">
        <v>213</v>
      </c>
      <c r="J569" t="s">
        <v>214</v>
      </c>
      <c r="K569" t="s">
        <v>149</v>
      </c>
      <c r="L569" t="s">
        <v>215</v>
      </c>
      <c r="M569" t="s">
        <v>76</v>
      </c>
      <c r="N569" t="s">
        <v>216</v>
      </c>
      <c r="O569" s="57">
        <v>46238.628437500003</v>
      </c>
      <c r="P569" s="57">
        <v>46239.745092592595</v>
      </c>
      <c r="Q569">
        <v>69358445</v>
      </c>
      <c r="S569">
        <v>152641205429</v>
      </c>
      <c r="T569" t="s">
        <v>2718</v>
      </c>
      <c r="U569" t="s">
        <v>2719</v>
      </c>
      <c r="V569" t="s">
        <v>2720</v>
      </c>
      <c r="Z569">
        <v>112.036909908056</v>
      </c>
      <c r="AA569">
        <v>-7.6769109818081898</v>
      </c>
      <c r="AB569" t="s">
        <v>2721</v>
      </c>
      <c r="AC569" t="s">
        <v>217</v>
      </c>
      <c r="AL569" t="s">
        <v>218</v>
      </c>
      <c r="AM569" t="s">
        <v>2722</v>
      </c>
      <c r="AN569" t="s">
        <v>6</v>
      </c>
      <c r="AO569" s="57">
        <v>46120.632395833331</v>
      </c>
      <c r="AP569" s="57">
        <v>46239.541666666664</v>
      </c>
      <c r="AR569" t="s">
        <v>219</v>
      </c>
      <c r="AS569" t="s">
        <v>637</v>
      </c>
      <c r="AT569" t="s">
        <v>231</v>
      </c>
      <c r="AU569">
        <v>20260805</v>
      </c>
      <c r="AV569" t="s">
        <v>222</v>
      </c>
      <c r="AW569" t="s">
        <v>1066</v>
      </c>
      <c r="AX569" t="s">
        <v>223</v>
      </c>
      <c r="BA569" s="57">
        <v>46239.541666666664</v>
      </c>
      <c r="BB569" t="s">
        <v>2722</v>
      </c>
      <c r="BC569">
        <v>2026</v>
      </c>
      <c r="BD569">
        <v>8</v>
      </c>
      <c r="BE569">
        <v>5</v>
      </c>
      <c r="BF569" s="6">
        <f t="shared" si="24"/>
        <v>46239</v>
      </c>
      <c r="BG569">
        <f t="shared" si="25"/>
        <v>-0.54166666666424135</v>
      </c>
      <c r="BH569" t="str">
        <f t="shared" si="26"/>
        <v>COMPLY</v>
      </c>
      <c r="BI569" t="str">
        <f>VLOOKUP(H569,Sheet2!$A$1:$B$270,2,FALSE)</f>
        <v>NGANJUK</v>
      </c>
    </row>
    <row r="570" spans="1:61">
      <c r="A570">
        <v>569</v>
      </c>
      <c r="B570">
        <v>1002514777</v>
      </c>
      <c r="C570">
        <v>3</v>
      </c>
      <c r="D570" t="s">
        <v>38</v>
      </c>
      <c r="E570">
        <v>5</v>
      </c>
      <c r="F570" t="s">
        <v>90</v>
      </c>
      <c r="G570" t="s">
        <v>93</v>
      </c>
      <c r="H570" t="s">
        <v>304</v>
      </c>
      <c r="I570" t="s">
        <v>213</v>
      </c>
      <c r="J570" t="s">
        <v>214</v>
      </c>
      <c r="K570" t="s">
        <v>149</v>
      </c>
      <c r="L570" t="s">
        <v>215</v>
      </c>
      <c r="M570" t="s">
        <v>76</v>
      </c>
      <c r="N570" t="s">
        <v>216</v>
      </c>
      <c r="O570" s="57">
        <v>46241.590937499997</v>
      </c>
      <c r="P570" s="57">
        <v>46241.701412037037</v>
      </c>
      <c r="Q570">
        <v>69360851</v>
      </c>
      <c r="S570">
        <v>152611229851</v>
      </c>
      <c r="T570" t="s">
        <v>5325</v>
      </c>
      <c r="U570" t="s">
        <v>5326</v>
      </c>
      <c r="V570" t="s">
        <v>5327</v>
      </c>
      <c r="Z570">
        <v>111.94472500000001</v>
      </c>
      <c r="AA570">
        <v>-7.6014160000000004</v>
      </c>
      <c r="AB570" t="s">
        <v>5328</v>
      </c>
      <c r="AC570" t="s">
        <v>237</v>
      </c>
      <c r="AL570" t="s">
        <v>218</v>
      </c>
      <c r="AM570" t="s">
        <v>4726</v>
      </c>
      <c r="AN570" t="s">
        <v>6</v>
      </c>
      <c r="AO570" s="57">
        <v>46211.601087962961</v>
      </c>
      <c r="AP570" s="57">
        <v>46242.541666666664</v>
      </c>
      <c r="AR570" t="s">
        <v>219</v>
      </c>
      <c r="AS570" t="s">
        <v>220</v>
      </c>
      <c r="AT570" t="s">
        <v>231</v>
      </c>
      <c r="AU570">
        <v>20260807</v>
      </c>
      <c r="AV570" t="s">
        <v>222</v>
      </c>
      <c r="AW570" t="s">
        <v>1069</v>
      </c>
      <c r="AX570" t="s">
        <v>223</v>
      </c>
      <c r="BA570" s="57">
        <v>46242.541666666664</v>
      </c>
      <c r="BB570" t="s">
        <v>4726</v>
      </c>
      <c r="BC570">
        <v>2026</v>
      </c>
      <c r="BD570">
        <v>8</v>
      </c>
      <c r="BE570">
        <v>7</v>
      </c>
      <c r="BF570" s="6">
        <f t="shared" si="24"/>
        <v>46241</v>
      </c>
      <c r="BG570">
        <f t="shared" si="25"/>
        <v>-1.5416666666642413</v>
      </c>
      <c r="BH570" t="str">
        <f t="shared" si="26"/>
        <v>COMPLY</v>
      </c>
      <c r="BI570" t="str">
        <f>VLOOKUP(H570,Sheet2!$A$1:$B$270,2,FALSE)</f>
        <v>NGANJUK</v>
      </c>
    </row>
    <row r="571" spans="1:61">
      <c r="A571">
        <v>570</v>
      </c>
      <c r="B571">
        <v>1002505176</v>
      </c>
      <c r="C571">
        <v>3</v>
      </c>
      <c r="D571" t="s">
        <v>55</v>
      </c>
      <c r="E571">
        <v>5</v>
      </c>
      <c r="F571" t="s">
        <v>267</v>
      </c>
      <c r="G571" t="s">
        <v>128</v>
      </c>
      <c r="H571" t="s">
        <v>414</v>
      </c>
      <c r="I571" t="s">
        <v>213</v>
      </c>
      <c r="J571" t="s">
        <v>214</v>
      </c>
      <c r="K571" t="s">
        <v>149</v>
      </c>
      <c r="L571" t="s">
        <v>215</v>
      </c>
      <c r="M571" t="s">
        <v>76</v>
      </c>
      <c r="N571" t="s">
        <v>216</v>
      </c>
      <c r="O571" s="57">
        <v>46236.488842592589</v>
      </c>
      <c r="P571" s="57">
        <v>46236.857719907406</v>
      </c>
      <c r="Q571">
        <v>69356997</v>
      </c>
      <c r="S571">
        <v>152424213147</v>
      </c>
      <c r="T571" t="s">
        <v>2723</v>
      </c>
      <c r="U571" t="s">
        <v>2724</v>
      </c>
      <c r="V571" t="s">
        <v>2725</v>
      </c>
      <c r="Z571">
        <v>112.6418224</v>
      </c>
      <c r="AA571">
        <v>-7.3048986999999999</v>
      </c>
      <c r="AB571" t="s">
        <v>2726</v>
      </c>
      <c r="AC571" t="s">
        <v>237</v>
      </c>
      <c r="AL571" t="s">
        <v>218</v>
      </c>
      <c r="AM571" t="s">
        <v>2727</v>
      </c>
      <c r="AN571" t="s">
        <v>6</v>
      </c>
      <c r="AO571" s="57">
        <v>46061.496400462966</v>
      </c>
      <c r="AP571" s="57">
        <v>46237.333333333336</v>
      </c>
      <c r="AR571" t="s">
        <v>219</v>
      </c>
      <c r="AS571" t="s">
        <v>128</v>
      </c>
      <c r="AT571" t="s">
        <v>231</v>
      </c>
      <c r="AU571">
        <v>20260802</v>
      </c>
      <c r="AV571" t="s">
        <v>222</v>
      </c>
      <c r="AW571" t="s">
        <v>1066</v>
      </c>
      <c r="AX571" t="s">
        <v>223</v>
      </c>
      <c r="BA571" s="57">
        <v>46237.333333333336</v>
      </c>
      <c r="BB571" t="s">
        <v>2727</v>
      </c>
      <c r="BC571">
        <v>2026</v>
      </c>
      <c r="BD571">
        <v>8</v>
      </c>
      <c r="BE571">
        <v>2</v>
      </c>
      <c r="BF571" s="6">
        <f t="shared" si="24"/>
        <v>46236</v>
      </c>
      <c r="BG571">
        <f t="shared" si="25"/>
        <v>-1.3333333333357587</v>
      </c>
      <c r="BH571" t="str">
        <f t="shared" si="26"/>
        <v>COMPLY</v>
      </c>
      <c r="BI571" t="str">
        <f>VLOOKUP(H571,Sheet2!$A$1:$B$270,2,FALSE)</f>
        <v>SURABAYA UTARA</v>
      </c>
    </row>
    <row r="572" spans="1:61">
      <c r="A572">
        <v>571</v>
      </c>
      <c r="B572">
        <v>1002510492</v>
      </c>
      <c r="C572">
        <v>3</v>
      </c>
      <c r="D572" t="s">
        <v>59</v>
      </c>
      <c r="E572">
        <v>4</v>
      </c>
      <c r="F572" t="s">
        <v>573</v>
      </c>
      <c r="G572" t="s">
        <v>623</v>
      </c>
      <c r="H572" t="s">
        <v>626</v>
      </c>
      <c r="I572" t="s">
        <v>213</v>
      </c>
      <c r="J572" t="s">
        <v>214</v>
      </c>
      <c r="K572" t="s">
        <v>149</v>
      </c>
      <c r="L572" t="s">
        <v>215</v>
      </c>
      <c r="M572" t="s">
        <v>76</v>
      </c>
      <c r="N572" t="s">
        <v>216</v>
      </c>
      <c r="O572" s="57">
        <v>46239.553425925929</v>
      </c>
      <c r="P572" s="57">
        <v>46240.584745370368</v>
      </c>
      <c r="Q572">
        <v>69359151</v>
      </c>
      <c r="S572">
        <v>141114227818</v>
      </c>
      <c r="T572" t="s">
        <v>2728</v>
      </c>
      <c r="U572" t="s">
        <v>2729</v>
      </c>
      <c r="V572" t="s">
        <v>2730</v>
      </c>
      <c r="Z572">
        <v>110.3229844</v>
      </c>
      <c r="AA572">
        <v>-7.8278512999999998</v>
      </c>
      <c r="AB572" t="s">
        <v>2731</v>
      </c>
      <c r="AC572" t="s">
        <v>237</v>
      </c>
      <c r="AL572" t="s">
        <v>218</v>
      </c>
      <c r="AM572" t="s">
        <v>1465</v>
      </c>
      <c r="AN572" t="s">
        <v>6</v>
      </c>
      <c r="AO572" s="57">
        <v>46150.559479166666</v>
      </c>
      <c r="AP572" s="57">
        <v>46240.541666666664</v>
      </c>
      <c r="AR572" t="s">
        <v>219</v>
      </c>
      <c r="AS572" t="s">
        <v>220</v>
      </c>
      <c r="AT572" t="s">
        <v>231</v>
      </c>
      <c r="AU572">
        <v>20260806</v>
      </c>
      <c r="AV572" t="s">
        <v>222</v>
      </c>
      <c r="AW572" t="s">
        <v>1060</v>
      </c>
      <c r="AX572" t="s">
        <v>223</v>
      </c>
      <c r="BA572" s="57">
        <v>46240.541666666664</v>
      </c>
      <c r="BB572" t="s">
        <v>1465</v>
      </c>
      <c r="BC572">
        <v>2026</v>
      </c>
      <c r="BD572">
        <v>8</v>
      </c>
      <c r="BE572">
        <v>6</v>
      </c>
      <c r="BF572" s="6">
        <f t="shared" si="24"/>
        <v>46240</v>
      </c>
      <c r="BG572">
        <f t="shared" si="25"/>
        <v>-0.54166666666424135</v>
      </c>
      <c r="BH572" t="str">
        <f t="shared" si="26"/>
        <v>COMPLY</v>
      </c>
      <c r="BI572" t="e">
        <f>VLOOKUP(H572,Sheet2!$A$1:$B$270,2,FALSE)</f>
        <v>#N/A</v>
      </c>
    </row>
    <row r="573" spans="1:61">
      <c r="A573">
        <v>572</v>
      </c>
      <c r="B573">
        <v>1002517632</v>
      </c>
      <c r="C573">
        <v>3</v>
      </c>
      <c r="D573" t="s">
        <v>42</v>
      </c>
      <c r="E573">
        <v>5</v>
      </c>
      <c r="F573" t="s">
        <v>102</v>
      </c>
      <c r="G573" t="s">
        <v>108</v>
      </c>
      <c r="H573" t="s">
        <v>348</v>
      </c>
      <c r="I573" t="s">
        <v>213</v>
      </c>
      <c r="J573" t="s">
        <v>214</v>
      </c>
      <c r="K573" t="s">
        <v>149</v>
      </c>
      <c r="L573" t="s">
        <v>215</v>
      </c>
      <c r="M573" t="s">
        <v>259</v>
      </c>
      <c r="N573" t="s">
        <v>216</v>
      </c>
      <c r="O573" s="57">
        <v>46244.524282407408</v>
      </c>
      <c r="P573" s="57">
        <v>46244.703043981484</v>
      </c>
      <c r="Q573">
        <v>69362378</v>
      </c>
      <c r="S573">
        <v>152531208024</v>
      </c>
      <c r="T573" t="s">
        <v>6601</v>
      </c>
      <c r="U573" t="s">
        <v>6602</v>
      </c>
      <c r="V573" t="s">
        <v>6603</v>
      </c>
      <c r="Z573">
        <v>113.685</v>
      </c>
      <c r="AA573">
        <v>-7.7777219999999998</v>
      </c>
      <c r="AB573" t="s">
        <v>6604</v>
      </c>
      <c r="AC573" t="s">
        <v>237</v>
      </c>
      <c r="AL573" t="s">
        <v>218</v>
      </c>
      <c r="AM573" t="s">
        <v>6605</v>
      </c>
      <c r="AN573" t="s">
        <v>6</v>
      </c>
      <c r="AO573" s="57">
        <v>46303.527696759258</v>
      </c>
      <c r="AP573" s="57">
        <v>46245.541666666664</v>
      </c>
      <c r="AR573" t="s">
        <v>260</v>
      </c>
      <c r="AS573" t="s">
        <v>108</v>
      </c>
      <c r="AT573" t="s">
        <v>231</v>
      </c>
      <c r="AV573" t="s">
        <v>261</v>
      </c>
      <c r="AW573" t="s">
        <v>1064</v>
      </c>
      <c r="AX573" t="s">
        <v>223</v>
      </c>
      <c r="BA573" s="57">
        <v>46245.541666666664</v>
      </c>
      <c r="BB573" t="s">
        <v>6605</v>
      </c>
      <c r="BF573" s="6" t="e">
        <f t="shared" si="24"/>
        <v>#NUM!</v>
      </c>
      <c r="BG573" t="e">
        <f t="shared" si="25"/>
        <v>#NUM!</v>
      </c>
      <c r="BH573" t="e">
        <f t="shared" si="26"/>
        <v>#NUM!</v>
      </c>
      <c r="BI573" t="str">
        <f>VLOOKUP(H573,Sheet2!$A$1:$B$270,2,FALSE)</f>
        <v>BANYUWANGI</v>
      </c>
    </row>
    <row r="574" spans="1:61">
      <c r="A574">
        <v>573</v>
      </c>
      <c r="B574">
        <v>1002505324</v>
      </c>
      <c r="C574">
        <v>3</v>
      </c>
      <c r="D574" t="s">
        <v>45</v>
      </c>
      <c r="E574">
        <v>5</v>
      </c>
      <c r="F574" t="s">
        <v>211</v>
      </c>
      <c r="G574" t="s">
        <v>118</v>
      </c>
      <c r="H574" t="s">
        <v>212</v>
      </c>
      <c r="I574" t="s">
        <v>213</v>
      </c>
      <c r="J574" t="s">
        <v>214</v>
      </c>
      <c r="K574" t="s">
        <v>149</v>
      </c>
      <c r="L574" t="s">
        <v>215</v>
      </c>
      <c r="M574" t="s">
        <v>279</v>
      </c>
      <c r="N574" t="s">
        <v>216</v>
      </c>
      <c r="O574" s="57">
        <v>46236.628518518519</v>
      </c>
      <c r="P574" s="57">
        <v>46240.415312500001</v>
      </c>
      <c r="Q574">
        <v>69357062</v>
      </c>
      <c r="S574">
        <v>172606792065</v>
      </c>
      <c r="T574" t="s">
        <v>2732</v>
      </c>
      <c r="U574" t="s">
        <v>2733</v>
      </c>
      <c r="V574" t="s">
        <v>2734</v>
      </c>
      <c r="Z574">
        <v>117.43369839953</v>
      </c>
      <c r="AA574">
        <v>-8.5032128537963398</v>
      </c>
      <c r="AB574" t="s">
        <v>2735</v>
      </c>
      <c r="AC574" t="s">
        <v>237</v>
      </c>
      <c r="AL574" t="s">
        <v>218</v>
      </c>
      <c r="AM574" t="s">
        <v>2736</v>
      </c>
      <c r="AN574" t="s">
        <v>6</v>
      </c>
      <c r="AO574" s="57">
        <v>46061.631921296299</v>
      </c>
      <c r="AP574" s="57">
        <v>46237.541666666664</v>
      </c>
      <c r="AQ574" t="s">
        <v>570</v>
      </c>
      <c r="AR574" t="s">
        <v>280</v>
      </c>
      <c r="AS574" t="s">
        <v>220</v>
      </c>
      <c r="AT574" t="s">
        <v>231</v>
      </c>
      <c r="AV574" t="s">
        <v>2737</v>
      </c>
      <c r="AW574" t="s">
        <v>1060</v>
      </c>
      <c r="AX574" t="s">
        <v>223</v>
      </c>
      <c r="BA574" s="57">
        <v>46237.541666666664</v>
      </c>
      <c r="BB574" t="s">
        <v>2736</v>
      </c>
      <c r="BF574" s="6" t="e">
        <f t="shared" si="24"/>
        <v>#NUM!</v>
      </c>
      <c r="BG574" t="e">
        <f t="shared" si="25"/>
        <v>#NUM!</v>
      </c>
      <c r="BH574" t="e">
        <f t="shared" si="26"/>
        <v>#NUM!</v>
      </c>
      <c r="BI574" t="str">
        <f>VLOOKUP(H574,Sheet2!$A$1:$B$270,2,FALSE)</f>
        <v>SUMBAWA</v>
      </c>
    </row>
    <row r="575" spans="1:61">
      <c r="A575">
        <v>574</v>
      </c>
      <c r="B575">
        <v>1002507947</v>
      </c>
      <c r="C575">
        <v>3</v>
      </c>
      <c r="D575" t="s">
        <v>51</v>
      </c>
      <c r="E575">
        <v>4</v>
      </c>
      <c r="F575" t="s">
        <v>275</v>
      </c>
      <c r="G575" t="s">
        <v>275</v>
      </c>
      <c r="H575" t="s">
        <v>987</v>
      </c>
      <c r="I575" t="s">
        <v>213</v>
      </c>
      <c r="J575" t="s">
        <v>214</v>
      </c>
      <c r="K575" t="s">
        <v>149</v>
      </c>
      <c r="M575" t="s">
        <v>614</v>
      </c>
      <c r="N575" t="s">
        <v>216</v>
      </c>
      <c r="O575" s="57">
        <v>46238.50503472222</v>
      </c>
      <c r="P575" s="57">
        <v>46241.683321759258</v>
      </c>
      <c r="Q575">
        <v>69358163</v>
      </c>
      <c r="R575">
        <v>2916948103</v>
      </c>
      <c r="S575">
        <v>142401145962</v>
      </c>
      <c r="T575" t="s">
        <v>991</v>
      </c>
      <c r="U575" t="s">
        <v>1181</v>
      </c>
      <c r="Z575">
        <v>110.83184071349299</v>
      </c>
      <c r="AA575">
        <v>-6.7778975345544197</v>
      </c>
      <c r="AB575" t="s">
        <v>2738</v>
      </c>
      <c r="AC575" t="s">
        <v>226</v>
      </c>
      <c r="AO575" s="57">
        <v>46120.506863425922</v>
      </c>
      <c r="AR575" t="s">
        <v>5</v>
      </c>
      <c r="AS575" t="s">
        <v>220</v>
      </c>
      <c r="AT575" t="s">
        <v>231</v>
      </c>
      <c r="AV575" t="s">
        <v>2739</v>
      </c>
      <c r="AW575" t="s">
        <v>618</v>
      </c>
      <c r="AX575" t="s">
        <v>223</v>
      </c>
      <c r="BF575" s="6" t="e">
        <f t="shared" si="24"/>
        <v>#NUM!</v>
      </c>
      <c r="BG575" t="e">
        <f t="shared" si="25"/>
        <v>#NUM!</v>
      </c>
      <c r="BH575" t="e">
        <f t="shared" si="26"/>
        <v>#NUM!</v>
      </c>
      <c r="BI575" t="e">
        <f>VLOOKUP(H575,Sheet2!$A$1:$B$270,2,FALSE)</f>
        <v>#N/A</v>
      </c>
    </row>
    <row r="576" spans="1:61">
      <c r="A576">
        <v>575</v>
      </c>
      <c r="B576">
        <v>1002507746</v>
      </c>
      <c r="C576">
        <v>3</v>
      </c>
      <c r="D576" t="s">
        <v>51</v>
      </c>
      <c r="E576">
        <v>4</v>
      </c>
      <c r="F576" t="s">
        <v>235</v>
      </c>
      <c r="G576" t="s">
        <v>594</v>
      </c>
      <c r="H576" t="s">
        <v>636</v>
      </c>
      <c r="I576" t="s">
        <v>213</v>
      </c>
      <c r="J576" t="s">
        <v>214</v>
      </c>
      <c r="K576" t="s">
        <v>149</v>
      </c>
      <c r="L576" t="s">
        <v>215</v>
      </c>
      <c r="M576" t="s">
        <v>76</v>
      </c>
      <c r="N576" t="s">
        <v>216</v>
      </c>
      <c r="O576" s="57">
        <v>46238.476354166669</v>
      </c>
      <c r="P576" s="57">
        <v>46239.729212962964</v>
      </c>
      <c r="Q576">
        <v>69358138</v>
      </c>
      <c r="S576">
        <v>142505403533</v>
      </c>
      <c r="T576" t="s">
        <v>2740</v>
      </c>
      <c r="U576" t="s">
        <v>2741</v>
      </c>
      <c r="V576" t="s">
        <v>2742</v>
      </c>
      <c r="Z576">
        <v>110.78291400000001</v>
      </c>
      <c r="AA576">
        <v>-7.5750349999999997</v>
      </c>
      <c r="AB576" t="s">
        <v>2743</v>
      </c>
      <c r="AC576" t="s">
        <v>237</v>
      </c>
      <c r="AL576" t="s">
        <v>218</v>
      </c>
      <c r="AM576" t="s">
        <v>2744</v>
      </c>
      <c r="AN576" t="s">
        <v>6</v>
      </c>
      <c r="AO576" s="57">
        <v>46120.48636574074</v>
      </c>
      <c r="AP576" s="57">
        <v>46239.333333333336</v>
      </c>
      <c r="AR576" t="s">
        <v>219</v>
      </c>
      <c r="AS576" t="s">
        <v>220</v>
      </c>
      <c r="AT576" t="s">
        <v>231</v>
      </c>
      <c r="AU576">
        <v>20260805</v>
      </c>
      <c r="AV576" t="s">
        <v>222</v>
      </c>
      <c r="AW576" t="s">
        <v>1060</v>
      </c>
      <c r="AX576" t="s">
        <v>223</v>
      </c>
      <c r="BA576" s="57">
        <v>46239.333333333336</v>
      </c>
      <c r="BB576" t="s">
        <v>2744</v>
      </c>
      <c r="BC576">
        <v>2026</v>
      </c>
      <c r="BD576">
        <v>8</v>
      </c>
      <c r="BE576">
        <v>5</v>
      </c>
      <c r="BF576" s="6">
        <f t="shared" si="24"/>
        <v>46239</v>
      </c>
      <c r="BG576">
        <f t="shared" si="25"/>
        <v>-0.33333333333575865</v>
      </c>
      <c r="BH576" t="str">
        <f t="shared" si="26"/>
        <v>COMPLY</v>
      </c>
      <c r="BI576" t="e">
        <f>VLOOKUP(H576,Sheet2!$A$1:$B$270,2,FALSE)</f>
        <v>#N/A</v>
      </c>
    </row>
    <row r="577" spans="1:61">
      <c r="A577">
        <v>576</v>
      </c>
      <c r="B577">
        <v>1002504839</v>
      </c>
      <c r="C577">
        <v>3</v>
      </c>
      <c r="D577" t="s">
        <v>55</v>
      </c>
      <c r="E577">
        <v>5</v>
      </c>
      <c r="F577" t="s">
        <v>228</v>
      </c>
      <c r="G577" t="s">
        <v>121</v>
      </c>
      <c r="H577" t="s">
        <v>344</v>
      </c>
      <c r="I577" t="s">
        <v>213</v>
      </c>
      <c r="J577" t="s">
        <v>214</v>
      </c>
      <c r="K577" t="s">
        <v>149</v>
      </c>
      <c r="M577" t="s">
        <v>596</v>
      </c>
      <c r="N577" t="s">
        <v>216</v>
      </c>
      <c r="O577" s="57">
        <v>46235.703958333332</v>
      </c>
      <c r="P577" s="57">
        <v>46236.559444444443</v>
      </c>
      <c r="Q577">
        <v>69251063</v>
      </c>
      <c r="S577">
        <v>152434912352</v>
      </c>
      <c r="T577" t="s">
        <v>2745</v>
      </c>
      <c r="U577" t="s">
        <v>1430</v>
      </c>
      <c r="V577" t="s">
        <v>2746</v>
      </c>
      <c r="Z577">
        <v>113.207784820028</v>
      </c>
      <c r="AA577">
        <v>-7.0519537318538701</v>
      </c>
      <c r="AB577" t="s">
        <v>2747</v>
      </c>
      <c r="AC577" t="s">
        <v>230</v>
      </c>
      <c r="AL577" t="s">
        <v>218</v>
      </c>
      <c r="AM577" t="s">
        <v>2748</v>
      </c>
      <c r="AN577" t="s">
        <v>6</v>
      </c>
      <c r="AO577" s="57">
        <v>46030.70480324074</v>
      </c>
      <c r="AR577" t="s">
        <v>14</v>
      </c>
      <c r="AS577" t="s">
        <v>345</v>
      </c>
      <c r="AT577" t="s">
        <v>221</v>
      </c>
      <c r="AV577" t="s">
        <v>597</v>
      </c>
      <c r="AW577" t="s">
        <v>1003</v>
      </c>
      <c r="AX577" t="s">
        <v>223</v>
      </c>
      <c r="BA577" s="57">
        <v>46235.291666666664</v>
      </c>
      <c r="BB577" t="s">
        <v>2748</v>
      </c>
      <c r="BF577" s="6" t="e">
        <f t="shared" si="24"/>
        <v>#NUM!</v>
      </c>
      <c r="BG577" t="e">
        <f t="shared" si="25"/>
        <v>#NUM!</v>
      </c>
      <c r="BH577" t="e">
        <f t="shared" si="26"/>
        <v>#NUM!</v>
      </c>
      <c r="BI577" t="str">
        <f>VLOOKUP(H577,Sheet2!$A$1:$B$270,2,FALSE)</f>
        <v>MADURA</v>
      </c>
    </row>
    <row r="578" spans="1:61">
      <c r="A578">
        <v>577</v>
      </c>
      <c r="B578">
        <v>1002506139</v>
      </c>
      <c r="C578">
        <v>3</v>
      </c>
      <c r="D578" t="s">
        <v>49</v>
      </c>
      <c r="E578">
        <v>4</v>
      </c>
      <c r="F578" t="s">
        <v>247</v>
      </c>
      <c r="G578" t="s">
        <v>248</v>
      </c>
      <c r="H578" t="s">
        <v>633</v>
      </c>
      <c r="I578" t="s">
        <v>213</v>
      </c>
      <c r="J578" t="s">
        <v>214</v>
      </c>
      <c r="K578" t="s">
        <v>149</v>
      </c>
      <c r="L578" t="s">
        <v>215</v>
      </c>
      <c r="M578" t="s">
        <v>76</v>
      </c>
      <c r="N578" t="s">
        <v>216</v>
      </c>
      <c r="O578" s="57">
        <v>46237.572187500002</v>
      </c>
      <c r="P578" s="57">
        <v>46238.822766203702</v>
      </c>
      <c r="Q578">
        <v>69357570</v>
      </c>
      <c r="S578">
        <v>141420144914</v>
      </c>
      <c r="T578" t="s">
        <v>2749</v>
      </c>
      <c r="U578" t="s">
        <v>2750</v>
      </c>
      <c r="V578" t="s">
        <v>2751</v>
      </c>
      <c r="Z578">
        <v>110.3768634</v>
      </c>
      <c r="AA578">
        <v>-6.9914904999999896</v>
      </c>
      <c r="AB578" t="s">
        <v>2752</v>
      </c>
      <c r="AC578" t="s">
        <v>237</v>
      </c>
      <c r="AL578" t="s">
        <v>218</v>
      </c>
      <c r="AM578" t="s">
        <v>2435</v>
      </c>
      <c r="AN578" t="s">
        <v>6</v>
      </c>
      <c r="AO578" s="57">
        <v>46089.580300925925</v>
      </c>
      <c r="AP578" s="57">
        <v>46238.541666666664</v>
      </c>
      <c r="AR578" t="s">
        <v>219</v>
      </c>
      <c r="AS578" t="s">
        <v>266</v>
      </c>
      <c r="AT578" t="s">
        <v>231</v>
      </c>
      <c r="AU578">
        <v>20260804</v>
      </c>
      <c r="AV578" t="s">
        <v>222</v>
      </c>
      <c r="AW578" t="s">
        <v>238</v>
      </c>
      <c r="AX578" t="s">
        <v>223</v>
      </c>
      <c r="BA578" s="57">
        <v>46238.541666666664</v>
      </c>
      <c r="BB578" t="s">
        <v>2435</v>
      </c>
      <c r="BC578">
        <v>2026</v>
      </c>
      <c r="BD578">
        <v>8</v>
      </c>
      <c r="BE578">
        <v>4</v>
      </c>
      <c r="BF578" s="6">
        <f t="shared" si="24"/>
        <v>46238</v>
      </c>
      <c r="BG578">
        <f t="shared" si="25"/>
        <v>-0.54166666666424135</v>
      </c>
      <c r="BH578" t="str">
        <f t="shared" si="26"/>
        <v>COMPLY</v>
      </c>
      <c r="BI578" t="e">
        <f>VLOOKUP(H578,Sheet2!$A$1:$B$270,2,FALSE)</f>
        <v>#N/A</v>
      </c>
    </row>
    <row r="579" spans="1:61">
      <c r="A579">
        <v>578</v>
      </c>
      <c r="B579">
        <v>1002517833</v>
      </c>
      <c r="C579">
        <v>3</v>
      </c>
      <c r="D579" t="s">
        <v>55</v>
      </c>
      <c r="E579">
        <v>5</v>
      </c>
      <c r="F579" t="s">
        <v>267</v>
      </c>
      <c r="G579" t="s">
        <v>128</v>
      </c>
      <c r="H579" t="s">
        <v>362</v>
      </c>
      <c r="I579" t="s">
        <v>213</v>
      </c>
      <c r="J579" t="s">
        <v>214</v>
      </c>
      <c r="K579" t="s">
        <v>149</v>
      </c>
      <c r="M579" t="s">
        <v>240</v>
      </c>
      <c r="N579" t="s">
        <v>216</v>
      </c>
      <c r="O579" s="57">
        <v>46244.573217592595</v>
      </c>
      <c r="P579" s="57">
        <v>46244.72084490741</v>
      </c>
      <c r="Q579">
        <v>69362454</v>
      </c>
      <c r="R579">
        <v>3135922056</v>
      </c>
      <c r="S579">
        <v>152412248195</v>
      </c>
      <c r="T579" t="s">
        <v>6606</v>
      </c>
      <c r="U579" t="s">
        <v>6607</v>
      </c>
      <c r="V579" t="s">
        <v>6608</v>
      </c>
      <c r="Z579">
        <v>112.66254840000001</v>
      </c>
      <c r="AA579">
        <v>-7.2829465000000004</v>
      </c>
      <c r="AB579" t="s">
        <v>6609</v>
      </c>
      <c r="AC579" t="s">
        <v>230</v>
      </c>
      <c r="AL579" t="s">
        <v>218</v>
      </c>
      <c r="AM579" t="s">
        <v>6610</v>
      </c>
      <c r="AN579" t="s">
        <v>6</v>
      </c>
      <c r="AO579" s="57">
        <v>46303.579675925925</v>
      </c>
      <c r="AP579" s="57">
        <v>46245.625</v>
      </c>
      <c r="AR579" t="s">
        <v>241</v>
      </c>
      <c r="AS579" t="s">
        <v>647</v>
      </c>
      <c r="AT579" t="s">
        <v>231</v>
      </c>
      <c r="AV579" t="s">
        <v>240</v>
      </c>
      <c r="AW579" t="s">
        <v>630</v>
      </c>
      <c r="AX579" t="s">
        <v>223</v>
      </c>
      <c r="BA579" s="57">
        <v>46245.625</v>
      </c>
      <c r="BB579" t="s">
        <v>6610</v>
      </c>
      <c r="BF579" s="6" t="e">
        <f t="shared" ref="BF579:BF642" si="27">DATE(BC579,BD579,BE579)</f>
        <v>#NUM!</v>
      </c>
      <c r="BG579" t="e">
        <f t="shared" ref="BG579:BG642" si="28">BF579-BA579</f>
        <v>#NUM!</v>
      </c>
      <c r="BH579" t="e">
        <f t="shared" ref="BH579:BH642" si="29">IF(BG579=1,"COMPLY",IF(BG579&lt;1,"COMPLY","NOT COMPLY"))</f>
        <v>#NUM!</v>
      </c>
      <c r="BI579" t="str">
        <f>VLOOKUP(H579,Sheet2!$A$1:$B$270,2,FALSE)</f>
        <v>SURABAYA UTARA</v>
      </c>
    </row>
    <row r="580" spans="1:61">
      <c r="A580">
        <v>579</v>
      </c>
      <c r="B580">
        <v>1002504265</v>
      </c>
      <c r="C580">
        <v>3</v>
      </c>
      <c r="D580" t="s">
        <v>55</v>
      </c>
      <c r="E580">
        <v>5</v>
      </c>
      <c r="F580" t="s">
        <v>267</v>
      </c>
      <c r="G580" t="s">
        <v>125</v>
      </c>
      <c r="H580" t="s">
        <v>359</v>
      </c>
      <c r="I580" t="s">
        <v>213</v>
      </c>
      <c r="J580" t="s">
        <v>214</v>
      </c>
      <c r="K580" t="s">
        <v>149</v>
      </c>
      <c r="L580" t="s">
        <v>215</v>
      </c>
      <c r="M580" t="s">
        <v>76</v>
      </c>
      <c r="N580" t="s">
        <v>216</v>
      </c>
      <c r="O580" s="57">
        <v>46235.376342592594</v>
      </c>
      <c r="P580" s="57">
        <v>46236.619571759256</v>
      </c>
      <c r="Q580">
        <v>69356571</v>
      </c>
      <c r="S580">
        <v>152457201367</v>
      </c>
      <c r="T580" t="s">
        <v>2753</v>
      </c>
      <c r="U580" t="s">
        <v>2754</v>
      </c>
      <c r="V580" t="s">
        <v>2755</v>
      </c>
      <c r="Z580">
        <v>112.34002534299999</v>
      </c>
      <c r="AA580">
        <v>-7.1384095639094598</v>
      </c>
      <c r="AB580" t="s">
        <v>2756</v>
      </c>
      <c r="AC580" t="s">
        <v>217</v>
      </c>
      <c r="AL580" t="s">
        <v>218</v>
      </c>
      <c r="AM580" t="s">
        <v>2757</v>
      </c>
      <c r="AN580" t="s">
        <v>6</v>
      </c>
      <c r="AO580" s="57">
        <v>46030.381886574076</v>
      </c>
      <c r="AP580" s="57">
        <v>46236.541666666664</v>
      </c>
      <c r="AR580" t="s">
        <v>219</v>
      </c>
      <c r="AS580" t="s">
        <v>220</v>
      </c>
      <c r="AT580" t="s">
        <v>231</v>
      </c>
      <c r="AU580">
        <v>20260802</v>
      </c>
      <c r="AV580" t="s">
        <v>222</v>
      </c>
      <c r="AW580" t="s">
        <v>1056</v>
      </c>
      <c r="AX580" t="s">
        <v>223</v>
      </c>
      <c r="BA580" s="57">
        <v>46236.541666666664</v>
      </c>
      <c r="BB580" t="s">
        <v>2757</v>
      </c>
      <c r="BC580">
        <v>2026</v>
      </c>
      <c r="BD580">
        <v>8</v>
      </c>
      <c r="BE580">
        <v>2</v>
      </c>
      <c r="BF580" s="6">
        <f t="shared" si="27"/>
        <v>46236</v>
      </c>
      <c r="BG580">
        <f t="shared" si="28"/>
        <v>-0.54166666666424135</v>
      </c>
      <c r="BH580" t="str">
        <f t="shared" si="29"/>
        <v>COMPLY</v>
      </c>
      <c r="BI580" t="str">
        <f>VLOOKUP(H580,Sheet2!$A$1:$B$270,2,FALSE)</f>
        <v>GRESIK</v>
      </c>
    </row>
    <row r="581" spans="1:61">
      <c r="A581">
        <v>580</v>
      </c>
      <c r="B581">
        <v>1002517959</v>
      </c>
      <c r="C581">
        <v>3</v>
      </c>
      <c r="D581" t="s">
        <v>42</v>
      </c>
      <c r="E581">
        <v>5</v>
      </c>
      <c r="F581" t="s">
        <v>233</v>
      </c>
      <c r="G581" t="s">
        <v>101</v>
      </c>
      <c r="H581" t="s">
        <v>308</v>
      </c>
      <c r="I581" t="s">
        <v>213</v>
      </c>
      <c r="J581" t="s">
        <v>214</v>
      </c>
      <c r="K581" t="s">
        <v>149</v>
      </c>
      <c r="L581" t="s">
        <v>215</v>
      </c>
      <c r="M581" t="s">
        <v>240</v>
      </c>
      <c r="N581" t="s">
        <v>216</v>
      </c>
      <c r="O581" s="57">
        <v>46244.590925925928</v>
      </c>
      <c r="P581" s="57">
        <v>46244.591678240744</v>
      </c>
      <c r="Q581">
        <v>69362523</v>
      </c>
      <c r="S581">
        <v>152332252825</v>
      </c>
      <c r="T581" t="s">
        <v>6611</v>
      </c>
      <c r="U581" t="s">
        <v>6612</v>
      </c>
      <c r="V581" t="s">
        <v>6613</v>
      </c>
      <c r="Z581">
        <v>112.674146108329</v>
      </c>
      <c r="AA581">
        <v>-7.3656689434028504</v>
      </c>
      <c r="AB581" t="s">
        <v>6614</v>
      </c>
      <c r="AC581" t="s">
        <v>217</v>
      </c>
      <c r="AL581" t="s">
        <v>218</v>
      </c>
      <c r="AM581" t="s">
        <v>6615</v>
      </c>
      <c r="AN581" t="s">
        <v>6</v>
      </c>
      <c r="AO581" s="57">
        <v>46303.601122685184</v>
      </c>
      <c r="AP581" s="57">
        <v>46245.541666666664</v>
      </c>
      <c r="AR581" t="s">
        <v>241</v>
      </c>
      <c r="AS581" t="s">
        <v>619</v>
      </c>
      <c r="AT581" t="s">
        <v>231</v>
      </c>
      <c r="AV581" t="s">
        <v>240</v>
      </c>
      <c r="AW581" t="s">
        <v>1060</v>
      </c>
      <c r="AX581" t="s">
        <v>223</v>
      </c>
      <c r="BA581" s="57">
        <v>46245.541666666664</v>
      </c>
      <c r="BB581" t="s">
        <v>6615</v>
      </c>
      <c r="BF581" s="6" t="e">
        <f t="shared" si="27"/>
        <v>#NUM!</v>
      </c>
      <c r="BG581" t="e">
        <f t="shared" si="28"/>
        <v>#NUM!</v>
      </c>
      <c r="BH581" t="e">
        <f t="shared" si="29"/>
        <v>#NUM!</v>
      </c>
      <c r="BI581" t="str">
        <f>VLOOKUP(H581,Sheet2!$A$1:$B$270,2,FALSE)</f>
        <v>SIDOARJO</v>
      </c>
    </row>
    <row r="582" spans="1:61">
      <c r="A582">
        <v>581</v>
      </c>
      <c r="B582">
        <v>1002505991</v>
      </c>
      <c r="C582">
        <v>3</v>
      </c>
      <c r="D582" t="s">
        <v>59</v>
      </c>
      <c r="E582">
        <v>4</v>
      </c>
      <c r="F582" t="s">
        <v>243</v>
      </c>
      <c r="G582" t="s">
        <v>262</v>
      </c>
      <c r="H582" t="s">
        <v>263</v>
      </c>
      <c r="I582" t="s">
        <v>213</v>
      </c>
      <c r="J582" t="s">
        <v>214</v>
      </c>
      <c r="K582" t="s">
        <v>149</v>
      </c>
      <c r="L582" t="s">
        <v>215</v>
      </c>
      <c r="M582" t="s">
        <v>76</v>
      </c>
      <c r="N582" t="s">
        <v>216</v>
      </c>
      <c r="O582" s="57">
        <v>46237.522175925929</v>
      </c>
      <c r="P582" s="57">
        <v>46238.537870370368</v>
      </c>
      <c r="Q582">
        <v>69357455</v>
      </c>
      <c r="S582">
        <v>141373127384</v>
      </c>
      <c r="T582" t="s">
        <v>2758</v>
      </c>
      <c r="U582" t="s">
        <v>2759</v>
      </c>
      <c r="V582" t="s">
        <v>2760</v>
      </c>
      <c r="Z582">
        <v>109.96109300000001</v>
      </c>
      <c r="AA582">
        <v>-7.3871729999999998</v>
      </c>
      <c r="AB582" t="s">
        <v>2761</v>
      </c>
      <c r="AC582" t="s">
        <v>237</v>
      </c>
      <c r="AL582" t="s">
        <v>218</v>
      </c>
      <c r="AM582" t="s">
        <v>2762</v>
      </c>
      <c r="AN582" t="s">
        <v>6</v>
      </c>
      <c r="AO582" s="57">
        <v>46089.527777777781</v>
      </c>
      <c r="AP582" s="57">
        <v>46238.541666666664</v>
      </c>
      <c r="AR582" t="s">
        <v>219</v>
      </c>
      <c r="AS582" t="s">
        <v>220</v>
      </c>
      <c r="AT582" t="s">
        <v>231</v>
      </c>
      <c r="AU582">
        <v>20260804</v>
      </c>
      <c r="AV582" t="s">
        <v>222</v>
      </c>
      <c r="AW582" t="s">
        <v>238</v>
      </c>
      <c r="AX582" t="s">
        <v>223</v>
      </c>
      <c r="BA582" s="57">
        <v>46238.541666666664</v>
      </c>
      <c r="BB582" t="s">
        <v>2762</v>
      </c>
      <c r="BC582">
        <v>2026</v>
      </c>
      <c r="BD582">
        <v>8</v>
      </c>
      <c r="BE582">
        <v>4</v>
      </c>
      <c r="BF582" s="6">
        <f t="shared" si="27"/>
        <v>46238</v>
      </c>
      <c r="BG582">
        <f t="shared" si="28"/>
        <v>-0.54166666666424135</v>
      </c>
      <c r="BH582" t="str">
        <f t="shared" si="29"/>
        <v>COMPLY</v>
      </c>
      <c r="BI582" t="e">
        <f>VLOOKUP(H582,Sheet2!$A$1:$B$270,2,FALSE)</f>
        <v>#N/A</v>
      </c>
    </row>
    <row r="583" spans="1:61">
      <c r="A583">
        <v>582</v>
      </c>
      <c r="B583">
        <v>1002513899</v>
      </c>
      <c r="C583">
        <v>3</v>
      </c>
      <c r="D583" t="s">
        <v>55</v>
      </c>
      <c r="E583">
        <v>5</v>
      </c>
      <c r="F583" t="s">
        <v>228</v>
      </c>
      <c r="G583" t="s">
        <v>127</v>
      </c>
      <c r="H583" t="s">
        <v>229</v>
      </c>
      <c r="I583" t="s">
        <v>213</v>
      </c>
      <c r="J583" t="s">
        <v>214</v>
      </c>
      <c r="K583" t="s">
        <v>149</v>
      </c>
      <c r="M583" t="s">
        <v>76</v>
      </c>
      <c r="N583" t="s">
        <v>216</v>
      </c>
      <c r="O583" s="57">
        <v>46241.405590277776</v>
      </c>
      <c r="P583" s="57">
        <v>46243.83699074074</v>
      </c>
      <c r="Q583">
        <v>69360459</v>
      </c>
      <c r="S583">
        <v>152426928026</v>
      </c>
      <c r="T583" t="s">
        <v>5329</v>
      </c>
      <c r="U583" t="s">
        <v>5330</v>
      </c>
      <c r="V583" t="s">
        <v>5331</v>
      </c>
      <c r="Z583">
        <v>113.4685222</v>
      </c>
      <c r="AA583">
        <v>-7.2044565</v>
      </c>
      <c r="AB583" t="s">
        <v>5332</v>
      </c>
      <c r="AC583" t="s">
        <v>230</v>
      </c>
      <c r="AL583" t="s">
        <v>218</v>
      </c>
      <c r="AM583" t="s">
        <v>5333</v>
      </c>
      <c r="AN583" t="s">
        <v>6</v>
      </c>
      <c r="AO583" s="57">
        <v>46211.413402777776</v>
      </c>
      <c r="AP583" s="57">
        <v>46243.541666666664</v>
      </c>
      <c r="AR583" t="s">
        <v>219</v>
      </c>
      <c r="AS583" t="s">
        <v>127</v>
      </c>
      <c r="AT583" t="s">
        <v>231</v>
      </c>
      <c r="AU583">
        <v>20260809</v>
      </c>
      <c r="AV583" t="s">
        <v>222</v>
      </c>
      <c r="AW583" t="s">
        <v>565</v>
      </c>
      <c r="AX583" t="s">
        <v>223</v>
      </c>
      <c r="BA583" s="57">
        <v>46243.541666666664</v>
      </c>
      <c r="BB583" t="s">
        <v>5333</v>
      </c>
      <c r="BC583">
        <v>2026</v>
      </c>
      <c r="BD583">
        <v>8</v>
      </c>
      <c r="BE583">
        <v>9</v>
      </c>
      <c r="BF583" s="6">
        <f t="shared" si="27"/>
        <v>46243</v>
      </c>
      <c r="BG583">
        <f t="shared" si="28"/>
        <v>-0.54166666666424135</v>
      </c>
      <c r="BH583" t="str">
        <f t="shared" si="29"/>
        <v>COMPLY</v>
      </c>
      <c r="BI583" t="str">
        <f>VLOOKUP(H583,Sheet2!$A$1:$B$270,2,FALSE)</f>
        <v>MADURA</v>
      </c>
    </row>
    <row r="584" spans="1:61">
      <c r="A584">
        <v>583</v>
      </c>
      <c r="B584">
        <v>1002504426</v>
      </c>
      <c r="C584">
        <v>3</v>
      </c>
      <c r="D584" t="s">
        <v>38</v>
      </c>
      <c r="E584">
        <v>5</v>
      </c>
      <c r="F584" t="s">
        <v>251</v>
      </c>
      <c r="G584" t="s">
        <v>87</v>
      </c>
      <c r="H584" t="s">
        <v>294</v>
      </c>
      <c r="I584" t="s">
        <v>213</v>
      </c>
      <c r="J584" t="s">
        <v>214</v>
      </c>
      <c r="K584" t="s">
        <v>149</v>
      </c>
      <c r="L584" t="s">
        <v>215</v>
      </c>
      <c r="M584" t="s">
        <v>76</v>
      </c>
      <c r="N584" t="s">
        <v>216</v>
      </c>
      <c r="O584" s="57">
        <v>46235.476342592592</v>
      </c>
      <c r="P584" s="57">
        <v>46235.775277777779</v>
      </c>
      <c r="Q584">
        <v>69356638</v>
      </c>
      <c r="S584">
        <v>152711247262</v>
      </c>
      <c r="T584" t="s">
        <v>2763</v>
      </c>
      <c r="U584" t="s">
        <v>2764</v>
      </c>
      <c r="V584" t="s">
        <v>2765</v>
      </c>
      <c r="Z584">
        <v>112.61902259999999</v>
      </c>
      <c r="AA584">
        <v>-7.9082356999999996</v>
      </c>
      <c r="AB584" t="s">
        <v>2766</v>
      </c>
      <c r="AC584" t="s">
        <v>217</v>
      </c>
      <c r="AL584" t="s">
        <v>218</v>
      </c>
      <c r="AM584" t="s">
        <v>2767</v>
      </c>
      <c r="AN584" t="s">
        <v>6</v>
      </c>
      <c r="AO584" s="57">
        <v>46030.485995370371</v>
      </c>
      <c r="AP584" s="57">
        <v>46236.333333333336</v>
      </c>
      <c r="AR584" t="s">
        <v>219</v>
      </c>
      <c r="AS584" t="s">
        <v>934</v>
      </c>
      <c r="AT584" t="s">
        <v>231</v>
      </c>
      <c r="AU584">
        <v>20260801</v>
      </c>
      <c r="AV584" t="s">
        <v>222</v>
      </c>
      <c r="AW584" t="s">
        <v>1056</v>
      </c>
      <c r="AX584" t="s">
        <v>223</v>
      </c>
      <c r="BA584" s="57">
        <v>46236.333333333336</v>
      </c>
      <c r="BB584" t="s">
        <v>2767</v>
      </c>
      <c r="BC584">
        <v>2026</v>
      </c>
      <c r="BD584">
        <v>8</v>
      </c>
      <c r="BE584">
        <v>1</v>
      </c>
      <c r="BF584" s="6">
        <f t="shared" si="27"/>
        <v>46235</v>
      </c>
      <c r="BG584">
        <f t="shared" si="28"/>
        <v>-1.3333333333357587</v>
      </c>
      <c r="BH584" t="str">
        <f t="shared" si="29"/>
        <v>COMPLY</v>
      </c>
      <c r="BI584" t="str">
        <f>VLOOKUP(H584,Sheet2!$A$1:$B$270,2,FALSE)</f>
        <v>BATU</v>
      </c>
    </row>
    <row r="585" spans="1:61">
      <c r="A585">
        <v>584</v>
      </c>
      <c r="B585">
        <v>1002516436</v>
      </c>
      <c r="C585">
        <v>3</v>
      </c>
      <c r="D585" t="s">
        <v>34</v>
      </c>
      <c r="E585">
        <v>5</v>
      </c>
      <c r="F585" t="s">
        <v>580</v>
      </c>
      <c r="G585" t="s">
        <v>84</v>
      </c>
      <c r="H585" t="s">
        <v>242</v>
      </c>
      <c r="I585" t="s">
        <v>213</v>
      </c>
      <c r="J585" t="s">
        <v>214</v>
      </c>
      <c r="K585" t="s">
        <v>149</v>
      </c>
      <c r="M585" t="s">
        <v>236</v>
      </c>
      <c r="N585" t="s">
        <v>216</v>
      </c>
      <c r="O585" s="57">
        <v>46243.499120370368</v>
      </c>
      <c r="P585" s="57">
        <v>46244.514143518521</v>
      </c>
      <c r="Q585">
        <v>69361810</v>
      </c>
      <c r="S585">
        <v>172424806035</v>
      </c>
      <c r="T585" t="s">
        <v>4668</v>
      </c>
      <c r="U585" t="s">
        <v>4669</v>
      </c>
      <c r="Z585">
        <v>115.0637388</v>
      </c>
      <c r="AA585">
        <v>-8.1278047999999998</v>
      </c>
      <c r="AB585" t="s">
        <v>5334</v>
      </c>
      <c r="AC585" t="s">
        <v>230</v>
      </c>
      <c r="AO585" s="57">
        <v>46273.506828703707</v>
      </c>
      <c r="AR585" t="s">
        <v>314</v>
      </c>
      <c r="AS585" t="s">
        <v>220</v>
      </c>
      <c r="AT585" t="s">
        <v>231</v>
      </c>
      <c r="AV585" t="s">
        <v>5610</v>
      </c>
      <c r="AW585" t="s">
        <v>566</v>
      </c>
      <c r="AX585" t="s">
        <v>223</v>
      </c>
      <c r="AZ585" t="s">
        <v>5610</v>
      </c>
      <c r="BF585" s="6" t="e">
        <f t="shared" si="27"/>
        <v>#NUM!</v>
      </c>
      <c r="BG585" t="e">
        <f t="shared" si="28"/>
        <v>#NUM!</v>
      </c>
      <c r="BH585" t="e">
        <f t="shared" si="29"/>
        <v>#NUM!</v>
      </c>
      <c r="BI585" t="str">
        <f>VLOOKUP(H585,Sheet2!$A$1:$B$270,2,FALSE)</f>
        <v>SINGARAJA</v>
      </c>
    </row>
    <row r="586" spans="1:61">
      <c r="A586">
        <v>585</v>
      </c>
      <c r="B586">
        <v>1002515239</v>
      </c>
      <c r="C586">
        <v>3</v>
      </c>
      <c r="D586" t="s">
        <v>59</v>
      </c>
      <c r="E586">
        <v>4</v>
      </c>
      <c r="F586" t="s">
        <v>573</v>
      </c>
      <c r="G586" t="s">
        <v>1046</v>
      </c>
      <c r="H586" t="s">
        <v>1047</v>
      </c>
      <c r="I586" t="s">
        <v>213</v>
      </c>
      <c r="J586" t="s">
        <v>214</v>
      </c>
      <c r="K586" t="s">
        <v>149</v>
      </c>
      <c r="L586" t="s">
        <v>215</v>
      </c>
      <c r="M586" t="s">
        <v>279</v>
      </c>
      <c r="N586" t="s">
        <v>216</v>
      </c>
      <c r="O586" s="57">
        <v>46241.678425925929</v>
      </c>
      <c r="P586" s="57">
        <v>46243.711261574077</v>
      </c>
      <c r="Q586">
        <v>69361039</v>
      </c>
      <c r="S586">
        <v>143135115049</v>
      </c>
      <c r="T586" t="s">
        <v>5335</v>
      </c>
      <c r="U586" t="s">
        <v>5336</v>
      </c>
      <c r="V586" t="s">
        <v>5337</v>
      </c>
      <c r="Z586">
        <v>110.7095832</v>
      </c>
      <c r="AA586">
        <v>-7.969087</v>
      </c>
      <c r="AB586" t="s">
        <v>5338</v>
      </c>
      <c r="AC586" t="s">
        <v>237</v>
      </c>
      <c r="AL586" t="s">
        <v>218</v>
      </c>
      <c r="AM586" t="s">
        <v>5339</v>
      </c>
      <c r="AN586" t="s">
        <v>6</v>
      </c>
      <c r="AO586" s="57">
        <v>46211.684444444443</v>
      </c>
      <c r="AP586" s="57">
        <v>46243.333333333336</v>
      </c>
      <c r="AQ586" t="s">
        <v>249</v>
      </c>
      <c r="AR586" t="s">
        <v>280</v>
      </c>
      <c r="AS586" t="s">
        <v>1048</v>
      </c>
      <c r="AT586" t="s">
        <v>231</v>
      </c>
      <c r="AV586" t="s">
        <v>5340</v>
      </c>
      <c r="AW586" t="s">
        <v>1056</v>
      </c>
      <c r="AX586" t="s">
        <v>223</v>
      </c>
      <c r="BA586" s="57">
        <v>46243.333333333336</v>
      </c>
      <c r="BB586" t="s">
        <v>5339</v>
      </c>
      <c r="BF586" s="6" t="e">
        <f t="shared" si="27"/>
        <v>#NUM!</v>
      </c>
      <c r="BG586" t="e">
        <f t="shared" si="28"/>
        <v>#NUM!</v>
      </c>
      <c r="BH586" t="e">
        <f t="shared" si="29"/>
        <v>#NUM!</v>
      </c>
      <c r="BI586" t="e">
        <f>VLOOKUP(H586,Sheet2!$A$1:$B$270,2,FALSE)</f>
        <v>#N/A</v>
      </c>
    </row>
    <row r="587" spans="1:61">
      <c r="A587">
        <v>586</v>
      </c>
      <c r="B587">
        <v>1002516805</v>
      </c>
      <c r="C587">
        <v>3</v>
      </c>
      <c r="D587" t="s">
        <v>55</v>
      </c>
      <c r="E587">
        <v>5</v>
      </c>
      <c r="F587" t="s">
        <v>228</v>
      </c>
      <c r="G587" t="s">
        <v>127</v>
      </c>
      <c r="H587" t="s">
        <v>497</v>
      </c>
      <c r="I587" t="s">
        <v>213</v>
      </c>
      <c r="J587" t="s">
        <v>214</v>
      </c>
      <c r="K587" t="s">
        <v>149</v>
      </c>
      <c r="L587" t="s">
        <v>215</v>
      </c>
      <c r="M587" t="s">
        <v>279</v>
      </c>
      <c r="N587" t="s">
        <v>216</v>
      </c>
      <c r="O587" s="57">
        <v>46244.351354166669</v>
      </c>
      <c r="P587" s="57">
        <v>46244.41333333333</v>
      </c>
      <c r="Q587">
        <v>69362048</v>
      </c>
      <c r="S587">
        <v>152429209475</v>
      </c>
      <c r="T587" t="s">
        <v>6616</v>
      </c>
      <c r="U587" t="s">
        <v>5899</v>
      </c>
      <c r="V587" t="s">
        <v>6617</v>
      </c>
      <c r="Z587">
        <v>113.804009892046</v>
      </c>
      <c r="AA587">
        <v>-6.8921395332846602</v>
      </c>
      <c r="AB587" t="s">
        <v>6618</v>
      </c>
      <c r="AC587" t="s">
        <v>217</v>
      </c>
      <c r="AL587" t="s">
        <v>218</v>
      </c>
      <c r="AM587" t="s">
        <v>6594</v>
      </c>
      <c r="AN587" t="s">
        <v>6</v>
      </c>
      <c r="AO587" s="57">
        <v>46303.361180555556</v>
      </c>
      <c r="AP587" s="57">
        <v>46245.333333333336</v>
      </c>
      <c r="AQ587" t="s">
        <v>249</v>
      </c>
      <c r="AR587" t="s">
        <v>280</v>
      </c>
      <c r="AS587" t="s">
        <v>220</v>
      </c>
      <c r="AT587" t="s">
        <v>231</v>
      </c>
      <c r="AV587" t="s">
        <v>6619</v>
      </c>
      <c r="AW587" t="s">
        <v>1061</v>
      </c>
      <c r="AX587" t="s">
        <v>223</v>
      </c>
      <c r="BA587" s="57">
        <v>46245.333333333336</v>
      </c>
      <c r="BB587" t="s">
        <v>6594</v>
      </c>
      <c r="BF587" s="6" t="e">
        <f t="shared" si="27"/>
        <v>#NUM!</v>
      </c>
      <c r="BG587" t="e">
        <f t="shared" si="28"/>
        <v>#NUM!</v>
      </c>
      <c r="BH587" t="e">
        <f t="shared" si="29"/>
        <v>#NUM!</v>
      </c>
      <c r="BI587" t="str">
        <f>VLOOKUP(H587,Sheet2!$A$1:$B$270,2,FALSE)</f>
        <v>MADURA</v>
      </c>
    </row>
    <row r="588" spans="1:61">
      <c r="A588">
        <v>587</v>
      </c>
      <c r="B588">
        <v>1002518424</v>
      </c>
      <c r="C588">
        <v>3</v>
      </c>
      <c r="D588" t="s">
        <v>55</v>
      </c>
      <c r="E588">
        <v>5</v>
      </c>
      <c r="F588" t="s">
        <v>267</v>
      </c>
      <c r="G588" t="s">
        <v>126</v>
      </c>
      <c r="H588" t="s">
        <v>268</v>
      </c>
      <c r="I588" t="s">
        <v>213</v>
      </c>
      <c r="J588" t="s">
        <v>214</v>
      </c>
      <c r="K588" t="s">
        <v>149</v>
      </c>
      <c r="M588" t="s">
        <v>76</v>
      </c>
      <c r="N588" t="s">
        <v>216</v>
      </c>
      <c r="O588" s="57">
        <v>46244.672800925924</v>
      </c>
      <c r="P588" s="57">
        <v>46244.792118055557</v>
      </c>
      <c r="Q588">
        <v>69359895</v>
      </c>
      <c r="S588">
        <v>152413167608</v>
      </c>
      <c r="T588" t="s">
        <v>2460</v>
      </c>
      <c r="U588" t="s">
        <v>6402</v>
      </c>
      <c r="V588" t="s">
        <v>6620</v>
      </c>
      <c r="Z588">
        <v>112.7513218</v>
      </c>
      <c r="AA588">
        <v>-7.2599382439999998</v>
      </c>
      <c r="AB588" t="s">
        <v>3056</v>
      </c>
      <c r="AC588" t="s">
        <v>217</v>
      </c>
      <c r="AL588" t="s">
        <v>218</v>
      </c>
      <c r="AM588" t="s">
        <v>6621</v>
      </c>
      <c r="AN588" t="s">
        <v>6</v>
      </c>
      <c r="AO588" s="57">
        <v>46303.673692129632</v>
      </c>
      <c r="AR588" t="s">
        <v>219</v>
      </c>
      <c r="AS588" t="s">
        <v>610</v>
      </c>
      <c r="AT588" t="s">
        <v>231</v>
      </c>
      <c r="AU588">
        <v>20260810</v>
      </c>
      <c r="AV588" t="s">
        <v>222</v>
      </c>
      <c r="AW588" t="s">
        <v>566</v>
      </c>
      <c r="AX588" t="s">
        <v>223</v>
      </c>
      <c r="BA588" s="57">
        <v>46244.291666666664</v>
      </c>
      <c r="BB588" t="s">
        <v>6621</v>
      </c>
      <c r="BC588">
        <v>2026</v>
      </c>
      <c r="BD588">
        <v>8</v>
      </c>
      <c r="BE588">
        <v>10</v>
      </c>
      <c r="BF588" s="6">
        <f t="shared" si="27"/>
        <v>46244</v>
      </c>
      <c r="BG588">
        <f t="shared" si="28"/>
        <v>-0.29166666666424135</v>
      </c>
      <c r="BH588" t="str">
        <f t="shared" si="29"/>
        <v>COMPLY</v>
      </c>
      <c r="BI588" t="str">
        <f>VLOOKUP(H588,Sheet2!$A$1:$B$270,2,FALSE)</f>
        <v>SURABAYA SELATAN</v>
      </c>
    </row>
    <row r="589" spans="1:61">
      <c r="A589">
        <v>588</v>
      </c>
      <c r="B589">
        <v>1002508835</v>
      </c>
      <c r="C589">
        <v>3</v>
      </c>
      <c r="D589" t="s">
        <v>45</v>
      </c>
      <c r="E589">
        <v>5</v>
      </c>
      <c r="F589" t="s">
        <v>113</v>
      </c>
      <c r="G589" t="s">
        <v>114</v>
      </c>
      <c r="H589" t="s">
        <v>369</v>
      </c>
      <c r="I589" t="s">
        <v>213</v>
      </c>
      <c r="J589" t="s">
        <v>214</v>
      </c>
      <c r="K589" t="s">
        <v>149</v>
      </c>
      <c r="L589" t="s">
        <v>215</v>
      </c>
      <c r="M589" t="s">
        <v>76</v>
      </c>
      <c r="N589" t="s">
        <v>216</v>
      </c>
      <c r="O589" s="57">
        <v>46238.635370370372</v>
      </c>
      <c r="P589" s="57">
        <v>46239.925127314818</v>
      </c>
      <c r="Q589">
        <v>69358435</v>
      </c>
      <c r="S589">
        <v>172514216865</v>
      </c>
      <c r="T589" t="s">
        <v>2768</v>
      </c>
      <c r="U589" t="s">
        <v>2769</v>
      </c>
      <c r="V589" t="s">
        <v>2770</v>
      </c>
      <c r="Z589">
        <v>120.4581323</v>
      </c>
      <c r="AA589">
        <v>-8.5996983999999994</v>
      </c>
      <c r="AB589" t="s">
        <v>2771</v>
      </c>
      <c r="AC589" t="s">
        <v>237</v>
      </c>
      <c r="AL589" t="s">
        <v>218</v>
      </c>
      <c r="AM589" t="s">
        <v>1758</v>
      </c>
      <c r="AN589" t="s">
        <v>6</v>
      </c>
      <c r="AO589" s="57">
        <v>46120.64298611111</v>
      </c>
      <c r="AP589" s="57">
        <v>46239.541666666664</v>
      </c>
      <c r="AR589" t="s">
        <v>219</v>
      </c>
      <c r="AS589" t="s">
        <v>220</v>
      </c>
      <c r="AT589" t="s">
        <v>231</v>
      </c>
      <c r="AU589">
        <v>20260805</v>
      </c>
      <c r="AV589" t="s">
        <v>222</v>
      </c>
      <c r="AW589" t="s">
        <v>1060</v>
      </c>
      <c r="AX589" t="s">
        <v>223</v>
      </c>
      <c r="BA589" s="57">
        <v>46239.541666666664</v>
      </c>
      <c r="BB589" t="s">
        <v>1758</v>
      </c>
      <c r="BC589">
        <v>2026</v>
      </c>
      <c r="BD589">
        <v>8</v>
      </c>
      <c r="BE589">
        <v>5</v>
      </c>
      <c r="BF589" s="6">
        <f t="shared" si="27"/>
        <v>46239</v>
      </c>
      <c r="BG589">
        <f t="shared" si="28"/>
        <v>-0.54166666666424135</v>
      </c>
      <c r="BH589" t="str">
        <f t="shared" si="29"/>
        <v>COMPLY</v>
      </c>
      <c r="BI589" t="str">
        <f>VLOOKUP(H589,Sheet2!$A$1:$B$270,2,FALSE)</f>
        <v>LABOAN BAJO</v>
      </c>
    </row>
    <row r="590" spans="1:61">
      <c r="A590">
        <v>589</v>
      </c>
      <c r="B590">
        <v>1002518675</v>
      </c>
      <c r="C590">
        <v>3</v>
      </c>
      <c r="D590" t="s">
        <v>38</v>
      </c>
      <c r="E590">
        <v>5</v>
      </c>
      <c r="F590" t="s">
        <v>92</v>
      </c>
      <c r="G590" t="s">
        <v>95</v>
      </c>
      <c r="H590" t="s">
        <v>534</v>
      </c>
      <c r="I590" t="s">
        <v>213</v>
      </c>
      <c r="J590" t="s">
        <v>214</v>
      </c>
      <c r="K590" t="s">
        <v>149</v>
      </c>
      <c r="L590" t="s">
        <v>215</v>
      </c>
      <c r="M590" t="s">
        <v>240</v>
      </c>
      <c r="N590" t="s">
        <v>216</v>
      </c>
      <c r="O590" s="57">
        <v>46244.764548611114</v>
      </c>
      <c r="P590" s="57">
        <v>46244.765289351853</v>
      </c>
      <c r="Q590">
        <v>69362787</v>
      </c>
      <c r="S590">
        <v>152618204326</v>
      </c>
      <c r="T590" t="s">
        <v>6622</v>
      </c>
      <c r="U590" t="s">
        <v>6623</v>
      </c>
      <c r="V590" t="s">
        <v>6624</v>
      </c>
      <c r="Z590">
        <v>111.492552</v>
      </c>
      <c r="AA590">
        <v>-7.9877399000000002</v>
      </c>
      <c r="AB590" t="s">
        <v>6625</v>
      </c>
      <c r="AC590" t="s">
        <v>217</v>
      </c>
      <c r="AL590" t="s">
        <v>218</v>
      </c>
      <c r="AM590" t="s">
        <v>6626</v>
      </c>
      <c r="AN590" t="s">
        <v>6</v>
      </c>
      <c r="AO590" s="57">
        <v>46303.777662037035</v>
      </c>
      <c r="AP590" s="57">
        <v>46245.625</v>
      </c>
      <c r="AR590" t="s">
        <v>241</v>
      </c>
      <c r="AS590" t="s">
        <v>246</v>
      </c>
      <c r="AT590" t="s">
        <v>231</v>
      </c>
      <c r="AV590" t="s">
        <v>240</v>
      </c>
      <c r="AW590" t="s">
        <v>1069</v>
      </c>
      <c r="AX590" t="s">
        <v>223</v>
      </c>
      <c r="BA590" s="57">
        <v>46245.625</v>
      </c>
      <c r="BB590" t="s">
        <v>6626</v>
      </c>
      <c r="BF590" s="6" t="e">
        <f t="shared" si="27"/>
        <v>#NUM!</v>
      </c>
      <c r="BG590" t="e">
        <f t="shared" si="28"/>
        <v>#NUM!</v>
      </c>
      <c r="BH590" t="e">
        <f t="shared" si="29"/>
        <v>#NUM!</v>
      </c>
      <c r="BI590" t="str">
        <f>VLOOKUP(H590,Sheet2!$A$1:$B$270,2,FALSE)</f>
        <v>PONOROGO</v>
      </c>
    </row>
    <row r="591" spans="1:61">
      <c r="A591">
        <v>590</v>
      </c>
      <c r="B591">
        <v>1002518467</v>
      </c>
      <c r="C591">
        <v>3</v>
      </c>
      <c r="D591" t="s">
        <v>45</v>
      </c>
      <c r="E591">
        <v>5</v>
      </c>
      <c r="F591" t="s">
        <v>113</v>
      </c>
      <c r="G591" t="s">
        <v>114</v>
      </c>
      <c r="H591" t="s">
        <v>369</v>
      </c>
      <c r="I591" t="s">
        <v>213</v>
      </c>
      <c r="J591" t="s">
        <v>214</v>
      </c>
      <c r="K591" t="s">
        <v>149</v>
      </c>
      <c r="L591" t="s">
        <v>215</v>
      </c>
      <c r="M591" t="s">
        <v>240</v>
      </c>
      <c r="N591" t="s">
        <v>216</v>
      </c>
      <c r="O591" s="57">
        <v>46244.682592592595</v>
      </c>
      <c r="P591" s="57">
        <v>46244.683344907404</v>
      </c>
      <c r="Q591">
        <v>69362689</v>
      </c>
      <c r="S591">
        <v>172514216917</v>
      </c>
      <c r="T591" t="s">
        <v>6627</v>
      </c>
      <c r="U591" t="s">
        <v>6628</v>
      </c>
      <c r="V591" t="s">
        <v>6629</v>
      </c>
      <c r="Z591">
        <v>120.4713756</v>
      </c>
      <c r="AA591">
        <v>-8.6111687999999997</v>
      </c>
      <c r="AB591" t="s">
        <v>6630</v>
      </c>
      <c r="AC591" t="s">
        <v>237</v>
      </c>
      <c r="AL591" t="s">
        <v>218</v>
      </c>
      <c r="AM591" t="s">
        <v>6631</v>
      </c>
      <c r="AN591" t="s">
        <v>6</v>
      </c>
      <c r="AO591" s="57">
        <v>46303.684467592589</v>
      </c>
      <c r="AP591" s="57">
        <v>46245.541666666664</v>
      </c>
      <c r="AR591" t="s">
        <v>241</v>
      </c>
      <c r="AS591" t="s">
        <v>220</v>
      </c>
      <c r="AT591" t="s">
        <v>231</v>
      </c>
      <c r="AV591" t="s">
        <v>240</v>
      </c>
      <c r="AW591" t="s">
        <v>1060</v>
      </c>
      <c r="AX591" t="s">
        <v>223</v>
      </c>
      <c r="BA591" s="57">
        <v>46245.541666666664</v>
      </c>
      <c r="BB591" t="s">
        <v>6631</v>
      </c>
      <c r="BF591" s="6" t="e">
        <f t="shared" si="27"/>
        <v>#NUM!</v>
      </c>
      <c r="BG591" t="e">
        <f t="shared" si="28"/>
        <v>#NUM!</v>
      </c>
      <c r="BH591" t="e">
        <f t="shared" si="29"/>
        <v>#NUM!</v>
      </c>
      <c r="BI591" t="str">
        <f>VLOOKUP(H591,Sheet2!$A$1:$B$270,2,FALSE)</f>
        <v>LABOAN BAJO</v>
      </c>
    </row>
    <row r="592" spans="1:61">
      <c r="A592">
        <v>591</v>
      </c>
      <c r="B592">
        <v>1002508720</v>
      </c>
      <c r="C592">
        <v>3</v>
      </c>
      <c r="D592" t="s">
        <v>59</v>
      </c>
      <c r="E592">
        <v>4</v>
      </c>
      <c r="F592" t="s">
        <v>243</v>
      </c>
      <c r="G592" t="s">
        <v>921</v>
      </c>
      <c r="H592" t="s">
        <v>922</v>
      </c>
      <c r="I592" t="s">
        <v>213</v>
      </c>
      <c r="J592" t="s">
        <v>214</v>
      </c>
      <c r="K592" t="s">
        <v>149</v>
      </c>
      <c r="M592" t="s">
        <v>1014</v>
      </c>
      <c r="N592" t="s">
        <v>216</v>
      </c>
      <c r="O592" s="57">
        <v>46238.620763888888</v>
      </c>
      <c r="P592" s="57">
        <v>46238.621759259258</v>
      </c>
      <c r="Q592">
        <v>69358420</v>
      </c>
      <c r="S592">
        <v>142164113610</v>
      </c>
      <c r="T592" t="s">
        <v>2772</v>
      </c>
      <c r="Z592">
        <v>110.36181670000001</v>
      </c>
      <c r="AA592">
        <v>-7.5316444000000002</v>
      </c>
      <c r="AB592" t="s">
        <v>2773</v>
      </c>
      <c r="AC592" t="s">
        <v>292</v>
      </c>
      <c r="AO592" s="57">
        <v>46120.621724537035</v>
      </c>
      <c r="AR592" t="s">
        <v>6</v>
      </c>
      <c r="AS592" t="s">
        <v>220</v>
      </c>
      <c r="AT592" t="s">
        <v>231</v>
      </c>
      <c r="AV592" t="s">
        <v>1015</v>
      </c>
      <c r="AW592" t="s">
        <v>592</v>
      </c>
      <c r="AX592" t="s">
        <v>223</v>
      </c>
      <c r="BF592" s="6" t="e">
        <f t="shared" si="27"/>
        <v>#NUM!</v>
      </c>
      <c r="BG592" t="e">
        <f t="shared" si="28"/>
        <v>#NUM!</v>
      </c>
      <c r="BH592" t="e">
        <f t="shared" si="29"/>
        <v>#NUM!</v>
      </c>
      <c r="BI592" t="e">
        <f>VLOOKUP(H592,Sheet2!$A$1:$B$270,2,FALSE)</f>
        <v>#N/A</v>
      </c>
    </row>
    <row r="593" spans="1:61">
      <c r="A593">
        <v>592</v>
      </c>
      <c r="B593">
        <v>1002511482</v>
      </c>
      <c r="C593">
        <v>3</v>
      </c>
      <c r="D593" t="s">
        <v>34</v>
      </c>
      <c r="E593">
        <v>5</v>
      </c>
      <c r="F593" t="s">
        <v>580</v>
      </c>
      <c r="G593" t="s">
        <v>82</v>
      </c>
      <c r="H593" t="s">
        <v>270</v>
      </c>
      <c r="I593" t="s">
        <v>213</v>
      </c>
      <c r="J593" t="s">
        <v>214</v>
      </c>
      <c r="K593" t="s">
        <v>149</v>
      </c>
      <c r="M593" t="s">
        <v>76</v>
      </c>
      <c r="N593" t="s">
        <v>216</v>
      </c>
      <c r="O593" s="57">
        <v>46240.364675925928</v>
      </c>
      <c r="P593" s="57">
        <v>46242.257893518516</v>
      </c>
      <c r="Q593">
        <v>69359573</v>
      </c>
      <c r="S593">
        <v>172428815945</v>
      </c>
      <c r="T593" t="s">
        <v>2774</v>
      </c>
      <c r="U593" t="s">
        <v>2775</v>
      </c>
      <c r="V593" t="s">
        <v>2776</v>
      </c>
      <c r="Z593">
        <v>115.4234185</v>
      </c>
      <c r="AA593">
        <v>-8.5456836999999997</v>
      </c>
      <c r="AB593" t="s">
        <v>2777</v>
      </c>
      <c r="AC593" t="s">
        <v>230</v>
      </c>
      <c r="AL593" t="s">
        <v>218</v>
      </c>
      <c r="AM593" t="s">
        <v>2671</v>
      </c>
      <c r="AN593" t="s">
        <v>6</v>
      </c>
      <c r="AO593" s="57">
        <v>46181.371574074074</v>
      </c>
      <c r="AP593" s="57">
        <v>46241.625</v>
      </c>
      <c r="AR593" t="s">
        <v>219</v>
      </c>
      <c r="AS593" t="s">
        <v>581</v>
      </c>
      <c r="AT593" t="s">
        <v>231</v>
      </c>
      <c r="AU593">
        <v>20260808</v>
      </c>
      <c r="AV593" t="s">
        <v>222</v>
      </c>
      <c r="AW593" t="s">
        <v>566</v>
      </c>
      <c r="AX593" t="s">
        <v>223</v>
      </c>
      <c r="BA593" s="57">
        <v>46241.625</v>
      </c>
      <c r="BB593" t="s">
        <v>2671</v>
      </c>
      <c r="BC593">
        <v>2026</v>
      </c>
      <c r="BD593">
        <v>8</v>
      </c>
      <c r="BE593">
        <v>8</v>
      </c>
      <c r="BF593" s="6">
        <f t="shared" si="27"/>
        <v>46242</v>
      </c>
      <c r="BG593">
        <f t="shared" si="28"/>
        <v>0.375</v>
      </c>
      <c r="BH593" t="str">
        <f t="shared" si="29"/>
        <v>COMPLY</v>
      </c>
      <c r="BI593" t="str">
        <f>VLOOKUP(H593,Sheet2!$A$1:$B$270,2,FALSE)</f>
        <v>KLUNGKUNG</v>
      </c>
    </row>
    <row r="594" spans="1:61">
      <c r="A594">
        <v>593</v>
      </c>
      <c r="B594">
        <v>1002511156</v>
      </c>
      <c r="C594">
        <v>3</v>
      </c>
      <c r="D594" t="s">
        <v>55</v>
      </c>
      <c r="E594">
        <v>5</v>
      </c>
      <c r="F594" t="s">
        <v>267</v>
      </c>
      <c r="G594" t="s">
        <v>122</v>
      </c>
      <c r="H594" t="s">
        <v>357</v>
      </c>
      <c r="I594" t="s">
        <v>213</v>
      </c>
      <c r="J594" t="s">
        <v>214</v>
      </c>
      <c r="K594" t="s">
        <v>149</v>
      </c>
      <c r="M594" t="s">
        <v>288</v>
      </c>
      <c r="N594" t="s">
        <v>216</v>
      </c>
      <c r="O594" s="57">
        <v>46239.687060185184</v>
      </c>
      <c r="P594" s="57">
        <v>46241.435833333337</v>
      </c>
      <c r="Q594">
        <v>69359383</v>
      </c>
      <c r="S594">
        <v>152421262149</v>
      </c>
      <c r="T594" t="s">
        <v>2778</v>
      </c>
      <c r="U594" t="s">
        <v>2779</v>
      </c>
      <c r="V594" t="s">
        <v>2780</v>
      </c>
      <c r="Z594">
        <v>112.6178103</v>
      </c>
      <c r="AA594">
        <v>-7.1764482000000003</v>
      </c>
      <c r="AB594" t="s">
        <v>2781</v>
      </c>
      <c r="AC594" t="s">
        <v>293</v>
      </c>
      <c r="AL594" t="s">
        <v>218</v>
      </c>
      <c r="AM594" t="s">
        <v>2782</v>
      </c>
      <c r="AN594" t="s">
        <v>6</v>
      </c>
      <c r="AO594" s="57">
        <v>46150.694282407407</v>
      </c>
      <c r="AP594" s="57">
        <v>46242.625</v>
      </c>
      <c r="AR594" t="s">
        <v>241</v>
      </c>
      <c r="AS594" t="s">
        <v>122</v>
      </c>
      <c r="AT594" t="s">
        <v>576</v>
      </c>
      <c r="AV594" t="s">
        <v>932</v>
      </c>
      <c r="AW594" t="s">
        <v>600</v>
      </c>
      <c r="AX594" t="s">
        <v>223</v>
      </c>
      <c r="BA594" s="57">
        <v>46242.625</v>
      </c>
      <c r="BB594" t="s">
        <v>2782</v>
      </c>
      <c r="BF594" s="6" t="e">
        <f t="shared" si="27"/>
        <v>#NUM!</v>
      </c>
      <c r="BG594" t="e">
        <f t="shared" si="28"/>
        <v>#NUM!</v>
      </c>
      <c r="BH594" t="e">
        <f t="shared" si="29"/>
        <v>#NUM!</v>
      </c>
      <c r="BI594" t="str">
        <f>VLOOKUP(H594,Sheet2!$A$1:$B$270,2,FALSE)</f>
        <v>GRESIK</v>
      </c>
    </row>
    <row r="595" spans="1:61">
      <c r="A595">
        <v>594</v>
      </c>
      <c r="B595">
        <v>1002505202</v>
      </c>
      <c r="C595">
        <v>3</v>
      </c>
      <c r="D595" t="s">
        <v>59</v>
      </c>
      <c r="E595">
        <v>4</v>
      </c>
      <c r="F595" t="s">
        <v>243</v>
      </c>
      <c r="G595" t="s">
        <v>262</v>
      </c>
      <c r="H595" t="s">
        <v>263</v>
      </c>
      <c r="I595" t="s">
        <v>213</v>
      </c>
      <c r="J595" t="s">
        <v>214</v>
      </c>
      <c r="K595" t="s">
        <v>149</v>
      </c>
      <c r="L595" t="s">
        <v>215</v>
      </c>
      <c r="M595" t="s">
        <v>76</v>
      </c>
      <c r="N595" t="s">
        <v>216</v>
      </c>
      <c r="O595" s="57">
        <v>46236.507592592592</v>
      </c>
      <c r="P595" s="57">
        <v>46237.65520833333</v>
      </c>
      <c r="Q595">
        <v>69357010</v>
      </c>
      <c r="S595">
        <v>141373127174</v>
      </c>
      <c r="T595" t="s">
        <v>2783</v>
      </c>
      <c r="U595" t="s">
        <v>2784</v>
      </c>
      <c r="V595" t="s">
        <v>2785</v>
      </c>
      <c r="Z595">
        <v>109.85920900000001</v>
      </c>
      <c r="AA595">
        <v>-7.3038100000000004</v>
      </c>
      <c r="AB595" t="s">
        <v>2786</v>
      </c>
      <c r="AC595" t="s">
        <v>237</v>
      </c>
      <c r="AL595" t="s">
        <v>218</v>
      </c>
      <c r="AM595" t="s">
        <v>2787</v>
      </c>
      <c r="AN595" t="s">
        <v>6</v>
      </c>
      <c r="AO595" s="57">
        <v>46061.517291666663</v>
      </c>
      <c r="AP595" s="57">
        <v>46237.541666666664</v>
      </c>
      <c r="AR595" t="s">
        <v>219</v>
      </c>
      <c r="AS595" t="s">
        <v>220</v>
      </c>
      <c r="AT595" t="s">
        <v>231</v>
      </c>
      <c r="AU595">
        <v>20260803</v>
      </c>
      <c r="AV595" t="s">
        <v>222</v>
      </c>
      <c r="AW595" t="s">
        <v>1069</v>
      </c>
      <c r="AX595" t="s">
        <v>223</v>
      </c>
      <c r="BA595" s="57">
        <v>46237.541666666664</v>
      </c>
      <c r="BB595" t="s">
        <v>2787</v>
      </c>
      <c r="BC595">
        <v>2026</v>
      </c>
      <c r="BD595">
        <v>8</v>
      </c>
      <c r="BE595">
        <v>3</v>
      </c>
      <c r="BF595" s="6">
        <f t="shared" si="27"/>
        <v>46237</v>
      </c>
      <c r="BG595">
        <f t="shared" si="28"/>
        <v>-0.54166666666424135</v>
      </c>
      <c r="BH595" t="str">
        <f t="shared" si="29"/>
        <v>COMPLY</v>
      </c>
      <c r="BI595" t="e">
        <f>VLOOKUP(H595,Sheet2!$A$1:$B$270,2,FALSE)</f>
        <v>#N/A</v>
      </c>
    </row>
    <row r="596" spans="1:61">
      <c r="A596">
        <v>595</v>
      </c>
      <c r="B596">
        <v>1002505826</v>
      </c>
      <c r="C596">
        <v>3</v>
      </c>
      <c r="D596" t="s">
        <v>55</v>
      </c>
      <c r="E596">
        <v>5</v>
      </c>
      <c r="F596" t="s">
        <v>267</v>
      </c>
      <c r="G596" t="s">
        <v>123</v>
      </c>
      <c r="H596" t="s">
        <v>295</v>
      </c>
      <c r="I596" t="s">
        <v>213</v>
      </c>
      <c r="J596" t="s">
        <v>214</v>
      </c>
      <c r="K596" t="s">
        <v>149</v>
      </c>
      <c r="M596" t="s">
        <v>76</v>
      </c>
      <c r="N596" t="s">
        <v>216</v>
      </c>
      <c r="O596" s="57">
        <v>46237.458969907406</v>
      </c>
      <c r="P596" s="57">
        <v>46237.881643518522</v>
      </c>
      <c r="Q596">
        <v>69355820</v>
      </c>
      <c r="S596">
        <v>152401227305</v>
      </c>
      <c r="T596" t="s">
        <v>2788</v>
      </c>
      <c r="U596" t="s">
        <v>2789</v>
      </c>
      <c r="V596" t="s">
        <v>2790</v>
      </c>
      <c r="Z596">
        <v>112.73384203000001</v>
      </c>
      <c r="AA596">
        <v>-7.2000520889999997</v>
      </c>
      <c r="AB596" t="s">
        <v>2791</v>
      </c>
      <c r="AC596" t="s">
        <v>230</v>
      </c>
      <c r="AL596" t="s">
        <v>218</v>
      </c>
      <c r="AM596" t="s">
        <v>2792</v>
      </c>
      <c r="AN596" t="s">
        <v>6</v>
      </c>
      <c r="AO596" s="57">
        <v>46089.465671296297</v>
      </c>
      <c r="AR596" t="s">
        <v>219</v>
      </c>
      <c r="AS596" t="s">
        <v>277</v>
      </c>
      <c r="AT596" t="s">
        <v>231</v>
      </c>
      <c r="AU596">
        <v>20260803</v>
      </c>
      <c r="AV596" t="s">
        <v>222</v>
      </c>
      <c r="AW596" t="s">
        <v>566</v>
      </c>
      <c r="AX596" t="s">
        <v>223</v>
      </c>
      <c r="BA596" s="57">
        <v>46237.291666666664</v>
      </c>
      <c r="BB596" t="s">
        <v>2792</v>
      </c>
      <c r="BC596">
        <v>2026</v>
      </c>
      <c r="BD596">
        <v>8</v>
      </c>
      <c r="BE596">
        <v>3</v>
      </c>
      <c r="BF596" s="6">
        <f t="shared" si="27"/>
        <v>46237</v>
      </c>
      <c r="BG596">
        <f t="shared" si="28"/>
        <v>-0.29166666666424135</v>
      </c>
      <c r="BH596" t="str">
        <f t="shared" si="29"/>
        <v>COMPLY</v>
      </c>
      <c r="BI596" t="str">
        <f>VLOOKUP(H596,Sheet2!$A$1:$B$270,2,FALSE)</f>
        <v>SURABAYA UTARA</v>
      </c>
    </row>
    <row r="597" spans="1:61">
      <c r="A597">
        <v>596</v>
      </c>
      <c r="B597">
        <v>1002516474</v>
      </c>
      <c r="C597">
        <v>3</v>
      </c>
      <c r="D597" t="s">
        <v>59</v>
      </c>
      <c r="E597">
        <v>4</v>
      </c>
      <c r="F597" t="s">
        <v>243</v>
      </c>
      <c r="G597" t="s">
        <v>243</v>
      </c>
      <c r="H597" t="s">
        <v>296</v>
      </c>
      <c r="I597" t="s">
        <v>213</v>
      </c>
      <c r="J597" t="s">
        <v>214</v>
      </c>
      <c r="K597" t="s">
        <v>149</v>
      </c>
      <c r="L597" t="s">
        <v>215</v>
      </c>
      <c r="M597" t="s">
        <v>76</v>
      </c>
      <c r="N597" t="s">
        <v>216</v>
      </c>
      <c r="O597" s="57">
        <v>46243.539537037039</v>
      </c>
      <c r="P597" s="57">
        <v>46244.525949074072</v>
      </c>
      <c r="Q597">
        <v>69361859</v>
      </c>
      <c r="S597">
        <v>146137149690</v>
      </c>
      <c r="T597" t="s">
        <v>5341</v>
      </c>
      <c r="U597" t="s">
        <v>5342</v>
      </c>
      <c r="V597" t="s">
        <v>5343</v>
      </c>
      <c r="Z597">
        <v>110.2285598</v>
      </c>
      <c r="AA597">
        <v>-7.4346449999999997</v>
      </c>
      <c r="AB597" t="s">
        <v>5344</v>
      </c>
      <c r="AC597" t="s">
        <v>237</v>
      </c>
      <c r="AL597" t="s">
        <v>218</v>
      </c>
      <c r="AM597" t="s">
        <v>5345</v>
      </c>
      <c r="AN597" t="s">
        <v>6</v>
      </c>
      <c r="AO597" s="57">
        <v>46273.549039351848</v>
      </c>
      <c r="AP597" s="57">
        <v>46244.375</v>
      </c>
      <c r="AR597" t="s">
        <v>219</v>
      </c>
      <c r="AS597" t="s">
        <v>220</v>
      </c>
      <c r="AT597" t="s">
        <v>231</v>
      </c>
      <c r="AU597">
        <v>20260810</v>
      </c>
      <c r="AV597" t="s">
        <v>222</v>
      </c>
      <c r="AW597" t="s">
        <v>1073</v>
      </c>
      <c r="AX597" t="s">
        <v>223</v>
      </c>
      <c r="BA597" s="57">
        <v>46244.375</v>
      </c>
      <c r="BB597" t="s">
        <v>5345</v>
      </c>
      <c r="BC597">
        <v>2026</v>
      </c>
      <c r="BD597">
        <v>8</v>
      </c>
      <c r="BE597">
        <v>10</v>
      </c>
      <c r="BF597" s="6">
        <f t="shared" si="27"/>
        <v>46244</v>
      </c>
      <c r="BG597">
        <f t="shared" si="28"/>
        <v>-0.375</v>
      </c>
      <c r="BH597" t="str">
        <f t="shared" si="29"/>
        <v>COMPLY</v>
      </c>
      <c r="BI597" t="e">
        <f>VLOOKUP(H597,Sheet2!$A$1:$B$270,2,FALSE)</f>
        <v>#N/A</v>
      </c>
    </row>
    <row r="598" spans="1:61">
      <c r="A598">
        <v>597</v>
      </c>
      <c r="B598">
        <v>1002512650</v>
      </c>
      <c r="C598">
        <v>3</v>
      </c>
      <c r="D598" t="s">
        <v>42</v>
      </c>
      <c r="E598">
        <v>5</v>
      </c>
      <c r="F598" t="s">
        <v>233</v>
      </c>
      <c r="G598" t="s">
        <v>103</v>
      </c>
      <c r="H598" t="s">
        <v>302</v>
      </c>
      <c r="I598" t="s">
        <v>213</v>
      </c>
      <c r="J598" t="s">
        <v>214</v>
      </c>
      <c r="K598" t="s">
        <v>149</v>
      </c>
      <c r="M598" t="s">
        <v>76</v>
      </c>
      <c r="N598" t="s">
        <v>216</v>
      </c>
      <c r="O598" s="57">
        <v>46240.600023148145</v>
      </c>
      <c r="P598" s="57">
        <v>46240.828090277777</v>
      </c>
      <c r="Q598">
        <v>69360057</v>
      </c>
      <c r="S598">
        <v>152319208226</v>
      </c>
      <c r="T598" t="s">
        <v>2793</v>
      </c>
      <c r="U598" t="s">
        <v>2794</v>
      </c>
      <c r="V598" t="s">
        <v>2795</v>
      </c>
      <c r="Z598">
        <v>112.3720793</v>
      </c>
      <c r="AA598">
        <v>-7.7094909999999999</v>
      </c>
      <c r="AB598" t="s">
        <v>2796</v>
      </c>
      <c r="AC598" t="s">
        <v>230</v>
      </c>
      <c r="AL598" t="s">
        <v>218</v>
      </c>
      <c r="AM598" t="s">
        <v>2797</v>
      </c>
      <c r="AN598" t="s">
        <v>6</v>
      </c>
      <c r="AO598" s="57">
        <v>46181.601423611108</v>
      </c>
      <c r="AP598" s="57">
        <v>46241.541666666664</v>
      </c>
      <c r="AR598" t="s">
        <v>219</v>
      </c>
      <c r="AS598" t="s">
        <v>103</v>
      </c>
      <c r="AT598" t="s">
        <v>231</v>
      </c>
      <c r="AU598">
        <v>20260806</v>
      </c>
      <c r="AV598" t="s">
        <v>222</v>
      </c>
      <c r="AW598" t="s">
        <v>566</v>
      </c>
      <c r="AX598" t="s">
        <v>223</v>
      </c>
      <c r="BA598" s="57">
        <v>46241.541666666664</v>
      </c>
      <c r="BB598" t="s">
        <v>2797</v>
      </c>
      <c r="BC598">
        <v>2026</v>
      </c>
      <c r="BD598">
        <v>8</v>
      </c>
      <c r="BE598">
        <v>6</v>
      </c>
      <c r="BF598" s="6">
        <f t="shared" si="27"/>
        <v>46240</v>
      </c>
      <c r="BG598">
        <f t="shared" si="28"/>
        <v>-1.5416666666642413</v>
      </c>
      <c r="BH598" t="str">
        <f t="shared" si="29"/>
        <v>COMPLY</v>
      </c>
      <c r="BI598" t="str">
        <f>VLOOKUP(H598,Sheet2!$A$1:$B$270,2,FALSE)</f>
        <v>MOJOKERTO</v>
      </c>
    </row>
    <row r="599" spans="1:61">
      <c r="A599">
        <v>598</v>
      </c>
      <c r="B599">
        <v>1002516159</v>
      </c>
      <c r="C599">
        <v>3</v>
      </c>
      <c r="D599" t="s">
        <v>38</v>
      </c>
      <c r="E599">
        <v>5</v>
      </c>
      <c r="F599" t="s">
        <v>92</v>
      </c>
      <c r="G599" t="s">
        <v>94</v>
      </c>
      <c r="H599" t="s">
        <v>339</v>
      </c>
      <c r="I599" t="s">
        <v>213</v>
      </c>
      <c r="J599" t="s">
        <v>214</v>
      </c>
      <c r="K599" t="s">
        <v>149</v>
      </c>
      <c r="L599" t="s">
        <v>215</v>
      </c>
      <c r="M599" t="s">
        <v>76</v>
      </c>
      <c r="N599" t="s">
        <v>216</v>
      </c>
      <c r="O599" s="57">
        <v>46242.690925925926</v>
      </c>
      <c r="P599" s="57">
        <v>46244.476307870369</v>
      </c>
      <c r="Q599">
        <v>69361596</v>
      </c>
      <c r="S599">
        <v>152603215868</v>
      </c>
      <c r="T599" t="s">
        <v>5346</v>
      </c>
      <c r="U599" t="s">
        <v>5347</v>
      </c>
      <c r="V599" t="s">
        <v>5348</v>
      </c>
      <c r="Z599">
        <v>111.3472429</v>
      </c>
      <c r="AA599">
        <v>-7.6464539</v>
      </c>
      <c r="AB599" t="s">
        <v>5349</v>
      </c>
      <c r="AC599" t="s">
        <v>237</v>
      </c>
      <c r="AL599" t="s">
        <v>218</v>
      </c>
      <c r="AM599" t="s">
        <v>5350</v>
      </c>
      <c r="AN599" t="s">
        <v>6</v>
      </c>
      <c r="AO599" s="57">
        <v>46242.694560185184</v>
      </c>
      <c r="AP599" s="57">
        <v>46244.333333333336</v>
      </c>
      <c r="AR599" t="s">
        <v>219</v>
      </c>
      <c r="AS599" t="s">
        <v>593</v>
      </c>
      <c r="AT599" t="s">
        <v>231</v>
      </c>
      <c r="AU599">
        <v>20260810</v>
      </c>
      <c r="AV599" t="s">
        <v>222</v>
      </c>
      <c r="AW599" t="s">
        <v>1056</v>
      </c>
      <c r="AX599" t="s">
        <v>223</v>
      </c>
      <c r="BA599" s="57">
        <v>46244.333333333336</v>
      </c>
      <c r="BB599" t="s">
        <v>5350</v>
      </c>
      <c r="BC599">
        <v>2026</v>
      </c>
      <c r="BD599">
        <v>8</v>
      </c>
      <c r="BE599">
        <v>10</v>
      </c>
      <c r="BF599" s="6">
        <f t="shared" si="27"/>
        <v>46244</v>
      </c>
      <c r="BG599">
        <f t="shared" si="28"/>
        <v>-0.33333333333575865</v>
      </c>
      <c r="BH599" t="str">
        <f t="shared" si="29"/>
        <v>COMPLY</v>
      </c>
      <c r="BI599" t="str">
        <f>VLOOKUP(H599,Sheet2!$A$1:$B$270,2,FALSE)</f>
        <v>MADIUN</v>
      </c>
    </row>
    <row r="600" spans="1:61">
      <c r="A600">
        <v>599</v>
      </c>
      <c r="B600">
        <v>1002510365</v>
      </c>
      <c r="C600">
        <v>3</v>
      </c>
      <c r="D600" t="s">
        <v>42</v>
      </c>
      <c r="E600">
        <v>5</v>
      </c>
      <c r="F600" t="s">
        <v>102</v>
      </c>
      <c r="G600" t="s">
        <v>102</v>
      </c>
      <c r="H600" t="s">
        <v>372</v>
      </c>
      <c r="I600" t="s">
        <v>213</v>
      </c>
      <c r="J600" t="s">
        <v>214</v>
      </c>
      <c r="K600" t="s">
        <v>149</v>
      </c>
      <c r="L600" t="s">
        <v>215</v>
      </c>
      <c r="M600" t="s">
        <v>76</v>
      </c>
      <c r="N600" t="s">
        <v>216</v>
      </c>
      <c r="O600" s="57">
        <v>46239.511805555558</v>
      </c>
      <c r="P600" s="57">
        <v>46239.795057870368</v>
      </c>
      <c r="Q600">
        <v>69359061</v>
      </c>
      <c r="S600">
        <v>152501280161</v>
      </c>
      <c r="T600" t="s">
        <v>2798</v>
      </c>
      <c r="U600" t="s">
        <v>2799</v>
      </c>
      <c r="V600" t="s">
        <v>2800</v>
      </c>
      <c r="Z600">
        <v>113.705505095422</v>
      </c>
      <c r="AA600">
        <v>-8.1649478805913205</v>
      </c>
      <c r="AB600" t="s">
        <v>2801</v>
      </c>
      <c r="AC600" t="s">
        <v>217</v>
      </c>
      <c r="AL600" t="s">
        <v>218</v>
      </c>
      <c r="AM600" t="s">
        <v>2208</v>
      </c>
      <c r="AN600" t="s">
        <v>6</v>
      </c>
      <c r="AO600" s="57">
        <v>46150.528032407405</v>
      </c>
      <c r="AP600" s="57">
        <v>46240.541666666664</v>
      </c>
      <c r="AR600" t="s">
        <v>219</v>
      </c>
      <c r="AS600" t="s">
        <v>102</v>
      </c>
      <c r="AT600" t="s">
        <v>231</v>
      </c>
      <c r="AU600">
        <v>20260805</v>
      </c>
      <c r="AV600" t="s">
        <v>222</v>
      </c>
      <c r="AW600" t="s">
        <v>1056</v>
      </c>
      <c r="AX600" t="s">
        <v>223</v>
      </c>
      <c r="BA600" s="57">
        <v>46240.541666666664</v>
      </c>
      <c r="BB600" t="s">
        <v>2208</v>
      </c>
      <c r="BC600">
        <v>2026</v>
      </c>
      <c r="BD600">
        <v>8</v>
      </c>
      <c r="BE600">
        <v>5</v>
      </c>
      <c r="BF600" s="6">
        <f t="shared" si="27"/>
        <v>46239</v>
      </c>
      <c r="BG600">
        <f t="shared" si="28"/>
        <v>-1.5416666666642413</v>
      </c>
      <c r="BH600" t="str">
        <f t="shared" si="29"/>
        <v>COMPLY</v>
      </c>
      <c r="BI600" t="str">
        <f>VLOOKUP(H600,Sheet2!$A$1:$B$270,2,FALSE)</f>
        <v>JEMBER</v>
      </c>
    </row>
    <row r="601" spans="1:61">
      <c r="A601">
        <v>600</v>
      </c>
      <c r="B601">
        <v>1002515195</v>
      </c>
      <c r="C601">
        <v>3</v>
      </c>
      <c r="D601" t="s">
        <v>42</v>
      </c>
      <c r="E601">
        <v>5</v>
      </c>
      <c r="F601" t="s">
        <v>102</v>
      </c>
      <c r="G601" t="s">
        <v>102</v>
      </c>
      <c r="H601" t="s">
        <v>460</v>
      </c>
      <c r="I601" t="s">
        <v>213</v>
      </c>
      <c r="J601" t="s">
        <v>214</v>
      </c>
      <c r="K601" t="s">
        <v>149</v>
      </c>
      <c r="M601" t="s">
        <v>76</v>
      </c>
      <c r="N601" t="s">
        <v>216</v>
      </c>
      <c r="O601" s="57">
        <v>46241.671631944446</v>
      </c>
      <c r="P601" s="57">
        <v>46241.896064814813</v>
      </c>
      <c r="Q601">
        <v>69360155</v>
      </c>
      <c r="S601">
        <v>152538203663</v>
      </c>
      <c r="T601" t="s">
        <v>3410</v>
      </c>
      <c r="U601" t="s">
        <v>5351</v>
      </c>
      <c r="V601" t="s">
        <v>5352</v>
      </c>
      <c r="Z601">
        <v>113.81415715</v>
      </c>
      <c r="AA601">
        <v>-8.1255513090000004</v>
      </c>
      <c r="AB601" t="s">
        <v>3413</v>
      </c>
      <c r="AC601" t="s">
        <v>230</v>
      </c>
      <c r="AL601" t="s">
        <v>218</v>
      </c>
      <c r="AM601" t="s">
        <v>5353</v>
      </c>
      <c r="AN601" t="s">
        <v>6</v>
      </c>
      <c r="AO601" s="57">
        <v>46211.684444444443</v>
      </c>
      <c r="AR601" t="s">
        <v>219</v>
      </c>
      <c r="AS601" t="s">
        <v>102</v>
      </c>
      <c r="AT601" t="s">
        <v>231</v>
      </c>
      <c r="AU601">
        <v>20260807</v>
      </c>
      <c r="AV601" t="s">
        <v>222</v>
      </c>
      <c r="AW601" t="s">
        <v>1016</v>
      </c>
      <c r="AX601" t="s">
        <v>223</v>
      </c>
      <c r="BA601" s="57">
        <v>46241.291666666664</v>
      </c>
      <c r="BB601" t="s">
        <v>5353</v>
      </c>
      <c r="BC601">
        <v>2026</v>
      </c>
      <c r="BD601">
        <v>8</v>
      </c>
      <c r="BE601">
        <v>7</v>
      </c>
      <c r="BF601" s="6">
        <f t="shared" si="27"/>
        <v>46241</v>
      </c>
      <c r="BG601">
        <f t="shared" si="28"/>
        <v>-0.29166666666424135</v>
      </c>
      <c r="BH601" t="str">
        <f t="shared" si="29"/>
        <v>COMPLY</v>
      </c>
      <c r="BI601" t="str">
        <f>VLOOKUP(H601,Sheet2!$A$1:$B$270,2,FALSE)</f>
        <v>JEMBER</v>
      </c>
    </row>
    <row r="602" spans="1:61">
      <c r="A602">
        <v>601</v>
      </c>
      <c r="B602">
        <v>1002506772</v>
      </c>
      <c r="C602">
        <v>3</v>
      </c>
      <c r="D602" t="s">
        <v>59</v>
      </c>
      <c r="E602">
        <v>4</v>
      </c>
      <c r="F602" t="s">
        <v>243</v>
      </c>
      <c r="G602" t="s">
        <v>262</v>
      </c>
      <c r="H602" t="s">
        <v>263</v>
      </c>
      <c r="I602" t="s">
        <v>213</v>
      </c>
      <c r="J602" t="s">
        <v>214</v>
      </c>
      <c r="K602" t="s">
        <v>149</v>
      </c>
      <c r="L602" t="s">
        <v>215</v>
      </c>
      <c r="M602" t="s">
        <v>76</v>
      </c>
      <c r="N602" t="s">
        <v>216</v>
      </c>
      <c r="O602" s="57">
        <v>46238.354131944441</v>
      </c>
      <c r="P602" s="57">
        <v>46238.752175925925</v>
      </c>
      <c r="Q602">
        <v>69357918</v>
      </c>
      <c r="S602">
        <v>141373127387</v>
      </c>
      <c r="T602" t="s">
        <v>2802</v>
      </c>
      <c r="U602" t="s">
        <v>2803</v>
      </c>
      <c r="V602" t="s">
        <v>2804</v>
      </c>
      <c r="Z602">
        <v>109.898872</v>
      </c>
      <c r="AA602">
        <v>-7.3585649999999996</v>
      </c>
      <c r="AB602" t="s">
        <v>2805</v>
      </c>
      <c r="AC602" t="s">
        <v>237</v>
      </c>
      <c r="AL602" t="s">
        <v>218</v>
      </c>
      <c r="AM602" t="s">
        <v>1518</v>
      </c>
      <c r="AN602" t="s">
        <v>6</v>
      </c>
      <c r="AO602" s="57">
        <v>46120.36136574074</v>
      </c>
      <c r="AP602" s="57">
        <v>46239.333333333336</v>
      </c>
      <c r="AR602" t="s">
        <v>219</v>
      </c>
      <c r="AS602" t="s">
        <v>220</v>
      </c>
      <c r="AT602" t="s">
        <v>231</v>
      </c>
      <c r="AU602">
        <v>20260804</v>
      </c>
      <c r="AV602" t="s">
        <v>222</v>
      </c>
      <c r="AW602" t="s">
        <v>1056</v>
      </c>
      <c r="AX602" t="s">
        <v>223</v>
      </c>
      <c r="BA602" s="57">
        <v>46239.333333333336</v>
      </c>
      <c r="BB602" t="s">
        <v>1518</v>
      </c>
      <c r="BC602">
        <v>2026</v>
      </c>
      <c r="BD602">
        <v>8</v>
      </c>
      <c r="BE602">
        <v>4</v>
      </c>
      <c r="BF602" s="6">
        <f t="shared" si="27"/>
        <v>46238</v>
      </c>
      <c r="BG602">
        <f t="shared" si="28"/>
        <v>-1.3333333333357587</v>
      </c>
      <c r="BH602" t="str">
        <f t="shared" si="29"/>
        <v>COMPLY</v>
      </c>
      <c r="BI602" t="e">
        <f>VLOOKUP(H602,Sheet2!$A$1:$B$270,2,FALSE)</f>
        <v>#N/A</v>
      </c>
    </row>
    <row r="603" spans="1:61">
      <c r="A603">
        <v>602</v>
      </c>
      <c r="B603">
        <v>1002506014</v>
      </c>
      <c r="C603">
        <v>3</v>
      </c>
      <c r="D603" t="s">
        <v>45</v>
      </c>
      <c r="E603">
        <v>5</v>
      </c>
      <c r="F603" t="s">
        <v>211</v>
      </c>
      <c r="G603" t="s">
        <v>116</v>
      </c>
      <c r="H603" t="s">
        <v>274</v>
      </c>
      <c r="I603" t="s">
        <v>213</v>
      </c>
      <c r="J603" t="s">
        <v>214</v>
      </c>
      <c r="K603" t="s">
        <v>149</v>
      </c>
      <c r="M603" t="s">
        <v>76</v>
      </c>
      <c r="N603" t="s">
        <v>216</v>
      </c>
      <c r="O603" s="57">
        <v>46237.5391087963</v>
      </c>
      <c r="P603" s="57">
        <v>46237.653101851851</v>
      </c>
      <c r="Q603">
        <v>69356496</v>
      </c>
      <c r="S603">
        <v>172604214071</v>
      </c>
      <c r="T603" t="s">
        <v>2806</v>
      </c>
      <c r="U603" t="s">
        <v>2807</v>
      </c>
      <c r="V603" t="s">
        <v>2808</v>
      </c>
      <c r="Z603">
        <v>116.15921289000001</v>
      </c>
      <c r="AA603">
        <v>-8.350918021</v>
      </c>
      <c r="AB603" t="s">
        <v>2809</v>
      </c>
      <c r="AC603" t="s">
        <v>217</v>
      </c>
      <c r="AL603" t="s">
        <v>218</v>
      </c>
      <c r="AM603" t="s">
        <v>2810</v>
      </c>
      <c r="AN603" t="s">
        <v>6</v>
      </c>
      <c r="AO603" s="57">
        <v>46089.549050925925</v>
      </c>
      <c r="AR603" t="s">
        <v>219</v>
      </c>
      <c r="AS603" t="s">
        <v>957</v>
      </c>
      <c r="AT603" t="s">
        <v>231</v>
      </c>
      <c r="AU603">
        <v>20260803</v>
      </c>
      <c r="AV603" t="s">
        <v>222</v>
      </c>
      <c r="AW603" t="s">
        <v>566</v>
      </c>
      <c r="AX603" t="s">
        <v>223</v>
      </c>
      <c r="BA603" s="57">
        <v>46237.291666666664</v>
      </c>
      <c r="BB603" t="s">
        <v>2810</v>
      </c>
      <c r="BC603">
        <v>2026</v>
      </c>
      <c r="BD603">
        <v>8</v>
      </c>
      <c r="BE603">
        <v>3</v>
      </c>
      <c r="BF603" s="6">
        <f t="shared" si="27"/>
        <v>46237</v>
      </c>
      <c r="BG603">
        <f t="shared" si="28"/>
        <v>-0.29166666666424135</v>
      </c>
      <c r="BH603" t="str">
        <f t="shared" si="29"/>
        <v>COMPLY</v>
      </c>
      <c r="BI603" t="str">
        <f>VLOOKUP(H603,Sheet2!$A$1:$B$270,2,FALSE)</f>
        <v>SELONG</v>
      </c>
    </row>
    <row r="604" spans="1:61">
      <c r="A604">
        <v>603</v>
      </c>
      <c r="B604">
        <v>1002512822</v>
      </c>
      <c r="C604">
        <v>3</v>
      </c>
      <c r="D604" t="s">
        <v>49</v>
      </c>
      <c r="E604">
        <v>4</v>
      </c>
      <c r="F604" t="s">
        <v>247</v>
      </c>
      <c r="G604" t="s">
        <v>551</v>
      </c>
      <c r="H604" t="s">
        <v>965</v>
      </c>
      <c r="I604" t="s">
        <v>213</v>
      </c>
      <c r="J604" t="s">
        <v>214</v>
      </c>
      <c r="K604" t="s">
        <v>149</v>
      </c>
      <c r="L604" t="s">
        <v>215</v>
      </c>
      <c r="M604" t="s">
        <v>76</v>
      </c>
      <c r="N604" t="s">
        <v>216</v>
      </c>
      <c r="O604" s="57">
        <v>46240.629120370373</v>
      </c>
      <c r="P604" s="57">
        <v>46242.330358796295</v>
      </c>
      <c r="Q604">
        <v>69360110</v>
      </c>
      <c r="S604">
        <v>146457106341</v>
      </c>
      <c r="T604" t="s">
        <v>1045</v>
      </c>
      <c r="U604" t="s">
        <v>2811</v>
      </c>
      <c r="V604" t="s">
        <v>2812</v>
      </c>
      <c r="Z604">
        <v>110.2506534</v>
      </c>
      <c r="AA604">
        <v>-6.9564329999999996</v>
      </c>
      <c r="AB604" t="s">
        <v>2813</v>
      </c>
      <c r="AC604" t="s">
        <v>237</v>
      </c>
      <c r="AL604" t="s">
        <v>218</v>
      </c>
      <c r="AM604" t="s">
        <v>2814</v>
      </c>
      <c r="AN604" t="s">
        <v>6</v>
      </c>
      <c r="AO604" s="57">
        <v>46181.642870370371</v>
      </c>
      <c r="AP604" s="57">
        <v>46241.541666666664</v>
      </c>
      <c r="AR604" t="s">
        <v>219</v>
      </c>
      <c r="AS604" t="s">
        <v>220</v>
      </c>
      <c r="AT604" t="s">
        <v>231</v>
      </c>
      <c r="AU604">
        <v>20260808</v>
      </c>
      <c r="AV604" t="s">
        <v>222</v>
      </c>
      <c r="AW604" t="s">
        <v>1056</v>
      </c>
      <c r="AX604" t="s">
        <v>223</v>
      </c>
      <c r="BA604" s="57">
        <v>46241.541666666664</v>
      </c>
      <c r="BB604" t="s">
        <v>2814</v>
      </c>
      <c r="BC604">
        <v>2026</v>
      </c>
      <c r="BD604">
        <v>8</v>
      </c>
      <c r="BE604">
        <v>8</v>
      </c>
      <c r="BF604" s="6">
        <f t="shared" si="27"/>
        <v>46242</v>
      </c>
      <c r="BG604">
        <f t="shared" si="28"/>
        <v>0.45833333333575865</v>
      </c>
      <c r="BH604" t="str">
        <f t="shared" si="29"/>
        <v>COMPLY</v>
      </c>
      <c r="BI604" t="e">
        <f>VLOOKUP(H604,Sheet2!$A$1:$B$270,2,FALSE)</f>
        <v>#N/A</v>
      </c>
    </row>
    <row r="605" spans="1:61">
      <c r="A605">
        <v>604</v>
      </c>
      <c r="B605">
        <v>1002513148</v>
      </c>
      <c r="C605">
        <v>3</v>
      </c>
      <c r="D605" t="s">
        <v>59</v>
      </c>
      <c r="E605">
        <v>4</v>
      </c>
      <c r="F605" t="s">
        <v>224</v>
      </c>
      <c r="G605" t="s">
        <v>621</v>
      </c>
      <c r="H605" t="s">
        <v>945</v>
      </c>
      <c r="I605" t="s">
        <v>213</v>
      </c>
      <c r="J605" t="s">
        <v>214</v>
      </c>
      <c r="K605" t="s">
        <v>149</v>
      </c>
      <c r="L605" t="s">
        <v>215</v>
      </c>
      <c r="M605" t="s">
        <v>76</v>
      </c>
      <c r="N605" t="s">
        <v>216</v>
      </c>
      <c r="O605" s="57">
        <v>46240.686759259261</v>
      </c>
      <c r="P605" s="57">
        <v>46241.555486111109</v>
      </c>
      <c r="Q605">
        <v>69360248</v>
      </c>
      <c r="S605">
        <v>143385101937</v>
      </c>
      <c r="T605" t="s">
        <v>2815</v>
      </c>
      <c r="U605" t="s">
        <v>5354</v>
      </c>
      <c r="V605" t="s">
        <v>2817</v>
      </c>
      <c r="Z605">
        <v>109.353478</v>
      </c>
      <c r="AA605">
        <v>-7.6089570000000002</v>
      </c>
      <c r="AB605" t="s">
        <v>2818</v>
      </c>
      <c r="AC605" t="s">
        <v>237</v>
      </c>
      <c r="AL605" t="s">
        <v>218</v>
      </c>
      <c r="AM605" t="s">
        <v>2819</v>
      </c>
      <c r="AN605" t="s">
        <v>6</v>
      </c>
      <c r="AO605" s="57">
        <v>46181.695405092592</v>
      </c>
      <c r="AP605" s="57">
        <v>46243.333333333336</v>
      </c>
      <c r="AR605" t="s">
        <v>219</v>
      </c>
      <c r="AS605" t="s">
        <v>641</v>
      </c>
      <c r="AT605" t="s">
        <v>231</v>
      </c>
      <c r="AU605">
        <v>20260807</v>
      </c>
      <c r="AV605" t="s">
        <v>222</v>
      </c>
      <c r="AW605" t="s">
        <v>1069</v>
      </c>
      <c r="AX605" t="s">
        <v>223</v>
      </c>
      <c r="BA605" s="57">
        <v>46243.333333333336</v>
      </c>
      <c r="BB605" t="s">
        <v>2819</v>
      </c>
      <c r="BC605">
        <v>2026</v>
      </c>
      <c r="BD605">
        <v>8</v>
      </c>
      <c r="BE605">
        <v>7</v>
      </c>
      <c r="BF605" s="6">
        <f t="shared" si="27"/>
        <v>46241</v>
      </c>
      <c r="BG605">
        <f t="shared" si="28"/>
        <v>-2.3333333333357587</v>
      </c>
      <c r="BH605" t="str">
        <f t="shared" si="29"/>
        <v>COMPLY</v>
      </c>
      <c r="BI605" t="e">
        <f>VLOOKUP(H605,Sheet2!$A$1:$B$270,2,FALSE)</f>
        <v>#N/A</v>
      </c>
    </row>
    <row r="606" spans="1:61">
      <c r="A606">
        <v>605</v>
      </c>
      <c r="B606">
        <v>1002506492</v>
      </c>
      <c r="C606">
        <v>3</v>
      </c>
      <c r="D606" t="s">
        <v>42</v>
      </c>
      <c r="E606">
        <v>5</v>
      </c>
      <c r="F606" t="s">
        <v>233</v>
      </c>
      <c r="G606" t="s">
        <v>106</v>
      </c>
      <c r="H606" t="s">
        <v>453</v>
      </c>
      <c r="I606" t="s">
        <v>213</v>
      </c>
      <c r="J606" t="s">
        <v>214</v>
      </c>
      <c r="K606" t="s">
        <v>149</v>
      </c>
      <c r="L606" t="s">
        <v>215</v>
      </c>
      <c r="M606" t="s">
        <v>76</v>
      </c>
      <c r="N606" t="s">
        <v>216</v>
      </c>
      <c r="O606" s="57">
        <v>46237.678425925929</v>
      </c>
      <c r="P606" s="57">
        <v>46241.566967592589</v>
      </c>
      <c r="Q606">
        <v>69357767</v>
      </c>
      <c r="S606">
        <v>152741225069</v>
      </c>
      <c r="T606" t="s">
        <v>2820</v>
      </c>
      <c r="U606" t="s">
        <v>2821</v>
      </c>
      <c r="V606" t="s">
        <v>2822</v>
      </c>
      <c r="Z606">
        <v>112.668361</v>
      </c>
      <c r="AA606">
        <v>-7.6655430000000004</v>
      </c>
      <c r="AB606" t="s">
        <v>2823</v>
      </c>
      <c r="AC606" t="s">
        <v>237</v>
      </c>
      <c r="AL606" t="s">
        <v>218</v>
      </c>
      <c r="AM606" t="s">
        <v>2824</v>
      </c>
      <c r="AN606" t="s">
        <v>6</v>
      </c>
      <c r="AO606" s="57">
        <v>46089.69431712963</v>
      </c>
      <c r="AP606" s="57">
        <v>46240.625</v>
      </c>
      <c r="AR606" t="s">
        <v>219</v>
      </c>
      <c r="AS606" t="s">
        <v>605</v>
      </c>
      <c r="AT606" t="s">
        <v>231</v>
      </c>
      <c r="AU606">
        <v>20260807</v>
      </c>
      <c r="AV606" t="s">
        <v>222</v>
      </c>
      <c r="AW606" t="s">
        <v>1056</v>
      </c>
      <c r="AX606" t="s">
        <v>223</v>
      </c>
      <c r="BA606" s="57">
        <v>46240.625</v>
      </c>
      <c r="BB606" t="s">
        <v>2824</v>
      </c>
      <c r="BC606">
        <v>2026</v>
      </c>
      <c r="BD606">
        <v>8</v>
      </c>
      <c r="BE606">
        <v>7</v>
      </c>
      <c r="BF606" s="6">
        <f t="shared" si="27"/>
        <v>46241</v>
      </c>
      <c r="BG606">
        <f t="shared" si="28"/>
        <v>0.375</v>
      </c>
      <c r="BH606" t="str">
        <f t="shared" si="29"/>
        <v>COMPLY</v>
      </c>
      <c r="BI606" t="str">
        <f>VLOOKUP(H606,Sheet2!$A$1:$B$270,2,FALSE)</f>
        <v>PASURUAN</v>
      </c>
    </row>
    <row r="607" spans="1:61">
      <c r="A607">
        <v>606</v>
      </c>
      <c r="B607">
        <v>1002510174</v>
      </c>
      <c r="C607">
        <v>3</v>
      </c>
      <c r="D607" t="s">
        <v>59</v>
      </c>
      <c r="E607">
        <v>4</v>
      </c>
      <c r="F607" t="s">
        <v>224</v>
      </c>
      <c r="G607" t="s">
        <v>224</v>
      </c>
      <c r="H607" t="s">
        <v>942</v>
      </c>
      <c r="I607" t="s">
        <v>213</v>
      </c>
      <c r="J607" t="s">
        <v>214</v>
      </c>
      <c r="K607" t="s">
        <v>149</v>
      </c>
      <c r="L607" t="s">
        <v>215</v>
      </c>
      <c r="M607" t="s">
        <v>76</v>
      </c>
      <c r="N607" t="s">
        <v>216</v>
      </c>
      <c r="O607" s="57">
        <v>46239.472187500003</v>
      </c>
      <c r="P607" s="57">
        <v>46240.582754629628</v>
      </c>
      <c r="Q607">
        <v>69358993</v>
      </c>
      <c r="S607">
        <v>146303609683</v>
      </c>
      <c r="T607" t="s">
        <v>2825</v>
      </c>
      <c r="U607" t="s">
        <v>2826</v>
      </c>
      <c r="V607" t="s">
        <v>2827</v>
      </c>
      <c r="Z607">
        <v>109.2377888</v>
      </c>
      <c r="AA607">
        <v>-7.4100881000000003</v>
      </c>
      <c r="AB607" t="s">
        <v>2828</v>
      </c>
      <c r="AC607" t="s">
        <v>237</v>
      </c>
      <c r="AL607" t="s">
        <v>218</v>
      </c>
      <c r="AM607" t="s">
        <v>2644</v>
      </c>
      <c r="AN607" t="s">
        <v>6</v>
      </c>
      <c r="AO607" s="57">
        <v>46150.475636574076</v>
      </c>
      <c r="AP607" s="57">
        <v>46240.333333333336</v>
      </c>
      <c r="AR607" t="s">
        <v>219</v>
      </c>
      <c r="AS607" t="s">
        <v>220</v>
      </c>
      <c r="AT607" t="s">
        <v>231</v>
      </c>
      <c r="AU607">
        <v>20260806</v>
      </c>
      <c r="AV607" t="s">
        <v>222</v>
      </c>
      <c r="AW607" t="s">
        <v>1067</v>
      </c>
      <c r="AX607" t="s">
        <v>223</v>
      </c>
      <c r="BA607" s="57">
        <v>46240.333333333336</v>
      </c>
      <c r="BB607" t="s">
        <v>2644</v>
      </c>
      <c r="BC607">
        <v>2026</v>
      </c>
      <c r="BD607">
        <v>8</v>
      </c>
      <c r="BE607">
        <v>6</v>
      </c>
      <c r="BF607" s="6">
        <f t="shared" si="27"/>
        <v>46240</v>
      </c>
      <c r="BG607">
        <f t="shared" si="28"/>
        <v>-0.33333333333575865</v>
      </c>
      <c r="BH607" t="str">
        <f t="shared" si="29"/>
        <v>COMPLY</v>
      </c>
      <c r="BI607" t="e">
        <f>VLOOKUP(H607,Sheet2!$A$1:$B$270,2,FALSE)</f>
        <v>#N/A</v>
      </c>
    </row>
    <row r="608" spans="1:61">
      <c r="A608">
        <v>607</v>
      </c>
      <c r="B608">
        <v>1002506322</v>
      </c>
      <c r="C608">
        <v>3</v>
      </c>
      <c r="D608" t="s">
        <v>34</v>
      </c>
      <c r="E608">
        <v>5</v>
      </c>
      <c r="F608" t="s">
        <v>580</v>
      </c>
      <c r="G608" t="s">
        <v>84</v>
      </c>
      <c r="H608" t="s">
        <v>254</v>
      </c>
      <c r="I608" t="s">
        <v>213</v>
      </c>
      <c r="J608" t="s">
        <v>214</v>
      </c>
      <c r="K608" t="s">
        <v>149</v>
      </c>
      <c r="M608" t="s">
        <v>971</v>
      </c>
      <c r="N608" t="s">
        <v>216</v>
      </c>
      <c r="O608" s="57">
        <v>46237.621828703705</v>
      </c>
      <c r="P608" s="57">
        <v>46239.406759259262</v>
      </c>
      <c r="Q608">
        <v>69353114</v>
      </c>
      <c r="S608">
        <v>172425707959</v>
      </c>
      <c r="T608" t="s">
        <v>1039</v>
      </c>
      <c r="U608" t="s">
        <v>1166</v>
      </c>
      <c r="V608" t="s">
        <v>2829</v>
      </c>
      <c r="Z608">
        <v>114.973015235703</v>
      </c>
      <c r="AA608">
        <v>-8.18761870275946</v>
      </c>
      <c r="AB608" t="s">
        <v>1167</v>
      </c>
      <c r="AC608" t="s">
        <v>226</v>
      </c>
      <c r="AL608" t="s">
        <v>218</v>
      </c>
      <c r="AM608" t="s">
        <v>2830</v>
      </c>
      <c r="AN608" t="s">
        <v>6</v>
      </c>
      <c r="AO608" s="57">
        <v>46089.632280092592</v>
      </c>
      <c r="AQ608" t="s">
        <v>570</v>
      </c>
      <c r="AR608" t="s">
        <v>12</v>
      </c>
      <c r="AS608" t="s">
        <v>220</v>
      </c>
      <c r="AT608" t="s">
        <v>231</v>
      </c>
      <c r="AV608" t="s">
        <v>950</v>
      </c>
      <c r="AW608" t="s">
        <v>2831</v>
      </c>
      <c r="AX608" t="s">
        <v>223</v>
      </c>
      <c r="BA608" s="57">
        <v>46237.291666666664</v>
      </c>
      <c r="BB608" t="s">
        <v>2830</v>
      </c>
      <c r="BF608" s="6" t="e">
        <f t="shared" si="27"/>
        <v>#NUM!</v>
      </c>
      <c r="BG608" t="e">
        <f t="shared" si="28"/>
        <v>#NUM!</v>
      </c>
      <c r="BH608" t="e">
        <f t="shared" si="29"/>
        <v>#NUM!</v>
      </c>
      <c r="BI608" t="str">
        <f>VLOOKUP(H608,Sheet2!$A$1:$B$270,2,FALSE)</f>
        <v>SINGARAJA</v>
      </c>
    </row>
    <row r="609" spans="1:61">
      <c r="A609">
        <v>608</v>
      </c>
      <c r="B609">
        <v>1002516511</v>
      </c>
      <c r="C609">
        <v>3</v>
      </c>
      <c r="D609" t="s">
        <v>49</v>
      </c>
      <c r="E609">
        <v>4</v>
      </c>
      <c r="F609" t="s">
        <v>253</v>
      </c>
      <c r="G609" t="s">
        <v>969</v>
      </c>
      <c r="H609" t="s">
        <v>970</v>
      </c>
      <c r="I609" t="s">
        <v>213</v>
      </c>
      <c r="J609" t="s">
        <v>214</v>
      </c>
      <c r="K609" t="s">
        <v>149</v>
      </c>
      <c r="L609" t="s">
        <v>215</v>
      </c>
      <c r="M609" t="s">
        <v>76</v>
      </c>
      <c r="N609" t="s">
        <v>216</v>
      </c>
      <c r="O609" s="57">
        <v>46243.581226851849</v>
      </c>
      <c r="P609" s="57">
        <v>46244.557002314818</v>
      </c>
      <c r="Q609">
        <v>69361876</v>
      </c>
      <c r="S609">
        <v>142212126157</v>
      </c>
      <c r="T609" t="s">
        <v>3602</v>
      </c>
      <c r="U609" t="s">
        <v>6632</v>
      </c>
      <c r="V609" t="s">
        <v>5355</v>
      </c>
      <c r="Z609">
        <v>109.1252403</v>
      </c>
      <c r="AA609">
        <v>-6.8982533999999998</v>
      </c>
      <c r="AB609" t="s">
        <v>5356</v>
      </c>
      <c r="AC609" t="s">
        <v>237</v>
      </c>
      <c r="AL609" t="s">
        <v>218</v>
      </c>
      <c r="AM609" t="s">
        <v>5357</v>
      </c>
      <c r="AN609" t="s">
        <v>6</v>
      </c>
      <c r="AO609" s="57">
        <v>46273.590578703705</v>
      </c>
      <c r="AP609" s="57">
        <v>46244.541666666664</v>
      </c>
      <c r="AR609" t="s">
        <v>219</v>
      </c>
      <c r="AS609" t="s">
        <v>220</v>
      </c>
      <c r="AT609" t="s">
        <v>231</v>
      </c>
      <c r="AU609">
        <v>20260810</v>
      </c>
      <c r="AV609" t="s">
        <v>222</v>
      </c>
      <c r="AW609" t="s">
        <v>1064</v>
      </c>
      <c r="AX609" t="s">
        <v>223</v>
      </c>
      <c r="BA609" s="57">
        <v>46244.541666666664</v>
      </c>
      <c r="BB609" t="s">
        <v>5357</v>
      </c>
      <c r="BC609">
        <v>2026</v>
      </c>
      <c r="BD609">
        <v>8</v>
      </c>
      <c r="BE609">
        <v>10</v>
      </c>
      <c r="BF609" s="6">
        <f t="shared" si="27"/>
        <v>46244</v>
      </c>
      <c r="BG609">
        <f t="shared" si="28"/>
        <v>-0.54166666666424135</v>
      </c>
      <c r="BH609" t="str">
        <f t="shared" si="29"/>
        <v>COMPLY</v>
      </c>
      <c r="BI609" t="e">
        <f>VLOOKUP(H609,Sheet2!$A$1:$B$270,2,FALSE)</f>
        <v>#N/A</v>
      </c>
    </row>
    <row r="610" spans="1:61">
      <c r="A610">
        <v>609</v>
      </c>
      <c r="B610">
        <v>1002516118</v>
      </c>
      <c r="C610">
        <v>3</v>
      </c>
      <c r="D610" t="s">
        <v>51</v>
      </c>
      <c r="E610">
        <v>4</v>
      </c>
      <c r="F610" t="s">
        <v>235</v>
      </c>
      <c r="G610" t="s">
        <v>594</v>
      </c>
      <c r="H610" t="s">
        <v>636</v>
      </c>
      <c r="I610" t="s">
        <v>213</v>
      </c>
      <c r="J610" t="s">
        <v>214</v>
      </c>
      <c r="K610" t="s">
        <v>149</v>
      </c>
      <c r="L610" t="s">
        <v>215</v>
      </c>
      <c r="M610" t="s">
        <v>259</v>
      </c>
      <c r="N610" t="s">
        <v>216</v>
      </c>
      <c r="O610" s="57">
        <v>46242.659687500003</v>
      </c>
      <c r="P610" s="57">
        <v>46244.460312499999</v>
      </c>
      <c r="Q610">
        <v>69361556</v>
      </c>
      <c r="S610">
        <v>142505404317</v>
      </c>
      <c r="T610" t="s">
        <v>5358</v>
      </c>
      <c r="U610" t="s">
        <v>5359</v>
      </c>
      <c r="V610" t="s">
        <v>5360</v>
      </c>
      <c r="Z610">
        <v>110.770357064902</v>
      </c>
      <c r="AA610">
        <v>-7.5660459774650803</v>
      </c>
      <c r="AB610" t="s">
        <v>5361</v>
      </c>
      <c r="AC610" t="s">
        <v>217</v>
      </c>
      <c r="AL610" t="s">
        <v>218</v>
      </c>
      <c r="AM610" t="s">
        <v>4824</v>
      </c>
      <c r="AN610" t="s">
        <v>6</v>
      </c>
      <c r="AO610" s="57">
        <v>46242.673530092594</v>
      </c>
      <c r="AP610" s="57">
        <v>46244.333333333336</v>
      </c>
      <c r="AR610" t="s">
        <v>260</v>
      </c>
      <c r="AS610" t="s">
        <v>220</v>
      </c>
      <c r="AT610" t="s">
        <v>231</v>
      </c>
      <c r="AV610" t="s">
        <v>261</v>
      </c>
      <c r="AW610" t="s">
        <v>1061</v>
      </c>
      <c r="AX610" t="s">
        <v>223</v>
      </c>
      <c r="BA610" s="57">
        <v>46244.333333333336</v>
      </c>
      <c r="BB610" t="s">
        <v>4824</v>
      </c>
      <c r="BF610" s="6" t="e">
        <f t="shared" si="27"/>
        <v>#NUM!</v>
      </c>
      <c r="BG610" t="e">
        <f t="shared" si="28"/>
        <v>#NUM!</v>
      </c>
      <c r="BH610" t="e">
        <f t="shared" si="29"/>
        <v>#NUM!</v>
      </c>
      <c r="BI610" t="e">
        <f>VLOOKUP(H610,Sheet2!$A$1:$B$270,2,FALSE)</f>
        <v>#N/A</v>
      </c>
    </row>
    <row r="611" spans="1:61">
      <c r="A611">
        <v>610</v>
      </c>
      <c r="B611">
        <v>1002509343</v>
      </c>
      <c r="C611">
        <v>3</v>
      </c>
      <c r="D611" t="s">
        <v>51</v>
      </c>
      <c r="E611">
        <v>4</v>
      </c>
      <c r="F611" t="s">
        <v>275</v>
      </c>
      <c r="G611" t="s">
        <v>275</v>
      </c>
      <c r="H611" t="s">
        <v>987</v>
      </c>
      <c r="I611" t="s">
        <v>213</v>
      </c>
      <c r="J611" t="s">
        <v>214</v>
      </c>
      <c r="K611" t="s">
        <v>149</v>
      </c>
      <c r="L611" t="s">
        <v>215</v>
      </c>
      <c r="M611" t="s">
        <v>76</v>
      </c>
      <c r="N611" t="s">
        <v>216</v>
      </c>
      <c r="O611" s="57">
        <v>46238.722870370373</v>
      </c>
      <c r="P611" s="57">
        <v>46240.597384259258</v>
      </c>
      <c r="Q611">
        <v>69358619</v>
      </c>
      <c r="S611">
        <v>142401145968</v>
      </c>
      <c r="T611" t="s">
        <v>2832</v>
      </c>
      <c r="U611" t="s">
        <v>2833</v>
      </c>
      <c r="V611" t="s">
        <v>2834</v>
      </c>
      <c r="Z611">
        <v>110.91021600000001</v>
      </c>
      <c r="AA611">
        <v>-6.8051500000000003</v>
      </c>
      <c r="AB611" t="s">
        <v>2835</v>
      </c>
      <c r="AC611" t="s">
        <v>237</v>
      </c>
      <c r="AL611" t="s">
        <v>218</v>
      </c>
      <c r="AM611" t="s">
        <v>2836</v>
      </c>
      <c r="AN611" t="s">
        <v>6</v>
      </c>
      <c r="AO611" s="57">
        <v>46120.726145833331</v>
      </c>
      <c r="AP611" s="57">
        <v>46239.625</v>
      </c>
      <c r="AR611" t="s">
        <v>219</v>
      </c>
      <c r="AS611" t="s">
        <v>220</v>
      </c>
      <c r="AT611" t="s">
        <v>231</v>
      </c>
      <c r="AU611">
        <v>20260806</v>
      </c>
      <c r="AV611" t="s">
        <v>222</v>
      </c>
      <c r="AW611" t="s">
        <v>1070</v>
      </c>
      <c r="AX611" t="s">
        <v>223</v>
      </c>
      <c r="BA611" s="57">
        <v>46239.625</v>
      </c>
      <c r="BB611" t="s">
        <v>2836</v>
      </c>
      <c r="BC611">
        <v>2026</v>
      </c>
      <c r="BD611">
        <v>8</v>
      </c>
      <c r="BE611">
        <v>6</v>
      </c>
      <c r="BF611" s="6">
        <f t="shared" si="27"/>
        <v>46240</v>
      </c>
      <c r="BG611">
        <f t="shared" si="28"/>
        <v>0.375</v>
      </c>
      <c r="BH611" t="str">
        <f t="shared" si="29"/>
        <v>COMPLY</v>
      </c>
      <c r="BI611" t="e">
        <f>VLOOKUP(H611,Sheet2!$A$1:$B$270,2,FALSE)</f>
        <v>#N/A</v>
      </c>
    </row>
    <row r="612" spans="1:61">
      <c r="A612">
        <v>611</v>
      </c>
      <c r="B612">
        <v>1002516563</v>
      </c>
      <c r="C612">
        <v>3</v>
      </c>
      <c r="D612" t="s">
        <v>45</v>
      </c>
      <c r="E612">
        <v>5</v>
      </c>
      <c r="F612" t="s">
        <v>211</v>
      </c>
      <c r="G612" t="s">
        <v>118</v>
      </c>
      <c r="H612" t="s">
        <v>466</v>
      </c>
      <c r="I612" t="s">
        <v>213</v>
      </c>
      <c r="J612" t="s">
        <v>214</v>
      </c>
      <c r="K612" t="s">
        <v>149</v>
      </c>
      <c r="L612" t="s">
        <v>215</v>
      </c>
      <c r="M612" t="s">
        <v>279</v>
      </c>
      <c r="N612" t="s">
        <v>216</v>
      </c>
      <c r="O612" s="57">
        <v>46243.647870370369</v>
      </c>
      <c r="P612" s="57">
        <v>46244.545231481483</v>
      </c>
      <c r="Q612">
        <v>69361913</v>
      </c>
      <c r="S612">
        <v>172608206126</v>
      </c>
      <c r="T612" t="s">
        <v>5362</v>
      </c>
      <c r="U612" t="s">
        <v>4545</v>
      </c>
      <c r="V612" t="s">
        <v>5363</v>
      </c>
      <c r="Z612">
        <v>116.74930060762701</v>
      </c>
      <c r="AA612">
        <v>-8.9167805375867299</v>
      </c>
      <c r="AB612" t="s">
        <v>5364</v>
      </c>
      <c r="AC612" t="s">
        <v>237</v>
      </c>
      <c r="AL612" t="s">
        <v>218</v>
      </c>
      <c r="AM612" t="s">
        <v>5365</v>
      </c>
      <c r="AN612" t="s">
        <v>6</v>
      </c>
      <c r="AO612" s="57">
        <v>46273.652592592596</v>
      </c>
      <c r="AP612" s="57">
        <v>46244.541666666664</v>
      </c>
      <c r="AR612" t="s">
        <v>654</v>
      </c>
      <c r="AS612" t="s">
        <v>587</v>
      </c>
      <c r="AT612" t="s">
        <v>231</v>
      </c>
      <c r="AV612" t="s">
        <v>6633</v>
      </c>
      <c r="AW612" t="s">
        <v>1060</v>
      </c>
      <c r="AX612" t="s">
        <v>223</v>
      </c>
      <c r="BA612" s="57">
        <v>46244.541666666664</v>
      </c>
      <c r="BB612" t="s">
        <v>5365</v>
      </c>
      <c r="BF612" s="6" t="e">
        <f t="shared" si="27"/>
        <v>#NUM!</v>
      </c>
      <c r="BG612" t="e">
        <f t="shared" si="28"/>
        <v>#NUM!</v>
      </c>
      <c r="BH612" t="e">
        <f t="shared" si="29"/>
        <v>#NUM!</v>
      </c>
      <c r="BI612" t="str">
        <f>VLOOKUP(H612,Sheet2!$A$1:$B$270,2,FALSE)</f>
        <v>SUMBAWA</v>
      </c>
    </row>
    <row r="613" spans="1:61">
      <c r="A613">
        <v>612</v>
      </c>
      <c r="B613">
        <v>1002516819</v>
      </c>
      <c r="C613">
        <v>3</v>
      </c>
      <c r="D613" t="s">
        <v>55</v>
      </c>
      <c r="E613">
        <v>5</v>
      </c>
      <c r="F613" t="s">
        <v>267</v>
      </c>
      <c r="G613" t="s">
        <v>122</v>
      </c>
      <c r="H613" t="s">
        <v>350</v>
      </c>
      <c r="I613" t="s">
        <v>213</v>
      </c>
      <c r="J613" t="s">
        <v>214</v>
      </c>
      <c r="K613" t="s">
        <v>149</v>
      </c>
      <c r="M613" t="s">
        <v>240</v>
      </c>
      <c r="N613" t="s">
        <v>216</v>
      </c>
      <c r="O613" s="57">
        <v>46244.355219907404</v>
      </c>
      <c r="P613" s="57">
        <v>46244.64167824074</v>
      </c>
      <c r="Q613">
        <v>69362038</v>
      </c>
      <c r="S613">
        <v>152443207465</v>
      </c>
      <c r="T613" t="s">
        <v>6634</v>
      </c>
      <c r="U613" t="s">
        <v>6635</v>
      </c>
      <c r="V613" t="s">
        <v>6636</v>
      </c>
      <c r="Z613">
        <v>112.4871285</v>
      </c>
      <c r="AA613">
        <v>-7.2671915</v>
      </c>
      <c r="AB613" t="s">
        <v>6637</v>
      </c>
      <c r="AC613" t="s">
        <v>230</v>
      </c>
      <c r="AL613" t="s">
        <v>218</v>
      </c>
      <c r="AM613" t="s">
        <v>6638</v>
      </c>
      <c r="AN613" t="s">
        <v>6</v>
      </c>
      <c r="AO613" s="57">
        <v>46303.361180555556</v>
      </c>
      <c r="AP613" s="57">
        <v>46245.541666666664</v>
      </c>
      <c r="AR613" t="s">
        <v>241</v>
      </c>
      <c r="AS613" t="s">
        <v>933</v>
      </c>
      <c r="AT613" t="s">
        <v>231</v>
      </c>
      <c r="AV613" t="s">
        <v>240</v>
      </c>
      <c r="AW613" t="s">
        <v>566</v>
      </c>
      <c r="AX613" t="s">
        <v>223</v>
      </c>
      <c r="BA613" s="57">
        <v>46245.541666666664</v>
      </c>
      <c r="BB613" t="s">
        <v>6638</v>
      </c>
      <c r="BF613" s="6" t="e">
        <f t="shared" si="27"/>
        <v>#NUM!</v>
      </c>
      <c r="BG613" t="e">
        <f t="shared" si="28"/>
        <v>#NUM!</v>
      </c>
      <c r="BH613" t="e">
        <f t="shared" si="29"/>
        <v>#NUM!</v>
      </c>
      <c r="BI613" t="str">
        <f>VLOOKUP(H613,Sheet2!$A$1:$B$270,2,FALSE)</f>
        <v>GRESIK</v>
      </c>
    </row>
    <row r="614" spans="1:61">
      <c r="A614">
        <v>613</v>
      </c>
      <c r="B614">
        <v>1002518218</v>
      </c>
      <c r="C614">
        <v>3</v>
      </c>
      <c r="D614" t="s">
        <v>38</v>
      </c>
      <c r="E614">
        <v>5</v>
      </c>
      <c r="F614" t="s">
        <v>90</v>
      </c>
      <c r="G614" t="s">
        <v>93</v>
      </c>
      <c r="H614" t="s">
        <v>304</v>
      </c>
      <c r="I614" t="s">
        <v>213</v>
      </c>
      <c r="J614" t="s">
        <v>214</v>
      </c>
      <c r="K614" t="s">
        <v>149</v>
      </c>
      <c r="L614" t="s">
        <v>215</v>
      </c>
      <c r="M614" t="s">
        <v>76</v>
      </c>
      <c r="N614" t="s">
        <v>216</v>
      </c>
      <c r="O614" s="57">
        <v>46244.632592592592</v>
      </c>
      <c r="P614" s="57">
        <v>46244.786423611113</v>
      </c>
      <c r="Q614">
        <v>69362627</v>
      </c>
      <c r="S614">
        <v>152611229872</v>
      </c>
      <c r="T614" t="s">
        <v>6639</v>
      </c>
      <c r="U614" t="s">
        <v>6640</v>
      </c>
      <c r="V614" t="s">
        <v>6641</v>
      </c>
      <c r="Z614">
        <v>111.920222781557</v>
      </c>
      <c r="AA614">
        <v>-7.6007293486941299</v>
      </c>
      <c r="AB614" t="s">
        <v>6642</v>
      </c>
      <c r="AC614" t="s">
        <v>237</v>
      </c>
      <c r="AL614" t="s">
        <v>218</v>
      </c>
      <c r="AM614" t="s">
        <v>6643</v>
      </c>
      <c r="AN614" t="s">
        <v>6</v>
      </c>
      <c r="AO614" s="57">
        <v>46303.642812500002</v>
      </c>
      <c r="AP614" s="57">
        <v>46245.541666666664</v>
      </c>
      <c r="AR614" t="s">
        <v>219</v>
      </c>
      <c r="AS614" t="s">
        <v>220</v>
      </c>
      <c r="AT614" t="s">
        <v>231</v>
      </c>
      <c r="AU614">
        <v>20260810</v>
      </c>
      <c r="AV614" t="s">
        <v>222</v>
      </c>
      <c r="AW614" t="s">
        <v>1056</v>
      </c>
      <c r="AX614" t="s">
        <v>223</v>
      </c>
      <c r="BA614" s="57">
        <v>46245.541666666664</v>
      </c>
      <c r="BB614" t="s">
        <v>6643</v>
      </c>
      <c r="BC614">
        <v>2026</v>
      </c>
      <c r="BD614">
        <v>8</v>
      </c>
      <c r="BE614">
        <v>10</v>
      </c>
      <c r="BF614" s="6">
        <f t="shared" si="27"/>
        <v>46244</v>
      </c>
      <c r="BG614">
        <f t="shared" si="28"/>
        <v>-1.5416666666642413</v>
      </c>
      <c r="BH614" t="str">
        <f t="shared" si="29"/>
        <v>COMPLY</v>
      </c>
      <c r="BI614" t="str">
        <f>VLOOKUP(H614,Sheet2!$A$1:$B$270,2,FALSE)</f>
        <v>NGANJUK</v>
      </c>
    </row>
    <row r="615" spans="1:61">
      <c r="A615">
        <v>614</v>
      </c>
      <c r="B615">
        <v>1002514829</v>
      </c>
      <c r="C615">
        <v>3</v>
      </c>
      <c r="D615" t="s">
        <v>55</v>
      </c>
      <c r="E615">
        <v>5</v>
      </c>
      <c r="F615" t="s">
        <v>267</v>
      </c>
      <c r="G615" t="s">
        <v>128</v>
      </c>
      <c r="H615" t="s">
        <v>276</v>
      </c>
      <c r="I615" t="s">
        <v>213</v>
      </c>
      <c r="J615" t="s">
        <v>214</v>
      </c>
      <c r="K615" t="s">
        <v>149</v>
      </c>
      <c r="L615" t="s">
        <v>215</v>
      </c>
      <c r="M615" t="s">
        <v>76</v>
      </c>
      <c r="N615" t="s">
        <v>216</v>
      </c>
      <c r="O615" s="57">
        <v>46241.601365740738</v>
      </c>
      <c r="P615" s="57">
        <v>46242.766469907408</v>
      </c>
      <c r="Q615">
        <v>69360876</v>
      </c>
      <c r="S615">
        <v>152418251057</v>
      </c>
      <c r="T615" t="s">
        <v>5366</v>
      </c>
      <c r="U615" t="s">
        <v>5367</v>
      </c>
      <c r="V615" t="s">
        <v>5368</v>
      </c>
      <c r="Z615">
        <v>112.703339</v>
      </c>
      <c r="AA615">
        <v>-7.2574899999999998</v>
      </c>
      <c r="AB615" t="s">
        <v>5369</v>
      </c>
      <c r="AC615" t="s">
        <v>237</v>
      </c>
      <c r="AL615" t="s">
        <v>218</v>
      </c>
      <c r="AM615" t="s">
        <v>5370</v>
      </c>
      <c r="AN615" t="s">
        <v>6</v>
      </c>
      <c r="AO615" s="57">
        <v>46211.611134259256</v>
      </c>
      <c r="AP615" s="57">
        <v>46243.541666666664</v>
      </c>
      <c r="AR615" t="s">
        <v>219</v>
      </c>
      <c r="AS615" t="s">
        <v>277</v>
      </c>
      <c r="AT615" t="s">
        <v>231</v>
      </c>
      <c r="AU615">
        <v>20260808</v>
      </c>
      <c r="AV615" t="s">
        <v>222</v>
      </c>
      <c r="AW615" t="s">
        <v>1067</v>
      </c>
      <c r="AX615" t="s">
        <v>223</v>
      </c>
      <c r="BA615" s="57">
        <v>46243.541666666664</v>
      </c>
      <c r="BB615" t="s">
        <v>5370</v>
      </c>
      <c r="BC615">
        <v>2026</v>
      </c>
      <c r="BD615">
        <v>8</v>
      </c>
      <c r="BE615">
        <v>8</v>
      </c>
      <c r="BF615" s="6">
        <f t="shared" si="27"/>
        <v>46242</v>
      </c>
      <c r="BG615">
        <f t="shared" si="28"/>
        <v>-1.5416666666642413</v>
      </c>
      <c r="BH615" t="str">
        <f t="shared" si="29"/>
        <v>COMPLY</v>
      </c>
      <c r="BI615" t="str">
        <f>VLOOKUP(H615,Sheet2!$A$1:$B$270,2,FALSE)</f>
        <v>SURABAYA UTARA</v>
      </c>
    </row>
    <row r="616" spans="1:61">
      <c r="A616">
        <v>615</v>
      </c>
      <c r="B616">
        <v>1002504794</v>
      </c>
      <c r="C616">
        <v>3</v>
      </c>
      <c r="D616" t="s">
        <v>55</v>
      </c>
      <c r="E616">
        <v>5</v>
      </c>
      <c r="F616" t="s">
        <v>267</v>
      </c>
      <c r="G616" t="s">
        <v>122</v>
      </c>
      <c r="H616" t="s">
        <v>299</v>
      </c>
      <c r="I616" t="s">
        <v>213</v>
      </c>
      <c r="J616" t="s">
        <v>214</v>
      </c>
      <c r="K616" t="s">
        <v>149</v>
      </c>
      <c r="M616" t="s">
        <v>596</v>
      </c>
      <c r="N616" t="s">
        <v>216</v>
      </c>
      <c r="O616" s="57">
        <v>46235.672743055555</v>
      </c>
      <c r="P616" s="57">
        <v>46237.491099537037</v>
      </c>
      <c r="Q616">
        <v>69339285</v>
      </c>
      <c r="S616">
        <v>152446245863</v>
      </c>
      <c r="T616" t="s">
        <v>1081</v>
      </c>
      <c r="U616" t="s">
        <v>2837</v>
      </c>
      <c r="V616" t="s">
        <v>2838</v>
      </c>
      <c r="Z616">
        <v>112.542769970132</v>
      </c>
      <c r="AA616">
        <v>-7.2239180266593497</v>
      </c>
      <c r="AB616" t="s">
        <v>1082</v>
      </c>
      <c r="AC616" t="s">
        <v>226</v>
      </c>
      <c r="AL616" t="s">
        <v>218</v>
      </c>
      <c r="AM616" t="s">
        <v>2839</v>
      </c>
      <c r="AN616" t="s">
        <v>6</v>
      </c>
      <c r="AO616" s="57">
        <v>46030.673495370371</v>
      </c>
      <c r="AQ616" t="s">
        <v>249</v>
      </c>
      <c r="AR616" t="s">
        <v>14</v>
      </c>
      <c r="AS616" t="s">
        <v>933</v>
      </c>
      <c r="AT616" t="s">
        <v>231</v>
      </c>
      <c r="AV616" t="s">
        <v>597</v>
      </c>
      <c r="AW616" t="s">
        <v>985</v>
      </c>
      <c r="AX616" t="s">
        <v>223</v>
      </c>
      <c r="BA616" s="57">
        <v>46235.291666666664</v>
      </c>
      <c r="BB616" t="s">
        <v>2839</v>
      </c>
      <c r="BF616" s="6" t="e">
        <f t="shared" si="27"/>
        <v>#NUM!</v>
      </c>
      <c r="BG616" t="e">
        <f t="shared" si="28"/>
        <v>#NUM!</v>
      </c>
      <c r="BH616" t="e">
        <f t="shared" si="29"/>
        <v>#NUM!</v>
      </c>
      <c r="BI616" t="str">
        <f>VLOOKUP(H616,Sheet2!$A$1:$B$270,2,FALSE)</f>
        <v>GRESIK</v>
      </c>
    </row>
    <row r="617" spans="1:61">
      <c r="A617">
        <v>616</v>
      </c>
      <c r="B617">
        <v>1002513456</v>
      </c>
      <c r="C617">
        <v>3</v>
      </c>
      <c r="D617" t="s">
        <v>38</v>
      </c>
      <c r="E617">
        <v>5</v>
      </c>
      <c r="F617" t="s">
        <v>90</v>
      </c>
      <c r="G617" t="s">
        <v>98</v>
      </c>
      <c r="H617" t="s">
        <v>520</v>
      </c>
      <c r="I617" t="s">
        <v>213</v>
      </c>
      <c r="J617" t="s">
        <v>214</v>
      </c>
      <c r="K617" t="s">
        <v>149</v>
      </c>
      <c r="L617" t="s">
        <v>215</v>
      </c>
      <c r="M617" t="s">
        <v>76</v>
      </c>
      <c r="N617" t="s">
        <v>216</v>
      </c>
      <c r="O617" s="57">
        <v>46240.782592592594</v>
      </c>
      <c r="P617" s="57">
        <v>46241.546076388891</v>
      </c>
      <c r="Q617">
        <v>69360334</v>
      </c>
      <c r="S617">
        <v>152637211080</v>
      </c>
      <c r="T617" t="s">
        <v>2840</v>
      </c>
      <c r="U617" t="s">
        <v>2841</v>
      </c>
      <c r="V617" t="s">
        <v>2842</v>
      </c>
      <c r="Z617">
        <v>111.993217035581</v>
      </c>
      <c r="AA617">
        <v>-8.0962161328539093</v>
      </c>
      <c r="AB617" t="s">
        <v>2843</v>
      </c>
      <c r="AC617" t="s">
        <v>237</v>
      </c>
      <c r="AL617" t="s">
        <v>218</v>
      </c>
      <c r="AM617" t="s">
        <v>2844</v>
      </c>
      <c r="AN617" t="s">
        <v>6</v>
      </c>
      <c r="AO617" s="57">
        <v>46181.788773148146</v>
      </c>
      <c r="AP617" s="57">
        <v>46241.625</v>
      </c>
      <c r="AR617" t="s">
        <v>219</v>
      </c>
      <c r="AS617" t="s">
        <v>98</v>
      </c>
      <c r="AT617" t="s">
        <v>231</v>
      </c>
      <c r="AU617">
        <v>20260807</v>
      </c>
      <c r="AV617" t="s">
        <v>222</v>
      </c>
      <c r="AW617" t="s">
        <v>1056</v>
      </c>
      <c r="AX617" t="s">
        <v>223</v>
      </c>
      <c r="BA617" s="57">
        <v>46241.625</v>
      </c>
      <c r="BB617" t="s">
        <v>2844</v>
      </c>
      <c r="BC617">
        <v>2026</v>
      </c>
      <c r="BD617">
        <v>8</v>
      </c>
      <c r="BE617">
        <v>7</v>
      </c>
      <c r="BF617" s="6">
        <f t="shared" si="27"/>
        <v>46241</v>
      </c>
      <c r="BG617">
        <f t="shared" si="28"/>
        <v>-0.625</v>
      </c>
      <c r="BH617" t="str">
        <f t="shared" si="29"/>
        <v>COMPLY</v>
      </c>
      <c r="BI617" t="str">
        <f>VLOOKUP(H617,Sheet2!$A$1:$B$270,2,FALSE)</f>
        <v>BLITAR</v>
      </c>
    </row>
    <row r="618" spans="1:61">
      <c r="A618">
        <v>617</v>
      </c>
      <c r="B618">
        <v>1002512691</v>
      </c>
      <c r="C618">
        <v>3</v>
      </c>
      <c r="D618" t="s">
        <v>59</v>
      </c>
      <c r="E618">
        <v>4</v>
      </c>
      <c r="F618" t="s">
        <v>243</v>
      </c>
      <c r="G618" t="s">
        <v>924</v>
      </c>
      <c r="H618" t="s">
        <v>925</v>
      </c>
      <c r="I618" t="s">
        <v>213</v>
      </c>
      <c r="J618" t="s">
        <v>214</v>
      </c>
      <c r="K618" t="s">
        <v>149</v>
      </c>
      <c r="L618" t="s">
        <v>215</v>
      </c>
      <c r="M618" t="s">
        <v>76</v>
      </c>
      <c r="N618" t="s">
        <v>216</v>
      </c>
      <c r="O618" s="57">
        <v>46240.605520833335</v>
      </c>
      <c r="P618" s="57">
        <v>46242.674467592595</v>
      </c>
      <c r="Q618">
        <v>69360065</v>
      </c>
      <c r="S618">
        <v>146142107611</v>
      </c>
      <c r="T618" t="s">
        <v>2845</v>
      </c>
      <c r="U618" t="s">
        <v>2846</v>
      </c>
      <c r="V618" t="s">
        <v>2847</v>
      </c>
      <c r="Z618">
        <v>109.9217113</v>
      </c>
      <c r="AA618">
        <v>-7.7553115999999997</v>
      </c>
      <c r="AB618" t="s">
        <v>2848</v>
      </c>
      <c r="AC618" t="s">
        <v>237</v>
      </c>
      <c r="AL618" t="s">
        <v>218</v>
      </c>
      <c r="AM618" t="s">
        <v>2565</v>
      </c>
      <c r="AN618" t="s">
        <v>6</v>
      </c>
      <c r="AO618" s="57">
        <v>46181.611122685186</v>
      </c>
      <c r="AP618" s="57">
        <v>46241.541666666664</v>
      </c>
      <c r="AR618" t="s">
        <v>219</v>
      </c>
      <c r="AS618" t="s">
        <v>926</v>
      </c>
      <c r="AT618" t="s">
        <v>231</v>
      </c>
      <c r="AU618">
        <v>20260808</v>
      </c>
      <c r="AV618" t="s">
        <v>222</v>
      </c>
      <c r="AW618" t="s">
        <v>1060</v>
      </c>
      <c r="AX618" t="s">
        <v>223</v>
      </c>
      <c r="BA618" s="57">
        <v>46241.541666666664</v>
      </c>
      <c r="BB618" t="s">
        <v>2565</v>
      </c>
      <c r="BC618">
        <v>2026</v>
      </c>
      <c r="BD618">
        <v>8</v>
      </c>
      <c r="BE618">
        <v>8</v>
      </c>
      <c r="BF618" s="6">
        <f t="shared" si="27"/>
        <v>46242</v>
      </c>
      <c r="BG618">
        <f t="shared" si="28"/>
        <v>0.45833333333575865</v>
      </c>
      <c r="BH618" t="str">
        <f t="shared" si="29"/>
        <v>COMPLY</v>
      </c>
      <c r="BI618" t="e">
        <f>VLOOKUP(H618,Sheet2!$A$1:$B$270,2,FALSE)</f>
        <v>#N/A</v>
      </c>
    </row>
    <row r="619" spans="1:61">
      <c r="A619">
        <v>618</v>
      </c>
      <c r="B619">
        <v>1002518364</v>
      </c>
      <c r="C619">
        <v>3</v>
      </c>
      <c r="D619" t="s">
        <v>38</v>
      </c>
      <c r="E619">
        <v>5</v>
      </c>
      <c r="F619" t="s">
        <v>92</v>
      </c>
      <c r="G619" t="s">
        <v>94</v>
      </c>
      <c r="H619" t="s">
        <v>339</v>
      </c>
      <c r="I619" t="s">
        <v>213</v>
      </c>
      <c r="J619" t="s">
        <v>214</v>
      </c>
      <c r="K619" t="s">
        <v>149</v>
      </c>
      <c r="L619" t="s">
        <v>215</v>
      </c>
      <c r="M619" t="s">
        <v>240</v>
      </c>
      <c r="N619" t="s">
        <v>216</v>
      </c>
      <c r="O619" s="57">
        <v>46244.660381944443</v>
      </c>
      <c r="P619" s="57">
        <v>46244.661122685182</v>
      </c>
      <c r="Q619">
        <v>69362655</v>
      </c>
      <c r="S619">
        <v>152603215873</v>
      </c>
      <c r="T619" t="s">
        <v>6644</v>
      </c>
      <c r="U619" t="s">
        <v>6645</v>
      </c>
      <c r="V619" t="s">
        <v>6646</v>
      </c>
      <c r="Z619">
        <v>111.3357355</v>
      </c>
      <c r="AA619">
        <v>-7.7476133999999997</v>
      </c>
      <c r="AB619" t="s">
        <v>6647</v>
      </c>
      <c r="AC619" t="s">
        <v>237</v>
      </c>
      <c r="AL619" t="s">
        <v>218</v>
      </c>
      <c r="AM619" t="s">
        <v>6648</v>
      </c>
      <c r="AN619" t="s">
        <v>6</v>
      </c>
      <c r="AO619" s="57">
        <v>46303.663252314815</v>
      </c>
      <c r="AP619" s="57">
        <v>46245.541666666664</v>
      </c>
      <c r="AR619" t="s">
        <v>241</v>
      </c>
      <c r="AS619" t="s">
        <v>593</v>
      </c>
      <c r="AT619" t="s">
        <v>231</v>
      </c>
      <c r="AV619" t="s">
        <v>240</v>
      </c>
      <c r="AW619" t="s">
        <v>1056</v>
      </c>
      <c r="AX619" t="s">
        <v>223</v>
      </c>
      <c r="BA619" s="57">
        <v>46245.541666666664</v>
      </c>
      <c r="BB619" t="s">
        <v>6648</v>
      </c>
      <c r="BF619" s="6" t="e">
        <f t="shared" si="27"/>
        <v>#NUM!</v>
      </c>
      <c r="BG619" t="e">
        <f t="shared" si="28"/>
        <v>#NUM!</v>
      </c>
      <c r="BH619" t="e">
        <f t="shared" si="29"/>
        <v>#NUM!</v>
      </c>
      <c r="BI619" t="str">
        <f>VLOOKUP(H619,Sheet2!$A$1:$B$270,2,FALSE)</f>
        <v>MADIUN</v>
      </c>
    </row>
    <row r="620" spans="1:61">
      <c r="A620">
        <v>619</v>
      </c>
      <c r="B620">
        <v>1002514707</v>
      </c>
      <c r="C620">
        <v>3</v>
      </c>
      <c r="D620" t="s">
        <v>42</v>
      </c>
      <c r="E620">
        <v>5</v>
      </c>
      <c r="F620" t="s">
        <v>102</v>
      </c>
      <c r="G620" t="s">
        <v>102</v>
      </c>
      <c r="H620" t="s">
        <v>378</v>
      </c>
      <c r="I620" t="s">
        <v>213</v>
      </c>
      <c r="J620" t="s">
        <v>214</v>
      </c>
      <c r="K620" t="s">
        <v>149</v>
      </c>
      <c r="L620" t="s">
        <v>215</v>
      </c>
      <c r="M620" t="s">
        <v>76</v>
      </c>
      <c r="N620" t="s">
        <v>216</v>
      </c>
      <c r="O620" s="57">
        <v>46241.57912037037</v>
      </c>
      <c r="P620" s="57">
        <v>46241.67659722222</v>
      </c>
      <c r="Q620">
        <v>69360815</v>
      </c>
      <c r="S620">
        <v>152513202840</v>
      </c>
      <c r="T620" t="s">
        <v>5371</v>
      </c>
      <c r="U620" t="s">
        <v>5372</v>
      </c>
      <c r="V620" t="s">
        <v>5373</v>
      </c>
      <c r="Z620">
        <v>113.43891410000001</v>
      </c>
      <c r="AA620">
        <v>-8.1858673</v>
      </c>
      <c r="AB620" t="s">
        <v>5374</v>
      </c>
      <c r="AC620" t="s">
        <v>237</v>
      </c>
      <c r="AL620" t="s">
        <v>218</v>
      </c>
      <c r="AM620" t="s">
        <v>5375</v>
      </c>
      <c r="AN620" t="s">
        <v>6</v>
      </c>
      <c r="AO620" s="57">
        <v>46211.579745370371</v>
      </c>
      <c r="AP620" s="57">
        <v>46242.541666666664</v>
      </c>
      <c r="AR620" t="s">
        <v>219</v>
      </c>
      <c r="AS620" t="s">
        <v>961</v>
      </c>
      <c r="AT620" t="s">
        <v>231</v>
      </c>
      <c r="AU620">
        <v>20260807</v>
      </c>
      <c r="AV620" t="s">
        <v>222</v>
      </c>
      <c r="AW620" t="s">
        <v>1056</v>
      </c>
      <c r="AX620" t="s">
        <v>223</v>
      </c>
      <c r="BA620" s="57">
        <v>46242.541666666664</v>
      </c>
      <c r="BB620" t="s">
        <v>5375</v>
      </c>
      <c r="BC620">
        <v>2026</v>
      </c>
      <c r="BD620">
        <v>8</v>
      </c>
      <c r="BE620">
        <v>7</v>
      </c>
      <c r="BF620" s="6">
        <f t="shared" si="27"/>
        <v>46241</v>
      </c>
      <c r="BG620">
        <f t="shared" si="28"/>
        <v>-1.5416666666642413</v>
      </c>
      <c r="BH620" t="str">
        <f t="shared" si="29"/>
        <v>COMPLY</v>
      </c>
      <c r="BI620" t="str">
        <f>VLOOKUP(H620,Sheet2!$A$1:$B$270,2,FALSE)</f>
        <v>JEMBER</v>
      </c>
    </row>
    <row r="621" spans="1:61">
      <c r="A621">
        <v>620</v>
      </c>
      <c r="B621">
        <v>1002510890</v>
      </c>
      <c r="C621">
        <v>3</v>
      </c>
      <c r="D621" t="s">
        <v>45</v>
      </c>
      <c r="E621">
        <v>5</v>
      </c>
      <c r="F621" t="s">
        <v>211</v>
      </c>
      <c r="G621" t="s">
        <v>112</v>
      </c>
      <c r="H621" t="s">
        <v>269</v>
      </c>
      <c r="I621" t="s">
        <v>213</v>
      </c>
      <c r="J621" t="s">
        <v>214</v>
      </c>
      <c r="K621" t="s">
        <v>149</v>
      </c>
      <c r="L621" t="s">
        <v>215</v>
      </c>
      <c r="M621" t="s">
        <v>571</v>
      </c>
      <c r="N621" t="s">
        <v>216</v>
      </c>
      <c r="O621" s="57">
        <v>46239.617685185185</v>
      </c>
      <c r="P621" s="57">
        <v>46239.617685185185</v>
      </c>
      <c r="Q621">
        <v>69355300</v>
      </c>
      <c r="T621" t="s">
        <v>1229</v>
      </c>
      <c r="V621" t="s">
        <v>1230</v>
      </c>
      <c r="Z621">
        <v>116.08622</v>
      </c>
      <c r="AA621">
        <v>-8.5436499999999995</v>
      </c>
      <c r="AB621" t="s">
        <v>1231</v>
      </c>
      <c r="AC621" t="s">
        <v>237</v>
      </c>
      <c r="AL621" t="s">
        <v>218</v>
      </c>
      <c r="AM621" t="s">
        <v>1232</v>
      </c>
      <c r="AN621" t="s">
        <v>6</v>
      </c>
      <c r="AO621" s="57">
        <v>46150.621377314812</v>
      </c>
      <c r="AP621" s="57">
        <v>46234</v>
      </c>
      <c r="AR621" t="s">
        <v>572</v>
      </c>
      <c r="AS621" t="s">
        <v>220</v>
      </c>
      <c r="AT621" t="s">
        <v>231</v>
      </c>
      <c r="AV621" t="s">
        <v>2849</v>
      </c>
      <c r="AW621" t="s">
        <v>953</v>
      </c>
      <c r="AX621" t="s">
        <v>223</v>
      </c>
      <c r="BA621" s="57">
        <v>46234.416666666664</v>
      </c>
      <c r="BB621" t="s">
        <v>1232</v>
      </c>
      <c r="BF621" s="6" t="e">
        <f t="shared" si="27"/>
        <v>#NUM!</v>
      </c>
      <c r="BG621" t="e">
        <f t="shared" si="28"/>
        <v>#NUM!</v>
      </c>
      <c r="BH621" t="e">
        <f t="shared" si="29"/>
        <v>#NUM!</v>
      </c>
      <c r="BI621" t="str">
        <f>VLOOKUP(H621,Sheet2!$A$1:$B$270,2,FALSE)</f>
        <v>MATARAM</v>
      </c>
    </row>
    <row r="622" spans="1:61">
      <c r="A622">
        <v>621</v>
      </c>
      <c r="B622">
        <v>1002514414</v>
      </c>
      <c r="C622">
        <v>3</v>
      </c>
      <c r="D622" t="s">
        <v>42</v>
      </c>
      <c r="E622">
        <v>5</v>
      </c>
      <c r="F622" t="s">
        <v>102</v>
      </c>
      <c r="G622" t="s">
        <v>100</v>
      </c>
      <c r="H622" t="s">
        <v>284</v>
      </c>
      <c r="I622" t="s">
        <v>213</v>
      </c>
      <c r="J622" t="s">
        <v>214</v>
      </c>
      <c r="K622" t="s">
        <v>149</v>
      </c>
      <c r="L622" t="s">
        <v>215</v>
      </c>
      <c r="M622" t="s">
        <v>76</v>
      </c>
      <c r="N622" t="s">
        <v>216</v>
      </c>
      <c r="O622" s="57">
        <v>46241.491631944446</v>
      </c>
      <c r="P622" s="57">
        <v>46242.644861111112</v>
      </c>
      <c r="Q622">
        <v>69360678</v>
      </c>
      <c r="S622">
        <v>152507225606</v>
      </c>
      <c r="T622" t="s">
        <v>5376</v>
      </c>
      <c r="U622" t="s">
        <v>5377</v>
      </c>
      <c r="V622" t="s">
        <v>5378</v>
      </c>
      <c r="Z622">
        <v>113.81268583238101</v>
      </c>
      <c r="AA622">
        <v>-7.9142809290876599</v>
      </c>
      <c r="AB622" t="s">
        <v>5379</v>
      </c>
      <c r="AC622" t="s">
        <v>217</v>
      </c>
      <c r="AL622" t="s">
        <v>218</v>
      </c>
      <c r="AM622" t="s">
        <v>5380</v>
      </c>
      <c r="AN622" t="s">
        <v>6</v>
      </c>
      <c r="AO622" s="57">
        <v>46211.496574074074</v>
      </c>
      <c r="AP622" s="57">
        <v>46242.333333333336</v>
      </c>
      <c r="AR622" t="s">
        <v>219</v>
      </c>
      <c r="AS622" t="s">
        <v>100</v>
      </c>
      <c r="AT622" t="s">
        <v>231</v>
      </c>
      <c r="AU622">
        <v>20260808</v>
      </c>
      <c r="AV622" t="s">
        <v>222</v>
      </c>
      <c r="AW622" t="s">
        <v>1064</v>
      </c>
      <c r="AX622" t="s">
        <v>223</v>
      </c>
      <c r="BA622" s="57">
        <v>46242.333333333336</v>
      </c>
      <c r="BB622" t="s">
        <v>5380</v>
      </c>
      <c r="BC622">
        <v>2026</v>
      </c>
      <c r="BD622">
        <v>8</v>
      </c>
      <c r="BE622">
        <v>8</v>
      </c>
      <c r="BF622" s="6">
        <f t="shared" si="27"/>
        <v>46242</v>
      </c>
      <c r="BG622">
        <f t="shared" si="28"/>
        <v>-0.33333333333575865</v>
      </c>
      <c r="BH622" t="str">
        <f t="shared" si="29"/>
        <v>COMPLY</v>
      </c>
      <c r="BI622" t="str">
        <f>VLOOKUP(H622,Sheet2!$A$1:$B$270,2,FALSE)</f>
        <v>JEMBER</v>
      </c>
    </row>
    <row r="623" spans="1:61">
      <c r="A623">
        <v>622</v>
      </c>
      <c r="B623">
        <v>1002507761</v>
      </c>
      <c r="C623">
        <v>3</v>
      </c>
      <c r="D623" t="s">
        <v>38</v>
      </c>
      <c r="E623">
        <v>5</v>
      </c>
      <c r="F623" t="s">
        <v>251</v>
      </c>
      <c r="G623" t="s">
        <v>91</v>
      </c>
      <c r="H623" t="s">
        <v>529</v>
      </c>
      <c r="I623" t="s">
        <v>213</v>
      </c>
      <c r="J623" t="s">
        <v>214</v>
      </c>
      <c r="K623" t="s">
        <v>149</v>
      </c>
      <c r="L623" t="s">
        <v>215</v>
      </c>
      <c r="M623" t="s">
        <v>76</v>
      </c>
      <c r="N623" t="s">
        <v>216</v>
      </c>
      <c r="O623" s="57">
        <v>46238.478437500002</v>
      </c>
      <c r="P623" s="57">
        <v>46238.619988425926</v>
      </c>
      <c r="Q623">
        <v>69358143</v>
      </c>
      <c r="S623">
        <v>152705284843</v>
      </c>
      <c r="T623" t="s">
        <v>2850</v>
      </c>
      <c r="U623" t="s">
        <v>2851</v>
      </c>
      <c r="V623" t="s">
        <v>2852</v>
      </c>
      <c r="Z623">
        <v>112.6729254</v>
      </c>
      <c r="AA623">
        <v>-7.9821304</v>
      </c>
      <c r="AB623" t="s">
        <v>2853</v>
      </c>
      <c r="AC623" t="s">
        <v>237</v>
      </c>
      <c r="AL623" t="s">
        <v>218</v>
      </c>
      <c r="AM623" t="s">
        <v>2854</v>
      </c>
      <c r="AN623" t="s">
        <v>6</v>
      </c>
      <c r="AO623" s="57">
        <v>46120.48636574074</v>
      </c>
      <c r="AP623" s="57">
        <v>46239.333333333336</v>
      </c>
      <c r="AR623" t="s">
        <v>219</v>
      </c>
      <c r="AS623" t="s">
        <v>642</v>
      </c>
      <c r="AT623" t="s">
        <v>231</v>
      </c>
      <c r="AU623">
        <v>20260804</v>
      </c>
      <c r="AV623" t="s">
        <v>222</v>
      </c>
      <c r="AW623" t="s">
        <v>1061</v>
      </c>
      <c r="AX623" t="s">
        <v>223</v>
      </c>
      <c r="BA623" s="57">
        <v>46239.333333333336</v>
      </c>
      <c r="BB623" t="s">
        <v>2854</v>
      </c>
      <c r="BC623">
        <v>2026</v>
      </c>
      <c r="BD623">
        <v>8</v>
      </c>
      <c r="BE623">
        <v>4</v>
      </c>
      <c r="BF623" s="6">
        <f t="shared" si="27"/>
        <v>46238</v>
      </c>
      <c r="BG623">
        <f t="shared" si="28"/>
        <v>-1.3333333333357587</v>
      </c>
      <c r="BH623" t="str">
        <f t="shared" si="29"/>
        <v>COMPLY</v>
      </c>
      <c r="BI623" t="str">
        <f>VLOOKUP(H623,Sheet2!$A$1:$B$270,2,FALSE)</f>
        <v>MALANG</v>
      </c>
    </row>
    <row r="624" spans="1:61">
      <c r="A624">
        <v>623</v>
      </c>
      <c r="B624">
        <v>1002507331</v>
      </c>
      <c r="C624">
        <v>3</v>
      </c>
      <c r="D624" t="s">
        <v>42</v>
      </c>
      <c r="E624">
        <v>5</v>
      </c>
      <c r="F624" t="s">
        <v>106</v>
      </c>
      <c r="G624" t="s">
        <v>106</v>
      </c>
      <c r="H624" t="s">
        <v>347</v>
      </c>
      <c r="I624" t="s">
        <v>213</v>
      </c>
      <c r="J624" t="s">
        <v>214</v>
      </c>
      <c r="K624" t="s">
        <v>149</v>
      </c>
      <c r="M624" t="s">
        <v>76</v>
      </c>
      <c r="N624" t="s">
        <v>216</v>
      </c>
      <c r="O624" s="57">
        <v>46238.429872685185</v>
      </c>
      <c r="P624" s="57">
        <v>46239.596319444441</v>
      </c>
      <c r="Q624">
        <v>69358043</v>
      </c>
      <c r="S624">
        <v>152729256676</v>
      </c>
      <c r="T624" t="s">
        <v>2855</v>
      </c>
      <c r="U624" t="s">
        <v>2856</v>
      </c>
      <c r="V624" t="s">
        <v>2857</v>
      </c>
      <c r="Z624">
        <v>112.9044373</v>
      </c>
      <c r="AA624">
        <v>-7.6474829</v>
      </c>
      <c r="AB624" t="s">
        <v>2858</v>
      </c>
      <c r="AC624" t="s">
        <v>230</v>
      </c>
      <c r="AL624" t="s">
        <v>218</v>
      </c>
      <c r="AM624" t="s">
        <v>2859</v>
      </c>
      <c r="AN624" t="s">
        <v>6</v>
      </c>
      <c r="AO624" s="57">
        <v>46120.434398148151</v>
      </c>
      <c r="AP624" s="57">
        <v>46239.541666666664</v>
      </c>
      <c r="AR624" t="s">
        <v>219</v>
      </c>
      <c r="AS624" t="s">
        <v>106</v>
      </c>
      <c r="AT624" t="s">
        <v>231</v>
      </c>
      <c r="AU624">
        <v>20260805</v>
      </c>
      <c r="AV624" t="s">
        <v>222</v>
      </c>
      <c r="AW624" t="s">
        <v>566</v>
      </c>
      <c r="AX624" t="s">
        <v>223</v>
      </c>
      <c r="BA624" s="57">
        <v>46239.541666666664</v>
      </c>
      <c r="BB624" t="s">
        <v>2859</v>
      </c>
      <c r="BC624">
        <v>2026</v>
      </c>
      <c r="BD624">
        <v>8</v>
      </c>
      <c r="BE624">
        <v>5</v>
      </c>
      <c r="BF624" s="6">
        <f t="shared" si="27"/>
        <v>46239</v>
      </c>
      <c r="BG624">
        <f t="shared" si="28"/>
        <v>-0.54166666666424135</v>
      </c>
      <c r="BH624" t="str">
        <f t="shared" si="29"/>
        <v>COMPLY</v>
      </c>
      <c r="BI624" t="str">
        <f>VLOOKUP(H624,Sheet2!$A$1:$B$270,2,FALSE)</f>
        <v>PASURUAN</v>
      </c>
    </row>
    <row r="625" spans="1:61">
      <c r="A625">
        <v>624</v>
      </c>
      <c r="B625">
        <v>1002514788</v>
      </c>
      <c r="C625">
        <v>3</v>
      </c>
      <c r="D625" t="s">
        <v>55</v>
      </c>
      <c r="E625">
        <v>5</v>
      </c>
      <c r="F625" t="s">
        <v>267</v>
      </c>
      <c r="G625" t="s">
        <v>125</v>
      </c>
      <c r="H625" t="s">
        <v>417</v>
      </c>
      <c r="I625" t="s">
        <v>213</v>
      </c>
      <c r="J625" t="s">
        <v>214</v>
      </c>
      <c r="K625" t="s">
        <v>149</v>
      </c>
      <c r="M625" t="s">
        <v>76</v>
      </c>
      <c r="N625" t="s">
        <v>216</v>
      </c>
      <c r="O625" s="57">
        <v>46241.593912037039</v>
      </c>
      <c r="P625" s="57">
        <v>46243.813842592594</v>
      </c>
      <c r="Q625">
        <v>69360823</v>
      </c>
      <c r="S625">
        <v>152433910085</v>
      </c>
      <c r="T625" t="s">
        <v>5381</v>
      </c>
      <c r="U625" t="s">
        <v>5382</v>
      </c>
      <c r="V625" t="s">
        <v>5383</v>
      </c>
      <c r="Z625">
        <v>112.44517399999999</v>
      </c>
      <c r="AA625">
        <v>-7.0943082000000004</v>
      </c>
      <c r="AB625" t="s">
        <v>5384</v>
      </c>
      <c r="AC625" t="s">
        <v>293</v>
      </c>
      <c r="AL625" t="s">
        <v>218</v>
      </c>
      <c r="AM625" t="s">
        <v>5385</v>
      </c>
      <c r="AN625" t="s">
        <v>6</v>
      </c>
      <c r="AO625" s="57">
        <v>46211.601087962961</v>
      </c>
      <c r="AP625" s="57">
        <v>46243.416666666664</v>
      </c>
      <c r="AR625" t="s">
        <v>219</v>
      </c>
      <c r="AS625" t="s">
        <v>125</v>
      </c>
      <c r="AT625" t="s">
        <v>231</v>
      </c>
      <c r="AU625">
        <v>20260809</v>
      </c>
      <c r="AV625" t="s">
        <v>222</v>
      </c>
      <c r="AW625" t="s">
        <v>565</v>
      </c>
      <c r="AX625" t="s">
        <v>223</v>
      </c>
      <c r="BA625" s="57">
        <v>46243.416666666664</v>
      </c>
      <c r="BB625" t="s">
        <v>5385</v>
      </c>
      <c r="BC625">
        <v>2026</v>
      </c>
      <c r="BD625">
        <v>8</v>
      </c>
      <c r="BE625">
        <v>9</v>
      </c>
      <c r="BF625" s="6">
        <f t="shared" si="27"/>
        <v>46243</v>
      </c>
      <c r="BG625">
        <f t="shared" si="28"/>
        <v>-0.41666666666424135</v>
      </c>
      <c r="BH625" t="str">
        <f t="shared" si="29"/>
        <v>COMPLY</v>
      </c>
      <c r="BI625" t="str">
        <f>VLOOKUP(H625,Sheet2!$A$1:$B$270,2,FALSE)</f>
        <v>GRESIK</v>
      </c>
    </row>
    <row r="626" spans="1:61">
      <c r="A626">
        <v>625</v>
      </c>
      <c r="B626">
        <v>1002513464</v>
      </c>
      <c r="C626">
        <v>3</v>
      </c>
      <c r="D626" t="s">
        <v>38</v>
      </c>
      <c r="E626">
        <v>5</v>
      </c>
      <c r="F626" t="s">
        <v>92</v>
      </c>
      <c r="G626" t="s">
        <v>92</v>
      </c>
      <c r="H626" t="s">
        <v>257</v>
      </c>
      <c r="I626" t="s">
        <v>213</v>
      </c>
      <c r="J626" t="s">
        <v>214</v>
      </c>
      <c r="K626" t="s">
        <v>149</v>
      </c>
      <c r="L626" t="s">
        <v>215</v>
      </c>
      <c r="M626" t="s">
        <v>76</v>
      </c>
      <c r="N626" t="s">
        <v>216</v>
      </c>
      <c r="O626" s="57">
        <v>46240.793078703704</v>
      </c>
      <c r="P626" s="57">
        <v>46241.687280092592</v>
      </c>
      <c r="Q626">
        <v>69360347</v>
      </c>
      <c r="S626">
        <v>152631206949</v>
      </c>
      <c r="T626" t="s">
        <v>2860</v>
      </c>
      <c r="U626" t="s">
        <v>5386</v>
      </c>
      <c r="V626" t="s">
        <v>2861</v>
      </c>
      <c r="Z626">
        <v>111.42734299999999</v>
      </c>
      <c r="AA626">
        <v>-7.5500769999999999</v>
      </c>
      <c r="AB626" t="s">
        <v>2862</v>
      </c>
      <c r="AC626" t="s">
        <v>237</v>
      </c>
      <c r="AL626" t="s">
        <v>218</v>
      </c>
      <c r="AM626" t="s">
        <v>2145</v>
      </c>
      <c r="AN626" t="s">
        <v>6</v>
      </c>
      <c r="AO626" s="57">
        <v>46181.79886574074</v>
      </c>
      <c r="AP626" s="57">
        <v>46241.625</v>
      </c>
      <c r="AR626" t="s">
        <v>219</v>
      </c>
      <c r="AS626" t="s">
        <v>604</v>
      </c>
      <c r="AT626" t="s">
        <v>231</v>
      </c>
      <c r="AU626">
        <v>20260807</v>
      </c>
      <c r="AV626" t="s">
        <v>222</v>
      </c>
      <c r="AW626" t="s">
        <v>1056</v>
      </c>
      <c r="AX626" t="s">
        <v>223</v>
      </c>
      <c r="BA626" s="57">
        <v>46241.625</v>
      </c>
      <c r="BB626" t="s">
        <v>2145</v>
      </c>
      <c r="BC626">
        <v>2026</v>
      </c>
      <c r="BD626">
        <v>8</v>
      </c>
      <c r="BE626">
        <v>7</v>
      </c>
      <c r="BF626" s="6">
        <f t="shared" si="27"/>
        <v>46241</v>
      </c>
      <c r="BG626">
        <f t="shared" si="28"/>
        <v>-0.625</v>
      </c>
      <c r="BH626" t="str">
        <f t="shared" si="29"/>
        <v>COMPLY</v>
      </c>
      <c r="BI626" t="str">
        <f>VLOOKUP(H626,Sheet2!$A$1:$B$270,2,FALSE)</f>
        <v>MADIUN</v>
      </c>
    </row>
    <row r="627" spans="1:61">
      <c r="A627">
        <v>626</v>
      </c>
      <c r="B627">
        <v>1002513051</v>
      </c>
      <c r="C627">
        <v>3</v>
      </c>
      <c r="D627" t="s">
        <v>51</v>
      </c>
      <c r="E627">
        <v>4</v>
      </c>
      <c r="F627" t="s">
        <v>275</v>
      </c>
      <c r="G627" t="s">
        <v>297</v>
      </c>
      <c r="H627" t="s">
        <v>1089</v>
      </c>
      <c r="I627" t="s">
        <v>213</v>
      </c>
      <c r="J627" t="s">
        <v>214</v>
      </c>
      <c r="K627" t="s">
        <v>149</v>
      </c>
      <c r="M627" t="s">
        <v>76</v>
      </c>
      <c r="N627" t="s">
        <v>216</v>
      </c>
      <c r="O627" s="57">
        <v>46240.669791666667</v>
      </c>
      <c r="P627" s="57">
        <v>46240.838634259257</v>
      </c>
      <c r="Q627">
        <v>69359310</v>
      </c>
      <c r="S627">
        <v>141571105598</v>
      </c>
      <c r="T627" t="s">
        <v>1781</v>
      </c>
      <c r="U627" t="s">
        <v>2863</v>
      </c>
      <c r="V627" t="s">
        <v>2864</v>
      </c>
      <c r="Z627">
        <v>111.200972100996</v>
      </c>
      <c r="AA627">
        <v>-6.7138903372497802</v>
      </c>
      <c r="AB627" t="s">
        <v>1784</v>
      </c>
      <c r="AC627" t="s">
        <v>292</v>
      </c>
      <c r="AL627" t="s">
        <v>218</v>
      </c>
      <c r="AM627" t="s">
        <v>2865</v>
      </c>
      <c r="AN627" t="s">
        <v>6</v>
      </c>
      <c r="AO627" s="57">
        <v>46181.673981481479</v>
      </c>
      <c r="AR627" t="s">
        <v>219</v>
      </c>
      <c r="AS627" t="s">
        <v>220</v>
      </c>
      <c r="AT627" t="s">
        <v>231</v>
      </c>
      <c r="AU627">
        <v>20260806</v>
      </c>
      <c r="AV627" t="s">
        <v>222</v>
      </c>
      <c r="AW627" t="s">
        <v>566</v>
      </c>
      <c r="AX627" t="s">
        <v>223</v>
      </c>
      <c r="BA627" s="57">
        <v>46240.291666666664</v>
      </c>
      <c r="BB627" t="s">
        <v>2865</v>
      </c>
      <c r="BC627">
        <v>2026</v>
      </c>
      <c r="BD627">
        <v>8</v>
      </c>
      <c r="BE627">
        <v>6</v>
      </c>
      <c r="BF627" s="6">
        <f t="shared" si="27"/>
        <v>46240</v>
      </c>
      <c r="BG627">
        <f t="shared" si="28"/>
        <v>-0.29166666666424135</v>
      </c>
      <c r="BH627" t="str">
        <f t="shared" si="29"/>
        <v>COMPLY</v>
      </c>
      <c r="BI627" t="e">
        <f>VLOOKUP(H627,Sheet2!$A$1:$B$270,2,FALSE)</f>
        <v>#N/A</v>
      </c>
    </row>
    <row r="628" spans="1:61">
      <c r="A628">
        <v>627</v>
      </c>
      <c r="B628">
        <v>1002518294</v>
      </c>
      <c r="C628">
        <v>3</v>
      </c>
      <c r="D628" t="s">
        <v>34</v>
      </c>
      <c r="E628">
        <v>5</v>
      </c>
      <c r="F628" t="s">
        <v>580</v>
      </c>
      <c r="G628" t="s">
        <v>79</v>
      </c>
      <c r="H628" t="s">
        <v>473</v>
      </c>
      <c r="I628" t="s">
        <v>213</v>
      </c>
      <c r="J628" t="s">
        <v>214</v>
      </c>
      <c r="K628" t="s">
        <v>149</v>
      </c>
      <c r="M628" t="s">
        <v>559</v>
      </c>
      <c r="N628" t="s">
        <v>216</v>
      </c>
      <c r="O628" s="57">
        <v>46244.647638888891</v>
      </c>
      <c r="P628" s="57">
        <v>46244.785833333335</v>
      </c>
      <c r="Q628">
        <v>69362644</v>
      </c>
      <c r="S628">
        <v>172407213925</v>
      </c>
      <c r="T628" t="s">
        <v>6649</v>
      </c>
      <c r="U628" t="s">
        <v>6650</v>
      </c>
      <c r="Z628">
        <v>115.3084132</v>
      </c>
      <c r="AA628">
        <v>-8.5483568000000005</v>
      </c>
      <c r="AB628" t="s">
        <v>6651</v>
      </c>
      <c r="AC628" t="s">
        <v>230</v>
      </c>
      <c r="AO628" s="57">
        <v>46303.652731481481</v>
      </c>
      <c r="AR628" t="s">
        <v>6</v>
      </c>
      <c r="AS628" t="s">
        <v>79</v>
      </c>
      <c r="AT628" t="s">
        <v>231</v>
      </c>
      <c r="AV628" t="s">
        <v>1157</v>
      </c>
      <c r="AW628" t="s">
        <v>566</v>
      </c>
      <c r="AX628" t="s">
        <v>223</v>
      </c>
      <c r="BF628" s="6" t="e">
        <f t="shared" si="27"/>
        <v>#NUM!</v>
      </c>
      <c r="BG628" t="e">
        <f t="shared" si="28"/>
        <v>#NUM!</v>
      </c>
      <c r="BH628" t="e">
        <f t="shared" si="29"/>
        <v>#NUM!</v>
      </c>
      <c r="BI628" t="str">
        <f>VLOOKUP(H628,Sheet2!$A$1:$B$270,2,FALSE)</f>
        <v>GIANYAR</v>
      </c>
    </row>
    <row r="629" spans="1:61">
      <c r="A629">
        <v>628</v>
      </c>
      <c r="B629">
        <v>1002504815</v>
      </c>
      <c r="C629">
        <v>3</v>
      </c>
      <c r="D629" t="s">
        <v>49</v>
      </c>
      <c r="E629">
        <v>4</v>
      </c>
      <c r="F629" t="s">
        <v>247</v>
      </c>
      <c r="G629" t="s">
        <v>248</v>
      </c>
      <c r="H629" t="s">
        <v>1013</v>
      </c>
      <c r="I629" t="s">
        <v>213</v>
      </c>
      <c r="J629" t="s">
        <v>214</v>
      </c>
      <c r="K629" t="s">
        <v>149</v>
      </c>
      <c r="L629" t="s">
        <v>215</v>
      </c>
      <c r="M629" t="s">
        <v>582</v>
      </c>
      <c r="N629" t="s">
        <v>216</v>
      </c>
      <c r="O629" s="57">
        <v>46235.682592592595</v>
      </c>
      <c r="P629" s="57">
        <v>46238.4530787037</v>
      </c>
      <c r="Q629">
        <v>69356840</v>
      </c>
      <c r="S629">
        <v>146422108899</v>
      </c>
      <c r="T629" t="s">
        <v>2170</v>
      </c>
      <c r="U629" t="s">
        <v>2866</v>
      </c>
      <c r="V629" t="s">
        <v>2867</v>
      </c>
      <c r="Z629">
        <v>110.427595</v>
      </c>
      <c r="AA629">
        <v>-7.0173350000000001</v>
      </c>
      <c r="AB629" t="s">
        <v>2173</v>
      </c>
      <c r="AC629" t="s">
        <v>237</v>
      </c>
      <c r="AL629" t="s">
        <v>218</v>
      </c>
      <c r="AM629" t="s">
        <v>2868</v>
      </c>
      <c r="AN629" t="s">
        <v>6</v>
      </c>
      <c r="AO629" s="57">
        <v>46030.68409722222</v>
      </c>
      <c r="AP629" s="57">
        <v>46236.541666666664</v>
      </c>
      <c r="AR629" t="s">
        <v>14</v>
      </c>
      <c r="AS629" t="s">
        <v>220</v>
      </c>
      <c r="AT629" t="s">
        <v>231</v>
      </c>
      <c r="AV629" t="s">
        <v>2869</v>
      </c>
      <c r="AW629" t="s">
        <v>1064</v>
      </c>
      <c r="AX629" t="s">
        <v>223</v>
      </c>
      <c r="BA629" s="57">
        <v>46236.541666666664</v>
      </c>
      <c r="BB629" t="s">
        <v>2868</v>
      </c>
      <c r="BF629" s="6" t="e">
        <f t="shared" si="27"/>
        <v>#NUM!</v>
      </c>
      <c r="BG629" t="e">
        <f t="shared" si="28"/>
        <v>#NUM!</v>
      </c>
      <c r="BH629" t="e">
        <f t="shared" si="29"/>
        <v>#NUM!</v>
      </c>
      <c r="BI629" t="e">
        <f>VLOOKUP(H629,Sheet2!$A$1:$B$270,2,FALSE)</f>
        <v>#N/A</v>
      </c>
    </row>
    <row r="630" spans="1:61">
      <c r="A630">
        <v>629</v>
      </c>
      <c r="B630">
        <v>1002507259</v>
      </c>
      <c r="C630">
        <v>3</v>
      </c>
      <c r="D630" t="s">
        <v>45</v>
      </c>
      <c r="E630">
        <v>5</v>
      </c>
      <c r="F630" t="s">
        <v>113</v>
      </c>
      <c r="G630" t="s">
        <v>117</v>
      </c>
      <c r="H630" t="s">
        <v>423</v>
      </c>
      <c r="I630" t="s">
        <v>213</v>
      </c>
      <c r="J630" t="s">
        <v>214</v>
      </c>
      <c r="K630" t="s">
        <v>149</v>
      </c>
      <c r="L630" t="s">
        <v>215</v>
      </c>
      <c r="M630" t="s">
        <v>571</v>
      </c>
      <c r="N630" t="s">
        <v>216</v>
      </c>
      <c r="O630" s="57">
        <v>46238.4218287037</v>
      </c>
      <c r="P630" s="57">
        <v>46238.421840277777</v>
      </c>
      <c r="Q630">
        <v>69355302</v>
      </c>
      <c r="T630" t="s">
        <v>1224</v>
      </c>
      <c r="V630" t="s">
        <v>1225</v>
      </c>
      <c r="Z630">
        <v>122.93213799999999</v>
      </c>
      <c r="AA630">
        <v>-8.3319700000000001</v>
      </c>
      <c r="AB630" t="s">
        <v>1226</v>
      </c>
      <c r="AC630" t="s">
        <v>237</v>
      </c>
      <c r="AL630" t="s">
        <v>218</v>
      </c>
      <c r="AM630" t="s">
        <v>1160</v>
      </c>
      <c r="AN630" t="s">
        <v>6</v>
      </c>
      <c r="AO630" s="57">
        <v>46120.423993055556</v>
      </c>
      <c r="AP630" s="57">
        <v>46234</v>
      </c>
      <c r="AR630" t="s">
        <v>572</v>
      </c>
      <c r="AS630" t="s">
        <v>220</v>
      </c>
      <c r="AT630" t="s">
        <v>221</v>
      </c>
      <c r="AV630" t="s">
        <v>2870</v>
      </c>
      <c r="AW630" t="s">
        <v>1009</v>
      </c>
      <c r="AX630" t="s">
        <v>223</v>
      </c>
      <c r="BA630" s="57">
        <v>46234.541666666664</v>
      </c>
      <c r="BB630" t="s">
        <v>1160</v>
      </c>
      <c r="BF630" s="6" t="e">
        <f t="shared" si="27"/>
        <v>#NUM!</v>
      </c>
      <c r="BG630" t="e">
        <f t="shared" si="28"/>
        <v>#NUM!</v>
      </c>
      <c r="BH630" t="e">
        <f t="shared" si="29"/>
        <v>#NUM!</v>
      </c>
      <c r="BI630" t="str">
        <f>VLOOKUP(H630,Sheet2!$A$1:$B$270,2,FALSE)</f>
        <v>MAUMERE</v>
      </c>
    </row>
    <row r="631" spans="1:61">
      <c r="A631">
        <v>630</v>
      </c>
      <c r="B631">
        <v>1002517354</v>
      </c>
      <c r="C631">
        <v>3</v>
      </c>
      <c r="D631" t="s">
        <v>42</v>
      </c>
      <c r="E631">
        <v>5</v>
      </c>
      <c r="F631" t="s">
        <v>102</v>
      </c>
      <c r="G631" t="s">
        <v>102</v>
      </c>
      <c r="H631" t="s">
        <v>378</v>
      </c>
      <c r="I631" t="s">
        <v>213</v>
      </c>
      <c r="J631" t="s">
        <v>214</v>
      </c>
      <c r="K631" t="s">
        <v>149</v>
      </c>
      <c r="M631" t="s">
        <v>76</v>
      </c>
      <c r="N631" t="s">
        <v>216</v>
      </c>
      <c r="O631" s="57">
        <v>46244.464548611111</v>
      </c>
      <c r="P631" s="57">
        <v>46244.70689814815</v>
      </c>
      <c r="Q631">
        <v>69360737</v>
      </c>
      <c r="S631">
        <v>152513202841</v>
      </c>
      <c r="T631" t="s">
        <v>4717</v>
      </c>
      <c r="U631" t="s">
        <v>6652</v>
      </c>
      <c r="V631" t="s">
        <v>6653</v>
      </c>
      <c r="Z631">
        <v>113.4261643</v>
      </c>
      <c r="AA631">
        <v>-8.2553830999999995</v>
      </c>
      <c r="AB631" t="s">
        <v>4720</v>
      </c>
      <c r="AC631" t="s">
        <v>217</v>
      </c>
      <c r="AL631" t="s">
        <v>218</v>
      </c>
      <c r="AM631" t="s">
        <v>6654</v>
      </c>
      <c r="AN631" t="s">
        <v>6</v>
      </c>
      <c r="AO631" s="57">
        <v>46303.465555555558</v>
      </c>
      <c r="AR631" t="s">
        <v>219</v>
      </c>
      <c r="AS631" t="s">
        <v>961</v>
      </c>
      <c r="AT631" t="s">
        <v>231</v>
      </c>
      <c r="AU631">
        <v>20260810</v>
      </c>
      <c r="AV631" t="s">
        <v>222</v>
      </c>
      <c r="AW631" t="s">
        <v>606</v>
      </c>
      <c r="AX631" t="s">
        <v>223</v>
      </c>
      <c r="BA631" s="57">
        <v>46244.291666666664</v>
      </c>
      <c r="BB631" t="s">
        <v>6654</v>
      </c>
      <c r="BC631">
        <v>2026</v>
      </c>
      <c r="BD631">
        <v>8</v>
      </c>
      <c r="BE631">
        <v>10</v>
      </c>
      <c r="BF631" s="6">
        <f t="shared" si="27"/>
        <v>46244</v>
      </c>
      <c r="BG631">
        <f t="shared" si="28"/>
        <v>-0.29166666666424135</v>
      </c>
      <c r="BH631" t="str">
        <f t="shared" si="29"/>
        <v>COMPLY</v>
      </c>
      <c r="BI631" t="str">
        <f>VLOOKUP(H631,Sheet2!$A$1:$B$270,2,FALSE)</f>
        <v>JEMBER</v>
      </c>
    </row>
    <row r="632" spans="1:61">
      <c r="A632">
        <v>631</v>
      </c>
      <c r="B632">
        <v>1002505634</v>
      </c>
      <c r="C632">
        <v>3</v>
      </c>
      <c r="D632" t="s">
        <v>45</v>
      </c>
      <c r="E632">
        <v>5</v>
      </c>
      <c r="F632" t="s">
        <v>211</v>
      </c>
      <c r="G632" t="s">
        <v>116</v>
      </c>
      <c r="H632" t="s">
        <v>274</v>
      </c>
      <c r="I632" t="s">
        <v>213</v>
      </c>
      <c r="J632" t="s">
        <v>214</v>
      </c>
      <c r="K632" t="s">
        <v>149</v>
      </c>
      <c r="M632" t="s">
        <v>614</v>
      </c>
      <c r="N632" t="s">
        <v>216</v>
      </c>
      <c r="O632" s="57">
        <v>46237.402141203704</v>
      </c>
      <c r="P632" s="57">
        <v>46242.755150462966</v>
      </c>
      <c r="Q632">
        <v>69357254</v>
      </c>
      <c r="S632">
        <v>172604214070</v>
      </c>
      <c r="T632" t="s">
        <v>2871</v>
      </c>
      <c r="U632" t="s">
        <v>2872</v>
      </c>
      <c r="Z632">
        <v>116.039919</v>
      </c>
      <c r="AA632">
        <v>-8.3536099999999998</v>
      </c>
      <c r="AB632" t="s">
        <v>2873</v>
      </c>
      <c r="AC632" t="s">
        <v>293</v>
      </c>
      <c r="AO632" s="57">
        <v>46089.402928240743</v>
      </c>
      <c r="AR632" t="s">
        <v>5</v>
      </c>
      <c r="AS632" t="s">
        <v>957</v>
      </c>
      <c r="AT632" t="s">
        <v>231</v>
      </c>
      <c r="AV632" t="s">
        <v>2874</v>
      </c>
      <c r="AW632" t="s">
        <v>566</v>
      </c>
      <c r="AX632" t="s">
        <v>223</v>
      </c>
      <c r="BF632" s="6" t="e">
        <f t="shared" si="27"/>
        <v>#NUM!</v>
      </c>
      <c r="BG632" t="e">
        <f t="shared" si="28"/>
        <v>#NUM!</v>
      </c>
      <c r="BH632" t="e">
        <f t="shared" si="29"/>
        <v>#NUM!</v>
      </c>
      <c r="BI632" t="str">
        <f>VLOOKUP(H632,Sheet2!$A$1:$B$270,2,FALSE)</f>
        <v>SELONG</v>
      </c>
    </row>
    <row r="633" spans="1:61">
      <c r="A633">
        <v>632</v>
      </c>
      <c r="B633">
        <v>1002513953</v>
      </c>
      <c r="C633">
        <v>3</v>
      </c>
      <c r="D633" t="s">
        <v>49</v>
      </c>
      <c r="E633">
        <v>4</v>
      </c>
      <c r="F633" t="s">
        <v>247</v>
      </c>
      <c r="G633" t="s">
        <v>326</v>
      </c>
      <c r="H633" t="s">
        <v>972</v>
      </c>
      <c r="I633" t="s">
        <v>213</v>
      </c>
      <c r="J633" t="s">
        <v>214</v>
      </c>
      <c r="K633" t="s">
        <v>149</v>
      </c>
      <c r="L633" t="s">
        <v>215</v>
      </c>
      <c r="M633" t="s">
        <v>76</v>
      </c>
      <c r="N633" t="s">
        <v>216</v>
      </c>
      <c r="O633" s="57">
        <v>46241.412453703706</v>
      </c>
      <c r="P633" s="57">
        <v>46241.910324074073</v>
      </c>
      <c r="Q633">
        <v>69360509</v>
      </c>
      <c r="S633">
        <v>141411101909</v>
      </c>
      <c r="T633" t="s">
        <v>5387</v>
      </c>
      <c r="U633" t="s">
        <v>5388</v>
      </c>
      <c r="V633" t="s">
        <v>5389</v>
      </c>
      <c r="Z633">
        <v>110.385673977434</v>
      </c>
      <c r="AA633">
        <v>-7.2096624873537403</v>
      </c>
      <c r="AB633" t="s">
        <v>5390</v>
      </c>
      <c r="AC633" t="s">
        <v>217</v>
      </c>
      <c r="AL633" t="s">
        <v>218</v>
      </c>
      <c r="AM633" t="s">
        <v>5391</v>
      </c>
      <c r="AN633" t="s">
        <v>6</v>
      </c>
      <c r="AO633" s="57">
        <v>46211.413402777776</v>
      </c>
      <c r="AP633" s="57">
        <v>46243.333333333336</v>
      </c>
      <c r="AR633" t="s">
        <v>219</v>
      </c>
      <c r="AS633" t="s">
        <v>613</v>
      </c>
      <c r="AT633" t="s">
        <v>231</v>
      </c>
      <c r="AU633">
        <v>20260807</v>
      </c>
      <c r="AV633" t="s">
        <v>222</v>
      </c>
      <c r="AW633" t="s">
        <v>1058</v>
      </c>
      <c r="AX633" t="s">
        <v>223</v>
      </c>
      <c r="BA633" s="57">
        <v>46243.333333333336</v>
      </c>
      <c r="BB633" t="s">
        <v>5391</v>
      </c>
      <c r="BC633">
        <v>2026</v>
      </c>
      <c r="BD633">
        <v>8</v>
      </c>
      <c r="BE633">
        <v>7</v>
      </c>
      <c r="BF633" s="6">
        <f t="shared" si="27"/>
        <v>46241</v>
      </c>
      <c r="BG633">
        <f t="shared" si="28"/>
        <v>-2.3333333333357587</v>
      </c>
      <c r="BH633" t="str">
        <f t="shared" si="29"/>
        <v>COMPLY</v>
      </c>
      <c r="BI633" t="e">
        <f>VLOOKUP(H633,Sheet2!$A$1:$B$270,2,FALSE)</f>
        <v>#N/A</v>
      </c>
    </row>
    <row r="634" spans="1:61">
      <c r="A634">
        <v>633</v>
      </c>
      <c r="B634">
        <v>1002507732</v>
      </c>
      <c r="C634">
        <v>3</v>
      </c>
      <c r="D634" t="s">
        <v>38</v>
      </c>
      <c r="E634">
        <v>5</v>
      </c>
      <c r="F634" t="s">
        <v>251</v>
      </c>
      <c r="G634" t="s">
        <v>91</v>
      </c>
      <c r="H634" t="s">
        <v>448</v>
      </c>
      <c r="I634" t="s">
        <v>213</v>
      </c>
      <c r="J634" t="s">
        <v>214</v>
      </c>
      <c r="K634" t="s">
        <v>149</v>
      </c>
      <c r="L634" t="s">
        <v>215</v>
      </c>
      <c r="M634" t="s">
        <v>76</v>
      </c>
      <c r="N634" t="s">
        <v>216</v>
      </c>
      <c r="O634" s="57">
        <v>46238.474259259259</v>
      </c>
      <c r="P634" s="57">
        <v>46238.768090277779</v>
      </c>
      <c r="Q634">
        <v>69358135</v>
      </c>
      <c r="S634">
        <v>152708209564</v>
      </c>
      <c r="T634" t="s">
        <v>1162</v>
      </c>
      <c r="U634" t="s">
        <v>2875</v>
      </c>
      <c r="V634" t="s">
        <v>2876</v>
      </c>
      <c r="Z634">
        <v>112.6371169</v>
      </c>
      <c r="AA634">
        <v>-8.0388505000000006</v>
      </c>
      <c r="AB634" t="s">
        <v>2877</v>
      </c>
      <c r="AC634" t="s">
        <v>237</v>
      </c>
      <c r="AL634" t="s">
        <v>218</v>
      </c>
      <c r="AM634" t="s">
        <v>2878</v>
      </c>
      <c r="AN634" t="s">
        <v>6</v>
      </c>
      <c r="AO634" s="57">
        <v>46120.476157407407</v>
      </c>
      <c r="AP634" s="57">
        <v>46239.625</v>
      </c>
      <c r="AR634" t="s">
        <v>219</v>
      </c>
      <c r="AS634" t="s">
        <v>642</v>
      </c>
      <c r="AT634" t="s">
        <v>231</v>
      </c>
      <c r="AU634">
        <v>20260804</v>
      </c>
      <c r="AV634" t="s">
        <v>222</v>
      </c>
      <c r="AW634" t="s">
        <v>1070</v>
      </c>
      <c r="AX634" t="s">
        <v>223</v>
      </c>
      <c r="BA634" s="57">
        <v>46239.625</v>
      </c>
      <c r="BB634" t="s">
        <v>2878</v>
      </c>
      <c r="BC634">
        <v>2026</v>
      </c>
      <c r="BD634">
        <v>8</v>
      </c>
      <c r="BE634">
        <v>4</v>
      </c>
      <c r="BF634" s="6">
        <f t="shared" si="27"/>
        <v>46238</v>
      </c>
      <c r="BG634">
        <f t="shared" si="28"/>
        <v>-1.625</v>
      </c>
      <c r="BH634" t="str">
        <f t="shared" si="29"/>
        <v>COMPLY</v>
      </c>
      <c r="BI634" t="str">
        <f>VLOOKUP(H634,Sheet2!$A$1:$B$270,2,FALSE)</f>
        <v>MALANG</v>
      </c>
    </row>
    <row r="635" spans="1:61">
      <c r="A635">
        <v>634</v>
      </c>
      <c r="B635">
        <v>1002516443</v>
      </c>
      <c r="C635">
        <v>3</v>
      </c>
      <c r="D635" t="s">
        <v>59</v>
      </c>
      <c r="E635">
        <v>4</v>
      </c>
      <c r="F635" t="s">
        <v>573</v>
      </c>
      <c r="G635" t="s">
        <v>929</v>
      </c>
      <c r="H635" t="s">
        <v>958</v>
      </c>
      <c r="I635" t="s">
        <v>213</v>
      </c>
      <c r="J635" t="s">
        <v>214</v>
      </c>
      <c r="K635" t="s">
        <v>149</v>
      </c>
      <c r="L635" t="s">
        <v>215</v>
      </c>
      <c r="M635" t="s">
        <v>240</v>
      </c>
      <c r="N635" t="s">
        <v>216</v>
      </c>
      <c r="O635" s="57">
        <v>46243.503425925926</v>
      </c>
      <c r="P635" s="57">
        <v>46243.504178240742</v>
      </c>
      <c r="Q635">
        <v>69361817</v>
      </c>
      <c r="S635">
        <v>146129128559</v>
      </c>
      <c r="T635" t="s">
        <v>5392</v>
      </c>
      <c r="U635" t="s">
        <v>5393</v>
      </c>
      <c r="V635" t="s">
        <v>5394</v>
      </c>
      <c r="Z635">
        <v>110.40861099999999</v>
      </c>
      <c r="AA635">
        <v>-7.8619719999999997</v>
      </c>
      <c r="AB635" t="s">
        <v>5395</v>
      </c>
      <c r="AC635" t="s">
        <v>237</v>
      </c>
      <c r="AL635" t="s">
        <v>218</v>
      </c>
      <c r="AM635" t="s">
        <v>5396</v>
      </c>
      <c r="AN635" t="s">
        <v>6</v>
      </c>
      <c r="AO635" s="57">
        <v>46273.506828703707</v>
      </c>
      <c r="AP635" s="57">
        <v>46245.375</v>
      </c>
      <c r="AR635" t="s">
        <v>241</v>
      </c>
      <c r="AS635" t="s">
        <v>220</v>
      </c>
      <c r="AT635" t="s">
        <v>231</v>
      </c>
      <c r="AV635" t="s">
        <v>240</v>
      </c>
      <c r="AW635" t="s">
        <v>1060</v>
      </c>
      <c r="AX635" t="s">
        <v>223</v>
      </c>
      <c r="BA635" s="57">
        <v>46245.375</v>
      </c>
      <c r="BB635" t="s">
        <v>5396</v>
      </c>
      <c r="BF635" s="6" t="e">
        <f t="shared" si="27"/>
        <v>#NUM!</v>
      </c>
      <c r="BG635" t="e">
        <f t="shared" si="28"/>
        <v>#NUM!</v>
      </c>
      <c r="BH635" t="e">
        <f t="shared" si="29"/>
        <v>#NUM!</v>
      </c>
      <c r="BI635" t="e">
        <f>VLOOKUP(H635,Sheet2!$A$1:$B$270,2,FALSE)</f>
        <v>#N/A</v>
      </c>
    </row>
    <row r="636" spans="1:61">
      <c r="A636">
        <v>635</v>
      </c>
      <c r="B636">
        <v>1002516358</v>
      </c>
      <c r="C636">
        <v>3</v>
      </c>
      <c r="D636" t="s">
        <v>38</v>
      </c>
      <c r="E636">
        <v>5</v>
      </c>
      <c r="F636" t="s">
        <v>90</v>
      </c>
      <c r="G636" t="s">
        <v>90</v>
      </c>
      <c r="H636" t="s">
        <v>356</v>
      </c>
      <c r="I636" t="s">
        <v>213</v>
      </c>
      <c r="J636" t="s">
        <v>214</v>
      </c>
      <c r="K636" t="s">
        <v>149</v>
      </c>
      <c r="M636" t="s">
        <v>76</v>
      </c>
      <c r="N636" t="s">
        <v>216</v>
      </c>
      <c r="O636" s="57">
        <v>46243.426307870373</v>
      </c>
      <c r="P636" s="57">
        <v>46243.759884259256</v>
      </c>
      <c r="Q636">
        <v>69351005</v>
      </c>
      <c r="S636">
        <v>152639219402</v>
      </c>
      <c r="T636" t="s">
        <v>5397</v>
      </c>
      <c r="U636" t="s">
        <v>5398</v>
      </c>
      <c r="V636" t="s">
        <v>5399</v>
      </c>
      <c r="Z636">
        <v>112.236242931213</v>
      </c>
      <c r="AA636">
        <v>-7.7515946976328003</v>
      </c>
      <c r="AB636" t="s">
        <v>5400</v>
      </c>
      <c r="AC636" t="s">
        <v>230</v>
      </c>
      <c r="AL636" t="s">
        <v>218</v>
      </c>
      <c r="AM636" t="s">
        <v>5401</v>
      </c>
      <c r="AN636" t="s">
        <v>6</v>
      </c>
      <c r="AO636" s="57">
        <v>46273.434502314813</v>
      </c>
      <c r="AR636" t="s">
        <v>219</v>
      </c>
      <c r="AS636" t="s">
        <v>312</v>
      </c>
      <c r="AT636" t="s">
        <v>231</v>
      </c>
      <c r="AU636">
        <v>20260809</v>
      </c>
      <c r="AV636" t="s">
        <v>222</v>
      </c>
      <c r="AW636" t="s">
        <v>657</v>
      </c>
      <c r="AX636" t="s">
        <v>223</v>
      </c>
      <c r="BA636" s="57">
        <v>46243.291666666664</v>
      </c>
      <c r="BB636" t="s">
        <v>5401</v>
      </c>
      <c r="BC636">
        <v>2026</v>
      </c>
      <c r="BD636">
        <v>8</v>
      </c>
      <c r="BE636">
        <v>9</v>
      </c>
      <c r="BF636" s="6">
        <f t="shared" si="27"/>
        <v>46243</v>
      </c>
      <c r="BG636">
        <f t="shared" si="28"/>
        <v>-0.29166666666424135</v>
      </c>
      <c r="BH636" t="str">
        <f t="shared" si="29"/>
        <v>COMPLY</v>
      </c>
      <c r="BI636" t="str">
        <f>VLOOKUP(H636,Sheet2!$A$1:$B$270,2,FALSE)</f>
        <v>KEDIRI</v>
      </c>
    </row>
    <row r="637" spans="1:61">
      <c r="A637">
        <v>636</v>
      </c>
      <c r="B637">
        <v>1002511183</v>
      </c>
      <c r="C637">
        <v>3</v>
      </c>
      <c r="D637" t="s">
        <v>42</v>
      </c>
      <c r="E637">
        <v>5</v>
      </c>
      <c r="F637" t="s">
        <v>233</v>
      </c>
      <c r="G637" t="s">
        <v>105</v>
      </c>
      <c r="H637" t="s">
        <v>301</v>
      </c>
      <c r="I637" t="s">
        <v>213</v>
      </c>
      <c r="J637" t="s">
        <v>214</v>
      </c>
      <c r="K637" t="s">
        <v>149</v>
      </c>
      <c r="M637" t="s">
        <v>582</v>
      </c>
      <c r="N637" t="s">
        <v>216</v>
      </c>
      <c r="O637" s="57">
        <v>46239.700416666667</v>
      </c>
      <c r="P637" s="57">
        <v>46241.801550925928</v>
      </c>
      <c r="Q637">
        <v>69359412</v>
      </c>
      <c r="S637">
        <v>152313206023</v>
      </c>
      <c r="T637" t="s">
        <v>1152</v>
      </c>
      <c r="U637" t="s">
        <v>1128</v>
      </c>
      <c r="V637" t="s">
        <v>2879</v>
      </c>
      <c r="Z637">
        <v>112.40062810000001</v>
      </c>
      <c r="AA637">
        <v>-7.4250100999999997</v>
      </c>
      <c r="AB637" t="s">
        <v>2880</v>
      </c>
      <c r="AC637" t="s">
        <v>230</v>
      </c>
      <c r="AL637" t="s">
        <v>218</v>
      </c>
      <c r="AM637" t="s">
        <v>2881</v>
      </c>
      <c r="AN637" t="s">
        <v>6</v>
      </c>
      <c r="AO637" s="57">
        <v>46150.705266203702</v>
      </c>
      <c r="AP637" s="57">
        <v>46241.541666666664</v>
      </c>
      <c r="AQ637" t="s">
        <v>570</v>
      </c>
      <c r="AR637" t="s">
        <v>14</v>
      </c>
      <c r="AS637" t="s">
        <v>105</v>
      </c>
      <c r="AT637" t="s">
        <v>354</v>
      </c>
      <c r="AV637" t="s">
        <v>5402</v>
      </c>
      <c r="AW637" t="s">
        <v>566</v>
      </c>
      <c r="AX637" t="s">
        <v>223</v>
      </c>
      <c r="BA637" s="57">
        <v>46241.541666666664</v>
      </c>
      <c r="BB637" t="s">
        <v>2881</v>
      </c>
      <c r="BF637" s="6" t="e">
        <f t="shared" si="27"/>
        <v>#NUM!</v>
      </c>
      <c r="BG637" t="e">
        <f t="shared" si="28"/>
        <v>#NUM!</v>
      </c>
      <c r="BH637" t="e">
        <f t="shared" si="29"/>
        <v>#NUM!</v>
      </c>
      <c r="BI637" t="str">
        <f>VLOOKUP(H637,Sheet2!$A$1:$B$270,2,FALSE)</f>
        <v>MOJOKERTO</v>
      </c>
    </row>
    <row r="638" spans="1:61">
      <c r="A638">
        <v>637</v>
      </c>
      <c r="B638">
        <v>1002505967</v>
      </c>
      <c r="C638">
        <v>3</v>
      </c>
      <c r="D638" t="s">
        <v>42</v>
      </c>
      <c r="E638">
        <v>5</v>
      </c>
      <c r="F638" t="s">
        <v>106</v>
      </c>
      <c r="G638" t="s">
        <v>104</v>
      </c>
      <c r="H638" t="s">
        <v>487</v>
      </c>
      <c r="I638" t="s">
        <v>213</v>
      </c>
      <c r="J638" t="s">
        <v>214</v>
      </c>
      <c r="K638" t="s">
        <v>149</v>
      </c>
      <c r="L638" t="s">
        <v>215</v>
      </c>
      <c r="M638" t="s">
        <v>76</v>
      </c>
      <c r="N638" t="s">
        <v>216</v>
      </c>
      <c r="O638" s="57">
        <v>46237.505520833336</v>
      </c>
      <c r="P638" s="57">
        <v>46237.650081018517</v>
      </c>
      <c r="Q638">
        <v>69357436</v>
      </c>
      <c r="S638">
        <v>152534203448</v>
      </c>
      <c r="T638" t="s">
        <v>2882</v>
      </c>
      <c r="U638" t="s">
        <v>2883</v>
      </c>
      <c r="V638" t="s">
        <v>2884</v>
      </c>
      <c r="Z638">
        <v>113.14289800822699</v>
      </c>
      <c r="AA638">
        <v>-8.1303610952687304</v>
      </c>
      <c r="AB638" t="s">
        <v>2885</v>
      </c>
      <c r="AC638" t="s">
        <v>217</v>
      </c>
      <c r="AL638" t="s">
        <v>218</v>
      </c>
      <c r="AM638" t="s">
        <v>2069</v>
      </c>
      <c r="AN638" t="s">
        <v>6</v>
      </c>
      <c r="AO638" s="57">
        <v>46089.507256944446</v>
      </c>
      <c r="AP638" s="57">
        <v>46238.541666666664</v>
      </c>
      <c r="AR638" t="s">
        <v>219</v>
      </c>
      <c r="AS638" t="s">
        <v>220</v>
      </c>
      <c r="AT638" t="s">
        <v>221</v>
      </c>
      <c r="AU638">
        <v>20260803</v>
      </c>
      <c r="AV638" t="s">
        <v>222</v>
      </c>
      <c r="AW638" t="s">
        <v>1134</v>
      </c>
      <c r="AX638" t="s">
        <v>223</v>
      </c>
      <c r="BA638" s="57">
        <v>46238.541666666664</v>
      </c>
      <c r="BB638" t="s">
        <v>2069</v>
      </c>
      <c r="BC638">
        <v>2026</v>
      </c>
      <c r="BD638">
        <v>8</v>
      </c>
      <c r="BE638">
        <v>3</v>
      </c>
      <c r="BF638" s="6">
        <f t="shared" si="27"/>
        <v>46237</v>
      </c>
      <c r="BG638">
        <f t="shared" si="28"/>
        <v>-1.5416666666642413</v>
      </c>
      <c r="BH638" t="str">
        <f t="shared" si="29"/>
        <v>COMPLY</v>
      </c>
      <c r="BI638" t="str">
        <f>VLOOKUP(H638,Sheet2!$A$1:$B$270,2,FALSE)</f>
        <v>PROBOLINGGO</v>
      </c>
    </row>
    <row r="639" spans="1:61">
      <c r="A639">
        <v>638</v>
      </c>
      <c r="B639">
        <v>1002517628</v>
      </c>
      <c r="C639">
        <v>3</v>
      </c>
      <c r="D639" t="s">
        <v>59</v>
      </c>
      <c r="E639">
        <v>4</v>
      </c>
      <c r="F639" t="s">
        <v>243</v>
      </c>
      <c r="G639" t="s">
        <v>262</v>
      </c>
      <c r="H639" t="s">
        <v>263</v>
      </c>
      <c r="I639" t="s">
        <v>213</v>
      </c>
      <c r="J639" t="s">
        <v>214</v>
      </c>
      <c r="K639" t="s">
        <v>149</v>
      </c>
      <c r="L639" t="s">
        <v>215</v>
      </c>
      <c r="M639" t="s">
        <v>240</v>
      </c>
      <c r="N639" t="s">
        <v>216</v>
      </c>
      <c r="O639" s="57">
        <v>46244.520092592589</v>
      </c>
      <c r="P639" s="57">
        <v>46244.520856481482</v>
      </c>
      <c r="Q639">
        <v>69362377</v>
      </c>
      <c r="S639">
        <v>141373127424</v>
      </c>
      <c r="T639" t="s">
        <v>6655</v>
      </c>
      <c r="U639" t="s">
        <v>6656</v>
      </c>
      <c r="V639" t="s">
        <v>6657</v>
      </c>
      <c r="Z639">
        <v>109.84761</v>
      </c>
      <c r="AA639">
        <v>-7.2900390000000002</v>
      </c>
      <c r="AB639" t="s">
        <v>6658</v>
      </c>
      <c r="AC639" t="s">
        <v>237</v>
      </c>
      <c r="AL639" t="s">
        <v>218</v>
      </c>
      <c r="AM639" t="s">
        <v>6659</v>
      </c>
      <c r="AN639" t="s">
        <v>6</v>
      </c>
      <c r="AO639" s="57">
        <v>46303.527696759258</v>
      </c>
      <c r="AP639" s="57">
        <v>46245.541666666664</v>
      </c>
      <c r="AR639" t="s">
        <v>241</v>
      </c>
      <c r="AS639" t="s">
        <v>220</v>
      </c>
      <c r="AT639" t="s">
        <v>231</v>
      </c>
      <c r="AV639" t="s">
        <v>240</v>
      </c>
      <c r="AW639" t="s">
        <v>1064</v>
      </c>
      <c r="AX639" t="s">
        <v>223</v>
      </c>
      <c r="BA639" s="57">
        <v>46245.541666666664</v>
      </c>
      <c r="BB639" t="s">
        <v>6659</v>
      </c>
      <c r="BF639" s="6" t="e">
        <f t="shared" si="27"/>
        <v>#NUM!</v>
      </c>
      <c r="BG639" t="e">
        <f t="shared" si="28"/>
        <v>#NUM!</v>
      </c>
      <c r="BH639" t="e">
        <f t="shared" si="29"/>
        <v>#NUM!</v>
      </c>
      <c r="BI639" t="e">
        <f>VLOOKUP(H639,Sheet2!$A$1:$B$270,2,FALSE)</f>
        <v>#N/A</v>
      </c>
    </row>
    <row r="640" spans="1:61">
      <c r="A640">
        <v>639</v>
      </c>
      <c r="B640">
        <v>1002508676</v>
      </c>
      <c r="C640">
        <v>3</v>
      </c>
      <c r="D640" t="s">
        <v>59</v>
      </c>
      <c r="E640">
        <v>4</v>
      </c>
      <c r="F640" t="s">
        <v>243</v>
      </c>
      <c r="G640" t="s">
        <v>921</v>
      </c>
      <c r="H640" t="s">
        <v>922</v>
      </c>
      <c r="I640" t="s">
        <v>213</v>
      </c>
      <c r="J640" t="s">
        <v>214</v>
      </c>
      <c r="K640" t="s">
        <v>149</v>
      </c>
      <c r="M640" t="s">
        <v>1014</v>
      </c>
      <c r="N640" t="s">
        <v>216</v>
      </c>
      <c r="O640" s="57">
        <v>46238.615393518521</v>
      </c>
      <c r="P640" s="57">
        <v>46238.61613425926</v>
      </c>
      <c r="Q640">
        <v>69358406</v>
      </c>
      <c r="S640">
        <v>142164113608</v>
      </c>
      <c r="T640" t="s">
        <v>2886</v>
      </c>
      <c r="Z640">
        <v>110.3616889</v>
      </c>
      <c r="AA640">
        <v>-7.5318167000000003</v>
      </c>
      <c r="AB640" t="s">
        <v>2887</v>
      </c>
      <c r="AC640" t="s">
        <v>292</v>
      </c>
      <c r="AO640" s="57">
        <v>46120.621724537035</v>
      </c>
      <c r="AR640" t="s">
        <v>6</v>
      </c>
      <c r="AS640" t="s">
        <v>220</v>
      </c>
      <c r="AT640" t="s">
        <v>231</v>
      </c>
      <c r="AV640" t="s">
        <v>1015</v>
      </c>
      <c r="AW640" t="s">
        <v>566</v>
      </c>
      <c r="AX640" t="s">
        <v>223</v>
      </c>
      <c r="BF640" s="6" t="e">
        <f t="shared" si="27"/>
        <v>#NUM!</v>
      </c>
      <c r="BG640" t="e">
        <f t="shared" si="28"/>
        <v>#NUM!</v>
      </c>
      <c r="BH640" t="e">
        <f t="shared" si="29"/>
        <v>#NUM!</v>
      </c>
      <c r="BI640" t="e">
        <f>VLOOKUP(H640,Sheet2!$A$1:$B$270,2,FALSE)</f>
        <v>#N/A</v>
      </c>
    </row>
    <row r="641" spans="1:61">
      <c r="A641">
        <v>640</v>
      </c>
      <c r="B641">
        <v>1002504604</v>
      </c>
      <c r="C641">
        <v>3</v>
      </c>
      <c r="D641" t="s">
        <v>55</v>
      </c>
      <c r="E641">
        <v>5</v>
      </c>
      <c r="F641" t="s">
        <v>228</v>
      </c>
      <c r="G641" t="s">
        <v>127</v>
      </c>
      <c r="H641" t="s">
        <v>332</v>
      </c>
      <c r="I641" t="s">
        <v>213</v>
      </c>
      <c r="J641" t="s">
        <v>214</v>
      </c>
      <c r="K641" t="s">
        <v>149</v>
      </c>
      <c r="L641" t="s">
        <v>215</v>
      </c>
      <c r="M641" t="s">
        <v>76</v>
      </c>
      <c r="N641" t="s">
        <v>216</v>
      </c>
      <c r="O641" s="57">
        <v>46235.580509259256</v>
      </c>
      <c r="P641" s="57">
        <v>46236.449004629627</v>
      </c>
      <c r="Q641">
        <v>69356739</v>
      </c>
      <c r="S641">
        <v>152431232263</v>
      </c>
      <c r="T641" t="s">
        <v>2888</v>
      </c>
      <c r="U641" t="s">
        <v>2889</v>
      </c>
      <c r="V641" t="s">
        <v>2890</v>
      </c>
      <c r="Z641">
        <v>113.793256245553</v>
      </c>
      <c r="AA641">
        <v>-7.0943380093368802</v>
      </c>
      <c r="AB641" t="s">
        <v>2891</v>
      </c>
      <c r="AC641" t="s">
        <v>217</v>
      </c>
      <c r="AL641" t="s">
        <v>218</v>
      </c>
      <c r="AM641" t="s">
        <v>2892</v>
      </c>
      <c r="AN641" t="s">
        <v>6</v>
      </c>
      <c r="AO641" s="57">
        <v>46030.590185185189</v>
      </c>
      <c r="AP641" s="57">
        <v>46236.541666666664</v>
      </c>
      <c r="AR641" t="s">
        <v>219</v>
      </c>
      <c r="AS641" t="s">
        <v>220</v>
      </c>
      <c r="AT641" t="s">
        <v>231</v>
      </c>
      <c r="AU641">
        <v>20260802</v>
      </c>
      <c r="AV641" t="s">
        <v>222</v>
      </c>
      <c r="AW641" t="s">
        <v>1061</v>
      </c>
      <c r="AX641" t="s">
        <v>223</v>
      </c>
      <c r="BA641" s="57">
        <v>46236.541666666664</v>
      </c>
      <c r="BB641" t="s">
        <v>2892</v>
      </c>
      <c r="BC641">
        <v>2026</v>
      </c>
      <c r="BD641">
        <v>8</v>
      </c>
      <c r="BE641">
        <v>2</v>
      </c>
      <c r="BF641" s="6">
        <f t="shared" si="27"/>
        <v>46236</v>
      </c>
      <c r="BG641">
        <f t="shared" si="28"/>
        <v>-0.54166666666424135</v>
      </c>
      <c r="BH641" t="str">
        <f t="shared" si="29"/>
        <v>COMPLY</v>
      </c>
      <c r="BI641" t="str">
        <f>VLOOKUP(H641,Sheet2!$A$1:$B$270,2,FALSE)</f>
        <v>MADURA</v>
      </c>
    </row>
    <row r="642" spans="1:61">
      <c r="A642">
        <v>641</v>
      </c>
      <c r="B642">
        <v>1002505376</v>
      </c>
      <c r="C642">
        <v>3</v>
      </c>
      <c r="D642" t="s">
        <v>42</v>
      </c>
      <c r="E642">
        <v>5</v>
      </c>
      <c r="F642" t="s">
        <v>233</v>
      </c>
      <c r="G642" t="s">
        <v>106</v>
      </c>
      <c r="H642" t="s">
        <v>298</v>
      </c>
      <c r="I642" t="s">
        <v>213</v>
      </c>
      <c r="J642" t="s">
        <v>214</v>
      </c>
      <c r="K642" t="s">
        <v>149</v>
      </c>
      <c r="M642" t="s">
        <v>76</v>
      </c>
      <c r="N642" t="s">
        <v>216</v>
      </c>
      <c r="O642" s="57">
        <v>46236.687060185184</v>
      </c>
      <c r="P642" s="57">
        <v>46238.633368055554</v>
      </c>
      <c r="Q642">
        <v>69357077</v>
      </c>
      <c r="S642">
        <v>152743216265</v>
      </c>
      <c r="T642" t="s">
        <v>2893</v>
      </c>
      <c r="U642" t="s">
        <v>2894</v>
      </c>
      <c r="V642" t="s">
        <v>2895</v>
      </c>
      <c r="Z642">
        <v>112.7178614</v>
      </c>
      <c r="AA642">
        <v>-7.4460407999999996</v>
      </c>
      <c r="AB642" t="s">
        <v>2896</v>
      </c>
      <c r="AC642" t="s">
        <v>230</v>
      </c>
      <c r="AL642" t="s">
        <v>218</v>
      </c>
      <c r="AM642" t="s">
        <v>2897</v>
      </c>
      <c r="AN642" t="s">
        <v>6</v>
      </c>
      <c r="AO642" s="57">
        <v>46061.694363425922</v>
      </c>
      <c r="AP642" s="57">
        <v>46237.625</v>
      </c>
      <c r="AR642" t="s">
        <v>219</v>
      </c>
      <c r="AS642" t="s">
        <v>605</v>
      </c>
      <c r="AT642" t="s">
        <v>231</v>
      </c>
      <c r="AU642">
        <v>20260804</v>
      </c>
      <c r="AV642" t="s">
        <v>222</v>
      </c>
      <c r="AW642" t="s">
        <v>607</v>
      </c>
      <c r="AX642" t="s">
        <v>223</v>
      </c>
      <c r="BA642" s="57">
        <v>46238.333333333336</v>
      </c>
      <c r="BB642" t="s">
        <v>2897</v>
      </c>
      <c r="BC642">
        <v>2026</v>
      </c>
      <c r="BD642">
        <v>8</v>
      </c>
      <c r="BE642">
        <v>4</v>
      </c>
      <c r="BF642" s="6">
        <f t="shared" si="27"/>
        <v>46238</v>
      </c>
      <c r="BG642">
        <f t="shared" si="28"/>
        <v>-0.33333333333575865</v>
      </c>
      <c r="BH642" t="str">
        <f t="shared" si="29"/>
        <v>COMPLY</v>
      </c>
      <c r="BI642" t="str">
        <f>VLOOKUP(H642,Sheet2!$A$1:$B$270,2,FALSE)</f>
        <v>PASURUAN</v>
      </c>
    </row>
    <row r="643" spans="1:61">
      <c r="A643">
        <v>642</v>
      </c>
      <c r="B643">
        <v>1002514820</v>
      </c>
      <c r="C643">
        <v>3</v>
      </c>
      <c r="D643" t="s">
        <v>51</v>
      </c>
      <c r="E643">
        <v>4</v>
      </c>
      <c r="F643" t="s">
        <v>275</v>
      </c>
      <c r="G643" t="s">
        <v>611</v>
      </c>
      <c r="H643" t="s">
        <v>4884</v>
      </c>
      <c r="I643" t="s">
        <v>213</v>
      </c>
      <c r="J643" t="s">
        <v>214</v>
      </c>
      <c r="K643" t="s">
        <v>149</v>
      </c>
      <c r="M643" t="s">
        <v>76</v>
      </c>
      <c r="N643" t="s">
        <v>216</v>
      </c>
      <c r="O643" s="57">
        <v>46241.603159722225</v>
      </c>
      <c r="P643" s="57">
        <v>46244.52847222222</v>
      </c>
      <c r="Q643">
        <v>69360858</v>
      </c>
      <c r="R643">
        <v>2955161013</v>
      </c>
      <c r="S643">
        <v>142598105500</v>
      </c>
      <c r="T643" t="s">
        <v>991</v>
      </c>
      <c r="U643" t="s">
        <v>5403</v>
      </c>
      <c r="V643" t="s">
        <v>5404</v>
      </c>
      <c r="Z643">
        <v>111.61727759999999</v>
      </c>
      <c r="AA643">
        <v>-6.6934297999999997</v>
      </c>
      <c r="AB643" t="s">
        <v>5405</v>
      </c>
      <c r="AC643" t="s">
        <v>226</v>
      </c>
      <c r="AL643" t="s">
        <v>218</v>
      </c>
      <c r="AM643" t="s">
        <v>5406</v>
      </c>
      <c r="AN643" t="s">
        <v>6</v>
      </c>
      <c r="AO643" s="57">
        <v>46211.611134259256</v>
      </c>
      <c r="AP643" s="57">
        <v>46243.541666666664</v>
      </c>
      <c r="AR643" t="s">
        <v>219</v>
      </c>
      <c r="AS643" t="s">
        <v>611</v>
      </c>
      <c r="AT643" t="s">
        <v>231</v>
      </c>
      <c r="AU643">
        <v>20260810</v>
      </c>
      <c r="AV643" t="s">
        <v>222</v>
      </c>
      <c r="AW643" t="s">
        <v>964</v>
      </c>
      <c r="AX643" t="s">
        <v>223</v>
      </c>
      <c r="BA643" s="57">
        <v>46243.541666666664</v>
      </c>
      <c r="BB643" t="s">
        <v>5406</v>
      </c>
      <c r="BC643">
        <v>2026</v>
      </c>
      <c r="BD643">
        <v>8</v>
      </c>
      <c r="BE643">
        <v>10</v>
      </c>
      <c r="BF643" s="6">
        <f t="shared" ref="BF643:BF706" si="30">DATE(BC643,BD643,BE643)</f>
        <v>46244</v>
      </c>
      <c r="BG643">
        <f t="shared" ref="BG643:BG706" si="31">BF643-BA643</f>
        <v>0.45833333333575865</v>
      </c>
      <c r="BH643" t="str">
        <f t="shared" ref="BH643:BH706" si="32">IF(BG643=1,"COMPLY",IF(BG643&lt;1,"COMPLY","NOT COMPLY"))</f>
        <v>COMPLY</v>
      </c>
      <c r="BI643" t="e">
        <f>VLOOKUP(H643,Sheet2!$A$1:$B$270,2,FALSE)</f>
        <v>#N/A</v>
      </c>
    </row>
    <row r="644" spans="1:61">
      <c r="A644">
        <v>643</v>
      </c>
      <c r="B644">
        <v>1002515987</v>
      </c>
      <c r="C644">
        <v>3</v>
      </c>
      <c r="D644" t="s">
        <v>55</v>
      </c>
      <c r="E644">
        <v>5</v>
      </c>
      <c r="F644" t="s">
        <v>267</v>
      </c>
      <c r="G644" t="s">
        <v>122</v>
      </c>
      <c r="H644" t="s">
        <v>358</v>
      </c>
      <c r="I644" t="s">
        <v>213</v>
      </c>
      <c r="J644" t="s">
        <v>214</v>
      </c>
      <c r="K644" t="s">
        <v>149</v>
      </c>
      <c r="M644" t="s">
        <v>76</v>
      </c>
      <c r="N644" t="s">
        <v>216</v>
      </c>
      <c r="O644" s="57">
        <v>46242.576319444444</v>
      </c>
      <c r="P644" s="57">
        <v>46242.640150462961</v>
      </c>
      <c r="Q644">
        <v>69360038</v>
      </c>
      <c r="S644">
        <v>152451212004</v>
      </c>
      <c r="T644" t="s">
        <v>4304</v>
      </c>
      <c r="U644" t="s">
        <v>5407</v>
      </c>
      <c r="V644" t="s">
        <v>5408</v>
      </c>
      <c r="Z644">
        <v>112.450649</v>
      </c>
      <c r="AA644">
        <v>-6.8808889999999998</v>
      </c>
      <c r="AB644" t="s">
        <v>4307</v>
      </c>
      <c r="AC644" t="s">
        <v>217</v>
      </c>
      <c r="AL644" t="s">
        <v>218</v>
      </c>
      <c r="AM644" t="s">
        <v>5409</v>
      </c>
      <c r="AN644" t="s">
        <v>6</v>
      </c>
      <c r="AO644" s="57">
        <v>46242.579872685186</v>
      </c>
      <c r="AR644" t="s">
        <v>219</v>
      </c>
      <c r="AS644" t="s">
        <v>122</v>
      </c>
      <c r="AT644" t="s">
        <v>231</v>
      </c>
      <c r="AU644">
        <v>20260808</v>
      </c>
      <c r="AV644" t="s">
        <v>222</v>
      </c>
      <c r="AW644" t="s">
        <v>592</v>
      </c>
      <c r="AX644" t="s">
        <v>223</v>
      </c>
      <c r="BA644" s="57">
        <v>46242.291666666664</v>
      </c>
      <c r="BB644" t="s">
        <v>5409</v>
      </c>
      <c r="BC644">
        <v>2026</v>
      </c>
      <c r="BD644">
        <v>8</v>
      </c>
      <c r="BE644">
        <v>8</v>
      </c>
      <c r="BF644" s="6">
        <f t="shared" si="30"/>
        <v>46242</v>
      </c>
      <c r="BG644">
        <f t="shared" si="31"/>
        <v>-0.29166666666424135</v>
      </c>
      <c r="BH644" t="str">
        <f t="shared" si="32"/>
        <v>COMPLY</v>
      </c>
      <c r="BI644" t="str">
        <f>VLOOKUP(H644,Sheet2!$A$1:$B$270,2,FALSE)</f>
        <v>GRESIK</v>
      </c>
    </row>
    <row r="645" spans="1:61">
      <c r="A645">
        <v>644</v>
      </c>
      <c r="B645">
        <v>1002511283</v>
      </c>
      <c r="C645">
        <v>3</v>
      </c>
      <c r="D645" t="s">
        <v>38</v>
      </c>
      <c r="E645">
        <v>5</v>
      </c>
      <c r="F645" t="s">
        <v>92</v>
      </c>
      <c r="G645" t="s">
        <v>94</v>
      </c>
      <c r="H645" t="s">
        <v>464</v>
      </c>
      <c r="I645" t="s">
        <v>213</v>
      </c>
      <c r="J645" t="s">
        <v>214</v>
      </c>
      <c r="K645" t="s">
        <v>149</v>
      </c>
      <c r="L645" t="s">
        <v>215</v>
      </c>
      <c r="M645" t="s">
        <v>76</v>
      </c>
      <c r="N645" t="s">
        <v>216</v>
      </c>
      <c r="O645" s="57">
        <v>46239.740937499999</v>
      </c>
      <c r="P645" s="57">
        <v>46241.465266203704</v>
      </c>
      <c r="Q645">
        <v>69359456</v>
      </c>
      <c r="S645">
        <v>152605224887</v>
      </c>
      <c r="T645" t="s">
        <v>2898</v>
      </c>
      <c r="U645" t="s">
        <v>2899</v>
      </c>
      <c r="V645" t="s">
        <v>2900</v>
      </c>
      <c r="Z645">
        <v>111.432208865676</v>
      </c>
      <c r="AA645">
        <v>-7.4631095743556397</v>
      </c>
      <c r="AB645" t="s">
        <v>2901</v>
      </c>
      <c r="AC645" t="s">
        <v>237</v>
      </c>
      <c r="AL645" t="s">
        <v>218</v>
      </c>
      <c r="AM645" t="s">
        <v>2902</v>
      </c>
      <c r="AN645" t="s">
        <v>6</v>
      </c>
      <c r="AO645" s="57">
        <v>46150.746423611112</v>
      </c>
      <c r="AP645" s="57">
        <v>46240.625</v>
      </c>
      <c r="AR645" t="s">
        <v>219</v>
      </c>
      <c r="AS645" t="s">
        <v>220</v>
      </c>
      <c r="AT645" t="s">
        <v>231</v>
      </c>
      <c r="AU645">
        <v>20260807</v>
      </c>
      <c r="AV645" t="s">
        <v>222</v>
      </c>
      <c r="AW645" t="s">
        <v>1056</v>
      </c>
      <c r="AX645" t="s">
        <v>223</v>
      </c>
      <c r="BA645" s="57">
        <v>46240.625</v>
      </c>
      <c r="BB645" t="s">
        <v>2902</v>
      </c>
      <c r="BC645">
        <v>2026</v>
      </c>
      <c r="BD645">
        <v>8</v>
      </c>
      <c r="BE645">
        <v>7</v>
      </c>
      <c r="BF645" s="6">
        <f t="shared" si="30"/>
        <v>46241</v>
      </c>
      <c r="BG645">
        <f t="shared" si="31"/>
        <v>0.375</v>
      </c>
      <c r="BH645" t="str">
        <f t="shared" si="32"/>
        <v>COMPLY</v>
      </c>
      <c r="BI645" t="str">
        <f>VLOOKUP(H645,Sheet2!$A$1:$B$270,2,FALSE)</f>
        <v>MADIUN</v>
      </c>
    </row>
    <row r="646" spans="1:61">
      <c r="A646">
        <v>645</v>
      </c>
      <c r="B646">
        <v>1002516384</v>
      </c>
      <c r="C646">
        <v>3</v>
      </c>
      <c r="D646" t="s">
        <v>51</v>
      </c>
      <c r="E646">
        <v>4</v>
      </c>
      <c r="F646" t="s">
        <v>275</v>
      </c>
      <c r="G646" t="s">
        <v>275</v>
      </c>
      <c r="H646" t="s">
        <v>987</v>
      </c>
      <c r="I646" t="s">
        <v>213</v>
      </c>
      <c r="J646" t="s">
        <v>214</v>
      </c>
      <c r="K646" t="s">
        <v>149</v>
      </c>
      <c r="M646" t="s">
        <v>971</v>
      </c>
      <c r="N646" t="s">
        <v>622</v>
      </c>
      <c r="O646" s="57">
        <v>46243.45412037037</v>
      </c>
      <c r="P646" s="57">
        <v>46244.693657407406</v>
      </c>
      <c r="Q646">
        <v>69361768</v>
      </c>
      <c r="S646">
        <v>142401146001</v>
      </c>
      <c r="T646" t="s">
        <v>5410</v>
      </c>
      <c r="U646" t="s">
        <v>5411</v>
      </c>
      <c r="V646" t="s">
        <v>5412</v>
      </c>
      <c r="Z646">
        <v>110.91332540000001</v>
      </c>
      <c r="AA646">
        <v>-6.7864544999999996</v>
      </c>
      <c r="AB646" t="s">
        <v>5413</v>
      </c>
      <c r="AC646" t="s">
        <v>292</v>
      </c>
      <c r="AL646" t="s">
        <v>218</v>
      </c>
      <c r="AM646" t="s">
        <v>5414</v>
      </c>
      <c r="AN646" t="s">
        <v>6</v>
      </c>
      <c r="AO646" s="57">
        <v>46273.454664351855</v>
      </c>
      <c r="AP646" s="57">
        <v>46244.541666666664</v>
      </c>
      <c r="AQ646" t="s">
        <v>930</v>
      </c>
      <c r="AR646" t="s">
        <v>12</v>
      </c>
      <c r="AS646" t="s">
        <v>220</v>
      </c>
      <c r="AT646" t="s">
        <v>231</v>
      </c>
      <c r="AV646" t="s">
        <v>950</v>
      </c>
      <c r="AW646" t="s">
        <v>566</v>
      </c>
      <c r="AX646" t="s">
        <v>223</v>
      </c>
      <c r="BA646" s="57">
        <v>46244.541666666664</v>
      </c>
      <c r="BB646" t="s">
        <v>5414</v>
      </c>
      <c r="BF646" s="6" t="e">
        <f t="shared" si="30"/>
        <v>#NUM!</v>
      </c>
      <c r="BG646" t="e">
        <f t="shared" si="31"/>
        <v>#NUM!</v>
      </c>
      <c r="BH646" t="e">
        <f t="shared" si="32"/>
        <v>#NUM!</v>
      </c>
      <c r="BI646" t="e">
        <f>VLOOKUP(H646,Sheet2!$A$1:$B$270,2,FALSE)</f>
        <v>#N/A</v>
      </c>
    </row>
    <row r="647" spans="1:61">
      <c r="A647">
        <v>646</v>
      </c>
      <c r="B647">
        <v>1002509899</v>
      </c>
      <c r="C647">
        <v>3</v>
      </c>
      <c r="D647" t="s">
        <v>42</v>
      </c>
      <c r="E647">
        <v>5</v>
      </c>
      <c r="F647" t="s">
        <v>106</v>
      </c>
      <c r="G647" t="s">
        <v>107</v>
      </c>
      <c r="H647" t="s">
        <v>483</v>
      </c>
      <c r="I647" t="s">
        <v>213</v>
      </c>
      <c r="J647" t="s">
        <v>214</v>
      </c>
      <c r="K647" t="s">
        <v>149</v>
      </c>
      <c r="M647" t="s">
        <v>76</v>
      </c>
      <c r="N647" t="s">
        <v>216</v>
      </c>
      <c r="O647" s="57">
        <v>46239.423611111109</v>
      </c>
      <c r="P647" s="57">
        <v>46239.710752314815</v>
      </c>
      <c r="Q647">
        <v>69358860</v>
      </c>
      <c r="S647">
        <v>152530201997</v>
      </c>
      <c r="T647" t="s">
        <v>2903</v>
      </c>
      <c r="U647" t="s">
        <v>2904</v>
      </c>
      <c r="V647" t="s">
        <v>2905</v>
      </c>
      <c r="Z647">
        <v>113.12125090000001</v>
      </c>
      <c r="AA647">
        <v>-7.7387446000000004</v>
      </c>
      <c r="AB647" t="s">
        <v>2906</v>
      </c>
      <c r="AC647" t="s">
        <v>230</v>
      </c>
      <c r="AL647" t="s">
        <v>218</v>
      </c>
      <c r="AM647" t="s">
        <v>2907</v>
      </c>
      <c r="AN647" t="s">
        <v>6</v>
      </c>
      <c r="AO647" s="57">
        <v>46150.44427083333</v>
      </c>
      <c r="AP647" s="57">
        <v>46240.333333333336</v>
      </c>
      <c r="AR647" t="s">
        <v>219</v>
      </c>
      <c r="AS647" t="s">
        <v>220</v>
      </c>
      <c r="AT647" t="s">
        <v>221</v>
      </c>
      <c r="AU647">
        <v>20260805</v>
      </c>
      <c r="AV647" t="s">
        <v>222</v>
      </c>
      <c r="AW647" t="s">
        <v>656</v>
      </c>
      <c r="AX647" t="s">
        <v>223</v>
      </c>
      <c r="BA647" s="57">
        <v>46240.333333333336</v>
      </c>
      <c r="BB647" t="s">
        <v>2907</v>
      </c>
      <c r="BC647">
        <v>2026</v>
      </c>
      <c r="BD647">
        <v>8</v>
      </c>
      <c r="BE647">
        <v>5</v>
      </c>
      <c r="BF647" s="6">
        <f t="shared" si="30"/>
        <v>46239</v>
      </c>
      <c r="BG647">
        <f t="shared" si="31"/>
        <v>-1.3333333333357587</v>
      </c>
      <c r="BH647" t="str">
        <f t="shared" si="32"/>
        <v>COMPLY</v>
      </c>
      <c r="BI647" t="str">
        <f>VLOOKUP(H647,Sheet2!$A$1:$B$270,2,FALSE)</f>
        <v>PROBOLINGGO</v>
      </c>
    </row>
    <row r="648" spans="1:61">
      <c r="A648">
        <v>647</v>
      </c>
      <c r="B648">
        <v>1002508869</v>
      </c>
      <c r="C648">
        <v>3</v>
      </c>
      <c r="D648" t="s">
        <v>34</v>
      </c>
      <c r="E648">
        <v>5</v>
      </c>
      <c r="F648" t="s">
        <v>580</v>
      </c>
      <c r="G648" t="s">
        <v>79</v>
      </c>
      <c r="H648" t="s">
        <v>473</v>
      </c>
      <c r="I648" t="s">
        <v>213</v>
      </c>
      <c r="J648" t="s">
        <v>214</v>
      </c>
      <c r="K648" t="s">
        <v>149</v>
      </c>
      <c r="M648" t="s">
        <v>76</v>
      </c>
      <c r="N648" t="s">
        <v>216</v>
      </c>
      <c r="O648" s="57">
        <v>46238.640659722223</v>
      </c>
      <c r="P648" s="57">
        <v>46241.398831018516</v>
      </c>
      <c r="Q648">
        <v>69358442</v>
      </c>
      <c r="S648">
        <v>172407213203</v>
      </c>
      <c r="T648" t="s">
        <v>2908</v>
      </c>
      <c r="U648" t="s">
        <v>2909</v>
      </c>
      <c r="V648" t="s">
        <v>2910</v>
      </c>
      <c r="Z648">
        <v>115.2998659</v>
      </c>
      <c r="AA648">
        <v>-8.5620264000000006</v>
      </c>
      <c r="AB648" t="s">
        <v>2911</v>
      </c>
      <c r="AC648" t="s">
        <v>230</v>
      </c>
      <c r="AL648" t="s">
        <v>218</v>
      </c>
      <c r="AM648" t="s">
        <v>2912</v>
      </c>
      <c r="AN648" t="s">
        <v>6</v>
      </c>
      <c r="AO648" s="57">
        <v>46120.64298611111</v>
      </c>
      <c r="AP648" s="57">
        <v>46240.333333333336</v>
      </c>
      <c r="AR648" t="s">
        <v>219</v>
      </c>
      <c r="AS648" t="s">
        <v>79</v>
      </c>
      <c r="AT648" t="s">
        <v>231</v>
      </c>
      <c r="AU648">
        <v>20260807</v>
      </c>
      <c r="AV648" t="s">
        <v>222</v>
      </c>
      <c r="AW648" t="s">
        <v>566</v>
      </c>
      <c r="AX648" t="s">
        <v>223</v>
      </c>
      <c r="BA648" s="57">
        <v>46240.333333333336</v>
      </c>
      <c r="BB648" t="s">
        <v>2912</v>
      </c>
      <c r="BC648">
        <v>2026</v>
      </c>
      <c r="BD648">
        <v>8</v>
      </c>
      <c r="BE648">
        <v>7</v>
      </c>
      <c r="BF648" s="6">
        <f t="shared" si="30"/>
        <v>46241</v>
      </c>
      <c r="BG648">
        <f t="shared" si="31"/>
        <v>0.66666666666424135</v>
      </c>
      <c r="BH648" t="str">
        <f t="shared" si="32"/>
        <v>COMPLY</v>
      </c>
      <c r="BI648" t="str">
        <f>VLOOKUP(H648,Sheet2!$A$1:$B$270,2,FALSE)</f>
        <v>GIANYAR</v>
      </c>
    </row>
    <row r="649" spans="1:61">
      <c r="A649">
        <v>648</v>
      </c>
      <c r="B649">
        <v>1002510227</v>
      </c>
      <c r="C649">
        <v>3</v>
      </c>
      <c r="D649" t="s">
        <v>55</v>
      </c>
      <c r="E649">
        <v>5</v>
      </c>
      <c r="F649" t="s">
        <v>267</v>
      </c>
      <c r="G649" t="s">
        <v>128</v>
      </c>
      <c r="H649" t="s">
        <v>388</v>
      </c>
      <c r="I649" t="s">
        <v>213</v>
      </c>
      <c r="J649" t="s">
        <v>214</v>
      </c>
      <c r="K649" t="s">
        <v>149</v>
      </c>
      <c r="L649" t="s">
        <v>215</v>
      </c>
      <c r="M649" t="s">
        <v>76</v>
      </c>
      <c r="N649" t="s">
        <v>216</v>
      </c>
      <c r="O649" s="57">
        <v>46239.478425925925</v>
      </c>
      <c r="P649" s="57">
        <v>46240.677777777775</v>
      </c>
      <c r="Q649">
        <v>69358979</v>
      </c>
      <c r="S649">
        <v>152409278315</v>
      </c>
      <c r="T649" t="s">
        <v>2913</v>
      </c>
      <c r="U649" t="s">
        <v>2914</v>
      </c>
      <c r="V649" t="s">
        <v>2915</v>
      </c>
      <c r="Z649">
        <v>112.6905166</v>
      </c>
      <c r="AA649">
        <v>-7.2803180000000003</v>
      </c>
      <c r="AB649" t="s">
        <v>2916</v>
      </c>
      <c r="AC649" t="s">
        <v>237</v>
      </c>
      <c r="AL649" t="s">
        <v>218</v>
      </c>
      <c r="AM649" t="s">
        <v>2917</v>
      </c>
      <c r="AN649" t="s">
        <v>6</v>
      </c>
      <c r="AO649" s="57">
        <v>46150.486030092594</v>
      </c>
      <c r="AP649" s="57">
        <v>46240.625</v>
      </c>
      <c r="AR649" t="s">
        <v>219</v>
      </c>
      <c r="AS649" t="s">
        <v>128</v>
      </c>
      <c r="AT649" t="s">
        <v>231</v>
      </c>
      <c r="AU649">
        <v>20260806</v>
      </c>
      <c r="AV649" t="s">
        <v>222</v>
      </c>
      <c r="AW649" t="s">
        <v>1056</v>
      </c>
      <c r="AX649" t="s">
        <v>223</v>
      </c>
      <c r="BA649" s="57">
        <v>46240.625</v>
      </c>
      <c r="BB649" t="s">
        <v>2917</v>
      </c>
      <c r="BC649">
        <v>2026</v>
      </c>
      <c r="BD649">
        <v>8</v>
      </c>
      <c r="BE649">
        <v>6</v>
      </c>
      <c r="BF649" s="6">
        <f t="shared" si="30"/>
        <v>46240</v>
      </c>
      <c r="BG649">
        <f t="shared" si="31"/>
        <v>-0.625</v>
      </c>
      <c r="BH649" t="str">
        <f t="shared" si="32"/>
        <v>COMPLY</v>
      </c>
      <c r="BI649" t="str">
        <f>VLOOKUP(H649,Sheet2!$A$1:$B$270,2,FALSE)</f>
        <v>SURABAYA UTARA</v>
      </c>
    </row>
    <row r="650" spans="1:61">
      <c r="A650">
        <v>649</v>
      </c>
      <c r="B650">
        <v>1002511761</v>
      </c>
      <c r="C650">
        <v>3</v>
      </c>
      <c r="D650" t="s">
        <v>42</v>
      </c>
      <c r="E650">
        <v>5</v>
      </c>
      <c r="F650" t="s">
        <v>102</v>
      </c>
      <c r="G650" t="s">
        <v>99</v>
      </c>
      <c r="H650" t="s">
        <v>502</v>
      </c>
      <c r="I650" t="s">
        <v>213</v>
      </c>
      <c r="J650" t="s">
        <v>214</v>
      </c>
      <c r="K650" t="s">
        <v>149</v>
      </c>
      <c r="L650" t="s">
        <v>620</v>
      </c>
      <c r="M650" t="s">
        <v>76</v>
      </c>
      <c r="N650" t="s">
        <v>216</v>
      </c>
      <c r="O650" s="57">
        <v>46240.430509259262</v>
      </c>
      <c r="P650" s="57">
        <v>46240.690416666665</v>
      </c>
      <c r="Q650">
        <v>69359716</v>
      </c>
      <c r="R650">
        <v>3332816010</v>
      </c>
      <c r="S650">
        <v>152521203263</v>
      </c>
      <c r="T650" t="s">
        <v>2918</v>
      </c>
      <c r="U650" t="s">
        <v>2919</v>
      </c>
      <c r="V650" t="s">
        <v>2920</v>
      </c>
      <c r="Z650">
        <v>114.1237674281</v>
      </c>
      <c r="AA650">
        <v>-8.5380434612435003</v>
      </c>
      <c r="AB650" t="s">
        <v>2921</v>
      </c>
      <c r="AC650" t="s">
        <v>217</v>
      </c>
      <c r="AL650" t="s">
        <v>218</v>
      </c>
      <c r="AM650" t="s">
        <v>2922</v>
      </c>
      <c r="AN650" t="s">
        <v>6</v>
      </c>
      <c r="AO650" s="57">
        <v>46181.434108796297</v>
      </c>
      <c r="AP650" s="57">
        <v>46241.333333333336</v>
      </c>
      <c r="AR650" t="s">
        <v>219</v>
      </c>
      <c r="AS650" t="s">
        <v>602</v>
      </c>
      <c r="AT650" t="s">
        <v>231</v>
      </c>
      <c r="AU650">
        <v>20260806</v>
      </c>
      <c r="AV650" t="s">
        <v>222</v>
      </c>
      <c r="AW650" t="s">
        <v>2923</v>
      </c>
      <c r="AX650" t="s">
        <v>223</v>
      </c>
      <c r="BA650" s="57">
        <v>46241.333333333336</v>
      </c>
      <c r="BB650" t="s">
        <v>2922</v>
      </c>
      <c r="BC650">
        <v>2026</v>
      </c>
      <c r="BD650">
        <v>8</v>
      </c>
      <c r="BE650">
        <v>6</v>
      </c>
      <c r="BF650" s="6">
        <f t="shared" si="30"/>
        <v>46240</v>
      </c>
      <c r="BG650">
        <f t="shared" si="31"/>
        <v>-1.3333333333357587</v>
      </c>
      <c r="BH650" t="str">
        <f t="shared" si="32"/>
        <v>COMPLY</v>
      </c>
      <c r="BI650" t="str">
        <f>VLOOKUP(H650,Sheet2!$A$1:$B$270,2,FALSE)</f>
        <v>BANYUWANGI</v>
      </c>
    </row>
    <row r="651" spans="1:61">
      <c r="A651">
        <v>650</v>
      </c>
      <c r="B651">
        <v>1002512768</v>
      </c>
      <c r="C651">
        <v>3</v>
      </c>
      <c r="D651" t="s">
        <v>55</v>
      </c>
      <c r="E651">
        <v>5</v>
      </c>
      <c r="F651" t="s">
        <v>315</v>
      </c>
      <c r="G651" t="s">
        <v>126</v>
      </c>
      <c r="H651" t="s">
        <v>384</v>
      </c>
      <c r="I651" t="s">
        <v>213</v>
      </c>
      <c r="J651" t="s">
        <v>214</v>
      </c>
      <c r="K651" t="s">
        <v>149</v>
      </c>
      <c r="L651" t="s">
        <v>215</v>
      </c>
      <c r="M651" t="s">
        <v>76</v>
      </c>
      <c r="N651" t="s">
        <v>216</v>
      </c>
      <c r="O651" s="57">
        <v>46240.620104166665</v>
      </c>
      <c r="P651" s="57">
        <v>46241.874155092592</v>
      </c>
      <c r="Q651">
        <v>69360080</v>
      </c>
      <c r="S651">
        <v>152303246805</v>
      </c>
      <c r="T651" t="s">
        <v>2924</v>
      </c>
      <c r="U651" t="s">
        <v>2925</v>
      </c>
      <c r="V651" t="s">
        <v>2926</v>
      </c>
      <c r="Z651">
        <v>112.79629509999999</v>
      </c>
      <c r="AA651">
        <v>-7.2612380999999999</v>
      </c>
      <c r="AB651" t="s">
        <v>2927</v>
      </c>
      <c r="AC651" t="s">
        <v>237</v>
      </c>
      <c r="AL651" t="s">
        <v>218</v>
      </c>
      <c r="AM651" t="s">
        <v>2928</v>
      </c>
      <c r="AN651" t="s">
        <v>6</v>
      </c>
      <c r="AO651" s="57">
        <v>46181.621979166666</v>
      </c>
      <c r="AP651" s="57">
        <v>46242.625</v>
      </c>
      <c r="AR651" t="s">
        <v>219</v>
      </c>
      <c r="AS651" t="s">
        <v>126</v>
      </c>
      <c r="AT651" t="s">
        <v>231</v>
      </c>
      <c r="AU651">
        <v>20260807</v>
      </c>
      <c r="AV651" t="s">
        <v>222</v>
      </c>
      <c r="AW651" t="s">
        <v>1064</v>
      </c>
      <c r="AX651" t="s">
        <v>223</v>
      </c>
      <c r="BA651" s="57">
        <v>46242.625</v>
      </c>
      <c r="BB651" t="s">
        <v>2928</v>
      </c>
      <c r="BC651">
        <v>2026</v>
      </c>
      <c r="BD651">
        <v>8</v>
      </c>
      <c r="BE651">
        <v>7</v>
      </c>
      <c r="BF651" s="6">
        <f t="shared" si="30"/>
        <v>46241</v>
      </c>
      <c r="BG651">
        <f t="shared" si="31"/>
        <v>-1.625</v>
      </c>
      <c r="BH651" t="str">
        <f t="shared" si="32"/>
        <v>COMPLY</v>
      </c>
      <c r="BI651" t="str">
        <f>VLOOKUP(H651,Sheet2!$A$1:$B$270,2,FALSE)</f>
        <v>SURABAYA SELATAN</v>
      </c>
    </row>
    <row r="652" spans="1:61">
      <c r="A652">
        <v>651</v>
      </c>
      <c r="B652">
        <v>1002504609</v>
      </c>
      <c r="C652">
        <v>3</v>
      </c>
      <c r="D652" t="s">
        <v>34</v>
      </c>
      <c r="E652">
        <v>5</v>
      </c>
      <c r="F652" t="s">
        <v>595</v>
      </c>
      <c r="G652" t="s">
        <v>81</v>
      </c>
      <c r="H652" t="s">
        <v>324</v>
      </c>
      <c r="I652" t="s">
        <v>213</v>
      </c>
      <c r="J652" t="s">
        <v>214</v>
      </c>
      <c r="K652" t="s">
        <v>149</v>
      </c>
      <c r="L652" t="s">
        <v>215</v>
      </c>
      <c r="M652" t="s">
        <v>582</v>
      </c>
      <c r="N652" t="s">
        <v>216</v>
      </c>
      <c r="O652" s="57">
        <v>46235.582592592589</v>
      </c>
      <c r="P652" s="57">
        <v>46237.739317129628</v>
      </c>
      <c r="Q652">
        <v>69356742</v>
      </c>
      <c r="S652">
        <v>172415798649</v>
      </c>
      <c r="T652" t="s">
        <v>1087</v>
      </c>
      <c r="U652" t="s">
        <v>2929</v>
      </c>
      <c r="V652" t="s">
        <v>2930</v>
      </c>
      <c r="Z652">
        <v>115.17232608050099</v>
      </c>
      <c r="AA652">
        <v>-8.7541829933744602</v>
      </c>
      <c r="AB652" t="s">
        <v>2931</v>
      </c>
      <c r="AC652" t="s">
        <v>217</v>
      </c>
      <c r="AL652" t="s">
        <v>218</v>
      </c>
      <c r="AM652" t="s">
        <v>2932</v>
      </c>
      <c r="AN652" t="s">
        <v>6</v>
      </c>
      <c r="AO652" s="57">
        <v>46030.590185185189</v>
      </c>
      <c r="AP652" s="57">
        <v>46236.541666666664</v>
      </c>
      <c r="AQ652" t="s">
        <v>249</v>
      </c>
      <c r="AR652" t="s">
        <v>14</v>
      </c>
      <c r="AS652" t="s">
        <v>652</v>
      </c>
      <c r="AT652" t="s">
        <v>231</v>
      </c>
      <c r="AV652" t="s">
        <v>2933</v>
      </c>
      <c r="AW652" t="s">
        <v>1068</v>
      </c>
      <c r="AX652" t="s">
        <v>223</v>
      </c>
      <c r="BA652" s="57">
        <v>46236.541666666664</v>
      </c>
      <c r="BB652" t="s">
        <v>2932</v>
      </c>
      <c r="BF652" s="6" t="e">
        <f t="shared" si="30"/>
        <v>#NUM!</v>
      </c>
      <c r="BG652" t="e">
        <f t="shared" si="31"/>
        <v>#NUM!</v>
      </c>
      <c r="BH652" t="e">
        <f t="shared" si="32"/>
        <v>#NUM!</v>
      </c>
      <c r="BI652" t="str">
        <f>VLOOKUP(H652,Sheet2!$A$1:$B$270,2,FALSE)</f>
        <v>JIMBARAN</v>
      </c>
    </row>
    <row r="653" spans="1:61">
      <c r="A653">
        <v>652</v>
      </c>
      <c r="B653">
        <v>1002509805</v>
      </c>
      <c r="C653">
        <v>3</v>
      </c>
      <c r="D653" t="s">
        <v>42</v>
      </c>
      <c r="E653">
        <v>5</v>
      </c>
      <c r="F653" t="s">
        <v>233</v>
      </c>
      <c r="G653" t="s">
        <v>101</v>
      </c>
      <c r="H653" t="s">
        <v>439</v>
      </c>
      <c r="I653" t="s">
        <v>213</v>
      </c>
      <c r="J653" t="s">
        <v>214</v>
      </c>
      <c r="K653" t="s">
        <v>149</v>
      </c>
      <c r="M653" t="s">
        <v>596</v>
      </c>
      <c r="N653" t="s">
        <v>216</v>
      </c>
      <c r="O653" s="57">
        <v>46239.404328703706</v>
      </c>
      <c r="P653" s="57">
        <v>46244.454143518517</v>
      </c>
      <c r="Q653">
        <v>69358841</v>
      </c>
      <c r="S653">
        <v>152331250912</v>
      </c>
      <c r="T653" t="s">
        <v>2934</v>
      </c>
      <c r="U653" t="s">
        <v>2935</v>
      </c>
      <c r="V653" t="s">
        <v>2936</v>
      </c>
      <c r="Z653">
        <v>112.62424470000001</v>
      </c>
      <c r="AA653">
        <v>-7.4491252000000001</v>
      </c>
      <c r="AB653" t="s">
        <v>2937</v>
      </c>
      <c r="AC653" t="s">
        <v>230</v>
      </c>
      <c r="AL653" t="s">
        <v>218</v>
      </c>
      <c r="AM653" t="s">
        <v>1843</v>
      </c>
      <c r="AN653" t="s">
        <v>6</v>
      </c>
      <c r="AO653" s="57">
        <v>46150.413344907407</v>
      </c>
      <c r="AP653" s="57">
        <v>46241.333333333336</v>
      </c>
      <c r="AQ653" t="s">
        <v>570</v>
      </c>
      <c r="AR653" t="s">
        <v>14</v>
      </c>
      <c r="AS653" t="s">
        <v>608</v>
      </c>
      <c r="AT653" t="s">
        <v>231</v>
      </c>
      <c r="AV653" t="s">
        <v>597</v>
      </c>
      <c r="AW653" t="s">
        <v>601</v>
      </c>
      <c r="AX653" t="s">
        <v>223</v>
      </c>
      <c r="BA653" s="57">
        <v>46241.333333333336</v>
      </c>
      <c r="BB653" t="s">
        <v>1843</v>
      </c>
      <c r="BF653" s="6" t="e">
        <f t="shared" si="30"/>
        <v>#NUM!</v>
      </c>
      <c r="BG653" t="e">
        <f t="shared" si="31"/>
        <v>#NUM!</v>
      </c>
      <c r="BH653" t="e">
        <f t="shared" si="32"/>
        <v>#NUM!</v>
      </c>
      <c r="BI653" t="str">
        <f>VLOOKUP(H653,Sheet2!$A$1:$B$270,2,FALSE)</f>
        <v>SIDOARJO</v>
      </c>
    </row>
    <row r="654" spans="1:61">
      <c r="A654">
        <v>653</v>
      </c>
      <c r="B654">
        <v>1002511190</v>
      </c>
      <c r="C654">
        <v>3</v>
      </c>
      <c r="D654" t="s">
        <v>49</v>
      </c>
      <c r="E654">
        <v>4</v>
      </c>
      <c r="F654" t="s">
        <v>247</v>
      </c>
      <c r="G654" t="s">
        <v>551</v>
      </c>
      <c r="H654" t="s">
        <v>552</v>
      </c>
      <c r="I654" t="s">
        <v>213</v>
      </c>
      <c r="J654" t="s">
        <v>214</v>
      </c>
      <c r="K654" t="s">
        <v>149</v>
      </c>
      <c r="M654" t="s">
        <v>76</v>
      </c>
      <c r="N654" t="s">
        <v>216</v>
      </c>
      <c r="O654" s="57">
        <v>46239.69972222222</v>
      </c>
      <c r="P654" s="57">
        <v>46239.779629629629</v>
      </c>
      <c r="Q654">
        <v>69357653</v>
      </c>
      <c r="R654">
        <v>2946102025</v>
      </c>
      <c r="S654">
        <v>143407106633</v>
      </c>
      <c r="T654" t="s">
        <v>2337</v>
      </c>
      <c r="U654" t="s">
        <v>2938</v>
      </c>
      <c r="V654" t="s">
        <v>2939</v>
      </c>
      <c r="Z654">
        <v>110.095139967533</v>
      </c>
      <c r="AA654">
        <v>-6.9689800104170896</v>
      </c>
      <c r="AB654" t="s">
        <v>2340</v>
      </c>
      <c r="AC654" t="s">
        <v>293</v>
      </c>
      <c r="AL654" t="s">
        <v>218</v>
      </c>
      <c r="AM654" t="s">
        <v>2940</v>
      </c>
      <c r="AN654" t="s">
        <v>6</v>
      </c>
      <c r="AO654" s="57">
        <v>46150.705266203702</v>
      </c>
      <c r="AR654" t="s">
        <v>219</v>
      </c>
      <c r="AS654" t="s">
        <v>553</v>
      </c>
      <c r="AT654" t="s">
        <v>231</v>
      </c>
      <c r="AU654">
        <v>20260805</v>
      </c>
      <c r="AV654" t="s">
        <v>222</v>
      </c>
      <c r="AW654" t="s">
        <v>1114</v>
      </c>
      <c r="AX654" t="s">
        <v>223</v>
      </c>
      <c r="BA654" s="57">
        <v>46239.291666666664</v>
      </c>
      <c r="BB654" t="s">
        <v>2940</v>
      </c>
      <c r="BC654">
        <v>2026</v>
      </c>
      <c r="BD654">
        <v>8</v>
      </c>
      <c r="BE654">
        <v>5</v>
      </c>
      <c r="BF654" s="6">
        <f t="shared" si="30"/>
        <v>46239</v>
      </c>
      <c r="BG654">
        <f t="shared" si="31"/>
        <v>-0.29166666666424135</v>
      </c>
      <c r="BH654" t="str">
        <f t="shared" si="32"/>
        <v>COMPLY</v>
      </c>
      <c r="BI654" t="e">
        <f>VLOOKUP(H654,Sheet2!$A$1:$B$270,2,FALSE)</f>
        <v>#N/A</v>
      </c>
    </row>
    <row r="655" spans="1:61">
      <c r="A655">
        <v>654</v>
      </c>
      <c r="B655">
        <v>1002516048</v>
      </c>
      <c r="C655">
        <v>3</v>
      </c>
      <c r="D655" t="s">
        <v>59</v>
      </c>
      <c r="E655">
        <v>4</v>
      </c>
      <c r="F655" t="s">
        <v>573</v>
      </c>
      <c r="G655" t="s">
        <v>935</v>
      </c>
      <c r="H655" t="s">
        <v>1017</v>
      </c>
      <c r="I655" t="s">
        <v>213</v>
      </c>
      <c r="J655" t="s">
        <v>214</v>
      </c>
      <c r="K655" t="s">
        <v>149</v>
      </c>
      <c r="L655" t="s">
        <v>215</v>
      </c>
      <c r="M655" t="s">
        <v>76</v>
      </c>
      <c r="N655" t="s">
        <v>216</v>
      </c>
      <c r="O655" s="57">
        <v>46242.613842592589</v>
      </c>
      <c r="P655" s="57">
        <v>46244.649340277778</v>
      </c>
      <c r="Q655">
        <v>69361521</v>
      </c>
      <c r="S655">
        <v>146133131964</v>
      </c>
      <c r="T655" t="s">
        <v>5415</v>
      </c>
      <c r="U655" t="s">
        <v>5416</v>
      </c>
      <c r="V655" t="s">
        <v>5417</v>
      </c>
      <c r="Z655">
        <v>110.357215</v>
      </c>
      <c r="AA655">
        <v>-7.7119309999999999</v>
      </c>
      <c r="AB655" t="s">
        <v>5418</v>
      </c>
      <c r="AC655" t="s">
        <v>237</v>
      </c>
      <c r="AL655" t="s">
        <v>218</v>
      </c>
      <c r="AM655" t="s">
        <v>5419</v>
      </c>
      <c r="AN655" t="s">
        <v>6</v>
      </c>
      <c r="AO655" s="57">
        <v>46242.621689814812</v>
      </c>
      <c r="AP655" s="57">
        <v>46244.333333333336</v>
      </c>
      <c r="AR655" t="s">
        <v>219</v>
      </c>
      <c r="AS655" t="s">
        <v>220</v>
      </c>
      <c r="AT655" t="s">
        <v>231</v>
      </c>
      <c r="AU655">
        <v>20260810</v>
      </c>
      <c r="AV655" t="s">
        <v>222</v>
      </c>
      <c r="AW655" t="s">
        <v>1058</v>
      </c>
      <c r="AX655" t="s">
        <v>223</v>
      </c>
      <c r="BA655" s="57">
        <v>46244.333333333336</v>
      </c>
      <c r="BB655" t="s">
        <v>5419</v>
      </c>
      <c r="BC655">
        <v>2026</v>
      </c>
      <c r="BD655">
        <v>8</v>
      </c>
      <c r="BE655">
        <v>10</v>
      </c>
      <c r="BF655" s="6">
        <f t="shared" si="30"/>
        <v>46244</v>
      </c>
      <c r="BG655">
        <f t="shared" si="31"/>
        <v>-0.33333333333575865</v>
      </c>
      <c r="BH655" t="str">
        <f t="shared" si="32"/>
        <v>COMPLY</v>
      </c>
      <c r="BI655" t="e">
        <f>VLOOKUP(H655,Sheet2!$A$1:$B$270,2,FALSE)</f>
        <v>#N/A</v>
      </c>
    </row>
    <row r="656" spans="1:61">
      <c r="A656">
        <v>655</v>
      </c>
      <c r="B656">
        <v>1002507499</v>
      </c>
      <c r="C656">
        <v>3</v>
      </c>
      <c r="D656" t="s">
        <v>55</v>
      </c>
      <c r="E656">
        <v>5</v>
      </c>
      <c r="F656" t="s">
        <v>228</v>
      </c>
      <c r="G656" t="s">
        <v>121</v>
      </c>
      <c r="H656" t="s">
        <v>493</v>
      </c>
      <c r="I656" t="s">
        <v>213</v>
      </c>
      <c r="J656" t="s">
        <v>214</v>
      </c>
      <c r="K656" t="s">
        <v>149</v>
      </c>
      <c r="M656" t="s">
        <v>236</v>
      </c>
      <c r="N656" t="s">
        <v>216</v>
      </c>
      <c r="O656" s="57">
        <v>46238.449884259258</v>
      </c>
      <c r="P656" s="57">
        <v>46238.599687499998</v>
      </c>
      <c r="Q656">
        <v>69358088</v>
      </c>
      <c r="S656">
        <v>152458901413</v>
      </c>
      <c r="T656" t="s">
        <v>2941</v>
      </c>
      <c r="U656" t="s">
        <v>1158</v>
      </c>
      <c r="Z656">
        <v>113.08350230000001</v>
      </c>
      <c r="AA656">
        <v>-6.9904552999999998</v>
      </c>
      <c r="AB656" t="s">
        <v>2942</v>
      </c>
      <c r="AC656" t="s">
        <v>230</v>
      </c>
      <c r="AO656" s="57">
        <v>46120.454953703702</v>
      </c>
      <c r="AR656" t="s">
        <v>314</v>
      </c>
      <c r="AS656" t="s">
        <v>220</v>
      </c>
      <c r="AT656" t="s">
        <v>231</v>
      </c>
      <c r="AV656" t="s">
        <v>1086</v>
      </c>
      <c r="AW656" t="s">
        <v>567</v>
      </c>
      <c r="AX656" t="s">
        <v>223</v>
      </c>
      <c r="AZ656" t="s">
        <v>1086</v>
      </c>
      <c r="BF656" s="6" t="e">
        <f t="shared" si="30"/>
        <v>#NUM!</v>
      </c>
      <c r="BG656" t="e">
        <f t="shared" si="31"/>
        <v>#NUM!</v>
      </c>
      <c r="BH656" t="e">
        <f t="shared" si="32"/>
        <v>#NUM!</v>
      </c>
      <c r="BI656" t="str">
        <f>VLOOKUP(H656,Sheet2!$A$1:$B$270,2,FALSE)</f>
        <v>MADURA</v>
      </c>
    </row>
    <row r="657" spans="1:61">
      <c r="A657">
        <v>656</v>
      </c>
      <c r="B657">
        <v>1002510872</v>
      </c>
      <c r="C657">
        <v>3</v>
      </c>
      <c r="D657" t="s">
        <v>45</v>
      </c>
      <c r="E657">
        <v>5</v>
      </c>
      <c r="F657" t="s">
        <v>211</v>
      </c>
      <c r="G657" t="s">
        <v>118</v>
      </c>
      <c r="H657" t="s">
        <v>285</v>
      </c>
      <c r="I657" t="s">
        <v>213</v>
      </c>
      <c r="J657" t="s">
        <v>214</v>
      </c>
      <c r="K657" t="s">
        <v>149</v>
      </c>
      <c r="L657" t="s">
        <v>215</v>
      </c>
      <c r="M657" t="s">
        <v>559</v>
      </c>
      <c r="N657" t="s">
        <v>216</v>
      </c>
      <c r="O657" s="57">
        <v>46239.614675925928</v>
      </c>
      <c r="P657" s="57">
        <v>46244.373831018522</v>
      </c>
      <c r="Q657">
        <v>69333730</v>
      </c>
      <c r="S657">
        <v>172610203612</v>
      </c>
      <c r="T657" t="s">
        <v>1075</v>
      </c>
      <c r="U657" t="s">
        <v>1076</v>
      </c>
      <c r="V657" t="s">
        <v>1077</v>
      </c>
      <c r="Z657">
        <v>116.83274</v>
      </c>
      <c r="AA657">
        <v>-8.7546210000000002</v>
      </c>
      <c r="AB657" t="s">
        <v>1078</v>
      </c>
      <c r="AC657" t="s">
        <v>217</v>
      </c>
      <c r="AL657" t="s">
        <v>218</v>
      </c>
      <c r="AM657" t="s">
        <v>1148</v>
      </c>
      <c r="AN657" t="s">
        <v>6</v>
      </c>
      <c r="AO657" s="57">
        <v>46150.621377314812</v>
      </c>
      <c r="AP657" s="57">
        <v>46228</v>
      </c>
      <c r="AR657" t="s">
        <v>6</v>
      </c>
      <c r="AS657" t="s">
        <v>587</v>
      </c>
      <c r="AT657" t="s">
        <v>231</v>
      </c>
      <c r="AV657" t="s">
        <v>1033</v>
      </c>
      <c r="AW657" t="s">
        <v>1030</v>
      </c>
      <c r="AX657" t="s">
        <v>223</v>
      </c>
      <c r="BA657" s="57">
        <v>46228.541666666664</v>
      </c>
      <c r="BB657" t="s">
        <v>1148</v>
      </c>
      <c r="BF657" s="6" t="e">
        <f t="shared" si="30"/>
        <v>#NUM!</v>
      </c>
      <c r="BG657" t="e">
        <f t="shared" si="31"/>
        <v>#NUM!</v>
      </c>
      <c r="BH657" t="e">
        <f t="shared" si="32"/>
        <v>#NUM!</v>
      </c>
      <c r="BI657" t="str">
        <f>VLOOKUP(H657,Sheet2!$A$1:$B$270,2,FALSE)</f>
        <v>SUMBAWA</v>
      </c>
    </row>
    <row r="658" spans="1:61">
      <c r="A658">
        <v>657</v>
      </c>
      <c r="B658">
        <v>1002517561</v>
      </c>
      <c r="C658">
        <v>3</v>
      </c>
      <c r="D658" t="s">
        <v>59</v>
      </c>
      <c r="E658">
        <v>4</v>
      </c>
      <c r="F658" t="s">
        <v>573</v>
      </c>
      <c r="G658" t="s">
        <v>623</v>
      </c>
      <c r="H658" t="s">
        <v>626</v>
      </c>
      <c r="I658" t="s">
        <v>213</v>
      </c>
      <c r="J658" t="s">
        <v>214</v>
      </c>
      <c r="K658" t="s">
        <v>149</v>
      </c>
      <c r="L658" t="s">
        <v>215</v>
      </c>
      <c r="M658" t="s">
        <v>6660</v>
      </c>
      <c r="N658" t="s">
        <v>216</v>
      </c>
      <c r="O658" s="57">
        <v>46244.499259259261</v>
      </c>
      <c r="P658" s="57">
        <v>46245.336504629631</v>
      </c>
      <c r="Q658">
        <v>69362355</v>
      </c>
      <c r="S658">
        <v>141114227875</v>
      </c>
      <c r="T658" t="s">
        <v>6661</v>
      </c>
      <c r="U658" t="s">
        <v>6662</v>
      </c>
      <c r="V658" t="s">
        <v>6663</v>
      </c>
      <c r="Z658">
        <v>110.387641</v>
      </c>
      <c r="AA658">
        <v>-7.8132849999999996</v>
      </c>
      <c r="AB658" t="s">
        <v>6664</v>
      </c>
      <c r="AC658" t="s">
        <v>237</v>
      </c>
      <c r="AL658" t="s">
        <v>218</v>
      </c>
      <c r="AM658" t="s">
        <v>6514</v>
      </c>
      <c r="AN658" t="s">
        <v>6</v>
      </c>
      <c r="AO658" s="57">
        <v>46303.506898148145</v>
      </c>
      <c r="AP658" s="57">
        <v>46245.333333333336</v>
      </c>
      <c r="AR658" t="s">
        <v>6665</v>
      </c>
      <c r="AS658" t="s">
        <v>220</v>
      </c>
      <c r="AT658" t="s">
        <v>231</v>
      </c>
      <c r="AV658" t="s">
        <v>6666</v>
      </c>
      <c r="AW658" t="s">
        <v>1056</v>
      </c>
      <c r="AX658" t="s">
        <v>223</v>
      </c>
      <c r="BA658" s="57">
        <v>46245.333333333336</v>
      </c>
      <c r="BB658" t="s">
        <v>6514</v>
      </c>
      <c r="BF658" s="6" t="e">
        <f t="shared" si="30"/>
        <v>#NUM!</v>
      </c>
      <c r="BG658" t="e">
        <f t="shared" si="31"/>
        <v>#NUM!</v>
      </c>
      <c r="BH658" t="e">
        <f t="shared" si="32"/>
        <v>#NUM!</v>
      </c>
      <c r="BI658" t="e">
        <f>VLOOKUP(H658,Sheet2!$A$1:$B$270,2,FALSE)</f>
        <v>#N/A</v>
      </c>
    </row>
    <row r="659" spans="1:61">
      <c r="A659">
        <v>658</v>
      </c>
      <c r="B659">
        <v>1002515176</v>
      </c>
      <c r="C659">
        <v>3</v>
      </c>
      <c r="D659" t="s">
        <v>55</v>
      </c>
      <c r="E659">
        <v>5</v>
      </c>
      <c r="F659" t="s">
        <v>267</v>
      </c>
      <c r="G659" t="s">
        <v>122</v>
      </c>
      <c r="H659" t="s">
        <v>357</v>
      </c>
      <c r="I659" t="s">
        <v>213</v>
      </c>
      <c r="J659" t="s">
        <v>214</v>
      </c>
      <c r="K659" t="s">
        <v>149</v>
      </c>
      <c r="L659" t="s">
        <v>215</v>
      </c>
      <c r="M659" t="s">
        <v>76</v>
      </c>
      <c r="N659" t="s">
        <v>216</v>
      </c>
      <c r="O659" s="57">
        <v>46241.666631944441</v>
      </c>
      <c r="P659" s="57">
        <v>46242.774004629631</v>
      </c>
      <c r="Q659">
        <v>69361002</v>
      </c>
      <c r="S659">
        <v>152421262200</v>
      </c>
      <c r="T659" t="s">
        <v>5420</v>
      </c>
      <c r="U659" t="s">
        <v>5421</v>
      </c>
      <c r="V659" t="s">
        <v>5422</v>
      </c>
      <c r="Z659">
        <v>112.602213956415</v>
      </c>
      <c r="AA659">
        <v>-7.1452343888892296</v>
      </c>
      <c r="AB659" t="s">
        <v>5423</v>
      </c>
      <c r="AC659" t="s">
        <v>217</v>
      </c>
      <c r="AL659" t="s">
        <v>218</v>
      </c>
      <c r="AM659" t="s">
        <v>4726</v>
      </c>
      <c r="AN659" t="s">
        <v>6</v>
      </c>
      <c r="AO659" s="57">
        <v>46211.684444444443</v>
      </c>
      <c r="AP659" s="57">
        <v>46242.541666666664</v>
      </c>
      <c r="AQ659" t="s">
        <v>930</v>
      </c>
      <c r="AR659" t="s">
        <v>219</v>
      </c>
      <c r="AS659" t="s">
        <v>122</v>
      </c>
      <c r="AT659" t="s">
        <v>231</v>
      </c>
      <c r="AU659">
        <v>20260808</v>
      </c>
      <c r="AV659" t="s">
        <v>222</v>
      </c>
      <c r="AW659" t="s">
        <v>1064</v>
      </c>
      <c r="AX659" t="s">
        <v>223</v>
      </c>
      <c r="BA659" s="57">
        <v>46242.541666666664</v>
      </c>
      <c r="BB659" t="s">
        <v>4726</v>
      </c>
      <c r="BC659">
        <v>2026</v>
      </c>
      <c r="BD659">
        <v>8</v>
      </c>
      <c r="BE659">
        <v>8</v>
      </c>
      <c r="BF659" s="6">
        <f t="shared" si="30"/>
        <v>46242</v>
      </c>
      <c r="BG659">
        <f t="shared" si="31"/>
        <v>-0.54166666666424135</v>
      </c>
      <c r="BH659" t="str">
        <f t="shared" si="32"/>
        <v>COMPLY</v>
      </c>
      <c r="BI659" t="str">
        <f>VLOOKUP(H659,Sheet2!$A$1:$B$270,2,FALSE)</f>
        <v>GRESIK</v>
      </c>
    </row>
    <row r="660" spans="1:61">
      <c r="A660">
        <v>659</v>
      </c>
      <c r="B660">
        <v>1002517499</v>
      </c>
      <c r="C660">
        <v>3</v>
      </c>
      <c r="D660" t="s">
        <v>38</v>
      </c>
      <c r="E660">
        <v>5</v>
      </c>
      <c r="F660" t="s">
        <v>92</v>
      </c>
      <c r="G660" t="s">
        <v>95</v>
      </c>
      <c r="H660" t="s">
        <v>245</v>
      </c>
      <c r="I660" t="s">
        <v>213</v>
      </c>
      <c r="J660" t="s">
        <v>214</v>
      </c>
      <c r="K660" t="s">
        <v>149</v>
      </c>
      <c r="L660" t="s">
        <v>215</v>
      </c>
      <c r="M660" t="s">
        <v>225</v>
      </c>
      <c r="N660" t="s">
        <v>216</v>
      </c>
      <c r="O660" s="57">
        <v>46244.488854166666</v>
      </c>
      <c r="P660" s="57">
        <v>46245.338912037034</v>
      </c>
      <c r="Q660">
        <v>69362314</v>
      </c>
      <c r="S660">
        <v>152604231084</v>
      </c>
      <c r="T660" t="s">
        <v>6667</v>
      </c>
      <c r="U660" t="s">
        <v>6668</v>
      </c>
      <c r="V660" t="s">
        <v>6669</v>
      </c>
      <c r="Z660">
        <v>111.480836</v>
      </c>
      <c r="AA660">
        <v>-7.8407840000000002</v>
      </c>
      <c r="AB660" t="s">
        <v>6670</v>
      </c>
      <c r="AC660" t="s">
        <v>237</v>
      </c>
      <c r="AL660" t="s">
        <v>218</v>
      </c>
      <c r="AM660" t="s">
        <v>6594</v>
      </c>
      <c r="AN660" t="s">
        <v>6</v>
      </c>
      <c r="AO660" s="57">
        <v>46303.496307870373</v>
      </c>
      <c r="AP660" s="57">
        <v>46245.333333333336</v>
      </c>
      <c r="AR660" t="s">
        <v>18</v>
      </c>
      <c r="AS660" t="s">
        <v>246</v>
      </c>
      <c r="AT660" t="s">
        <v>231</v>
      </c>
      <c r="AV660" t="s">
        <v>227</v>
      </c>
      <c r="AW660" t="s">
        <v>1056</v>
      </c>
      <c r="AX660" t="s">
        <v>223</v>
      </c>
      <c r="BA660" s="57">
        <v>46245.333333333336</v>
      </c>
      <c r="BB660" t="s">
        <v>6594</v>
      </c>
      <c r="BF660" s="6" t="e">
        <f t="shared" si="30"/>
        <v>#NUM!</v>
      </c>
      <c r="BG660" t="e">
        <f t="shared" si="31"/>
        <v>#NUM!</v>
      </c>
      <c r="BH660" t="e">
        <f t="shared" si="32"/>
        <v>#NUM!</v>
      </c>
      <c r="BI660" t="str">
        <f>VLOOKUP(H660,Sheet2!$A$1:$B$270,2,FALSE)</f>
        <v>PONOROGO</v>
      </c>
    </row>
    <row r="661" spans="1:61">
      <c r="A661">
        <v>660</v>
      </c>
      <c r="B661">
        <v>1002517613</v>
      </c>
      <c r="C661">
        <v>3</v>
      </c>
      <c r="D661" t="s">
        <v>38</v>
      </c>
      <c r="E661">
        <v>5</v>
      </c>
      <c r="F661" t="s">
        <v>92</v>
      </c>
      <c r="G661" t="s">
        <v>94</v>
      </c>
      <c r="H661" t="s">
        <v>469</v>
      </c>
      <c r="I661" t="s">
        <v>213</v>
      </c>
      <c r="J661" t="s">
        <v>214</v>
      </c>
      <c r="K661" t="s">
        <v>149</v>
      </c>
      <c r="L661" t="s">
        <v>215</v>
      </c>
      <c r="M661" t="s">
        <v>240</v>
      </c>
      <c r="N661" t="s">
        <v>216</v>
      </c>
      <c r="O661" s="57">
        <v>46244.511759259258</v>
      </c>
      <c r="P661" s="57">
        <v>46244.512511574074</v>
      </c>
      <c r="Q661">
        <v>69362375</v>
      </c>
      <c r="S661">
        <v>152613205904</v>
      </c>
      <c r="T661" t="s">
        <v>6671</v>
      </c>
      <c r="U661" t="s">
        <v>6672</v>
      </c>
      <c r="V661" t="s">
        <v>6673</v>
      </c>
      <c r="Z661">
        <v>111.4203938</v>
      </c>
      <c r="AA661">
        <v>-7.6827044000000004</v>
      </c>
      <c r="AB661" t="s">
        <v>6674</v>
      </c>
      <c r="AC661" t="s">
        <v>237</v>
      </c>
      <c r="AL661" t="s">
        <v>218</v>
      </c>
      <c r="AM661" t="s">
        <v>6675</v>
      </c>
      <c r="AN661" t="s">
        <v>6</v>
      </c>
      <c r="AO661" s="57">
        <v>46303.527696759258</v>
      </c>
      <c r="AP661" s="57">
        <v>46245.541666666664</v>
      </c>
      <c r="AR661" t="s">
        <v>241</v>
      </c>
      <c r="AS661" t="s">
        <v>593</v>
      </c>
      <c r="AT661" t="s">
        <v>231</v>
      </c>
      <c r="AV661" t="s">
        <v>240</v>
      </c>
      <c r="AW661" t="s">
        <v>1056</v>
      </c>
      <c r="AX661" t="s">
        <v>223</v>
      </c>
      <c r="BA661" s="57">
        <v>46245.541666666664</v>
      </c>
      <c r="BB661" t="s">
        <v>6675</v>
      </c>
      <c r="BF661" s="6" t="e">
        <f t="shared" si="30"/>
        <v>#NUM!</v>
      </c>
      <c r="BG661" t="e">
        <f t="shared" si="31"/>
        <v>#NUM!</v>
      </c>
      <c r="BH661" t="e">
        <f t="shared" si="32"/>
        <v>#NUM!</v>
      </c>
      <c r="BI661" t="str">
        <f>VLOOKUP(H661,Sheet2!$A$1:$B$270,2,FALSE)</f>
        <v>MADIUN</v>
      </c>
    </row>
    <row r="662" spans="1:61">
      <c r="A662">
        <v>661</v>
      </c>
      <c r="B662">
        <v>1002518666</v>
      </c>
      <c r="C662">
        <v>3</v>
      </c>
      <c r="D662" t="s">
        <v>49</v>
      </c>
      <c r="E662">
        <v>4</v>
      </c>
      <c r="F662" t="s">
        <v>247</v>
      </c>
      <c r="G662" t="s">
        <v>551</v>
      </c>
      <c r="H662" t="s">
        <v>552</v>
      </c>
      <c r="I662" t="s">
        <v>213</v>
      </c>
      <c r="J662" t="s">
        <v>214</v>
      </c>
      <c r="K662" t="s">
        <v>149</v>
      </c>
      <c r="L662" t="s">
        <v>215</v>
      </c>
      <c r="M662" t="s">
        <v>240</v>
      </c>
      <c r="N662" t="s">
        <v>216</v>
      </c>
      <c r="O662" s="57">
        <v>46244.756215277775</v>
      </c>
      <c r="P662" s="57">
        <v>46244.756956018522</v>
      </c>
      <c r="Q662">
        <v>69362782</v>
      </c>
      <c r="S662">
        <v>143407106648</v>
      </c>
      <c r="T662" t="s">
        <v>6676</v>
      </c>
      <c r="U662" t="s">
        <v>6677</v>
      </c>
      <c r="V662" t="s">
        <v>6678</v>
      </c>
      <c r="Z662">
        <v>110.081891</v>
      </c>
      <c r="AA662">
        <v>-6.9548399999999999</v>
      </c>
      <c r="AB662" t="s">
        <v>6679</v>
      </c>
      <c r="AC662" t="s">
        <v>237</v>
      </c>
      <c r="AL662" t="s">
        <v>218</v>
      </c>
      <c r="AM662" t="s">
        <v>6680</v>
      </c>
      <c r="AN662" t="s">
        <v>6</v>
      </c>
      <c r="AO662" s="57">
        <v>46303.777662037035</v>
      </c>
      <c r="AP662" s="57">
        <v>46245.625</v>
      </c>
      <c r="AR662" t="s">
        <v>241</v>
      </c>
      <c r="AS662" t="s">
        <v>553</v>
      </c>
      <c r="AT662" t="s">
        <v>231</v>
      </c>
      <c r="AV662" t="s">
        <v>240</v>
      </c>
      <c r="AW662" t="s">
        <v>1064</v>
      </c>
      <c r="AX662" t="s">
        <v>223</v>
      </c>
      <c r="BA662" s="57">
        <v>46245.625</v>
      </c>
      <c r="BB662" t="s">
        <v>6680</v>
      </c>
      <c r="BF662" s="6" t="e">
        <f t="shared" si="30"/>
        <v>#NUM!</v>
      </c>
      <c r="BG662" t="e">
        <f t="shared" si="31"/>
        <v>#NUM!</v>
      </c>
      <c r="BH662" t="e">
        <f t="shared" si="32"/>
        <v>#NUM!</v>
      </c>
      <c r="BI662" t="e">
        <f>VLOOKUP(H662,Sheet2!$A$1:$B$270,2,FALSE)</f>
        <v>#N/A</v>
      </c>
    </row>
    <row r="663" spans="1:61">
      <c r="A663">
        <v>662</v>
      </c>
      <c r="B663">
        <v>1002515819</v>
      </c>
      <c r="C663">
        <v>3</v>
      </c>
      <c r="D663" t="s">
        <v>51</v>
      </c>
      <c r="E663">
        <v>4</v>
      </c>
      <c r="F663" t="s">
        <v>275</v>
      </c>
      <c r="G663" t="s">
        <v>611</v>
      </c>
      <c r="H663" t="s">
        <v>4884</v>
      </c>
      <c r="I663" t="s">
        <v>213</v>
      </c>
      <c r="J663" t="s">
        <v>214</v>
      </c>
      <c r="K663" t="s">
        <v>149</v>
      </c>
      <c r="L663" t="s">
        <v>215</v>
      </c>
      <c r="M663" t="s">
        <v>76</v>
      </c>
      <c r="N663" t="s">
        <v>216</v>
      </c>
      <c r="O663" s="57">
        <v>46242.481203703705</v>
      </c>
      <c r="P663" s="57">
        <v>46244.732754629629</v>
      </c>
      <c r="Q663">
        <v>69361373</v>
      </c>
      <c r="S663">
        <v>142598105505</v>
      </c>
      <c r="T663" t="s">
        <v>5424</v>
      </c>
      <c r="U663" t="s">
        <v>5425</v>
      </c>
      <c r="V663" t="s">
        <v>5426</v>
      </c>
      <c r="Z663">
        <v>111.553060351377</v>
      </c>
      <c r="AA663">
        <v>-6.8823045876572397</v>
      </c>
      <c r="AB663" t="s">
        <v>5427</v>
      </c>
      <c r="AC663" t="s">
        <v>237</v>
      </c>
      <c r="AL663" t="s">
        <v>218</v>
      </c>
      <c r="AM663" t="s">
        <v>4521</v>
      </c>
      <c r="AN663" t="s">
        <v>6</v>
      </c>
      <c r="AO663" s="57">
        <v>46242.486076388886</v>
      </c>
      <c r="AP663" s="57">
        <v>46244.333333333336</v>
      </c>
      <c r="AR663" t="s">
        <v>219</v>
      </c>
      <c r="AS663" t="s">
        <v>611</v>
      </c>
      <c r="AT663" t="s">
        <v>231</v>
      </c>
      <c r="AU663">
        <v>20260810</v>
      </c>
      <c r="AV663" t="s">
        <v>222</v>
      </c>
      <c r="AW663" t="s">
        <v>1056</v>
      </c>
      <c r="AX663" t="s">
        <v>223</v>
      </c>
      <c r="BA663" s="57">
        <v>46244.333333333336</v>
      </c>
      <c r="BB663" t="s">
        <v>4521</v>
      </c>
      <c r="BC663">
        <v>2026</v>
      </c>
      <c r="BD663">
        <v>8</v>
      </c>
      <c r="BE663">
        <v>10</v>
      </c>
      <c r="BF663" s="6">
        <f t="shared" si="30"/>
        <v>46244</v>
      </c>
      <c r="BG663">
        <f t="shared" si="31"/>
        <v>-0.33333333333575865</v>
      </c>
      <c r="BH663" t="str">
        <f t="shared" si="32"/>
        <v>COMPLY</v>
      </c>
      <c r="BI663" t="e">
        <f>VLOOKUP(H663,Sheet2!$A$1:$B$270,2,FALSE)</f>
        <v>#N/A</v>
      </c>
    </row>
    <row r="664" spans="1:61">
      <c r="A664">
        <v>663</v>
      </c>
      <c r="B664">
        <v>1002505749</v>
      </c>
      <c r="C664">
        <v>3</v>
      </c>
      <c r="D664" t="s">
        <v>49</v>
      </c>
      <c r="E664">
        <v>4</v>
      </c>
      <c r="F664" t="s">
        <v>253</v>
      </c>
      <c r="G664" t="s">
        <v>556</v>
      </c>
      <c r="H664" t="s">
        <v>1012</v>
      </c>
      <c r="I664" t="s">
        <v>213</v>
      </c>
      <c r="J664" t="s">
        <v>214</v>
      </c>
      <c r="K664" t="s">
        <v>149</v>
      </c>
      <c r="M664" t="s">
        <v>76</v>
      </c>
      <c r="N664" t="s">
        <v>216</v>
      </c>
      <c r="O664" s="57">
        <v>46237.432129629633</v>
      </c>
      <c r="P664" s="57">
        <v>46238.653217592589</v>
      </c>
      <c r="Q664">
        <v>69357331</v>
      </c>
      <c r="S664">
        <v>146284108355</v>
      </c>
      <c r="T664" t="s">
        <v>2943</v>
      </c>
      <c r="U664" t="s">
        <v>1259</v>
      </c>
      <c r="V664" t="s">
        <v>2944</v>
      </c>
      <c r="Z664">
        <v>109.04786692735399</v>
      </c>
      <c r="AA664">
        <v>-6.8570585999707196</v>
      </c>
      <c r="AB664" t="s">
        <v>2945</v>
      </c>
      <c r="AC664" t="s">
        <v>226</v>
      </c>
      <c r="AL664" t="s">
        <v>218</v>
      </c>
      <c r="AM664" t="s">
        <v>2946</v>
      </c>
      <c r="AN664" t="s">
        <v>6</v>
      </c>
      <c r="AO664" s="57">
        <v>46089.444699074076</v>
      </c>
      <c r="AP664" s="57">
        <v>46238.541666666664</v>
      </c>
      <c r="AR664" t="s">
        <v>219</v>
      </c>
      <c r="AS664" t="s">
        <v>220</v>
      </c>
      <c r="AT664" t="s">
        <v>231</v>
      </c>
      <c r="AU664">
        <v>20260804</v>
      </c>
      <c r="AV664" t="s">
        <v>222</v>
      </c>
      <c r="AW664" t="s">
        <v>567</v>
      </c>
      <c r="AX664" t="s">
        <v>223</v>
      </c>
      <c r="BA664" s="57">
        <v>46238.541666666664</v>
      </c>
      <c r="BB664" t="s">
        <v>2946</v>
      </c>
      <c r="BC664">
        <v>2026</v>
      </c>
      <c r="BD664">
        <v>8</v>
      </c>
      <c r="BE664">
        <v>4</v>
      </c>
      <c r="BF664" s="6">
        <f t="shared" si="30"/>
        <v>46238</v>
      </c>
      <c r="BG664">
        <f t="shared" si="31"/>
        <v>-0.54166666666424135</v>
      </c>
      <c r="BH664" t="str">
        <f t="shared" si="32"/>
        <v>COMPLY</v>
      </c>
      <c r="BI664" t="e">
        <f>VLOOKUP(H664,Sheet2!$A$1:$B$270,2,FALSE)</f>
        <v>#N/A</v>
      </c>
    </row>
    <row r="665" spans="1:61">
      <c r="A665">
        <v>664</v>
      </c>
      <c r="B665">
        <v>1002516813</v>
      </c>
      <c r="C665">
        <v>3</v>
      </c>
      <c r="D665" t="s">
        <v>34</v>
      </c>
      <c r="E665">
        <v>5</v>
      </c>
      <c r="F665" t="s">
        <v>580</v>
      </c>
      <c r="G665" t="s">
        <v>79</v>
      </c>
      <c r="H665" t="s">
        <v>473</v>
      </c>
      <c r="I665" t="s">
        <v>213</v>
      </c>
      <c r="J665" t="s">
        <v>214</v>
      </c>
      <c r="K665" t="s">
        <v>149</v>
      </c>
      <c r="M665" t="s">
        <v>225</v>
      </c>
      <c r="N665" t="s">
        <v>216</v>
      </c>
      <c r="O665" s="57">
        <v>46244.354004629633</v>
      </c>
      <c r="P665" s="57">
        <v>46245.33761574074</v>
      </c>
      <c r="Q665">
        <v>69362051</v>
      </c>
      <c r="S665">
        <v>172407213194</v>
      </c>
      <c r="T665" t="s">
        <v>6681</v>
      </c>
      <c r="U665" t="s">
        <v>6682</v>
      </c>
      <c r="V665" t="s">
        <v>6683</v>
      </c>
      <c r="Z665">
        <v>115.3355323</v>
      </c>
      <c r="AA665">
        <v>-8.5723724000000008</v>
      </c>
      <c r="AB665" t="s">
        <v>6684</v>
      </c>
      <c r="AC665" t="s">
        <v>230</v>
      </c>
      <c r="AL665" t="s">
        <v>218</v>
      </c>
      <c r="AM665" t="s">
        <v>6685</v>
      </c>
      <c r="AN665" t="s">
        <v>6</v>
      </c>
      <c r="AO665" s="57">
        <v>46303.361180555556</v>
      </c>
      <c r="AP665" s="57">
        <v>46245.333333333336</v>
      </c>
      <c r="AR665" t="s">
        <v>18</v>
      </c>
      <c r="AS665" t="s">
        <v>79</v>
      </c>
      <c r="AT665" t="s">
        <v>231</v>
      </c>
      <c r="AV665" t="s">
        <v>227</v>
      </c>
      <c r="AW665" t="s">
        <v>566</v>
      </c>
      <c r="AX665" t="s">
        <v>223</v>
      </c>
      <c r="BA665" s="57">
        <v>46245.333333333336</v>
      </c>
      <c r="BB665" t="s">
        <v>6685</v>
      </c>
      <c r="BF665" s="6" t="e">
        <f t="shared" si="30"/>
        <v>#NUM!</v>
      </c>
      <c r="BG665" t="e">
        <f t="shared" si="31"/>
        <v>#NUM!</v>
      </c>
      <c r="BH665" t="e">
        <f t="shared" si="32"/>
        <v>#NUM!</v>
      </c>
      <c r="BI665" t="str">
        <f>VLOOKUP(H665,Sheet2!$A$1:$B$270,2,FALSE)</f>
        <v>GIANYAR</v>
      </c>
    </row>
    <row r="666" spans="1:61">
      <c r="A666">
        <v>665</v>
      </c>
      <c r="B666">
        <v>1002517458</v>
      </c>
      <c r="C666">
        <v>3</v>
      </c>
      <c r="D666" t="s">
        <v>38</v>
      </c>
      <c r="E666">
        <v>5</v>
      </c>
      <c r="F666" t="s">
        <v>90</v>
      </c>
      <c r="G666" t="s">
        <v>90</v>
      </c>
      <c r="H666" t="s">
        <v>421</v>
      </c>
      <c r="I666" t="s">
        <v>213</v>
      </c>
      <c r="J666" t="s">
        <v>214</v>
      </c>
      <c r="K666" t="s">
        <v>149</v>
      </c>
      <c r="L666" t="s">
        <v>215</v>
      </c>
      <c r="M666" t="s">
        <v>76</v>
      </c>
      <c r="N666" t="s">
        <v>216</v>
      </c>
      <c r="O666" s="57">
        <v>46244.480509259258</v>
      </c>
      <c r="P666" s="57">
        <v>46244.769976851851</v>
      </c>
      <c r="Q666">
        <v>69362303</v>
      </c>
      <c r="S666">
        <v>152610241481</v>
      </c>
      <c r="T666" t="s">
        <v>6686</v>
      </c>
      <c r="U666" t="s">
        <v>6687</v>
      </c>
      <c r="V666" t="s">
        <v>6688</v>
      </c>
      <c r="Z666">
        <v>112.03225399999999</v>
      </c>
      <c r="AA666">
        <v>-7.8220090000000004</v>
      </c>
      <c r="AB666" t="s">
        <v>6689</v>
      </c>
      <c r="AC666" t="s">
        <v>237</v>
      </c>
      <c r="AL666" t="s">
        <v>218</v>
      </c>
      <c r="AM666" t="s">
        <v>6594</v>
      </c>
      <c r="AN666" t="s">
        <v>6</v>
      </c>
      <c r="AO666" s="57">
        <v>46303.486157407409</v>
      </c>
      <c r="AP666" s="57">
        <v>46245.333333333336</v>
      </c>
      <c r="AR666" t="s">
        <v>219</v>
      </c>
      <c r="AS666" t="s">
        <v>220</v>
      </c>
      <c r="AT666" t="s">
        <v>231</v>
      </c>
      <c r="AU666">
        <v>20260810</v>
      </c>
      <c r="AV666" t="s">
        <v>222</v>
      </c>
      <c r="AW666" t="s">
        <v>1069</v>
      </c>
      <c r="AX666" t="s">
        <v>223</v>
      </c>
      <c r="BA666" s="57">
        <v>46245.333333333336</v>
      </c>
      <c r="BB666" t="s">
        <v>6594</v>
      </c>
      <c r="BC666">
        <v>2026</v>
      </c>
      <c r="BD666">
        <v>8</v>
      </c>
      <c r="BE666">
        <v>10</v>
      </c>
      <c r="BF666" s="6">
        <f t="shared" si="30"/>
        <v>46244</v>
      </c>
      <c r="BG666">
        <f t="shared" si="31"/>
        <v>-1.3333333333357587</v>
      </c>
      <c r="BH666" t="str">
        <f t="shared" si="32"/>
        <v>COMPLY</v>
      </c>
      <c r="BI666" t="str">
        <f>VLOOKUP(H666,Sheet2!$A$1:$B$270,2,FALSE)</f>
        <v>KEDIRI</v>
      </c>
    </row>
    <row r="667" spans="1:61">
      <c r="A667">
        <v>666</v>
      </c>
      <c r="B667">
        <v>1002516331</v>
      </c>
      <c r="C667">
        <v>3</v>
      </c>
      <c r="D667" t="s">
        <v>38</v>
      </c>
      <c r="E667">
        <v>5</v>
      </c>
      <c r="F667" t="s">
        <v>251</v>
      </c>
      <c r="G667" t="s">
        <v>87</v>
      </c>
      <c r="H667" t="s">
        <v>437</v>
      </c>
      <c r="I667" t="s">
        <v>213</v>
      </c>
      <c r="J667" t="s">
        <v>214</v>
      </c>
      <c r="K667" t="s">
        <v>149</v>
      </c>
      <c r="L667" t="s">
        <v>215</v>
      </c>
      <c r="M667" t="s">
        <v>76</v>
      </c>
      <c r="N667" t="s">
        <v>216</v>
      </c>
      <c r="O667" s="57">
        <v>46243.403425925928</v>
      </c>
      <c r="P667" s="57">
        <v>46243.784571759257</v>
      </c>
      <c r="Q667">
        <v>69361747</v>
      </c>
      <c r="S667">
        <v>152717204931</v>
      </c>
      <c r="T667" t="s">
        <v>5428</v>
      </c>
      <c r="U667" t="s">
        <v>5429</v>
      </c>
      <c r="V667" t="s">
        <v>5430</v>
      </c>
      <c r="Z667">
        <v>112.761312872171</v>
      </c>
      <c r="AA667">
        <v>-7.9952177753545399</v>
      </c>
      <c r="AB667" t="s">
        <v>5431</v>
      </c>
      <c r="AC667" t="s">
        <v>217</v>
      </c>
      <c r="AL667" t="s">
        <v>218</v>
      </c>
      <c r="AM667" t="s">
        <v>4862</v>
      </c>
      <c r="AN667" t="s">
        <v>6</v>
      </c>
      <c r="AO667" s="57">
        <v>46273.413229166668</v>
      </c>
      <c r="AP667" s="57">
        <v>46244.333333333336</v>
      </c>
      <c r="AR667" t="s">
        <v>219</v>
      </c>
      <c r="AS667" t="s">
        <v>632</v>
      </c>
      <c r="AT667" t="s">
        <v>231</v>
      </c>
      <c r="AU667">
        <v>20260809</v>
      </c>
      <c r="AV667" t="s">
        <v>222</v>
      </c>
      <c r="AW667" t="s">
        <v>667</v>
      </c>
      <c r="AX667" t="s">
        <v>223</v>
      </c>
      <c r="BA667" s="57">
        <v>46244.333333333336</v>
      </c>
      <c r="BB667" t="s">
        <v>4862</v>
      </c>
      <c r="BC667">
        <v>2026</v>
      </c>
      <c r="BD667">
        <v>8</v>
      </c>
      <c r="BE667">
        <v>9</v>
      </c>
      <c r="BF667" s="6">
        <f t="shared" si="30"/>
        <v>46243</v>
      </c>
      <c r="BG667">
        <f t="shared" si="31"/>
        <v>-1.3333333333357587</v>
      </c>
      <c r="BH667" t="str">
        <f t="shared" si="32"/>
        <v>COMPLY</v>
      </c>
      <c r="BI667" t="str">
        <f>VLOOKUP(H667,Sheet2!$A$1:$B$270,2,FALSE)</f>
        <v>BATU</v>
      </c>
    </row>
    <row r="668" spans="1:61">
      <c r="A668">
        <v>667</v>
      </c>
      <c r="B668">
        <v>1002506662</v>
      </c>
      <c r="C668">
        <v>3</v>
      </c>
      <c r="D668" t="s">
        <v>55</v>
      </c>
      <c r="E668">
        <v>5</v>
      </c>
      <c r="F668" t="s">
        <v>267</v>
      </c>
      <c r="G668" t="s">
        <v>128</v>
      </c>
      <c r="H668" t="s">
        <v>362</v>
      </c>
      <c r="I668" t="s">
        <v>213</v>
      </c>
      <c r="J668" t="s">
        <v>214</v>
      </c>
      <c r="K668" t="s">
        <v>149</v>
      </c>
      <c r="M668" t="s">
        <v>596</v>
      </c>
      <c r="N668" t="s">
        <v>216</v>
      </c>
      <c r="O668" s="57">
        <v>46237.900717592594</v>
      </c>
      <c r="P668" s="57">
        <v>46244.396273148152</v>
      </c>
      <c r="Q668">
        <v>69357870</v>
      </c>
      <c r="S668">
        <v>152412248704</v>
      </c>
      <c r="T668" t="s">
        <v>2947</v>
      </c>
      <c r="U668" t="s">
        <v>2948</v>
      </c>
      <c r="V668" t="s">
        <v>2949</v>
      </c>
      <c r="Z668">
        <v>112.65315529999999</v>
      </c>
      <c r="AA668">
        <v>-7.2181911999999997</v>
      </c>
      <c r="AB668" t="s">
        <v>2950</v>
      </c>
      <c r="AC668" t="s">
        <v>230</v>
      </c>
      <c r="AL668" t="s">
        <v>218</v>
      </c>
      <c r="AM668" t="s">
        <v>2951</v>
      </c>
      <c r="AN668" t="s">
        <v>6</v>
      </c>
      <c r="AO668" s="57">
        <v>46089.902974537035</v>
      </c>
      <c r="AP668" s="57">
        <v>46239.416666666664</v>
      </c>
      <c r="AQ668" t="s">
        <v>1079</v>
      </c>
      <c r="AR668" t="s">
        <v>14</v>
      </c>
      <c r="AS668" t="s">
        <v>647</v>
      </c>
      <c r="AT668" t="s">
        <v>231</v>
      </c>
      <c r="AV668" t="s">
        <v>597</v>
      </c>
      <c r="AW668" t="s">
        <v>566</v>
      </c>
      <c r="AX668" t="s">
        <v>223</v>
      </c>
      <c r="BA668" s="57">
        <v>46239.416666666664</v>
      </c>
      <c r="BB668" t="s">
        <v>2951</v>
      </c>
      <c r="BF668" s="6" t="e">
        <f t="shared" si="30"/>
        <v>#NUM!</v>
      </c>
      <c r="BG668" t="e">
        <f t="shared" si="31"/>
        <v>#NUM!</v>
      </c>
      <c r="BH668" t="e">
        <f t="shared" si="32"/>
        <v>#NUM!</v>
      </c>
      <c r="BI668" t="str">
        <f>VLOOKUP(H668,Sheet2!$A$1:$B$270,2,FALSE)</f>
        <v>SURABAYA UTARA</v>
      </c>
    </row>
    <row r="669" spans="1:61">
      <c r="A669">
        <v>668</v>
      </c>
      <c r="B669">
        <v>1002506502</v>
      </c>
      <c r="C669">
        <v>3</v>
      </c>
      <c r="D669" t="s">
        <v>42</v>
      </c>
      <c r="E669">
        <v>5</v>
      </c>
      <c r="F669" t="s">
        <v>233</v>
      </c>
      <c r="G669" t="s">
        <v>105</v>
      </c>
      <c r="H669" t="s">
        <v>305</v>
      </c>
      <c r="I669" t="s">
        <v>213</v>
      </c>
      <c r="J669" t="s">
        <v>214</v>
      </c>
      <c r="K669" t="s">
        <v>149</v>
      </c>
      <c r="M669" t="s">
        <v>76</v>
      </c>
      <c r="N669" t="s">
        <v>216</v>
      </c>
      <c r="O669" s="57">
        <v>46237.683657407404</v>
      </c>
      <c r="P669" s="57">
        <v>46238.921423611115</v>
      </c>
      <c r="Q669">
        <v>69357771</v>
      </c>
      <c r="S669">
        <v>152324211847</v>
      </c>
      <c r="T669" t="s">
        <v>2952</v>
      </c>
      <c r="U669" t="s">
        <v>2953</v>
      </c>
      <c r="V669" t="s">
        <v>2954</v>
      </c>
      <c r="Z669">
        <v>112.5224434</v>
      </c>
      <c r="AA669">
        <v>-7.6529258999999996</v>
      </c>
      <c r="AB669" t="s">
        <v>2955</v>
      </c>
      <c r="AC669" t="s">
        <v>230</v>
      </c>
      <c r="AL669" t="s">
        <v>218</v>
      </c>
      <c r="AM669" t="s">
        <v>2956</v>
      </c>
      <c r="AN669" t="s">
        <v>6</v>
      </c>
      <c r="AO669" s="57">
        <v>46089.69431712963</v>
      </c>
      <c r="AP669" s="57">
        <v>46239.333333333336</v>
      </c>
      <c r="AR669" t="s">
        <v>219</v>
      </c>
      <c r="AS669" t="s">
        <v>105</v>
      </c>
      <c r="AT669" t="s">
        <v>231</v>
      </c>
      <c r="AU669">
        <v>20260804</v>
      </c>
      <c r="AV669" t="s">
        <v>222</v>
      </c>
      <c r="AW669" t="s">
        <v>566</v>
      </c>
      <c r="AX669" t="s">
        <v>223</v>
      </c>
      <c r="BA669" s="57">
        <v>46239.333333333336</v>
      </c>
      <c r="BB669" t="s">
        <v>2956</v>
      </c>
      <c r="BC669">
        <v>2026</v>
      </c>
      <c r="BD669">
        <v>8</v>
      </c>
      <c r="BE669">
        <v>4</v>
      </c>
      <c r="BF669" s="6">
        <f t="shared" si="30"/>
        <v>46238</v>
      </c>
      <c r="BG669">
        <f t="shared" si="31"/>
        <v>-1.3333333333357587</v>
      </c>
      <c r="BH669" t="str">
        <f t="shared" si="32"/>
        <v>COMPLY</v>
      </c>
      <c r="BI669" t="str">
        <f>VLOOKUP(H669,Sheet2!$A$1:$B$270,2,FALSE)</f>
        <v>MOJOKERTO</v>
      </c>
    </row>
    <row r="670" spans="1:61">
      <c r="A670">
        <v>669</v>
      </c>
      <c r="B670">
        <v>1002511405</v>
      </c>
      <c r="C670">
        <v>3</v>
      </c>
      <c r="D670" t="s">
        <v>55</v>
      </c>
      <c r="E670">
        <v>5</v>
      </c>
      <c r="F670" t="s">
        <v>267</v>
      </c>
      <c r="G670" t="s">
        <v>128</v>
      </c>
      <c r="H670" t="s">
        <v>276</v>
      </c>
      <c r="I670" t="s">
        <v>213</v>
      </c>
      <c r="J670" t="s">
        <v>214</v>
      </c>
      <c r="K670" t="s">
        <v>149</v>
      </c>
      <c r="L670" t="s">
        <v>215</v>
      </c>
      <c r="M670" t="s">
        <v>76</v>
      </c>
      <c r="N670" t="s">
        <v>216</v>
      </c>
      <c r="O670" s="57">
        <v>46240.318703703706</v>
      </c>
      <c r="P670" s="57">
        <v>46244.566770833335</v>
      </c>
      <c r="Q670">
        <v>69359530</v>
      </c>
      <c r="S670">
        <v>152418250708</v>
      </c>
      <c r="T670" t="s">
        <v>2957</v>
      </c>
      <c r="U670" t="s">
        <v>2958</v>
      </c>
      <c r="V670" t="s">
        <v>2959</v>
      </c>
      <c r="Z670">
        <v>112.6863508</v>
      </c>
      <c r="AA670">
        <v>-7.2367782999999903</v>
      </c>
      <c r="AB670" t="s">
        <v>2960</v>
      </c>
      <c r="AC670" t="s">
        <v>237</v>
      </c>
      <c r="AL670" t="s">
        <v>218</v>
      </c>
      <c r="AM670" t="s">
        <v>2961</v>
      </c>
      <c r="AN670" t="s">
        <v>6</v>
      </c>
      <c r="AO670" s="57">
        <v>46181.319456018522</v>
      </c>
      <c r="AP670" s="57">
        <v>46245.333333333336</v>
      </c>
      <c r="AR670" t="s">
        <v>219</v>
      </c>
      <c r="AS670" t="s">
        <v>277</v>
      </c>
      <c r="AT670" t="s">
        <v>231</v>
      </c>
      <c r="AU670">
        <v>20260810</v>
      </c>
      <c r="AV670" t="s">
        <v>222</v>
      </c>
      <c r="AW670" t="s">
        <v>1069</v>
      </c>
      <c r="AX670" t="s">
        <v>223</v>
      </c>
      <c r="BA670" s="57">
        <v>46245.333333333336</v>
      </c>
      <c r="BB670" t="s">
        <v>2961</v>
      </c>
      <c r="BC670">
        <v>2026</v>
      </c>
      <c r="BD670">
        <v>8</v>
      </c>
      <c r="BE670">
        <v>10</v>
      </c>
      <c r="BF670" s="6">
        <f t="shared" si="30"/>
        <v>46244</v>
      </c>
      <c r="BG670">
        <f t="shared" si="31"/>
        <v>-1.3333333333357587</v>
      </c>
      <c r="BH670" t="str">
        <f t="shared" si="32"/>
        <v>COMPLY</v>
      </c>
      <c r="BI670" t="str">
        <f>VLOOKUP(H670,Sheet2!$A$1:$B$270,2,FALSE)</f>
        <v>SURABAYA UTARA</v>
      </c>
    </row>
    <row r="671" spans="1:61">
      <c r="A671">
        <v>670</v>
      </c>
      <c r="B671">
        <v>1002512827</v>
      </c>
      <c r="C671">
        <v>3</v>
      </c>
      <c r="D671" t="s">
        <v>51</v>
      </c>
      <c r="E671">
        <v>4</v>
      </c>
      <c r="F671" t="s">
        <v>275</v>
      </c>
      <c r="G671" t="s">
        <v>341</v>
      </c>
      <c r="H671" t="s">
        <v>1043</v>
      </c>
      <c r="I671" t="s">
        <v>213</v>
      </c>
      <c r="J671" t="s">
        <v>214</v>
      </c>
      <c r="K671" t="s">
        <v>149</v>
      </c>
      <c r="L671" t="s">
        <v>215</v>
      </c>
      <c r="M671" t="s">
        <v>971</v>
      </c>
      <c r="N671" t="s">
        <v>216</v>
      </c>
      <c r="O671" s="57">
        <v>46240.630509259259</v>
      </c>
      <c r="P671" s="57">
        <v>46241.671712962961</v>
      </c>
      <c r="Q671">
        <v>69360111</v>
      </c>
      <c r="S671">
        <v>142512103092</v>
      </c>
      <c r="T671" t="s">
        <v>2962</v>
      </c>
      <c r="U671" t="s">
        <v>2963</v>
      </c>
      <c r="V671" t="s">
        <v>2964</v>
      </c>
      <c r="Z671">
        <v>111.366546079516</v>
      </c>
      <c r="AA671">
        <v>-7.2182720783213297</v>
      </c>
      <c r="AB671" t="s">
        <v>2965</v>
      </c>
      <c r="AC671" t="s">
        <v>217</v>
      </c>
      <c r="AL671" t="s">
        <v>218</v>
      </c>
      <c r="AM671" t="s">
        <v>2121</v>
      </c>
      <c r="AN671" t="s">
        <v>6</v>
      </c>
      <c r="AO671" s="57">
        <v>46181.642870370371</v>
      </c>
      <c r="AP671" s="57">
        <v>46241.541666666664</v>
      </c>
      <c r="AQ671" t="s">
        <v>930</v>
      </c>
      <c r="AR671" t="s">
        <v>12</v>
      </c>
      <c r="AS671" t="s">
        <v>638</v>
      </c>
      <c r="AT671" t="s">
        <v>231</v>
      </c>
      <c r="AV671" t="s">
        <v>950</v>
      </c>
      <c r="AW671" t="s">
        <v>1025</v>
      </c>
      <c r="AX671" t="s">
        <v>223</v>
      </c>
      <c r="BA671" s="57">
        <v>46241.541666666664</v>
      </c>
      <c r="BB671" t="s">
        <v>2121</v>
      </c>
      <c r="BF671" s="6" t="e">
        <f t="shared" si="30"/>
        <v>#NUM!</v>
      </c>
      <c r="BG671" t="e">
        <f t="shared" si="31"/>
        <v>#NUM!</v>
      </c>
      <c r="BH671" t="e">
        <f t="shared" si="32"/>
        <v>#NUM!</v>
      </c>
      <c r="BI671" t="e">
        <f>VLOOKUP(H671,Sheet2!$A$1:$B$270,2,FALSE)</f>
        <v>#N/A</v>
      </c>
    </row>
    <row r="672" spans="1:61">
      <c r="A672">
        <v>671</v>
      </c>
      <c r="B672">
        <v>1002509403</v>
      </c>
      <c r="C672">
        <v>3</v>
      </c>
      <c r="D672" t="s">
        <v>49</v>
      </c>
      <c r="E672">
        <v>4</v>
      </c>
      <c r="F672" t="s">
        <v>253</v>
      </c>
      <c r="G672" t="s">
        <v>253</v>
      </c>
      <c r="H672" t="s">
        <v>940</v>
      </c>
      <c r="I672" t="s">
        <v>213</v>
      </c>
      <c r="J672" t="s">
        <v>214</v>
      </c>
      <c r="K672" t="s">
        <v>149</v>
      </c>
      <c r="M672" t="s">
        <v>76</v>
      </c>
      <c r="N672" t="s">
        <v>216</v>
      </c>
      <c r="O672" s="57">
        <v>46238.753495370373</v>
      </c>
      <c r="P672" s="57">
        <v>46238.78765046296</v>
      </c>
      <c r="Q672">
        <v>69357831</v>
      </c>
      <c r="S672">
        <v>142202154687</v>
      </c>
      <c r="T672" t="s">
        <v>2966</v>
      </c>
      <c r="U672" t="s">
        <v>2967</v>
      </c>
      <c r="V672" t="s">
        <v>2968</v>
      </c>
      <c r="Z672">
        <v>109.668244</v>
      </c>
      <c r="AA672">
        <v>-6.9062729999999997</v>
      </c>
      <c r="AB672" t="s">
        <v>2969</v>
      </c>
      <c r="AC672" t="s">
        <v>292</v>
      </c>
      <c r="AL672" t="s">
        <v>218</v>
      </c>
      <c r="AM672" t="s">
        <v>2970</v>
      </c>
      <c r="AN672" t="s">
        <v>6</v>
      </c>
      <c r="AO672" s="57">
        <v>46120.756874999999</v>
      </c>
      <c r="AR672" t="s">
        <v>219</v>
      </c>
      <c r="AS672" t="s">
        <v>220</v>
      </c>
      <c r="AT672" t="s">
        <v>231</v>
      </c>
      <c r="AU672">
        <v>20260804</v>
      </c>
      <c r="AV672" t="s">
        <v>222</v>
      </c>
      <c r="AW672" t="s">
        <v>567</v>
      </c>
      <c r="AX672" t="s">
        <v>223</v>
      </c>
      <c r="BA672" s="57">
        <v>46238.291666666664</v>
      </c>
      <c r="BB672" t="s">
        <v>2970</v>
      </c>
      <c r="BC672">
        <v>2026</v>
      </c>
      <c r="BD672">
        <v>8</v>
      </c>
      <c r="BE672">
        <v>4</v>
      </c>
      <c r="BF672" s="6">
        <f t="shared" si="30"/>
        <v>46238</v>
      </c>
      <c r="BG672">
        <f t="shared" si="31"/>
        <v>-0.29166666666424135</v>
      </c>
      <c r="BH672" t="str">
        <f t="shared" si="32"/>
        <v>COMPLY</v>
      </c>
      <c r="BI672" t="e">
        <f>VLOOKUP(H672,Sheet2!$A$1:$B$270,2,FALSE)</f>
        <v>#N/A</v>
      </c>
    </row>
    <row r="673" spans="1:61">
      <c r="A673">
        <v>672</v>
      </c>
      <c r="B673">
        <v>1002514550</v>
      </c>
      <c r="C673">
        <v>3</v>
      </c>
      <c r="D673" t="s">
        <v>55</v>
      </c>
      <c r="E673">
        <v>5</v>
      </c>
      <c r="F673" t="s">
        <v>315</v>
      </c>
      <c r="G673" t="s">
        <v>126</v>
      </c>
      <c r="H673" t="s">
        <v>316</v>
      </c>
      <c r="I673" t="s">
        <v>213</v>
      </c>
      <c r="J673" t="s">
        <v>214</v>
      </c>
      <c r="K673" t="s">
        <v>149</v>
      </c>
      <c r="M673" t="s">
        <v>76</v>
      </c>
      <c r="N673" t="s">
        <v>216</v>
      </c>
      <c r="O673" s="57">
        <v>46241.552025462966</v>
      </c>
      <c r="P673" s="57">
        <v>46241.665810185186</v>
      </c>
      <c r="Q673">
        <v>69358491</v>
      </c>
      <c r="S673">
        <v>152320245940</v>
      </c>
      <c r="T673" t="s">
        <v>3443</v>
      </c>
      <c r="U673" t="s">
        <v>5432</v>
      </c>
      <c r="V673" t="s">
        <v>5433</v>
      </c>
      <c r="Z673">
        <v>112.75880600000001</v>
      </c>
      <c r="AA673">
        <v>-7.2907219999999997</v>
      </c>
      <c r="AB673" t="s">
        <v>3446</v>
      </c>
      <c r="AC673" t="s">
        <v>230</v>
      </c>
      <c r="AL673" t="s">
        <v>218</v>
      </c>
      <c r="AM673" t="s">
        <v>5434</v>
      </c>
      <c r="AN673" t="s">
        <v>6</v>
      </c>
      <c r="AO673" s="57">
        <v>46211.559479166666</v>
      </c>
      <c r="AR673" t="s">
        <v>219</v>
      </c>
      <c r="AS673" t="s">
        <v>962</v>
      </c>
      <c r="AT673" t="s">
        <v>354</v>
      </c>
      <c r="AU673">
        <v>20260807</v>
      </c>
      <c r="AV673" t="s">
        <v>222</v>
      </c>
      <c r="AW673" t="s">
        <v>567</v>
      </c>
      <c r="AX673" t="s">
        <v>223</v>
      </c>
      <c r="BA673" s="57">
        <v>46241.291666666664</v>
      </c>
      <c r="BB673" t="s">
        <v>5434</v>
      </c>
      <c r="BC673">
        <v>2026</v>
      </c>
      <c r="BD673">
        <v>8</v>
      </c>
      <c r="BE673">
        <v>7</v>
      </c>
      <c r="BF673" s="6">
        <f t="shared" si="30"/>
        <v>46241</v>
      </c>
      <c r="BG673">
        <f t="shared" si="31"/>
        <v>-0.29166666666424135</v>
      </c>
      <c r="BH673" t="str">
        <f t="shared" si="32"/>
        <v>COMPLY</v>
      </c>
      <c r="BI673" t="str">
        <f>VLOOKUP(H673,Sheet2!$A$1:$B$270,2,FALSE)</f>
        <v>SURABAYA SELATAN</v>
      </c>
    </row>
    <row r="674" spans="1:61">
      <c r="A674">
        <v>673</v>
      </c>
      <c r="B674">
        <v>1002512799</v>
      </c>
      <c r="C674">
        <v>3</v>
      </c>
      <c r="D674" t="s">
        <v>59</v>
      </c>
      <c r="E674">
        <v>4</v>
      </c>
      <c r="F674" t="s">
        <v>573</v>
      </c>
      <c r="G674" t="s">
        <v>935</v>
      </c>
      <c r="H674" t="s">
        <v>954</v>
      </c>
      <c r="I674" t="s">
        <v>213</v>
      </c>
      <c r="J674" t="s">
        <v>214</v>
      </c>
      <c r="K674" t="s">
        <v>149</v>
      </c>
      <c r="M674" t="s">
        <v>1014</v>
      </c>
      <c r="N674" t="s">
        <v>216</v>
      </c>
      <c r="O674" s="57">
        <v>46240.626886574071</v>
      </c>
      <c r="P674" s="57">
        <v>46240.628217592595</v>
      </c>
      <c r="Q674">
        <v>69360084</v>
      </c>
      <c r="S674">
        <v>146136128911</v>
      </c>
      <c r="T674" t="s">
        <v>1544</v>
      </c>
      <c r="Z674">
        <v>110.249332241266</v>
      </c>
      <c r="AA674">
        <v>-7.8075403090454598</v>
      </c>
      <c r="AB674" t="s">
        <v>1547</v>
      </c>
      <c r="AC674" t="s">
        <v>293</v>
      </c>
      <c r="AO674" s="57">
        <v>46181.642870370371</v>
      </c>
      <c r="AR674" t="s">
        <v>6</v>
      </c>
      <c r="AS674" t="s">
        <v>220</v>
      </c>
      <c r="AT674" t="s">
        <v>231</v>
      </c>
      <c r="AV674" t="s">
        <v>1015</v>
      </c>
      <c r="AW674" t="s">
        <v>592</v>
      </c>
      <c r="AX674" t="s">
        <v>223</v>
      </c>
      <c r="BF674" s="6" t="e">
        <f t="shared" si="30"/>
        <v>#NUM!</v>
      </c>
      <c r="BG674" t="e">
        <f t="shared" si="31"/>
        <v>#NUM!</v>
      </c>
      <c r="BH674" t="e">
        <f t="shared" si="32"/>
        <v>#NUM!</v>
      </c>
      <c r="BI674" t="e">
        <f>VLOOKUP(H674,Sheet2!$A$1:$B$270,2,FALSE)</f>
        <v>#N/A</v>
      </c>
    </row>
    <row r="675" spans="1:61">
      <c r="A675">
        <v>674</v>
      </c>
      <c r="B675">
        <v>1002516512</v>
      </c>
      <c r="C675">
        <v>3</v>
      </c>
      <c r="D675" t="s">
        <v>34</v>
      </c>
      <c r="E675">
        <v>5</v>
      </c>
      <c r="F675" t="s">
        <v>595</v>
      </c>
      <c r="G675" t="s">
        <v>81</v>
      </c>
      <c r="H675" t="s">
        <v>324</v>
      </c>
      <c r="I675" t="s">
        <v>213</v>
      </c>
      <c r="J675" t="s">
        <v>214</v>
      </c>
      <c r="K675" t="s">
        <v>149</v>
      </c>
      <c r="M675" t="s">
        <v>76</v>
      </c>
      <c r="N675" t="s">
        <v>216</v>
      </c>
      <c r="O675" s="57">
        <v>46243.581701388888</v>
      </c>
      <c r="P675" s="57">
        <v>46244.340497685182</v>
      </c>
      <c r="Q675">
        <v>69359907</v>
      </c>
      <c r="S675">
        <v>172415798708</v>
      </c>
      <c r="T675" t="s">
        <v>3711</v>
      </c>
      <c r="U675" t="s">
        <v>3731</v>
      </c>
      <c r="V675" t="s">
        <v>5435</v>
      </c>
      <c r="Z675">
        <v>115.140873791838</v>
      </c>
      <c r="AA675">
        <v>-8.8217582928447396</v>
      </c>
      <c r="AB675" t="s">
        <v>3713</v>
      </c>
      <c r="AC675" t="s">
        <v>230</v>
      </c>
      <c r="AL675" t="s">
        <v>218</v>
      </c>
      <c r="AM675" t="s">
        <v>5436</v>
      </c>
      <c r="AN675" t="s">
        <v>6</v>
      </c>
      <c r="AO675" s="57">
        <v>46273.590578703705</v>
      </c>
      <c r="AR675" t="s">
        <v>219</v>
      </c>
      <c r="AS675" t="s">
        <v>652</v>
      </c>
      <c r="AT675" t="s">
        <v>231</v>
      </c>
      <c r="AU675">
        <v>20260810</v>
      </c>
      <c r="AV675" t="s">
        <v>222</v>
      </c>
      <c r="AW675" t="s">
        <v>5437</v>
      </c>
      <c r="AX675" t="s">
        <v>223</v>
      </c>
      <c r="BA675" s="57">
        <v>46243.291666666664</v>
      </c>
      <c r="BB675" t="s">
        <v>5436</v>
      </c>
      <c r="BC675">
        <v>2026</v>
      </c>
      <c r="BD675">
        <v>8</v>
      </c>
      <c r="BE675">
        <v>10</v>
      </c>
      <c r="BF675" s="6">
        <f t="shared" si="30"/>
        <v>46244</v>
      </c>
      <c r="BG675">
        <f t="shared" si="31"/>
        <v>0.70833333333575865</v>
      </c>
      <c r="BH675" t="str">
        <f t="shared" si="32"/>
        <v>COMPLY</v>
      </c>
      <c r="BI675" t="str">
        <f>VLOOKUP(H675,Sheet2!$A$1:$B$270,2,FALSE)</f>
        <v>JIMBARAN</v>
      </c>
    </row>
    <row r="676" spans="1:61">
      <c r="A676">
        <v>675</v>
      </c>
      <c r="B676">
        <v>1002517816</v>
      </c>
      <c r="C676">
        <v>3</v>
      </c>
      <c r="D676" t="s">
        <v>38</v>
      </c>
      <c r="E676">
        <v>5</v>
      </c>
      <c r="F676" t="s">
        <v>92</v>
      </c>
      <c r="G676" t="s">
        <v>92</v>
      </c>
      <c r="H676" t="s">
        <v>521</v>
      </c>
      <c r="I676" t="s">
        <v>213</v>
      </c>
      <c r="J676" t="s">
        <v>214</v>
      </c>
      <c r="K676" t="s">
        <v>149</v>
      </c>
      <c r="M676" t="s">
        <v>76</v>
      </c>
      <c r="N676" t="s">
        <v>216</v>
      </c>
      <c r="O676" s="57">
        <v>46244.570509259262</v>
      </c>
      <c r="P676" s="57">
        <v>46244.699814814812</v>
      </c>
      <c r="Q676">
        <v>69359801</v>
      </c>
      <c r="S676">
        <v>152630205415</v>
      </c>
      <c r="T676" t="s">
        <v>4268</v>
      </c>
      <c r="U676" t="s">
        <v>6690</v>
      </c>
      <c r="V676" t="s">
        <v>6691</v>
      </c>
      <c r="Z676">
        <v>111.5326754</v>
      </c>
      <c r="AA676">
        <v>-7.7295334999999996</v>
      </c>
      <c r="AB676" t="s">
        <v>4271</v>
      </c>
      <c r="AC676" t="s">
        <v>217</v>
      </c>
      <c r="AL676" t="s">
        <v>218</v>
      </c>
      <c r="AM676" t="s">
        <v>6692</v>
      </c>
      <c r="AN676" t="s">
        <v>6</v>
      </c>
      <c r="AO676" s="57">
        <v>46303.579675925925</v>
      </c>
      <c r="AR676" t="s">
        <v>219</v>
      </c>
      <c r="AS676" t="s">
        <v>604</v>
      </c>
      <c r="AT676" t="s">
        <v>231</v>
      </c>
      <c r="AU676">
        <v>20260810</v>
      </c>
      <c r="AV676" t="s">
        <v>222</v>
      </c>
      <c r="AW676" t="s">
        <v>567</v>
      </c>
      <c r="AX676" t="s">
        <v>223</v>
      </c>
      <c r="BA676" s="57">
        <v>46244.291666666664</v>
      </c>
      <c r="BB676" t="s">
        <v>6692</v>
      </c>
      <c r="BC676">
        <v>2026</v>
      </c>
      <c r="BD676">
        <v>8</v>
      </c>
      <c r="BE676">
        <v>10</v>
      </c>
      <c r="BF676" s="6">
        <f t="shared" si="30"/>
        <v>46244</v>
      </c>
      <c r="BG676">
        <f t="shared" si="31"/>
        <v>-0.29166666666424135</v>
      </c>
      <c r="BH676" t="str">
        <f t="shared" si="32"/>
        <v>COMPLY</v>
      </c>
      <c r="BI676" t="str">
        <f>VLOOKUP(H676,Sheet2!$A$1:$B$270,2,FALSE)</f>
        <v>MADIUN</v>
      </c>
    </row>
    <row r="677" spans="1:61">
      <c r="A677">
        <v>676</v>
      </c>
      <c r="B677">
        <v>1002514413</v>
      </c>
      <c r="C677">
        <v>3</v>
      </c>
      <c r="D677" t="s">
        <v>55</v>
      </c>
      <c r="E677">
        <v>5</v>
      </c>
      <c r="F677" t="s">
        <v>315</v>
      </c>
      <c r="G677" t="s">
        <v>124</v>
      </c>
      <c r="H677" t="s">
        <v>338</v>
      </c>
      <c r="I677" t="s">
        <v>213</v>
      </c>
      <c r="J677" t="s">
        <v>214</v>
      </c>
      <c r="K677" t="s">
        <v>149</v>
      </c>
      <c r="L677" t="s">
        <v>215</v>
      </c>
      <c r="M677" t="s">
        <v>76</v>
      </c>
      <c r="N677" t="s">
        <v>216</v>
      </c>
      <c r="O677" s="57">
        <v>46241.491631944446</v>
      </c>
      <c r="P677" s="57">
        <v>46242.600949074076</v>
      </c>
      <c r="Q677">
        <v>69360679</v>
      </c>
      <c r="S677">
        <v>152306253187</v>
      </c>
      <c r="T677" t="s">
        <v>5438</v>
      </c>
      <c r="U677" t="s">
        <v>5439</v>
      </c>
      <c r="V677" t="s">
        <v>5440</v>
      </c>
      <c r="Z677">
        <v>112.726981831705</v>
      </c>
      <c r="AA677">
        <v>-7.3456357125932303</v>
      </c>
      <c r="AB677" t="s">
        <v>5441</v>
      </c>
      <c r="AC677" t="s">
        <v>237</v>
      </c>
      <c r="AL677" t="s">
        <v>218</v>
      </c>
      <c r="AM677" t="s">
        <v>5442</v>
      </c>
      <c r="AN677" t="s">
        <v>6</v>
      </c>
      <c r="AO677" s="57">
        <v>46211.496574074074</v>
      </c>
      <c r="AP677" s="57">
        <v>46244.625</v>
      </c>
      <c r="AR677" t="s">
        <v>219</v>
      </c>
      <c r="AS677" t="s">
        <v>631</v>
      </c>
      <c r="AT677" t="s">
        <v>231</v>
      </c>
      <c r="AU677">
        <v>20260808</v>
      </c>
      <c r="AV677" t="s">
        <v>222</v>
      </c>
      <c r="AW677" t="s">
        <v>1068</v>
      </c>
      <c r="AX677" t="s">
        <v>223</v>
      </c>
      <c r="BA677" s="57">
        <v>46244.625</v>
      </c>
      <c r="BB677" t="s">
        <v>5442</v>
      </c>
      <c r="BC677">
        <v>2026</v>
      </c>
      <c r="BD677">
        <v>8</v>
      </c>
      <c r="BE677">
        <v>8</v>
      </c>
      <c r="BF677" s="6">
        <f t="shared" si="30"/>
        <v>46242</v>
      </c>
      <c r="BG677">
        <f t="shared" si="31"/>
        <v>-2.625</v>
      </c>
      <c r="BH677" t="str">
        <f t="shared" si="32"/>
        <v>COMPLY</v>
      </c>
      <c r="BI677" t="str">
        <f>VLOOKUP(H677,Sheet2!$A$1:$B$270,2,FALSE)</f>
        <v>SURABAYA SELATAN</v>
      </c>
    </row>
    <row r="678" spans="1:61">
      <c r="A678">
        <v>677</v>
      </c>
      <c r="B678">
        <v>1002505626</v>
      </c>
      <c r="C678">
        <v>3</v>
      </c>
      <c r="D678" t="s">
        <v>49</v>
      </c>
      <c r="E678">
        <v>4</v>
      </c>
      <c r="F678" t="s">
        <v>253</v>
      </c>
      <c r="G678" t="s">
        <v>969</v>
      </c>
      <c r="H678" t="s">
        <v>970</v>
      </c>
      <c r="I678" t="s">
        <v>213</v>
      </c>
      <c r="J678" t="s">
        <v>214</v>
      </c>
      <c r="K678" t="s">
        <v>149</v>
      </c>
      <c r="M678" t="s">
        <v>76</v>
      </c>
      <c r="N678" t="s">
        <v>216</v>
      </c>
      <c r="O678" s="57">
        <v>46237.398842592593</v>
      </c>
      <c r="P678" s="57">
        <v>46238.553877314815</v>
      </c>
      <c r="Q678">
        <v>69357235</v>
      </c>
      <c r="S678">
        <v>142212126634</v>
      </c>
      <c r="T678" t="s">
        <v>2971</v>
      </c>
      <c r="U678" t="s">
        <v>2972</v>
      </c>
      <c r="V678" t="s">
        <v>2973</v>
      </c>
      <c r="Z678">
        <v>109.189907312393</v>
      </c>
      <c r="AA678">
        <v>-6.89574875935919</v>
      </c>
      <c r="AB678" t="s">
        <v>2974</v>
      </c>
      <c r="AC678" t="s">
        <v>226</v>
      </c>
      <c r="AL678" t="s">
        <v>218</v>
      </c>
      <c r="AM678" t="s">
        <v>2975</v>
      </c>
      <c r="AN678" t="s">
        <v>6</v>
      </c>
      <c r="AO678" s="57">
        <v>46089.402928240743</v>
      </c>
      <c r="AP678" s="57">
        <v>46238.541666666664</v>
      </c>
      <c r="AR678" t="s">
        <v>219</v>
      </c>
      <c r="AS678" t="s">
        <v>220</v>
      </c>
      <c r="AT678" t="s">
        <v>231</v>
      </c>
      <c r="AU678">
        <v>20260804</v>
      </c>
      <c r="AV678" t="s">
        <v>222</v>
      </c>
      <c r="AW678" t="s">
        <v>566</v>
      </c>
      <c r="AX678" t="s">
        <v>223</v>
      </c>
      <c r="BA678" s="57">
        <v>46238.541666666664</v>
      </c>
      <c r="BB678" t="s">
        <v>2975</v>
      </c>
      <c r="BC678">
        <v>2026</v>
      </c>
      <c r="BD678">
        <v>8</v>
      </c>
      <c r="BE678">
        <v>4</v>
      </c>
      <c r="BF678" s="6">
        <f t="shared" si="30"/>
        <v>46238</v>
      </c>
      <c r="BG678">
        <f t="shared" si="31"/>
        <v>-0.54166666666424135</v>
      </c>
      <c r="BH678" t="str">
        <f t="shared" si="32"/>
        <v>COMPLY</v>
      </c>
      <c r="BI678" t="e">
        <f>VLOOKUP(H678,Sheet2!$A$1:$B$270,2,FALSE)</f>
        <v>#N/A</v>
      </c>
    </row>
    <row r="679" spans="1:61">
      <c r="A679">
        <v>678</v>
      </c>
      <c r="B679">
        <v>1002514242</v>
      </c>
      <c r="C679">
        <v>3</v>
      </c>
      <c r="D679" t="s">
        <v>42</v>
      </c>
      <c r="E679">
        <v>5</v>
      </c>
      <c r="F679" t="s">
        <v>102</v>
      </c>
      <c r="G679" t="s">
        <v>99</v>
      </c>
      <c r="H679" t="s">
        <v>289</v>
      </c>
      <c r="I679" t="s">
        <v>213</v>
      </c>
      <c r="J679" t="s">
        <v>214</v>
      </c>
      <c r="K679" t="s">
        <v>149</v>
      </c>
      <c r="L679" t="s">
        <v>215</v>
      </c>
      <c r="M679" t="s">
        <v>76</v>
      </c>
      <c r="N679" t="s">
        <v>216</v>
      </c>
      <c r="O679" s="57">
        <v>46241.457592592589</v>
      </c>
      <c r="P679" s="57">
        <v>46242.519201388888</v>
      </c>
      <c r="Q679">
        <v>69360576</v>
      </c>
      <c r="S679">
        <v>152519203436</v>
      </c>
      <c r="T679" t="s">
        <v>5443</v>
      </c>
      <c r="U679" t="s">
        <v>5444</v>
      </c>
      <c r="V679" t="s">
        <v>5445</v>
      </c>
      <c r="Z679">
        <v>114.1615197</v>
      </c>
      <c r="AA679">
        <v>-8.3713940000000004</v>
      </c>
      <c r="AB679" t="s">
        <v>5446</v>
      </c>
      <c r="AC679" t="s">
        <v>217</v>
      </c>
      <c r="AL679" t="s">
        <v>218</v>
      </c>
      <c r="AM679" t="s">
        <v>5447</v>
      </c>
      <c r="AN679" t="s">
        <v>6</v>
      </c>
      <c r="AO679" s="57">
        <v>46211.465613425928</v>
      </c>
      <c r="AP679" s="57">
        <v>46242.541666666664</v>
      </c>
      <c r="AR679" t="s">
        <v>219</v>
      </c>
      <c r="AS679" t="s">
        <v>602</v>
      </c>
      <c r="AT679" t="s">
        <v>221</v>
      </c>
      <c r="AU679">
        <v>20260808</v>
      </c>
      <c r="AV679" t="s">
        <v>222</v>
      </c>
      <c r="AW679" t="s">
        <v>1050</v>
      </c>
      <c r="AX679" t="s">
        <v>223</v>
      </c>
      <c r="BA679" s="57">
        <v>46242.541666666664</v>
      </c>
      <c r="BB679" t="s">
        <v>5447</v>
      </c>
      <c r="BC679">
        <v>2026</v>
      </c>
      <c r="BD679">
        <v>8</v>
      </c>
      <c r="BE679">
        <v>8</v>
      </c>
      <c r="BF679" s="6">
        <f t="shared" si="30"/>
        <v>46242</v>
      </c>
      <c r="BG679">
        <f t="shared" si="31"/>
        <v>-0.54166666666424135</v>
      </c>
      <c r="BH679" t="str">
        <f t="shared" si="32"/>
        <v>COMPLY</v>
      </c>
      <c r="BI679" t="str">
        <f>VLOOKUP(H679,Sheet2!$A$1:$B$270,2,FALSE)</f>
        <v>BANYUWANGI</v>
      </c>
    </row>
    <row r="680" spans="1:61">
      <c r="A680">
        <v>679</v>
      </c>
      <c r="B680">
        <v>1002512916</v>
      </c>
      <c r="C680">
        <v>3</v>
      </c>
      <c r="D680" t="s">
        <v>55</v>
      </c>
      <c r="E680">
        <v>5</v>
      </c>
      <c r="F680" t="s">
        <v>267</v>
      </c>
      <c r="G680" t="s">
        <v>126</v>
      </c>
      <c r="H680" t="s">
        <v>268</v>
      </c>
      <c r="I680" t="s">
        <v>213</v>
      </c>
      <c r="J680" t="s">
        <v>214</v>
      </c>
      <c r="K680" t="s">
        <v>149</v>
      </c>
      <c r="L680" t="s">
        <v>215</v>
      </c>
      <c r="M680" t="s">
        <v>279</v>
      </c>
      <c r="N680" t="s">
        <v>216</v>
      </c>
      <c r="O680" s="57">
        <v>46240.647187499999</v>
      </c>
      <c r="P680" s="57">
        <v>46241.723402777781</v>
      </c>
      <c r="Q680">
        <v>69360168</v>
      </c>
      <c r="S680">
        <v>152413167561</v>
      </c>
      <c r="T680" t="s">
        <v>2976</v>
      </c>
      <c r="U680" t="s">
        <v>2977</v>
      </c>
      <c r="V680" t="s">
        <v>2978</v>
      </c>
      <c r="Z680">
        <v>112.7508321</v>
      </c>
      <c r="AA680">
        <v>-7.2558214999999997</v>
      </c>
      <c r="AB680" t="s">
        <v>2979</v>
      </c>
      <c r="AC680" t="s">
        <v>237</v>
      </c>
      <c r="AL680" t="s">
        <v>218</v>
      </c>
      <c r="AM680" t="s">
        <v>2121</v>
      </c>
      <c r="AN680" t="s">
        <v>6</v>
      </c>
      <c r="AO680" s="57">
        <v>46181.652824074074</v>
      </c>
      <c r="AP680" s="57">
        <v>46241.541666666664</v>
      </c>
      <c r="AQ680" t="s">
        <v>249</v>
      </c>
      <c r="AR680" t="s">
        <v>280</v>
      </c>
      <c r="AS680" t="s">
        <v>610</v>
      </c>
      <c r="AT680" t="s">
        <v>231</v>
      </c>
      <c r="AV680" t="s">
        <v>5448</v>
      </c>
      <c r="AW680" t="s">
        <v>1061</v>
      </c>
      <c r="AX680" t="s">
        <v>223</v>
      </c>
      <c r="BA680" s="57">
        <v>46241.541666666664</v>
      </c>
      <c r="BB680" t="s">
        <v>2121</v>
      </c>
      <c r="BF680" s="6" t="e">
        <f t="shared" si="30"/>
        <v>#NUM!</v>
      </c>
      <c r="BG680" t="e">
        <f t="shared" si="31"/>
        <v>#NUM!</v>
      </c>
      <c r="BH680" t="e">
        <f t="shared" si="32"/>
        <v>#NUM!</v>
      </c>
      <c r="BI680" t="str">
        <f>VLOOKUP(H680,Sheet2!$A$1:$B$270,2,FALSE)</f>
        <v>SURABAYA SELATAN</v>
      </c>
    </row>
    <row r="681" spans="1:61">
      <c r="A681">
        <v>680</v>
      </c>
      <c r="B681">
        <v>1002507780</v>
      </c>
      <c r="C681">
        <v>3</v>
      </c>
      <c r="D681" t="s">
        <v>55</v>
      </c>
      <c r="E681">
        <v>5</v>
      </c>
      <c r="F681" t="s">
        <v>228</v>
      </c>
      <c r="G681" t="s">
        <v>121</v>
      </c>
      <c r="H681" t="s">
        <v>389</v>
      </c>
      <c r="I681" t="s">
        <v>213</v>
      </c>
      <c r="J681" t="s">
        <v>214</v>
      </c>
      <c r="K681" t="s">
        <v>149</v>
      </c>
      <c r="M681" t="s">
        <v>76</v>
      </c>
      <c r="N681" t="s">
        <v>216</v>
      </c>
      <c r="O681" s="57">
        <v>46238.481261574074</v>
      </c>
      <c r="P681" s="57">
        <v>46238.545972222222</v>
      </c>
      <c r="Q681">
        <v>69353156</v>
      </c>
      <c r="S681">
        <v>152435221712</v>
      </c>
      <c r="T681" t="s">
        <v>1163</v>
      </c>
      <c r="U681" t="s">
        <v>2980</v>
      </c>
      <c r="V681" t="s">
        <v>2981</v>
      </c>
      <c r="Z681">
        <v>112.749189657256</v>
      </c>
      <c r="AA681">
        <v>-7.0295498396642904</v>
      </c>
      <c r="AB681" t="s">
        <v>1164</v>
      </c>
      <c r="AC681" t="s">
        <v>230</v>
      </c>
      <c r="AL681" t="s">
        <v>218</v>
      </c>
      <c r="AM681" t="s">
        <v>2982</v>
      </c>
      <c r="AN681" t="s">
        <v>6</v>
      </c>
      <c r="AO681" s="57">
        <v>46120.48636574074</v>
      </c>
      <c r="AR681" t="s">
        <v>219</v>
      </c>
      <c r="AS681" t="s">
        <v>220</v>
      </c>
      <c r="AT681" t="s">
        <v>231</v>
      </c>
      <c r="AU681">
        <v>20260804</v>
      </c>
      <c r="AV681" t="s">
        <v>222</v>
      </c>
      <c r="AW681" t="s">
        <v>565</v>
      </c>
      <c r="AX681" t="s">
        <v>223</v>
      </c>
      <c r="BA681" s="57">
        <v>46238.291666666664</v>
      </c>
      <c r="BB681" t="s">
        <v>2982</v>
      </c>
      <c r="BC681">
        <v>2026</v>
      </c>
      <c r="BD681">
        <v>8</v>
      </c>
      <c r="BE681">
        <v>4</v>
      </c>
      <c r="BF681" s="6">
        <f t="shared" si="30"/>
        <v>46238</v>
      </c>
      <c r="BG681">
        <f t="shared" si="31"/>
        <v>-0.29166666666424135</v>
      </c>
      <c r="BH681" t="str">
        <f t="shared" si="32"/>
        <v>COMPLY</v>
      </c>
      <c r="BI681" t="str">
        <f>VLOOKUP(H681,Sheet2!$A$1:$B$270,2,FALSE)</f>
        <v>MADURA</v>
      </c>
    </row>
    <row r="682" spans="1:61">
      <c r="A682">
        <v>681</v>
      </c>
      <c r="B682">
        <v>1002516163</v>
      </c>
      <c r="C682">
        <v>3</v>
      </c>
      <c r="D682" t="s">
        <v>38</v>
      </c>
      <c r="E682">
        <v>5</v>
      </c>
      <c r="F682" t="s">
        <v>90</v>
      </c>
      <c r="G682" t="s">
        <v>98</v>
      </c>
      <c r="H682" t="s">
        <v>303</v>
      </c>
      <c r="I682" t="s">
        <v>213</v>
      </c>
      <c r="J682" t="s">
        <v>214</v>
      </c>
      <c r="K682" t="s">
        <v>149</v>
      </c>
      <c r="L682" t="s">
        <v>215</v>
      </c>
      <c r="M682" t="s">
        <v>582</v>
      </c>
      <c r="N682" t="s">
        <v>216</v>
      </c>
      <c r="O682" s="57">
        <v>46242.693009259259</v>
      </c>
      <c r="P682" s="57">
        <v>46244.466932870368</v>
      </c>
      <c r="Q682">
        <v>69361598</v>
      </c>
      <c r="S682">
        <v>152606246410</v>
      </c>
      <c r="T682" t="s">
        <v>5449</v>
      </c>
      <c r="U682" t="s">
        <v>5450</v>
      </c>
      <c r="V682" t="s">
        <v>5451</v>
      </c>
      <c r="Z682">
        <v>111.87048928221</v>
      </c>
      <c r="AA682">
        <v>-8.0452815348623403</v>
      </c>
      <c r="AB682" t="s">
        <v>5452</v>
      </c>
      <c r="AC682" t="s">
        <v>237</v>
      </c>
      <c r="AL682" t="s">
        <v>218</v>
      </c>
      <c r="AM682" t="s">
        <v>5453</v>
      </c>
      <c r="AN682" t="s">
        <v>6</v>
      </c>
      <c r="AO682" s="57">
        <v>46242.694560185184</v>
      </c>
      <c r="AP682" s="57">
        <v>46243.541666666664</v>
      </c>
      <c r="AR682" t="s">
        <v>14</v>
      </c>
      <c r="AS682" t="s">
        <v>98</v>
      </c>
      <c r="AT682" t="s">
        <v>231</v>
      </c>
      <c r="AV682" t="s">
        <v>6693</v>
      </c>
      <c r="AW682" t="s">
        <v>1058</v>
      </c>
      <c r="AX682" t="s">
        <v>223</v>
      </c>
      <c r="BA682" s="57">
        <v>46243.541666666664</v>
      </c>
      <c r="BB682" t="s">
        <v>5453</v>
      </c>
      <c r="BF682" s="6" t="e">
        <f t="shared" si="30"/>
        <v>#NUM!</v>
      </c>
      <c r="BG682" t="e">
        <f t="shared" si="31"/>
        <v>#NUM!</v>
      </c>
      <c r="BH682" t="e">
        <f t="shared" si="32"/>
        <v>#NUM!</v>
      </c>
      <c r="BI682" t="str">
        <f>VLOOKUP(H682,Sheet2!$A$1:$B$270,2,FALSE)</f>
        <v>BLITAR</v>
      </c>
    </row>
    <row r="683" spans="1:61">
      <c r="A683">
        <v>682</v>
      </c>
      <c r="B683">
        <v>1002512825</v>
      </c>
      <c r="C683">
        <v>3</v>
      </c>
      <c r="D683" t="s">
        <v>59</v>
      </c>
      <c r="E683">
        <v>4</v>
      </c>
      <c r="F683" t="s">
        <v>573</v>
      </c>
      <c r="G683" t="s">
        <v>1046</v>
      </c>
      <c r="H683" t="s">
        <v>1047</v>
      </c>
      <c r="I683" t="s">
        <v>213</v>
      </c>
      <c r="J683" t="s">
        <v>214</v>
      </c>
      <c r="K683" t="s">
        <v>149</v>
      </c>
      <c r="M683" t="s">
        <v>1085</v>
      </c>
      <c r="N683" t="s">
        <v>216</v>
      </c>
      <c r="O683" s="57">
        <v>46240.629895833335</v>
      </c>
      <c r="P683" s="57">
        <v>46241.42224537037</v>
      </c>
      <c r="Q683">
        <v>69360134</v>
      </c>
      <c r="S683">
        <v>143135115035</v>
      </c>
      <c r="T683" t="s">
        <v>1544</v>
      </c>
      <c r="U683" t="s">
        <v>2983</v>
      </c>
      <c r="V683" t="s">
        <v>2984</v>
      </c>
      <c r="Z683">
        <v>110.754928306746</v>
      </c>
      <c r="AA683">
        <v>-8.1720768397829708</v>
      </c>
      <c r="AB683" t="s">
        <v>2985</v>
      </c>
      <c r="AC683" t="s">
        <v>293</v>
      </c>
      <c r="AL683" t="s">
        <v>218</v>
      </c>
      <c r="AM683" t="s">
        <v>2986</v>
      </c>
      <c r="AN683" t="s">
        <v>6</v>
      </c>
      <c r="AO683" s="57">
        <v>46181.642870370371</v>
      </c>
      <c r="AP683" s="57">
        <v>46241</v>
      </c>
      <c r="AS683" t="s">
        <v>1048</v>
      </c>
      <c r="AT683" t="s">
        <v>231</v>
      </c>
      <c r="AV683" t="s">
        <v>1085</v>
      </c>
      <c r="AW683" t="s">
        <v>1016</v>
      </c>
      <c r="AX683" t="s">
        <v>223</v>
      </c>
      <c r="BA683" s="57">
        <v>46241.625</v>
      </c>
      <c r="BB683" t="s">
        <v>2986</v>
      </c>
      <c r="BF683" s="6" t="e">
        <f t="shared" si="30"/>
        <v>#NUM!</v>
      </c>
      <c r="BG683" t="e">
        <f t="shared" si="31"/>
        <v>#NUM!</v>
      </c>
      <c r="BH683" t="e">
        <f t="shared" si="32"/>
        <v>#NUM!</v>
      </c>
      <c r="BI683" t="e">
        <f>VLOOKUP(H683,Sheet2!$A$1:$B$270,2,FALSE)</f>
        <v>#N/A</v>
      </c>
    </row>
    <row r="684" spans="1:61">
      <c r="A684">
        <v>683</v>
      </c>
      <c r="B684">
        <v>1002506542</v>
      </c>
      <c r="C684">
        <v>3</v>
      </c>
      <c r="D684" t="s">
        <v>45</v>
      </c>
      <c r="E684">
        <v>5</v>
      </c>
      <c r="F684" t="s">
        <v>211</v>
      </c>
      <c r="G684" t="s">
        <v>110</v>
      </c>
      <c r="H684" t="s">
        <v>481</v>
      </c>
      <c r="I684" t="s">
        <v>213</v>
      </c>
      <c r="J684" t="s">
        <v>214</v>
      </c>
      <c r="K684" t="s">
        <v>149</v>
      </c>
      <c r="L684" t="s">
        <v>215</v>
      </c>
      <c r="M684" t="s">
        <v>582</v>
      </c>
      <c r="N684" t="s">
        <v>216</v>
      </c>
      <c r="O684" s="57">
        <v>46237.697187500002</v>
      </c>
      <c r="P684" s="57">
        <v>46242.498449074075</v>
      </c>
      <c r="Q684">
        <v>69357755</v>
      </c>
      <c r="S684">
        <v>172617203039</v>
      </c>
      <c r="T684" t="s">
        <v>2987</v>
      </c>
      <c r="U684" t="s">
        <v>2988</v>
      </c>
      <c r="V684" t="s">
        <v>2989</v>
      </c>
      <c r="Z684">
        <v>118.569523</v>
      </c>
      <c r="AA684">
        <v>-8.5263609999999996</v>
      </c>
      <c r="AB684" t="s">
        <v>2990</v>
      </c>
      <c r="AC684" t="s">
        <v>237</v>
      </c>
      <c r="AL684" t="s">
        <v>218</v>
      </c>
      <c r="AM684" t="s">
        <v>2435</v>
      </c>
      <c r="AN684" t="s">
        <v>6</v>
      </c>
      <c r="AO684" s="57">
        <v>46089.704780092594</v>
      </c>
      <c r="AP684" s="57">
        <v>46238.541666666664</v>
      </c>
      <c r="AQ684" t="s">
        <v>930</v>
      </c>
      <c r="AR684" t="s">
        <v>14</v>
      </c>
      <c r="AS684" t="s">
        <v>988</v>
      </c>
      <c r="AT684" t="s">
        <v>221</v>
      </c>
      <c r="AV684" t="s">
        <v>5454</v>
      </c>
      <c r="AW684" t="s">
        <v>941</v>
      </c>
      <c r="AX684" t="s">
        <v>223</v>
      </c>
      <c r="BA684" s="57">
        <v>46238.541666666664</v>
      </c>
      <c r="BB684" t="s">
        <v>2435</v>
      </c>
      <c r="BF684" s="6" t="e">
        <f t="shared" si="30"/>
        <v>#NUM!</v>
      </c>
      <c r="BG684" t="e">
        <f t="shared" si="31"/>
        <v>#NUM!</v>
      </c>
      <c r="BH684" t="e">
        <f t="shared" si="32"/>
        <v>#NUM!</v>
      </c>
      <c r="BI684" t="str">
        <f>VLOOKUP(H684,Sheet2!$A$1:$B$270,2,FALSE)</f>
        <v>BIMA</v>
      </c>
    </row>
    <row r="685" spans="1:61">
      <c r="A685">
        <v>684</v>
      </c>
      <c r="B685">
        <v>1002515222</v>
      </c>
      <c r="C685">
        <v>3</v>
      </c>
      <c r="D685" t="s">
        <v>42</v>
      </c>
      <c r="E685">
        <v>5</v>
      </c>
      <c r="F685" t="s">
        <v>233</v>
      </c>
      <c r="G685" t="s">
        <v>105</v>
      </c>
      <c r="H685" t="s">
        <v>271</v>
      </c>
      <c r="I685" t="s">
        <v>213</v>
      </c>
      <c r="J685" t="s">
        <v>214</v>
      </c>
      <c r="K685" t="s">
        <v>149</v>
      </c>
      <c r="M685" t="s">
        <v>76</v>
      </c>
      <c r="N685" t="s">
        <v>216</v>
      </c>
      <c r="O685" s="57">
        <v>46241.676192129627</v>
      </c>
      <c r="P685" s="57">
        <v>46242.5391087963</v>
      </c>
      <c r="Q685">
        <v>69361038</v>
      </c>
      <c r="S685">
        <v>152321202953</v>
      </c>
      <c r="T685" t="s">
        <v>5455</v>
      </c>
      <c r="U685" t="s">
        <v>5456</v>
      </c>
      <c r="V685" t="s">
        <v>5457</v>
      </c>
      <c r="Z685">
        <v>112.6204302</v>
      </c>
      <c r="AA685">
        <v>-7.5464181000000004</v>
      </c>
      <c r="AB685" t="s">
        <v>5458</v>
      </c>
      <c r="AC685" t="s">
        <v>230</v>
      </c>
      <c r="AL685" t="s">
        <v>218</v>
      </c>
      <c r="AM685" t="s">
        <v>5459</v>
      </c>
      <c r="AN685" t="s">
        <v>6</v>
      </c>
      <c r="AO685" s="57">
        <v>46211.684444444443</v>
      </c>
      <c r="AP685" s="57">
        <v>46242.625</v>
      </c>
      <c r="AR685" t="s">
        <v>219</v>
      </c>
      <c r="AS685" t="s">
        <v>105</v>
      </c>
      <c r="AT685" t="s">
        <v>231</v>
      </c>
      <c r="AU685">
        <v>20260808</v>
      </c>
      <c r="AV685" t="s">
        <v>222</v>
      </c>
      <c r="AW685" t="s">
        <v>566</v>
      </c>
      <c r="AX685" t="s">
        <v>223</v>
      </c>
      <c r="BA685" s="57">
        <v>46242.625</v>
      </c>
      <c r="BB685" t="s">
        <v>5459</v>
      </c>
      <c r="BC685">
        <v>2026</v>
      </c>
      <c r="BD685">
        <v>8</v>
      </c>
      <c r="BE685">
        <v>8</v>
      </c>
      <c r="BF685" s="6">
        <f t="shared" si="30"/>
        <v>46242</v>
      </c>
      <c r="BG685">
        <f t="shared" si="31"/>
        <v>-0.625</v>
      </c>
      <c r="BH685" t="str">
        <f t="shared" si="32"/>
        <v>COMPLY</v>
      </c>
      <c r="BI685" t="str">
        <f>VLOOKUP(H685,Sheet2!$A$1:$B$270,2,FALSE)</f>
        <v>MOJOKERTO</v>
      </c>
    </row>
    <row r="686" spans="1:61">
      <c r="A686">
        <v>685</v>
      </c>
      <c r="B686">
        <v>1002511691</v>
      </c>
      <c r="C686">
        <v>3</v>
      </c>
      <c r="D686" t="s">
        <v>49</v>
      </c>
      <c r="E686">
        <v>4</v>
      </c>
      <c r="F686" t="s">
        <v>247</v>
      </c>
      <c r="G686" t="s">
        <v>248</v>
      </c>
      <c r="H686" t="s">
        <v>967</v>
      </c>
      <c r="I686" t="s">
        <v>213</v>
      </c>
      <c r="J686" t="s">
        <v>214</v>
      </c>
      <c r="K686" t="s">
        <v>149</v>
      </c>
      <c r="M686" t="s">
        <v>582</v>
      </c>
      <c r="N686" t="s">
        <v>622</v>
      </c>
      <c r="O686" s="57">
        <v>46240.416284722225</v>
      </c>
      <c r="P686" s="57">
        <v>46244.673206018517</v>
      </c>
      <c r="Q686">
        <v>69359679</v>
      </c>
      <c r="S686">
        <v>142410345314</v>
      </c>
      <c r="T686" t="s">
        <v>2991</v>
      </c>
      <c r="U686" t="s">
        <v>2992</v>
      </c>
      <c r="V686" t="s">
        <v>5460</v>
      </c>
      <c r="Z686">
        <v>110.44700570000001</v>
      </c>
      <c r="AA686">
        <v>-6.9930374000000004</v>
      </c>
      <c r="AB686" t="s">
        <v>2993</v>
      </c>
      <c r="AC686" t="s">
        <v>293</v>
      </c>
      <c r="AL686" t="s">
        <v>218</v>
      </c>
      <c r="AM686" t="s">
        <v>5461</v>
      </c>
      <c r="AN686" t="s">
        <v>6</v>
      </c>
      <c r="AO686" s="57">
        <v>46181.423634259256</v>
      </c>
      <c r="AP686" s="57">
        <v>46242.333333333336</v>
      </c>
      <c r="AR686" t="s">
        <v>14</v>
      </c>
      <c r="AS686" t="s">
        <v>968</v>
      </c>
      <c r="AT686" t="s">
        <v>231</v>
      </c>
      <c r="AV686" t="s">
        <v>6694</v>
      </c>
      <c r="AW686" t="s">
        <v>607</v>
      </c>
      <c r="AX686" t="s">
        <v>223</v>
      </c>
      <c r="BA686" s="57">
        <v>46242.333333333336</v>
      </c>
      <c r="BB686" t="s">
        <v>5461</v>
      </c>
      <c r="BF686" s="6" t="e">
        <f t="shared" si="30"/>
        <v>#NUM!</v>
      </c>
      <c r="BG686" t="e">
        <f t="shared" si="31"/>
        <v>#NUM!</v>
      </c>
      <c r="BH686" t="e">
        <f t="shared" si="32"/>
        <v>#NUM!</v>
      </c>
      <c r="BI686" t="e">
        <f>VLOOKUP(H686,Sheet2!$A$1:$B$270,2,FALSE)</f>
        <v>#N/A</v>
      </c>
    </row>
    <row r="687" spans="1:61">
      <c r="A687">
        <v>686</v>
      </c>
      <c r="B687">
        <v>1002507666</v>
      </c>
      <c r="C687">
        <v>3</v>
      </c>
      <c r="D687" t="s">
        <v>49</v>
      </c>
      <c r="E687">
        <v>4</v>
      </c>
      <c r="F687" t="s">
        <v>253</v>
      </c>
      <c r="G687" t="s">
        <v>558</v>
      </c>
      <c r="H687" t="s">
        <v>664</v>
      </c>
      <c r="I687" t="s">
        <v>213</v>
      </c>
      <c r="J687" t="s">
        <v>214</v>
      </c>
      <c r="K687" t="s">
        <v>149</v>
      </c>
      <c r="M687" t="s">
        <v>971</v>
      </c>
      <c r="N687" t="s">
        <v>216</v>
      </c>
      <c r="O687" s="57">
        <v>46238.470567129632</v>
      </c>
      <c r="P687" s="57">
        <v>46240.410173611112</v>
      </c>
      <c r="Q687">
        <v>69358113</v>
      </c>
      <c r="R687">
        <v>2846131004</v>
      </c>
      <c r="S687">
        <v>142213107363</v>
      </c>
      <c r="T687" t="s">
        <v>991</v>
      </c>
      <c r="U687" t="s">
        <v>2994</v>
      </c>
      <c r="V687" t="s">
        <v>2995</v>
      </c>
      <c r="Z687">
        <v>109.2400177</v>
      </c>
      <c r="AA687">
        <v>-7.0606057</v>
      </c>
      <c r="AB687" t="s">
        <v>2996</v>
      </c>
      <c r="AC687" t="s">
        <v>226</v>
      </c>
      <c r="AL687" t="s">
        <v>218</v>
      </c>
      <c r="AM687" t="s">
        <v>2997</v>
      </c>
      <c r="AN687" t="s">
        <v>6</v>
      </c>
      <c r="AO687" s="57">
        <v>46120.476157407407</v>
      </c>
      <c r="AP687" s="57">
        <v>46240.333333333336</v>
      </c>
      <c r="AR687" t="s">
        <v>12</v>
      </c>
      <c r="AS687" t="s">
        <v>665</v>
      </c>
      <c r="AT687" t="s">
        <v>231</v>
      </c>
      <c r="AV687" t="s">
        <v>950</v>
      </c>
      <c r="AW687" t="s">
        <v>996</v>
      </c>
      <c r="AX687" t="s">
        <v>223</v>
      </c>
      <c r="BA687" s="57">
        <v>46240.333333333336</v>
      </c>
      <c r="BB687" t="s">
        <v>2997</v>
      </c>
      <c r="BF687" s="6" t="e">
        <f t="shared" si="30"/>
        <v>#NUM!</v>
      </c>
      <c r="BG687" t="e">
        <f t="shared" si="31"/>
        <v>#NUM!</v>
      </c>
      <c r="BH687" t="e">
        <f t="shared" si="32"/>
        <v>#NUM!</v>
      </c>
      <c r="BI687" t="e">
        <f>VLOOKUP(H687,Sheet2!$A$1:$B$270,2,FALSE)</f>
        <v>#N/A</v>
      </c>
    </row>
    <row r="688" spans="1:61">
      <c r="A688">
        <v>687</v>
      </c>
      <c r="B688">
        <v>1002516224</v>
      </c>
      <c r="C688">
        <v>3</v>
      </c>
      <c r="D688" t="s">
        <v>59</v>
      </c>
      <c r="E688">
        <v>4</v>
      </c>
      <c r="F688" t="s">
        <v>573</v>
      </c>
      <c r="G688" t="s">
        <v>623</v>
      </c>
      <c r="H688" t="s">
        <v>974</v>
      </c>
      <c r="I688" t="s">
        <v>213</v>
      </c>
      <c r="J688" t="s">
        <v>214</v>
      </c>
      <c r="K688" t="s">
        <v>149</v>
      </c>
      <c r="L688" t="s">
        <v>215</v>
      </c>
      <c r="M688" t="s">
        <v>582</v>
      </c>
      <c r="N688" t="s">
        <v>216</v>
      </c>
      <c r="O688" s="57">
        <v>46242.793020833335</v>
      </c>
      <c r="P688" s="57">
        <v>46244.587696759256</v>
      </c>
      <c r="Q688">
        <v>69361666</v>
      </c>
      <c r="S688">
        <v>146113146987</v>
      </c>
      <c r="T688" t="s">
        <v>4769</v>
      </c>
      <c r="U688" t="s">
        <v>5462</v>
      </c>
      <c r="V688" t="s">
        <v>5463</v>
      </c>
      <c r="Z688">
        <v>110.3435415</v>
      </c>
      <c r="AA688">
        <v>-7.7463616000000002</v>
      </c>
      <c r="AB688" t="s">
        <v>5464</v>
      </c>
      <c r="AC688" t="s">
        <v>237</v>
      </c>
      <c r="AL688" t="s">
        <v>218</v>
      </c>
      <c r="AM688" t="s">
        <v>4813</v>
      </c>
      <c r="AN688" t="s">
        <v>6</v>
      </c>
      <c r="AO688" s="57">
        <v>46242.798530092594</v>
      </c>
      <c r="AP688" s="57">
        <v>46244.541666666664</v>
      </c>
      <c r="AR688" t="s">
        <v>14</v>
      </c>
      <c r="AS688" t="s">
        <v>220</v>
      </c>
      <c r="AT688" t="s">
        <v>231</v>
      </c>
      <c r="AV688" t="s">
        <v>6695</v>
      </c>
      <c r="AW688" t="s">
        <v>1061</v>
      </c>
      <c r="AX688" t="s">
        <v>223</v>
      </c>
      <c r="BA688" s="57">
        <v>46244.541666666664</v>
      </c>
      <c r="BB688" t="s">
        <v>4813</v>
      </c>
      <c r="BF688" s="6" t="e">
        <f t="shared" si="30"/>
        <v>#NUM!</v>
      </c>
      <c r="BG688" t="e">
        <f t="shared" si="31"/>
        <v>#NUM!</v>
      </c>
      <c r="BH688" t="e">
        <f t="shared" si="32"/>
        <v>#NUM!</v>
      </c>
      <c r="BI688" t="e">
        <f>VLOOKUP(H688,Sheet2!$A$1:$B$270,2,FALSE)</f>
        <v>#N/A</v>
      </c>
    </row>
    <row r="689" spans="1:61">
      <c r="A689">
        <v>688</v>
      </c>
      <c r="B689">
        <v>1002506111</v>
      </c>
      <c r="C689">
        <v>3</v>
      </c>
      <c r="D689" t="s">
        <v>45</v>
      </c>
      <c r="E689">
        <v>5</v>
      </c>
      <c r="F689" t="s">
        <v>211</v>
      </c>
      <c r="G689" t="s">
        <v>118</v>
      </c>
      <c r="H689" t="s">
        <v>212</v>
      </c>
      <c r="I689" t="s">
        <v>213</v>
      </c>
      <c r="J689" t="s">
        <v>214</v>
      </c>
      <c r="K689" t="s">
        <v>149</v>
      </c>
      <c r="M689" t="s">
        <v>76</v>
      </c>
      <c r="N689" t="s">
        <v>216</v>
      </c>
      <c r="O689" s="57">
        <v>46237.564421296294</v>
      </c>
      <c r="P689" s="57">
        <v>46237.615034722221</v>
      </c>
      <c r="Q689">
        <v>69356666</v>
      </c>
      <c r="S689">
        <v>172606792070</v>
      </c>
      <c r="T689" t="s">
        <v>1263</v>
      </c>
      <c r="U689" t="s">
        <v>1861</v>
      </c>
      <c r="V689" t="s">
        <v>2998</v>
      </c>
      <c r="Z689">
        <v>117.4524673</v>
      </c>
      <c r="AA689">
        <v>-8.5887779000000002</v>
      </c>
      <c r="AB689" t="s">
        <v>2999</v>
      </c>
      <c r="AC689" t="s">
        <v>3000</v>
      </c>
      <c r="AL689" t="s">
        <v>218</v>
      </c>
      <c r="AM689" t="s">
        <v>3001</v>
      </c>
      <c r="AN689" t="s">
        <v>6</v>
      </c>
      <c r="AO689" s="57">
        <v>46089.569618055553</v>
      </c>
      <c r="AR689" t="s">
        <v>219</v>
      </c>
      <c r="AS689" t="s">
        <v>220</v>
      </c>
      <c r="AT689" t="s">
        <v>231</v>
      </c>
      <c r="AU689">
        <v>20260803</v>
      </c>
      <c r="AV689" t="s">
        <v>222</v>
      </c>
      <c r="AW689" t="s">
        <v>566</v>
      </c>
      <c r="AX689" t="s">
        <v>223</v>
      </c>
      <c r="BA689" s="57">
        <v>46237.291666666664</v>
      </c>
      <c r="BB689" t="s">
        <v>3001</v>
      </c>
      <c r="BC689">
        <v>2026</v>
      </c>
      <c r="BD689">
        <v>8</v>
      </c>
      <c r="BE689">
        <v>3</v>
      </c>
      <c r="BF689" s="6">
        <f t="shared" si="30"/>
        <v>46237</v>
      </c>
      <c r="BG689">
        <f t="shared" si="31"/>
        <v>-0.29166666666424135</v>
      </c>
      <c r="BH689" t="str">
        <f t="shared" si="32"/>
        <v>COMPLY</v>
      </c>
      <c r="BI689" t="str">
        <f>VLOOKUP(H689,Sheet2!$A$1:$B$270,2,FALSE)</f>
        <v>SUMBAWA</v>
      </c>
    </row>
    <row r="690" spans="1:61">
      <c r="A690">
        <v>689</v>
      </c>
      <c r="B690">
        <v>1002510374</v>
      </c>
      <c r="C690">
        <v>3</v>
      </c>
      <c r="D690" t="s">
        <v>51</v>
      </c>
      <c r="E690">
        <v>4</v>
      </c>
      <c r="F690" t="s">
        <v>235</v>
      </c>
      <c r="G690" t="s">
        <v>594</v>
      </c>
      <c r="H690" t="s">
        <v>1035</v>
      </c>
      <c r="I690" t="s">
        <v>213</v>
      </c>
      <c r="J690" t="s">
        <v>214</v>
      </c>
      <c r="K690" t="s">
        <v>149</v>
      </c>
      <c r="L690" t="s">
        <v>215</v>
      </c>
      <c r="M690" t="s">
        <v>76</v>
      </c>
      <c r="N690" t="s">
        <v>216</v>
      </c>
      <c r="O690" s="57">
        <v>46239.513842592591</v>
      </c>
      <c r="P690" s="57">
        <v>46240.354803240742</v>
      </c>
      <c r="Q690">
        <v>69359063</v>
      </c>
      <c r="S690">
        <v>146514602597</v>
      </c>
      <c r="T690" t="s">
        <v>3002</v>
      </c>
      <c r="U690" t="s">
        <v>2175</v>
      </c>
      <c r="V690" t="s">
        <v>3003</v>
      </c>
      <c r="Z690">
        <v>110.82170696100501</v>
      </c>
      <c r="AA690">
        <v>-7.5711563911037798</v>
      </c>
      <c r="AB690" t="s">
        <v>3004</v>
      </c>
      <c r="AC690" t="s">
        <v>237</v>
      </c>
      <c r="AL690" t="s">
        <v>218</v>
      </c>
      <c r="AM690" t="s">
        <v>1371</v>
      </c>
      <c r="AN690" t="s">
        <v>6</v>
      </c>
      <c r="AO690" s="57">
        <v>46150.528032407405</v>
      </c>
      <c r="AP690" s="57">
        <v>46240.541666666664</v>
      </c>
      <c r="AR690" t="s">
        <v>219</v>
      </c>
      <c r="AS690" t="s">
        <v>220</v>
      </c>
      <c r="AT690" t="s">
        <v>231</v>
      </c>
      <c r="AU690">
        <v>20260806</v>
      </c>
      <c r="AV690" t="s">
        <v>222</v>
      </c>
      <c r="AW690" t="s">
        <v>1069</v>
      </c>
      <c r="AX690" t="s">
        <v>223</v>
      </c>
      <c r="BA690" s="57">
        <v>46240.541666666664</v>
      </c>
      <c r="BB690" t="s">
        <v>1371</v>
      </c>
      <c r="BC690">
        <v>2026</v>
      </c>
      <c r="BD690">
        <v>8</v>
      </c>
      <c r="BE690">
        <v>6</v>
      </c>
      <c r="BF690" s="6">
        <f t="shared" si="30"/>
        <v>46240</v>
      </c>
      <c r="BG690">
        <f t="shared" si="31"/>
        <v>-0.54166666666424135</v>
      </c>
      <c r="BH690" t="str">
        <f t="shared" si="32"/>
        <v>COMPLY</v>
      </c>
      <c r="BI690" t="e">
        <f>VLOOKUP(H690,Sheet2!$A$1:$B$270,2,FALSE)</f>
        <v>#N/A</v>
      </c>
    </row>
    <row r="691" spans="1:61">
      <c r="A691">
        <v>690</v>
      </c>
      <c r="B691">
        <v>1002518608</v>
      </c>
      <c r="C691">
        <v>3</v>
      </c>
      <c r="D691" t="s">
        <v>55</v>
      </c>
      <c r="E691">
        <v>5</v>
      </c>
      <c r="F691" t="s">
        <v>267</v>
      </c>
      <c r="G691" t="s">
        <v>122</v>
      </c>
      <c r="H691" t="s">
        <v>357</v>
      </c>
      <c r="I691" t="s">
        <v>213</v>
      </c>
      <c r="J691" t="s">
        <v>214</v>
      </c>
      <c r="K691" t="s">
        <v>149</v>
      </c>
      <c r="L691" t="s">
        <v>215</v>
      </c>
      <c r="M691" t="s">
        <v>240</v>
      </c>
      <c r="N691" t="s">
        <v>216</v>
      </c>
      <c r="O691" s="57">
        <v>46244.722175925926</v>
      </c>
      <c r="P691" s="57">
        <v>46244.723622685182</v>
      </c>
      <c r="Q691">
        <v>69362751</v>
      </c>
      <c r="S691">
        <v>152421262262</v>
      </c>
      <c r="T691" t="s">
        <v>6696</v>
      </c>
      <c r="U691" t="s">
        <v>6697</v>
      </c>
      <c r="V691" t="s">
        <v>6698</v>
      </c>
      <c r="Z691">
        <v>112.572677806019</v>
      </c>
      <c r="AA691">
        <v>-7.0877669537364696</v>
      </c>
      <c r="AB691" t="s">
        <v>6699</v>
      </c>
      <c r="AC691" t="s">
        <v>217</v>
      </c>
      <c r="AL691" t="s">
        <v>218</v>
      </c>
      <c r="AM691" t="s">
        <v>6700</v>
      </c>
      <c r="AN691" t="s">
        <v>6</v>
      </c>
      <c r="AO691" s="57">
        <v>46303.736030092594</v>
      </c>
      <c r="AP691" s="57">
        <v>46245.625</v>
      </c>
      <c r="AR691" t="s">
        <v>241</v>
      </c>
      <c r="AS691" t="s">
        <v>122</v>
      </c>
      <c r="AT691" t="s">
        <v>231</v>
      </c>
      <c r="AV691" t="s">
        <v>240</v>
      </c>
      <c r="AW691" t="s">
        <v>1056</v>
      </c>
      <c r="AX691" t="s">
        <v>223</v>
      </c>
      <c r="BA691" s="57">
        <v>46245.625</v>
      </c>
      <c r="BB691" t="s">
        <v>6700</v>
      </c>
      <c r="BF691" s="6" t="e">
        <f t="shared" si="30"/>
        <v>#NUM!</v>
      </c>
      <c r="BG691" t="e">
        <f t="shared" si="31"/>
        <v>#NUM!</v>
      </c>
      <c r="BH691" t="e">
        <f t="shared" si="32"/>
        <v>#NUM!</v>
      </c>
      <c r="BI691" t="str">
        <f>VLOOKUP(H691,Sheet2!$A$1:$B$270,2,FALSE)</f>
        <v>GRESIK</v>
      </c>
    </row>
    <row r="692" spans="1:61">
      <c r="A692">
        <v>691</v>
      </c>
      <c r="B692">
        <v>1002509555</v>
      </c>
      <c r="C692">
        <v>3</v>
      </c>
      <c r="D692" t="s">
        <v>55</v>
      </c>
      <c r="E692">
        <v>5</v>
      </c>
      <c r="F692" t="s">
        <v>267</v>
      </c>
      <c r="G692" t="s">
        <v>123</v>
      </c>
      <c r="H692" t="s">
        <v>273</v>
      </c>
      <c r="I692" t="s">
        <v>213</v>
      </c>
      <c r="J692" t="s">
        <v>214</v>
      </c>
      <c r="K692" t="s">
        <v>149</v>
      </c>
      <c r="M692" t="s">
        <v>76</v>
      </c>
      <c r="N692" t="s">
        <v>216</v>
      </c>
      <c r="O692" s="57">
        <v>46239.351307870369</v>
      </c>
      <c r="P692" s="57">
        <v>46240.533229166664</v>
      </c>
      <c r="Q692">
        <v>69358750</v>
      </c>
      <c r="S692">
        <v>152407282008</v>
      </c>
      <c r="T692" t="s">
        <v>3005</v>
      </c>
      <c r="U692" t="s">
        <v>3006</v>
      </c>
      <c r="V692" t="s">
        <v>3007</v>
      </c>
      <c r="Z692">
        <v>112.77345822408201</v>
      </c>
      <c r="AA692">
        <v>-7.2354468388187803</v>
      </c>
      <c r="AB692" t="s">
        <v>3008</v>
      </c>
      <c r="AC692" t="s">
        <v>230</v>
      </c>
      <c r="AL692" t="s">
        <v>218</v>
      </c>
      <c r="AM692" t="s">
        <v>3009</v>
      </c>
      <c r="AN692" t="s">
        <v>6</v>
      </c>
      <c r="AO692" s="57">
        <v>46150.360949074071</v>
      </c>
      <c r="AP692" s="57">
        <v>46243.333333333336</v>
      </c>
      <c r="AR692" t="s">
        <v>219</v>
      </c>
      <c r="AS692" t="s">
        <v>123</v>
      </c>
      <c r="AT692" t="s">
        <v>231</v>
      </c>
      <c r="AU692">
        <v>20260806</v>
      </c>
      <c r="AV692" t="s">
        <v>222</v>
      </c>
      <c r="AW692" t="s">
        <v>566</v>
      </c>
      <c r="AX692" t="s">
        <v>223</v>
      </c>
      <c r="BA692" s="57">
        <v>46243.333333333336</v>
      </c>
      <c r="BB692" t="s">
        <v>3009</v>
      </c>
      <c r="BC692">
        <v>2026</v>
      </c>
      <c r="BD692">
        <v>8</v>
      </c>
      <c r="BE692">
        <v>6</v>
      </c>
      <c r="BF692" s="6">
        <f t="shared" si="30"/>
        <v>46240</v>
      </c>
      <c r="BG692">
        <f t="shared" si="31"/>
        <v>-3.3333333333357587</v>
      </c>
      <c r="BH692" t="str">
        <f t="shared" si="32"/>
        <v>COMPLY</v>
      </c>
      <c r="BI692" t="str">
        <f>VLOOKUP(H692,Sheet2!$A$1:$B$270,2,FALSE)</f>
        <v>SURABAYA UTARA</v>
      </c>
    </row>
    <row r="693" spans="1:61">
      <c r="A693">
        <v>692</v>
      </c>
      <c r="B693">
        <v>1002508839</v>
      </c>
      <c r="C693">
        <v>3</v>
      </c>
      <c r="D693" t="s">
        <v>59</v>
      </c>
      <c r="E693">
        <v>4</v>
      </c>
      <c r="F693" t="s">
        <v>243</v>
      </c>
      <c r="G693" t="s">
        <v>921</v>
      </c>
      <c r="H693" t="s">
        <v>922</v>
      </c>
      <c r="I693" t="s">
        <v>213</v>
      </c>
      <c r="J693" t="s">
        <v>214</v>
      </c>
      <c r="K693" t="s">
        <v>149</v>
      </c>
      <c r="M693" t="s">
        <v>1930</v>
      </c>
      <c r="N693" t="s">
        <v>216</v>
      </c>
      <c r="O693" s="57">
        <v>46238.636817129627</v>
      </c>
      <c r="P693" s="57">
        <v>46238.639606481483</v>
      </c>
      <c r="Q693">
        <v>69358453</v>
      </c>
      <c r="S693">
        <v>142164113614</v>
      </c>
      <c r="T693" t="s">
        <v>3010</v>
      </c>
      <c r="Z693">
        <v>110.3606111</v>
      </c>
      <c r="AA693">
        <v>-7.5323972000000001</v>
      </c>
      <c r="AB693" t="s">
        <v>3011</v>
      </c>
      <c r="AC693" t="s">
        <v>292</v>
      </c>
      <c r="AO693" s="57">
        <v>46120.64298611111</v>
      </c>
      <c r="AS693" t="s">
        <v>220</v>
      </c>
      <c r="AT693" t="s">
        <v>231</v>
      </c>
      <c r="AV693" t="s">
        <v>1930</v>
      </c>
      <c r="AW693" t="s">
        <v>606</v>
      </c>
      <c r="AX693" t="s">
        <v>223</v>
      </c>
      <c r="BF693" s="6" t="e">
        <f t="shared" si="30"/>
        <v>#NUM!</v>
      </c>
      <c r="BG693" t="e">
        <f t="shared" si="31"/>
        <v>#NUM!</v>
      </c>
      <c r="BH693" t="e">
        <f t="shared" si="32"/>
        <v>#NUM!</v>
      </c>
      <c r="BI693" t="e">
        <f>VLOOKUP(H693,Sheet2!$A$1:$B$270,2,FALSE)</f>
        <v>#N/A</v>
      </c>
    </row>
    <row r="694" spans="1:61">
      <c r="A694">
        <v>693</v>
      </c>
      <c r="B694">
        <v>1002505748</v>
      </c>
      <c r="C694">
        <v>3</v>
      </c>
      <c r="D694" t="s">
        <v>45</v>
      </c>
      <c r="E694">
        <v>5</v>
      </c>
      <c r="F694" t="s">
        <v>211</v>
      </c>
      <c r="G694" t="s">
        <v>116</v>
      </c>
      <c r="H694" t="s">
        <v>368</v>
      </c>
      <c r="I694" t="s">
        <v>213</v>
      </c>
      <c r="J694" t="s">
        <v>214</v>
      </c>
      <c r="K694" t="s">
        <v>149</v>
      </c>
      <c r="M694" t="s">
        <v>76</v>
      </c>
      <c r="N694" t="s">
        <v>622</v>
      </c>
      <c r="O694" s="57">
        <v>46237.431631944448</v>
      </c>
      <c r="P694" s="57">
        <v>46237.563287037039</v>
      </c>
      <c r="Q694">
        <v>69356689</v>
      </c>
      <c r="S694">
        <v>172619203314</v>
      </c>
      <c r="T694" t="s">
        <v>3012</v>
      </c>
      <c r="U694" t="s">
        <v>3013</v>
      </c>
      <c r="V694" t="s">
        <v>3014</v>
      </c>
      <c r="Z694">
        <v>116.66754709999999</v>
      </c>
      <c r="AA694">
        <v>-8.5009108999999992</v>
      </c>
      <c r="AB694" t="s">
        <v>3015</v>
      </c>
      <c r="AC694" t="s">
        <v>230</v>
      </c>
      <c r="AL694" t="s">
        <v>218</v>
      </c>
      <c r="AM694" t="s">
        <v>3016</v>
      </c>
      <c r="AN694" t="s">
        <v>6</v>
      </c>
      <c r="AO694" s="57">
        <v>46089.444699074076</v>
      </c>
      <c r="AR694" t="s">
        <v>219</v>
      </c>
      <c r="AS694" t="s">
        <v>579</v>
      </c>
      <c r="AT694" t="s">
        <v>231</v>
      </c>
      <c r="AU694">
        <v>20260803</v>
      </c>
      <c r="AV694" t="s">
        <v>222</v>
      </c>
      <c r="AW694" t="s">
        <v>606</v>
      </c>
      <c r="AX694" t="s">
        <v>223</v>
      </c>
      <c r="BA694" s="57">
        <v>46237.291666666664</v>
      </c>
      <c r="BB694" t="s">
        <v>3016</v>
      </c>
      <c r="BC694">
        <v>2026</v>
      </c>
      <c r="BD694">
        <v>8</v>
      </c>
      <c r="BE694">
        <v>3</v>
      </c>
      <c r="BF694" s="6">
        <f t="shared" si="30"/>
        <v>46237</v>
      </c>
      <c r="BG694">
        <f t="shared" si="31"/>
        <v>-0.29166666666424135</v>
      </c>
      <c r="BH694" t="str">
        <f t="shared" si="32"/>
        <v>COMPLY</v>
      </c>
      <c r="BI694" t="str">
        <f>VLOOKUP(H694,Sheet2!$A$1:$B$270,2,FALSE)</f>
        <v>SELONG</v>
      </c>
    </row>
    <row r="695" spans="1:61">
      <c r="A695">
        <v>694</v>
      </c>
      <c r="B695">
        <v>1002508430</v>
      </c>
      <c r="C695">
        <v>3</v>
      </c>
      <c r="D695" t="s">
        <v>55</v>
      </c>
      <c r="E695">
        <v>5</v>
      </c>
      <c r="F695" t="s">
        <v>267</v>
      </c>
      <c r="G695" t="s">
        <v>128</v>
      </c>
      <c r="H695" t="s">
        <v>362</v>
      </c>
      <c r="I695" t="s">
        <v>213</v>
      </c>
      <c r="J695" t="s">
        <v>214</v>
      </c>
      <c r="K695" t="s">
        <v>149</v>
      </c>
      <c r="L695" t="s">
        <v>215</v>
      </c>
      <c r="M695" t="s">
        <v>596</v>
      </c>
      <c r="N695" t="s">
        <v>216</v>
      </c>
      <c r="O695" s="57">
        <v>46238.586759259262</v>
      </c>
      <c r="P695" s="57">
        <v>46244.398935185185</v>
      </c>
      <c r="Q695">
        <v>69358335</v>
      </c>
      <c r="S695">
        <v>152412248707</v>
      </c>
      <c r="T695" t="s">
        <v>3017</v>
      </c>
      <c r="U695" t="s">
        <v>3018</v>
      </c>
      <c r="V695" t="s">
        <v>3019</v>
      </c>
      <c r="Z695">
        <v>112.6550977</v>
      </c>
      <c r="AA695">
        <v>-7.2534036000000004</v>
      </c>
      <c r="AB695" t="s">
        <v>3020</v>
      </c>
      <c r="AC695" t="s">
        <v>237</v>
      </c>
      <c r="AL695" t="s">
        <v>218</v>
      </c>
      <c r="AM695" t="s">
        <v>3021</v>
      </c>
      <c r="AN695" t="s">
        <v>6</v>
      </c>
      <c r="AO695" s="57">
        <v>46120.590613425928</v>
      </c>
      <c r="AP695" s="57">
        <v>46239.5</v>
      </c>
      <c r="AQ695" t="s">
        <v>249</v>
      </c>
      <c r="AR695" t="s">
        <v>14</v>
      </c>
      <c r="AS695" t="s">
        <v>647</v>
      </c>
      <c r="AT695" t="s">
        <v>231</v>
      </c>
      <c r="AV695" t="s">
        <v>597</v>
      </c>
      <c r="AW695" t="s">
        <v>1068</v>
      </c>
      <c r="AX695" t="s">
        <v>223</v>
      </c>
      <c r="BA695" s="57">
        <v>46239.5</v>
      </c>
      <c r="BB695" t="s">
        <v>3021</v>
      </c>
      <c r="BF695" s="6" t="e">
        <f t="shared" si="30"/>
        <v>#NUM!</v>
      </c>
      <c r="BG695" t="e">
        <f t="shared" si="31"/>
        <v>#NUM!</v>
      </c>
      <c r="BH695" t="e">
        <f t="shared" si="32"/>
        <v>#NUM!</v>
      </c>
      <c r="BI695" t="str">
        <f>VLOOKUP(H695,Sheet2!$A$1:$B$270,2,FALSE)</f>
        <v>SURABAYA UTARA</v>
      </c>
    </row>
    <row r="696" spans="1:61">
      <c r="A696">
        <v>695</v>
      </c>
      <c r="B696">
        <v>1002517800</v>
      </c>
      <c r="C696">
        <v>3</v>
      </c>
      <c r="D696" t="s">
        <v>59</v>
      </c>
      <c r="E696">
        <v>4</v>
      </c>
      <c r="F696" t="s">
        <v>243</v>
      </c>
      <c r="G696" t="s">
        <v>243</v>
      </c>
      <c r="H696" t="s">
        <v>296</v>
      </c>
      <c r="I696" t="s">
        <v>213</v>
      </c>
      <c r="J696" t="s">
        <v>214</v>
      </c>
      <c r="K696" t="s">
        <v>149</v>
      </c>
      <c r="L696" t="s">
        <v>215</v>
      </c>
      <c r="M696" t="s">
        <v>240</v>
      </c>
      <c r="N696" t="s">
        <v>216</v>
      </c>
      <c r="O696" s="57">
        <v>46244.568009259259</v>
      </c>
      <c r="P696" s="57">
        <v>46244.569456018522</v>
      </c>
      <c r="Q696">
        <v>69362476</v>
      </c>
      <c r="S696">
        <v>146137149704</v>
      </c>
      <c r="T696" t="s">
        <v>6701</v>
      </c>
      <c r="U696" t="s">
        <v>6702</v>
      </c>
      <c r="V696" t="s">
        <v>6703</v>
      </c>
      <c r="Z696">
        <v>110.114536536825</v>
      </c>
      <c r="AA696">
        <v>-7.4627770472978998</v>
      </c>
      <c r="AB696" t="s">
        <v>6704</v>
      </c>
      <c r="AC696" t="s">
        <v>237</v>
      </c>
      <c r="AL696" t="s">
        <v>218</v>
      </c>
      <c r="AM696" t="s">
        <v>6705</v>
      </c>
      <c r="AN696" t="s">
        <v>6</v>
      </c>
      <c r="AO696" s="57">
        <v>46303.569293981483</v>
      </c>
      <c r="AP696" s="57">
        <v>46246.541666666664</v>
      </c>
      <c r="AR696" t="s">
        <v>241</v>
      </c>
      <c r="AS696" t="s">
        <v>220</v>
      </c>
      <c r="AT696" t="s">
        <v>231</v>
      </c>
      <c r="AV696" t="s">
        <v>240</v>
      </c>
      <c r="AW696" t="s">
        <v>1073</v>
      </c>
      <c r="AX696" t="s">
        <v>223</v>
      </c>
      <c r="BA696" s="57">
        <v>46246.541666666664</v>
      </c>
      <c r="BB696" t="s">
        <v>6705</v>
      </c>
      <c r="BF696" s="6" t="e">
        <f t="shared" si="30"/>
        <v>#NUM!</v>
      </c>
      <c r="BG696" t="e">
        <f t="shared" si="31"/>
        <v>#NUM!</v>
      </c>
      <c r="BH696" t="e">
        <f t="shared" si="32"/>
        <v>#NUM!</v>
      </c>
      <c r="BI696" t="e">
        <f>VLOOKUP(H696,Sheet2!$A$1:$B$270,2,FALSE)</f>
        <v>#N/A</v>
      </c>
    </row>
    <row r="697" spans="1:61">
      <c r="A697">
        <v>696</v>
      </c>
      <c r="B697">
        <v>1002509194</v>
      </c>
      <c r="C697">
        <v>3</v>
      </c>
      <c r="D697" t="s">
        <v>45</v>
      </c>
      <c r="E697">
        <v>5</v>
      </c>
      <c r="F697" t="s">
        <v>211</v>
      </c>
      <c r="G697" t="s">
        <v>118</v>
      </c>
      <c r="H697" t="s">
        <v>490</v>
      </c>
      <c r="I697" t="s">
        <v>213</v>
      </c>
      <c r="J697" t="s">
        <v>214</v>
      </c>
      <c r="K697" t="s">
        <v>149</v>
      </c>
      <c r="M697" t="s">
        <v>76</v>
      </c>
      <c r="N697" t="s">
        <v>216</v>
      </c>
      <c r="O697" s="57">
        <v>46238.689953703702</v>
      </c>
      <c r="P697" s="57">
        <v>46238.790995370371</v>
      </c>
      <c r="Q697">
        <v>69356663</v>
      </c>
      <c r="S697">
        <v>172607203814</v>
      </c>
      <c r="T697" t="s">
        <v>1791</v>
      </c>
      <c r="U697" t="s">
        <v>3022</v>
      </c>
      <c r="V697" t="s">
        <v>3023</v>
      </c>
      <c r="Z697">
        <v>116.920849594709</v>
      </c>
      <c r="AA697">
        <v>-8.5259244354260098</v>
      </c>
      <c r="AB697" t="s">
        <v>1794</v>
      </c>
      <c r="AC697" t="s">
        <v>217</v>
      </c>
      <c r="AL697" t="s">
        <v>218</v>
      </c>
      <c r="AM697" t="s">
        <v>2498</v>
      </c>
      <c r="AN697" t="s">
        <v>6</v>
      </c>
      <c r="AO697" s="57">
        <v>46120.694421296299</v>
      </c>
      <c r="AR697" t="s">
        <v>219</v>
      </c>
      <c r="AS697" t="s">
        <v>628</v>
      </c>
      <c r="AT697" t="s">
        <v>231</v>
      </c>
      <c r="AU697">
        <v>20260804</v>
      </c>
      <c r="AV697" t="s">
        <v>222</v>
      </c>
      <c r="AW697" t="s">
        <v>947</v>
      </c>
      <c r="AX697" t="s">
        <v>223</v>
      </c>
      <c r="BA697" s="57">
        <v>46238.291666666664</v>
      </c>
      <c r="BB697" t="s">
        <v>2498</v>
      </c>
      <c r="BC697">
        <v>2026</v>
      </c>
      <c r="BD697">
        <v>8</v>
      </c>
      <c r="BE697">
        <v>4</v>
      </c>
      <c r="BF697" s="6">
        <f t="shared" si="30"/>
        <v>46238</v>
      </c>
      <c r="BG697">
        <f t="shared" si="31"/>
        <v>-0.29166666666424135</v>
      </c>
      <c r="BH697" t="str">
        <f t="shared" si="32"/>
        <v>COMPLY</v>
      </c>
      <c r="BI697" t="str">
        <f>VLOOKUP(H697,Sheet2!$A$1:$B$270,2,FALSE)</f>
        <v>SUMBAWA</v>
      </c>
    </row>
    <row r="698" spans="1:61">
      <c r="A698">
        <v>697</v>
      </c>
      <c r="B698">
        <v>1002510332</v>
      </c>
      <c r="C698">
        <v>3</v>
      </c>
      <c r="D698" t="s">
        <v>51</v>
      </c>
      <c r="E698">
        <v>4</v>
      </c>
      <c r="F698" t="s">
        <v>235</v>
      </c>
      <c r="G698" t="s">
        <v>594</v>
      </c>
      <c r="H698" t="s">
        <v>938</v>
      </c>
      <c r="I698" t="s">
        <v>213</v>
      </c>
      <c r="J698" t="s">
        <v>214</v>
      </c>
      <c r="K698" t="s">
        <v>149</v>
      </c>
      <c r="L698" t="s">
        <v>215</v>
      </c>
      <c r="M698" t="s">
        <v>76</v>
      </c>
      <c r="N698" t="s">
        <v>216</v>
      </c>
      <c r="O698" s="57">
        <v>46239.499259259261</v>
      </c>
      <c r="P698" s="57">
        <v>46240.388819444444</v>
      </c>
      <c r="Q698">
        <v>69359048</v>
      </c>
      <c r="S698">
        <v>143555101543</v>
      </c>
      <c r="T698" t="s">
        <v>3024</v>
      </c>
      <c r="U698" t="s">
        <v>3025</v>
      </c>
      <c r="V698" t="s">
        <v>3026</v>
      </c>
      <c r="Z698">
        <v>110.854668617248</v>
      </c>
      <c r="AA698">
        <v>-7.7044264554728503</v>
      </c>
      <c r="AB698" t="s">
        <v>3027</v>
      </c>
      <c r="AC698" t="s">
        <v>217</v>
      </c>
      <c r="AL698" t="s">
        <v>218</v>
      </c>
      <c r="AM698" t="s">
        <v>3028</v>
      </c>
      <c r="AN698" t="s">
        <v>6</v>
      </c>
      <c r="AO698" s="57">
        <v>46150.506828703707</v>
      </c>
      <c r="AP698" s="57">
        <v>46240.333333333336</v>
      </c>
      <c r="AR698" t="s">
        <v>219</v>
      </c>
      <c r="AS698" t="s">
        <v>939</v>
      </c>
      <c r="AT698" t="s">
        <v>231</v>
      </c>
      <c r="AU698">
        <v>20260806</v>
      </c>
      <c r="AV698" t="s">
        <v>222</v>
      </c>
      <c r="AW698" t="s">
        <v>1064</v>
      </c>
      <c r="AX698" t="s">
        <v>223</v>
      </c>
      <c r="BA698" s="57">
        <v>46240.333333333336</v>
      </c>
      <c r="BB698" t="s">
        <v>3028</v>
      </c>
      <c r="BC698">
        <v>2026</v>
      </c>
      <c r="BD698">
        <v>8</v>
      </c>
      <c r="BE698">
        <v>6</v>
      </c>
      <c r="BF698" s="6">
        <f t="shared" si="30"/>
        <v>46240</v>
      </c>
      <c r="BG698">
        <f t="shared" si="31"/>
        <v>-0.33333333333575865</v>
      </c>
      <c r="BH698" t="str">
        <f t="shared" si="32"/>
        <v>COMPLY</v>
      </c>
      <c r="BI698" t="e">
        <f>VLOOKUP(H698,Sheet2!$A$1:$B$270,2,FALSE)</f>
        <v>#N/A</v>
      </c>
    </row>
    <row r="699" spans="1:61">
      <c r="A699">
        <v>698</v>
      </c>
      <c r="B699">
        <v>1002504662</v>
      </c>
      <c r="C699">
        <v>3</v>
      </c>
      <c r="D699" t="s">
        <v>55</v>
      </c>
      <c r="E699">
        <v>5</v>
      </c>
      <c r="F699" t="s">
        <v>267</v>
      </c>
      <c r="G699" t="s">
        <v>122</v>
      </c>
      <c r="H699" t="s">
        <v>350</v>
      </c>
      <c r="I699" t="s">
        <v>213</v>
      </c>
      <c r="J699" t="s">
        <v>214</v>
      </c>
      <c r="K699" t="s">
        <v>149</v>
      </c>
      <c r="L699" t="s">
        <v>215</v>
      </c>
      <c r="M699" t="s">
        <v>582</v>
      </c>
      <c r="N699" t="s">
        <v>216</v>
      </c>
      <c r="O699" s="57">
        <v>46235.614537037036</v>
      </c>
      <c r="P699" s="57">
        <v>46237.572662037041</v>
      </c>
      <c r="Q699">
        <v>69356780</v>
      </c>
      <c r="S699">
        <v>152443206741</v>
      </c>
      <c r="T699" t="s">
        <v>2260</v>
      </c>
      <c r="U699" t="s">
        <v>3029</v>
      </c>
      <c r="V699" t="s">
        <v>3030</v>
      </c>
      <c r="Z699">
        <v>112.44515</v>
      </c>
      <c r="AA699">
        <v>-7.2681268000000001</v>
      </c>
      <c r="AB699" t="s">
        <v>2263</v>
      </c>
      <c r="AC699" t="s">
        <v>217</v>
      </c>
      <c r="AL699" t="s">
        <v>218</v>
      </c>
      <c r="AM699" t="s">
        <v>1532</v>
      </c>
      <c r="AN699" t="s">
        <v>6</v>
      </c>
      <c r="AO699" s="57">
        <v>46030.621435185189</v>
      </c>
      <c r="AP699" s="57">
        <v>46236.541666666664</v>
      </c>
      <c r="AQ699" t="s">
        <v>249</v>
      </c>
      <c r="AR699" t="s">
        <v>14</v>
      </c>
      <c r="AS699" t="s">
        <v>933</v>
      </c>
      <c r="AT699" t="s">
        <v>231</v>
      </c>
      <c r="AV699" t="s">
        <v>3031</v>
      </c>
      <c r="AW699" t="s">
        <v>1058</v>
      </c>
      <c r="AX699" t="s">
        <v>223</v>
      </c>
      <c r="BA699" s="57">
        <v>46236.541666666664</v>
      </c>
      <c r="BB699" t="s">
        <v>1532</v>
      </c>
      <c r="BF699" s="6" t="e">
        <f t="shared" si="30"/>
        <v>#NUM!</v>
      </c>
      <c r="BG699" t="e">
        <f t="shared" si="31"/>
        <v>#NUM!</v>
      </c>
      <c r="BH699" t="e">
        <f t="shared" si="32"/>
        <v>#NUM!</v>
      </c>
      <c r="BI699" t="str">
        <f>VLOOKUP(H699,Sheet2!$A$1:$B$270,2,FALSE)</f>
        <v>GRESIK</v>
      </c>
    </row>
    <row r="700" spans="1:61">
      <c r="A700">
        <v>699</v>
      </c>
      <c r="B700">
        <v>1002517054</v>
      </c>
      <c r="C700">
        <v>3</v>
      </c>
      <c r="D700" t="s">
        <v>45</v>
      </c>
      <c r="E700">
        <v>5</v>
      </c>
      <c r="F700" t="s">
        <v>113</v>
      </c>
      <c r="G700" t="s">
        <v>113</v>
      </c>
      <c r="H700" t="s">
        <v>420</v>
      </c>
      <c r="I700" t="s">
        <v>213</v>
      </c>
      <c r="J700" t="s">
        <v>214</v>
      </c>
      <c r="K700" t="s">
        <v>149</v>
      </c>
      <c r="M700" t="s">
        <v>225</v>
      </c>
      <c r="N700" t="s">
        <v>216</v>
      </c>
      <c r="O700" s="57">
        <v>46244.39947916667</v>
      </c>
      <c r="P700" s="57">
        <v>46245.338391203702</v>
      </c>
      <c r="Q700">
        <v>69362133</v>
      </c>
      <c r="S700">
        <v>172502311412</v>
      </c>
      <c r="T700" t="s">
        <v>4418</v>
      </c>
      <c r="U700" t="s">
        <v>4419</v>
      </c>
      <c r="V700" t="s">
        <v>6706</v>
      </c>
      <c r="Z700">
        <v>123.609579649547</v>
      </c>
      <c r="AA700">
        <v>-10.158573709740701</v>
      </c>
      <c r="AB700" t="s">
        <v>4420</v>
      </c>
      <c r="AC700" t="s">
        <v>293</v>
      </c>
      <c r="AL700" t="s">
        <v>218</v>
      </c>
      <c r="AM700" t="s">
        <v>6707</v>
      </c>
      <c r="AN700" t="s">
        <v>6</v>
      </c>
      <c r="AO700" s="57">
        <v>46303.402800925927</v>
      </c>
      <c r="AP700" s="57">
        <v>46245.333333333336</v>
      </c>
      <c r="AR700" t="s">
        <v>18</v>
      </c>
      <c r="AS700" t="s">
        <v>113</v>
      </c>
      <c r="AT700" t="s">
        <v>221</v>
      </c>
      <c r="AV700" t="s">
        <v>227</v>
      </c>
      <c r="AW700" t="s">
        <v>574</v>
      </c>
      <c r="AX700" t="s">
        <v>223</v>
      </c>
      <c r="BA700" s="57">
        <v>46245.333333333336</v>
      </c>
      <c r="BB700" t="s">
        <v>6707</v>
      </c>
      <c r="BF700" s="6" t="e">
        <f t="shared" si="30"/>
        <v>#NUM!</v>
      </c>
      <c r="BG700" t="e">
        <f t="shared" si="31"/>
        <v>#NUM!</v>
      </c>
      <c r="BH700" t="e">
        <f t="shared" si="32"/>
        <v>#NUM!</v>
      </c>
      <c r="BI700" t="str">
        <f>VLOOKUP(H700,Sheet2!$A$1:$B$270,2,FALSE)</f>
        <v>KUPANG</v>
      </c>
    </row>
    <row r="701" spans="1:61">
      <c r="A701">
        <v>700</v>
      </c>
      <c r="B701">
        <v>1002515917</v>
      </c>
      <c r="C701">
        <v>3</v>
      </c>
      <c r="D701" t="s">
        <v>38</v>
      </c>
      <c r="E701">
        <v>5</v>
      </c>
      <c r="F701" t="s">
        <v>251</v>
      </c>
      <c r="G701" t="s">
        <v>91</v>
      </c>
      <c r="H701" t="s">
        <v>424</v>
      </c>
      <c r="I701" t="s">
        <v>213</v>
      </c>
      <c r="J701" t="s">
        <v>214</v>
      </c>
      <c r="K701" t="s">
        <v>149</v>
      </c>
      <c r="L701" t="s">
        <v>215</v>
      </c>
      <c r="M701" t="s">
        <v>76</v>
      </c>
      <c r="N701" t="s">
        <v>216</v>
      </c>
      <c r="O701" s="57">
        <v>46242.547175925924</v>
      </c>
      <c r="P701" s="57">
        <v>46244.883125</v>
      </c>
      <c r="Q701">
        <v>69361441</v>
      </c>
      <c r="S701">
        <v>152715213809</v>
      </c>
      <c r="T701" t="s">
        <v>5465</v>
      </c>
      <c r="U701" t="s">
        <v>5466</v>
      </c>
      <c r="V701" t="s">
        <v>5467</v>
      </c>
      <c r="Z701">
        <v>112.612066567761</v>
      </c>
      <c r="AA701">
        <v>-8.1661233104471602</v>
      </c>
      <c r="AB701" t="s">
        <v>5468</v>
      </c>
      <c r="AC701" t="s">
        <v>237</v>
      </c>
      <c r="AL701" t="s">
        <v>218</v>
      </c>
      <c r="AM701" t="s">
        <v>5469</v>
      </c>
      <c r="AN701" t="s">
        <v>6</v>
      </c>
      <c r="AO701" s="57">
        <v>46242.548807870371</v>
      </c>
      <c r="AP701" s="57">
        <v>46244.333333333336</v>
      </c>
      <c r="AR701" t="s">
        <v>219</v>
      </c>
      <c r="AS701" t="s">
        <v>629</v>
      </c>
      <c r="AT701" t="s">
        <v>231</v>
      </c>
      <c r="AU701">
        <v>20260810</v>
      </c>
      <c r="AV701" t="s">
        <v>222</v>
      </c>
      <c r="AW701" t="s">
        <v>1056</v>
      </c>
      <c r="AX701" t="s">
        <v>223</v>
      </c>
      <c r="BA701" s="57">
        <v>46244.333333333336</v>
      </c>
      <c r="BB701" t="s">
        <v>5469</v>
      </c>
      <c r="BC701">
        <v>2026</v>
      </c>
      <c r="BD701">
        <v>8</v>
      </c>
      <c r="BE701">
        <v>10</v>
      </c>
      <c r="BF701" s="6">
        <f t="shared" si="30"/>
        <v>46244</v>
      </c>
      <c r="BG701">
        <f t="shared" si="31"/>
        <v>-0.33333333333575865</v>
      </c>
      <c r="BH701" t="str">
        <f t="shared" si="32"/>
        <v>COMPLY</v>
      </c>
      <c r="BI701" t="str">
        <f>VLOOKUP(H701,Sheet2!$A$1:$B$270,2,FALSE)</f>
        <v>MALANG</v>
      </c>
    </row>
    <row r="702" spans="1:61">
      <c r="A702">
        <v>701</v>
      </c>
      <c r="B702">
        <v>1002514969</v>
      </c>
      <c r="C702">
        <v>3</v>
      </c>
      <c r="D702" t="s">
        <v>49</v>
      </c>
      <c r="E702">
        <v>4</v>
      </c>
      <c r="F702" t="s">
        <v>253</v>
      </c>
      <c r="G702" t="s">
        <v>556</v>
      </c>
      <c r="H702" t="s">
        <v>616</v>
      </c>
      <c r="I702" t="s">
        <v>213</v>
      </c>
      <c r="J702" t="s">
        <v>214</v>
      </c>
      <c r="K702" t="s">
        <v>149</v>
      </c>
      <c r="L702" t="s">
        <v>215</v>
      </c>
      <c r="M702" t="s">
        <v>582</v>
      </c>
      <c r="N702" t="s">
        <v>216</v>
      </c>
      <c r="O702" s="57">
        <v>46241.628437500003</v>
      </c>
      <c r="P702" s="57">
        <v>46244.692083333335</v>
      </c>
      <c r="Q702">
        <v>69360947</v>
      </c>
      <c r="S702">
        <v>142214106567</v>
      </c>
      <c r="T702" t="s">
        <v>5470</v>
      </c>
      <c r="U702" t="s">
        <v>5471</v>
      </c>
      <c r="V702" t="s">
        <v>5472</v>
      </c>
      <c r="Z702">
        <v>108.88763899999999</v>
      </c>
      <c r="AA702">
        <v>-6.9416589999999996</v>
      </c>
      <c r="AB702" t="s">
        <v>5473</v>
      </c>
      <c r="AC702" t="s">
        <v>237</v>
      </c>
      <c r="AL702" t="s">
        <v>218</v>
      </c>
      <c r="AM702" t="s">
        <v>5474</v>
      </c>
      <c r="AN702" t="s">
        <v>6</v>
      </c>
      <c r="AO702" s="57">
        <v>46211.642800925925</v>
      </c>
      <c r="AP702" s="57">
        <v>46242.541666666664</v>
      </c>
      <c r="AQ702" t="s">
        <v>570</v>
      </c>
      <c r="AR702" t="s">
        <v>14</v>
      </c>
      <c r="AS702" t="s">
        <v>617</v>
      </c>
      <c r="AT702" t="s">
        <v>231</v>
      </c>
      <c r="AV702" t="s">
        <v>6708</v>
      </c>
      <c r="AW702" t="s">
        <v>1064</v>
      </c>
      <c r="AX702" t="s">
        <v>223</v>
      </c>
      <c r="BA702" s="57">
        <v>46242.541666666664</v>
      </c>
      <c r="BB702" t="s">
        <v>5474</v>
      </c>
      <c r="BF702" s="6" t="e">
        <f t="shared" si="30"/>
        <v>#NUM!</v>
      </c>
      <c r="BG702" t="e">
        <f t="shared" si="31"/>
        <v>#NUM!</v>
      </c>
      <c r="BH702" t="e">
        <f t="shared" si="32"/>
        <v>#NUM!</v>
      </c>
      <c r="BI702" t="e">
        <f>VLOOKUP(H702,Sheet2!$A$1:$B$270,2,FALSE)</f>
        <v>#N/A</v>
      </c>
    </row>
    <row r="703" spans="1:61">
      <c r="A703">
        <v>702</v>
      </c>
      <c r="B703">
        <v>1002515298</v>
      </c>
      <c r="C703">
        <v>3</v>
      </c>
      <c r="D703" t="s">
        <v>55</v>
      </c>
      <c r="E703">
        <v>5</v>
      </c>
      <c r="F703" t="s">
        <v>267</v>
      </c>
      <c r="G703" t="s">
        <v>122</v>
      </c>
      <c r="H703" t="s">
        <v>486</v>
      </c>
      <c r="I703" t="s">
        <v>213</v>
      </c>
      <c r="J703" t="s">
        <v>214</v>
      </c>
      <c r="K703" t="s">
        <v>149</v>
      </c>
      <c r="L703" t="s">
        <v>215</v>
      </c>
      <c r="M703" t="s">
        <v>225</v>
      </c>
      <c r="N703" t="s">
        <v>216</v>
      </c>
      <c r="O703" s="57">
        <v>46241.688842592594</v>
      </c>
      <c r="P703" s="57">
        <v>46242.54587962963</v>
      </c>
      <c r="Q703">
        <v>69361050</v>
      </c>
      <c r="S703">
        <v>152453209231</v>
      </c>
      <c r="T703" t="s">
        <v>5475</v>
      </c>
      <c r="U703" t="s">
        <v>5476</v>
      </c>
      <c r="V703" t="s">
        <v>5477</v>
      </c>
      <c r="Z703">
        <v>112.649615295231</v>
      </c>
      <c r="AA703">
        <v>-5.8493093761694501</v>
      </c>
      <c r="AB703" t="s">
        <v>5478</v>
      </c>
      <c r="AC703" t="s">
        <v>217</v>
      </c>
      <c r="AL703" t="s">
        <v>218</v>
      </c>
      <c r="AM703" t="s">
        <v>5479</v>
      </c>
      <c r="AN703" t="s">
        <v>6</v>
      </c>
      <c r="AO703" s="57">
        <v>46211.69458333333</v>
      </c>
      <c r="AP703" s="57">
        <v>46242.541666666664</v>
      </c>
      <c r="AR703" t="s">
        <v>18</v>
      </c>
      <c r="AS703" t="s">
        <v>122</v>
      </c>
      <c r="AT703" t="s">
        <v>231</v>
      </c>
      <c r="AV703" t="s">
        <v>227</v>
      </c>
      <c r="AW703" t="s">
        <v>1060</v>
      </c>
      <c r="AX703" t="s">
        <v>223</v>
      </c>
      <c r="BA703" s="57">
        <v>46242.541666666664</v>
      </c>
      <c r="BB703" t="s">
        <v>5479</v>
      </c>
      <c r="BF703" s="6" t="e">
        <f t="shared" si="30"/>
        <v>#NUM!</v>
      </c>
      <c r="BG703" t="e">
        <f t="shared" si="31"/>
        <v>#NUM!</v>
      </c>
      <c r="BH703" t="e">
        <f t="shared" si="32"/>
        <v>#NUM!</v>
      </c>
      <c r="BI703" t="str">
        <f>VLOOKUP(H703,Sheet2!$A$1:$B$270,2,FALSE)</f>
        <v>GRESIK</v>
      </c>
    </row>
    <row r="704" spans="1:61">
      <c r="A704">
        <v>703</v>
      </c>
      <c r="B704">
        <v>1002517792</v>
      </c>
      <c r="C704">
        <v>3</v>
      </c>
      <c r="D704" t="s">
        <v>38</v>
      </c>
      <c r="E704">
        <v>5</v>
      </c>
      <c r="F704" t="s">
        <v>92</v>
      </c>
      <c r="G704" t="s">
        <v>92</v>
      </c>
      <c r="H704" t="s">
        <v>310</v>
      </c>
      <c r="I704" t="s">
        <v>213</v>
      </c>
      <c r="J704" t="s">
        <v>214</v>
      </c>
      <c r="K704" t="s">
        <v>149</v>
      </c>
      <c r="M704" t="s">
        <v>76</v>
      </c>
      <c r="N704" t="s">
        <v>216</v>
      </c>
      <c r="O704" s="57">
        <v>46244.567673611113</v>
      </c>
      <c r="P704" s="57">
        <v>46244.693194444444</v>
      </c>
      <c r="Q704">
        <v>69361453</v>
      </c>
      <c r="S704">
        <v>152601214997</v>
      </c>
      <c r="T704" t="s">
        <v>5716</v>
      </c>
      <c r="U704" t="s">
        <v>6709</v>
      </c>
      <c r="V704" t="s">
        <v>6710</v>
      </c>
      <c r="Z704">
        <v>111.5126346</v>
      </c>
      <c r="AA704">
        <v>-7.6387413000000004</v>
      </c>
      <c r="AB704" t="s">
        <v>5718</v>
      </c>
      <c r="AC704" t="s">
        <v>217</v>
      </c>
      <c r="AL704" t="s">
        <v>218</v>
      </c>
      <c r="AM704" t="s">
        <v>6711</v>
      </c>
      <c r="AN704" t="s">
        <v>6</v>
      </c>
      <c r="AO704" s="57">
        <v>46303.569293981483</v>
      </c>
      <c r="AR704" t="s">
        <v>219</v>
      </c>
      <c r="AS704" t="s">
        <v>220</v>
      </c>
      <c r="AT704" t="s">
        <v>231</v>
      </c>
      <c r="AU704">
        <v>20260810</v>
      </c>
      <c r="AV704" t="s">
        <v>222</v>
      </c>
      <c r="AW704" t="s">
        <v>607</v>
      </c>
      <c r="AX704" t="s">
        <v>223</v>
      </c>
      <c r="BA704" s="57">
        <v>46244.291666666664</v>
      </c>
      <c r="BB704" t="s">
        <v>6711</v>
      </c>
      <c r="BC704">
        <v>2026</v>
      </c>
      <c r="BD704">
        <v>8</v>
      </c>
      <c r="BE704">
        <v>10</v>
      </c>
      <c r="BF704" s="6">
        <f t="shared" si="30"/>
        <v>46244</v>
      </c>
      <c r="BG704">
        <f t="shared" si="31"/>
        <v>-0.29166666666424135</v>
      </c>
      <c r="BH704" t="str">
        <f t="shared" si="32"/>
        <v>COMPLY</v>
      </c>
      <c r="BI704" t="str">
        <f>VLOOKUP(H704,Sheet2!$A$1:$B$270,2,FALSE)</f>
        <v>MADIUN</v>
      </c>
    </row>
    <row r="705" spans="1:61">
      <c r="A705">
        <v>704</v>
      </c>
      <c r="B705">
        <v>1002515177</v>
      </c>
      <c r="C705">
        <v>3</v>
      </c>
      <c r="D705" t="s">
        <v>38</v>
      </c>
      <c r="E705">
        <v>5</v>
      </c>
      <c r="F705" t="s">
        <v>251</v>
      </c>
      <c r="G705" t="s">
        <v>91</v>
      </c>
      <c r="H705" t="s">
        <v>333</v>
      </c>
      <c r="I705" t="s">
        <v>213</v>
      </c>
      <c r="J705" t="s">
        <v>214</v>
      </c>
      <c r="K705" t="s">
        <v>149</v>
      </c>
      <c r="L705" t="s">
        <v>215</v>
      </c>
      <c r="M705" t="s">
        <v>236</v>
      </c>
      <c r="N705" t="s">
        <v>216</v>
      </c>
      <c r="O705" s="57">
        <v>46241.666631944441</v>
      </c>
      <c r="P705" s="57">
        <v>46244.951574074075</v>
      </c>
      <c r="Q705">
        <v>69361003</v>
      </c>
      <c r="S705">
        <v>152704231200</v>
      </c>
      <c r="T705" t="s">
        <v>5480</v>
      </c>
      <c r="U705" t="s">
        <v>3499</v>
      </c>
      <c r="V705" t="s">
        <v>5481</v>
      </c>
      <c r="Z705">
        <v>112.596061238133</v>
      </c>
      <c r="AA705">
        <v>-8.0548822942923195</v>
      </c>
      <c r="AB705" t="s">
        <v>5482</v>
      </c>
      <c r="AC705" t="s">
        <v>237</v>
      </c>
      <c r="AL705" t="s">
        <v>218</v>
      </c>
      <c r="AM705" t="s">
        <v>5483</v>
      </c>
      <c r="AN705" t="s">
        <v>6</v>
      </c>
      <c r="AO705" s="57">
        <v>46211.684444444443</v>
      </c>
      <c r="AP705" s="57">
        <v>46244.333333333336</v>
      </c>
      <c r="AR705" t="s">
        <v>12</v>
      </c>
      <c r="AS705" t="s">
        <v>586</v>
      </c>
      <c r="AT705" t="s">
        <v>231</v>
      </c>
      <c r="AV705" t="s">
        <v>950</v>
      </c>
      <c r="AW705" t="s">
        <v>1064</v>
      </c>
      <c r="AX705" t="s">
        <v>223</v>
      </c>
      <c r="BA705" s="57">
        <v>46244.333333333336</v>
      </c>
      <c r="BB705" t="s">
        <v>5483</v>
      </c>
      <c r="BF705" s="6" t="e">
        <f t="shared" si="30"/>
        <v>#NUM!</v>
      </c>
      <c r="BG705" t="e">
        <f t="shared" si="31"/>
        <v>#NUM!</v>
      </c>
      <c r="BH705" t="e">
        <f t="shared" si="32"/>
        <v>#NUM!</v>
      </c>
      <c r="BI705" t="str">
        <f>VLOOKUP(H705,Sheet2!$A$1:$B$270,2,FALSE)</f>
        <v>MALANG</v>
      </c>
    </row>
    <row r="706" spans="1:61">
      <c r="A706">
        <v>705</v>
      </c>
      <c r="B706">
        <v>1002509335</v>
      </c>
      <c r="C706">
        <v>3</v>
      </c>
      <c r="D706" t="s">
        <v>42</v>
      </c>
      <c r="E706">
        <v>5</v>
      </c>
      <c r="F706" t="s">
        <v>233</v>
      </c>
      <c r="G706" t="s">
        <v>101</v>
      </c>
      <c r="H706" t="s">
        <v>264</v>
      </c>
      <c r="I706" t="s">
        <v>213</v>
      </c>
      <c r="J706" t="s">
        <v>214</v>
      </c>
      <c r="K706" t="s">
        <v>149</v>
      </c>
      <c r="M706" t="s">
        <v>76</v>
      </c>
      <c r="N706" t="s">
        <v>216</v>
      </c>
      <c r="O706" s="57">
        <v>46238.720671296294</v>
      </c>
      <c r="P706" s="57">
        <v>46240.838402777779</v>
      </c>
      <c r="Q706">
        <v>69358577</v>
      </c>
      <c r="S706">
        <v>152316231899</v>
      </c>
      <c r="T706" t="s">
        <v>3032</v>
      </c>
      <c r="U706" t="s">
        <v>3033</v>
      </c>
      <c r="V706" t="s">
        <v>3034</v>
      </c>
      <c r="Z706">
        <v>112.711331469803</v>
      </c>
      <c r="AA706">
        <v>-7.4497235507133599</v>
      </c>
      <c r="AB706" t="s">
        <v>3035</v>
      </c>
      <c r="AC706" t="s">
        <v>226</v>
      </c>
      <c r="AL706" t="s">
        <v>218</v>
      </c>
      <c r="AM706" t="s">
        <v>3036</v>
      </c>
      <c r="AN706" t="s">
        <v>6</v>
      </c>
      <c r="AO706" s="57">
        <v>46120.726145833331</v>
      </c>
      <c r="AP706" s="57">
        <v>46240.541666666664</v>
      </c>
      <c r="AQ706" t="s">
        <v>249</v>
      </c>
      <c r="AR706" t="s">
        <v>219</v>
      </c>
      <c r="AS706" t="s">
        <v>233</v>
      </c>
      <c r="AT706" t="s">
        <v>231</v>
      </c>
      <c r="AU706">
        <v>20260806</v>
      </c>
      <c r="AV706" t="s">
        <v>222</v>
      </c>
      <c r="AW706" t="s">
        <v>566</v>
      </c>
      <c r="AX706" t="s">
        <v>223</v>
      </c>
      <c r="BA706" s="57">
        <v>46240.541666666664</v>
      </c>
      <c r="BB706" t="s">
        <v>3036</v>
      </c>
      <c r="BC706">
        <v>2026</v>
      </c>
      <c r="BD706">
        <v>8</v>
      </c>
      <c r="BE706">
        <v>6</v>
      </c>
      <c r="BF706" s="6">
        <f t="shared" si="30"/>
        <v>46240</v>
      </c>
      <c r="BG706">
        <f t="shared" si="31"/>
        <v>-0.54166666666424135</v>
      </c>
      <c r="BH706" t="str">
        <f t="shared" si="32"/>
        <v>COMPLY</v>
      </c>
      <c r="BI706" t="str">
        <f>VLOOKUP(H706,Sheet2!$A$1:$B$270,2,FALSE)</f>
        <v>SIDOARJO</v>
      </c>
    </row>
    <row r="707" spans="1:61">
      <c r="A707">
        <v>706</v>
      </c>
      <c r="B707">
        <v>1002515879</v>
      </c>
      <c r="C707">
        <v>3</v>
      </c>
      <c r="D707" t="s">
        <v>59</v>
      </c>
      <c r="E707">
        <v>4</v>
      </c>
      <c r="F707" t="s">
        <v>224</v>
      </c>
      <c r="G707" t="s">
        <v>224</v>
      </c>
      <c r="H707" t="s">
        <v>942</v>
      </c>
      <c r="I707" t="s">
        <v>213</v>
      </c>
      <c r="J707" t="s">
        <v>214</v>
      </c>
      <c r="K707" t="s">
        <v>149</v>
      </c>
      <c r="L707" t="s">
        <v>215</v>
      </c>
      <c r="M707" t="s">
        <v>582</v>
      </c>
      <c r="N707" t="s">
        <v>216</v>
      </c>
      <c r="O707" s="57">
        <v>46242.520787037036</v>
      </c>
      <c r="P707" s="57">
        <v>46244.699131944442</v>
      </c>
      <c r="Q707">
        <v>69361427</v>
      </c>
      <c r="S707">
        <v>146303609754</v>
      </c>
      <c r="T707" t="s">
        <v>5484</v>
      </c>
      <c r="U707" t="s">
        <v>5485</v>
      </c>
      <c r="V707" t="s">
        <v>5486</v>
      </c>
      <c r="Z707">
        <v>109.18206600000001</v>
      </c>
      <c r="AA707">
        <v>-7.4170800000000003</v>
      </c>
      <c r="AB707" t="s">
        <v>5487</v>
      </c>
      <c r="AC707" t="s">
        <v>237</v>
      </c>
      <c r="AL707" t="s">
        <v>218</v>
      </c>
      <c r="AM707" t="s">
        <v>5488</v>
      </c>
      <c r="AN707" t="s">
        <v>6</v>
      </c>
      <c r="AO707" s="57">
        <v>46242.527673611112</v>
      </c>
      <c r="AP707" s="57">
        <v>46243.541666666664</v>
      </c>
      <c r="AQ707" t="s">
        <v>570</v>
      </c>
      <c r="AR707" t="s">
        <v>14</v>
      </c>
      <c r="AS707" t="s">
        <v>220</v>
      </c>
      <c r="AT707" t="s">
        <v>231</v>
      </c>
      <c r="AV707" t="s">
        <v>6712</v>
      </c>
      <c r="AW707" t="s">
        <v>1066</v>
      </c>
      <c r="AX707" t="s">
        <v>223</v>
      </c>
      <c r="BA707" s="57">
        <v>46243.541666666664</v>
      </c>
      <c r="BB707" t="s">
        <v>5488</v>
      </c>
      <c r="BF707" s="6" t="e">
        <f t="shared" ref="BF707:BF770" si="33">DATE(BC707,BD707,BE707)</f>
        <v>#NUM!</v>
      </c>
      <c r="BG707" t="e">
        <f t="shared" ref="BG707:BG770" si="34">BF707-BA707</f>
        <v>#NUM!</v>
      </c>
      <c r="BH707" t="e">
        <f t="shared" ref="BH707:BH770" si="35">IF(BG707=1,"COMPLY",IF(BG707&lt;1,"COMPLY","NOT COMPLY"))</f>
        <v>#NUM!</v>
      </c>
      <c r="BI707" t="e">
        <f>VLOOKUP(H707,Sheet2!$A$1:$B$270,2,FALSE)</f>
        <v>#N/A</v>
      </c>
    </row>
    <row r="708" spans="1:61">
      <c r="A708">
        <v>707</v>
      </c>
      <c r="B708">
        <v>1002516194</v>
      </c>
      <c r="C708">
        <v>3</v>
      </c>
      <c r="D708" t="s">
        <v>38</v>
      </c>
      <c r="E708">
        <v>5</v>
      </c>
      <c r="F708" t="s">
        <v>92</v>
      </c>
      <c r="G708" t="s">
        <v>92</v>
      </c>
      <c r="H708" t="s">
        <v>310</v>
      </c>
      <c r="I708" t="s">
        <v>213</v>
      </c>
      <c r="J708" t="s">
        <v>214</v>
      </c>
      <c r="K708" t="s">
        <v>149</v>
      </c>
      <c r="L708" t="s">
        <v>215</v>
      </c>
      <c r="M708" t="s">
        <v>596</v>
      </c>
      <c r="N708" t="s">
        <v>216</v>
      </c>
      <c r="O708" s="57">
        <v>46242.7346875</v>
      </c>
      <c r="P708" s="57">
        <v>46244.693298611113</v>
      </c>
      <c r="Q708">
        <v>69361634</v>
      </c>
      <c r="S708">
        <v>152601214985</v>
      </c>
      <c r="T708" t="s">
        <v>5489</v>
      </c>
      <c r="U708" t="s">
        <v>5240</v>
      </c>
      <c r="V708" t="s">
        <v>5490</v>
      </c>
      <c r="Z708">
        <v>111.53434900000001</v>
      </c>
      <c r="AA708">
        <v>-7.6062919999999998</v>
      </c>
      <c r="AB708" t="s">
        <v>5491</v>
      </c>
      <c r="AC708" t="s">
        <v>237</v>
      </c>
      <c r="AL708" t="s">
        <v>218</v>
      </c>
      <c r="AM708" t="s">
        <v>5492</v>
      </c>
      <c r="AN708" t="s">
        <v>6</v>
      </c>
      <c r="AO708" s="57">
        <v>46242.735937500001</v>
      </c>
      <c r="AP708" s="57">
        <v>46243.625</v>
      </c>
      <c r="AQ708" t="s">
        <v>249</v>
      </c>
      <c r="AR708" t="s">
        <v>14</v>
      </c>
      <c r="AS708" t="s">
        <v>220</v>
      </c>
      <c r="AT708" t="s">
        <v>231</v>
      </c>
      <c r="AV708" t="s">
        <v>597</v>
      </c>
      <c r="AW708" t="s">
        <v>1056</v>
      </c>
      <c r="AX708" t="s">
        <v>223</v>
      </c>
      <c r="BA708" s="57">
        <v>46243.625</v>
      </c>
      <c r="BB708" t="s">
        <v>5492</v>
      </c>
      <c r="BF708" s="6" t="e">
        <f t="shared" si="33"/>
        <v>#NUM!</v>
      </c>
      <c r="BG708" t="e">
        <f t="shared" si="34"/>
        <v>#NUM!</v>
      </c>
      <c r="BH708" t="e">
        <f t="shared" si="35"/>
        <v>#NUM!</v>
      </c>
      <c r="BI708" t="str">
        <f>VLOOKUP(H708,Sheet2!$A$1:$B$270,2,FALSE)</f>
        <v>MADIUN</v>
      </c>
    </row>
    <row r="709" spans="1:61">
      <c r="A709">
        <v>708</v>
      </c>
      <c r="B709">
        <v>1002515996</v>
      </c>
      <c r="C709">
        <v>3</v>
      </c>
      <c r="D709" t="s">
        <v>55</v>
      </c>
      <c r="E709">
        <v>5</v>
      </c>
      <c r="F709" t="s">
        <v>228</v>
      </c>
      <c r="G709" t="s">
        <v>121</v>
      </c>
      <c r="H709" t="s">
        <v>456</v>
      </c>
      <c r="I709" t="s">
        <v>213</v>
      </c>
      <c r="J709" t="s">
        <v>214</v>
      </c>
      <c r="K709" t="s">
        <v>149</v>
      </c>
      <c r="M709" t="s">
        <v>582</v>
      </c>
      <c r="N709" t="s">
        <v>216</v>
      </c>
      <c r="O709" s="57">
        <v>46242.582372685189</v>
      </c>
      <c r="P709" s="57">
        <v>46244.581192129626</v>
      </c>
      <c r="Q709">
        <v>69361506</v>
      </c>
      <c r="S709">
        <v>152436204353</v>
      </c>
      <c r="T709" t="s">
        <v>1691</v>
      </c>
      <c r="U709" t="s">
        <v>5493</v>
      </c>
      <c r="V709" t="s">
        <v>5494</v>
      </c>
      <c r="Z709">
        <v>112.7226233</v>
      </c>
      <c r="AA709">
        <v>-7.1128659000000001</v>
      </c>
      <c r="AB709" t="s">
        <v>5495</v>
      </c>
      <c r="AC709" t="s">
        <v>230</v>
      </c>
      <c r="AL709" t="s">
        <v>218</v>
      </c>
      <c r="AM709" t="s">
        <v>5496</v>
      </c>
      <c r="AN709" t="s">
        <v>6</v>
      </c>
      <c r="AO709" s="57">
        <v>46242.590624999997</v>
      </c>
      <c r="AP709" s="57">
        <v>46243.625</v>
      </c>
      <c r="AQ709" t="s">
        <v>930</v>
      </c>
      <c r="AR709" t="s">
        <v>14</v>
      </c>
      <c r="AS709" t="s">
        <v>220</v>
      </c>
      <c r="AT709" t="s">
        <v>231</v>
      </c>
      <c r="AV709" t="s">
        <v>6713</v>
      </c>
      <c r="AW709" t="s">
        <v>566</v>
      </c>
      <c r="AX709" t="s">
        <v>223</v>
      </c>
      <c r="BA709" s="57">
        <v>46243.625</v>
      </c>
      <c r="BB709" t="s">
        <v>5496</v>
      </c>
      <c r="BF709" s="6" t="e">
        <f t="shared" si="33"/>
        <v>#NUM!</v>
      </c>
      <c r="BG709" t="e">
        <f t="shared" si="34"/>
        <v>#NUM!</v>
      </c>
      <c r="BH709" t="e">
        <f t="shared" si="35"/>
        <v>#NUM!</v>
      </c>
      <c r="BI709" t="str">
        <f>VLOOKUP(H709,Sheet2!$A$1:$B$270,2,FALSE)</f>
        <v>MADURA</v>
      </c>
    </row>
    <row r="710" spans="1:61">
      <c r="A710">
        <v>709</v>
      </c>
      <c r="B710">
        <v>1002504276</v>
      </c>
      <c r="C710">
        <v>3</v>
      </c>
      <c r="D710" t="s">
        <v>42</v>
      </c>
      <c r="E710">
        <v>5</v>
      </c>
      <c r="F710" t="s">
        <v>102</v>
      </c>
      <c r="G710" t="s">
        <v>100</v>
      </c>
      <c r="H710" t="s">
        <v>284</v>
      </c>
      <c r="I710" t="s">
        <v>213</v>
      </c>
      <c r="J710" t="s">
        <v>214</v>
      </c>
      <c r="K710" t="s">
        <v>149</v>
      </c>
      <c r="L710" t="s">
        <v>215</v>
      </c>
      <c r="M710" t="s">
        <v>76</v>
      </c>
      <c r="N710" t="s">
        <v>216</v>
      </c>
      <c r="O710" s="57">
        <v>46235.389537037037</v>
      </c>
      <c r="P710" s="57">
        <v>46235.88040509259</v>
      </c>
      <c r="Q710">
        <v>69356574</v>
      </c>
      <c r="S710">
        <v>152507225419</v>
      </c>
      <c r="T710" t="s">
        <v>3037</v>
      </c>
      <c r="U710" t="s">
        <v>3038</v>
      </c>
      <c r="V710" t="s">
        <v>3039</v>
      </c>
      <c r="Z710">
        <v>113.91063182942401</v>
      </c>
      <c r="AA710">
        <v>-7.8762542365622599</v>
      </c>
      <c r="AB710" t="s">
        <v>3040</v>
      </c>
      <c r="AC710" t="s">
        <v>237</v>
      </c>
      <c r="AL710" t="s">
        <v>218</v>
      </c>
      <c r="AM710" t="s">
        <v>1676</v>
      </c>
      <c r="AN710" t="s">
        <v>6</v>
      </c>
      <c r="AO710" s="57">
        <v>46030.392546296294</v>
      </c>
      <c r="AP710" s="57">
        <v>46236.333333333336</v>
      </c>
      <c r="AR710" t="s">
        <v>219</v>
      </c>
      <c r="AS710" t="s">
        <v>100</v>
      </c>
      <c r="AT710" t="s">
        <v>231</v>
      </c>
      <c r="AU710">
        <v>20260801</v>
      </c>
      <c r="AV710" t="s">
        <v>222</v>
      </c>
      <c r="AW710" t="s">
        <v>1056</v>
      </c>
      <c r="AX710" t="s">
        <v>223</v>
      </c>
      <c r="BA710" s="57">
        <v>46236.333333333336</v>
      </c>
      <c r="BB710" t="s">
        <v>1676</v>
      </c>
      <c r="BC710">
        <v>2026</v>
      </c>
      <c r="BD710">
        <v>8</v>
      </c>
      <c r="BE710">
        <v>1</v>
      </c>
      <c r="BF710" s="6">
        <f t="shared" si="33"/>
        <v>46235</v>
      </c>
      <c r="BG710">
        <f t="shared" si="34"/>
        <v>-1.3333333333357587</v>
      </c>
      <c r="BH710" t="str">
        <f t="shared" si="35"/>
        <v>COMPLY</v>
      </c>
      <c r="BI710" t="str">
        <f>VLOOKUP(H710,Sheet2!$A$1:$B$270,2,FALSE)</f>
        <v>JEMBER</v>
      </c>
    </row>
    <row r="711" spans="1:61">
      <c r="A711">
        <v>710</v>
      </c>
      <c r="B711">
        <v>1002506691</v>
      </c>
      <c r="C711">
        <v>3</v>
      </c>
      <c r="D711" t="s">
        <v>55</v>
      </c>
      <c r="E711">
        <v>5</v>
      </c>
      <c r="F711" t="s">
        <v>267</v>
      </c>
      <c r="G711" t="s">
        <v>125</v>
      </c>
      <c r="H711" t="s">
        <v>419</v>
      </c>
      <c r="I711" t="s">
        <v>213</v>
      </c>
      <c r="J711" t="s">
        <v>214</v>
      </c>
      <c r="K711" t="s">
        <v>149</v>
      </c>
      <c r="L711" t="s">
        <v>215</v>
      </c>
      <c r="M711" t="s">
        <v>76</v>
      </c>
      <c r="N711" t="s">
        <v>216</v>
      </c>
      <c r="O711" s="57">
        <v>46238.31177083333</v>
      </c>
      <c r="P711" s="57">
        <v>46238.640335648146</v>
      </c>
      <c r="Q711">
        <v>69357860</v>
      </c>
      <c r="S711">
        <v>152448204396</v>
      </c>
      <c r="T711" t="s">
        <v>1796</v>
      </c>
      <c r="U711" t="s">
        <v>3041</v>
      </c>
      <c r="V711" t="s">
        <v>3042</v>
      </c>
      <c r="Z711">
        <v>112.334122062337</v>
      </c>
      <c r="AA711">
        <v>-6.8686590847496003</v>
      </c>
      <c r="AB711" t="s">
        <v>3043</v>
      </c>
      <c r="AC711" t="s">
        <v>237</v>
      </c>
      <c r="AL711" t="s">
        <v>218</v>
      </c>
      <c r="AM711" t="s">
        <v>3044</v>
      </c>
      <c r="AN711" t="s">
        <v>6</v>
      </c>
      <c r="AO711" s="57">
        <v>46120.319537037038</v>
      </c>
      <c r="AP711" s="57">
        <v>46239.416666666664</v>
      </c>
      <c r="AR711" t="s">
        <v>219</v>
      </c>
      <c r="AS711" t="s">
        <v>220</v>
      </c>
      <c r="AT711" t="s">
        <v>231</v>
      </c>
      <c r="AU711">
        <v>20260804</v>
      </c>
      <c r="AV711" t="s">
        <v>222</v>
      </c>
      <c r="AW711" t="s">
        <v>1056</v>
      </c>
      <c r="AX711" t="s">
        <v>223</v>
      </c>
      <c r="BA711" s="57">
        <v>46239.416666666664</v>
      </c>
      <c r="BB711" t="s">
        <v>3044</v>
      </c>
      <c r="BC711">
        <v>2026</v>
      </c>
      <c r="BD711">
        <v>8</v>
      </c>
      <c r="BE711">
        <v>4</v>
      </c>
      <c r="BF711" s="6">
        <f t="shared" si="33"/>
        <v>46238</v>
      </c>
      <c r="BG711">
        <f t="shared" si="34"/>
        <v>-1.4166666666642413</v>
      </c>
      <c r="BH711" t="str">
        <f t="shared" si="35"/>
        <v>COMPLY</v>
      </c>
      <c r="BI711" t="str">
        <f>VLOOKUP(H711,Sheet2!$A$1:$B$270,2,FALSE)</f>
        <v>GRESIK</v>
      </c>
    </row>
    <row r="712" spans="1:61">
      <c r="A712">
        <v>711</v>
      </c>
      <c r="B712">
        <v>1002517621</v>
      </c>
      <c r="C712">
        <v>3</v>
      </c>
      <c r="D712" t="s">
        <v>34</v>
      </c>
      <c r="E712">
        <v>5</v>
      </c>
      <c r="F712" t="s">
        <v>595</v>
      </c>
      <c r="G712" t="s">
        <v>83</v>
      </c>
      <c r="H712" t="s">
        <v>404</v>
      </c>
      <c r="I712" t="s">
        <v>213</v>
      </c>
      <c r="J712" t="s">
        <v>214</v>
      </c>
      <c r="K712" t="s">
        <v>149</v>
      </c>
      <c r="M712" t="s">
        <v>76</v>
      </c>
      <c r="N712" t="s">
        <v>216</v>
      </c>
      <c r="O712" s="57">
        <v>46244.517430555556</v>
      </c>
      <c r="P712" s="57">
        <v>46245.333472222221</v>
      </c>
      <c r="Q712">
        <v>69361627</v>
      </c>
      <c r="S712">
        <v>172401298265</v>
      </c>
      <c r="T712" t="s">
        <v>5806</v>
      </c>
      <c r="U712" t="s">
        <v>6714</v>
      </c>
      <c r="V712" t="s">
        <v>6715</v>
      </c>
      <c r="Z712">
        <v>115.250778</v>
      </c>
      <c r="AA712">
        <v>-8.6666349999999994</v>
      </c>
      <c r="AB712" t="s">
        <v>5809</v>
      </c>
      <c r="AC712" t="s">
        <v>217</v>
      </c>
      <c r="AL712" t="s">
        <v>218</v>
      </c>
      <c r="AM712" t="s">
        <v>6338</v>
      </c>
      <c r="AN712" t="s">
        <v>6</v>
      </c>
      <c r="AO712" s="57">
        <v>46303.527696759258</v>
      </c>
      <c r="AR712" t="s">
        <v>219</v>
      </c>
      <c r="AS712" t="s">
        <v>83</v>
      </c>
      <c r="AT712" t="s">
        <v>231</v>
      </c>
      <c r="AU712">
        <v>20260811</v>
      </c>
      <c r="AV712" t="s">
        <v>222</v>
      </c>
      <c r="AW712" t="s">
        <v>567</v>
      </c>
      <c r="AX712" t="s">
        <v>223</v>
      </c>
      <c r="BA712" s="57">
        <v>46244.291666666664</v>
      </c>
      <c r="BB712" t="s">
        <v>6338</v>
      </c>
      <c r="BC712">
        <v>2026</v>
      </c>
      <c r="BD712">
        <v>8</v>
      </c>
      <c r="BE712">
        <v>11</v>
      </c>
      <c r="BF712" s="6">
        <f t="shared" si="33"/>
        <v>46245</v>
      </c>
      <c r="BG712">
        <f t="shared" si="34"/>
        <v>0.70833333333575865</v>
      </c>
      <c r="BH712" t="str">
        <f t="shared" si="35"/>
        <v>COMPLY</v>
      </c>
      <c r="BI712" t="str">
        <f>VLOOKUP(H712,Sheet2!$A$1:$B$270,2,FALSE)</f>
        <v>SANUR</v>
      </c>
    </row>
    <row r="713" spans="1:61">
      <c r="A713">
        <v>712</v>
      </c>
      <c r="B713">
        <v>1002514708</v>
      </c>
      <c r="C713">
        <v>3</v>
      </c>
      <c r="D713" t="s">
        <v>51</v>
      </c>
      <c r="E713">
        <v>4</v>
      </c>
      <c r="F713" t="s">
        <v>275</v>
      </c>
      <c r="G713" t="s">
        <v>341</v>
      </c>
      <c r="H713" t="s">
        <v>1006</v>
      </c>
      <c r="I713" t="s">
        <v>213</v>
      </c>
      <c r="J713" t="s">
        <v>214</v>
      </c>
      <c r="K713" t="s">
        <v>149</v>
      </c>
      <c r="L713" t="s">
        <v>215</v>
      </c>
      <c r="M713" t="s">
        <v>225</v>
      </c>
      <c r="N713" t="s">
        <v>216</v>
      </c>
      <c r="O713" s="57">
        <v>46241.57912037037</v>
      </c>
      <c r="P713" s="57">
        <v>46245.338645833333</v>
      </c>
      <c r="Q713">
        <v>69360813</v>
      </c>
      <c r="S713">
        <v>141569115694</v>
      </c>
      <c r="T713" t="s">
        <v>5243</v>
      </c>
      <c r="U713" t="s">
        <v>5244</v>
      </c>
      <c r="V713" t="s">
        <v>5497</v>
      </c>
      <c r="Z713">
        <v>111.4781053</v>
      </c>
      <c r="AA713">
        <v>-6.9687655999999896</v>
      </c>
      <c r="AB713" t="s">
        <v>5498</v>
      </c>
      <c r="AC713" t="s">
        <v>237</v>
      </c>
      <c r="AL713" t="s">
        <v>218</v>
      </c>
      <c r="AM713" t="s">
        <v>5499</v>
      </c>
      <c r="AN713" t="s">
        <v>6</v>
      </c>
      <c r="AO713" s="57">
        <v>46211.579745370371</v>
      </c>
      <c r="AP713" s="57">
        <v>46245.333333333336</v>
      </c>
      <c r="AR713" t="s">
        <v>18</v>
      </c>
      <c r="AS713" t="s">
        <v>220</v>
      </c>
      <c r="AT713" t="s">
        <v>231</v>
      </c>
      <c r="AV713" t="s">
        <v>227</v>
      </c>
      <c r="AW713" t="s">
        <v>1066</v>
      </c>
      <c r="AX713" t="s">
        <v>223</v>
      </c>
      <c r="BA713" s="57">
        <v>46245.333333333336</v>
      </c>
      <c r="BB713" t="s">
        <v>5499</v>
      </c>
      <c r="BF713" s="6" t="e">
        <f t="shared" si="33"/>
        <v>#NUM!</v>
      </c>
      <c r="BG713" t="e">
        <f t="shared" si="34"/>
        <v>#NUM!</v>
      </c>
      <c r="BH713" t="e">
        <f t="shared" si="35"/>
        <v>#NUM!</v>
      </c>
      <c r="BI713" t="e">
        <f>VLOOKUP(H713,Sheet2!$A$1:$B$270,2,FALSE)</f>
        <v>#N/A</v>
      </c>
    </row>
    <row r="714" spans="1:61">
      <c r="A714">
        <v>713</v>
      </c>
      <c r="B714">
        <v>1002518077</v>
      </c>
      <c r="C714">
        <v>3</v>
      </c>
      <c r="D714" t="s">
        <v>42</v>
      </c>
      <c r="E714">
        <v>5</v>
      </c>
      <c r="F714" t="s">
        <v>233</v>
      </c>
      <c r="G714" t="s">
        <v>106</v>
      </c>
      <c r="H714" t="s">
        <v>426</v>
      </c>
      <c r="I714" t="s">
        <v>213</v>
      </c>
      <c r="J714" t="s">
        <v>214</v>
      </c>
      <c r="K714" t="s">
        <v>149</v>
      </c>
      <c r="M714" t="s">
        <v>6716</v>
      </c>
      <c r="N714" t="s">
        <v>216</v>
      </c>
      <c r="O714" s="57">
        <v>46244.612766203703</v>
      </c>
      <c r="P714" s="57">
        <v>46244.858356481483</v>
      </c>
      <c r="Q714">
        <v>69362571</v>
      </c>
      <c r="S714">
        <v>152740208088</v>
      </c>
      <c r="T714" t="s">
        <v>6717</v>
      </c>
      <c r="U714" t="s">
        <v>6718</v>
      </c>
      <c r="Z714">
        <v>112.73112651534301</v>
      </c>
      <c r="AA714">
        <v>-7.7496605064961797</v>
      </c>
      <c r="AB714" t="s">
        <v>6719</v>
      </c>
      <c r="AC714" t="s">
        <v>226</v>
      </c>
      <c r="AO714" s="57">
        <v>46303.621886574074</v>
      </c>
      <c r="AR714" t="s">
        <v>5</v>
      </c>
      <c r="AS714" t="s">
        <v>605</v>
      </c>
      <c r="AT714" t="s">
        <v>231</v>
      </c>
      <c r="AV714" t="s">
        <v>6716</v>
      </c>
      <c r="AW714" t="s">
        <v>947</v>
      </c>
      <c r="AX714" t="s">
        <v>223</v>
      </c>
      <c r="BF714" s="6" t="e">
        <f t="shared" si="33"/>
        <v>#NUM!</v>
      </c>
      <c r="BG714" t="e">
        <f t="shared" si="34"/>
        <v>#NUM!</v>
      </c>
      <c r="BH714" t="e">
        <f t="shared" si="35"/>
        <v>#NUM!</v>
      </c>
      <c r="BI714" t="str">
        <f>VLOOKUP(H714,Sheet2!$A$1:$B$270,2,FALSE)</f>
        <v>PASURUAN</v>
      </c>
    </row>
    <row r="715" spans="1:61">
      <c r="A715">
        <v>714</v>
      </c>
      <c r="B715">
        <v>1002512055</v>
      </c>
      <c r="C715">
        <v>3</v>
      </c>
      <c r="D715" t="s">
        <v>38</v>
      </c>
      <c r="E715">
        <v>5</v>
      </c>
      <c r="F715" t="s">
        <v>251</v>
      </c>
      <c r="G715" t="s">
        <v>87</v>
      </c>
      <c r="H715" t="s">
        <v>451</v>
      </c>
      <c r="I715" t="s">
        <v>213</v>
      </c>
      <c r="J715" t="s">
        <v>214</v>
      </c>
      <c r="K715" t="s">
        <v>149</v>
      </c>
      <c r="L715" t="s">
        <v>215</v>
      </c>
      <c r="M715" t="s">
        <v>582</v>
      </c>
      <c r="N715" t="s">
        <v>216</v>
      </c>
      <c r="O715" s="57">
        <v>46240.478437500002</v>
      </c>
      <c r="P715" s="57">
        <v>46243.420335648145</v>
      </c>
      <c r="Q715">
        <v>69359823</v>
      </c>
      <c r="S715">
        <v>152710214210</v>
      </c>
      <c r="T715" t="s">
        <v>3045</v>
      </c>
      <c r="U715" t="s">
        <v>3046</v>
      </c>
      <c r="V715" t="s">
        <v>3047</v>
      </c>
      <c r="Z715">
        <v>112.74576209999999</v>
      </c>
      <c r="AA715">
        <v>-7.9447749999999999</v>
      </c>
      <c r="AB715" t="s">
        <v>3048</v>
      </c>
      <c r="AC715" t="s">
        <v>237</v>
      </c>
      <c r="AL715" t="s">
        <v>218</v>
      </c>
      <c r="AM715" t="s">
        <v>3049</v>
      </c>
      <c r="AN715" t="s">
        <v>6</v>
      </c>
      <c r="AO715" s="57">
        <v>46181.486018518517</v>
      </c>
      <c r="AP715" s="57">
        <v>46242.333333333336</v>
      </c>
      <c r="AR715" t="s">
        <v>14</v>
      </c>
      <c r="AS715" t="s">
        <v>632</v>
      </c>
      <c r="AT715" t="s">
        <v>231</v>
      </c>
      <c r="AV715" t="s">
        <v>5500</v>
      </c>
      <c r="AW715" t="s">
        <v>1061</v>
      </c>
      <c r="AX715" t="s">
        <v>223</v>
      </c>
      <c r="BA715" s="57">
        <v>46242.333333333336</v>
      </c>
      <c r="BB715" t="s">
        <v>3049</v>
      </c>
      <c r="BF715" s="6" t="e">
        <f t="shared" si="33"/>
        <v>#NUM!</v>
      </c>
      <c r="BG715" t="e">
        <f t="shared" si="34"/>
        <v>#NUM!</v>
      </c>
      <c r="BH715" t="e">
        <f t="shared" si="35"/>
        <v>#NUM!</v>
      </c>
      <c r="BI715" t="str">
        <f>VLOOKUP(H715,Sheet2!$A$1:$B$270,2,FALSE)</f>
        <v>BATU</v>
      </c>
    </row>
    <row r="716" spans="1:61">
      <c r="A716">
        <v>715</v>
      </c>
      <c r="B716">
        <v>1002517504</v>
      </c>
      <c r="C716">
        <v>3</v>
      </c>
      <c r="D716" t="s">
        <v>59</v>
      </c>
      <c r="E716">
        <v>4</v>
      </c>
      <c r="F716" t="s">
        <v>573</v>
      </c>
      <c r="G716" t="s">
        <v>623</v>
      </c>
      <c r="H716" t="s">
        <v>624</v>
      </c>
      <c r="I716" t="s">
        <v>213</v>
      </c>
      <c r="J716" t="s">
        <v>214</v>
      </c>
      <c r="K716" t="s">
        <v>149</v>
      </c>
      <c r="L716" t="s">
        <v>215</v>
      </c>
      <c r="M716" t="s">
        <v>571</v>
      </c>
      <c r="N716" t="s">
        <v>216</v>
      </c>
      <c r="O716" s="57">
        <v>46244.489502314813</v>
      </c>
      <c r="P716" s="57">
        <v>46244.489502314813</v>
      </c>
      <c r="Q716">
        <v>69360708</v>
      </c>
      <c r="T716" t="s">
        <v>5625</v>
      </c>
      <c r="V716" t="s">
        <v>5626</v>
      </c>
      <c r="Z716">
        <v>110.38863000000001</v>
      </c>
      <c r="AA716">
        <v>-7.7110519999999996</v>
      </c>
      <c r="AB716" t="s">
        <v>5627</v>
      </c>
      <c r="AC716" t="s">
        <v>237</v>
      </c>
      <c r="AL716" t="s">
        <v>218</v>
      </c>
      <c r="AM716" t="s">
        <v>5628</v>
      </c>
      <c r="AN716" t="s">
        <v>6</v>
      </c>
      <c r="AO716" s="57">
        <v>46303.496307870373</v>
      </c>
      <c r="AP716" s="57">
        <v>46243</v>
      </c>
      <c r="AR716" t="s">
        <v>572</v>
      </c>
      <c r="AS716" t="s">
        <v>625</v>
      </c>
      <c r="AT716" t="s">
        <v>231</v>
      </c>
      <c r="AV716" t="s">
        <v>6720</v>
      </c>
      <c r="AW716" t="s">
        <v>1060</v>
      </c>
      <c r="AX716" t="s">
        <v>223</v>
      </c>
      <c r="BA716" s="57">
        <v>46243.541666666664</v>
      </c>
      <c r="BB716" t="s">
        <v>5628</v>
      </c>
      <c r="BF716" s="6" t="e">
        <f t="shared" si="33"/>
        <v>#NUM!</v>
      </c>
      <c r="BG716" t="e">
        <f t="shared" si="34"/>
        <v>#NUM!</v>
      </c>
      <c r="BH716" t="e">
        <f t="shared" si="35"/>
        <v>#NUM!</v>
      </c>
      <c r="BI716" t="e">
        <f>VLOOKUP(H716,Sheet2!$A$1:$B$270,2,FALSE)</f>
        <v>#N/A</v>
      </c>
    </row>
    <row r="717" spans="1:61">
      <c r="A717">
        <v>716</v>
      </c>
      <c r="B717">
        <v>1002514823</v>
      </c>
      <c r="C717">
        <v>3</v>
      </c>
      <c r="D717" t="s">
        <v>59</v>
      </c>
      <c r="E717">
        <v>4</v>
      </c>
      <c r="F717" t="s">
        <v>243</v>
      </c>
      <c r="G717" t="s">
        <v>243</v>
      </c>
      <c r="H717" t="s">
        <v>296</v>
      </c>
      <c r="I717" t="s">
        <v>213</v>
      </c>
      <c r="J717" t="s">
        <v>214</v>
      </c>
      <c r="K717" t="s">
        <v>149</v>
      </c>
      <c r="L717" t="s">
        <v>215</v>
      </c>
      <c r="M717" t="s">
        <v>76</v>
      </c>
      <c r="N717" t="s">
        <v>216</v>
      </c>
      <c r="O717" s="57">
        <v>46241.599976851852</v>
      </c>
      <c r="P717" s="57">
        <v>46242.608564814815</v>
      </c>
      <c r="Q717">
        <v>69360875</v>
      </c>
      <c r="S717">
        <v>146137149234</v>
      </c>
      <c r="T717" t="s">
        <v>5501</v>
      </c>
      <c r="U717" t="s">
        <v>5502</v>
      </c>
      <c r="V717" t="s">
        <v>5503</v>
      </c>
      <c r="Z717">
        <v>110.22133100000001</v>
      </c>
      <c r="AA717">
        <v>-7.4565130000000002</v>
      </c>
      <c r="AB717" t="s">
        <v>5504</v>
      </c>
      <c r="AC717" t="s">
        <v>237</v>
      </c>
      <c r="AL717" t="s">
        <v>218</v>
      </c>
      <c r="AM717" t="s">
        <v>5505</v>
      </c>
      <c r="AN717" t="s">
        <v>6</v>
      </c>
      <c r="AO717" s="57">
        <v>46211.601087962961</v>
      </c>
      <c r="AP717" s="57">
        <v>46247.541666666664</v>
      </c>
      <c r="AR717" t="s">
        <v>219</v>
      </c>
      <c r="AS717" t="s">
        <v>220</v>
      </c>
      <c r="AT717" t="s">
        <v>231</v>
      </c>
      <c r="AU717">
        <v>20260808</v>
      </c>
      <c r="AV717" t="s">
        <v>222</v>
      </c>
      <c r="AW717" t="s">
        <v>1068</v>
      </c>
      <c r="AX717" t="s">
        <v>223</v>
      </c>
      <c r="BA717" s="57">
        <v>46247.541666666664</v>
      </c>
      <c r="BB717" t="s">
        <v>5505</v>
      </c>
      <c r="BC717">
        <v>2026</v>
      </c>
      <c r="BD717">
        <v>8</v>
      </c>
      <c r="BE717">
        <v>8</v>
      </c>
      <c r="BF717" s="6">
        <f t="shared" si="33"/>
        <v>46242</v>
      </c>
      <c r="BG717">
        <f t="shared" si="34"/>
        <v>-5.5416666666642413</v>
      </c>
      <c r="BH717" t="str">
        <f t="shared" si="35"/>
        <v>COMPLY</v>
      </c>
      <c r="BI717" t="e">
        <f>VLOOKUP(H717,Sheet2!$A$1:$B$270,2,FALSE)</f>
        <v>#N/A</v>
      </c>
    </row>
    <row r="718" spans="1:61">
      <c r="A718">
        <v>717</v>
      </c>
      <c r="B718">
        <v>1002514500</v>
      </c>
      <c r="C718">
        <v>3</v>
      </c>
      <c r="D718" t="s">
        <v>49</v>
      </c>
      <c r="E718">
        <v>4</v>
      </c>
      <c r="F718" t="s">
        <v>247</v>
      </c>
      <c r="G718" t="s">
        <v>248</v>
      </c>
      <c r="H718" t="s">
        <v>633</v>
      </c>
      <c r="I718" t="s">
        <v>213</v>
      </c>
      <c r="J718" t="s">
        <v>214</v>
      </c>
      <c r="K718" t="s">
        <v>149</v>
      </c>
      <c r="L718" t="s">
        <v>215</v>
      </c>
      <c r="M718" t="s">
        <v>582</v>
      </c>
      <c r="N718" t="s">
        <v>216</v>
      </c>
      <c r="O718" s="57">
        <v>46241.5312037037</v>
      </c>
      <c r="P718" s="57">
        <v>46244.475069444445</v>
      </c>
      <c r="Q718">
        <v>69360718</v>
      </c>
      <c r="S718">
        <v>141420144958</v>
      </c>
      <c r="T718" t="s">
        <v>5506</v>
      </c>
      <c r="U718" t="s">
        <v>5507</v>
      </c>
      <c r="V718" t="s">
        <v>5508</v>
      </c>
      <c r="Z718">
        <v>110.33028899999999</v>
      </c>
      <c r="AA718">
        <v>-7.0002589999999998</v>
      </c>
      <c r="AB718" t="s">
        <v>5509</v>
      </c>
      <c r="AC718" t="s">
        <v>237</v>
      </c>
      <c r="AL718" t="s">
        <v>218</v>
      </c>
      <c r="AM718" t="s">
        <v>5510</v>
      </c>
      <c r="AN718" t="s">
        <v>6</v>
      </c>
      <c r="AO718" s="57">
        <v>46211.538344907407</v>
      </c>
      <c r="AP718" s="57">
        <v>46244.333333333336</v>
      </c>
      <c r="AQ718" t="s">
        <v>249</v>
      </c>
      <c r="AR718" t="s">
        <v>14</v>
      </c>
      <c r="AS718" t="s">
        <v>266</v>
      </c>
      <c r="AT718" t="s">
        <v>231</v>
      </c>
      <c r="AV718" t="s">
        <v>6721</v>
      </c>
      <c r="AW718" t="s">
        <v>1058</v>
      </c>
      <c r="AX718" t="s">
        <v>223</v>
      </c>
      <c r="BA718" s="57">
        <v>46244.333333333336</v>
      </c>
      <c r="BB718" t="s">
        <v>5510</v>
      </c>
      <c r="BF718" s="6" t="e">
        <f t="shared" si="33"/>
        <v>#NUM!</v>
      </c>
      <c r="BG718" t="e">
        <f t="shared" si="34"/>
        <v>#NUM!</v>
      </c>
      <c r="BH718" t="e">
        <f t="shared" si="35"/>
        <v>#NUM!</v>
      </c>
      <c r="BI718" t="e">
        <f>VLOOKUP(H718,Sheet2!$A$1:$B$270,2,FALSE)</f>
        <v>#N/A</v>
      </c>
    </row>
    <row r="719" spans="1:61">
      <c r="A719">
        <v>718</v>
      </c>
      <c r="B719">
        <v>1002506214</v>
      </c>
      <c r="C719">
        <v>3</v>
      </c>
      <c r="D719" t="s">
        <v>59</v>
      </c>
      <c r="E719">
        <v>4</v>
      </c>
      <c r="F719" t="s">
        <v>243</v>
      </c>
      <c r="G719" t="s">
        <v>921</v>
      </c>
      <c r="H719" t="s">
        <v>922</v>
      </c>
      <c r="I719" t="s">
        <v>213</v>
      </c>
      <c r="J719" t="s">
        <v>214</v>
      </c>
      <c r="K719" t="s">
        <v>149</v>
      </c>
      <c r="L719" t="s">
        <v>215</v>
      </c>
      <c r="M719" t="s">
        <v>76</v>
      </c>
      <c r="N719" t="s">
        <v>216</v>
      </c>
      <c r="O719" s="57">
        <v>46237.5937037037</v>
      </c>
      <c r="P719" s="57">
        <v>46238.589479166665</v>
      </c>
      <c r="Q719">
        <v>69357614</v>
      </c>
      <c r="S719">
        <v>142164113595</v>
      </c>
      <c r="T719" t="s">
        <v>3050</v>
      </c>
      <c r="U719" t="s">
        <v>3051</v>
      </c>
      <c r="V719" t="s">
        <v>3052</v>
      </c>
      <c r="Z719">
        <v>110.1978939</v>
      </c>
      <c r="AA719">
        <v>-7.5992761</v>
      </c>
      <c r="AB719" t="s">
        <v>3053</v>
      </c>
      <c r="AC719" t="s">
        <v>237</v>
      </c>
      <c r="AL719" t="s">
        <v>218</v>
      </c>
      <c r="AM719" t="s">
        <v>3054</v>
      </c>
      <c r="AN719" t="s">
        <v>6</v>
      </c>
      <c r="AO719" s="57">
        <v>46089.611215277779</v>
      </c>
      <c r="AP719" s="57">
        <v>46239.375</v>
      </c>
      <c r="AR719" t="s">
        <v>219</v>
      </c>
      <c r="AS719" t="s">
        <v>220</v>
      </c>
      <c r="AT719" t="s">
        <v>231</v>
      </c>
      <c r="AU719">
        <v>20260804</v>
      </c>
      <c r="AV719" t="s">
        <v>222</v>
      </c>
      <c r="AW719" t="s">
        <v>1073</v>
      </c>
      <c r="AX719" t="s">
        <v>223</v>
      </c>
      <c r="BA719" s="57">
        <v>46239.375</v>
      </c>
      <c r="BB719" t="s">
        <v>3054</v>
      </c>
      <c r="BC719">
        <v>2026</v>
      </c>
      <c r="BD719">
        <v>8</v>
      </c>
      <c r="BE719">
        <v>4</v>
      </c>
      <c r="BF719" s="6">
        <f t="shared" si="33"/>
        <v>46238</v>
      </c>
      <c r="BG719">
        <f t="shared" si="34"/>
        <v>-1.375</v>
      </c>
      <c r="BH719" t="str">
        <f t="shared" si="35"/>
        <v>COMPLY</v>
      </c>
      <c r="BI719" t="e">
        <f>VLOOKUP(H719,Sheet2!$A$1:$B$270,2,FALSE)</f>
        <v>#N/A</v>
      </c>
    </row>
    <row r="720" spans="1:61">
      <c r="A720">
        <v>719</v>
      </c>
      <c r="B720">
        <v>1002517539</v>
      </c>
      <c r="C720">
        <v>3</v>
      </c>
      <c r="D720" t="s">
        <v>55</v>
      </c>
      <c r="E720">
        <v>5</v>
      </c>
      <c r="F720" t="s">
        <v>315</v>
      </c>
      <c r="G720" t="s">
        <v>128</v>
      </c>
      <c r="H720" t="s">
        <v>430</v>
      </c>
      <c r="I720" t="s">
        <v>213</v>
      </c>
      <c r="J720" t="s">
        <v>214</v>
      </c>
      <c r="K720" t="s">
        <v>149</v>
      </c>
      <c r="L720" t="s">
        <v>215</v>
      </c>
      <c r="M720" t="s">
        <v>76</v>
      </c>
      <c r="N720" t="s">
        <v>216</v>
      </c>
      <c r="O720" s="57">
        <v>46244.495115740741</v>
      </c>
      <c r="P720" s="57">
        <v>46244.699930555558</v>
      </c>
      <c r="Q720">
        <v>69362339</v>
      </c>
      <c r="S720">
        <v>152301273585</v>
      </c>
      <c r="T720" t="s">
        <v>6722</v>
      </c>
      <c r="U720" t="s">
        <v>6723</v>
      </c>
      <c r="V720" t="s">
        <v>6724</v>
      </c>
      <c r="Z720">
        <v>112.740103728836</v>
      </c>
      <c r="AA720">
        <v>-7.2934274804832198</v>
      </c>
      <c r="AB720" t="s">
        <v>6725</v>
      </c>
      <c r="AC720" t="s">
        <v>237</v>
      </c>
      <c r="AL720" t="s">
        <v>218</v>
      </c>
      <c r="AM720" t="s">
        <v>6594</v>
      </c>
      <c r="AN720" t="s">
        <v>6</v>
      </c>
      <c r="AO720" s="57">
        <v>46303.496307870373</v>
      </c>
      <c r="AP720" s="57">
        <v>46245.333333333336</v>
      </c>
      <c r="AR720" t="s">
        <v>219</v>
      </c>
      <c r="AS720" t="s">
        <v>962</v>
      </c>
      <c r="AT720" t="s">
        <v>231</v>
      </c>
      <c r="AU720">
        <v>20260810</v>
      </c>
      <c r="AV720" t="s">
        <v>222</v>
      </c>
      <c r="AW720" t="s">
        <v>1066</v>
      </c>
      <c r="AX720" t="s">
        <v>223</v>
      </c>
      <c r="BA720" s="57">
        <v>46245.333333333336</v>
      </c>
      <c r="BB720" t="s">
        <v>6594</v>
      </c>
      <c r="BC720">
        <v>2026</v>
      </c>
      <c r="BD720">
        <v>8</v>
      </c>
      <c r="BE720">
        <v>10</v>
      </c>
      <c r="BF720" s="6">
        <f t="shared" si="33"/>
        <v>46244</v>
      </c>
      <c r="BG720">
        <f t="shared" si="34"/>
        <v>-1.3333333333357587</v>
      </c>
      <c r="BH720" t="str">
        <f t="shared" si="35"/>
        <v>COMPLY</v>
      </c>
      <c r="BI720" t="str">
        <f>VLOOKUP(H720,Sheet2!$A$1:$B$270,2,FALSE)</f>
        <v>SURABAYA UTARA</v>
      </c>
    </row>
    <row r="721" spans="1:61">
      <c r="A721">
        <v>720</v>
      </c>
      <c r="B721">
        <v>1002512224</v>
      </c>
      <c r="C721">
        <v>3</v>
      </c>
      <c r="D721" t="s">
        <v>55</v>
      </c>
      <c r="E721">
        <v>5</v>
      </c>
      <c r="F721" t="s">
        <v>267</v>
      </c>
      <c r="G721" t="s">
        <v>126</v>
      </c>
      <c r="H721" t="s">
        <v>268</v>
      </c>
      <c r="I721" t="s">
        <v>213</v>
      </c>
      <c r="J721" t="s">
        <v>214</v>
      </c>
      <c r="K721" t="s">
        <v>149</v>
      </c>
      <c r="L721" t="s">
        <v>215</v>
      </c>
      <c r="M721" t="s">
        <v>582</v>
      </c>
      <c r="N721" t="s">
        <v>216</v>
      </c>
      <c r="O721" s="57">
        <v>46240.513865740744</v>
      </c>
      <c r="P721" s="57">
        <v>46244.672789351855</v>
      </c>
      <c r="Q721">
        <v>69359895</v>
      </c>
      <c r="S721">
        <v>152413167552</v>
      </c>
      <c r="T721" t="s">
        <v>2460</v>
      </c>
      <c r="U721" t="s">
        <v>2461</v>
      </c>
      <c r="V721" t="s">
        <v>3055</v>
      </c>
      <c r="Z721">
        <v>112.75182599999999</v>
      </c>
      <c r="AA721">
        <v>-7.2598849999999997</v>
      </c>
      <c r="AB721" t="s">
        <v>3056</v>
      </c>
      <c r="AC721" t="s">
        <v>217</v>
      </c>
      <c r="AL721" t="s">
        <v>218</v>
      </c>
      <c r="AM721" t="s">
        <v>3057</v>
      </c>
      <c r="AN721" t="s">
        <v>6</v>
      </c>
      <c r="AO721" s="57">
        <v>46181.517847222225</v>
      </c>
      <c r="AP721" s="57">
        <v>46241.541666666664</v>
      </c>
      <c r="AQ721" t="s">
        <v>249</v>
      </c>
      <c r="AR721" t="s">
        <v>14</v>
      </c>
      <c r="AS721" t="s">
        <v>610</v>
      </c>
      <c r="AT721" t="s">
        <v>231</v>
      </c>
      <c r="AV721" t="s">
        <v>6726</v>
      </c>
      <c r="AW721" t="s">
        <v>1069</v>
      </c>
      <c r="AX721" t="s">
        <v>223</v>
      </c>
      <c r="BA721" s="57">
        <v>46241.541666666664</v>
      </c>
      <c r="BB721" t="s">
        <v>3057</v>
      </c>
      <c r="BF721" s="6" t="e">
        <f t="shared" si="33"/>
        <v>#NUM!</v>
      </c>
      <c r="BG721" t="e">
        <f t="shared" si="34"/>
        <v>#NUM!</v>
      </c>
      <c r="BH721" t="e">
        <f t="shared" si="35"/>
        <v>#NUM!</v>
      </c>
      <c r="BI721" t="str">
        <f>VLOOKUP(H721,Sheet2!$A$1:$B$270,2,FALSE)</f>
        <v>SURABAYA SELATAN</v>
      </c>
    </row>
    <row r="722" spans="1:61">
      <c r="A722">
        <v>721</v>
      </c>
      <c r="B722">
        <v>1002505414</v>
      </c>
      <c r="C722">
        <v>3</v>
      </c>
      <c r="D722" t="s">
        <v>45</v>
      </c>
      <c r="E722">
        <v>5</v>
      </c>
      <c r="F722" t="s">
        <v>211</v>
      </c>
      <c r="G722" t="s">
        <v>112</v>
      </c>
      <c r="H722" t="s">
        <v>244</v>
      </c>
      <c r="I722" t="s">
        <v>213</v>
      </c>
      <c r="J722" t="s">
        <v>214</v>
      </c>
      <c r="K722" t="s">
        <v>149</v>
      </c>
      <c r="L722" t="s">
        <v>215</v>
      </c>
      <c r="M722" t="s">
        <v>76</v>
      </c>
      <c r="N722" t="s">
        <v>216</v>
      </c>
      <c r="O722" s="57">
        <v>46236.790937500002</v>
      </c>
      <c r="P722" s="57">
        <v>46237.779861111114</v>
      </c>
      <c r="Q722">
        <v>69357115</v>
      </c>
      <c r="S722">
        <v>172605804072</v>
      </c>
      <c r="T722" t="s">
        <v>3058</v>
      </c>
      <c r="U722" t="s">
        <v>3059</v>
      </c>
      <c r="V722" t="s">
        <v>3060</v>
      </c>
      <c r="Z722">
        <v>116.15962748263</v>
      </c>
      <c r="AA722">
        <v>-8.66535221961038</v>
      </c>
      <c r="AB722" t="s">
        <v>3061</v>
      </c>
      <c r="AC722" t="s">
        <v>237</v>
      </c>
      <c r="AL722" t="s">
        <v>218</v>
      </c>
      <c r="AM722" t="s">
        <v>3062</v>
      </c>
      <c r="AN722" t="s">
        <v>6</v>
      </c>
      <c r="AO722" s="57">
        <v>46061.798506944448</v>
      </c>
      <c r="AP722" s="57">
        <v>46238.333333333336</v>
      </c>
      <c r="AR722" t="s">
        <v>219</v>
      </c>
      <c r="AS722" t="s">
        <v>220</v>
      </c>
      <c r="AT722" t="s">
        <v>231</v>
      </c>
      <c r="AU722">
        <v>20260803</v>
      </c>
      <c r="AV722" t="s">
        <v>222</v>
      </c>
      <c r="AW722" t="s">
        <v>1056</v>
      </c>
      <c r="AX722" t="s">
        <v>223</v>
      </c>
      <c r="BA722" s="57">
        <v>46238.333333333336</v>
      </c>
      <c r="BB722" t="s">
        <v>3062</v>
      </c>
      <c r="BC722">
        <v>2026</v>
      </c>
      <c r="BD722">
        <v>8</v>
      </c>
      <c r="BE722">
        <v>3</v>
      </c>
      <c r="BF722" s="6">
        <f t="shared" si="33"/>
        <v>46237</v>
      </c>
      <c r="BG722">
        <f t="shared" si="34"/>
        <v>-1.3333333333357587</v>
      </c>
      <c r="BH722" t="str">
        <f t="shared" si="35"/>
        <v>COMPLY</v>
      </c>
      <c r="BI722" t="str">
        <f>VLOOKUP(H722,Sheet2!$A$1:$B$270,2,FALSE)</f>
        <v>MATARAM</v>
      </c>
    </row>
    <row r="723" spans="1:61">
      <c r="A723">
        <v>722</v>
      </c>
      <c r="B723">
        <v>1002514722</v>
      </c>
      <c r="C723">
        <v>3</v>
      </c>
      <c r="D723" t="s">
        <v>34</v>
      </c>
      <c r="E723">
        <v>5</v>
      </c>
      <c r="F723" t="s">
        <v>580</v>
      </c>
      <c r="G723" t="s">
        <v>84</v>
      </c>
      <c r="H723" t="s">
        <v>331</v>
      </c>
      <c r="I723" t="s">
        <v>213</v>
      </c>
      <c r="J723" t="s">
        <v>214</v>
      </c>
      <c r="K723" t="s">
        <v>149</v>
      </c>
      <c r="M723" t="s">
        <v>614</v>
      </c>
      <c r="N723" t="s">
        <v>216</v>
      </c>
      <c r="O723" s="57">
        <v>46241.583101851851</v>
      </c>
      <c r="P723" s="57">
        <v>46243.634942129633</v>
      </c>
      <c r="Q723">
        <v>69360829</v>
      </c>
      <c r="S723">
        <v>172405798387</v>
      </c>
      <c r="T723" t="s">
        <v>5511</v>
      </c>
      <c r="U723" t="s">
        <v>5512</v>
      </c>
      <c r="Z723">
        <v>115.35237499999999</v>
      </c>
      <c r="AA723">
        <v>-8.4670989999999993</v>
      </c>
      <c r="AB723" t="s">
        <v>5513</v>
      </c>
      <c r="AC723" t="s">
        <v>230</v>
      </c>
      <c r="AO723" s="57">
        <v>46211.590300925927</v>
      </c>
      <c r="AR723" t="s">
        <v>5</v>
      </c>
      <c r="AS723" t="s">
        <v>220</v>
      </c>
      <c r="AT723" t="s">
        <v>231</v>
      </c>
      <c r="AV723" t="s">
        <v>5514</v>
      </c>
      <c r="AW723" t="s">
        <v>1129</v>
      </c>
      <c r="AX723" t="s">
        <v>223</v>
      </c>
      <c r="BF723" s="6" t="e">
        <f t="shared" si="33"/>
        <v>#NUM!</v>
      </c>
      <c r="BG723" t="e">
        <f t="shared" si="34"/>
        <v>#NUM!</v>
      </c>
      <c r="BH723" t="e">
        <f t="shared" si="35"/>
        <v>#NUM!</v>
      </c>
      <c r="BI723" t="str">
        <f>VLOOKUP(H723,Sheet2!$A$1:$B$270,2,FALSE)</f>
        <v>SINGARAJA</v>
      </c>
    </row>
    <row r="724" spans="1:61">
      <c r="A724">
        <v>723</v>
      </c>
      <c r="B724">
        <v>1002517938</v>
      </c>
      <c r="C724">
        <v>3</v>
      </c>
      <c r="D724" t="s">
        <v>59</v>
      </c>
      <c r="E724">
        <v>4</v>
      </c>
      <c r="F724" t="s">
        <v>573</v>
      </c>
      <c r="G724" t="s">
        <v>935</v>
      </c>
      <c r="H724" t="s">
        <v>954</v>
      </c>
      <c r="I724" t="s">
        <v>213</v>
      </c>
      <c r="J724" t="s">
        <v>214</v>
      </c>
      <c r="K724" t="s">
        <v>149</v>
      </c>
      <c r="M724" t="s">
        <v>6727</v>
      </c>
      <c r="N724" t="s">
        <v>216</v>
      </c>
      <c r="O724" s="57">
        <v>46244.587708333333</v>
      </c>
      <c r="P724" s="57">
        <v>46245.272858796299</v>
      </c>
      <c r="Q724">
        <v>69361666</v>
      </c>
      <c r="S724">
        <v>146136130125</v>
      </c>
      <c r="T724" t="s">
        <v>4769</v>
      </c>
      <c r="U724" t="s">
        <v>6426</v>
      </c>
      <c r="V724" t="s">
        <v>6728</v>
      </c>
      <c r="Z724">
        <v>110.34261542715799</v>
      </c>
      <c r="AA724">
        <v>-7.7467777611169302</v>
      </c>
      <c r="AB724" t="s">
        <v>5464</v>
      </c>
      <c r="AC724" t="s">
        <v>293</v>
      </c>
      <c r="AL724" t="s">
        <v>218</v>
      </c>
      <c r="AM724" t="s">
        <v>6729</v>
      </c>
      <c r="AN724" t="s">
        <v>6</v>
      </c>
      <c r="AO724" s="57">
        <v>46303.590266203704</v>
      </c>
      <c r="AR724" t="s">
        <v>260</v>
      </c>
      <c r="AS724" t="s">
        <v>220</v>
      </c>
      <c r="AT724" t="s">
        <v>231</v>
      </c>
      <c r="AU724">
        <v>20260811</v>
      </c>
      <c r="AV724" t="s">
        <v>6730</v>
      </c>
      <c r="AW724" t="s">
        <v>565</v>
      </c>
      <c r="AX724" t="s">
        <v>223</v>
      </c>
      <c r="BA724" s="57">
        <v>46244.291666666664</v>
      </c>
      <c r="BB724" t="s">
        <v>6729</v>
      </c>
      <c r="BC724">
        <v>2026</v>
      </c>
      <c r="BD724">
        <v>8</v>
      </c>
      <c r="BE724">
        <v>11</v>
      </c>
      <c r="BF724" s="6">
        <f t="shared" si="33"/>
        <v>46245</v>
      </c>
      <c r="BG724">
        <f t="shared" si="34"/>
        <v>0.70833333333575865</v>
      </c>
      <c r="BH724" t="str">
        <f t="shared" si="35"/>
        <v>COMPLY</v>
      </c>
      <c r="BI724" t="e">
        <f>VLOOKUP(H724,Sheet2!$A$1:$B$270,2,FALSE)</f>
        <v>#N/A</v>
      </c>
    </row>
    <row r="725" spans="1:61">
      <c r="A725">
        <v>724</v>
      </c>
      <c r="B725">
        <v>1002504359</v>
      </c>
      <c r="C725">
        <v>3</v>
      </c>
      <c r="D725" t="s">
        <v>51</v>
      </c>
      <c r="E725">
        <v>4</v>
      </c>
      <c r="F725" t="s">
        <v>235</v>
      </c>
      <c r="G725" t="s">
        <v>594</v>
      </c>
      <c r="H725" t="s">
        <v>920</v>
      </c>
      <c r="I725" t="s">
        <v>213</v>
      </c>
      <c r="J725" t="s">
        <v>214</v>
      </c>
      <c r="K725" t="s">
        <v>149</v>
      </c>
      <c r="M725" t="s">
        <v>76</v>
      </c>
      <c r="N725" t="s">
        <v>216</v>
      </c>
      <c r="O725" s="57">
        <v>46235.43818287037</v>
      </c>
      <c r="P725" s="57">
        <v>46235.599421296298</v>
      </c>
      <c r="Q725">
        <v>69355729</v>
      </c>
      <c r="S725">
        <v>146527604804</v>
      </c>
      <c r="T725" t="s">
        <v>1237</v>
      </c>
      <c r="U725" t="s">
        <v>3063</v>
      </c>
      <c r="V725" t="s">
        <v>3064</v>
      </c>
      <c r="Z725">
        <v>110.8105</v>
      </c>
      <c r="AA725">
        <v>-7.6069000000000004</v>
      </c>
      <c r="AB725" t="s">
        <v>1238</v>
      </c>
      <c r="AC725" t="s">
        <v>293</v>
      </c>
      <c r="AL725" t="s">
        <v>218</v>
      </c>
      <c r="AM725" t="s">
        <v>3065</v>
      </c>
      <c r="AN725" t="s">
        <v>6</v>
      </c>
      <c r="AO725" s="57">
        <v>46030.444282407407</v>
      </c>
      <c r="AR725" t="s">
        <v>219</v>
      </c>
      <c r="AS725" t="s">
        <v>220</v>
      </c>
      <c r="AT725" t="s">
        <v>231</v>
      </c>
      <c r="AU725">
        <v>20260801</v>
      </c>
      <c r="AV725" t="s">
        <v>222</v>
      </c>
      <c r="AW725" t="s">
        <v>607</v>
      </c>
      <c r="AX725" t="s">
        <v>223</v>
      </c>
      <c r="BA725" s="57">
        <v>46235.291666666664</v>
      </c>
      <c r="BB725" t="s">
        <v>3065</v>
      </c>
      <c r="BC725">
        <v>2026</v>
      </c>
      <c r="BD725">
        <v>8</v>
      </c>
      <c r="BE725">
        <v>1</v>
      </c>
      <c r="BF725" s="6">
        <f t="shared" si="33"/>
        <v>46235</v>
      </c>
      <c r="BG725">
        <f t="shared" si="34"/>
        <v>-0.29166666666424135</v>
      </c>
      <c r="BH725" t="str">
        <f t="shared" si="35"/>
        <v>COMPLY</v>
      </c>
      <c r="BI725" t="e">
        <f>VLOOKUP(H725,Sheet2!$A$1:$B$270,2,FALSE)</f>
        <v>#N/A</v>
      </c>
    </row>
    <row r="726" spans="1:61">
      <c r="A726">
        <v>725</v>
      </c>
      <c r="B726">
        <v>1002506091</v>
      </c>
      <c r="C726">
        <v>3</v>
      </c>
      <c r="D726" t="s">
        <v>38</v>
      </c>
      <c r="E726">
        <v>5</v>
      </c>
      <c r="F726" t="s">
        <v>90</v>
      </c>
      <c r="G726" t="s">
        <v>96</v>
      </c>
      <c r="H726" t="s">
        <v>291</v>
      </c>
      <c r="I726" t="s">
        <v>213</v>
      </c>
      <c r="J726" t="s">
        <v>214</v>
      </c>
      <c r="K726" t="s">
        <v>149</v>
      </c>
      <c r="L726" t="s">
        <v>215</v>
      </c>
      <c r="M726" t="s">
        <v>76</v>
      </c>
      <c r="N726" t="s">
        <v>216</v>
      </c>
      <c r="O726" s="57">
        <v>46237.559675925928</v>
      </c>
      <c r="P726" s="57">
        <v>46237.825879629629</v>
      </c>
      <c r="Q726">
        <v>69357530</v>
      </c>
      <c r="S726">
        <v>152608209007</v>
      </c>
      <c r="T726" t="s">
        <v>3066</v>
      </c>
      <c r="U726" t="s">
        <v>3067</v>
      </c>
      <c r="V726" t="s">
        <v>3068</v>
      </c>
      <c r="Z726">
        <v>111.75874296011401</v>
      </c>
      <c r="AA726">
        <v>-8.0848471183703392</v>
      </c>
      <c r="AB726" t="s">
        <v>3069</v>
      </c>
      <c r="AC726" t="s">
        <v>237</v>
      </c>
      <c r="AL726" t="s">
        <v>218</v>
      </c>
      <c r="AM726" t="s">
        <v>3070</v>
      </c>
      <c r="AN726" t="s">
        <v>6</v>
      </c>
      <c r="AO726" s="57">
        <v>46089.569618055553</v>
      </c>
      <c r="AP726" s="57">
        <v>46238.541666666664</v>
      </c>
      <c r="AR726" t="s">
        <v>219</v>
      </c>
      <c r="AS726" t="s">
        <v>96</v>
      </c>
      <c r="AT726" t="s">
        <v>231</v>
      </c>
      <c r="AU726">
        <v>20260803</v>
      </c>
      <c r="AV726" t="s">
        <v>222</v>
      </c>
      <c r="AW726" t="s">
        <v>1069</v>
      </c>
      <c r="AX726" t="s">
        <v>223</v>
      </c>
      <c r="BA726" s="57">
        <v>46238.541666666664</v>
      </c>
      <c r="BB726" t="s">
        <v>3070</v>
      </c>
      <c r="BC726">
        <v>2026</v>
      </c>
      <c r="BD726">
        <v>8</v>
      </c>
      <c r="BE726">
        <v>3</v>
      </c>
      <c r="BF726" s="6">
        <f t="shared" si="33"/>
        <v>46237</v>
      </c>
      <c r="BG726">
        <f t="shared" si="34"/>
        <v>-1.5416666666642413</v>
      </c>
      <c r="BH726" t="str">
        <f t="shared" si="35"/>
        <v>COMPLY</v>
      </c>
      <c r="BI726" t="str">
        <f>VLOOKUP(H726,Sheet2!$A$1:$B$270,2,FALSE)</f>
        <v>PONOROGO</v>
      </c>
    </row>
    <row r="727" spans="1:61">
      <c r="A727">
        <v>726</v>
      </c>
      <c r="B727">
        <v>1002517228</v>
      </c>
      <c r="C727">
        <v>3</v>
      </c>
      <c r="D727" t="s">
        <v>42</v>
      </c>
      <c r="E727">
        <v>5</v>
      </c>
      <c r="F727" t="s">
        <v>106</v>
      </c>
      <c r="G727" t="s">
        <v>107</v>
      </c>
      <c r="H727" t="s">
        <v>355</v>
      </c>
      <c r="I727" t="s">
        <v>213</v>
      </c>
      <c r="J727" t="s">
        <v>214</v>
      </c>
      <c r="K727" t="s">
        <v>149</v>
      </c>
      <c r="M727" t="s">
        <v>236</v>
      </c>
      <c r="N727" t="s">
        <v>216</v>
      </c>
      <c r="O727" s="57">
        <v>46244.43408564815</v>
      </c>
      <c r="P727" s="57">
        <v>46244.564155092594</v>
      </c>
      <c r="Q727">
        <v>69362230</v>
      </c>
      <c r="S727">
        <v>152509216354</v>
      </c>
      <c r="T727" t="s">
        <v>6731</v>
      </c>
      <c r="U727" t="s">
        <v>6732</v>
      </c>
      <c r="Z727">
        <v>113.3752181</v>
      </c>
      <c r="AA727">
        <v>-7.7884696</v>
      </c>
      <c r="AB727" t="s">
        <v>6733</v>
      </c>
      <c r="AC727" t="s">
        <v>230</v>
      </c>
      <c r="AO727" s="57">
        <v>46303.444293981483</v>
      </c>
      <c r="AR727" t="s">
        <v>314</v>
      </c>
      <c r="AS727" t="s">
        <v>6734</v>
      </c>
      <c r="AT727" t="s">
        <v>231</v>
      </c>
      <c r="AV727" t="s">
        <v>6735</v>
      </c>
      <c r="AW727" t="s">
        <v>601</v>
      </c>
      <c r="AX727" t="s">
        <v>223</v>
      </c>
      <c r="AZ727" t="s">
        <v>6735</v>
      </c>
      <c r="BF727" s="6" t="e">
        <f t="shared" si="33"/>
        <v>#NUM!</v>
      </c>
      <c r="BG727" t="e">
        <f t="shared" si="34"/>
        <v>#NUM!</v>
      </c>
      <c r="BH727" t="e">
        <f t="shared" si="35"/>
        <v>#NUM!</v>
      </c>
      <c r="BI727" t="str">
        <f>VLOOKUP(H727,Sheet2!$A$1:$B$270,2,FALSE)</f>
        <v>PROBOLINGGO</v>
      </c>
    </row>
    <row r="728" spans="1:61">
      <c r="A728">
        <v>727</v>
      </c>
      <c r="B728">
        <v>1002514233</v>
      </c>
      <c r="C728">
        <v>3</v>
      </c>
      <c r="D728" t="s">
        <v>51</v>
      </c>
      <c r="E728">
        <v>4</v>
      </c>
      <c r="F728" t="s">
        <v>275</v>
      </c>
      <c r="G728" t="s">
        <v>297</v>
      </c>
      <c r="H728" t="s">
        <v>928</v>
      </c>
      <c r="I728" t="s">
        <v>213</v>
      </c>
      <c r="J728" t="s">
        <v>214</v>
      </c>
      <c r="K728" t="s">
        <v>149</v>
      </c>
      <c r="L728" t="s">
        <v>215</v>
      </c>
      <c r="M728" t="s">
        <v>971</v>
      </c>
      <c r="N728" t="s">
        <v>216</v>
      </c>
      <c r="O728" s="57">
        <v>46241.455509259256</v>
      </c>
      <c r="P728" s="57">
        <v>46244.401122685187</v>
      </c>
      <c r="Q728">
        <v>69360621</v>
      </c>
      <c r="S728">
        <v>142551119467</v>
      </c>
      <c r="T728" t="s">
        <v>5515</v>
      </c>
      <c r="U728" t="s">
        <v>5516</v>
      </c>
      <c r="V728" t="s">
        <v>5517</v>
      </c>
      <c r="Z728">
        <v>110.90396174032701</v>
      </c>
      <c r="AA728">
        <v>-6.9382654468967697</v>
      </c>
      <c r="AB728" t="s">
        <v>5518</v>
      </c>
      <c r="AC728" t="s">
        <v>237</v>
      </c>
      <c r="AL728" t="s">
        <v>218</v>
      </c>
      <c r="AM728" t="s">
        <v>5519</v>
      </c>
      <c r="AN728" t="s">
        <v>6</v>
      </c>
      <c r="AO728" s="57">
        <v>46211.465613425928</v>
      </c>
      <c r="AP728" s="57">
        <v>46242.333333333336</v>
      </c>
      <c r="AQ728" t="s">
        <v>249</v>
      </c>
      <c r="AR728" t="s">
        <v>12</v>
      </c>
      <c r="AS728" t="s">
        <v>220</v>
      </c>
      <c r="AT728" t="s">
        <v>231</v>
      </c>
      <c r="AV728" t="s">
        <v>950</v>
      </c>
      <c r="AW728" t="s">
        <v>1067</v>
      </c>
      <c r="AX728" t="s">
        <v>223</v>
      </c>
      <c r="BA728" s="57">
        <v>46242.333333333336</v>
      </c>
      <c r="BB728" t="s">
        <v>5519</v>
      </c>
      <c r="BF728" s="6" t="e">
        <f t="shared" si="33"/>
        <v>#NUM!</v>
      </c>
      <c r="BG728" t="e">
        <f t="shared" si="34"/>
        <v>#NUM!</v>
      </c>
      <c r="BH728" t="e">
        <f t="shared" si="35"/>
        <v>#NUM!</v>
      </c>
      <c r="BI728" t="e">
        <f>VLOOKUP(H728,Sheet2!$A$1:$B$270,2,FALSE)</f>
        <v>#N/A</v>
      </c>
    </row>
    <row r="729" spans="1:61">
      <c r="A729">
        <v>728</v>
      </c>
      <c r="B729">
        <v>1002504544</v>
      </c>
      <c r="C729">
        <v>3</v>
      </c>
      <c r="D729" t="s">
        <v>42</v>
      </c>
      <c r="E729">
        <v>5</v>
      </c>
      <c r="F729" t="s">
        <v>233</v>
      </c>
      <c r="G729" t="s">
        <v>103</v>
      </c>
      <c r="H729" t="s">
        <v>373</v>
      </c>
      <c r="I729" t="s">
        <v>213</v>
      </c>
      <c r="J729" t="s">
        <v>214</v>
      </c>
      <c r="K729" t="s">
        <v>149</v>
      </c>
      <c r="M729" t="s">
        <v>76</v>
      </c>
      <c r="N729" t="s">
        <v>1062</v>
      </c>
      <c r="O729" s="57">
        <v>46235.541342592594</v>
      </c>
      <c r="P729" s="57">
        <v>46237.83457175926</v>
      </c>
      <c r="Q729">
        <v>69356702</v>
      </c>
      <c r="S729">
        <v>152333218438</v>
      </c>
      <c r="T729" t="s">
        <v>1153</v>
      </c>
      <c r="U729" t="s">
        <v>3071</v>
      </c>
      <c r="V729" t="s">
        <v>3072</v>
      </c>
      <c r="Z729">
        <v>112.2683546</v>
      </c>
      <c r="AA729">
        <v>-7.4190288000000004</v>
      </c>
      <c r="AB729" t="s">
        <v>3073</v>
      </c>
      <c r="AC729" t="s">
        <v>226</v>
      </c>
      <c r="AL729" t="s">
        <v>218</v>
      </c>
      <c r="AM729" t="s">
        <v>3074</v>
      </c>
      <c r="AN729" t="s">
        <v>6</v>
      </c>
      <c r="AO729" s="57">
        <v>46030.548541666663</v>
      </c>
      <c r="AP729" s="57">
        <v>46238.333333333336</v>
      </c>
      <c r="AR729" t="s">
        <v>219</v>
      </c>
      <c r="AS729" t="s">
        <v>103</v>
      </c>
      <c r="AT729" t="s">
        <v>231</v>
      </c>
      <c r="AU729">
        <v>20260803</v>
      </c>
      <c r="AV729" t="s">
        <v>222</v>
      </c>
      <c r="AW729" t="s">
        <v>565</v>
      </c>
      <c r="AX729" t="s">
        <v>223</v>
      </c>
      <c r="BA729" s="57">
        <v>46238.333333333336</v>
      </c>
      <c r="BB729" t="s">
        <v>3074</v>
      </c>
      <c r="BC729">
        <v>2026</v>
      </c>
      <c r="BD729">
        <v>8</v>
      </c>
      <c r="BE729">
        <v>3</v>
      </c>
      <c r="BF729" s="6">
        <f t="shared" si="33"/>
        <v>46237</v>
      </c>
      <c r="BG729">
        <f t="shared" si="34"/>
        <v>-1.3333333333357587</v>
      </c>
      <c r="BH729" t="str">
        <f t="shared" si="35"/>
        <v>COMPLY</v>
      </c>
      <c r="BI729" t="str">
        <f>VLOOKUP(H729,Sheet2!$A$1:$B$270,2,FALSE)</f>
        <v>MOJOKERTO</v>
      </c>
    </row>
    <row r="730" spans="1:61">
      <c r="A730">
        <v>729</v>
      </c>
      <c r="B730">
        <v>1002510937</v>
      </c>
      <c r="C730">
        <v>3</v>
      </c>
      <c r="D730" t="s">
        <v>59</v>
      </c>
      <c r="E730">
        <v>4</v>
      </c>
      <c r="F730" t="s">
        <v>224</v>
      </c>
      <c r="G730" t="s">
        <v>224</v>
      </c>
      <c r="H730" t="s">
        <v>1090</v>
      </c>
      <c r="I730" t="s">
        <v>213</v>
      </c>
      <c r="J730" t="s">
        <v>214</v>
      </c>
      <c r="K730" t="s">
        <v>149</v>
      </c>
      <c r="L730" t="s">
        <v>215</v>
      </c>
      <c r="M730" t="s">
        <v>582</v>
      </c>
      <c r="N730" t="s">
        <v>216</v>
      </c>
      <c r="O730" s="57">
        <v>46239.626342592594</v>
      </c>
      <c r="P730" s="57">
        <v>46241.496018518519</v>
      </c>
      <c r="Q730">
        <v>69359347</v>
      </c>
      <c r="S730">
        <v>146374601248</v>
      </c>
      <c r="T730" t="s">
        <v>3075</v>
      </c>
      <c r="U730" t="s">
        <v>3076</v>
      </c>
      <c r="V730" t="s">
        <v>3077</v>
      </c>
      <c r="Z730">
        <v>109.2979802</v>
      </c>
      <c r="AA730">
        <v>-7.4743869999999903</v>
      </c>
      <c r="AB730" t="s">
        <v>3078</v>
      </c>
      <c r="AC730" t="s">
        <v>237</v>
      </c>
      <c r="AL730" t="s">
        <v>218</v>
      </c>
      <c r="AM730" t="s">
        <v>1852</v>
      </c>
      <c r="AN730" t="s">
        <v>6</v>
      </c>
      <c r="AO730" s="57">
        <v>46150.632303240738</v>
      </c>
      <c r="AP730" s="57">
        <v>46240.541666666664</v>
      </c>
      <c r="AR730" t="s">
        <v>14</v>
      </c>
      <c r="AS730" t="s">
        <v>220</v>
      </c>
      <c r="AT730" t="s">
        <v>231</v>
      </c>
      <c r="AV730" t="s">
        <v>5520</v>
      </c>
      <c r="AW730" t="s">
        <v>1064</v>
      </c>
      <c r="AX730" t="s">
        <v>223</v>
      </c>
      <c r="BA730" s="57">
        <v>46240.541666666664</v>
      </c>
      <c r="BB730" t="s">
        <v>1852</v>
      </c>
      <c r="BF730" s="6" t="e">
        <f t="shared" si="33"/>
        <v>#NUM!</v>
      </c>
      <c r="BG730" t="e">
        <f t="shared" si="34"/>
        <v>#NUM!</v>
      </c>
      <c r="BH730" t="e">
        <f t="shared" si="35"/>
        <v>#NUM!</v>
      </c>
      <c r="BI730" t="e">
        <f>VLOOKUP(H730,Sheet2!$A$1:$B$270,2,FALSE)</f>
        <v>#N/A</v>
      </c>
    </row>
    <row r="731" spans="1:61">
      <c r="A731">
        <v>730</v>
      </c>
      <c r="B731">
        <v>1002514898</v>
      </c>
      <c r="C731">
        <v>3</v>
      </c>
      <c r="D731" t="s">
        <v>42</v>
      </c>
      <c r="E731">
        <v>5</v>
      </c>
      <c r="F731" t="s">
        <v>233</v>
      </c>
      <c r="G731" t="s">
        <v>105</v>
      </c>
      <c r="H731" t="s">
        <v>271</v>
      </c>
      <c r="I731" t="s">
        <v>213</v>
      </c>
      <c r="J731" t="s">
        <v>214</v>
      </c>
      <c r="K731" t="s">
        <v>149</v>
      </c>
      <c r="M731" t="s">
        <v>76</v>
      </c>
      <c r="N731" t="s">
        <v>216</v>
      </c>
      <c r="O731" s="57">
        <v>46241.618715277778</v>
      </c>
      <c r="P731" s="57">
        <v>46242.664039351854</v>
      </c>
      <c r="Q731">
        <v>69360908</v>
      </c>
      <c r="S731">
        <v>152321202952</v>
      </c>
      <c r="T731" t="s">
        <v>5521</v>
      </c>
      <c r="U731" t="s">
        <v>5522</v>
      </c>
      <c r="V731" t="s">
        <v>5523</v>
      </c>
      <c r="Z731">
        <v>112.6247166</v>
      </c>
      <c r="AA731">
        <v>-7.5501629000000001</v>
      </c>
      <c r="AB731" t="s">
        <v>5524</v>
      </c>
      <c r="AC731" t="s">
        <v>230</v>
      </c>
      <c r="AL731" t="s">
        <v>218</v>
      </c>
      <c r="AM731" t="s">
        <v>5525</v>
      </c>
      <c r="AN731" t="s">
        <v>6</v>
      </c>
      <c r="AO731" s="57">
        <v>46211.622291666667</v>
      </c>
      <c r="AP731" s="57">
        <v>46243.541666666664</v>
      </c>
      <c r="AR731" t="s">
        <v>219</v>
      </c>
      <c r="AS731" t="s">
        <v>105</v>
      </c>
      <c r="AT731" t="s">
        <v>221</v>
      </c>
      <c r="AU731">
        <v>20260808</v>
      </c>
      <c r="AV731" t="s">
        <v>222</v>
      </c>
      <c r="AW731" t="s">
        <v>566</v>
      </c>
      <c r="AX731" t="s">
        <v>223</v>
      </c>
      <c r="BA731" s="57">
        <v>46243.541666666664</v>
      </c>
      <c r="BB731" t="s">
        <v>5525</v>
      </c>
      <c r="BC731">
        <v>2026</v>
      </c>
      <c r="BD731">
        <v>8</v>
      </c>
      <c r="BE731">
        <v>8</v>
      </c>
      <c r="BF731" s="6">
        <f t="shared" si="33"/>
        <v>46242</v>
      </c>
      <c r="BG731">
        <f t="shared" si="34"/>
        <v>-1.5416666666642413</v>
      </c>
      <c r="BH731" t="str">
        <f t="shared" si="35"/>
        <v>COMPLY</v>
      </c>
      <c r="BI731" t="str">
        <f>VLOOKUP(H731,Sheet2!$A$1:$B$270,2,FALSE)</f>
        <v>MOJOKERTO</v>
      </c>
    </row>
    <row r="732" spans="1:61">
      <c r="A732">
        <v>731</v>
      </c>
      <c r="B732">
        <v>1002517757</v>
      </c>
      <c r="C732">
        <v>3</v>
      </c>
      <c r="D732" t="s">
        <v>42</v>
      </c>
      <c r="E732">
        <v>5</v>
      </c>
      <c r="F732" t="s">
        <v>233</v>
      </c>
      <c r="G732" t="s">
        <v>106</v>
      </c>
      <c r="H732" t="s">
        <v>328</v>
      </c>
      <c r="I732" t="s">
        <v>213</v>
      </c>
      <c r="J732" t="s">
        <v>214</v>
      </c>
      <c r="K732" t="s">
        <v>149</v>
      </c>
      <c r="M732" t="s">
        <v>559</v>
      </c>
      <c r="N732" t="s">
        <v>216</v>
      </c>
      <c r="O732" s="57">
        <v>46244.562615740739</v>
      </c>
      <c r="P732" s="57">
        <v>46244.734675925924</v>
      </c>
      <c r="Q732">
        <v>69362443</v>
      </c>
      <c r="S732">
        <v>152742207095</v>
      </c>
      <c r="T732" t="s">
        <v>6736</v>
      </c>
      <c r="U732" t="s">
        <v>6737</v>
      </c>
      <c r="Z732">
        <v>112.73333030000001</v>
      </c>
      <c r="AA732">
        <v>-7.5878936000000001</v>
      </c>
      <c r="AB732" t="s">
        <v>6738</v>
      </c>
      <c r="AC732" t="s">
        <v>230</v>
      </c>
      <c r="AO732" s="57">
        <v>46303.569293981483</v>
      </c>
      <c r="AR732" t="s">
        <v>6</v>
      </c>
      <c r="AS732" t="s">
        <v>605</v>
      </c>
      <c r="AT732" t="s">
        <v>231</v>
      </c>
      <c r="AV732" t="s">
        <v>6739</v>
      </c>
      <c r="AW732" t="s">
        <v>592</v>
      </c>
      <c r="AX732" t="s">
        <v>223</v>
      </c>
      <c r="BF732" s="6" t="e">
        <f t="shared" si="33"/>
        <v>#NUM!</v>
      </c>
      <c r="BG732" t="e">
        <f t="shared" si="34"/>
        <v>#NUM!</v>
      </c>
      <c r="BH732" t="e">
        <f t="shared" si="35"/>
        <v>#NUM!</v>
      </c>
      <c r="BI732" t="str">
        <f>VLOOKUP(H732,Sheet2!$A$1:$B$270,2,FALSE)</f>
        <v>PASURUAN</v>
      </c>
    </row>
    <row r="733" spans="1:61">
      <c r="A733">
        <v>732</v>
      </c>
      <c r="B733">
        <v>1002505887</v>
      </c>
      <c r="C733">
        <v>3</v>
      </c>
      <c r="D733" t="s">
        <v>55</v>
      </c>
      <c r="E733">
        <v>5</v>
      </c>
      <c r="F733" t="s">
        <v>315</v>
      </c>
      <c r="G733" t="s">
        <v>124</v>
      </c>
      <c r="H733" t="s">
        <v>317</v>
      </c>
      <c r="I733" t="s">
        <v>213</v>
      </c>
      <c r="J733" t="s">
        <v>214</v>
      </c>
      <c r="K733" t="s">
        <v>149</v>
      </c>
      <c r="L733" t="s">
        <v>215</v>
      </c>
      <c r="M733" t="s">
        <v>582</v>
      </c>
      <c r="N733" t="s">
        <v>216</v>
      </c>
      <c r="O733" s="57">
        <v>46237.479120370372</v>
      </c>
      <c r="P733" s="57">
        <v>46239.463773148149</v>
      </c>
      <c r="Q733">
        <v>69357389</v>
      </c>
      <c r="S733">
        <v>152308242981</v>
      </c>
      <c r="T733" t="s">
        <v>2537</v>
      </c>
      <c r="U733" t="s">
        <v>3079</v>
      </c>
      <c r="V733" t="s">
        <v>3080</v>
      </c>
      <c r="Z733">
        <v>112.73582920432</v>
      </c>
      <c r="AA733">
        <v>-7.3174388175798297</v>
      </c>
      <c r="AB733" t="s">
        <v>2540</v>
      </c>
      <c r="AC733" t="s">
        <v>217</v>
      </c>
      <c r="AL733" t="s">
        <v>218</v>
      </c>
      <c r="AM733" t="s">
        <v>3081</v>
      </c>
      <c r="AN733" t="s">
        <v>6</v>
      </c>
      <c r="AO733" s="57">
        <v>46089.485972222225</v>
      </c>
      <c r="AP733" s="57">
        <v>46238.458333333336</v>
      </c>
      <c r="AR733" t="s">
        <v>14</v>
      </c>
      <c r="AS733" t="s">
        <v>668</v>
      </c>
      <c r="AT733" t="s">
        <v>231</v>
      </c>
      <c r="AV733" t="s">
        <v>3082</v>
      </c>
      <c r="AW733" t="s">
        <v>1091</v>
      </c>
      <c r="AX733" t="s">
        <v>223</v>
      </c>
      <c r="BA733" s="57">
        <v>46238.458333333336</v>
      </c>
      <c r="BB733" t="s">
        <v>3081</v>
      </c>
      <c r="BF733" s="6" t="e">
        <f t="shared" si="33"/>
        <v>#NUM!</v>
      </c>
      <c r="BG733" t="e">
        <f t="shared" si="34"/>
        <v>#NUM!</v>
      </c>
      <c r="BH733" t="e">
        <f t="shared" si="35"/>
        <v>#NUM!</v>
      </c>
      <c r="BI733" t="str">
        <f>VLOOKUP(H733,Sheet2!$A$1:$B$270,2,FALSE)</f>
        <v>SURABAYA SELATAN</v>
      </c>
    </row>
    <row r="734" spans="1:61">
      <c r="A734">
        <v>733</v>
      </c>
      <c r="B734">
        <v>1002504901</v>
      </c>
      <c r="C734">
        <v>3</v>
      </c>
      <c r="D734" t="s">
        <v>55</v>
      </c>
      <c r="E734">
        <v>5</v>
      </c>
      <c r="F734" t="s">
        <v>267</v>
      </c>
      <c r="G734" t="s">
        <v>128</v>
      </c>
      <c r="H734" t="s">
        <v>313</v>
      </c>
      <c r="I734" t="s">
        <v>213</v>
      </c>
      <c r="J734" t="s">
        <v>214</v>
      </c>
      <c r="K734" t="s">
        <v>149</v>
      </c>
      <c r="L734" t="s">
        <v>215</v>
      </c>
      <c r="M734" t="s">
        <v>76</v>
      </c>
      <c r="N734" t="s">
        <v>216</v>
      </c>
      <c r="O734" s="57">
        <v>46235.753425925926</v>
      </c>
      <c r="P734" s="57">
        <v>46236.824421296296</v>
      </c>
      <c r="Q734">
        <v>69356897</v>
      </c>
      <c r="S734">
        <v>152417233628</v>
      </c>
      <c r="T734" t="s">
        <v>3083</v>
      </c>
      <c r="U734" t="s">
        <v>3084</v>
      </c>
      <c r="V734" t="s">
        <v>3085</v>
      </c>
      <c r="Z734">
        <v>112.61263599999999</v>
      </c>
      <c r="AA734">
        <v>-7.3531412999999999</v>
      </c>
      <c r="AB734" t="s">
        <v>3086</v>
      </c>
      <c r="AC734" t="s">
        <v>1113</v>
      </c>
      <c r="AL734" t="s">
        <v>218</v>
      </c>
      <c r="AM734" t="s">
        <v>3087</v>
      </c>
      <c r="AN734" t="s">
        <v>6</v>
      </c>
      <c r="AO734" s="57">
        <v>46030.757187499999</v>
      </c>
      <c r="AP734" s="57">
        <v>46236.625</v>
      </c>
      <c r="AR734" t="s">
        <v>219</v>
      </c>
      <c r="AS734" t="s">
        <v>662</v>
      </c>
      <c r="AT734" t="s">
        <v>231</v>
      </c>
      <c r="AU734">
        <v>20260802</v>
      </c>
      <c r="AV734" t="s">
        <v>222</v>
      </c>
      <c r="AW734" t="s">
        <v>1071</v>
      </c>
      <c r="AX734" t="s">
        <v>223</v>
      </c>
      <c r="BA734" s="57">
        <v>46236.625</v>
      </c>
      <c r="BB734" t="s">
        <v>3087</v>
      </c>
      <c r="BC734">
        <v>2026</v>
      </c>
      <c r="BD734">
        <v>8</v>
      </c>
      <c r="BE734">
        <v>2</v>
      </c>
      <c r="BF734" s="6">
        <f t="shared" si="33"/>
        <v>46236</v>
      </c>
      <c r="BG734">
        <f t="shared" si="34"/>
        <v>-0.625</v>
      </c>
      <c r="BH734" t="str">
        <f t="shared" si="35"/>
        <v>COMPLY</v>
      </c>
      <c r="BI734" t="str">
        <f>VLOOKUP(H734,Sheet2!$A$1:$B$270,2,FALSE)</f>
        <v>SURABAYA UTARA</v>
      </c>
    </row>
    <row r="735" spans="1:61">
      <c r="A735">
        <v>734</v>
      </c>
      <c r="B735">
        <v>1002511052</v>
      </c>
      <c r="C735">
        <v>3</v>
      </c>
      <c r="D735" t="s">
        <v>59</v>
      </c>
      <c r="E735">
        <v>4</v>
      </c>
      <c r="F735" t="s">
        <v>573</v>
      </c>
      <c r="G735" t="s">
        <v>623</v>
      </c>
      <c r="H735" t="s">
        <v>626</v>
      </c>
      <c r="I735" t="s">
        <v>213</v>
      </c>
      <c r="J735" t="s">
        <v>214</v>
      </c>
      <c r="K735" t="s">
        <v>149</v>
      </c>
      <c r="M735" t="s">
        <v>76</v>
      </c>
      <c r="N735" t="s">
        <v>216</v>
      </c>
      <c r="O735" s="57">
        <v>46239.65047453704</v>
      </c>
      <c r="P735" s="57">
        <v>46240.512696759259</v>
      </c>
      <c r="Q735">
        <v>69359392</v>
      </c>
      <c r="S735">
        <v>141114227812</v>
      </c>
      <c r="T735" t="s">
        <v>3088</v>
      </c>
      <c r="U735" t="s">
        <v>3089</v>
      </c>
      <c r="V735" t="s">
        <v>3090</v>
      </c>
      <c r="Z735">
        <v>110.3681193</v>
      </c>
      <c r="AA735">
        <v>-7.8147181999999997</v>
      </c>
      <c r="AB735" t="s">
        <v>3091</v>
      </c>
      <c r="AC735" t="s">
        <v>226</v>
      </c>
      <c r="AL735" t="s">
        <v>218</v>
      </c>
      <c r="AM735" t="s">
        <v>3092</v>
      </c>
      <c r="AN735" t="s">
        <v>6</v>
      </c>
      <c r="AO735" s="57">
        <v>46150.652673611112</v>
      </c>
      <c r="AP735" s="57">
        <v>46241.333333333336</v>
      </c>
      <c r="AR735" t="s">
        <v>219</v>
      </c>
      <c r="AS735" t="s">
        <v>220</v>
      </c>
      <c r="AT735" t="s">
        <v>231</v>
      </c>
      <c r="AU735">
        <v>20260806</v>
      </c>
      <c r="AV735" t="s">
        <v>222</v>
      </c>
      <c r="AW735" t="s">
        <v>565</v>
      </c>
      <c r="AX735" t="s">
        <v>223</v>
      </c>
      <c r="BA735" s="57">
        <v>46241.333333333336</v>
      </c>
      <c r="BB735" t="s">
        <v>3092</v>
      </c>
      <c r="BC735">
        <v>2026</v>
      </c>
      <c r="BD735">
        <v>8</v>
      </c>
      <c r="BE735">
        <v>6</v>
      </c>
      <c r="BF735" s="6">
        <f t="shared" si="33"/>
        <v>46240</v>
      </c>
      <c r="BG735">
        <f t="shared" si="34"/>
        <v>-1.3333333333357587</v>
      </c>
      <c r="BH735" t="str">
        <f t="shared" si="35"/>
        <v>COMPLY</v>
      </c>
      <c r="BI735" t="e">
        <f>VLOOKUP(H735,Sheet2!$A$1:$B$270,2,FALSE)</f>
        <v>#N/A</v>
      </c>
    </row>
    <row r="736" spans="1:61">
      <c r="A736">
        <v>735</v>
      </c>
      <c r="B736">
        <v>1002516397</v>
      </c>
      <c r="C736">
        <v>3</v>
      </c>
      <c r="D736" t="s">
        <v>42</v>
      </c>
      <c r="E736">
        <v>5</v>
      </c>
      <c r="F736" t="s">
        <v>233</v>
      </c>
      <c r="G736" t="s">
        <v>101</v>
      </c>
      <c r="H736" t="s">
        <v>439</v>
      </c>
      <c r="I736" t="s">
        <v>213</v>
      </c>
      <c r="J736" t="s">
        <v>214</v>
      </c>
      <c r="K736" t="s">
        <v>149</v>
      </c>
      <c r="M736" t="s">
        <v>374</v>
      </c>
      <c r="N736" t="s">
        <v>216</v>
      </c>
      <c r="O736" s="57">
        <v>46243.467511574076</v>
      </c>
      <c r="P736" s="57">
        <v>46243.469571759262</v>
      </c>
      <c r="Q736">
        <v>69361773</v>
      </c>
      <c r="S736">
        <v>152331250983</v>
      </c>
      <c r="T736" t="s">
        <v>5526</v>
      </c>
      <c r="U736" t="s">
        <v>5527</v>
      </c>
      <c r="Z736">
        <v>112.51295</v>
      </c>
      <c r="AA736">
        <v>-7.4013749999999998</v>
      </c>
      <c r="AB736" t="s">
        <v>5528</v>
      </c>
      <c r="AC736" t="s">
        <v>230</v>
      </c>
      <c r="AO736" s="57">
        <v>46273.475694444445</v>
      </c>
      <c r="AR736" t="s">
        <v>336</v>
      </c>
      <c r="AS736" t="s">
        <v>608</v>
      </c>
      <c r="AT736" t="s">
        <v>231</v>
      </c>
      <c r="AV736" t="s">
        <v>375</v>
      </c>
      <c r="AW736" t="s">
        <v>566</v>
      </c>
      <c r="AX736" t="s">
        <v>223</v>
      </c>
      <c r="BF736" s="6" t="e">
        <f t="shared" si="33"/>
        <v>#NUM!</v>
      </c>
      <c r="BG736" t="e">
        <f t="shared" si="34"/>
        <v>#NUM!</v>
      </c>
      <c r="BH736" t="e">
        <f t="shared" si="35"/>
        <v>#NUM!</v>
      </c>
      <c r="BI736" t="str">
        <f>VLOOKUP(H736,Sheet2!$A$1:$B$270,2,FALSE)</f>
        <v>SIDOARJO</v>
      </c>
    </row>
    <row r="737" spans="1:61">
      <c r="A737">
        <v>736</v>
      </c>
      <c r="B737">
        <v>1002510076</v>
      </c>
      <c r="C737">
        <v>3</v>
      </c>
      <c r="D737" t="s">
        <v>59</v>
      </c>
      <c r="E737">
        <v>4</v>
      </c>
      <c r="F737" t="s">
        <v>243</v>
      </c>
      <c r="G737" t="s">
        <v>924</v>
      </c>
      <c r="H737" t="s">
        <v>990</v>
      </c>
      <c r="I737" t="s">
        <v>213</v>
      </c>
      <c r="J737" t="s">
        <v>214</v>
      </c>
      <c r="K737" t="s">
        <v>149</v>
      </c>
      <c r="M737" t="s">
        <v>3093</v>
      </c>
      <c r="N737" t="s">
        <v>216</v>
      </c>
      <c r="O737" s="57">
        <v>46239.454282407409</v>
      </c>
      <c r="P737" s="57">
        <v>46240.647372685184</v>
      </c>
      <c r="Q737">
        <v>69358920</v>
      </c>
      <c r="S737">
        <v>142138510531</v>
      </c>
      <c r="T737" t="s">
        <v>3094</v>
      </c>
      <c r="U737" t="s">
        <v>3095</v>
      </c>
      <c r="V737" t="s">
        <v>3096</v>
      </c>
      <c r="Z737">
        <v>110.005751634004</v>
      </c>
      <c r="AA737">
        <v>-7.6874878557081701</v>
      </c>
      <c r="AB737" t="s">
        <v>3097</v>
      </c>
      <c r="AC737" t="s">
        <v>293</v>
      </c>
      <c r="AL737" t="s">
        <v>218</v>
      </c>
      <c r="AM737" t="s">
        <v>3098</v>
      </c>
      <c r="AN737" t="s">
        <v>6</v>
      </c>
      <c r="AO737" s="57">
        <v>46150.454826388886</v>
      </c>
      <c r="AP737" s="57">
        <v>46243.333333333336</v>
      </c>
      <c r="AS737" t="s">
        <v>220</v>
      </c>
      <c r="AT737" t="s">
        <v>221</v>
      </c>
      <c r="AV737" t="s">
        <v>3093</v>
      </c>
      <c r="AW737" t="s">
        <v>566</v>
      </c>
      <c r="AX737" t="s">
        <v>223</v>
      </c>
      <c r="BA737" s="57">
        <v>46243.333333333336</v>
      </c>
      <c r="BB737" t="s">
        <v>3098</v>
      </c>
      <c r="BF737" s="6" t="e">
        <f t="shared" si="33"/>
        <v>#NUM!</v>
      </c>
      <c r="BG737" t="e">
        <f t="shared" si="34"/>
        <v>#NUM!</v>
      </c>
      <c r="BH737" t="e">
        <f t="shared" si="35"/>
        <v>#NUM!</v>
      </c>
      <c r="BI737" t="e">
        <f>VLOOKUP(H737,Sheet2!$A$1:$B$270,2,FALSE)</f>
        <v>#N/A</v>
      </c>
    </row>
    <row r="738" spans="1:61">
      <c r="A738">
        <v>737</v>
      </c>
      <c r="B738">
        <v>1002509983</v>
      </c>
      <c r="C738">
        <v>3</v>
      </c>
      <c r="D738" t="s">
        <v>49</v>
      </c>
      <c r="E738">
        <v>4</v>
      </c>
      <c r="F738" t="s">
        <v>247</v>
      </c>
      <c r="G738" t="s">
        <v>598</v>
      </c>
      <c r="H738" t="s">
        <v>599</v>
      </c>
      <c r="I738" t="s">
        <v>213</v>
      </c>
      <c r="J738" t="s">
        <v>214</v>
      </c>
      <c r="K738" t="s">
        <v>149</v>
      </c>
      <c r="L738" t="s">
        <v>215</v>
      </c>
      <c r="M738" t="s">
        <v>76</v>
      </c>
      <c r="N738" t="s">
        <v>216</v>
      </c>
      <c r="O738" s="57">
        <v>46239.436759259261</v>
      </c>
      <c r="P738" s="57">
        <v>46239.709965277776</v>
      </c>
      <c r="Q738">
        <v>69358903</v>
      </c>
      <c r="S738">
        <v>142434111004</v>
      </c>
      <c r="T738" t="s">
        <v>3099</v>
      </c>
      <c r="U738" t="s">
        <v>3100</v>
      </c>
      <c r="V738" t="s">
        <v>3101</v>
      </c>
      <c r="Z738">
        <v>110.49071043565399</v>
      </c>
      <c r="AA738">
        <v>-7.3057998761191696</v>
      </c>
      <c r="AB738" t="s">
        <v>3102</v>
      </c>
      <c r="AC738" t="s">
        <v>237</v>
      </c>
      <c r="AL738" t="s">
        <v>218</v>
      </c>
      <c r="AM738" t="s">
        <v>3028</v>
      </c>
      <c r="AN738" t="s">
        <v>6</v>
      </c>
      <c r="AO738" s="57">
        <v>46150.44427083333</v>
      </c>
      <c r="AP738" s="57">
        <v>46240.333333333336</v>
      </c>
      <c r="AR738" t="s">
        <v>219</v>
      </c>
      <c r="AS738" t="s">
        <v>220</v>
      </c>
      <c r="AT738" t="s">
        <v>231</v>
      </c>
      <c r="AU738">
        <v>20260805</v>
      </c>
      <c r="AV738" t="s">
        <v>222</v>
      </c>
      <c r="AW738" t="s">
        <v>1056</v>
      </c>
      <c r="AX738" t="s">
        <v>223</v>
      </c>
      <c r="BA738" s="57">
        <v>46240.333333333336</v>
      </c>
      <c r="BB738" t="s">
        <v>3028</v>
      </c>
      <c r="BC738">
        <v>2026</v>
      </c>
      <c r="BD738">
        <v>8</v>
      </c>
      <c r="BE738">
        <v>5</v>
      </c>
      <c r="BF738" s="6">
        <f t="shared" si="33"/>
        <v>46239</v>
      </c>
      <c r="BG738">
        <f t="shared" si="34"/>
        <v>-1.3333333333357587</v>
      </c>
      <c r="BH738" t="str">
        <f t="shared" si="35"/>
        <v>COMPLY</v>
      </c>
      <c r="BI738" t="e">
        <f>VLOOKUP(H738,Sheet2!$A$1:$B$270,2,FALSE)</f>
        <v>#N/A</v>
      </c>
    </row>
    <row r="739" spans="1:61">
      <c r="A739">
        <v>738</v>
      </c>
      <c r="B739">
        <v>1002513377</v>
      </c>
      <c r="C739">
        <v>3</v>
      </c>
      <c r="D739" t="s">
        <v>34</v>
      </c>
      <c r="E739">
        <v>5</v>
      </c>
      <c r="F739" t="s">
        <v>580</v>
      </c>
      <c r="G739" t="s">
        <v>84</v>
      </c>
      <c r="H739" t="s">
        <v>242</v>
      </c>
      <c r="I739" t="s">
        <v>213</v>
      </c>
      <c r="J739" t="s">
        <v>214</v>
      </c>
      <c r="K739" t="s">
        <v>149</v>
      </c>
      <c r="L739" t="s">
        <v>215</v>
      </c>
      <c r="M739" t="s">
        <v>582</v>
      </c>
      <c r="N739" t="s">
        <v>216</v>
      </c>
      <c r="O739" s="57">
        <v>46240.738842592589</v>
      </c>
      <c r="P739" s="57">
        <v>46244.50340277778</v>
      </c>
      <c r="Q739">
        <v>69360310</v>
      </c>
      <c r="S739">
        <v>172424836833</v>
      </c>
      <c r="T739" t="s">
        <v>3103</v>
      </c>
      <c r="U739" t="s">
        <v>3104</v>
      </c>
      <c r="V739" t="s">
        <v>3105</v>
      </c>
      <c r="Z739">
        <v>115.31634630000001</v>
      </c>
      <c r="AA739">
        <v>-8.1173664999999993</v>
      </c>
      <c r="AB739" t="s">
        <v>3106</v>
      </c>
      <c r="AC739" t="s">
        <v>237</v>
      </c>
      <c r="AL739" t="s">
        <v>218</v>
      </c>
      <c r="AM739" t="s">
        <v>3107</v>
      </c>
      <c r="AN739" t="s">
        <v>6</v>
      </c>
      <c r="AO739" s="57">
        <v>46181.746898148151</v>
      </c>
      <c r="AP739" s="57">
        <v>46241.625</v>
      </c>
      <c r="AQ739" t="s">
        <v>249</v>
      </c>
      <c r="AR739" t="s">
        <v>14</v>
      </c>
      <c r="AS739" t="s">
        <v>220</v>
      </c>
      <c r="AT739" t="s">
        <v>231</v>
      </c>
      <c r="AV739" t="s">
        <v>6740</v>
      </c>
      <c r="AW739" t="s">
        <v>1056</v>
      </c>
      <c r="AX739" t="s">
        <v>223</v>
      </c>
      <c r="BA739" s="57">
        <v>46241.625</v>
      </c>
      <c r="BB739" t="s">
        <v>3107</v>
      </c>
      <c r="BF739" s="6" t="e">
        <f t="shared" si="33"/>
        <v>#NUM!</v>
      </c>
      <c r="BG739" t="e">
        <f t="shared" si="34"/>
        <v>#NUM!</v>
      </c>
      <c r="BH739" t="e">
        <f t="shared" si="35"/>
        <v>#NUM!</v>
      </c>
      <c r="BI739" t="str">
        <f>VLOOKUP(H739,Sheet2!$A$1:$B$270,2,FALSE)</f>
        <v>SINGARAJA</v>
      </c>
    </row>
    <row r="740" spans="1:61">
      <c r="A740">
        <v>739</v>
      </c>
      <c r="B740">
        <v>1002515024</v>
      </c>
      <c r="C740">
        <v>3</v>
      </c>
      <c r="D740" t="s">
        <v>38</v>
      </c>
      <c r="E740">
        <v>5</v>
      </c>
      <c r="F740" t="s">
        <v>90</v>
      </c>
      <c r="G740" t="s">
        <v>96</v>
      </c>
      <c r="H740" t="s">
        <v>291</v>
      </c>
      <c r="I740" t="s">
        <v>213</v>
      </c>
      <c r="J740" t="s">
        <v>214</v>
      </c>
      <c r="K740" t="s">
        <v>149</v>
      </c>
      <c r="L740" t="s">
        <v>215</v>
      </c>
      <c r="M740" t="s">
        <v>76</v>
      </c>
      <c r="N740" t="s">
        <v>216</v>
      </c>
      <c r="O740" s="57">
        <v>46241.636759259258</v>
      </c>
      <c r="P740" s="57">
        <v>46242.346597222226</v>
      </c>
      <c r="Q740">
        <v>69360962</v>
      </c>
      <c r="S740">
        <v>152608207746</v>
      </c>
      <c r="T740" t="s">
        <v>5529</v>
      </c>
      <c r="U740" t="s">
        <v>5530</v>
      </c>
      <c r="V740" t="s">
        <v>5531</v>
      </c>
      <c r="Z740">
        <v>111.717043741187</v>
      </c>
      <c r="AA740">
        <v>-8.0484108462416497</v>
      </c>
      <c r="AB740" t="s">
        <v>5532</v>
      </c>
      <c r="AC740" t="s">
        <v>237</v>
      </c>
      <c r="AL740" t="s">
        <v>218</v>
      </c>
      <c r="AM740" t="s">
        <v>5533</v>
      </c>
      <c r="AN740" t="s">
        <v>6</v>
      </c>
      <c r="AO740" s="57">
        <v>46211.642800925925</v>
      </c>
      <c r="AP740" s="57">
        <v>46242.541666666664</v>
      </c>
      <c r="AR740" t="s">
        <v>219</v>
      </c>
      <c r="AS740" t="s">
        <v>96</v>
      </c>
      <c r="AT740" t="s">
        <v>231</v>
      </c>
      <c r="AU740">
        <v>20260808</v>
      </c>
      <c r="AV740" t="s">
        <v>222</v>
      </c>
      <c r="AW740" t="s">
        <v>1056</v>
      </c>
      <c r="AX740" t="s">
        <v>223</v>
      </c>
      <c r="BA740" s="57">
        <v>46242.541666666664</v>
      </c>
      <c r="BB740" t="s">
        <v>5533</v>
      </c>
      <c r="BC740">
        <v>2026</v>
      </c>
      <c r="BD740">
        <v>8</v>
      </c>
      <c r="BE740">
        <v>8</v>
      </c>
      <c r="BF740" s="6">
        <f t="shared" si="33"/>
        <v>46242</v>
      </c>
      <c r="BG740">
        <f t="shared" si="34"/>
        <v>-0.54166666666424135</v>
      </c>
      <c r="BH740" t="str">
        <f t="shared" si="35"/>
        <v>COMPLY</v>
      </c>
      <c r="BI740" t="str">
        <f>VLOOKUP(H740,Sheet2!$A$1:$B$270,2,FALSE)</f>
        <v>PONOROGO</v>
      </c>
    </row>
    <row r="741" spans="1:61">
      <c r="A741">
        <v>740</v>
      </c>
      <c r="B741">
        <v>1002515264</v>
      </c>
      <c r="C741">
        <v>3</v>
      </c>
      <c r="D741" t="s">
        <v>34</v>
      </c>
      <c r="E741">
        <v>5</v>
      </c>
      <c r="F741" t="s">
        <v>580</v>
      </c>
      <c r="G741" t="s">
        <v>85</v>
      </c>
      <c r="H741" t="s">
        <v>287</v>
      </c>
      <c r="I741" t="s">
        <v>213</v>
      </c>
      <c r="J741" t="s">
        <v>214</v>
      </c>
      <c r="K741" t="s">
        <v>149</v>
      </c>
      <c r="M741" t="s">
        <v>279</v>
      </c>
      <c r="N741" t="s">
        <v>216</v>
      </c>
      <c r="O741" s="57">
        <v>46241.684062499997</v>
      </c>
      <c r="P741" s="57">
        <v>46244.404016203705</v>
      </c>
      <c r="Q741">
        <v>69361045</v>
      </c>
      <c r="S741">
        <v>172413244348</v>
      </c>
      <c r="T741" t="s">
        <v>5534</v>
      </c>
      <c r="U741" t="s">
        <v>5535</v>
      </c>
      <c r="V741" t="s">
        <v>5536</v>
      </c>
      <c r="Z741">
        <v>115.2226649</v>
      </c>
      <c r="AA741">
        <v>-8.3270537999999998</v>
      </c>
      <c r="AB741" t="s">
        <v>5537</v>
      </c>
      <c r="AC741" t="s">
        <v>230</v>
      </c>
      <c r="AL741" t="s">
        <v>218</v>
      </c>
      <c r="AM741" t="s">
        <v>5538</v>
      </c>
      <c r="AN741" t="s">
        <v>6</v>
      </c>
      <c r="AO741" s="57">
        <v>46211.684444444443</v>
      </c>
      <c r="AP741" s="57">
        <v>46242.625</v>
      </c>
      <c r="AQ741" t="s">
        <v>930</v>
      </c>
      <c r="AR741" t="s">
        <v>280</v>
      </c>
      <c r="AS741" t="s">
        <v>85</v>
      </c>
      <c r="AT741" t="s">
        <v>231</v>
      </c>
      <c r="AV741" t="s">
        <v>6741</v>
      </c>
      <c r="AW741" t="s">
        <v>606</v>
      </c>
      <c r="AX741" t="s">
        <v>223</v>
      </c>
      <c r="BA741" s="57">
        <v>46242.625</v>
      </c>
      <c r="BB741" t="s">
        <v>5538</v>
      </c>
      <c r="BF741" s="6" t="e">
        <f t="shared" si="33"/>
        <v>#NUM!</v>
      </c>
      <c r="BG741" t="e">
        <f t="shared" si="34"/>
        <v>#NUM!</v>
      </c>
      <c r="BH741" t="e">
        <f t="shared" si="35"/>
        <v>#NUM!</v>
      </c>
      <c r="BI741" t="str">
        <f>VLOOKUP(H741,Sheet2!$A$1:$B$270,2,FALSE)</f>
        <v>TABANAN</v>
      </c>
    </row>
    <row r="742" spans="1:61">
      <c r="A742">
        <v>741</v>
      </c>
      <c r="B742">
        <v>1002514447</v>
      </c>
      <c r="C742">
        <v>3</v>
      </c>
      <c r="D742" t="s">
        <v>49</v>
      </c>
      <c r="E742">
        <v>4</v>
      </c>
      <c r="F742" t="s">
        <v>247</v>
      </c>
      <c r="G742" t="s">
        <v>248</v>
      </c>
      <c r="H742" t="s">
        <v>651</v>
      </c>
      <c r="I742" t="s">
        <v>213</v>
      </c>
      <c r="J742" t="s">
        <v>214</v>
      </c>
      <c r="K742" t="s">
        <v>149</v>
      </c>
      <c r="L742" t="s">
        <v>215</v>
      </c>
      <c r="M742" t="s">
        <v>76</v>
      </c>
      <c r="N742" t="s">
        <v>216</v>
      </c>
      <c r="O742" s="57">
        <v>46241.499259259261</v>
      </c>
      <c r="P742" s="57">
        <v>46242.477013888885</v>
      </c>
      <c r="Q742">
        <v>69360706</v>
      </c>
      <c r="S742">
        <v>141423136616</v>
      </c>
      <c r="T742" t="s">
        <v>5539</v>
      </c>
      <c r="U742" t="s">
        <v>5540</v>
      </c>
      <c r="V742" t="s">
        <v>5541</v>
      </c>
      <c r="Z742">
        <v>110.4248197</v>
      </c>
      <c r="AA742">
        <v>-7.0689788</v>
      </c>
      <c r="AB742" t="s">
        <v>5542</v>
      </c>
      <c r="AC742" t="s">
        <v>237</v>
      </c>
      <c r="AL742" t="s">
        <v>218</v>
      </c>
      <c r="AM742" t="s">
        <v>5543</v>
      </c>
      <c r="AN742" t="s">
        <v>6</v>
      </c>
      <c r="AO742" s="57">
        <v>46211.50708333333</v>
      </c>
      <c r="AP742" s="57">
        <v>46242.333333333336</v>
      </c>
      <c r="AR742" t="s">
        <v>219</v>
      </c>
      <c r="AS742" t="s">
        <v>220</v>
      </c>
      <c r="AT742" t="s">
        <v>231</v>
      </c>
      <c r="AU742">
        <v>20260808</v>
      </c>
      <c r="AV742" t="s">
        <v>222</v>
      </c>
      <c r="AW742" t="s">
        <v>1064</v>
      </c>
      <c r="AX742" t="s">
        <v>223</v>
      </c>
      <c r="BA742" s="57">
        <v>46242.333333333336</v>
      </c>
      <c r="BB742" t="s">
        <v>5543</v>
      </c>
      <c r="BC742">
        <v>2026</v>
      </c>
      <c r="BD742">
        <v>8</v>
      </c>
      <c r="BE742">
        <v>8</v>
      </c>
      <c r="BF742" s="6">
        <f t="shared" si="33"/>
        <v>46242</v>
      </c>
      <c r="BG742">
        <f t="shared" si="34"/>
        <v>-0.33333333333575865</v>
      </c>
      <c r="BH742" t="str">
        <f t="shared" si="35"/>
        <v>COMPLY</v>
      </c>
      <c r="BI742" t="e">
        <f>VLOOKUP(H742,Sheet2!$A$1:$B$270,2,FALSE)</f>
        <v>#N/A</v>
      </c>
    </row>
    <row r="743" spans="1:61">
      <c r="A743">
        <v>742</v>
      </c>
      <c r="B743">
        <v>1002507817</v>
      </c>
      <c r="C743">
        <v>3</v>
      </c>
      <c r="D743" t="s">
        <v>42</v>
      </c>
      <c r="E743">
        <v>5</v>
      </c>
      <c r="F743" t="s">
        <v>106</v>
      </c>
      <c r="G743" t="s">
        <v>106</v>
      </c>
      <c r="H743" t="s">
        <v>347</v>
      </c>
      <c r="I743" t="s">
        <v>213</v>
      </c>
      <c r="J743" t="s">
        <v>214</v>
      </c>
      <c r="K743" t="s">
        <v>149</v>
      </c>
      <c r="M743" t="s">
        <v>76</v>
      </c>
      <c r="N743" t="s">
        <v>216</v>
      </c>
      <c r="O743" s="57">
        <v>46238.48574074074</v>
      </c>
      <c r="P743" s="57">
        <v>46238.798472222225</v>
      </c>
      <c r="Q743">
        <v>69358171</v>
      </c>
      <c r="S743">
        <v>152729256680</v>
      </c>
      <c r="T743" t="s">
        <v>3108</v>
      </c>
      <c r="U743" t="s">
        <v>3109</v>
      </c>
      <c r="V743" t="s">
        <v>3110</v>
      </c>
      <c r="Z743">
        <v>112.8389274</v>
      </c>
      <c r="AA743">
        <v>-7.6677393</v>
      </c>
      <c r="AB743" t="s">
        <v>3111</v>
      </c>
      <c r="AC743" t="s">
        <v>230</v>
      </c>
      <c r="AL743" t="s">
        <v>218</v>
      </c>
      <c r="AM743" t="s">
        <v>3112</v>
      </c>
      <c r="AN743" t="s">
        <v>6</v>
      </c>
      <c r="AO743" s="57">
        <v>46120.48636574074</v>
      </c>
      <c r="AP743" s="57">
        <v>46239.541666666664</v>
      </c>
      <c r="AR743" t="s">
        <v>219</v>
      </c>
      <c r="AS743" t="s">
        <v>106</v>
      </c>
      <c r="AT743" t="s">
        <v>231</v>
      </c>
      <c r="AU743">
        <v>20260804</v>
      </c>
      <c r="AV743" t="s">
        <v>222</v>
      </c>
      <c r="AW743" t="s">
        <v>566</v>
      </c>
      <c r="AX743" t="s">
        <v>223</v>
      </c>
      <c r="BA743" s="57">
        <v>46239.541666666664</v>
      </c>
      <c r="BB743" t="s">
        <v>3112</v>
      </c>
      <c r="BC743">
        <v>2026</v>
      </c>
      <c r="BD743">
        <v>8</v>
      </c>
      <c r="BE743">
        <v>4</v>
      </c>
      <c r="BF743" s="6">
        <f t="shared" si="33"/>
        <v>46238</v>
      </c>
      <c r="BG743">
        <f t="shared" si="34"/>
        <v>-1.5416666666642413</v>
      </c>
      <c r="BH743" t="str">
        <f t="shared" si="35"/>
        <v>COMPLY</v>
      </c>
      <c r="BI743" t="str">
        <f>VLOOKUP(H743,Sheet2!$A$1:$B$270,2,FALSE)</f>
        <v>PASURUAN</v>
      </c>
    </row>
    <row r="744" spans="1:61">
      <c r="A744">
        <v>743</v>
      </c>
      <c r="B744">
        <v>1002511579</v>
      </c>
      <c r="C744">
        <v>3</v>
      </c>
      <c r="D744" t="s">
        <v>34</v>
      </c>
      <c r="E744">
        <v>5</v>
      </c>
      <c r="F744" t="s">
        <v>595</v>
      </c>
      <c r="G744" t="s">
        <v>83</v>
      </c>
      <c r="H744" t="s">
        <v>327</v>
      </c>
      <c r="I744" t="s">
        <v>213</v>
      </c>
      <c r="J744" t="s">
        <v>214</v>
      </c>
      <c r="K744" t="s">
        <v>149</v>
      </c>
      <c r="M744" t="s">
        <v>76</v>
      </c>
      <c r="N744" t="s">
        <v>216</v>
      </c>
      <c r="O744" s="57">
        <v>46240.394062500003</v>
      </c>
      <c r="P744" s="57">
        <v>46242.746655092589</v>
      </c>
      <c r="Q744">
        <v>69359635</v>
      </c>
      <c r="R744">
        <v>3612108221</v>
      </c>
      <c r="S744">
        <v>172401792899</v>
      </c>
      <c r="T744" t="s">
        <v>1165</v>
      </c>
      <c r="U744" t="s">
        <v>3113</v>
      </c>
      <c r="V744" t="s">
        <v>3114</v>
      </c>
      <c r="Z744">
        <v>115.2377549</v>
      </c>
      <c r="AA744">
        <v>-8.6363982999999998</v>
      </c>
      <c r="AB744" t="s">
        <v>3115</v>
      </c>
      <c r="AC744" t="s">
        <v>230</v>
      </c>
      <c r="AL744" t="s">
        <v>218</v>
      </c>
      <c r="AM744" t="s">
        <v>3116</v>
      </c>
      <c r="AN744" t="s">
        <v>6</v>
      </c>
      <c r="AO744" s="57">
        <v>46181.402685185189</v>
      </c>
      <c r="AP744" s="57">
        <v>46241.541666666664</v>
      </c>
      <c r="AQ744" t="s">
        <v>249</v>
      </c>
      <c r="AR744" t="s">
        <v>219</v>
      </c>
      <c r="AS744" t="s">
        <v>627</v>
      </c>
      <c r="AT744" t="s">
        <v>231</v>
      </c>
      <c r="AU744">
        <v>20260808</v>
      </c>
      <c r="AV744" t="s">
        <v>222</v>
      </c>
      <c r="AW744" t="s">
        <v>1029</v>
      </c>
      <c r="AX744" t="s">
        <v>223</v>
      </c>
      <c r="BA744" s="57">
        <v>46241.541666666664</v>
      </c>
      <c r="BB744" t="s">
        <v>3116</v>
      </c>
      <c r="BC744">
        <v>2026</v>
      </c>
      <c r="BD744">
        <v>8</v>
      </c>
      <c r="BE744">
        <v>8</v>
      </c>
      <c r="BF744" s="6">
        <f t="shared" si="33"/>
        <v>46242</v>
      </c>
      <c r="BG744">
        <f t="shared" si="34"/>
        <v>0.45833333333575865</v>
      </c>
      <c r="BH744" t="str">
        <f t="shared" si="35"/>
        <v>COMPLY</v>
      </c>
      <c r="BI744" t="str">
        <f>VLOOKUP(H744,Sheet2!$A$1:$B$270,2,FALSE)</f>
        <v>SANUR</v>
      </c>
    </row>
    <row r="745" spans="1:61">
      <c r="A745">
        <v>744</v>
      </c>
      <c r="B745">
        <v>1002517570</v>
      </c>
      <c r="C745">
        <v>3</v>
      </c>
      <c r="D745" t="s">
        <v>38</v>
      </c>
      <c r="E745">
        <v>5</v>
      </c>
      <c r="F745" t="s">
        <v>251</v>
      </c>
      <c r="G745" t="s">
        <v>91</v>
      </c>
      <c r="H745" t="s">
        <v>529</v>
      </c>
      <c r="I745" t="s">
        <v>213</v>
      </c>
      <c r="J745" t="s">
        <v>214</v>
      </c>
      <c r="K745" t="s">
        <v>149</v>
      </c>
      <c r="M745" t="s">
        <v>76</v>
      </c>
      <c r="N745" t="s">
        <v>216</v>
      </c>
      <c r="O745" s="57">
        <v>46244.501631944448</v>
      </c>
      <c r="P745" s="57">
        <v>46244.595543981479</v>
      </c>
      <c r="Q745">
        <v>69359794</v>
      </c>
      <c r="S745">
        <v>152705284873</v>
      </c>
      <c r="T745" t="s">
        <v>3622</v>
      </c>
      <c r="U745" t="s">
        <v>6742</v>
      </c>
      <c r="V745" t="s">
        <v>6743</v>
      </c>
      <c r="Z745">
        <v>112.66998769999999</v>
      </c>
      <c r="AA745">
        <v>-7.9717034</v>
      </c>
      <c r="AB745" t="s">
        <v>3680</v>
      </c>
      <c r="AC745" t="s">
        <v>292</v>
      </c>
      <c r="AL745" t="s">
        <v>218</v>
      </c>
      <c r="AM745" t="s">
        <v>6582</v>
      </c>
      <c r="AN745" t="s">
        <v>6</v>
      </c>
      <c r="AO745" s="57">
        <v>46303.506898148145</v>
      </c>
      <c r="AR745" t="s">
        <v>219</v>
      </c>
      <c r="AS745" t="s">
        <v>642</v>
      </c>
      <c r="AT745" t="s">
        <v>231</v>
      </c>
      <c r="AU745">
        <v>20260810</v>
      </c>
      <c r="AV745" t="s">
        <v>222</v>
      </c>
      <c r="AW745" t="s">
        <v>566</v>
      </c>
      <c r="AX745" t="s">
        <v>223</v>
      </c>
      <c r="BA745" s="57">
        <v>46244.291666666664</v>
      </c>
      <c r="BB745" t="s">
        <v>6582</v>
      </c>
      <c r="BC745">
        <v>2026</v>
      </c>
      <c r="BD745">
        <v>8</v>
      </c>
      <c r="BE745">
        <v>10</v>
      </c>
      <c r="BF745" s="6">
        <f t="shared" si="33"/>
        <v>46244</v>
      </c>
      <c r="BG745">
        <f t="shared" si="34"/>
        <v>-0.29166666666424135</v>
      </c>
      <c r="BH745" t="str">
        <f t="shared" si="35"/>
        <v>COMPLY</v>
      </c>
      <c r="BI745" t="str">
        <f>VLOOKUP(H745,Sheet2!$A$1:$B$270,2,FALSE)</f>
        <v>MALANG</v>
      </c>
    </row>
    <row r="746" spans="1:61">
      <c r="A746">
        <v>745</v>
      </c>
      <c r="B746">
        <v>1002514390</v>
      </c>
      <c r="C746">
        <v>3</v>
      </c>
      <c r="D746" t="s">
        <v>51</v>
      </c>
      <c r="E746">
        <v>4</v>
      </c>
      <c r="F746" t="s">
        <v>275</v>
      </c>
      <c r="G746" t="s">
        <v>575</v>
      </c>
      <c r="H746" t="s">
        <v>655</v>
      </c>
      <c r="I746" t="s">
        <v>213</v>
      </c>
      <c r="J746" t="s">
        <v>214</v>
      </c>
      <c r="K746" t="s">
        <v>149</v>
      </c>
      <c r="L746" t="s">
        <v>215</v>
      </c>
      <c r="M746" t="s">
        <v>76</v>
      </c>
      <c r="N746" t="s">
        <v>216</v>
      </c>
      <c r="O746" s="57">
        <v>46241.486759259256</v>
      </c>
      <c r="P746" s="57">
        <v>46241.659768518519</v>
      </c>
      <c r="Q746">
        <v>69360642</v>
      </c>
      <c r="S746">
        <v>142516104725</v>
      </c>
      <c r="T746" t="s">
        <v>5544</v>
      </c>
      <c r="U746" t="s">
        <v>5545</v>
      </c>
      <c r="V746" t="s">
        <v>5546</v>
      </c>
      <c r="Z746">
        <v>110.660107</v>
      </c>
      <c r="AA746">
        <v>-7.0517044999999996</v>
      </c>
      <c r="AB746" t="s">
        <v>5547</v>
      </c>
      <c r="AC746" t="s">
        <v>237</v>
      </c>
      <c r="AL746" t="s">
        <v>218</v>
      </c>
      <c r="AM746" t="s">
        <v>5548</v>
      </c>
      <c r="AN746" t="s">
        <v>6</v>
      </c>
      <c r="AO746" s="57">
        <v>46211.496574074074</v>
      </c>
      <c r="AP746" s="57">
        <v>46244.333333333336</v>
      </c>
      <c r="AR746" t="s">
        <v>219</v>
      </c>
      <c r="AS746" t="s">
        <v>615</v>
      </c>
      <c r="AT746" t="s">
        <v>231</v>
      </c>
      <c r="AU746">
        <v>20260807</v>
      </c>
      <c r="AV746" t="s">
        <v>222</v>
      </c>
      <c r="AW746" t="s">
        <v>1056</v>
      </c>
      <c r="AX746" t="s">
        <v>223</v>
      </c>
      <c r="BA746" s="57">
        <v>46244.333333333336</v>
      </c>
      <c r="BB746" t="s">
        <v>5548</v>
      </c>
      <c r="BC746">
        <v>2026</v>
      </c>
      <c r="BD746">
        <v>8</v>
      </c>
      <c r="BE746">
        <v>7</v>
      </c>
      <c r="BF746" s="6">
        <f t="shared" si="33"/>
        <v>46241</v>
      </c>
      <c r="BG746">
        <f t="shared" si="34"/>
        <v>-3.3333333333357587</v>
      </c>
      <c r="BH746" t="str">
        <f t="shared" si="35"/>
        <v>COMPLY</v>
      </c>
      <c r="BI746" t="e">
        <f>VLOOKUP(H746,Sheet2!$A$1:$B$270,2,FALSE)</f>
        <v>#N/A</v>
      </c>
    </row>
    <row r="747" spans="1:61">
      <c r="A747">
        <v>746</v>
      </c>
      <c r="B747">
        <v>1002512900</v>
      </c>
      <c r="C747">
        <v>3</v>
      </c>
      <c r="D747" t="s">
        <v>59</v>
      </c>
      <c r="E747">
        <v>4</v>
      </c>
      <c r="F747" t="s">
        <v>573</v>
      </c>
      <c r="G747" t="s">
        <v>935</v>
      </c>
      <c r="H747" t="s">
        <v>954</v>
      </c>
      <c r="I747" t="s">
        <v>213</v>
      </c>
      <c r="J747" t="s">
        <v>214</v>
      </c>
      <c r="K747" t="s">
        <v>149</v>
      </c>
      <c r="M747" t="s">
        <v>1014</v>
      </c>
      <c r="N747" t="s">
        <v>216</v>
      </c>
      <c r="O747" s="57">
        <v>46240.644884259258</v>
      </c>
      <c r="P747" s="57">
        <v>46240.646018518521</v>
      </c>
      <c r="Q747">
        <v>69360166</v>
      </c>
      <c r="S747">
        <v>146136130074</v>
      </c>
      <c r="T747" t="s">
        <v>1544</v>
      </c>
      <c r="Z747">
        <v>110.14196505769399</v>
      </c>
      <c r="AA747">
        <v>-7.6890022438008003</v>
      </c>
      <c r="AB747" t="s">
        <v>1547</v>
      </c>
      <c r="AC747" t="s">
        <v>293</v>
      </c>
      <c r="AO747" s="57">
        <v>46181.652824074074</v>
      </c>
      <c r="AR747" t="s">
        <v>6</v>
      </c>
      <c r="AS747" t="s">
        <v>220</v>
      </c>
      <c r="AT747" t="s">
        <v>231</v>
      </c>
      <c r="AV747" t="s">
        <v>1015</v>
      </c>
      <c r="AW747" t="s">
        <v>566</v>
      </c>
      <c r="AX747" t="s">
        <v>223</v>
      </c>
      <c r="BF747" s="6" t="e">
        <f t="shared" si="33"/>
        <v>#NUM!</v>
      </c>
      <c r="BG747" t="e">
        <f t="shared" si="34"/>
        <v>#NUM!</v>
      </c>
      <c r="BH747" t="e">
        <f t="shared" si="35"/>
        <v>#NUM!</v>
      </c>
      <c r="BI747" t="e">
        <f>VLOOKUP(H747,Sheet2!$A$1:$B$270,2,FALSE)</f>
        <v>#N/A</v>
      </c>
    </row>
    <row r="748" spans="1:61">
      <c r="A748">
        <v>747</v>
      </c>
      <c r="B748">
        <v>1002515519</v>
      </c>
      <c r="C748">
        <v>3</v>
      </c>
      <c r="D748" t="s">
        <v>38</v>
      </c>
      <c r="E748">
        <v>5</v>
      </c>
      <c r="F748" t="s">
        <v>251</v>
      </c>
      <c r="G748" t="s">
        <v>91</v>
      </c>
      <c r="H748" t="s">
        <v>333</v>
      </c>
      <c r="I748" t="s">
        <v>213</v>
      </c>
      <c r="J748" t="s">
        <v>214</v>
      </c>
      <c r="K748" t="s">
        <v>149</v>
      </c>
      <c r="L748" t="s">
        <v>215</v>
      </c>
      <c r="M748" t="s">
        <v>76</v>
      </c>
      <c r="N748" t="s">
        <v>216</v>
      </c>
      <c r="O748" s="57">
        <v>46241.830520833333</v>
      </c>
      <c r="P748" s="57">
        <v>46243.360833333332</v>
      </c>
      <c r="Q748">
        <v>69361187</v>
      </c>
      <c r="S748">
        <v>152704231416</v>
      </c>
      <c r="T748" t="s">
        <v>5549</v>
      </c>
      <c r="U748" t="s">
        <v>5550</v>
      </c>
      <c r="V748" t="s">
        <v>5551</v>
      </c>
      <c r="Z748">
        <v>112.628193</v>
      </c>
      <c r="AA748">
        <v>-8.0196629999999995</v>
      </c>
      <c r="AB748" t="s">
        <v>5552</v>
      </c>
      <c r="AC748" t="s">
        <v>237</v>
      </c>
      <c r="AL748" t="s">
        <v>218</v>
      </c>
      <c r="AM748" t="s">
        <v>5553</v>
      </c>
      <c r="AN748" t="s">
        <v>6</v>
      </c>
      <c r="AO748" s="57">
        <v>46211.840891203705</v>
      </c>
      <c r="AP748" s="57">
        <v>46244.333333333336</v>
      </c>
      <c r="AR748" t="s">
        <v>219</v>
      </c>
      <c r="AS748" t="s">
        <v>586</v>
      </c>
      <c r="AT748" t="s">
        <v>231</v>
      </c>
      <c r="AU748">
        <v>20260809</v>
      </c>
      <c r="AV748" t="s">
        <v>222</v>
      </c>
      <c r="AW748" t="s">
        <v>1056</v>
      </c>
      <c r="AX748" t="s">
        <v>223</v>
      </c>
      <c r="BA748" s="57">
        <v>46244.333333333336</v>
      </c>
      <c r="BB748" t="s">
        <v>5553</v>
      </c>
      <c r="BC748">
        <v>2026</v>
      </c>
      <c r="BD748">
        <v>8</v>
      </c>
      <c r="BE748">
        <v>9</v>
      </c>
      <c r="BF748" s="6">
        <f t="shared" si="33"/>
        <v>46243</v>
      </c>
      <c r="BG748">
        <f t="shared" si="34"/>
        <v>-1.3333333333357587</v>
      </c>
      <c r="BH748" t="str">
        <f t="shared" si="35"/>
        <v>COMPLY</v>
      </c>
      <c r="BI748" t="str">
        <f>VLOOKUP(H748,Sheet2!$A$1:$B$270,2,FALSE)</f>
        <v>MALANG</v>
      </c>
    </row>
    <row r="749" spans="1:61">
      <c r="A749">
        <v>748</v>
      </c>
      <c r="B749">
        <v>1002517507</v>
      </c>
      <c r="C749">
        <v>3</v>
      </c>
      <c r="D749" t="s">
        <v>59</v>
      </c>
      <c r="E749">
        <v>4</v>
      </c>
      <c r="F749" t="s">
        <v>573</v>
      </c>
      <c r="G749" t="s">
        <v>623</v>
      </c>
      <c r="H749" t="s">
        <v>624</v>
      </c>
      <c r="I749" t="s">
        <v>213</v>
      </c>
      <c r="J749" t="s">
        <v>214</v>
      </c>
      <c r="K749" t="s">
        <v>149</v>
      </c>
      <c r="L749" t="s">
        <v>215</v>
      </c>
      <c r="M749" t="s">
        <v>590</v>
      </c>
      <c r="N749" t="s">
        <v>216</v>
      </c>
      <c r="O749" s="57">
        <v>46244.490034722221</v>
      </c>
      <c r="P749" s="57">
        <v>46244.547951388886</v>
      </c>
      <c r="Q749">
        <v>69360675</v>
      </c>
      <c r="T749" t="s">
        <v>5978</v>
      </c>
      <c r="V749" t="s">
        <v>5979</v>
      </c>
      <c r="Z749">
        <v>110.38863000000001</v>
      </c>
      <c r="AA749">
        <v>-7.7110519999999996</v>
      </c>
      <c r="AB749" t="s">
        <v>5980</v>
      </c>
      <c r="AC749" t="s">
        <v>237</v>
      </c>
      <c r="AL749" t="s">
        <v>218</v>
      </c>
      <c r="AM749" t="s">
        <v>5981</v>
      </c>
      <c r="AN749" t="s">
        <v>6</v>
      </c>
      <c r="AO749" s="57">
        <v>46303.496307870373</v>
      </c>
      <c r="AP749" s="57">
        <v>46242</v>
      </c>
      <c r="AR749" t="s">
        <v>572</v>
      </c>
      <c r="AS749" t="s">
        <v>625</v>
      </c>
      <c r="AT749" t="s">
        <v>231</v>
      </c>
      <c r="AV749" t="s">
        <v>1034</v>
      </c>
      <c r="AW749" t="s">
        <v>1060</v>
      </c>
      <c r="AX749" t="s">
        <v>223</v>
      </c>
      <c r="BA749" s="57">
        <v>46242.333333333336</v>
      </c>
      <c r="BB749" t="s">
        <v>5981</v>
      </c>
      <c r="BF749" s="6" t="e">
        <f t="shared" si="33"/>
        <v>#NUM!</v>
      </c>
      <c r="BG749" t="e">
        <f t="shared" si="34"/>
        <v>#NUM!</v>
      </c>
      <c r="BH749" t="e">
        <f t="shared" si="35"/>
        <v>#NUM!</v>
      </c>
      <c r="BI749" t="e">
        <f>VLOOKUP(H749,Sheet2!$A$1:$B$270,2,FALSE)</f>
        <v>#N/A</v>
      </c>
    </row>
    <row r="750" spans="1:61">
      <c r="A750">
        <v>749</v>
      </c>
      <c r="B750">
        <v>1002514056</v>
      </c>
      <c r="C750">
        <v>3</v>
      </c>
      <c r="D750" t="s">
        <v>38</v>
      </c>
      <c r="E750">
        <v>5</v>
      </c>
      <c r="F750" t="s">
        <v>251</v>
      </c>
      <c r="G750" t="s">
        <v>91</v>
      </c>
      <c r="H750" t="s">
        <v>424</v>
      </c>
      <c r="I750" t="s">
        <v>213</v>
      </c>
      <c r="J750" t="s">
        <v>214</v>
      </c>
      <c r="K750" t="s">
        <v>149</v>
      </c>
      <c r="L750" t="s">
        <v>215</v>
      </c>
      <c r="M750" t="s">
        <v>76</v>
      </c>
      <c r="N750" t="s">
        <v>216</v>
      </c>
      <c r="O750" s="57">
        <v>46241.428449074076</v>
      </c>
      <c r="P750" s="57">
        <v>46241.675081018519</v>
      </c>
      <c r="Q750">
        <v>69360522</v>
      </c>
      <c r="S750">
        <v>152715213805</v>
      </c>
      <c r="T750" t="s">
        <v>5554</v>
      </c>
      <c r="U750" t="s">
        <v>5555</v>
      </c>
      <c r="V750" t="s">
        <v>5556</v>
      </c>
      <c r="Z750">
        <v>112.6118317</v>
      </c>
      <c r="AA750">
        <v>-8.1653344000000008</v>
      </c>
      <c r="AB750" t="s">
        <v>5557</v>
      </c>
      <c r="AC750" t="s">
        <v>948</v>
      </c>
      <c r="AL750" t="s">
        <v>218</v>
      </c>
      <c r="AM750" t="s">
        <v>5558</v>
      </c>
      <c r="AN750" t="s">
        <v>6</v>
      </c>
      <c r="AO750" s="57">
        <v>46211.434212962966</v>
      </c>
      <c r="AP750" s="57">
        <v>46242.333333333336</v>
      </c>
      <c r="AR750" t="s">
        <v>219</v>
      </c>
      <c r="AS750" t="s">
        <v>629</v>
      </c>
      <c r="AT750" t="s">
        <v>231</v>
      </c>
      <c r="AU750">
        <v>20260807</v>
      </c>
      <c r="AV750" t="s">
        <v>222</v>
      </c>
      <c r="AW750" t="s">
        <v>1126</v>
      </c>
      <c r="AX750" t="s">
        <v>223</v>
      </c>
      <c r="BA750" s="57">
        <v>46242.333333333336</v>
      </c>
      <c r="BB750" t="s">
        <v>5558</v>
      </c>
      <c r="BC750">
        <v>2026</v>
      </c>
      <c r="BD750">
        <v>8</v>
      </c>
      <c r="BE750">
        <v>7</v>
      </c>
      <c r="BF750" s="6">
        <f t="shared" si="33"/>
        <v>46241</v>
      </c>
      <c r="BG750">
        <f t="shared" si="34"/>
        <v>-1.3333333333357587</v>
      </c>
      <c r="BH750" t="str">
        <f t="shared" si="35"/>
        <v>COMPLY</v>
      </c>
      <c r="BI750" t="str">
        <f>VLOOKUP(H750,Sheet2!$A$1:$B$270,2,FALSE)</f>
        <v>MALANG</v>
      </c>
    </row>
    <row r="751" spans="1:61">
      <c r="A751">
        <v>750</v>
      </c>
      <c r="B751">
        <v>1002510029</v>
      </c>
      <c r="C751">
        <v>3</v>
      </c>
      <c r="D751" t="s">
        <v>51</v>
      </c>
      <c r="E751">
        <v>4</v>
      </c>
      <c r="F751" t="s">
        <v>235</v>
      </c>
      <c r="G751" t="s">
        <v>594</v>
      </c>
      <c r="H751" t="s">
        <v>1107</v>
      </c>
      <c r="I751" t="s">
        <v>213</v>
      </c>
      <c r="J751" t="s">
        <v>214</v>
      </c>
      <c r="K751" t="s">
        <v>149</v>
      </c>
      <c r="M751" t="s">
        <v>76</v>
      </c>
      <c r="N751" t="s">
        <v>216</v>
      </c>
      <c r="O751" s="57">
        <v>46239.444780092592</v>
      </c>
      <c r="P751" s="57">
        <v>46241.577256944445</v>
      </c>
      <c r="Q751">
        <v>69358914</v>
      </c>
      <c r="S751">
        <v>142566101919</v>
      </c>
      <c r="T751" t="s">
        <v>3117</v>
      </c>
      <c r="U751" t="s">
        <v>3118</v>
      </c>
      <c r="V751" t="s">
        <v>3119</v>
      </c>
      <c r="Z751">
        <v>110.85869193076999</v>
      </c>
      <c r="AA751">
        <v>-7.5484586095061799</v>
      </c>
      <c r="AB751" t="s">
        <v>3120</v>
      </c>
      <c r="AC751" t="s">
        <v>226</v>
      </c>
      <c r="AL751" t="s">
        <v>218</v>
      </c>
      <c r="AM751" t="s">
        <v>3121</v>
      </c>
      <c r="AN751" t="s">
        <v>6</v>
      </c>
      <c r="AO751" s="57">
        <v>46150.454826388886</v>
      </c>
      <c r="AP751" s="57">
        <v>46241.333333333336</v>
      </c>
      <c r="AR751" t="s">
        <v>219</v>
      </c>
      <c r="AS751" t="s">
        <v>952</v>
      </c>
      <c r="AT751" t="s">
        <v>231</v>
      </c>
      <c r="AU751">
        <v>20260807</v>
      </c>
      <c r="AV751" t="s">
        <v>222</v>
      </c>
      <c r="AW751" t="s">
        <v>606</v>
      </c>
      <c r="AX751" t="s">
        <v>223</v>
      </c>
      <c r="BA751" s="57">
        <v>46241.333333333336</v>
      </c>
      <c r="BB751" t="s">
        <v>3121</v>
      </c>
      <c r="BC751">
        <v>2026</v>
      </c>
      <c r="BD751">
        <v>8</v>
      </c>
      <c r="BE751">
        <v>7</v>
      </c>
      <c r="BF751" s="6">
        <f t="shared" si="33"/>
        <v>46241</v>
      </c>
      <c r="BG751">
        <f t="shared" si="34"/>
        <v>-0.33333333333575865</v>
      </c>
      <c r="BH751" t="str">
        <f t="shared" si="35"/>
        <v>COMPLY</v>
      </c>
      <c r="BI751" t="e">
        <f>VLOOKUP(H751,Sheet2!$A$1:$B$270,2,FALSE)</f>
        <v>#N/A</v>
      </c>
    </row>
    <row r="752" spans="1:61">
      <c r="A752">
        <v>751</v>
      </c>
      <c r="B752">
        <v>1002514785</v>
      </c>
      <c r="C752">
        <v>3</v>
      </c>
      <c r="D752" t="s">
        <v>42</v>
      </c>
      <c r="E752">
        <v>5</v>
      </c>
      <c r="F752" t="s">
        <v>106</v>
      </c>
      <c r="G752" t="s">
        <v>104</v>
      </c>
      <c r="H752" t="s">
        <v>509</v>
      </c>
      <c r="I752" t="s">
        <v>213</v>
      </c>
      <c r="J752" t="s">
        <v>214</v>
      </c>
      <c r="K752" t="s">
        <v>149</v>
      </c>
      <c r="L752" t="s">
        <v>215</v>
      </c>
      <c r="M752" t="s">
        <v>76</v>
      </c>
      <c r="N752" t="s">
        <v>216</v>
      </c>
      <c r="O752" s="57">
        <v>46241.593032407407</v>
      </c>
      <c r="P752" s="57">
        <v>46242.702719907407</v>
      </c>
      <c r="Q752">
        <v>69360822</v>
      </c>
      <c r="S752">
        <v>152542208065</v>
      </c>
      <c r="T752" t="s">
        <v>5559</v>
      </c>
      <c r="U752" t="s">
        <v>5560</v>
      </c>
      <c r="V752" t="s">
        <v>5561</v>
      </c>
      <c r="Z752">
        <v>112.99661602824899</v>
      </c>
      <c r="AA752">
        <v>-8.1810568909643901</v>
      </c>
      <c r="AB752" t="s">
        <v>5562</v>
      </c>
      <c r="AC752" t="s">
        <v>217</v>
      </c>
      <c r="AL752" t="s">
        <v>218</v>
      </c>
      <c r="AM752" t="s">
        <v>5563</v>
      </c>
      <c r="AN752" t="s">
        <v>6</v>
      </c>
      <c r="AO752" s="57">
        <v>46211.601087962961</v>
      </c>
      <c r="AP752" s="57">
        <v>46242.541666666664</v>
      </c>
      <c r="AR752" t="s">
        <v>219</v>
      </c>
      <c r="AS752" t="s">
        <v>220</v>
      </c>
      <c r="AT752" t="s">
        <v>221</v>
      </c>
      <c r="AU752">
        <v>20260808</v>
      </c>
      <c r="AV752" t="s">
        <v>222</v>
      </c>
      <c r="AW752" t="s">
        <v>963</v>
      </c>
      <c r="AX752" t="s">
        <v>223</v>
      </c>
      <c r="BA752" s="57">
        <v>46242.541666666664</v>
      </c>
      <c r="BB752" t="s">
        <v>5563</v>
      </c>
      <c r="BC752">
        <v>2026</v>
      </c>
      <c r="BD752">
        <v>8</v>
      </c>
      <c r="BE752">
        <v>8</v>
      </c>
      <c r="BF752" s="6">
        <f t="shared" si="33"/>
        <v>46242</v>
      </c>
      <c r="BG752">
        <f t="shared" si="34"/>
        <v>-0.54166666666424135</v>
      </c>
      <c r="BH752" t="str">
        <f t="shared" si="35"/>
        <v>COMPLY</v>
      </c>
      <c r="BI752" t="str">
        <f>VLOOKUP(H752,Sheet2!$A$1:$B$270,2,FALSE)</f>
        <v>PROBOLINGGO</v>
      </c>
    </row>
    <row r="753" spans="1:61">
      <c r="A753">
        <v>752</v>
      </c>
      <c r="B753">
        <v>1002505939</v>
      </c>
      <c r="C753">
        <v>3</v>
      </c>
      <c r="D753" t="s">
        <v>59</v>
      </c>
      <c r="E753">
        <v>4</v>
      </c>
      <c r="F753" t="s">
        <v>224</v>
      </c>
      <c r="G753" t="s">
        <v>322</v>
      </c>
      <c r="H753" t="s">
        <v>323</v>
      </c>
      <c r="I753" t="s">
        <v>213</v>
      </c>
      <c r="J753" t="s">
        <v>214</v>
      </c>
      <c r="K753" t="s">
        <v>149</v>
      </c>
      <c r="L753" t="s">
        <v>215</v>
      </c>
      <c r="M753" t="s">
        <v>76</v>
      </c>
      <c r="N753" t="s">
        <v>216</v>
      </c>
      <c r="O753" s="57">
        <v>46237.495104166665</v>
      </c>
      <c r="P753" s="57">
        <v>46238.511990740742</v>
      </c>
      <c r="Q753">
        <v>69357425</v>
      </c>
      <c r="S753">
        <v>146372103877</v>
      </c>
      <c r="T753" t="s">
        <v>3122</v>
      </c>
      <c r="U753" t="s">
        <v>3123</v>
      </c>
      <c r="V753" t="s">
        <v>3124</v>
      </c>
      <c r="Z753">
        <v>109.597503</v>
      </c>
      <c r="AA753">
        <v>-7.4142950000000001</v>
      </c>
      <c r="AB753" t="s">
        <v>3125</v>
      </c>
      <c r="AC753" t="s">
        <v>237</v>
      </c>
      <c r="AL753" t="s">
        <v>218</v>
      </c>
      <c r="AM753" t="s">
        <v>2069</v>
      </c>
      <c r="AN753" t="s">
        <v>6</v>
      </c>
      <c r="AO753" s="57">
        <v>46089.496550925927</v>
      </c>
      <c r="AP753" s="57">
        <v>46238.541666666664</v>
      </c>
      <c r="AR753" t="s">
        <v>219</v>
      </c>
      <c r="AS753" t="s">
        <v>220</v>
      </c>
      <c r="AT753" t="s">
        <v>231</v>
      </c>
      <c r="AU753">
        <v>20260804</v>
      </c>
      <c r="AV753" t="s">
        <v>222</v>
      </c>
      <c r="AW753" t="s">
        <v>1056</v>
      </c>
      <c r="AX753" t="s">
        <v>223</v>
      </c>
      <c r="BA753" s="57">
        <v>46238.541666666664</v>
      </c>
      <c r="BB753" t="s">
        <v>2069</v>
      </c>
      <c r="BC753">
        <v>2026</v>
      </c>
      <c r="BD753">
        <v>8</v>
      </c>
      <c r="BE753">
        <v>4</v>
      </c>
      <c r="BF753" s="6">
        <f t="shared" si="33"/>
        <v>46238</v>
      </c>
      <c r="BG753">
        <f t="shared" si="34"/>
        <v>-0.54166666666424135</v>
      </c>
      <c r="BH753" t="str">
        <f t="shared" si="35"/>
        <v>COMPLY</v>
      </c>
      <c r="BI753" t="e">
        <f>VLOOKUP(H753,Sheet2!$A$1:$B$270,2,FALSE)</f>
        <v>#N/A</v>
      </c>
    </row>
    <row r="754" spans="1:61">
      <c r="A754">
        <v>753</v>
      </c>
      <c r="B754">
        <v>1002517181</v>
      </c>
      <c r="C754">
        <v>3</v>
      </c>
      <c r="D754" t="s">
        <v>38</v>
      </c>
      <c r="E754">
        <v>5</v>
      </c>
      <c r="F754" t="s">
        <v>251</v>
      </c>
      <c r="G754" t="s">
        <v>91</v>
      </c>
      <c r="H754" t="s">
        <v>400</v>
      </c>
      <c r="I754" t="s">
        <v>213</v>
      </c>
      <c r="J754" t="s">
        <v>214</v>
      </c>
      <c r="K754" t="s">
        <v>149</v>
      </c>
      <c r="L754" t="s">
        <v>215</v>
      </c>
      <c r="M754" t="s">
        <v>288</v>
      </c>
      <c r="N754" t="s">
        <v>216</v>
      </c>
      <c r="O754" s="57">
        <v>46244.426342592589</v>
      </c>
      <c r="P754" s="57">
        <v>46245.231226851851</v>
      </c>
      <c r="Q754">
        <v>69362183</v>
      </c>
      <c r="S754">
        <v>152703903039</v>
      </c>
      <c r="T754" t="s">
        <v>6744</v>
      </c>
      <c r="U754" t="s">
        <v>6745</v>
      </c>
      <c r="V754" t="s">
        <v>6746</v>
      </c>
      <c r="Z754">
        <v>112.581367941414</v>
      </c>
      <c r="AA754">
        <v>-7.9687494776055097</v>
      </c>
      <c r="AB754" t="s">
        <v>6747</v>
      </c>
      <c r="AC754" t="s">
        <v>237</v>
      </c>
      <c r="AL754" t="s">
        <v>218</v>
      </c>
      <c r="AM754" t="s">
        <v>6748</v>
      </c>
      <c r="AN754" t="s">
        <v>6</v>
      </c>
      <c r="AO754" s="57">
        <v>46303.433958333335</v>
      </c>
      <c r="AP754" s="57">
        <v>46245.333333333336</v>
      </c>
      <c r="AR754" t="s">
        <v>241</v>
      </c>
      <c r="AS754" t="s">
        <v>586</v>
      </c>
      <c r="AT754" t="s">
        <v>231</v>
      </c>
      <c r="AV754" t="s">
        <v>932</v>
      </c>
      <c r="AW754" t="s">
        <v>1056</v>
      </c>
      <c r="AX754" t="s">
        <v>223</v>
      </c>
      <c r="BA754" s="57">
        <v>46245.333333333336</v>
      </c>
      <c r="BB754" t="s">
        <v>6748</v>
      </c>
      <c r="BF754" s="6" t="e">
        <f t="shared" si="33"/>
        <v>#NUM!</v>
      </c>
      <c r="BG754" t="e">
        <f t="shared" si="34"/>
        <v>#NUM!</v>
      </c>
      <c r="BH754" t="e">
        <f t="shared" si="35"/>
        <v>#NUM!</v>
      </c>
      <c r="BI754" t="str">
        <f>VLOOKUP(H754,Sheet2!$A$1:$B$270,2,FALSE)</f>
        <v>MALANG</v>
      </c>
    </row>
    <row r="755" spans="1:61">
      <c r="A755">
        <v>754</v>
      </c>
      <c r="B755">
        <v>1002508367</v>
      </c>
      <c r="C755">
        <v>3</v>
      </c>
      <c r="D755" t="s">
        <v>59</v>
      </c>
      <c r="E755">
        <v>4</v>
      </c>
      <c r="F755" t="s">
        <v>243</v>
      </c>
      <c r="G755" t="s">
        <v>921</v>
      </c>
      <c r="H755" t="s">
        <v>922</v>
      </c>
      <c r="I755" t="s">
        <v>213</v>
      </c>
      <c r="J755" t="s">
        <v>214</v>
      </c>
      <c r="K755" t="s">
        <v>149</v>
      </c>
      <c r="M755" t="s">
        <v>1014</v>
      </c>
      <c r="N755" t="s">
        <v>216</v>
      </c>
      <c r="O755" s="57">
        <v>46238.583032407405</v>
      </c>
      <c r="P755" s="57">
        <v>46238.584201388891</v>
      </c>
      <c r="Q755">
        <v>69358328</v>
      </c>
      <c r="S755">
        <v>142164113603</v>
      </c>
      <c r="T755" t="s">
        <v>3126</v>
      </c>
      <c r="Z755">
        <v>110.3626</v>
      </c>
      <c r="AA755">
        <v>-7.5319611000000002</v>
      </c>
      <c r="AB755" t="s">
        <v>3127</v>
      </c>
      <c r="AC755" t="s">
        <v>292</v>
      </c>
      <c r="AO755" s="57">
        <v>46120.590613425928</v>
      </c>
      <c r="AR755" t="s">
        <v>6</v>
      </c>
      <c r="AS755" t="s">
        <v>220</v>
      </c>
      <c r="AT755" t="s">
        <v>231</v>
      </c>
      <c r="AV755" t="s">
        <v>1015</v>
      </c>
      <c r="AW755" t="s">
        <v>566</v>
      </c>
      <c r="AX755" t="s">
        <v>223</v>
      </c>
      <c r="BF755" s="6" t="e">
        <f t="shared" si="33"/>
        <v>#NUM!</v>
      </c>
      <c r="BG755" t="e">
        <f t="shared" si="34"/>
        <v>#NUM!</v>
      </c>
      <c r="BH755" t="e">
        <f t="shared" si="35"/>
        <v>#NUM!</v>
      </c>
      <c r="BI755" t="e">
        <f>VLOOKUP(H755,Sheet2!$A$1:$B$270,2,FALSE)</f>
        <v>#N/A</v>
      </c>
    </row>
    <row r="756" spans="1:61">
      <c r="A756">
        <v>755</v>
      </c>
      <c r="B756">
        <v>1002506073</v>
      </c>
      <c r="C756">
        <v>3</v>
      </c>
      <c r="D756" t="s">
        <v>49</v>
      </c>
      <c r="E756">
        <v>4</v>
      </c>
      <c r="F756" t="s">
        <v>253</v>
      </c>
      <c r="G756" t="s">
        <v>556</v>
      </c>
      <c r="H756" t="s">
        <v>1012</v>
      </c>
      <c r="I756" t="s">
        <v>213</v>
      </c>
      <c r="J756" t="s">
        <v>214</v>
      </c>
      <c r="K756" t="s">
        <v>149</v>
      </c>
      <c r="M756" t="s">
        <v>76</v>
      </c>
      <c r="N756" t="s">
        <v>216</v>
      </c>
      <c r="O756" s="57">
        <v>46237.555289351854</v>
      </c>
      <c r="P756" s="57">
        <v>46237.809537037036</v>
      </c>
      <c r="Q756">
        <v>69355738</v>
      </c>
      <c r="S756">
        <v>146284108497</v>
      </c>
      <c r="T756" t="s">
        <v>1210</v>
      </c>
      <c r="U756" t="s">
        <v>3128</v>
      </c>
      <c r="V756" t="s">
        <v>3129</v>
      </c>
      <c r="Z756">
        <v>109.051605</v>
      </c>
      <c r="AA756">
        <v>-6.873977</v>
      </c>
      <c r="AB756" t="s">
        <v>1239</v>
      </c>
      <c r="AC756" t="s">
        <v>292</v>
      </c>
      <c r="AL756" t="s">
        <v>218</v>
      </c>
      <c r="AM756" t="s">
        <v>3130</v>
      </c>
      <c r="AN756" t="s">
        <v>6</v>
      </c>
      <c r="AO756" s="57">
        <v>46089.559490740743</v>
      </c>
      <c r="AR756" t="s">
        <v>219</v>
      </c>
      <c r="AS756" t="s">
        <v>220</v>
      </c>
      <c r="AT756" t="s">
        <v>231</v>
      </c>
      <c r="AU756">
        <v>20260803</v>
      </c>
      <c r="AV756" t="s">
        <v>222</v>
      </c>
      <c r="AW756" t="s">
        <v>566</v>
      </c>
      <c r="AX756" t="s">
        <v>223</v>
      </c>
      <c r="BA756" s="57">
        <v>46237.291666666664</v>
      </c>
      <c r="BB756" t="s">
        <v>3130</v>
      </c>
      <c r="BC756">
        <v>2026</v>
      </c>
      <c r="BD756">
        <v>8</v>
      </c>
      <c r="BE756">
        <v>3</v>
      </c>
      <c r="BF756" s="6">
        <f t="shared" si="33"/>
        <v>46237</v>
      </c>
      <c r="BG756">
        <f t="shared" si="34"/>
        <v>-0.29166666666424135</v>
      </c>
      <c r="BH756" t="str">
        <f t="shared" si="35"/>
        <v>COMPLY</v>
      </c>
      <c r="BI756" t="e">
        <f>VLOOKUP(H756,Sheet2!$A$1:$B$270,2,FALSE)</f>
        <v>#N/A</v>
      </c>
    </row>
    <row r="757" spans="1:61">
      <c r="A757">
        <v>756</v>
      </c>
      <c r="B757">
        <v>1002505710</v>
      </c>
      <c r="C757">
        <v>3</v>
      </c>
      <c r="D757" t="s">
        <v>59</v>
      </c>
      <c r="E757">
        <v>4</v>
      </c>
      <c r="F757" t="s">
        <v>573</v>
      </c>
      <c r="G757" t="s">
        <v>623</v>
      </c>
      <c r="H757" t="s">
        <v>624</v>
      </c>
      <c r="I757" t="s">
        <v>213</v>
      </c>
      <c r="J757" t="s">
        <v>214</v>
      </c>
      <c r="K757" t="s">
        <v>149</v>
      </c>
      <c r="L757" t="s">
        <v>215</v>
      </c>
      <c r="M757" t="s">
        <v>76</v>
      </c>
      <c r="N757" t="s">
        <v>216</v>
      </c>
      <c r="O757" s="57">
        <v>46237.4221875</v>
      </c>
      <c r="P757" s="57">
        <v>46237.718194444446</v>
      </c>
      <c r="Q757">
        <v>69357303</v>
      </c>
      <c r="S757">
        <v>146130138354</v>
      </c>
      <c r="T757" t="s">
        <v>3131</v>
      </c>
      <c r="U757" t="s">
        <v>3132</v>
      </c>
      <c r="V757" t="s">
        <v>3133</v>
      </c>
      <c r="Z757">
        <v>110.39970819</v>
      </c>
      <c r="AA757">
        <v>-7.7535689290000001</v>
      </c>
      <c r="AB757" t="s">
        <v>3134</v>
      </c>
      <c r="AC757" t="s">
        <v>237</v>
      </c>
      <c r="AL757" t="s">
        <v>218</v>
      </c>
      <c r="AM757" t="s">
        <v>3135</v>
      </c>
      <c r="AN757" t="s">
        <v>6</v>
      </c>
      <c r="AO757" s="57">
        <v>46089.424085648148</v>
      </c>
      <c r="AP757" s="57">
        <v>46239.625</v>
      </c>
      <c r="AR757" t="s">
        <v>219</v>
      </c>
      <c r="AS757" t="s">
        <v>625</v>
      </c>
      <c r="AT757" t="s">
        <v>231</v>
      </c>
      <c r="AU757">
        <v>20260803</v>
      </c>
      <c r="AV757" t="s">
        <v>222</v>
      </c>
      <c r="AW757" t="s">
        <v>1018</v>
      </c>
      <c r="AX757" t="s">
        <v>223</v>
      </c>
      <c r="BA757" s="57">
        <v>46239.625</v>
      </c>
      <c r="BB757" t="s">
        <v>3135</v>
      </c>
      <c r="BC757">
        <v>2026</v>
      </c>
      <c r="BD757">
        <v>8</v>
      </c>
      <c r="BE757">
        <v>3</v>
      </c>
      <c r="BF757" s="6">
        <f t="shared" si="33"/>
        <v>46237</v>
      </c>
      <c r="BG757">
        <f t="shared" si="34"/>
        <v>-2.625</v>
      </c>
      <c r="BH757" t="str">
        <f t="shared" si="35"/>
        <v>COMPLY</v>
      </c>
      <c r="BI757" t="e">
        <f>VLOOKUP(H757,Sheet2!$A$1:$B$270,2,FALSE)</f>
        <v>#N/A</v>
      </c>
    </row>
    <row r="758" spans="1:61">
      <c r="A758">
        <v>757</v>
      </c>
      <c r="B758">
        <v>1002504474</v>
      </c>
      <c r="C758">
        <v>3</v>
      </c>
      <c r="D758" t="s">
        <v>34</v>
      </c>
      <c r="E758">
        <v>5</v>
      </c>
      <c r="F758" t="s">
        <v>580</v>
      </c>
      <c r="G758" t="s">
        <v>84</v>
      </c>
      <c r="H758" t="s">
        <v>538</v>
      </c>
      <c r="I758" t="s">
        <v>213</v>
      </c>
      <c r="J758" t="s">
        <v>214</v>
      </c>
      <c r="K758" t="s">
        <v>149</v>
      </c>
      <c r="M758" t="s">
        <v>76</v>
      </c>
      <c r="N758" t="s">
        <v>216</v>
      </c>
      <c r="O758" s="57">
        <v>46235.496539351851</v>
      </c>
      <c r="P758" s="57">
        <v>46236.48909722222</v>
      </c>
      <c r="Q758">
        <v>69349184</v>
      </c>
      <c r="S758">
        <v>172426206472</v>
      </c>
      <c r="T758" t="s">
        <v>1147</v>
      </c>
      <c r="U758" t="s">
        <v>3136</v>
      </c>
      <c r="V758" t="s">
        <v>3137</v>
      </c>
      <c r="Z758">
        <v>115.03358028836</v>
      </c>
      <c r="AA758">
        <v>-8.1555806872343695</v>
      </c>
      <c r="AB758" t="s">
        <v>1143</v>
      </c>
      <c r="AC758" t="s">
        <v>230</v>
      </c>
      <c r="AL758" t="s">
        <v>218</v>
      </c>
      <c r="AM758" t="s">
        <v>3138</v>
      </c>
      <c r="AN758" t="s">
        <v>6</v>
      </c>
      <c r="AO758" s="57">
        <v>46030.506851851853</v>
      </c>
      <c r="AR758" t="s">
        <v>219</v>
      </c>
      <c r="AS758" t="s">
        <v>220</v>
      </c>
      <c r="AT758" t="s">
        <v>221</v>
      </c>
      <c r="AU758">
        <v>20260802</v>
      </c>
      <c r="AV758" t="s">
        <v>222</v>
      </c>
      <c r="AW758" t="s">
        <v>565</v>
      </c>
      <c r="AX758" t="s">
        <v>223</v>
      </c>
      <c r="BA758" s="57">
        <v>46235.291666666664</v>
      </c>
      <c r="BB758" t="s">
        <v>3138</v>
      </c>
      <c r="BC758">
        <v>2026</v>
      </c>
      <c r="BD758">
        <v>8</v>
      </c>
      <c r="BE758">
        <v>2</v>
      </c>
      <c r="BF758" s="6">
        <f t="shared" si="33"/>
        <v>46236</v>
      </c>
      <c r="BG758">
        <f t="shared" si="34"/>
        <v>0.70833333333575865</v>
      </c>
      <c r="BH758" t="str">
        <f t="shared" si="35"/>
        <v>COMPLY</v>
      </c>
      <c r="BI758" t="str">
        <f>VLOOKUP(H758,Sheet2!$A$1:$B$270,2,FALSE)</f>
        <v>SINGARAJA</v>
      </c>
    </row>
    <row r="759" spans="1:61">
      <c r="A759">
        <v>758</v>
      </c>
      <c r="B759">
        <v>1002509852</v>
      </c>
      <c r="C759">
        <v>3</v>
      </c>
      <c r="D759" t="s">
        <v>59</v>
      </c>
      <c r="E759">
        <v>4</v>
      </c>
      <c r="F759" t="s">
        <v>243</v>
      </c>
      <c r="G759" t="s">
        <v>921</v>
      </c>
      <c r="H759" t="s">
        <v>946</v>
      </c>
      <c r="I759" t="s">
        <v>213</v>
      </c>
      <c r="J759" t="s">
        <v>214</v>
      </c>
      <c r="K759" t="s">
        <v>149</v>
      </c>
      <c r="M759" t="s">
        <v>1133</v>
      </c>
      <c r="N759" t="s">
        <v>216</v>
      </c>
      <c r="O759" s="57">
        <v>46239.413842592592</v>
      </c>
      <c r="P759" s="57">
        <v>46239.555798611109</v>
      </c>
      <c r="Q759">
        <v>69358850</v>
      </c>
      <c r="S759">
        <v>142164113620</v>
      </c>
      <c r="T759" t="s">
        <v>3139</v>
      </c>
      <c r="U759" t="s">
        <v>3140</v>
      </c>
      <c r="V759" t="s">
        <v>3141</v>
      </c>
      <c r="Z759">
        <v>110.3618694</v>
      </c>
      <c r="AA759">
        <v>-7.5320916999999996</v>
      </c>
      <c r="AB759" t="s">
        <v>3142</v>
      </c>
      <c r="AC759" t="s">
        <v>292</v>
      </c>
      <c r="AL759" t="s">
        <v>218</v>
      </c>
      <c r="AM759" t="s">
        <v>3143</v>
      </c>
      <c r="AN759" t="s">
        <v>6</v>
      </c>
      <c r="AO759" s="57">
        <v>46150.423564814817</v>
      </c>
      <c r="AP759" s="57">
        <v>46240</v>
      </c>
      <c r="AR759" t="s">
        <v>6</v>
      </c>
      <c r="AS759" t="s">
        <v>921</v>
      </c>
      <c r="AT759" t="s">
        <v>231</v>
      </c>
      <c r="AV759" t="s">
        <v>3144</v>
      </c>
      <c r="AW759" t="s">
        <v>606</v>
      </c>
      <c r="AX759" t="s">
        <v>223</v>
      </c>
      <c r="BA759" s="57">
        <v>46240.625</v>
      </c>
      <c r="BB759" t="s">
        <v>3143</v>
      </c>
      <c r="BF759" s="6" t="e">
        <f t="shared" si="33"/>
        <v>#NUM!</v>
      </c>
      <c r="BG759" t="e">
        <f t="shared" si="34"/>
        <v>#NUM!</v>
      </c>
      <c r="BH759" t="e">
        <f t="shared" si="35"/>
        <v>#NUM!</v>
      </c>
      <c r="BI759" t="e">
        <f>VLOOKUP(H759,Sheet2!$A$1:$B$270,2,FALSE)</f>
        <v>#N/A</v>
      </c>
    </row>
    <row r="760" spans="1:61">
      <c r="A760">
        <v>759</v>
      </c>
      <c r="B760">
        <v>1002516002</v>
      </c>
      <c r="C760">
        <v>3</v>
      </c>
      <c r="D760" t="s">
        <v>49</v>
      </c>
      <c r="E760">
        <v>4</v>
      </c>
      <c r="F760" t="s">
        <v>247</v>
      </c>
      <c r="G760" t="s">
        <v>326</v>
      </c>
      <c r="H760" t="s">
        <v>646</v>
      </c>
      <c r="I760" t="s">
        <v>213</v>
      </c>
      <c r="J760" t="s">
        <v>214</v>
      </c>
      <c r="K760" t="s">
        <v>149</v>
      </c>
      <c r="L760" t="s">
        <v>215</v>
      </c>
      <c r="M760" t="s">
        <v>971</v>
      </c>
      <c r="N760" t="s">
        <v>216</v>
      </c>
      <c r="O760" s="57">
        <v>46242.585381944446</v>
      </c>
      <c r="P760" s="57">
        <v>46244.446932870371</v>
      </c>
      <c r="Q760">
        <v>69361493</v>
      </c>
      <c r="S760">
        <v>141459107617</v>
      </c>
      <c r="T760" t="s">
        <v>5564</v>
      </c>
      <c r="U760" t="s">
        <v>5565</v>
      </c>
      <c r="V760" t="s">
        <v>5566</v>
      </c>
      <c r="Z760">
        <v>110.28978634625599</v>
      </c>
      <c r="AA760">
        <v>-7.30687604846403</v>
      </c>
      <c r="AB760" t="s">
        <v>5567</v>
      </c>
      <c r="AC760" t="s">
        <v>217</v>
      </c>
      <c r="AL760" t="s">
        <v>218</v>
      </c>
      <c r="AM760" t="s">
        <v>5568</v>
      </c>
      <c r="AN760" t="s">
        <v>6</v>
      </c>
      <c r="AO760" s="57">
        <v>46242.590624999997</v>
      </c>
      <c r="AP760" s="57">
        <v>46243.541666666664</v>
      </c>
      <c r="AQ760" t="s">
        <v>249</v>
      </c>
      <c r="AR760" t="s">
        <v>12</v>
      </c>
      <c r="AS760" t="s">
        <v>613</v>
      </c>
      <c r="AT760" t="s">
        <v>231</v>
      </c>
      <c r="AV760" t="s">
        <v>950</v>
      </c>
      <c r="AW760" t="s">
        <v>1058</v>
      </c>
      <c r="AX760" t="s">
        <v>223</v>
      </c>
      <c r="BA760" s="57">
        <v>46243.541666666664</v>
      </c>
      <c r="BB760" t="s">
        <v>5568</v>
      </c>
      <c r="BF760" s="6" t="e">
        <f t="shared" si="33"/>
        <v>#NUM!</v>
      </c>
      <c r="BG760" t="e">
        <f t="shared" si="34"/>
        <v>#NUM!</v>
      </c>
      <c r="BH760" t="e">
        <f t="shared" si="35"/>
        <v>#NUM!</v>
      </c>
      <c r="BI760" t="e">
        <f>VLOOKUP(H760,Sheet2!$A$1:$B$270,2,FALSE)</f>
        <v>#N/A</v>
      </c>
    </row>
    <row r="761" spans="1:61">
      <c r="A761">
        <v>760</v>
      </c>
      <c r="B761">
        <v>1002512264</v>
      </c>
      <c r="C761">
        <v>3</v>
      </c>
      <c r="D761" t="s">
        <v>49</v>
      </c>
      <c r="E761">
        <v>4</v>
      </c>
      <c r="F761" t="s">
        <v>253</v>
      </c>
      <c r="G761" t="s">
        <v>556</v>
      </c>
      <c r="H761" t="s">
        <v>563</v>
      </c>
      <c r="I761" t="s">
        <v>213</v>
      </c>
      <c r="J761" t="s">
        <v>214</v>
      </c>
      <c r="K761" t="s">
        <v>149</v>
      </c>
      <c r="M761" t="s">
        <v>76</v>
      </c>
      <c r="N761" t="s">
        <v>216</v>
      </c>
      <c r="O761" s="57">
        <v>46240.532060185185</v>
      </c>
      <c r="P761" s="57">
        <v>46240.573495370372</v>
      </c>
      <c r="Q761">
        <v>69359036</v>
      </c>
      <c r="S761">
        <v>146281107950</v>
      </c>
      <c r="T761" t="s">
        <v>3145</v>
      </c>
      <c r="U761" t="s">
        <v>3146</v>
      </c>
      <c r="V761" t="s">
        <v>3147</v>
      </c>
      <c r="Z761">
        <v>108.990334</v>
      </c>
      <c r="AA761">
        <v>-7.269749</v>
      </c>
      <c r="AB761" t="s">
        <v>3148</v>
      </c>
      <c r="AC761" t="s">
        <v>292</v>
      </c>
      <c r="AL761" t="s">
        <v>218</v>
      </c>
      <c r="AM761" t="s">
        <v>3149</v>
      </c>
      <c r="AN761" t="s">
        <v>6</v>
      </c>
      <c r="AO761" s="57">
        <v>46181.538668981484</v>
      </c>
      <c r="AR761" t="s">
        <v>219</v>
      </c>
      <c r="AS761" t="s">
        <v>564</v>
      </c>
      <c r="AT761" t="s">
        <v>231</v>
      </c>
      <c r="AU761">
        <v>20260806</v>
      </c>
      <c r="AV761" t="s">
        <v>222</v>
      </c>
      <c r="AW761" t="s">
        <v>566</v>
      </c>
      <c r="AX761" t="s">
        <v>223</v>
      </c>
      <c r="BA761" s="57">
        <v>46240.291666666664</v>
      </c>
      <c r="BB761" t="s">
        <v>3149</v>
      </c>
      <c r="BC761">
        <v>2026</v>
      </c>
      <c r="BD761">
        <v>8</v>
      </c>
      <c r="BE761">
        <v>6</v>
      </c>
      <c r="BF761" s="6">
        <f t="shared" si="33"/>
        <v>46240</v>
      </c>
      <c r="BG761">
        <f t="shared" si="34"/>
        <v>-0.29166666666424135</v>
      </c>
      <c r="BH761" t="str">
        <f t="shared" si="35"/>
        <v>COMPLY</v>
      </c>
      <c r="BI761" t="e">
        <f>VLOOKUP(H761,Sheet2!$A$1:$B$270,2,FALSE)</f>
        <v>#N/A</v>
      </c>
    </row>
    <row r="762" spans="1:61">
      <c r="A762">
        <v>761</v>
      </c>
      <c r="B762">
        <v>1002504696</v>
      </c>
      <c r="C762">
        <v>3</v>
      </c>
      <c r="D762" t="s">
        <v>45</v>
      </c>
      <c r="E762">
        <v>5</v>
      </c>
      <c r="F762" t="s">
        <v>211</v>
      </c>
      <c r="G762" t="s">
        <v>112</v>
      </c>
      <c r="H762" t="s">
        <v>244</v>
      </c>
      <c r="I762" t="s">
        <v>213</v>
      </c>
      <c r="J762" t="s">
        <v>214</v>
      </c>
      <c r="K762" t="s">
        <v>149</v>
      </c>
      <c r="L762" t="s">
        <v>215</v>
      </c>
      <c r="M762" t="s">
        <v>582</v>
      </c>
      <c r="N762" t="s">
        <v>216</v>
      </c>
      <c r="O762" s="57">
        <v>46235.633287037039</v>
      </c>
      <c r="P762" s="57">
        <v>46237.545370370368</v>
      </c>
      <c r="Q762">
        <v>69356809</v>
      </c>
      <c r="S762">
        <v>172605804058</v>
      </c>
      <c r="T762" t="s">
        <v>1903</v>
      </c>
      <c r="U762" t="s">
        <v>3150</v>
      </c>
      <c r="V762" t="s">
        <v>3151</v>
      </c>
      <c r="Z762">
        <v>116.16481829999999</v>
      </c>
      <c r="AA762">
        <v>-8.5739798</v>
      </c>
      <c r="AB762" t="s">
        <v>1906</v>
      </c>
      <c r="AC762" t="s">
        <v>237</v>
      </c>
      <c r="AL762" t="s">
        <v>218</v>
      </c>
      <c r="AM762" t="s">
        <v>3152</v>
      </c>
      <c r="AN762" t="s">
        <v>6</v>
      </c>
      <c r="AO762" s="57">
        <v>46030.642418981479</v>
      </c>
      <c r="AP762" s="57">
        <v>46236.541666666664</v>
      </c>
      <c r="AR762" t="s">
        <v>14</v>
      </c>
      <c r="AS762" t="s">
        <v>220</v>
      </c>
      <c r="AT762" t="s">
        <v>231</v>
      </c>
      <c r="AV762" t="s">
        <v>3153</v>
      </c>
      <c r="AW762" t="s">
        <v>959</v>
      </c>
      <c r="AX762" t="s">
        <v>223</v>
      </c>
      <c r="BA762" s="57">
        <v>46236.541666666664</v>
      </c>
      <c r="BB762" t="s">
        <v>3152</v>
      </c>
      <c r="BF762" s="6" t="e">
        <f t="shared" si="33"/>
        <v>#NUM!</v>
      </c>
      <c r="BG762" t="e">
        <f t="shared" si="34"/>
        <v>#NUM!</v>
      </c>
      <c r="BH762" t="e">
        <f t="shared" si="35"/>
        <v>#NUM!</v>
      </c>
      <c r="BI762" t="str">
        <f>VLOOKUP(H762,Sheet2!$A$1:$B$270,2,FALSE)</f>
        <v>MATARAM</v>
      </c>
    </row>
    <row r="763" spans="1:61">
      <c r="A763">
        <v>762</v>
      </c>
      <c r="B763">
        <v>1002515622</v>
      </c>
      <c r="C763">
        <v>3</v>
      </c>
      <c r="D763" t="s">
        <v>45</v>
      </c>
      <c r="E763">
        <v>5</v>
      </c>
      <c r="F763" t="s">
        <v>211</v>
      </c>
      <c r="G763" t="s">
        <v>110</v>
      </c>
      <c r="H763" t="s">
        <v>481</v>
      </c>
      <c r="I763" t="s">
        <v>213</v>
      </c>
      <c r="J763" t="s">
        <v>214</v>
      </c>
      <c r="K763" t="s">
        <v>149</v>
      </c>
      <c r="M763" t="s">
        <v>76</v>
      </c>
      <c r="N763" t="s">
        <v>216</v>
      </c>
      <c r="O763" s="57">
        <v>46242.382604166669</v>
      </c>
      <c r="P763" s="57">
        <v>46242.42287037037</v>
      </c>
      <c r="Q763">
        <v>69357823</v>
      </c>
      <c r="S763">
        <v>172617203049</v>
      </c>
      <c r="T763" t="s">
        <v>1422</v>
      </c>
      <c r="U763" t="s">
        <v>5569</v>
      </c>
      <c r="V763" t="s">
        <v>5570</v>
      </c>
      <c r="Z763">
        <v>118.63373615789099</v>
      </c>
      <c r="AA763">
        <v>-8.5083441405269493</v>
      </c>
      <c r="AB763" t="s">
        <v>1425</v>
      </c>
      <c r="AC763" t="s">
        <v>217</v>
      </c>
      <c r="AL763" t="s">
        <v>218</v>
      </c>
      <c r="AM763" t="s">
        <v>2970</v>
      </c>
      <c r="AN763" t="s">
        <v>6</v>
      </c>
      <c r="AO763" s="57">
        <v>46242.39266203704</v>
      </c>
      <c r="AR763" t="s">
        <v>219</v>
      </c>
      <c r="AS763" t="s">
        <v>988</v>
      </c>
      <c r="AT763" t="s">
        <v>221</v>
      </c>
      <c r="AU763">
        <v>20260808</v>
      </c>
      <c r="AV763" t="s">
        <v>222</v>
      </c>
      <c r="AW763" t="s">
        <v>618</v>
      </c>
      <c r="AX763" t="s">
        <v>223</v>
      </c>
      <c r="BA763" s="57">
        <v>46242.291666666664</v>
      </c>
      <c r="BB763" t="s">
        <v>2970</v>
      </c>
      <c r="BC763">
        <v>2026</v>
      </c>
      <c r="BD763">
        <v>8</v>
      </c>
      <c r="BE763">
        <v>8</v>
      </c>
      <c r="BF763" s="6">
        <f t="shared" si="33"/>
        <v>46242</v>
      </c>
      <c r="BG763">
        <f t="shared" si="34"/>
        <v>-0.29166666666424135</v>
      </c>
      <c r="BH763" t="str">
        <f t="shared" si="35"/>
        <v>COMPLY</v>
      </c>
      <c r="BI763" t="str">
        <f>VLOOKUP(H763,Sheet2!$A$1:$B$270,2,FALSE)</f>
        <v>BIMA</v>
      </c>
    </row>
    <row r="764" spans="1:61">
      <c r="A764">
        <v>763</v>
      </c>
      <c r="B764">
        <v>1002513622</v>
      </c>
      <c r="C764">
        <v>3</v>
      </c>
      <c r="D764" t="s">
        <v>38</v>
      </c>
      <c r="E764">
        <v>5</v>
      </c>
      <c r="F764" t="s">
        <v>251</v>
      </c>
      <c r="G764" t="s">
        <v>91</v>
      </c>
      <c r="H764" t="s">
        <v>400</v>
      </c>
      <c r="I764" t="s">
        <v>213</v>
      </c>
      <c r="J764" t="s">
        <v>214</v>
      </c>
      <c r="K764" t="s">
        <v>149</v>
      </c>
      <c r="L764" t="s">
        <v>215</v>
      </c>
      <c r="M764" t="s">
        <v>288</v>
      </c>
      <c r="N764" t="s">
        <v>216</v>
      </c>
      <c r="O764" s="57">
        <v>46241.315925925926</v>
      </c>
      <c r="P764" s="57">
        <v>46242.269606481481</v>
      </c>
      <c r="Q764">
        <v>69360378</v>
      </c>
      <c r="S764">
        <v>152703903454</v>
      </c>
      <c r="T764" t="s">
        <v>5571</v>
      </c>
      <c r="U764" t="s">
        <v>5572</v>
      </c>
      <c r="V764" t="s">
        <v>5573</v>
      </c>
      <c r="Z764">
        <v>112.610063</v>
      </c>
      <c r="AA764">
        <v>-7.9408779999999899</v>
      </c>
      <c r="AB764" t="s">
        <v>5574</v>
      </c>
      <c r="AC764" t="s">
        <v>237</v>
      </c>
      <c r="AL764" t="s">
        <v>218</v>
      </c>
      <c r="AM764" t="s">
        <v>5575</v>
      </c>
      <c r="AN764" t="s">
        <v>6</v>
      </c>
      <c r="AO764" s="57">
        <v>46211.31927083333</v>
      </c>
      <c r="AP764" s="57">
        <v>46242.333333333336</v>
      </c>
      <c r="AR764" t="s">
        <v>241</v>
      </c>
      <c r="AS764" t="s">
        <v>586</v>
      </c>
      <c r="AT764" t="s">
        <v>231</v>
      </c>
      <c r="AV764" t="s">
        <v>4543</v>
      </c>
      <c r="AW764" t="s">
        <v>1056</v>
      </c>
      <c r="AX764" t="s">
        <v>223</v>
      </c>
      <c r="BA764" s="57">
        <v>46242.333333333336</v>
      </c>
      <c r="BB764" t="s">
        <v>5575</v>
      </c>
      <c r="BF764" s="6" t="e">
        <f t="shared" si="33"/>
        <v>#NUM!</v>
      </c>
      <c r="BG764" t="e">
        <f t="shared" si="34"/>
        <v>#NUM!</v>
      </c>
      <c r="BH764" t="e">
        <f t="shared" si="35"/>
        <v>#NUM!</v>
      </c>
      <c r="BI764" t="str">
        <f>VLOOKUP(H764,Sheet2!$A$1:$B$270,2,FALSE)</f>
        <v>MALANG</v>
      </c>
    </row>
    <row r="765" spans="1:61">
      <c r="A765">
        <v>764</v>
      </c>
      <c r="B765">
        <v>1002505697</v>
      </c>
      <c r="C765">
        <v>3</v>
      </c>
      <c r="D765" t="s">
        <v>38</v>
      </c>
      <c r="E765">
        <v>5</v>
      </c>
      <c r="F765" t="s">
        <v>92</v>
      </c>
      <c r="G765" t="s">
        <v>95</v>
      </c>
      <c r="H765" t="s">
        <v>363</v>
      </c>
      <c r="I765" t="s">
        <v>213</v>
      </c>
      <c r="J765" t="s">
        <v>214</v>
      </c>
      <c r="K765" t="s">
        <v>149</v>
      </c>
      <c r="L765" t="s">
        <v>215</v>
      </c>
      <c r="M765" t="s">
        <v>76</v>
      </c>
      <c r="N765" t="s">
        <v>216</v>
      </c>
      <c r="O765" s="57">
        <v>46237.41810185185</v>
      </c>
      <c r="P765" s="57">
        <v>46239.663472222222</v>
      </c>
      <c r="Q765">
        <v>69357298</v>
      </c>
      <c r="S765">
        <v>152607221758</v>
      </c>
      <c r="T765" t="s">
        <v>3154</v>
      </c>
      <c r="U765" t="s">
        <v>3155</v>
      </c>
      <c r="V765" t="s">
        <v>3156</v>
      </c>
      <c r="Z765">
        <v>111.112409457564</v>
      </c>
      <c r="AA765">
        <v>-8.1950832134515696</v>
      </c>
      <c r="AB765" t="s">
        <v>3157</v>
      </c>
      <c r="AC765" t="s">
        <v>217</v>
      </c>
      <c r="AL765" t="s">
        <v>218</v>
      </c>
      <c r="AM765" t="s">
        <v>3158</v>
      </c>
      <c r="AN765" t="s">
        <v>6</v>
      </c>
      <c r="AO765" s="57">
        <v>46089.424085648148</v>
      </c>
      <c r="AP765" s="57">
        <v>46240.333333333336</v>
      </c>
      <c r="AR765" t="s">
        <v>219</v>
      </c>
      <c r="AS765" t="s">
        <v>698</v>
      </c>
      <c r="AT765" t="s">
        <v>231</v>
      </c>
      <c r="AU765">
        <v>20260805</v>
      </c>
      <c r="AV765" t="s">
        <v>222</v>
      </c>
      <c r="AW765" t="s">
        <v>1061</v>
      </c>
      <c r="AX765" t="s">
        <v>223</v>
      </c>
      <c r="BA765" s="57">
        <v>46240.333333333336</v>
      </c>
      <c r="BB765" t="s">
        <v>3158</v>
      </c>
      <c r="BC765">
        <v>2026</v>
      </c>
      <c r="BD765">
        <v>8</v>
      </c>
      <c r="BE765">
        <v>5</v>
      </c>
      <c r="BF765" s="6">
        <f t="shared" si="33"/>
        <v>46239</v>
      </c>
      <c r="BG765">
        <f t="shared" si="34"/>
        <v>-1.3333333333357587</v>
      </c>
      <c r="BH765" t="str">
        <f t="shared" si="35"/>
        <v>COMPLY</v>
      </c>
      <c r="BI765" t="str">
        <f>VLOOKUP(H765,Sheet2!$A$1:$B$270,2,FALSE)</f>
        <v>PONOROGO</v>
      </c>
    </row>
    <row r="766" spans="1:61">
      <c r="A766">
        <v>765</v>
      </c>
      <c r="B766">
        <v>1002515703</v>
      </c>
      <c r="C766">
        <v>3</v>
      </c>
      <c r="D766" t="s">
        <v>51</v>
      </c>
      <c r="E766">
        <v>4</v>
      </c>
      <c r="F766" t="s">
        <v>275</v>
      </c>
      <c r="G766" t="s">
        <v>575</v>
      </c>
      <c r="H766" t="s">
        <v>1096</v>
      </c>
      <c r="I766" t="s">
        <v>213</v>
      </c>
      <c r="J766" t="s">
        <v>214</v>
      </c>
      <c r="K766" t="s">
        <v>149</v>
      </c>
      <c r="L766" t="s">
        <v>215</v>
      </c>
      <c r="M766" t="s">
        <v>76</v>
      </c>
      <c r="N766" t="s">
        <v>216</v>
      </c>
      <c r="O766" s="57">
        <v>46242.424259259256</v>
      </c>
      <c r="P766" s="57">
        <v>46243.809386574074</v>
      </c>
      <c r="Q766">
        <v>69361301</v>
      </c>
      <c r="S766">
        <v>142521103421</v>
      </c>
      <c r="T766" t="s">
        <v>5576</v>
      </c>
      <c r="U766" t="s">
        <v>4061</v>
      </c>
      <c r="V766" t="s">
        <v>5577</v>
      </c>
      <c r="Z766">
        <v>110.781368</v>
      </c>
      <c r="AA766">
        <v>-7.0262019999999996</v>
      </c>
      <c r="AB766" t="s">
        <v>5578</v>
      </c>
      <c r="AC766" t="s">
        <v>237</v>
      </c>
      <c r="AL766" t="s">
        <v>218</v>
      </c>
      <c r="AM766" t="s">
        <v>5579</v>
      </c>
      <c r="AN766" t="s">
        <v>6</v>
      </c>
      <c r="AO766" s="57">
        <v>46242.434189814812</v>
      </c>
      <c r="AP766" s="57">
        <v>46243.333333333336</v>
      </c>
      <c r="AR766" t="s">
        <v>219</v>
      </c>
      <c r="AS766" t="s">
        <v>615</v>
      </c>
      <c r="AT766" t="s">
        <v>231</v>
      </c>
      <c r="AU766">
        <v>20260809</v>
      </c>
      <c r="AV766" t="s">
        <v>222</v>
      </c>
      <c r="AW766" t="s">
        <v>1056</v>
      </c>
      <c r="AX766" t="s">
        <v>223</v>
      </c>
      <c r="BA766" s="57">
        <v>46243.333333333336</v>
      </c>
      <c r="BB766" t="s">
        <v>5579</v>
      </c>
      <c r="BC766">
        <v>2026</v>
      </c>
      <c r="BD766">
        <v>8</v>
      </c>
      <c r="BE766">
        <v>9</v>
      </c>
      <c r="BF766" s="6">
        <f t="shared" si="33"/>
        <v>46243</v>
      </c>
      <c r="BG766">
        <f t="shared" si="34"/>
        <v>-0.33333333333575865</v>
      </c>
      <c r="BH766" t="str">
        <f t="shared" si="35"/>
        <v>COMPLY</v>
      </c>
      <c r="BI766" t="e">
        <f>VLOOKUP(H766,Sheet2!$A$1:$B$270,2,FALSE)</f>
        <v>#N/A</v>
      </c>
    </row>
    <row r="767" spans="1:61">
      <c r="A767">
        <v>766</v>
      </c>
      <c r="B767">
        <v>1002505718</v>
      </c>
      <c r="C767">
        <v>3</v>
      </c>
      <c r="D767" t="s">
        <v>49</v>
      </c>
      <c r="E767">
        <v>4</v>
      </c>
      <c r="F767" t="s">
        <v>247</v>
      </c>
      <c r="G767" t="s">
        <v>248</v>
      </c>
      <c r="H767" t="s">
        <v>645</v>
      </c>
      <c r="I767" t="s">
        <v>213</v>
      </c>
      <c r="J767" t="s">
        <v>214</v>
      </c>
      <c r="K767" t="s">
        <v>149</v>
      </c>
      <c r="L767" t="s">
        <v>215</v>
      </c>
      <c r="M767" t="s">
        <v>76</v>
      </c>
      <c r="N767" t="s">
        <v>216</v>
      </c>
      <c r="O767" s="57">
        <v>46237.42428240741</v>
      </c>
      <c r="P767" s="57">
        <v>46237.881631944445</v>
      </c>
      <c r="Q767">
        <v>69357281</v>
      </c>
      <c r="S767">
        <v>143424113131</v>
      </c>
      <c r="T767" t="s">
        <v>2612</v>
      </c>
      <c r="U767" t="s">
        <v>3159</v>
      </c>
      <c r="V767" t="s">
        <v>3160</v>
      </c>
      <c r="Z767">
        <v>110.498783066868</v>
      </c>
      <c r="AA767">
        <v>-6.9695595378794</v>
      </c>
      <c r="AB767" t="s">
        <v>3161</v>
      </c>
      <c r="AC767" t="s">
        <v>217</v>
      </c>
      <c r="AL767" t="s">
        <v>218</v>
      </c>
      <c r="AM767" t="s">
        <v>3162</v>
      </c>
      <c r="AN767" t="s">
        <v>6</v>
      </c>
      <c r="AO767" s="57">
        <v>46089.444699074076</v>
      </c>
      <c r="AP767" s="57">
        <v>46238.541666666664</v>
      </c>
      <c r="AR767" t="s">
        <v>219</v>
      </c>
      <c r="AS767" t="s">
        <v>634</v>
      </c>
      <c r="AT767" t="s">
        <v>231</v>
      </c>
      <c r="AU767">
        <v>20260803</v>
      </c>
      <c r="AV767" t="s">
        <v>222</v>
      </c>
      <c r="AW767" t="s">
        <v>1056</v>
      </c>
      <c r="AX767" t="s">
        <v>223</v>
      </c>
      <c r="BA767" s="57">
        <v>46238.541666666664</v>
      </c>
      <c r="BB767" t="s">
        <v>3162</v>
      </c>
      <c r="BC767">
        <v>2026</v>
      </c>
      <c r="BD767">
        <v>8</v>
      </c>
      <c r="BE767">
        <v>3</v>
      </c>
      <c r="BF767" s="6">
        <f t="shared" si="33"/>
        <v>46237</v>
      </c>
      <c r="BG767">
        <f t="shared" si="34"/>
        <v>-1.5416666666642413</v>
      </c>
      <c r="BH767" t="str">
        <f t="shared" si="35"/>
        <v>COMPLY</v>
      </c>
      <c r="BI767" t="e">
        <f>VLOOKUP(H767,Sheet2!$A$1:$B$270,2,FALSE)</f>
        <v>#N/A</v>
      </c>
    </row>
    <row r="768" spans="1:61">
      <c r="A768">
        <v>767</v>
      </c>
      <c r="B768">
        <v>1002507796</v>
      </c>
      <c r="C768">
        <v>3</v>
      </c>
      <c r="D768" t="s">
        <v>42</v>
      </c>
      <c r="E768">
        <v>5</v>
      </c>
      <c r="F768" t="s">
        <v>233</v>
      </c>
      <c r="G768" t="s">
        <v>101</v>
      </c>
      <c r="H768" t="s">
        <v>264</v>
      </c>
      <c r="I768" t="s">
        <v>213</v>
      </c>
      <c r="J768" t="s">
        <v>214</v>
      </c>
      <c r="K768" t="s">
        <v>149</v>
      </c>
      <c r="L768" t="s">
        <v>215</v>
      </c>
      <c r="M768" t="s">
        <v>76</v>
      </c>
      <c r="N768" t="s">
        <v>216</v>
      </c>
      <c r="O768" s="57">
        <v>46238.482592592591</v>
      </c>
      <c r="P768" s="57">
        <v>46239.821828703702</v>
      </c>
      <c r="Q768">
        <v>69358160</v>
      </c>
      <c r="S768">
        <v>152316231885</v>
      </c>
      <c r="T768" t="s">
        <v>3163</v>
      </c>
      <c r="U768" t="s">
        <v>3164</v>
      </c>
      <c r="V768" t="s">
        <v>3165</v>
      </c>
      <c r="Z768">
        <v>112.70518</v>
      </c>
      <c r="AA768">
        <v>-7.4449626999999996</v>
      </c>
      <c r="AB768" t="s">
        <v>3166</v>
      </c>
      <c r="AC768" t="s">
        <v>1059</v>
      </c>
      <c r="AL768" t="s">
        <v>218</v>
      </c>
      <c r="AM768" t="s">
        <v>3167</v>
      </c>
      <c r="AN768" t="s">
        <v>6</v>
      </c>
      <c r="AO768" s="57">
        <v>46120.48636574074</v>
      </c>
      <c r="AP768" s="57">
        <v>46239.333333333336</v>
      </c>
      <c r="AR768" t="s">
        <v>219</v>
      </c>
      <c r="AS768" t="s">
        <v>233</v>
      </c>
      <c r="AT768" t="s">
        <v>231</v>
      </c>
      <c r="AU768">
        <v>20260805</v>
      </c>
      <c r="AV768" t="s">
        <v>222</v>
      </c>
      <c r="AW768" t="s">
        <v>1067</v>
      </c>
      <c r="AX768" t="s">
        <v>223</v>
      </c>
      <c r="BA768" s="57">
        <v>46239.333333333336</v>
      </c>
      <c r="BB768" t="s">
        <v>3167</v>
      </c>
      <c r="BC768">
        <v>2026</v>
      </c>
      <c r="BD768">
        <v>8</v>
      </c>
      <c r="BE768">
        <v>5</v>
      </c>
      <c r="BF768" s="6">
        <f t="shared" si="33"/>
        <v>46239</v>
      </c>
      <c r="BG768">
        <f t="shared" si="34"/>
        <v>-0.33333333333575865</v>
      </c>
      <c r="BH768" t="str">
        <f t="shared" si="35"/>
        <v>COMPLY</v>
      </c>
      <c r="BI768" t="str">
        <f>VLOOKUP(H768,Sheet2!$A$1:$B$270,2,FALSE)</f>
        <v>SIDOARJO</v>
      </c>
    </row>
    <row r="769" spans="1:61">
      <c r="A769">
        <v>768</v>
      </c>
      <c r="B769">
        <v>1002515787</v>
      </c>
      <c r="C769">
        <v>3</v>
      </c>
      <c r="D769" t="s">
        <v>55</v>
      </c>
      <c r="E769">
        <v>5</v>
      </c>
      <c r="F769" t="s">
        <v>228</v>
      </c>
      <c r="G769" t="s">
        <v>127</v>
      </c>
      <c r="H769" t="s">
        <v>229</v>
      </c>
      <c r="I769" t="s">
        <v>213</v>
      </c>
      <c r="J769" t="s">
        <v>214</v>
      </c>
      <c r="K769" t="s">
        <v>149</v>
      </c>
      <c r="L769" t="s">
        <v>215</v>
      </c>
      <c r="M769" t="s">
        <v>76</v>
      </c>
      <c r="N769" t="s">
        <v>216</v>
      </c>
      <c r="O769" s="57">
        <v>46242.466620370367</v>
      </c>
      <c r="P769" s="57">
        <v>46243.888437499998</v>
      </c>
      <c r="Q769">
        <v>69361357</v>
      </c>
      <c r="S769">
        <v>152426928056</v>
      </c>
      <c r="T769" t="s">
        <v>5580</v>
      </c>
      <c r="U769" t="s">
        <v>5581</v>
      </c>
      <c r="V769" t="s">
        <v>5582</v>
      </c>
      <c r="Z769">
        <v>113.46332542598201</v>
      </c>
      <c r="AA769">
        <v>-7.1380190005300497</v>
      </c>
      <c r="AB769" t="s">
        <v>5583</v>
      </c>
      <c r="AC769" t="s">
        <v>217</v>
      </c>
      <c r="AL769" t="s">
        <v>218</v>
      </c>
      <c r="AM769" t="s">
        <v>5584</v>
      </c>
      <c r="AN769" t="s">
        <v>6</v>
      </c>
      <c r="AO769" s="57">
        <v>46242.476041666669</v>
      </c>
      <c r="AP769" s="57">
        <v>46243.333333333336</v>
      </c>
      <c r="AR769" t="s">
        <v>219</v>
      </c>
      <c r="AS769" t="s">
        <v>127</v>
      </c>
      <c r="AT769" t="s">
        <v>231</v>
      </c>
      <c r="AU769">
        <v>20260809</v>
      </c>
      <c r="AV769" t="s">
        <v>222</v>
      </c>
      <c r="AW769" t="s">
        <v>1067</v>
      </c>
      <c r="AX769" t="s">
        <v>223</v>
      </c>
      <c r="BA769" s="57">
        <v>46243.333333333336</v>
      </c>
      <c r="BB769" t="s">
        <v>5584</v>
      </c>
      <c r="BC769">
        <v>2026</v>
      </c>
      <c r="BD769">
        <v>8</v>
      </c>
      <c r="BE769">
        <v>9</v>
      </c>
      <c r="BF769" s="6">
        <f t="shared" si="33"/>
        <v>46243</v>
      </c>
      <c r="BG769">
        <f t="shared" si="34"/>
        <v>-0.33333333333575865</v>
      </c>
      <c r="BH769" t="str">
        <f t="shared" si="35"/>
        <v>COMPLY</v>
      </c>
      <c r="BI769" t="str">
        <f>VLOOKUP(H769,Sheet2!$A$1:$B$270,2,FALSE)</f>
        <v>MADURA</v>
      </c>
    </row>
    <row r="770" spans="1:61">
      <c r="A770">
        <v>769</v>
      </c>
      <c r="B770">
        <v>1002515802</v>
      </c>
      <c r="C770">
        <v>3</v>
      </c>
      <c r="D770" t="s">
        <v>38</v>
      </c>
      <c r="E770">
        <v>5</v>
      </c>
      <c r="F770" t="s">
        <v>90</v>
      </c>
      <c r="G770" t="s">
        <v>98</v>
      </c>
      <c r="H770" t="s">
        <v>303</v>
      </c>
      <c r="I770" t="s">
        <v>213</v>
      </c>
      <c r="J770" t="s">
        <v>214</v>
      </c>
      <c r="K770" t="s">
        <v>149</v>
      </c>
      <c r="L770" t="s">
        <v>215</v>
      </c>
      <c r="M770" t="s">
        <v>76</v>
      </c>
      <c r="N770" t="s">
        <v>216</v>
      </c>
      <c r="O770" s="57">
        <v>46242.472893518519</v>
      </c>
      <c r="P770" s="57">
        <v>46243.76121527778</v>
      </c>
      <c r="Q770">
        <v>69361366</v>
      </c>
      <c r="S770">
        <v>152606246405</v>
      </c>
      <c r="T770" t="s">
        <v>5585</v>
      </c>
      <c r="U770" t="s">
        <v>5586</v>
      </c>
      <c r="V770" t="s">
        <v>5587</v>
      </c>
      <c r="Z770">
        <v>111.912828133028</v>
      </c>
      <c r="AA770">
        <v>-8.0405224629432901</v>
      </c>
      <c r="AB770" t="s">
        <v>5588</v>
      </c>
      <c r="AC770" t="s">
        <v>237</v>
      </c>
      <c r="AL770" t="s">
        <v>218</v>
      </c>
      <c r="AM770" t="s">
        <v>5589</v>
      </c>
      <c r="AN770" t="s">
        <v>6</v>
      </c>
      <c r="AO770" s="57">
        <v>46242.476041666669</v>
      </c>
      <c r="AP770" s="57">
        <v>46243.333333333336</v>
      </c>
      <c r="AR770" t="s">
        <v>219</v>
      </c>
      <c r="AS770" t="s">
        <v>98</v>
      </c>
      <c r="AT770" t="s">
        <v>231</v>
      </c>
      <c r="AU770">
        <v>20260809</v>
      </c>
      <c r="AV770" t="s">
        <v>222</v>
      </c>
      <c r="AW770" t="s">
        <v>1056</v>
      </c>
      <c r="AX770" t="s">
        <v>223</v>
      </c>
      <c r="BA770" s="57">
        <v>46243.333333333336</v>
      </c>
      <c r="BB770" t="s">
        <v>5589</v>
      </c>
      <c r="BC770">
        <v>2026</v>
      </c>
      <c r="BD770">
        <v>8</v>
      </c>
      <c r="BE770">
        <v>9</v>
      </c>
      <c r="BF770" s="6">
        <f t="shared" si="33"/>
        <v>46243</v>
      </c>
      <c r="BG770">
        <f t="shared" si="34"/>
        <v>-0.33333333333575865</v>
      </c>
      <c r="BH770" t="str">
        <f t="shared" si="35"/>
        <v>COMPLY</v>
      </c>
      <c r="BI770" t="str">
        <f>VLOOKUP(H770,Sheet2!$A$1:$B$270,2,FALSE)</f>
        <v>BLITAR</v>
      </c>
    </row>
    <row r="771" spans="1:61">
      <c r="A771">
        <v>770</v>
      </c>
      <c r="B771">
        <v>1002504420</v>
      </c>
      <c r="C771">
        <v>3</v>
      </c>
      <c r="D771" t="s">
        <v>42</v>
      </c>
      <c r="E771">
        <v>5</v>
      </c>
      <c r="F771" t="s">
        <v>106</v>
      </c>
      <c r="G771" t="s">
        <v>107</v>
      </c>
      <c r="H771" t="s">
        <v>444</v>
      </c>
      <c r="I771" t="s">
        <v>213</v>
      </c>
      <c r="J771" t="s">
        <v>214</v>
      </c>
      <c r="K771" t="s">
        <v>149</v>
      </c>
      <c r="M771" t="s">
        <v>76</v>
      </c>
      <c r="N771" t="s">
        <v>216</v>
      </c>
      <c r="O771" s="57">
        <v>46235.474953703706</v>
      </c>
      <c r="P771" s="57">
        <v>46235.712511574071</v>
      </c>
      <c r="Q771">
        <v>69356658</v>
      </c>
      <c r="S771">
        <v>152511206422</v>
      </c>
      <c r="T771" t="s">
        <v>3168</v>
      </c>
      <c r="U771" t="s">
        <v>3169</v>
      </c>
      <c r="V771" t="s">
        <v>3170</v>
      </c>
      <c r="Z771">
        <v>113.241753</v>
      </c>
      <c r="AA771">
        <v>-7.8307596000000004</v>
      </c>
      <c r="AB771" t="s">
        <v>3171</v>
      </c>
      <c r="AC771" t="s">
        <v>230</v>
      </c>
      <c r="AL771" t="s">
        <v>218</v>
      </c>
      <c r="AM771" t="s">
        <v>3172</v>
      </c>
      <c r="AN771" t="s">
        <v>6</v>
      </c>
      <c r="AO771" s="57">
        <v>46030.475983796299</v>
      </c>
      <c r="AP771" s="57">
        <v>46236.541666666664</v>
      </c>
      <c r="AR771" t="s">
        <v>219</v>
      </c>
      <c r="AS771" t="s">
        <v>220</v>
      </c>
      <c r="AT771" t="s">
        <v>231</v>
      </c>
      <c r="AU771">
        <v>20260801</v>
      </c>
      <c r="AV771" t="s">
        <v>222</v>
      </c>
      <c r="AW771" t="s">
        <v>566</v>
      </c>
      <c r="AX771" t="s">
        <v>223</v>
      </c>
      <c r="BA771" s="57">
        <v>46236.541666666664</v>
      </c>
      <c r="BB771" t="s">
        <v>3172</v>
      </c>
      <c r="BC771">
        <v>2026</v>
      </c>
      <c r="BD771">
        <v>8</v>
      </c>
      <c r="BE771">
        <v>1</v>
      </c>
      <c r="BF771" s="6">
        <f t="shared" ref="BF771:BF834" si="36">DATE(BC771,BD771,BE771)</f>
        <v>46235</v>
      </c>
      <c r="BG771">
        <f t="shared" ref="BG771:BG834" si="37">BF771-BA771</f>
        <v>-1.5416666666642413</v>
      </c>
      <c r="BH771" t="str">
        <f t="shared" ref="BH771:BH834" si="38">IF(BG771=1,"COMPLY",IF(BG771&lt;1,"COMPLY","NOT COMPLY"))</f>
        <v>COMPLY</v>
      </c>
      <c r="BI771" t="str">
        <f>VLOOKUP(H771,Sheet2!$A$1:$B$270,2,FALSE)</f>
        <v>PROBOLINGGO</v>
      </c>
    </row>
    <row r="772" spans="1:61">
      <c r="A772">
        <v>771</v>
      </c>
      <c r="B772">
        <v>1002514235</v>
      </c>
      <c r="C772">
        <v>3</v>
      </c>
      <c r="D772" t="s">
        <v>42</v>
      </c>
      <c r="E772">
        <v>5</v>
      </c>
      <c r="F772" t="s">
        <v>233</v>
      </c>
      <c r="G772" t="s">
        <v>101</v>
      </c>
      <c r="H772" t="s">
        <v>308</v>
      </c>
      <c r="I772" t="s">
        <v>213</v>
      </c>
      <c r="J772" t="s">
        <v>214</v>
      </c>
      <c r="K772" t="s">
        <v>149</v>
      </c>
      <c r="L772" t="s">
        <v>215</v>
      </c>
      <c r="M772" t="s">
        <v>279</v>
      </c>
      <c r="N772" t="s">
        <v>216</v>
      </c>
      <c r="O772" s="57">
        <v>46241.455509259256</v>
      </c>
      <c r="P772" s="57">
        <v>46242.793240740742</v>
      </c>
      <c r="Q772">
        <v>69360620</v>
      </c>
      <c r="S772">
        <v>152332252775</v>
      </c>
      <c r="T772" t="s">
        <v>5590</v>
      </c>
      <c r="U772" t="s">
        <v>5591</v>
      </c>
      <c r="V772" t="s">
        <v>5592</v>
      </c>
      <c r="Z772">
        <v>112.6658281</v>
      </c>
      <c r="AA772">
        <v>-7.3648625000000001</v>
      </c>
      <c r="AB772" t="s">
        <v>5593</v>
      </c>
      <c r="AC772" t="s">
        <v>1059</v>
      </c>
      <c r="AL772" t="s">
        <v>218</v>
      </c>
      <c r="AM772" t="s">
        <v>3049</v>
      </c>
      <c r="AN772" t="s">
        <v>6</v>
      </c>
      <c r="AO772" s="57">
        <v>46211.465613425928</v>
      </c>
      <c r="AP772" s="57">
        <v>46242.333333333336</v>
      </c>
      <c r="AQ772" t="s">
        <v>249</v>
      </c>
      <c r="AR772" t="s">
        <v>280</v>
      </c>
      <c r="AS772" t="s">
        <v>619</v>
      </c>
      <c r="AT772" t="s">
        <v>231</v>
      </c>
      <c r="AV772" t="s">
        <v>5594</v>
      </c>
      <c r="AW772" t="s">
        <v>4954</v>
      </c>
      <c r="AX772" t="s">
        <v>223</v>
      </c>
      <c r="BA772" s="57">
        <v>46242.333333333336</v>
      </c>
      <c r="BB772" t="s">
        <v>3049</v>
      </c>
      <c r="BF772" s="6" t="e">
        <f t="shared" si="36"/>
        <v>#NUM!</v>
      </c>
      <c r="BG772" t="e">
        <f t="shared" si="37"/>
        <v>#NUM!</v>
      </c>
      <c r="BH772" t="e">
        <f t="shared" si="38"/>
        <v>#NUM!</v>
      </c>
      <c r="BI772" t="str">
        <f>VLOOKUP(H772,Sheet2!$A$1:$B$270,2,FALSE)</f>
        <v>SIDOARJO</v>
      </c>
    </row>
    <row r="773" spans="1:61">
      <c r="A773">
        <v>772</v>
      </c>
      <c r="B773">
        <v>1002516495</v>
      </c>
      <c r="C773">
        <v>3</v>
      </c>
      <c r="D773" t="s">
        <v>38</v>
      </c>
      <c r="E773">
        <v>5</v>
      </c>
      <c r="F773" t="s">
        <v>92</v>
      </c>
      <c r="G773" t="s">
        <v>89</v>
      </c>
      <c r="H773" t="s">
        <v>411</v>
      </c>
      <c r="I773" t="s">
        <v>213</v>
      </c>
      <c r="J773" t="s">
        <v>214</v>
      </c>
      <c r="K773" t="s">
        <v>149</v>
      </c>
      <c r="L773" t="s">
        <v>215</v>
      </c>
      <c r="M773" t="s">
        <v>279</v>
      </c>
      <c r="N773" t="s">
        <v>216</v>
      </c>
      <c r="O773" s="57">
        <v>46243.559699074074</v>
      </c>
      <c r="P773" s="57">
        <v>46244.721087962964</v>
      </c>
      <c r="Q773">
        <v>69361886</v>
      </c>
      <c r="S773">
        <v>152609258256</v>
      </c>
      <c r="T773" t="s">
        <v>5595</v>
      </c>
      <c r="U773" t="s">
        <v>5596</v>
      </c>
      <c r="V773" t="s">
        <v>5597</v>
      </c>
      <c r="Z773">
        <v>111.845803186297</v>
      </c>
      <c r="AA773">
        <v>-7.0707779287582699</v>
      </c>
      <c r="AB773" t="s">
        <v>5598</v>
      </c>
      <c r="AC773" t="s">
        <v>217</v>
      </c>
      <c r="AL773" t="s">
        <v>218</v>
      </c>
      <c r="AM773" t="s">
        <v>5599</v>
      </c>
      <c r="AN773" t="s">
        <v>6</v>
      </c>
      <c r="AO773" s="57">
        <v>46273.569282407407</v>
      </c>
      <c r="AP773" s="57">
        <v>46244.541666666664</v>
      </c>
      <c r="AQ773" t="s">
        <v>570</v>
      </c>
      <c r="AR773" t="s">
        <v>280</v>
      </c>
      <c r="AS773" t="s">
        <v>220</v>
      </c>
      <c r="AT773" t="s">
        <v>231</v>
      </c>
      <c r="AV773" t="s">
        <v>6749</v>
      </c>
      <c r="AW773" t="s">
        <v>1056</v>
      </c>
      <c r="AX773" t="s">
        <v>223</v>
      </c>
      <c r="BA773" s="57">
        <v>46244.541666666664</v>
      </c>
      <c r="BB773" t="s">
        <v>5599</v>
      </c>
      <c r="BF773" s="6" t="e">
        <f t="shared" si="36"/>
        <v>#NUM!</v>
      </c>
      <c r="BG773" t="e">
        <f t="shared" si="37"/>
        <v>#NUM!</v>
      </c>
      <c r="BH773" t="e">
        <f t="shared" si="38"/>
        <v>#NUM!</v>
      </c>
      <c r="BI773" t="str">
        <f>VLOOKUP(H773,Sheet2!$A$1:$B$270,2,FALSE)</f>
        <v>BOJONEGORO</v>
      </c>
    </row>
    <row r="774" spans="1:61">
      <c r="A774">
        <v>773</v>
      </c>
      <c r="B774">
        <v>1002513460</v>
      </c>
      <c r="C774">
        <v>3</v>
      </c>
      <c r="D774" t="s">
        <v>59</v>
      </c>
      <c r="E774">
        <v>4</v>
      </c>
      <c r="F774" t="s">
        <v>243</v>
      </c>
      <c r="G774" t="s">
        <v>243</v>
      </c>
      <c r="H774" t="s">
        <v>296</v>
      </c>
      <c r="I774" t="s">
        <v>213</v>
      </c>
      <c r="J774" t="s">
        <v>214</v>
      </c>
      <c r="K774" t="s">
        <v>149</v>
      </c>
      <c r="L774" t="s">
        <v>215</v>
      </c>
      <c r="M774" t="s">
        <v>76</v>
      </c>
      <c r="N774" t="s">
        <v>216</v>
      </c>
      <c r="O774" s="57">
        <v>46240.790937500002</v>
      </c>
      <c r="P774" s="57">
        <v>46241.495925925927</v>
      </c>
      <c r="Q774">
        <v>69360346</v>
      </c>
      <c r="S774">
        <v>146137149674</v>
      </c>
      <c r="T774" t="s">
        <v>3173</v>
      </c>
      <c r="U774" t="s">
        <v>5600</v>
      </c>
      <c r="V774" t="s">
        <v>3174</v>
      </c>
      <c r="Z774">
        <v>110.2047543</v>
      </c>
      <c r="AA774">
        <v>-7.5060150999999999</v>
      </c>
      <c r="AB774" t="s">
        <v>3175</v>
      </c>
      <c r="AC774" t="s">
        <v>237</v>
      </c>
      <c r="AL774" t="s">
        <v>218</v>
      </c>
      <c r="AM774" t="s">
        <v>3176</v>
      </c>
      <c r="AN774" t="s">
        <v>6</v>
      </c>
      <c r="AO774" s="57">
        <v>46181.79886574074</v>
      </c>
      <c r="AP774" s="57">
        <v>46246.333333333336</v>
      </c>
      <c r="AR774" t="s">
        <v>219</v>
      </c>
      <c r="AS774" t="s">
        <v>220</v>
      </c>
      <c r="AT774" t="s">
        <v>231</v>
      </c>
      <c r="AU774">
        <v>20260807</v>
      </c>
      <c r="AV774" t="s">
        <v>222</v>
      </c>
      <c r="AW774" t="s">
        <v>1060</v>
      </c>
      <c r="AX774" t="s">
        <v>223</v>
      </c>
      <c r="BA774" s="57">
        <v>46246.333333333336</v>
      </c>
      <c r="BB774" t="s">
        <v>3176</v>
      </c>
      <c r="BC774">
        <v>2026</v>
      </c>
      <c r="BD774">
        <v>8</v>
      </c>
      <c r="BE774">
        <v>7</v>
      </c>
      <c r="BF774" s="6">
        <f t="shared" si="36"/>
        <v>46241</v>
      </c>
      <c r="BG774">
        <f t="shared" si="37"/>
        <v>-5.3333333333357587</v>
      </c>
      <c r="BH774" t="str">
        <f t="shared" si="38"/>
        <v>COMPLY</v>
      </c>
      <c r="BI774" t="e">
        <f>VLOOKUP(H774,Sheet2!$A$1:$B$270,2,FALSE)</f>
        <v>#N/A</v>
      </c>
    </row>
    <row r="775" spans="1:61">
      <c r="A775">
        <v>774</v>
      </c>
      <c r="B775">
        <v>1002504774</v>
      </c>
      <c r="C775">
        <v>3</v>
      </c>
      <c r="D775" t="s">
        <v>59</v>
      </c>
      <c r="E775">
        <v>4</v>
      </c>
      <c r="F775" t="s">
        <v>224</v>
      </c>
      <c r="G775" t="s">
        <v>322</v>
      </c>
      <c r="H775" t="s">
        <v>323</v>
      </c>
      <c r="I775" t="s">
        <v>213</v>
      </c>
      <c r="J775" t="s">
        <v>214</v>
      </c>
      <c r="K775" t="s">
        <v>149</v>
      </c>
      <c r="M775" t="s">
        <v>76</v>
      </c>
      <c r="N775" t="s">
        <v>216</v>
      </c>
      <c r="O775" s="57">
        <v>46235.660462962966</v>
      </c>
      <c r="P775" s="57">
        <v>46235.698645833334</v>
      </c>
      <c r="Q775">
        <v>69354306</v>
      </c>
      <c r="S775">
        <v>146372103733</v>
      </c>
      <c r="T775" t="s">
        <v>1190</v>
      </c>
      <c r="U775" t="s">
        <v>3177</v>
      </c>
      <c r="V775" t="s">
        <v>3178</v>
      </c>
      <c r="Z775">
        <v>109.673293</v>
      </c>
      <c r="AA775">
        <v>-7.4445870000000003</v>
      </c>
      <c r="AB775" t="s">
        <v>1191</v>
      </c>
      <c r="AC775" t="s">
        <v>292</v>
      </c>
      <c r="AL775" t="s">
        <v>218</v>
      </c>
      <c r="AM775" t="s">
        <v>3179</v>
      </c>
      <c r="AN775" t="s">
        <v>6</v>
      </c>
      <c r="AO775" s="57">
        <v>46030.663298611114</v>
      </c>
      <c r="AR775" t="s">
        <v>219</v>
      </c>
      <c r="AS775" t="s">
        <v>220</v>
      </c>
      <c r="AT775" t="s">
        <v>231</v>
      </c>
      <c r="AU775">
        <v>20260801</v>
      </c>
      <c r="AV775" t="s">
        <v>222</v>
      </c>
      <c r="AW775" t="s">
        <v>565</v>
      </c>
      <c r="AX775" t="s">
        <v>223</v>
      </c>
      <c r="BA775" s="57">
        <v>46235.291666666664</v>
      </c>
      <c r="BB775" t="s">
        <v>3179</v>
      </c>
      <c r="BC775">
        <v>2026</v>
      </c>
      <c r="BD775">
        <v>8</v>
      </c>
      <c r="BE775">
        <v>1</v>
      </c>
      <c r="BF775" s="6">
        <f t="shared" si="36"/>
        <v>46235</v>
      </c>
      <c r="BG775">
        <f t="shared" si="37"/>
        <v>-0.29166666666424135</v>
      </c>
      <c r="BH775" t="str">
        <f t="shared" si="38"/>
        <v>COMPLY</v>
      </c>
      <c r="BI775" t="e">
        <f>VLOOKUP(H775,Sheet2!$A$1:$B$270,2,FALSE)</f>
        <v>#N/A</v>
      </c>
    </row>
    <row r="776" spans="1:61">
      <c r="A776">
        <v>775</v>
      </c>
      <c r="B776">
        <v>1002517640</v>
      </c>
      <c r="C776">
        <v>3</v>
      </c>
      <c r="D776" t="s">
        <v>38</v>
      </c>
      <c r="E776">
        <v>5</v>
      </c>
      <c r="F776" t="s">
        <v>92</v>
      </c>
      <c r="G776" t="s">
        <v>94</v>
      </c>
      <c r="H776" t="s">
        <v>339</v>
      </c>
      <c r="I776" t="s">
        <v>213</v>
      </c>
      <c r="J776" t="s">
        <v>214</v>
      </c>
      <c r="K776" t="s">
        <v>149</v>
      </c>
      <c r="L776" t="s">
        <v>215</v>
      </c>
      <c r="M776" t="s">
        <v>240</v>
      </c>
      <c r="N776" t="s">
        <v>216</v>
      </c>
      <c r="O776" s="57">
        <v>46244.528437499997</v>
      </c>
      <c r="P776" s="57">
        <v>46244.529178240744</v>
      </c>
      <c r="Q776">
        <v>69362391</v>
      </c>
      <c r="S776">
        <v>152603215872</v>
      </c>
      <c r="T776" t="s">
        <v>6750</v>
      </c>
      <c r="U776" t="s">
        <v>6751</v>
      </c>
      <c r="V776" t="s">
        <v>6752</v>
      </c>
      <c r="Z776">
        <v>111.3444775</v>
      </c>
      <c r="AA776">
        <v>-7.6998423999999996</v>
      </c>
      <c r="AB776" t="s">
        <v>6753</v>
      </c>
      <c r="AC776" t="s">
        <v>237</v>
      </c>
      <c r="AL776" t="s">
        <v>218</v>
      </c>
      <c r="AM776" t="s">
        <v>6754</v>
      </c>
      <c r="AN776" t="s">
        <v>6</v>
      </c>
      <c r="AO776" s="57">
        <v>46303.537962962961</v>
      </c>
      <c r="AP776" s="57">
        <v>46245.541666666664</v>
      </c>
      <c r="AR776" t="s">
        <v>241</v>
      </c>
      <c r="AS776" t="s">
        <v>593</v>
      </c>
      <c r="AT776" t="s">
        <v>231</v>
      </c>
      <c r="AV776" t="s">
        <v>240</v>
      </c>
      <c r="AW776" t="s">
        <v>1056</v>
      </c>
      <c r="AX776" t="s">
        <v>223</v>
      </c>
      <c r="BA776" s="57">
        <v>46245.541666666664</v>
      </c>
      <c r="BB776" t="s">
        <v>6754</v>
      </c>
      <c r="BF776" s="6" t="e">
        <f t="shared" si="36"/>
        <v>#NUM!</v>
      </c>
      <c r="BG776" t="e">
        <f t="shared" si="37"/>
        <v>#NUM!</v>
      </c>
      <c r="BH776" t="e">
        <f t="shared" si="38"/>
        <v>#NUM!</v>
      </c>
      <c r="BI776" t="str">
        <f>VLOOKUP(H776,Sheet2!$A$1:$B$270,2,FALSE)</f>
        <v>MADIUN</v>
      </c>
    </row>
    <row r="777" spans="1:61">
      <c r="A777">
        <v>776</v>
      </c>
      <c r="B777">
        <v>1002512394</v>
      </c>
      <c r="C777">
        <v>3</v>
      </c>
      <c r="D777" t="s">
        <v>45</v>
      </c>
      <c r="E777">
        <v>5</v>
      </c>
      <c r="F777" t="s">
        <v>211</v>
      </c>
      <c r="G777" t="s">
        <v>118</v>
      </c>
      <c r="H777" t="s">
        <v>285</v>
      </c>
      <c r="I777" t="s">
        <v>213</v>
      </c>
      <c r="J777" t="s">
        <v>214</v>
      </c>
      <c r="K777" t="s">
        <v>149</v>
      </c>
      <c r="L777" t="s">
        <v>215</v>
      </c>
      <c r="M777" t="s">
        <v>76</v>
      </c>
      <c r="N777" t="s">
        <v>216</v>
      </c>
      <c r="O777" s="57">
        <v>46240.559687499997</v>
      </c>
      <c r="P777" s="57">
        <v>46240.853009259263</v>
      </c>
      <c r="Q777">
        <v>69359975</v>
      </c>
      <c r="S777">
        <v>172610203613</v>
      </c>
      <c r="T777" t="s">
        <v>3180</v>
      </c>
      <c r="U777" t="s">
        <v>3181</v>
      </c>
      <c r="V777" t="s">
        <v>3182</v>
      </c>
      <c r="Z777">
        <v>116.869161576032</v>
      </c>
      <c r="AA777">
        <v>-8.7723542335568201</v>
      </c>
      <c r="AB777" t="s">
        <v>3183</v>
      </c>
      <c r="AC777" t="s">
        <v>217</v>
      </c>
      <c r="AL777" t="s">
        <v>218</v>
      </c>
      <c r="AM777" t="s">
        <v>3184</v>
      </c>
      <c r="AN777" t="s">
        <v>6</v>
      </c>
      <c r="AO777" s="57">
        <v>46181.569502314815</v>
      </c>
      <c r="AP777" s="57">
        <v>46241.541666666664</v>
      </c>
      <c r="AR777" t="s">
        <v>219</v>
      </c>
      <c r="AS777" t="s">
        <v>587</v>
      </c>
      <c r="AT777" t="s">
        <v>231</v>
      </c>
      <c r="AU777">
        <v>20260806</v>
      </c>
      <c r="AV777" t="s">
        <v>222</v>
      </c>
      <c r="AW777" t="s">
        <v>1058</v>
      </c>
      <c r="AX777" t="s">
        <v>223</v>
      </c>
      <c r="BA777" s="57">
        <v>46241.541666666664</v>
      </c>
      <c r="BB777" t="s">
        <v>3184</v>
      </c>
      <c r="BC777">
        <v>2026</v>
      </c>
      <c r="BD777">
        <v>8</v>
      </c>
      <c r="BE777">
        <v>6</v>
      </c>
      <c r="BF777" s="6">
        <f t="shared" si="36"/>
        <v>46240</v>
      </c>
      <c r="BG777">
        <f t="shared" si="37"/>
        <v>-1.5416666666642413</v>
      </c>
      <c r="BH777" t="str">
        <f t="shared" si="38"/>
        <v>COMPLY</v>
      </c>
      <c r="BI777" t="str">
        <f>VLOOKUP(H777,Sheet2!$A$1:$B$270,2,FALSE)</f>
        <v>SUMBAWA</v>
      </c>
    </row>
    <row r="778" spans="1:61">
      <c r="A778">
        <v>777</v>
      </c>
      <c r="B778">
        <v>1002505931</v>
      </c>
      <c r="C778">
        <v>3</v>
      </c>
      <c r="D778" t="s">
        <v>55</v>
      </c>
      <c r="E778">
        <v>5</v>
      </c>
      <c r="F778" t="s">
        <v>267</v>
      </c>
      <c r="G778" t="s">
        <v>122</v>
      </c>
      <c r="H778" t="s">
        <v>299</v>
      </c>
      <c r="I778" t="s">
        <v>213</v>
      </c>
      <c r="J778" t="s">
        <v>214</v>
      </c>
      <c r="K778" t="s">
        <v>149</v>
      </c>
      <c r="M778" t="s">
        <v>76</v>
      </c>
      <c r="N778" t="s">
        <v>216</v>
      </c>
      <c r="O778" s="57">
        <v>46237.493773148148</v>
      </c>
      <c r="P778" s="57">
        <v>46237.644629629627</v>
      </c>
      <c r="Q778">
        <v>69339285</v>
      </c>
      <c r="S778">
        <v>152446246131</v>
      </c>
      <c r="T778" t="s">
        <v>1081</v>
      </c>
      <c r="U778" t="s">
        <v>3185</v>
      </c>
      <c r="V778" t="s">
        <v>3186</v>
      </c>
      <c r="Z778">
        <v>112.54237500000001</v>
      </c>
      <c r="AA778">
        <v>-7.2237390000000001</v>
      </c>
      <c r="AB778" t="s">
        <v>1082</v>
      </c>
      <c r="AC778" t="s">
        <v>226</v>
      </c>
      <c r="AL778" t="s">
        <v>218</v>
      </c>
      <c r="AM778" t="s">
        <v>2839</v>
      </c>
      <c r="AN778" t="s">
        <v>6</v>
      </c>
      <c r="AO778" s="57">
        <v>46089.496550925927</v>
      </c>
      <c r="AR778" t="s">
        <v>219</v>
      </c>
      <c r="AS778" t="s">
        <v>933</v>
      </c>
      <c r="AT778" t="s">
        <v>231</v>
      </c>
      <c r="AU778">
        <v>20260803</v>
      </c>
      <c r="AV778" t="s">
        <v>222</v>
      </c>
      <c r="AW778" t="s">
        <v>985</v>
      </c>
      <c r="AX778" t="s">
        <v>223</v>
      </c>
      <c r="BA778" s="57">
        <v>46237.291666666664</v>
      </c>
      <c r="BB778" t="s">
        <v>2839</v>
      </c>
      <c r="BC778">
        <v>2026</v>
      </c>
      <c r="BD778">
        <v>8</v>
      </c>
      <c r="BE778">
        <v>3</v>
      </c>
      <c r="BF778" s="6">
        <f t="shared" si="36"/>
        <v>46237</v>
      </c>
      <c r="BG778">
        <f t="shared" si="37"/>
        <v>-0.29166666666424135</v>
      </c>
      <c r="BH778" t="str">
        <f t="shared" si="38"/>
        <v>COMPLY</v>
      </c>
      <c r="BI778" t="str">
        <f>VLOOKUP(H778,Sheet2!$A$1:$B$270,2,FALSE)</f>
        <v>GRESIK</v>
      </c>
    </row>
    <row r="779" spans="1:61">
      <c r="A779">
        <v>778</v>
      </c>
      <c r="B779">
        <v>1002511712</v>
      </c>
      <c r="C779">
        <v>3</v>
      </c>
      <c r="D779" t="s">
        <v>38</v>
      </c>
      <c r="E779">
        <v>5</v>
      </c>
      <c r="F779" t="s">
        <v>251</v>
      </c>
      <c r="G779" t="s">
        <v>91</v>
      </c>
      <c r="H779" t="s">
        <v>400</v>
      </c>
      <c r="I779" t="s">
        <v>213</v>
      </c>
      <c r="J779" t="s">
        <v>214</v>
      </c>
      <c r="K779" t="s">
        <v>149</v>
      </c>
      <c r="L779" t="s">
        <v>215</v>
      </c>
      <c r="M779" t="s">
        <v>76</v>
      </c>
      <c r="N779" t="s">
        <v>216</v>
      </c>
      <c r="O779" s="57">
        <v>46240.420104166667</v>
      </c>
      <c r="P779" s="57">
        <v>46241.694918981484</v>
      </c>
      <c r="Q779">
        <v>69359682</v>
      </c>
      <c r="S779">
        <v>152703903442</v>
      </c>
      <c r="T779" t="s">
        <v>3187</v>
      </c>
      <c r="U779" t="s">
        <v>3188</v>
      </c>
      <c r="V779" t="s">
        <v>3189</v>
      </c>
      <c r="Z779">
        <v>112.61115340000001</v>
      </c>
      <c r="AA779">
        <v>-7.9431544999999897</v>
      </c>
      <c r="AB779" t="s">
        <v>3190</v>
      </c>
      <c r="AC779" t="s">
        <v>237</v>
      </c>
      <c r="AL779" t="s">
        <v>218</v>
      </c>
      <c r="AM779" t="s">
        <v>3191</v>
      </c>
      <c r="AN779" t="s">
        <v>6</v>
      </c>
      <c r="AO779" s="57">
        <v>46181.423634259256</v>
      </c>
      <c r="AP779" s="57">
        <v>46241.625</v>
      </c>
      <c r="AR779" t="s">
        <v>219</v>
      </c>
      <c r="AS779" t="s">
        <v>586</v>
      </c>
      <c r="AT779" t="s">
        <v>231</v>
      </c>
      <c r="AU779">
        <v>20260807</v>
      </c>
      <c r="AV779" t="s">
        <v>222</v>
      </c>
      <c r="AW779" t="s">
        <v>1060</v>
      </c>
      <c r="AX779" t="s">
        <v>223</v>
      </c>
      <c r="BA779" s="57">
        <v>46241.625</v>
      </c>
      <c r="BB779" t="s">
        <v>3191</v>
      </c>
      <c r="BC779">
        <v>2026</v>
      </c>
      <c r="BD779">
        <v>8</v>
      </c>
      <c r="BE779">
        <v>7</v>
      </c>
      <c r="BF779" s="6">
        <f t="shared" si="36"/>
        <v>46241</v>
      </c>
      <c r="BG779">
        <f t="shared" si="37"/>
        <v>-0.625</v>
      </c>
      <c r="BH779" t="str">
        <f t="shared" si="38"/>
        <v>COMPLY</v>
      </c>
      <c r="BI779" t="str">
        <f>VLOOKUP(H779,Sheet2!$A$1:$B$270,2,FALSE)</f>
        <v>MALANG</v>
      </c>
    </row>
    <row r="780" spans="1:61">
      <c r="A780">
        <v>779</v>
      </c>
      <c r="B780">
        <v>1002515574</v>
      </c>
      <c r="C780">
        <v>3</v>
      </c>
      <c r="D780" t="s">
        <v>45</v>
      </c>
      <c r="E780">
        <v>5</v>
      </c>
      <c r="F780" t="s">
        <v>211</v>
      </c>
      <c r="G780" t="s">
        <v>115</v>
      </c>
      <c r="H780" t="s">
        <v>281</v>
      </c>
      <c r="I780" t="s">
        <v>213</v>
      </c>
      <c r="J780" t="s">
        <v>214</v>
      </c>
      <c r="K780" t="s">
        <v>149</v>
      </c>
      <c r="L780" t="s">
        <v>215</v>
      </c>
      <c r="M780" t="s">
        <v>76</v>
      </c>
      <c r="N780" t="s">
        <v>216</v>
      </c>
      <c r="O780" s="57">
        <v>46242.347187500003</v>
      </c>
      <c r="P780" s="57">
        <v>46243.850069444445</v>
      </c>
      <c r="Q780">
        <v>69361227</v>
      </c>
      <c r="S780">
        <v>172603791351</v>
      </c>
      <c r="T780" t="s">
        <v>5601</v>
      </c>
      <c r="U780" t="s">
        <v>5602</v>
      </c>
      <c r="V780" t="s">
        <v>5603</v>
      </c>
      <c r="Z780">
        <v>116.234774796602</v>
      </c>
      <c r="AA780">
        <v>-8.68249784078942</v>
      </c>
      <c r="AB780" t="s">
        <v>5604</v>
      </c>
      <c r="AC780" t="s">
        <v>237</v>
      </c>
      <c r="AL780" t="s">
        <v>218</v>
      </c>
      <c r="AM780" t="s">
        <v>5579</v>
      </c>
      <c r="AN780" t="s">
        <v>6</v>
      </c>
      <c r="AO780" s="57">
        <v>46242.350891203707</v>
      </c>
      <c r="AP780" s="57">
        <v>46243.333333333336</v>
      </c>
      <c r="AR780" t="s">
        <v>219</v>
      </c>
      <c r="AS780" t="s">
        <v>588</v>
      </c>
      <c r="AT780" t="s">
        <v>231</v>
      </c>
      <c r="AU780">
        <v>20260809</v>
      </c>
      <c r="AV780" t="s">
        <v>222</v>
      </c>
      <c r="AW780" t="s">
        <v>1067</v>
      </c>
      <c r="AX780" t="s">
        <v>223</v>
      </c>
      <c r="BA780" s="57">
        <v>46243.333333333336</v>
      </c>
      <c r="BB780" t="s">
        <v>5579</v>
      </c>
      <c r="BC780">
        <v>2026</v>
      </c>
      <c r="BD780">
        <v>8</v>
      </c>
      <c r="BE780">
        <v>9</v>
      </c>
      <c r="BF780" s="6">
        <f t="shared" si="36"/>
        <v>46243</v>
      </c>
      <c r="BG780">
        <f t="shared" si="37"/>
        <v>-0.33333333333575865</v>
      </c>
      <c r="BH780" t="str">
        <f t="shared" si="38"/>
        <v>COMPLY</v>
      </c>
      <c r="BI780" t="str">
        <f>VLOOKUP(H780,Sheet2!$A$1:$B$270,2,FALSE)</f>
        <v>SELONG</v>
      </c>
    </row>
    <row r="781" spans="1:61">
      <c r="A781">
        <v>780</v>
      </c>
      <c r="B781">
        <v>1002515948</v>
      </c>
      <c r="C781">
        <v>3</v>
      </c>
      <c r="D781" t="s">
        <v>55</v>
      </c>
      <c r="E781">
        <v>5</v>
      </c>
      <c r="F781" t="s">
        <v>228</v>
      </c>
      <c r="G781" t="s">
        <v>121</v>
      </c>
      <c r="H781" t="s">
        <v>389</v>
      </c>
      <c r="I781" t="s">
        <v>213</v>
      </c>
      <c r="J781" t="s">
        <v>214</v>
      </c>
      <c r="K781" t="s">
        <v>149</v>
      </c>
      <c r="M781" t="s">
        <v>279</v>
      </c>
      <c r="N781" t="s">
        <v>216</v>
      </c>
      <c r="O781" s="57">
        <v>46242.561041666668</v>
      </c>
      <c r="P781" s="57">
        <v>46244.625833333332</v>
      </c>
      <c r="Q781">
        <v>69361470</v>
      </c>
      <c r="S781">
        <v>152435910022</v>
      </c>
      <c r="T781" t="s">
        <v>5605</v>
      </c>
      <c r="U781" t="s">
        <v>5606</v>
      </c>
      <c r="V781" t="s">
        <v>5607</v>
      </c>
      <c r="Z781">
        <v>112.73725520000001</v>
      </c>
      <c r="AA781">
        <v>-7.0491945999999999</v>
      </c>
      <c r="AB781" t="s">
        <v>5608</v>
      </c>
      <c r="AC781" t="s">
        <v>230</v>
      </c>
      <c r="AL781" t="s">
        <v>218</v>
      </c>
      <c r="AM781" t="s">
        <v>5609</v>
      </c>
      <c r="AN781" t="s">
        <v>6</v>
      </c>
      <c r="AO781" s="57">
        <v>46242.569351851853</v>
      </c>
      <c r="AP781" s="57">
        <v>46243.541666666664</v>
      </c>
      <c r="AQ781" t="s">
        <v>249</v>
      </c>
      <c r="AR781" t="s">
        <v>280</v>
      </c>
      <c r="AS781" t="s">
        <v>220</v>
      </c>
      <c r="AT781" t="s">
        <v>231</v>
      </c>
      <c r="AV781" t="s">
        <v>6755</v>
      </c>
      <c r="AW781" t="s">
        <v>566</v>
      </c>
      <c r="AX781" t="s">
        <v>223</v>
      </c>
      <c r="BA781" s="57">
        <v>46243.541666666664</v>
      </c>
      <c r="BB781" t="s">
        <v>5609</v>
      </c>
      <c r="BF781" s="6" t="e">
        <f t="shared" si="36"/>
        <v>#NUM!</v>
      </c>
      <c r="BG781" t="e">
        <f t="shared" si="37"/>
        <v>#NUM!</v>
      </c>
      <c r="BH781" t="e">
        <f t="shared" si="38"/>
        <v>#NUM!</v>
      </c>
      <c r="BI781" t="str">
        <f>VLOOKUP(H781,Sheet2!$A$1:$B$270,2,FALSE)</f>
        <v>MADURA</v>
      </c>
    </row>
    <row r="782" spans="1:61">
      <c r="A782">
        <v>781</v>
      </c>
      <c r="B782">
        <v>1002518322</v>
      </c>
      <c r="C782">
        <v>3</v>
      </c>
      <c r="D782" t="s">
        <v>34</v>
      </c>
      <c r="E782">
        <v>5</v>
      </c>
      <c r="F782" t="s">
        <v>580</v>
      </c>
      <c r="G782" t="s">
        <v>82</v>
      </c>
      <c r="H782" t="s">
        <v>412</v>
      </c>
      <c r="I782" t="s">
        <v>213</v>
      </c>
      <c r="J782" t="s">
        <v>214</v>
      </c>
      <c r="K782" t="s">
        <v>149</v>
      </c>
      <c r="M782" t="s">
        <v>614</v>
      </c>
      <c r="N782" t="s">
        <v>216</v>
      </c>
      <c r="O782" s="57">
        <v>46244.651956018519</v>
      </c>
      <c r="P782" s="57">
        <v>46244.746759259258</v>
      </c>
      <c r="Q782">
        <v>69362650</v>
      </c>
      <c r="S782">
        <v>172404209226</v>
      </c>
      <c r="T782" t="s">
        <v>6756</v>
      </c>
      <c r="U782" t="s">
        <v>6757</v>
      </c>
      <c r="Z782">
        <v>115.615708771112</v>
      </c>
      <c r="AA782">
        <v>-8.4771586929703595</v>
      </c>
      <c r="AB782" t="s">
        <v>6758</v>
      </c>
      <c r="AC782" t="s">
        <v>230</v>
      </c>
      <c r="AO782" s="57">
        <v>46303.652731481481</v>
      </c>
      <c r="AR782" t="s">
        <v>5</v>
      </c>
      <c r="AS782" t="s">
        <v>1118</v>
      </c>
      <c r="AT782" t="s">
        <v>231</v>
      </c>
      <c r="AV782" t="s">
        <v>6759</v>
      </c>
      <c r="AW782" t="s">
        <v>566</v>
      </c>
      <c r="AX782" t="s">
        <v>223</v>
      </c>
      <c r="BF782" s="6" t="e">
        <f t="shared" si="36"/>
        <v>#NUM!</v>
      </c>
      <c r="BG782" t="e">
        <f t="shared" si="37"/>
        <v>#NUM!</v>
      </c>
      <c r="BH782" t="e">
        <f t="shared" si="38"/>
        <v>#NUM!</v>
      </c>
      <c r="BI782" t="str">
        <f>VLOOKUP(H782,Sheet2!$A$1:$B$270,2,FALSE)</f>
        <v>KLUNGKUNG</v>
      </c>
    </row>
    <row r="783" spans="1:61">
      <c r="A783">
        <v>782</v>
      </c>
      <c r="B783">
        <v>1002510500</v>
      </c>
      <c r="C783">
        <v>3</v>
      </c>
      <c r="D783" t="s">
        <v>42</v>
      </c>
      <c r="E783">
        <v>5</v>
      </c>
      <c r="F783" t="s">
        <v>106</v>
      </c>
      <c r="G783" t="s">
        <v>106</v>
      </c>
      <c r="H783" t="s">
        <v>377</v>
      </c>
      <c r="I783" t="s">
        <v>213</v>
      </c>
      <c r="J783" t="s">
        <v>214</v>
      </c>
      <c r="K783" t="s">
        <v>149</v>
      </c>
      <c r="M783" t="s">
        <v>76</v>
      </c>
      <c r="N783" t="s">
        <v>216</v>
      </c>
      <c r="O783" s="57">
        <v>46239.556064814817</v>
      </c>
      <c r="P783" s="57">
        <v>46240.661770833336</v>
      </c>
      <c r="Q783">
        <v>69359173</v>
      </c>
      <c r="S783">
        <v>152731203673</v>
      </c>
      <c r="T783" t="s">
        <v>3192</v>
      </c>
      <c r="U783" t="s">
        <v>3193</v>
      </c>
      <c r="V783" t="s">
        <v>3194</v>
      </c>
      <c r="Z783">
        <v>112.9018069</v>
      </c>
      <c r="AA783">
        <v>-7.6961456000000004</v>
      </c>
      <c r="AB783" t="s">
        <v>3195</v>
      </c>
      <c r="AC783" t="s">
        <v>230</v>
      </c>
      <c r="AL783" t="s">
        <v>218</v>
      </c>
      <c r="AM783" t="s">
        <v>3196</v>
      </c>
      <c r="AN783" t="s">
        <v>6</v>
      </c>
      <c r="AO783" s="57">
        <v>46150.559479166666</v>
      </c>
      <c r="AP783" s="57">
        <v>46241.333333333336</v>
      </c>
      <c r="AR783" t="s">
        <v>219</v>
      </c>
      <c r="AS783" t="s">
        <v>220</v>
      </c>
      <c r="AT783" t="s">
        <v>231</v>
      </c>
      <c r="AU783">
        <v>20260806</v>
      </c>
      <c r="AV783" t="s">
        <v>222</v>
      </c>
      <c r="AW783" t="s">
        <v>567</v>
      </c>
      <c r="AX783" t="s">
        <v>223</v>
      </c>
      <c r="BA783" s="57">
        <v>46241.333333333336</v>
      </c>
      <c r="BB783" t="s">
        <v>3196</v>
      </c>
      <c r="BC783">
        <v>2026</v>
      </c>
      <c r="BD783">
        <v>8</v>
      </c>
      <c r="BE783">
        <v>6</v>
      </c>
      <c r="BF783" s="6">
        <f t="shared" si="36"/>
        <v>46240</v>
      </c>
      <c r="BG783">
        <f t="shared" si="37"/>
        <v>-1.3333333333357587</v>
      </c>
      <c r="BH783" t="str">
        <f t="shared" si="38"/>
        <v>COMPLY</v>
      </c>
      <c r="BI783" t="str">
        <f>VLOOKUP(H783,Sheet2!$A$1:$B$270,2,FALSE)</f>
        <v>PASURUAN</v>
      </c>
    </row>
    <row r="784" spans="1:61">
      <c r="A784">
        <v>783</v>
      </c>
      <c r="B784">
        <v>1002512816</v>
      </c>
      <c r="C784">
        <v>3</v>
      </c>
      <c r="D784" t="s">
        <v>59</v>
      </c>
      <c r="E784">
        <v>4</v>
      </c>
      <c r="F784" t="s">
        <v>573</v>
      </c>
      <c r="G784" t="s">
        <v>1046</v>
      </c>
      <c r="H784" t="s">
        <v>1047</v>
      </c>
      <c r="I784" t="s">
        <v>213</v>
      </c>
      <c r="J784" t="s">
        <v>214</v>
      </c>
      <c r="K784" t="s">
        <v>149</v>
      </c>
      <c r="M784" t="s">
        <v>1014</v>
      </c>
      <c r="N784" t="s">
        <v>216</v>
      </c>
      <c r="O784" s="57">
        <v>46240.628738425927</v>
      </c>
      <c r="P784" s="57">
        <v>46240.63003472222</v>
      </c>
      <c r="Q784">
        <v>69360131</v>
      </c>
      <c r="S784">
        <v>143135115034</v>
      </c>
      <c r="T784" t="s">
        <v>1544</v>
      </c>
      <c r="Z784">
        <v>110.733663308782</v>
      </c>
      <c r="AA784">
        <v>-8.0604997679575305</v>
      </c>
      <c r="AB784" t="s">
        <v>1547</v>
      </c>
      <c r="AC784" t="s">
        <v>293</v>
      </c>
      <c r="AO784" s="57">
        <v>46181.642870370371</v>
      </c>
      <c r="AR784" t="s">
        <v>6</v>
      </c>
      <c r="AS784" t="s">
        <v>1048</v>
      </c>
      <c r="AT784" t="s">
        <v>231</v>
      </c>
      <c r="AV784" t="s">
        <v>1015</v>
      </c>
      <c r="AW784" t="s">
        <v>566</v>
      </c>
      <c r="AX784" t="s">
        <v>223</v>
      </c>
      <c r="BF784" s="6" t="e">
        <f t="shared" si="36"/>
        <v>#NUM!</v>
      </c>
      <c r="BG784" t="e">
        <f t="shared" si="37"/>
        <v>#NUM!</v>
      </c>
      <c r="BH784" t="e">
        <f t="shared" si="38"/>
        <v>#NUM!</v>
      </c>
      <c r="BI784" t="e">
        <f>VLOOKUP(H784,Sheet2!$A$1:$B$270,2,FALSE)</f>
        <v>#N/A</v>
      </c>
    </row>
    <row r="785" spans="1:61">
      <c r="A785">
        <v>784</v>
      </c>
      <c r="B785">
        <v>1002510571</v>
      </c>
      <c r="C785">
        <v>3</v>
      </c>
      <c r="D785" t="s">
        <v>59</v>
      </c>
      <c r="E785">
        <v>4</v>
      </c>
      <c r="F785" t="s">
        <v>573</v>
      </c>
      <c r="G785" t="s">
        <v>623</v>
      </c>
      <c r="H785" t="s">
        <v>626</v>
      </c>
      <c r="I785" t="s">
        <v>213</v>
      </c>
      <c r="J785" t="s">
        <v>214</v>
      </c>
      <c r="K785" t="s">
        <v>149</v>
      </c>
      <c r="M785" t="s">
        <v>76</v>
      </c>
      <c r="N785" t="s">
        <v>216</v>
      </c>
      <c r="O785" s="57">
        <v>46239.565324074072</v>
      </c>
      <c r="P785" s="57">
        <v>46241.266851851855</v>
      </c>
      <c r="Q785">
        <v>69359198</v>
      </c>
      <c r="S785">
        <v>141114227800</v>
      </c>
      <c r="T785" t="s">
        <v>1036</v>
      </c>
      <c r="U785" t="s">
        <v>1037</v>
      </c>
      <c r="V785" t="s">
        <v>3197</v>
      </c>
      <c r="Z785">
        <v>110.3861309</v>
      </c>
      <c r="AA785">
        <v>-7.8130996000000001</v>
      </c>
      <c r="AB785" t="s">
        <v>3198</v>
      </c>
      <c r="AC785" t="s">
        <v>292</v>
      </c>
      <c r="AL785" t="s">
        <v>218</v>
      </c>
      <c r="AM785" t="s">
        <v>1708</v>
      </c>
      <c r="AN785" t="s">
        <v>6</v>
      </c>
      <c r="AO785" s="57">
        <v>46150.56925925926</v>
      </c>
      <c r="AP785" s="57">
        <v>46240.541666666664</v>
      </c>
      <c r="AR785" t="s">
        <v>219</v>
      </c>
      <c r="AS785" t="s">
        <v>220</v>
      </c>
      <c r="AT785" t="s">
        <v>231</v>
      </c>
      <c r="AU785">
        <v>20260807</v>
      </c>
      <c r="AV785" t="s">
        <v>222</v>
      </c>
      <c r="AW785" t="s">
        <v>566</v>
      </c>
      <c r="AX785" t="s">
        <v>223</v>
      </c>
      <c r="BA785" s="57">
        <v>46240.541666666664</v>
      </c>
      <c r="BB785" t="s">
        <v>1708</v>
      </c>
      <c r="BC785">
        <v>2026</v>
      </c>
      <c r="BD785">
        <v>8</v>
      </c>
      <c r="BE785">
        <v>7</v>
      </c>
      <c r="BF785" s="6">
        <f t="shared" si="36"/>
        <v>46241</v>
      </c>
      <c r="BG785">
        <f t="shared" si="37"/>
        <v>0.45833333333575865</v>
      </c>
      <c r="BH785" t="str">
        <f t="shared" si="38"/>
        <v>COMPLY</v>
      </c>
      <c r="BI785" t="e">
        <f>VLOOKUP(H785,Sheet2!$A$1:$B$270,2,FALSE)</f>
        <v>#N/A</v>
      </c>
    </row>
    <row r="786" spans="1:61">
      <c r="A786">
        <v>785</v>
      </c>
      <c r="B786">
        <v>1002517085</v>
      </c>
      <c r="C786">
        <v>3</v>
      </c>
      <c r="D786" t="s">
        <v>55</v>
      </c>
      <c r="E786">
        <v>5</v>
      </c>
      <c r="F786" t="s">
        <v>267</v>
      </c>
      <c r="G786" t="s">
        <v>126</v>
      </c>
      <c r="H786" t="s">
        <v>268</v>
      </c>
      <c r="I786" t="s">
        <v>213</v>
      </c>
      <c r="J786" t="s">
        <v>214</v>
      </c>
      <c r="K786" t="s">
        <v>149</v>
      </c>
      <c r="M786" t="s">
        <v>76</v>
      </c>
      <c r="N786" t="s">
        <v>216</v>
      </c>
      <c r="O786" s="57">
        <v>46244.408379629633</v>
      </c>
      <c r="P786" s="57">
        <v>46244.601446759261</v>
      </c>
      <c r="Q786">
        <v>69362165</v>
      </c>
      <c r="S786">
        <v>152413167598</v>
      </c>
      <c r="T786" t="s">
        <v>6760</v>
      </c>
      <c r="U786" t="s">
        <v>6761</v>
      </c>
      <c r="V786" t="s">
        <v>6762</v>
      </c>
      <c r="Z786">
        <v>112.7299569</v>
      </c>
      <c r="AA786">
        <v>-7.2508828999999997</v>
      </c>
      <c r="AB786" t="s">
        <v>6763</v>
      </c>
      <c r="AC786" t="s">
        <v>293</v>
      </c>
      <c r="AL786" t="s">
        <v>218</v>
      </c>
      <c r="AM786" t="s">
        <v>6764</v>
      </c>
      <c r="AN786" t="s">
        <v>6</v>
      </c>
      <c r="AO786" s="57">
        <v>46303.413599537038</v>
      </c>
      <c r="AP786" s="57">
        <v>46245.333333333336</v>
      </c>
      <c r="AR786" t="s">
        <v>219</v>
      </c>
      <c r="AS786" t="s">
        <v>610</v>
      </c>
      <c r="AT786" t="s">
        <v>231</v>
      </c>
      <c r="AU786">
        <v>20260810</v>
      </c>
      <c r="AV786" t="s">
        <v>222</v>
      </c>
      <c r="AW786" t="s">
        <v>566</v>
      </c>
      <c r="AX786" t="s">
        <v>223</v>
      </c>
      <c r="BA786" s="57">
        <v>46245.333333333336</v>
      </c>
      <c r="BB786" t="s">
        <v>6764</v>
      </c>
      <c r="BC786">
        <v>2026</v>
      </c>
      <c r="BD786">
        <v>8</v>
      </c>
      <c r="BE786">
        <v>10</v>
      </c>
      <c r="BF786" s="6">
        <f t="shared" si="36"/>
        <v>46244</v>
      </c>
      <c r="BG786">
        <f t="shared" si="37"/>
        <v>-1.3333333333357587</v>
      </c>
      <c r="BH786" t="str">
        <f t="shared" si="38"/>
        <v>COMPLY</v>
      </c>
      <c r="BI786" t="str">
        <f>VLOOKUP(H786,Sheet2!$A$1:$B$270,2,FALSE)</f>
        <v>SURABAYA SELATAN</v>
      </c>
    </row>
    <row r="787" spans="1:61">
      <c r="A787">
        <v>786</v>
      </c>
      <c r="B787">
        <v>1002510319</v>
      </c>
      <c r="C787">
        <v>3</v>
      </c>
      <c r="D787" t="s">
        <v>38</v>
      </c>
      <c r="E787">
        <v>5</v>
      </c>
      <c r="F787" t="s">
        <v>92</v>
      </c>
      <c r="G787" t="s">
        <v>89</v>
      </c>
      <c r="H787" t="s">
        <v>409</v>
      </c>
      <c r="I787" t="s">
        <v>213</v>
      </c>
      <c r="J787" t="s">
        <v>214</v>
      </c>
      <c r="K787" t="s">
        <v>149</v>
      </c>
      <c r="L787" t="s">
        <v>215</v>
      </c>
      <c r="M787" t="s">
        <v>76</v>
      </c>
      <c r="N787" t="s">
        <v>216</v>
      </c>
      <c r="O787" s="57">
        <v>46239.495798611111</v>
      </c>
      <c r="P787" s="57">
        <v>46240.595300925925</v>
      </c>
      <c r="Q787">
        <v>69359065</v>
      </c>
      <c r="S787">
        <v>152642209551</v>
      </c>
      <c r="T787" t="s">
        <v>3199</v>
      </c>
      <c r="U787" t="s">
        <v>3200</v>
      </c>
      <c r="V787" t="s">
        <v>3201</v>
      </c>
      <c r="Z787">
        <v>111.947784136145</v>
      </c>
      <c r="AA787">
        <v>-7.2982218967266297</v>
      </c>
      <c r="AB787" t="s">
        <v>3202</v>
      </c>
      <c r="AC787" t="s">
        <v>237</v>
      </c>
      <c r="AL787" t="s">
        <v>218</v>
      </c>
      <c r="AM787" t="s">
        <v>3203</v>
      </c>
      <c r="AN787" t="s">
        <v>6</v>
      </c>
      <c r="AO787" s="57">
        <v>46150.49690972222</v>
      </c>
      <c r="AP787" s="57">
        <v>46240.541666666664</v>
      </c>
      <c r="AR787" t="s">
        <v>219</v>
      </c>
      <c r="AS787" t="s">
        <v>949</v>
      </c>
      <c r="AT787" t="s">
        <v>231</v>
      </c>
      <c r="AU787">
        <v>20260806</v>
      </c>
      <c r="AV787" t="s">
        <v>222</v>
      </c>
      <c r="AW787" t="s">
        <v>1073</v>
      </c>
      <c r="AX787" t="s">
        <v>223</v>
      </c>
      <c r="BA787" s="57">
        <v>46240.541666666664</v>
      </c>
      <c r="BB787" t="s">
        <v>3203</v>
      </c>
      <c r="BC787">
        <v>2026</v>
      </c>
      <c r="BD787">
        <v>8</v>
      </c>
      <c r="BE787">
        <v>6</v>
      </c>
      <c r="BF787" s="6">
        <f t="shared" si="36"/>
        <v>46240</v>
      </c>
      <c r="BG787">
        <f t="shared" si="37"/>
        <v>-0.54166666666424135</v>
      </c>
      <c r="BH787" t="str">
        <f t="shared" si="38"/>
        <v>COMPLY</v>
      </c>
      <c r="BI787" t="str">
        <f>VLOOKUP(H787,Sheet2!$A$1:$B$270,2,FALSE)</f>
        <v>BOJONEGORO</v>
      </c>
    </row>
    <row r="788" spans="1:61">
      <c r="A788">
        <v>787</v>
      </c>
      <c r="B788">
        <v>1002512805</v>
      </c>
      <c r="C788">
        <v>3</v>
      </c>
      <c r="D788" t="s">
        <v>55</v>
      </c>
      <c r="E788">
        <v>5</v>
      </c>
      <c r="F788" t="s">
        <v>267</v>
      </c>
      <c r="G788" t="s">
        <v>128</v>
      </c>
      <c r="H788" t="s">
        <v>414</v>
      </c>
      <c r="I788" t="s">
        <v>213</v>
      </c>
      <c r="J788" t="s">
        <v>214</v>
      </c>
      <c r="K788" t="s">
        <v>149</v>
      </c>
      <c r="L788" t="s">
        <v>215</v>
      </c>
      <c r="M788" t="s">
        <v>76</v>
      </c>
      <c r="N788" t="s">
        <v>216</v>
      </c>
      <c r="O788" s="57">
        <v>46240.627060185187</v>
      </c>
      <c r="P788" s="57">
        <v>46241.58216435185</v>
      </c>
      <c r="Q788">
        <v>69360125</v>
      </c>
      <c r="S788">
        <v>152424212991</v>
      </c>
      <c r="T788" t="s">
        <v>3209</v>
      </c>
      <c r="U788" t="s">
        <v>3210</v>
      </c>
      <c r="V788" t="s">
        <v>3211</v>
      </c>
      <c r="Z788">
        <v>112.65170406550099</v>
      </c>
      <c r="AA788">
        <v>-7.3160850226120697</v>
      </c>
      <c r="AB788" t="s">
        <v>3212</v>
      </c>
      <c r="AC788" t="s">
        <v>217</v>
      </c>
      <c r="AL788" t="s">
        <v>218</v>
      </c>
      <c r="AM788" t="s">
        <v>3213</v>
      </c>
      <c r="AN788" t="s">
        <v>6</v>
      </c>
      <c r="AO788" s="57">
        <v>46181.642870370371</v>
      </c>
      <c r="AP788" s="57">
        <v>46241.5</v>
      </c>
      <c r="AR788" t="s">
        <v>219</v>
      </c>
      <c r="AS788" t="s">
        <v>128</v>
      </c>
      <c r="AT788" t="s">
        <v>221</v>
      </c>
      <c r="AU788">
        <v>20260807</v>
      </c>
      <c r="AV788" t="s">
        <v>222</v>
      </c>
      <c r="AW788" t="s">
        <v>1083</v>
      </c>
      <c r="AX788" t="s">
        <v>223</v>
      </c>
      <c r="BA788" s="57">
        <v>46241.5</v>
      </c>
      <c r="BB788" t="s">
        <v>3213</v>
      </c>
      <c r="BC788">
        <v>2026</v>
      </c>
      <c r="BD788">
        <v>8</v>
      </c>
      <c r="BE788">
        <v>7</v>
      </c>
      <c r="BF788" s="6">
        <f t="shared" si="36"/>
        <v>46241</v>
      </c>
      <c r="BG788">
        <f t="shared" si="37"/>
        <v>-0.5</v>
      </c>
      <c r="BH788" t="str">
        <f t="shared" si="38"/>
        <v>COMPLY</v>
      </c>
      <c r="BI788" t="str">
        <f>VLOOKUP(H788,Sheet2!$A$1:$B$270,2,FALSE)</f>
        <v>SURABAYA UTARA</v>
      </c>
    </row>
    <row r="789" spans="1:61">
      <c r="A789">
        <v>788</v>
      </c>
      <c r="B789">
        <v>1002511549</v>
      </c>
      <c r="C789">
        <v>3</v>
      </c>
      <c r="D789" t="s">
        <v>42</v>
      </c>
      <c r="E789">
        <v>5</v>
      </c>
      <c r="F789" t="s">
        <v>102</v>
      </c>
      <c r="G789" t="s">
        <v>100</v>
      </c>
      <c r="H789" t="s">
        <v>284</v>
      </c>
      <c r="I789" t="s">
        <v>213</v>
      </c>
      <c r="J789" t="s">
        <v>214</v>
      </c>
      <c r="K789" t="s">
        <v>149</v>
      </c>
      <c r="L789" t="s">
        <v>620</v>
      </c>
      <c r="M789" t="s">
        <v>76</v>
      </c>
      <c r="N789" t="s">
        <v>216</v>
      </c>
      <c r="O789" s="57">
        <v>46240.382604166669</v>
      </c>
      <c r="P789" s="57">
        <v>46240.617673611108</v>
      </c>
      <c r="Q789">
        <v>69359584</v>
      </c>
      <c r="R789">
        <v>3322010092</v>
      </c>
      <c r="S789">
        <v>152507223557</v>
      </c>
      <c r="T789" t="s">
        <v>3204</v>
      </c>
      <c r="U789" t="s">
        <v>3205</v>
      </c>
      <c r="V789" t="s">
        <v>3206</v>
      </c>
      <c r="Z789">
        <v>113.830870644215</v>
      </c>
      <c r="AA789">
        <v>-7.9572022971668304</v>
      </c>
      <c r="AB789" t="s">
        <v>3207</v>
      </c>
      <c r="AC789" t="s">
        <v>237</v>
      </c>
      <c r="AL789" t="s">
        <v>218</v>
      </c>
      <c r="AM789" t="s">
        <v>3208</v>
      </c>
      <c r="AN789" t="s">
        <v>6</v>
      </c>
      <c r="AO789" s="57">
        <v>46181.392361111109</v>
      </c>
      <c r="AP789" s="57">
        <v>46241.333333333336</v>
      </c>
      <c r="AR789" t="s">
        <v>219</v>
      </c>
      <c r="AS789" t="s">
        <v>100</v>
      </c>
      <c r="AT789" t="s">
        <v>231</v>
      </c>
      <c r="AU789">
        <v>20260806</v>
      </c>
      <c r="AV789" t="s">
        <v>222</v>
      </c>
      <c r="AW789" t="s">
        <v>982</v>
      </c>
      <c r="AX789" t="s">
        <v>223</v>
      </c>
      <c r="BA789" s="57">
        <v>46241.333333333336</v>
      </c>
      <c r="BB789" t="s">
        <v>3208</v>
      </c>
      <c r="BC789">
        <v>2026</v>
      </c>
      <c r="BD789">
        <v>8</v>
      </c>
      <c r="BE789">
        <v>6</v>
      </c>
      <c r="BF789" s="6">
        <f t="shared" si="36"/>
        <v>46240</v>
      </c>
      <c r="BG789">
        <f t="shared" si="37"/>
        <v>-1.3333333333357587</v>
      </c>
      <c r="BH789" t="str">
        <f t="shared" si="38"/>
        <v>COMPLY</v>
      </c>
      <c r="BI789" t="str">
        <f>VLOOKUP(H789,Sheet2!$A$1:$B$270,2,FALSE)</f>
        <v>JEMBER</v>
      </c>
    </row>
    <row r="790" spans="1:61">
      <c r="A790">
        <v>789</v>
      </c>
      <c r="B790">
        <v>1002505719</v>
      </c>
      <c r="C790">
        <v>3</v>
      </c>
      <c r="D790" t="s">
        <v>49</v>
      </c>
      <c r="E790">
        <v>4</v>
      </c>
      <c r="F790" t="s">
        <v>253</v>
      </c>
      <c r="G790" t="s">
        <v>256</v>
      </c>
      <c r="H790" t="s">
        <v>911</v>
      </c>
      <c r="I790" t="s">
        <v>213</v>
      </c>
      <c r="J790" t="s">
        <v>214</v>
      </c>
      <c r="K790" t="s">
        <v>149</v>
      </c>
      <c r="M790" t="s">
        <v>76</v>
      </c>
      <c r="N790" t="s">
        <v>216</v>
      </c>
      <c r="O790" s="57">
        <v>46237.425393518519</v>
      </c>
      <c r="P790" s="57">
        <v>46239.726400462961</v>
      </c>
      <c r="Q790">
        <v>69357283</v>
      </c>
      <c r="S790">
        <v>142206131308</v>
      </c>
      <c r="T790" t="s">
        <v>3214</v>
      </c>
      <c r="U790" t="s">
        <v>3215</v>
      </c>
      <c r="V790" t="s">
        <v>3216</v>
      </c>
      <c r="Z790">
        <v>109.1620116</v>
      </c>
      <c r="AA790">
        <v>-7.1951413999999998</v>
      </c>
      <c r="AB790" t="s">
        <v>3217</v>
      </c>
      <c r="AC790" t="s">
        <v>226</v>
      </c>
      <c r="AL790" t="s">
        <v>218</v>
      </c>
      <c r="AM790" t="s">
        <v>3218</v>
      </c>
      <c r="AN790" t="s">
        <v>6</v>
      </c>
      <c r="AO790" s="57">
        <v>46089.444699074076</v>
      </c>
      <c r="AP790" s="57">
        <v>46240.333333333336</v>
      </c>
      <c r="AR790" t="s">
        <v>219</v>
      </c>
      <c r="AS790" t="s">
        <v>220</v>
      </c>
      <c r="AT790" t="s">
        <v>231</v>
      </c>
      <c r="AU790">
        <v>20260805</v>
      </c>
      <c r="AV790" t="s">
        <v>222</v>
      </c>
      <c r="AW790" t="s">
        <v>566</v>
      </c>
      <c r="AX790" t="s">
        <v>223</v>
      </c>
      <c r="BA790" s="57">
        <v>46240.333333333336</v>
      </c>
      <c r="BB790" t="s">
        <v>3218</v>
      </c>
      <c r="BC790">
        <v>2026</v>
      </c>
      <c r="BD790">
        <v>8</v>
      </c>
      <c r="BE790">
        <v>5</v>
      </c>
      <c r="BF790" s="6">
        <f t="shared" si="36"/>
        <v>46239</v>
      </c>
      <c r="BG790">
        <f t="shared" si="37"/>
        <v>-1.3333333333357587</v>
      </c>
      <c r="BH790" t="str">
        <f t="shared" si="38"/>
        <v>COMPLY</v>
      </c>
      <c r="BI790" t="e">
        <f>VLOOKUP(H790,Sheet2!$A$1:$B$270,2,FALSE)</f>
        <v>#N/A</v>
      </c>
    </row>
    <row r="791" spans="1:61">
      <c r="A791">
        <v>790</v>
      </c>
      <c r="B791">
        <v>1002511443</v>
      </c>
      <c r="C791">
        <v>3</v>
      </c>
      <c r="D791" t="s">
        <v>55</v>
      </c>
      <c r="E791">
        <v>5</v>
      </c>
      <c r="F791" t="s">
        <v>267</v>
      </c>
      <c r="G791" t="s">
        <v>125</v>
      </c>
      <c r="H791" t="s">
        <v>417</v>
      </c>
      <c r="I791" t="s">
        <v>213</v>
      </c>
      <c r="J791" t="s">
        <v>214</v>
      </c>
      <c r="K791" t="s">
        <v>149</v>
      </c>
      <c r="M791" t="s">
        <v>236</v>
      </c>
      <c r="N791" t="s">
        <v>216</v>
      </c>
      <c r="O791" s="57">
        <v>46240.351400462961</v>
      </c>
      <c r="P791" s="57">
        <v>46243.426006944443</v>
      </c>
      <c r="Q791">
        <v>69359541</v>
      </c>
      <c r="S791">
        <v>152433910083</v>
      </c>
      <c r="T791" t="s">
        <v>3219</v>
      </c>
      <c r="U791" t="s">
        <v>3220</v>
      </c>
      <c r="Z791">
        <v>112.4032284</v>
      </c>
      <c r="AA791">
        <v>-7.1241047999999996</v>
      </c>
      <c r="AB791" t="s">
        <v>3221</v>
      </c>
      <c r="AC791" t="s">
        <v>230</v>
      </c>
      <c r="AO791" s="57">
        <v>46181.361018518517</v>
      </c>
      <c r="AR791" t="s">
        <v>314</v>
      </c>
      <c r="AS791" t="s">
        <v>125</v>
      </c>
      <c r="AT791" t="s">
        <v>231</v>
      </c>
      <c r="AV791" t="s">
        <v>5610</v>
      </c>
      <c r="AW791" t="s">
        <v>592</v>
      </c>
      <c r="AX791" t="s">
        <v>223</v>
      </c>
      <c r="AZ791" t="s">
        <v>5610</v>
      </c>
      <c r="BF791" s="6" t="e">
        <f t="shared" si="36"/>
        <v>#NUM!</v>
      </c>
      <c r="BG791" t="e">
        <f t="shared" si="37"/>
        <v>#NUM!</v>
      </c>
      <c r="BH791" t="e">
        <f t="shared" si="38"/>
        <v>#NUM!</v>
      </c>
      <c r="BI791" t="str">
        <f>VLOOKUP(H791,Sheet2!$A$1:$B$270,2,FALSE)</f>
        <v>GRESIK</v>
      </c>
    </row>
    <row r="792" spans="1:61">
      <c r="A792">
        <v>791</v>
      </c>
      <c r="B792">
        <v>1002517666</v>
      </c>
      <c r="C792">
        <v>3</v>
      </c>
      <c r="D792" t="s">
        <v>34</v>
      </c>
      <c r="E792">
        <v>5</v>
      </c>
      <c r="F792" t="s">
        <v>595</v>
      </c>
      <c r="G792" t="s">
        <v>86</v>
      </c>
      <c r="H792" t="s">
        <v>307</v>
      </c>
      <c r="I792" t="s">
        <v>213</v>
      </c>
      <c r="J792" t="s">
        <v>214</v>
      </c>
      <c r="K792" t="s">
        <v>149</v>
      </c>
      <c r="L792" t="s">
        <v>215</v>
      </c>
      <c r="M792" t="s">
        <v>240</v>
      </c>
      <c r="N792" t="s">
        <v>216</v>
      </c>
      <c r="O792" s="57">
        <v>46244.538854166669</v>
      </c>
      <c r="P792" s="57">
        <v>46244.540289351855</v>
      </c>
      <c r="Q792">
        <v>69362384</v>
      </c>
      <c r="S792">
        <v>172416797719</v>
      </c>
      <c r="T792" t="s">
        <v>6765</v>
      </c>
      <c r="U792" t="s">
        <v>6766</v>
      </c>
      <c r="V792" t="s">
        <v>6767</v>
      </c>
      <c r="Z792">
        <v>115.1712661</v>
      </c>
      <c r="AA792">
        <v>-8.6972375</v>
      </c>
      <c r="AB792" t="s">
        <v>6768</v>
      </c>
      <c r="AC792" t="s">
        <v>237</v>
      </c>
      <c r="AL792" t="s">
        <v>218</v>
      </c>
      <c r="AM792" t="s">
        <v>6769</v>
      </c>
      <c r="AN792" t="s">
        <v>6</v>
      </c>
      <c r="AO792" s="57">
        <v>46303.548472222225</v>
      </c>
      <c r="AP792" s="57">
        <v>46245.541666666664</v>
      </c>
      <c r="AR792" t="s">
        <v>241</v>
      </c>
      <c r="AS792" t="s">
        <v>650</v>
      </c>
      <c r="AT792" t="s">
        <v>231</v>
      </c>
      <c r="AV792" t="s">
        <v>240</v>
      </c>
      <c r="AW792" t="s">
        <v>1060</v>
      </c>
      <c r="AX792" t="s">
        <v>223</v>
      </c>
      <c r="BA792" s="57">
        <v>46245.541666666664</v>
      </c>
      <c r="BB792" t="s">
        <v>6769</v>
      </c>
      <c r="BF792" s="6" t="e">
        <f t="shared" si="36"/>
        <v>#NUM!</v>
      </c>
      <c r="BG792" t="e">
        <f t="shared" si="37"/>
        <v>#NUM!</v>
      </c>
      <c r="BH792" t="e">
        <f t="shared" si="38"/>
        <v>#NUM!</v>
      </c>
      <c r="BI792" t="str">
        <f>VLOOKUP(H792,Sheet2!$A$1:$B$270,2,FALSE)</f>
        <v>UBUNG</v>
      </c>
    </row>
    <row r="793" spans="1:61">
      <c r="A793">
        <v>792</v>
      </c>
      <c r="B793">
        <v>1002515804</v>
      </c>
      <c r="C793">
        <v>3</v>
      </c>
      <c r="D793" t="s">
        <v>55</v>
      </c>
      <c r="E793">
        <v>5</v>
      </c>
      <c r="F793" t="s">
        <v>228</v>
      </c>
      <c r="G793" t="s">
        <v>127</v>
      </c>
      <c r="H793" t="s">
        <v>498</v>
      </c>
      <c r="I793" t="s">
        <v>213</v>
      </c>
      <c r="J793" t="s">
        <v>214</v>
      </c>
      <c r="K793" t="s">
        <v>149</v>
      </c>
      <c r="M793" t="s">
        <v>76</v>
      </c>
      <c r="N793" t="s">
        <v>216</v>
      </c>
      <c r="O793" s="57">
        <v>46242.474016203705</v>
      </c>
      <c r="P793" s="57">
        <v>46242.699004629627</v>
      </c>
      <c r="Q793">
        <v>69361145</v>
      </c>
      <c r="S793">
        <v>152428209498</v>
      </c>
      <c r="T793" t="s">
        <v>5611</v>
      </c>
      <c r="U793" t="s">
        <v>5612</v>
      </c>
      <c r="V793" t="s">
        <v>5613</v>
      </c>
      <c r="Z793">
        <v>113.687455</v>
      </c>
      <c r="AA793">
        <v>-7.0253519999999998</v>
      </c>
      <c r="AB793" t="s">
        <v>5614</v>
      </c>
      <c r="AC793" t="s">
        <v>217</v>
      </c>
      <c r="AL793" t="s">
        <v>218</v>
      </c>
      <c r="AM793" t="s">
        <v>5615</v>
      </c>
      <c r="AN793" t="s">
        <v>6</v>
      </c>
      <c r="AO793" s="57">
        <v>46242.476041666669</v>
      </c>
      <c r="AR793" t="s">
        <v>219</v>
      </c>
      <c r="AS793" t="s">
        <v>220</v>
      </c>
      <c r="AT793" t="s">
        <v>231</v>
      </c>
      <c r="AU793">
        <v>20260808</v>
      </c>
      <c r="AV793" t="s">
        <v>222</v>
      </c>
      <c r="AW793" t="s">
        <v>601</v>
      </c>
      <c r="AX793" t="s">
        <v>223</v>
      </c>
      <c r="BA793" s="57">
        <v>46242.291666666664</v>
      </c>
      <c r="BB793" t="s">
        <v>5615</v>
      </c>
      <c r="BC793">
        <v>2026</v>
      </c>
      <c r="BD793">
        <v>8</v>
      </c>
      <c r="BE793">
        <v>8</v>
      </c>
      <c r="BF793" s="6">
        <f t="shared" si="36"/>
        <v>46242</v>
      </c>
      <c r="BG793">
        <f t="shared" si="37"/>
        <v>-0.29166666666424135</v>
      </c>
      <c r="BH793" t="str">
        <f t="shared" si="38"/>
        <v>COMPLY</v>
      </c>
      <c r="BI793" t="str">
        <f>VLOOKUP(H793,Sheet2!$A$1:$B$270,2,FALSE)</f>
        <v>MADURA</v>
      </c>
    </row>
    <row r="794" spans="1:61">
      <c r="A794">
        <v>793</v>
      </c>
      <c r="B794">
        <v>1002515631</v>
      </c>
      <c r="C794">
        <v>3</v>
      </c>
      <c r="D794" t="s">
        <v>55</v>
      </c>
      <c r="E794">
        <v>5</v>
      </c>
      <c r="F794" t="s">
        <v>228</v>
      </c>
      <c r="G794" t="s">
        <v>121</v>
      </c>
      <c r="H794" t="s">
        <v>286</v>
      </c>
      <c r="I794" t="s">
        <v>213</v>
      </c>
      <c r="J794" t="s">
        <v>214</v>
      </c>
      <c r="K794" t="s">
        <v>149</v>
      </c>
      <c r="L794" t="s">
        <v>215</v>
      </c>
      <c r="M794" t="s">
        <v>76</v>
      </c>
      <c r="N794" t="s">
        <v>216</v>
      </c>
      <c r="O794" s="57">
        <v>46242.386770833335</v>
      </c>
      <c r="P794" s="57">
        <v>46243.437939814816</v>
      </c>
      <c r="Q794">
        <v>69361240</v>
      </c>
      <c r="S794">
        <v>152437905586</v>
      </c>
      <c r="T794" t="s">
        <v>5616</v>
      </c>
      <c r="U794" t="s">
        <v>5617</v>
      </c>
      <c r="V794" t="s">
        <v>5618</v>
      </c>
      <c r="Z794">
        <v>113.275085315108</v>
      </c>
      <c r="AA794">
        <v>-7.0632842062431296</v>
      </c>
      <c r="AB794" t="s">
        <v>5619</v>
      </c>
      <c r="AC794" t="s">
        <v>217</v>
      </c>
      <c r="AL794" t="s">
        <v>218</v>
      </c>
      <c r="AM794" t="s">
        <v>5620</v>
      </c>
      <c r="AN794" t="s">
        <v>6</v>
      </c>
      <c r="AO794" s="57">
        <v>46242.39266203704</v>
      </c>
      <c r="AP794" s="57">
        <v>46243.333333333336</v>
      </c>
      <c r="AR794" t="s">
        <v>219</v>
      </c>
      <c r="AS794" t="s">
        <v>220</v>
      </c>
      <c r="AT794" t="s">
        <v>221</v>
      </c>
      <c r="AU794">
        <v>20260809</v>
      </c>
      <c r="AV794" t="s">
        <v>222</v>
      </c>
      <c r="AW794" t="s">
        <v>1024</v>
      </c>
      <c r="AX794" t="s">
        <v>223</v>
      </c>
      <c r="BA794" s="57">
        <v>46243.333333333336</v>
      </c>
      <c r="BB794" t="s">
        <v>5620</v>
      </c>
      <c r="BC794">
        <v>2026</v>
      </c>
      <c r="BD794">
        <v>8</v>
      </c>
      <c r="BE794">
        <v>9</v>
      </c>
      <c r="BF794" s="6">
        <f t="shared" si="36"/>
        <v>46243</v>
      </c>
      <c r="BG794">
        <f t="shared" si="37"/>
        <v>-0.33333333333575865</v>
      </c>
      <c r="BH794" t="str">
        <f t="shared" si="38"/>
        <v>COMPLY</v>
      </c>
      <c r="BI794" t="str">
        <f>VLOOKUP(H794,Sheet2!$A$1:$B$270,2,FALSE)</f>
        <v>MADURA</v>
      </c>
    </row>
    <row r="795" spans="1:61">
      <c r="A795">
        <v>794</v>
      </c>
      <c r="B795">
        <v>1002518700</v>
      </c>
      <c r="C795">
        <v>3</v>
      </c>
      <c r="D795" t="s">
        <v>59</v>
      </c>
      <c r="E795">
        <v>4</v>
      </c>
      <c r="F795" t="s">
        <v>243</v>
      </c>
      <c r="G795" t="s">
        <v>262</v>
      </c>
      <c r="H795" t="s">
        <v>263</v>
      </c>
      <c r="I795" t="s">
        <v>213</v>
      </c>
      <c r="J795" t="s">
        <v>214</v>
      </c>
      <c r="K795" t="s">
        <v>149</v>
      </c>
      <c r="L795" t="s">
        <v>215</v>
      </c>
      <c r="M795" t="s">
        <v>240</v>
      </c>
      <c r="N795" t="s">
        <v>216</v>
      </c>
      <c r="O795" s="57">
        <v>46244.790937500002</v>
      </c>
      <c r="P795" s="57">
        <v>46244.791678240741</v>
      </c>
      <c r="Q795">
        <v>69362796</v>
      </c>
      <c r="S795">
        <v>141373127426</v>
      </c>
      <c r="T795" t="s">
        <v>6770</v>
      </c>
      <c r="U795" t="s">
        <v>6771</v>
      </c>
      <c r="V795" t="s">
        <v>6772</v>
      </c>
      <c r="Z795">
        <v>109.9765752</v>
      </c>
      <c r="AA795">
        <v>-7.4650698999999898</v>
      </c>
      <c r="AB795" t="s">
        <v>6773</v>
      </c>
      <c r="AC795" t="s">
        <v>237</v>
      </c>
      <c r="AL795" t="s">
        <v>218</v>
      </c>
      <c r="AM795" t="s">
        <v>6774</v>
      </c>
      <c r="AN795" t="s">
        <v>6</v>
      </c>
      <c r="AO795" s="57">
        <v>46303.798564814817</v>
      </c>
      <c r="AP795" s="57">
        <v>46245.625</v>
      </c>
      <c r="AR795" t="s">
        <v>241</v>
      </c>
      <c r="AS795" t="s">
        <v>220</v>
      </c>
      <c r="AT795" t="s">
        <v>231</v>
      </c>
      <c r="AV795" t="s">
        <v>240</v>
      </c>
      <c r="AW795" t="s">
        <v>1056</v>
      </c>
      <c r="AX795" t="s">
        <v>223</v>
      </c>
      <c r="BA795" s="57">
        <v>46245.625</v>
      </c>
      <c r="BB795" t="s">
        <v>6774</v>
      </c>
      <c r="BF795" s="6" t="e">
        <f t="shared" si="36"/>
        <v>#NUM!</v>
      </c>
      <c r="BG795" t="e">
        <f t="shared" si="37"/>
        <v>#NUM!</v>
      </c>
      <c r="BH795" t="e">
        <f t="shared" si="38"/>
        <v>#NUM!</v>
      </c>
      <c r="BI795" t="e">
        <f>VLOOKUP(H795,Sheet2!$A$1:$B$270,2,FALSE)</f>
        <v>#N/A</v>
      </c>
    </row>
    <row r="796" spans="1:61">
      <c r="A796">
        <v>795</v>
      </c>
      <c r="B796">
        <v>1002504436</v>
      </c>
      <c r="C796">
        <v>3</v>
      </c>
      <c r="D796" t="s">
        <v>45</v>
      </c>
      <c r="E796">
        <v>5</v>
      </c>
      <c r="F796" t="s">
        <v>211</v>
      </c>
      <c r="G796" t="s">
        <v>118</v>
      </c>
      <c r="H796" t="s">
        <v>212</v>
      </c>
      <c r="I796" t="s">
        <v>213</v>
      </c>
      <c r="J796" t="s">
        <v>214</v>
      </c>
      <c r="K796" t="s">
        <v>149</v>
      </c>
      <c r="L796" t="s">
        <v>215</v>
      </c>
      <c r="M796" t="s">
        <v>582</v>
      </c>
      <c r="N796" t="s">
        <v>216</v>
      </c>
      <c r="O796" s="57">
        <v>46235.480520833335</v>
      </c>
      <c r="P796" s="57">
        <v>46237.564421296294</v>
      </c>
      <c r="Q796">
        <v>69356666</v>
      </c>
      <c r="S796">
        <v>172606810517</v>
      </c>
      <c r="T796" t="s">
        <v>1263</v>
      </c>
      <c r="U796" t="s">
        <v>1264</v>
      </c>
      <c r="V796" t="s">
        <v>3222</v>
      </c>
      <c r="Z796">
        <v>117.4378584</v>
      </c>
      <c r="AA796">
        <v>-8.6448596000000002</v>
      </c>
      <c r="AB796" t="s">
        <v>2999</v>
      </c>
      <c r="AC796" t="s">
        <v>237</v>
      </c>
      <c r="AL796" t="s">
        <v>218</v>
      </c>
      <c r="AM796" t="s">
        <v>2411</v>
      </c>
      <c r="AN796" t="s">
        <v>6</v>
      </c>
      <c r="AO796" s="57">
        <v>46030.485995370371</v>
      </c>
      <c r="AP796" s="57">
        <v>46236.333333333336</v>
      </c>
      <c r="AQ796" t="s">
        <v>930</v>
      </c>
      <c r="AR796" t="s">
        <v>14</v>
      </c>
      <c r="AS796" t="s">
        <v>220</v>
      </c>
      <c r="AT796" t="s">
        <v>231</v>
      </c>
      <c r="AV796" t="s">
        <v>3223</v>
      </c>
      <c r="AW796" t="s">
        <v>1056</v>
      </c>
      <c r="AX796" t="s">
        <v>223</v>
      </c>
      <c r="BA796" s="57">
        <v>46236.333333333336</v>
      </c>
      <c r="BB796" t="s">
        <v>2411</v>
      </c>
      <c r="BF796" s="6" t="e">
        <f t="shared" si="36"/>
        <v>#NUM!</v>
      </c>
      <c r="BG796" t="e">
        <f t="shared" si="37"/>
        <v>#NUM!</v>
      </c>
      <c r="BH796" t="e">
        <f t="shared" si="38"/>
        <v>#NUM!</v>
      </c>
      <c r="BI796" t="str">
        <f>VLOOKUP(H796,Sheet2!$A$1:$B$270,2,FALSE)</f>
        <v>SUMBAWA</v>
      </c>
    </row>
    <row r="797" spans="1:61">
      <c r="A797">
        <v>796</v>
      </c>
      <c r="B797">
        <v>1002508469</v>
      </c>
      <c r="C797">
        <v>3</v>
      </c>
      <c r="D797" t="s">
        <v>51</v>
      </c>
      <c r="E797">
        <v>4</v>
      </c>
      <c r="F797" t="s">
        <v>275</v>
      </c>
      <c r="G797" t="s">
        <v>575</v>
      </c>
      <c r="H797" t="s">
        <v>655</v>
      </c>
      <c r="I797" t="s">
        <v>213</v>
      </c>
      <c r="J797" t="s">
        <v>214</v>
      </c>
      <c r="K797" t="s">
        <v>149</v>
      </c>
      <c r="M797" t="s">
        <v>582</v>
      </c>
      <c r="N797" t="s">
        <v>216</v>
      </c>
      <c r="O797" s="57">
        <v>46238.605532407404</v>
      </c>
      <c r="P797" s="57">
        <v>46243.454942129632</v>
      </c>
      <c r="Q797">
        <v>69358318</v>
      </c>
      <c r="R797">
        <v>2922951017</v>
      </c>
      <c r="S797">
        <v>142516104444</v>
      </c>
      <c r="T797" t="s">
        <v>991</v>
      </c>
      <c r="U797" t="s">
        <v>3224</v>
      </c>
      <c r="V797" t="s">
        <v>3225</v>
      </c>
      <c r="Z797">
        <v>110.6321945</v>
      </c>
      <c r="AA797">
        <v>-7.1613876000000003</v>
      </c>
      <c r="AB797" t="s">
        <v>3226</v>
      </c>
      <c r="AC797" t="s">
        <v>226</v>
      </c>
      <c r="AL797" t="s">
        <v>218</v>
      </c>
      <c r="AM797" t="s">
        <v>3227</v>
      </c>
      <c r="AN797" t="s">
        <v>6</v>
      </c>
      <c r="AO797" s="57">
        <v>46120.611273148148</v>
      </c>
      <c r="AP797" s="57">
        <v>46241.625</v>
      </c>
      <c r="AQ797" t="s">
        <v>570</v>
      </c>
      <c r="AR797" t="s">
        <v>14</v>
      </c>
      <c r="AS797" t="s">
        <v>615</v>
      </c>
      <c r="AT797" t="s">
        <v>231</v>
      </c>
      <c r="AV797" t="s">
        <v>5621</v>
      </c>
      <c r="AW797" t="s">
        <v>630</v>
      </c>
      <c r="AX797" t="s">
        <v>223</v>
      </c>
      <c r="BA797" s="57">
        <v>46241.625</v>
      </c>
      <c r="BB797" t="s">
        <v>3227</v>
      </c>
      <c r="BF797" s="6" t="e">
        <f t="shared" si="36"/>
        <v>#NUM!</v>
      </c>
      <c r="BG797" t="e">
        <f t="shared" si="37"/>
        <v>#NUM!</v>
      </c>
      <c r="BH797" t="e">
        <f t="shared" si="38"/>
        <v>#NUM!</v>
      </c>
      <c r="BI797" t="e">
        <f>VLOOKUP(H797,Sheet2!$A$1:$B$270,2,FALSE)</f>
        <v>#N/A</v>
      </c>
    </row>
    <row r="798" spans="1:61">
      <c r="A798">
        <v>797</v>
      </c>
      <c r="B798">
        <v>1002517556</v>
      </c>
      <c r="C798">
        <v>3</v>
      </c>
      <c r="D798" t="s">
        <v>49</v>
      </c>
      <c r="E798">
        <v>4</v>
      </c>
      <c r="F798" t="s">
        <v>253</v>
      </c>
      <c r="G798" t="s">
        <v>556</v>
      </c>
      <c r="H798" t="s">
        <v>1012</v>
      </c>
      <c r="I798" t="s">
        <v>213</v>
      </c>
      <c r="J798" t="s">
        <v>214</v>
      </c>
      <c r="K798" t="s">
        <v>149</v>
      </c>
      <c r="M798" t="s">
        <v>240</v>
      </c>
      <c r="N798" t="s">
        <v>216</v>
      </c>
      <c r="O798" s="57">
        <v>46244.502858796295</v>
      </c>
      <c r="P798" s="57">
        <v>46244.662812499999</v>
      </c>
      <c r="Q798">
        <v>69362341</v>
      </c>
      <c r="S798">
        <v>146284107593</v>
      </c>
      <c r="T798" t="s">
        <v>6775</v>
      </c>
      <c r="U798" t="s">
        <v>6776</v>
      </c>
      <c r="V798" t="s">
        <v>6777</v>
      </c>
      <c r="Z798">
        <v>109.04872159999999</v>
      </c>
      <c r="AA798">
        <v>-6.8769770000000001</v>
      </c>
      <c r="AB798" t="s">
        <v>6778</v>
      </c>
      <c r="AC798" t="s">
        <v>226</v>
      </c>
      <c r="AL798" t="s">
        <v>218</v>
      </c>
      <c r="AM798" t="s">
        <v>6779</v>
      </c>
      <c r="AN798" t="s">
        <v>6</v>
      </c>
      <c r="AO798" s="57">
        <v>46303.506898148145</v>
      </c>
      <c r="AP798" s="57">
        <v>46245.541666666664</v>
      </c>
      <c r="AR798" t="s">
        <v>241</v>
      </c>
      <c r="AS798" t="s">
        <v>220</v>
      </c>
      <c r="AT798" t="s">
        <v>231</v>
      </c>
      <c r="AV798" t="s">
        <v>240</v>
      </c>
      <c r="AW798" t="s">
        <v>566</v>
      </c>
      <c r="AX798" t="s">
        <v>223</v>
      </c>
      <c r="BA798" s="57">
        <v>46245.541666666664</v>
      </c>
      <c r="BB798" t="s">
        <v>6779</v>
      </c>
      <c r="BF798" s="6" t="e">
        <f t="shared" si="36"/>
        <v>#NUM!</v>
      </c>
      <c r="BG798" t="e">
        <f t="shared" si="37"/>
        <v>#NUM!</v>
      </c>
      <c r="BH798" t="e">
        <f t="shared" si="38"/>
        <v>#NUM!</v>
      </c>
      <c r="BI798" t="e">
        <f>VLOOKUP(H798,Sheet2!$A$1:$B$270,2,FALSE)</f>
        <v>#N/A</v>
      </c>
    </row>
    <row r="799" spans="1:61">
      <c r="A799">
        <v>798</v>
      </c>
      <c r="B799">
        <v>1002513438</v>
      </c>
      <c r="C799">
        <v>3</v>
      </c>
      <c r="D799" t="s">
        <v>38</v>
      </c>
      <c r="E799">
        <v>5</v>
      </c>
      <c r="F799" t="s">
        <v>90</v>
      </c>
      <c r="G799" t="s">
        <v>90</v>
      </c>
      <c r="H799" t="s">
        <v>421</v>
      </c>
      <c r="I799" t="s">
        <v>213</v>
      </c>
      <c r="J799" t="s">
        <v>214</v>
      </c>
      <c r="K799" t="s">
        <v>149</v>
      </c>
      <c r="L799" t="s">
        <v>215</v>
      </c>
      <c r="M799" t="s">
        <v>76</v>
      </c>
      <c r="N799" t="s">
        <v>216</v>
      </c>
      <c r="O799" s="57">
        <v>46240.768020833333</v>
      </c>
      <c r="P799" s="57">
        <v>46241.7031712963</v>
      </c>
      <c r="Q799">
        <v>69360323</v>
      </c>
      <c r="S799">
        <v>152610241469</v>
      </c>
      <c r="T799" t="s">
        <v>3228</v>
      </c>
      <c r="U799" t="s">
        <v>3229</v>
      </c>
      <c r="V799" t="s">
        <v>3230</v>
      </c>
      <c r="Z799">
        <v>112.040719</v>
      </c>
      <c r="AA799">
        <v>-7.8081211000000001</v>
      </c>
      <c r="AB799" t="s">
        <v>3231</v>
      </c>
      <c r="AC799" t="s">
        <v>237</v>
      </c>
      <c r="AL799" t="s">
        <v>218</v>
      </c>
      <c r="AM799" t="s">
        <v>3232</v>
      </c>
      <c r="AN799" t="s">
        <v>6</v>
      </c>
      <c r="AO799" s="57">
        <v>46181.777743055558</v>
      </c>
      <c r="AP799" s="57">
        <v>46242.333333333336</v>
      </c>
      <c r="AR799" t="s">
        <v>219</v>
      </c>
      <c r="AS799" t="s">
        <v>220</v>
      </c>
      <c r="AT799" t="s">
        <v>231</v>
      </c>
      <c r="AU799">
        <v>20260807</v>
      </c>
      <c r="AV799" t="s">
        <v>222</v>
      </c>
      <c r="AW799" t="s">
        <v>1056</v>
      </c>
      <c r="AX799" t="s">
        <v>223</v>
      </c>
      <c r="BA799" s="57">
        <v>46242.333333333336</v>
      </c>
      <c r="BB799" t="s">
        <v>3232</v>
      </c>
      <c r="BC799">
        <v>2026</v>
      </c>
      <c r="BD799">
        <v>8</v>
      </c>
      <c r="BE799">
        <v>7</v>
      </c>
      <c r="BF799" s="6">
        <f t="shared" si="36"/>
        <v>46241</v>
      </c>
      <c r="BG799">
        <f t="shared" si="37"/>
        <v>-1.3333333333357587</v>
      </c>
      <c r="BH799" t="str">
        <f t="shared" si="38"/>
        <v>COMPLY</v>
      </c>
      <c r="BI799" t="str">
        <f>VLOOKUP(H799,Sheet2!$A$1:$B$270,2,FALSE)</f>
        <v>KEDIRI</v>
      </c>
    </row>
    <row r="800" spans="1:61">
      <c r="A800">
        <v>799</v>
      </c>
      <c r="B800">
        <v>1002510952</v>
      </c>
      <c r="C800">
        <v>3</v>
      </c>
      <c r="D800" t="s">
        <v>45</v>
      </c>
      <c r="E800">
        <v>5</v>
      </c>
      <c r="F800" t="s">
        <v>211</v>
      </c>
      <c r="G800" t="s">
        <v>115</v>
      </c>
      <c r="H800" t="s">
        <v>407</v>
      </c>
      <c r="I800" t="s">
        <v>213</v>
      </c>
      <c r="J800" t="s">
        <v>214</v>
      </c>
      <c r="K800" t="s">
        <v>149</v>
      </c>
      <c r="L800" t="s">
        <v>215</v>
      </c>
      <c r="M800" t="s">
        <v>225</v>
      </c>
      <c r="N800" t="s">
        <v>216</v>
      </c>
      <c r="O800" s="57">
        <v>46239.628437500003</v>
      </c>
      <c r="P800" s="57">
        <v>46241.339479166665</v>
      </c>
      <c r="Q800">
        <v>69359351</v>
      </c>
      <c r="S800">
        <v>172602203753</v>
      </c>
      <c r="T800" t="s">
        <v>3233</v>
      </c>
      <c r="U800" t="s">
        <v>3234</v>
      </c>
      <c r="V800" t="s">
        <v>3235</v>
      </c>
      <c r="Z800">
        <v>116.133645637345</v>
      </c>
      <c r="AA800">
        <v>-8.6527050186505292</v>
      </c>
      <c r="AB800" t="s">
        <v>3236</v>
      </c>
      <c r="AC800" t="s">
        <v>237</v>
      </c>
      <c r="AL800" t="s">
        <v>218</v>
      </c>
      <c r="AM800" t="s">
        <v>3237</v>
      </c>
      <c r="AN800" t="s">
        <v>6</v>
      </c>
      <c r="AO800" s="57">
        <v>46150.632303240738</v>
      </c>
      <c r="AP800" s="57">
        <v>46241.333333333336</v>
      </c>
      <c r="AR800" t="s">
        <v>18</v>
      </c>
      <c r="AS800" t="s">
        <v>588</v>
      </c>
      <c r="AT800" t="s">
        <v>231</v>
      </c>
      <c r="AV800" t="s">
        <v>227</v>
      </c>
      <c r="AW800" t="s">
        <v>1141</v>
      </c>
      <c r="AX800" t="s">
        <v>223</v>
      </c>
      <c r="BA800" s="57">
        <v>46241.333333333336</v>
      </c>
      <c r="BB800" t="s">
        <v>3237</v>
      </c>
      <c r="BF800" s="6" t="e">
        <f t="shared" si="36"/>
        <v>#NUM!</v>
      </c>
      <c r="BG800" t="e">
        <f t="shared" si="37"/>
        <v>#NUM!</v>
      </c>
      <c r="BH800" t="e">
        <f t="shared" si="38"/>
        <v>#NUM!</v>
      </c>
      <c r="BI800" t="str">
        <f>VLOOKUP(H800,Sheet2!$A$1:$B$270,2,FALSE)</f>
        <v>SELONG</v>
      </c>
    </row>
    <row r="801" spans="1:61">
      <c r="A801">
        <v>800</v>
      </c>
      <c r="B801">
        <v>1002504378</v>
      </c>
      <c r="C801">
        <v>3</v>
      </c>
      <c r="D801" t="s">
        <v>59</v>
      </c>
      <c r="E801">
        <v>4</v>
      </c>
      <c r="F801" t="s">
        <v>224</v>
      </c>
      <c r="G801" t="s">
        <v>322</v>
      </c>
      <c r="H801" t="s">
        <v>323</v>
      </c>
      <c r="I801" t="s">
        <v>213</v>
      </c>
      <c r="J801" t="s">
        <v>214</v>
      </c>
      <c r="K801" t="s">
        <v>149</v>
      </c>
      <c r="M801" t="s">
        <v>76</v>
      </c>
      <c r="N801" t="s">
        <v>216</v>
      </c>
      <c r="O801" s="57">
        <v>46235.448599537034</v>
      </c>
      <c r="P801" s="57">
        <v>46235.487129629626</v>
      </c>
      <c r="Q801">
        <v>69355162</v>
      </c>
      <c r="S801">
        <v>146372103592</v>
      </c>
      <c r="T801" t="s">
        <v>1211</v>
      </c>
      <c r="U801" t="s">
        <v>3238</v>
      </c>
      <c r="V801" t="s">
        <v>3239</v>
      </c>
      <c r="Z801">
        <v>109.600122</v>
      </c>
      <c r="AA801">
        <v>-7.3503530000000001</v>
      </c>
      <c r="AB801" t="s">
        <v>1212</v>
      </c>
      <c r="AC801" t="s">
        <v>292</v>
      </c>
      <c r="AL801" t="s">
        <v>218</v>
      </c>
      <c r="AM801" t="s">
        <v>3240</v>
      </c>
      <c r="AN801" t="s">
        <v>6</v>
      </c>
      <c r="AO801" s="57">
        <v>46030.454791666663</v>
      </c>
      <c r="AR801" t="s">
        <v>219</v>
      </c>
      <c r="AS801" t="s">
        <v>220</v>
      </c>
      <c r="AT801" t="s">
        <v>231</v>
      </c>
      <c r="AU801">
        <v>20260801</v>
      </c>
      <c r="AV801" t="s">
        <v>222</v>
      </c>
      <c r="AW801" t="s">
        <v>566</v>
      </c>
      <c r="AX801" t="s">
        <v>223</v>
      </c>
      <c r="BA801" s="57">
        <v>46235.291666666664</v>
      </c>
      <c r="BB801" t="s">
        <v>3240</v>
      </c>
      <c r="BC801">
        <v>2026</v>
      </c>
      <c r="BD801">
        <v>8</v>
      </c>
      <c r="BE801">
        <v>1</v>
      </c>
      <c r="BF801" s="6">
        <f t="shared" si="36"/>
        <v>46235</v>
      </c>
      <c r="BG801">
        <f t="shared" si="37"/>
        <v>-0.29166666666424135</v>
      </c>
      <c r="BH801" t="str">
        <f t="shared" si="38"/>
        <v>COMPLY</v>
      </c>
      <c r="BI801" t="e">
        <f>VLOOKUP(H801,Sheet2!$A$1:$B$270,2,FALSE)</f>
        <v>#N/A</v>
      </c>
    </row>
    <row r="802" spans="1:61">
      <c r="A802">
        <v>801</v>
      </c>
      <c r="B802">
        <v>1002516587</v>
      </c>
      <c r="C802">
        <v>3</v>
      </c>
      <c r="D802" t="s">
        <v>34</v>
      </c>
      <c r="E802">
        <v>5</v>
      </c>
      <c r="F802" t="s">
        <v>595</v>
      </c>
      <c r="G802" t="s">
        <v>83</v>
      </c>
      <c r="H802" t="s">
        <v>391</v>
      </c>
      <c r="I802" t="s">
        <v>213</v>
      </c>
      <c r="J802" t="s">
        <v>214</v>
      </c>
      <c r="K802" t="s">
        <v>149</v>
      </c>
      <c r="M802" t="s">
        <v>76</v>
      </c>
      <c r="N802" t="s">
        <v>216</v>
      </c>
      <c r="O802" s="57">
        <v>46243.678831018522</v>
      </c>
      <c r="P802" s="57">
        <v>46244.670115740744</v>
      </c>
      <c r="Q802">
        <v>69360114</v>
      </c>
      <c r="S802">
        <v>172422212704</v>
      </c>
      <c r="T802" t="s">
        <v>1291</v>
      </c>
      <c r="U802" t="s">
        <v>5622</v>
      </c>
      <c r="V802" t="s">
        <v>5623</v>
      </c>
      <c r="Z802">
        <v>115.251884</v>
      </c>
      <c r="AA802">
        <v>-8.6410959999999992</v>
      </c>
      <c r="AB802" t="s">
        <v>1294</v>
      </c>
      <c r="AC802" t="s">
        <v>230</v>
      </c>
      <c r="AL802" t="s">
        <v>218</v>
      </c>
      <c r="AM802" t="s">
        <v>5624</v>
      </c>
      <c r="AN802" t="s">
        <v>6</v>
      </c>
      <c r="AO802" s="57">
        <v>46273.684212962966</v>
      </c>
      <c r="AR802" t="s">
        <v>219</v>
      </c>
      <c r="AS802" t="s">
        <v>648</v>
      </c>
      <c r="AT802" t="s">
        <v>231</v>
      </c>
      <c r="AU802">
        <v>20260810</v>
      </c>
      <c r="AV802" t="s">
        <v>222</v>
      </c>
      <c r="AW802" t="s">
        <v>566</v>
      </c>
      <c r="AX802" t="s">
        <v>223</v>
      </c>
      <c r="BA802" s="57">
        <v>46243.291666666664</v>
      </c>
      <c r="BB802" t="s">
        <v>5624</v>
      </c>
      <c r="BC802">
        <v>2026</v>
      </c>
      <c r="BD802">
        <v>8</v>
      </c>
      <c r="BE802">
        <v>10</v>
      </c>
      <c r="BF802" s="6">
        <f t="shared" si="36"/>
        <v>46244</v>
      </c>
      <c r="BG802">
        <f t="shared" si="37"/>
        <v>0.70833333333575865</v>
      </c>
      <c r="BH802" t="str">
        <f t="shared" si="38"/>
        <v>COMPLY</v>
      </c>
      <c r="BI802" t="str">
        <f>VLOOKUP(H802,Sheet2!$A$1:$B$270,2,FALSE)</f>
        <v>SANUR</v>
      </c>
    </row>
    <row r="803" spans="1:61">
      <c r="A803">
        <v>802</v>
      </c>
      <c r="B803">
        <v>1002516964</v>
      </c>
      <c r="C803">
        <v>3</v>
      </c>
      <c r="D803" t="s">
        <v>55</v>
      </c>
      <c r="E803">
        <v>5</v>
      </c>
      <c r="F803" t="s">
        <v>315</v>
      </c>
      <c r="G803" t="s">
        <v>126</v>
      </c>
      <c r="H803" t="s">
        <v>316</v>
      </c>
      <c r="I803" t="s">
        <v>213</v>
      </c>
      <c r="J803" t="s">
        <v>214</v>
      </c>
      <c r="K803" t="s">
        <v>149</v>
      </c>
      <c r="M803" t="s">
        <v>240</v>
      </c>
      <c r="N803" t="s">
        <v>216</v>
      </c>
      <c r="O803" s="57">
        <v>46244.384976851848</v>
      </c>
      <c r="P803" s="57">
        <v>46244.49863425926</v>
      </c>
      <c r="Q803">
        <v>69362098</v>
      </c>
      <c r="S803">
        <v>152320246238</v>
      </c>
      <c r="T803" t="s">
        <v>6780</v>
      </c>
      <c r="U803" t="s">
        <v>6781</v>
      </c>
      <c r="V803" t="s">
        <v>6782</v>
      </c>
      <c r="Z803">
        <v>112.7538989</v>
      </c>
      <c r="AA803">
        <v>-7.2605101000000003</v>
      </c>
      <c r="AB803" t="s">
        <v>6783</v>
      </c>
      <c r="AC803" t="s">
        <v>293</v>
      </c>
      <c r="AL803" t="s">
        <v>218</v>
      </c>
      <c r="AM803" t="s">
        <v>6784</v>
      </c>
      <c r="AN803" t="s">
        <v>6</v>
      </c>
      <c r="AO803" s="57">
        <v>46303.392835648148</v>
      </c>
      <c r="AP803" s="57">
        <v>46247.625</v>
      </c>
      <c r="AR803" t="s">
        <v>241</v>
      </c>
      <c r="AS803" t="s">
        <v>962</v>
      </c>
      <c r="AT803" t="s">
        <v>231</v>
      </c>
      <c r="AV803" t="s">
        <v>240</v>
      </c>
      <c r="AW803" t="s">
        <v>566</v>
      </c>
      <c r="AX803" t="s">
        <v>223</v>
      </c>
      <c r="BA803" s="57">
        <v>46247.625</v>
      </c>
      <c r="BB803" t="s">
        <v>6784</v>
      </c>
      <c r="BF803" s="6" t="e">
        <f t="shared" si="36"/>
        <v>#NUM!</v>
      </c>
      <c r="BG803" t="e">
        <f t="shared" si="37"/>
        <v>#NUM!</v>
      </c>
      <c r="BH803" t="e">
        <f t="shared" si="38"/>
        <v>#NUM!</v>
      </c>
      <c r="BI803" t="str">
        <f>VLOOKUP(H803,Sheet2!$A$1:$B$270,2,FALSE)</f>
        <v>SURABAYA SELATAN</v>
      </c>
    </row>
    <row r="804" spans="1:61">
      <c r="A804">
        <v>803</v>
      </c>
      <c r="B804">
        <v>1002510788</v>
      </c>
      <c r="C804">
        <v>3</v>
      </c>
      <c r="D804" t="s">
        <v>45</v>
      </c>
      <c r="E804">
        <v>5</v>
      </c>
      <c r="F804" t="s">
        <v>113</v>
      </c>
      <c r="G804" t="s">
        <v>113</v>
      </c>
      <c r="H804" t="s">
        <v>420</v>
      </c>
      <c r="I804" t="s">
        <v>213</v>
      </c>
      <c r="J804" t="s">
        <v>214</v>
      </c>
      <c r="K804" t="s">
        <v>149</v>
      </c>
      <c r="L804" t="s">
        <v>215</v>
      </c>
      <c r="M804" t="s">
        <v>76</v>
      </c>
      <c r="N804" t="s">
        <v>216</v>
      </c>
      <c r="O804" s="57">
        <v>46239.601354166669</v>
      </c>
      <c r="P804" s="57">
        <v>46241.594224537039</v>
      </c>
      <c r="Q804">
        <v>69359292</v>
      </c>
      <c r="S804">
        <v>172502311379</v>
      </c>
      <c r="T804" t="s">
        <v>3241</v>
      </c>
      <c r="U804" t="s">
        <v>3242</v>
      </c>
      <c r="V804" t="s">
        <v>3243</v>
      </c>
      <c r="Z804">
        <v>123.600599281489</v>
      </c>
      <c r="AA804">
        <v>-10.1753960476873</v>
      </c>
      <c r="AB804" t="s">
        <v>3244</v>
      </c>
      <c r="AC804" t="s">
        <v>217</v>
      </c>
      <c r="AL804" t="s">
        <v>218</v>
      </c>
      <c r="AM804" t="s">
        <v>3245</v>
      </c>
      <c r="AN804" t="s">
        <v>6</v>
      </c>
      <c r="AO804" s="57">
        <v>46150.610949074071</v>
      </c>
      <c r="AP804" s="57">
        <v>46240.541666666664</v>
      </c>
      <c r="AR804" t="s">
        <v>219</v>
      </c>
      <c r="AS804" t="s">
        <v>113</v>
      </c>
      <c r="AT804" t="s">
        <v>231</v>
      </c>
      <c r="AU804">
        <v>20260807</v>
      </c>
      <c r="AV804" t="s">
        <v>222</v>
      </c>
      <c r="AW804" t="s">
        <v>1058</v>
      </c>
      <c r="AX804" t="s">
        <v>223</v>
      </c>
      <c r="BA804" s="57">
        <v>46240.541666666664</v>
      </c>
      <c r="BB804" t="s">
        <v>3245</v>
      </c>
      <c r="BC804">
        <v>2026</v>
      </c>
      <c r="BD804">
        <v>8</v>
      </c>
      <c r="BE804">
        <v>7</v>
      </c>
      <c r="BF804" s="6">
        <f t="shared" si="36"/>
        <v>46241</v>
      </c>
      <c r="BG804">
        <f t="shared" si="37"/>
        <v>0.45833333333575865</v>
      </c>
      <c r="BH804" t="str">
        <f t="shared" si="38"/>
        <v>COMPLY</v>
      </c>
      <c r="BI804" t="str">
        <f>VLOOKUP(H804,Sheet2!$A$1:$B$270,2,FALSE)</f>
        <v>KUPANG</v>
      </c>
    </row>
    <row r="805" spans="1:61">
      <c r="A805">
        <v>804</v>
      </c>
      <c r="B805">
        <v>1002508679</v>
      </c>
      <c r="C805">
        <v>3</v>
      </c>
      <c r="D805" t="s">
        <v>59</v>
      </c>
      <c r="E805">
        <v>4</v>
      </c>
      <c r="F805" t="s">
        <v>243</v>
      </c>
      <c r="G805" t="s">
        <v>924</v>
      </c>
      <c r="H805" t="s">
        <v>925</v>
      </c>
      <c r="I805" t="s">
        <v>213</v>
      </c>
      <c r="J805" t="s">
        <v>214</v>
      </c>
      <c r="K805" t="s">
        <v>149</v>
      </c>
      <c r="M805" t="s">
        <v>76</v>
      </c>
      <c r="N805" t="s">
        <v>216</v>
      </c>
      <c r="O805" s="57">
        <v>46238.616203703707</v>
      </c>
      <c r="P805" s="57">
        <v>46240.822754629633</v>
      </c>
      <c r="Q805">
        <v>69358414</v>
      </c>
      <c r="S805">
        <v>146142107607</v>
      </c>
      <c r="T805" t="s">
        <v>3246</v>
      </c>
      <c r="U805" t="s">
        <v>3247</v>
      </c>
      <c r="V805" t="s">
        <v>3248</v>
      </c>
      <c r="Z805">
        <v>109.92384642357101</v>
      </c>
      <c r="AA805">
        <v>-7.7201677027679603</v>
      </c>
      <c r="AB805" t="s">
        <v>3249</v>
      </c>
      <c r="AC805" t="s">
        <v>292</v>
      </c>
      <c r="AL805" t="s">
        <v>218</v>
      </c>
      <c r="AM805" t="s">
        <v>3250</v>
      </c>
      <c r="AN805" t="s">
        <v>6</v>
      </c>
      <c r="AO805" s="57">
        <v>46120.621724537035</v>
      </c>
      <c r="AP805" s="57">
        <v>46242.333333333336</v>
      </c>
      <c r="AR805" t="s">
        <v>219</v>
      </c>
      <c r="AS805" t="s">
        <v>926</v>
      </c>
      <c r="AT805" t="s">
        <v>231</v>
      </c>
      <c r="AU805">
        <v>20260806</v>
      </c>
      <c r="AV805" t="s">
        <v>222</v>
      </c>
      <c r="AW805" t="s">
        <v>592</v>
      </c>
      <c r="AX805" t="s">
        <v>223</v>
      </c>
      <c r="BA805" s="57">
        <v>46242.333333333336</v>
      </c>
      <c r="BB805" t="s">
        <v>3250</v>
      </c>
      <c r="BC805">
        <v>2026</v>
      </c>
      <c r="BD805">
        <v>8</v>
      </c>
      <c r="BE805">
        <v>6</v>
      </c>
      <c r="BF805" s="6">
        <f t="shared" si="36"/>
        <v>46240</v>
      </c>
      <c r="BG805">
        <f t="shared" si="37"/>
        <v>-2.3333333333357587</v>
      </c>
      <c r="BH805" t="str">
        <f t="shared" si="38"/>
        <v>COMPLY</v>
      </c>
      <c r="BI805" t="e">
        <f>VLOOKUP(H805,Sheet2!$A$1:$B$270,2,FALSE)</f>
        <v>#N/A</v>
      </c>
    </row>
    <row r="806" spans="1:61">
      <c r="A806">
        <v>805</v>
      </c>
      <c r="B806">
        <v>1002505928</v>
      </c>
      <c r="C806">
        <v>3</v>
      </c>
      <c r="D806" t="s">
        <v>59</v>
      </c>
      <c r="E806">
        <v>4</v>
      </c>
      <c r="F806" t="s">
        <v>224</v>
      </c>
      <c r="G806" t="s">
        <v>224</v>
      </c>
      <c r="H806" t="s">
        <v>1019</v>
      </c>
      <c r="I806" t="s">
        <v>213</v>
      </c>
      <c r="J806" t="s">
        <v>214</v>
      </c>
      <c r="K806" t="s">
        <v>149</v>
      </c>
      <c r="M806" t="s">
        <v>76</v>
      </c>
      <c r="N806" t="s">
        <v>216</v>
      </c>
      <c r="O806" s="57">
        <v>46237.493391203701</v>
      </c>
      <c r="P806" s="57">
        <v>46237.564479166664</v>
      </c>
      <c r="Q806">
        <v>69355234</v>
      </c>
      <c r="S806">
        <v>143387117685</v>
      </c>
      <c r="T806" t="s">
        <v>1207</v>
      </c>
      <c r="U806" t="s">
        <v>3251</v>
      </c>
      <c r="V806" t="s">
        <v>3252</v>
      </c>
      <c r="Z806">
        <v>109.06545164266601</v>
      </c>
      <c r="AA806">
        <v>-7.5101454762065396</v>
      </c>
      <c r="AB806" t="s">
        <v>1208</v>
      </c>
      <c r="AC806" t="s">
        <v>292</v>
      </c>
      <c r="AL806" t="s">
        <v>218</v>
      </c>
      <c r="AM806" t="s">
        <v>3253</v>
      </c>
      <c r="AN806" t="s">
        <v>6</v>
      </c>
      <c r="AO806" s="57">
        <v>46089.496550925927</v>
      </c>
      <c r="AR806" t="s">
        <v>219</v>
      </c>
      <c r="AS806" t="s">
        <v>1020</v>
      </c>
      <c r="AT806" t="s">
        <v>231</v>
      </c>
      <c r="AU806">
        <v>20260803</v>
      </c>
      <c r="AV806" t="s">
        <v>222</v>
      </c>
      <c r="AW806" t="s">
        <v>577</v>
      </c>
      <c r="AX806" t="s">
        <v>223</v>
      </c>
      <c r="BA806" s="57">
        <v>46237.291666666664</v>
      </c>
      <c r="BB806" t="s">
        <v>3253</v>
      </c>
      <c r="BC806">
        <v>2026</v>
      </c>
      <c r="BD806">
        <v>8</v>
      </c>
      <c r="BE806">
        <v>3</v>
      </c>
      <c r="BF806" s="6">
        <f t="shared" si="36"/>
        <v>46237</v>
      </c>
      <c r="BG806">
        <f t="shared" si="37"/>
        <v>-0.29166666666424135</v>
      </c>
      <c r="BH806" t="str">
        <f t="shared" si="38"/>
        <v>COMPLY</v>
      </c>
      <c r="BI806" t="e">
        <f>VLOOKUP(H806,Sheet2!$A$1:$B$270,2,FALSE)</f>
        <v>#N/A</v>
      </c>
    </row>
    <row r="807" spans="1:61">
      <c r="A807">
        <v>806</v>
      </c>
      <c r="B807">
        <v>1002514449</v>
      </c>
      <c r="C807">
        <v>3</v>
      </c>
      <c r="D807" t="s">
        <v>59</v>
      </c>
      <c r="E807">
        <v>4</v>
      </c>
      <c r="F807" t="s">
        <v>573</v>
      </c>
      <c r="G807" t="s">
        <v>623</v>
      </c>
      <c r="H807" t="s">
        <v>624</v>
      </c>
      <c r="I807" t="s">
        <v>213</v>
      </c>
      <c r="J807" t="s">
        <v>214</v>
      </c>
      <c r="K807" t="s">
        <v>149</v>
      </c>
      <c r="L807" t="s">
        <v>215</v>
      </c>
      <c r="M807" t="s">
        <v>971</v>
      </c>
      <c r="N807" t="s">
        <v>216</v>
      </c>
      <c r="O807" s="57">
        <v>46241.49927083333</v>
      </c>
      <c r="P807" s="57">
        <v>46244.489849537036</v>
      </c>
      <c r="Q807">
        <v>69360708</v>
      </c>
      <c r="S807">
        <v>146130138434</v>
      </c>
      <c r="T807" t="s">
        <v>5625</v>
      </c>
      <c r="U807" t="s">
        <v>5183</v>
      </c>
      <c r="V807" t="s">
        <v>5626</v>
      </c>
      <c r="Z807">
        <v>110.38862570000001</v>
      </c>
      <c r="AA807">
        <v>-7.7112805999999896</v>
      </c>
      <c r="AB807" t="s">
        <v>5627</v>
      </c>
      <c r="AC807" t="s">
        <v>237</v>
      </c>
      <c r="AL807" t="s">
        <v>218</v>
      </c>
      <c r="AM807" t="s">
        <v>5628</v>
      </c>
      <c r="AN807" t="s">
        <v>6</v>
      </c>
      <c r="AO807" s="57">
        <v>46211.50708333333</v>
      </c>
      <c r="AP807" s="57">
        <v>46243.541666666664</v>
      </c>
      <c r="AQ807" t="s">
        <v>570</v>
      </c>
      <c r="AR807" t="s">
        <v>12</v>
      </c>
      <c r="AS807" t="s">
        <v>625</v>
      </c>
      <c r="AT807" t="s">
        <v>231</v>
      </c>
      <c r="AV807" t="s">
        <v>950</v>
      </c>
      <c r="AW807" t="s">
        <v>1060</v>
      </c>
      <c r="AX807" t="s">
        <v>223</v>
      </c>
      <c r="BA807" s="57">
        <v>46243.541666666664</v>
      </c>
      <c r="BB807" t="s">
        <v>5628</v>
      </c>
      <c r="BF807" s="6" t="e">
        <f t="shared" si="36"/>
        <v>#NUM!</v>
      </c>
      <c r="BG807" t="e">
        <f t="shared" si="37"/>
        <v>#NUM!</v>
      </c>
      <c r="BH807" t="e">
        <f t="shared" si="38"/>
        <v>#NUM!</v>
      </c>
      <c r="BI807" t="e">
        <f>VLOOKUP(H807,Sheet2!$A$1:$B$270,2,FALSE)</f>
        <v>#N/A</v>
      </c>
    </row>
    <row r="808" spans="1:61">
      <c r="A808">
        <v>807</v>
      </c>
      <c r="B808">
        <v>1002507601</v>
      </c>
      <c r="C808">
        <v>3</v>
      </c>
      <c r="D808" t="s">
        <v>34</v>
      </c>
      <c r="E808">
        <v>5</v>
      </c>
      <c r="F808" t="s">
        <v>580</v>
      </c>
      <c r="G808" t="s">
        <v>85</v>
      </c>
      <c r="H808" t="s">
        <v>287</v>
      </c>
      <c r="I808" t="s">
        <v>213</v>
      </c>
      <c r="J808" t="s">
        <v>214</v>
      </c>
      <c r="K808" t="s">
        <v>149</v>
      </c>
      <c r="M808" t="s">
        <v>76</v>
      </c>
      <c r="N808" t="s">
        <v>622</v>
      </c>
      <c r="O808" s="57">
        <v>46238.458912037036</v>
      </c>
      <c r="P808" s="57">
        <v>46238.756238425929</v>
      </c>
      <c r="Q808">
        <v>66525052</v>
      </c>
      <c r="S808">
        <v>172413244281</v>
      </c>
      <c r="T808" t="s">
        <v>1051</v>
      </c>
      <c r="U808" t="s">
        <v>3254</v>
      </c>
      <c r="V808" t="s">
        <v>3255</v>
      </c>
      <c r="Z808">
        <v>115.13273100000001</v>
      </c>
      <c r="AA808">
        <v>-8.5523699999999998</v>
      </c>
      <c r="AB808" t="s">
        <v>3256</v>
      </c>
      <c r="AC808" t="s">
        <v>226</v>
      </c>
      <c r="AL808" t="s">
        <v>218</v>
      </c>
      <c r="AM808" t="s">
        <v>3257</v>
      </c>
      <c r="AN808" t="s">
        <v>6</v>
      </c>
      <c r="AO808" s="57">
        <v>46120.465902777774</v>
      </c>
      <c r="AR808" t="s">
        <v>219</v>
      </c>
      <c r="AS808" t="s">
        <v>85</v>
      </c>
      <c r="AT808" t="s">
        <v>231</v>
      </c>
      <c r="AU808">
        <v>20260804</v>
      </c>
      <c r="AV808" t="s">
        <v>222</v>
      </c>
      <c r="AW808" t="s">
        <v>985</v>
      </c>
      <c r="AX808" t="s">
        <v>223</v>
      </c>
      <c r="BA808" s="57">
        <v>46238.291666666664</v>
      </c>
      <c r="BB808" t="s">
        <v>3257</v>
      </c>
      <c r="BC808">
        <v>2026</v>
      </c>
      <c r="BD808">
        <v>8</v>
      </c>
      <c r="BE808">
        <v>4</v>
      </c>
      <c r="BF808" s="6">
        <f t="shared" si="36"/>
        <v>46238</v>
      </c>
      <c r="BG808">
        <f t="shared" si="37"/>
        <v>-0.29166666666424135</v>
      </c>
      <c r="BH808" t="str">
        <f t="shared" si="38"/>
        <v>COMPLY</v>
      </c>
      <c r="BI808" t="str">
        <f>VLOOKUP(H808,Sheet2!$A$1:$B$270,2,FALSE)</f>
        <v>TABANAN</v>
      </c>
    </row>
    <row r="809" spans="1:61">
      <c r="A809">
        <v>808</v>
      </c>
      <c r="B809">
        <v>1002517059</v>
      </c>
      <c r="C809">
        <v>3</v>
      </c>
      <c r="D809" t="s">
        <v>42</v>
      </c>
      <c r="E809">
        <v>5</v>
      </c>
      <c r="F809" t="s">
        <v>106</v>
      </c>
      <c r="G809" t="s">
        <v>107</v>
      </c>
      <c r="H809" t="s">
        <v>265</v>
      </c>
      <c r="I809" t="s">
        <v>213</v>
      </c>
      <c r="J809" t="s">
        <v>214</v>
      </c>
      <c r="K809" t="s">
        <v>149</v>
      </c>
      <c r="M809" t="s">
        <v>279</v>
      </c>
      <c r="N809" t="s">
        <v>216</v>
      </c>
      <c r="O809" s="57">
        <v>46244.398831018516</v>
      </c>
      <c r="P809" s="57">
        <v>46244.619803240741</v>
      </c>
      <c r="Q809">
        <v>69362138</v>
      </c>
      <c r="S809">
        <v>152505340655</v>
      </c>
      <c r="T809" t="s">
        <v>6785</v>
      </c>
      <c r="U809" t="s">
        <v>6786</v>
      </c>
      <c r="V809" t="s">
        <v>6787</v>
      </c>
      <c r="Z809">
        <v>113.07181610000001</v>
      </c>
      <c r="AA809">
        <v>-7.9582794000000003</v>
      </c>
      <c r="AB809" t="s">
        <v>6788</v>
      </c>
      <c r="AC809" t="s">
        <v>230</v>
      </c>
      <c r="AL809" t="s">
        <v>218</v>
      </c>
      <c r="AM809" t="s">
        <v>6789</v>
      </c>
      <c r="AN809" t="s">
        <v>6</v>
      </c>
      <c r="AO809" s="57">
        <v>46303.402800925927</v>
      </c>
      <c r="AP809" s="57">
        <v>46251.625</v>
      </c>
      <c r="AQ809" t="s">
        <v>249</v>
      </c>
      <c r="AR809" t="s">
        <v>280</v>
      </c>
      <c r="AS809" t="s">
        <v>107</v>
      </c>
      <c r="AT809" t="s">
        <v>231</v>
      </c>
      <c r="AV809" t="s">
        <v>6790</v>
      </c>
      <c r="AW809" t="s">
        <v>566</v>
      </c>
      <c r="AX809" t="s">
        <v>223</v>
      </c>
      <c r="BA809" s="57">
        <v>46251.625</v>
      </c>
      <c r="BB809" t="s">
        <v>6789</v>
      </c>
      <c r="BF809" s="6" t="e">
        <f t="shared" si="36"/>
        <v>#NUM!</v>
      </c>
      <c r="BG809" t="e">
        <f t="shared" si="37"/>
        <v>#NUM!</v>
      </c>
      <c r="BH809" t="e">
        <f t="shared" si="38"/>
        <v>#NUM!</v>
      </c>
      <c r="BI809" t="str">
        <f>VLOOKUP(H809,Sheet2!$A$1:$B$270,2,FALSE)</f>
        <v>PROBOLINGGO</v>
      </c>
    </row>
    <row r="810" spans="1:61">
      <c r="A810">
        <v>809</v>
      </c>
      <c r="B810">
        <v>1002511256</v>
      </c>
      <c r="C810">
        <v>3</v>
      </c>
      <c r="D810" t="s">
        <v>42</v>
      </c>
      <c r="E810">
        <v>5</v>
      </c>
      <c r="F810" t="s">
        <v>106</v>
      </c>
      <c r="G810" t="s">
        <v>107</v>
      </c>
      <c r="H810" t="s">
        <v>436</v>
      </c>
      <c r="I810" t="s">
        <v>213</v>
      </c>
      <c r="J810" t="s">
        <v>214</v>
      </c>
      <c r="K810" t="s">
        <v>149</v>
      </c>
      <c r="M810" t="s">
        <v>76</v>
      </c>
      <c r="N810" t="s">
        <v>216</v>
      </c>
      <c r="O810" s="57">
        <v>46239.722326388888</v>
      </c>
      <c r="P810" s="57">
        <v>46240.668611111112</v>
      </c>
      <c r="Q810">
        <v>69359441</v>
      </c>
      <c r="S810">
        <v>152528204011</v>
      </c>
      <c r="T810" t="s">
        <v>3258</v>
      </c>
      <c r="U810" t="s">
        <v>3259</v>
      </c>
      <c r="V810" t="s">
        <v>3260</v>
      </c>
      <c r="Z810">
        <v>112.99459640000001</v>
      </c>
      <c r="AA810">
        <v>-7.9194627999999998</v>
      </c>
      <c r="AB810" t="s">
        <v>3261</v>
      </c>
      <c r="AC810" t="s">
        <v>230</v>
      </c>
      <c r="AL810" t="s">
        <v>218</v>
      </c>
      <c r="AM810" t="s">
        <v>3262</v>
      </c>
      <c r="AN810" t="s">
        <v>6</v>
      </c>
      <c r="AO810" s="57">
        <v>46150.726076388892</v>
      </c>
      <c r="AP810" s="57">
        <v>46241.541666666664</v>
      </c>
      <c r="AR810" t="s">
        <v>219</v>
      </c>
      <c r="AS810" t="s">
        <v>220</v>
      </c>
      <c r="AT810" t="s">
        <v>231</v>
      </c>
      <c r="AU810">
        <v>20260806</v>
      </c>
      <c r="AV810" t="s">
        <v>222</v>
      </c>
      <c r="AW810" t="s">
        <v>566</v>
      </c>
      <c r="AX810" t="s">
        <v>223</v>
      </c>
      <c r="BA810" s="57">
        <v>46241.541666666664</v>
      </c>
      <c r="BB810" t="s">
        <v>3262</v>
      </c>
      <c r="BC810">
        <v>2026</v>
      </c>
      <c r="BD810">
        <v>8</v>
      </c>
      <c r="BE810">
        <v>6</v>
      </c>
      <c r="BF810" s="6">
        <f t="shared" si="36"/>
        <v>46240</v>
      </c>
      <c r="BG810">
        <f t="shared" si="37"/>
        <v>-1.5416666666642413</v>
      </c>
      <c r="BH810" t="str">
        <f t="shared" si="38"/>
        <v>COMPLY</v>
      </c>
      <c r="BI810" t="str">
        <f>VLOOKUP(H810,Sheet2!$A$1:$B$270,2,FALSE)</f>
        <v>PROBOLINGGO</v>
      </c>
    </row>
    <row r="811" spans="1:61">
      <c r="A811">
        <v>810</v>
      </c>
      <c r="B811">
        <v>1002517766</v>
      </c>
      <c r="C811">
        <v>3</v>
      </c>
      <c r="D811" t="s">
        <v>38</v>
      </c>
      <c r="E811">
        <v>5</v>
      </c>
      <c r="F811" t="s">
        <v>92</v>
      </c>
      <c r="G811" t="s">
        <v>92</v>
      </c>
      <c r="H811" t="s">
        <v>257</v>
      </c>
      <c r="I811" t="s">
        <v>213</v>
      </c>
      <c r="J811" t="s">
        <v>214</v>
      </c>
      <c r="K811" t="s">
        <v>149</v>
      </c>
      <c r="M811" t="s">
        <v>76</v>
      </c>
      <c r="N811" t="s">
        <v>216</v>
      </c>
      <c r="O811" s="57">
        <v>46244.564236111109</v>
      </c>
      <c r="P811" s="57">
        <v>46244.67114583333</v>
      </c>
      <c r="Q811">
        <v>69361414</v>
      </c>
      <c r="S811">
        <v>152631207126</v>
      </c>
      <c r="T811" t="s">
        <v>6165</v>
      </c>
      <c r="U811" t="s">
        <v>6791</v>
      </c>
      <c r="V811" t="s">
        <v>6792</v>
      </c>
      <c r="Z811">
        <v>111.44842199999999</v>
      </c>
      <c r="AA811">
        <v>-7.5622879999999997</v>
      </c>
      <c r="AB811" t="s">
        <v>6168</v>
      </c>
      <c r="AC811" t="s">
        <v>217</v>
      </c>
      <c r="AL811" t="s">
        <v>218</v>
      </c>
      <c r="AM811" t="s">
        <v>6793</v>
      </c>
      <c r="AN811" t="s">
        <v>6</v>
      </c>
      <c r="AO811" s="57">
        <v>46303.569293981483</v>
      </c>
      <c r="AR811" t="s">
        <v>219</v>
      </c>
      <c r="AS811" t="s">
        <v>604</v>
      </c>
      <c r="AT811" t="s">
        <v>231</v>
      </c>
      <c r="AU811">
        <v>20260810</v>
      </c>
      <c r="AV811" t="s">
        <v>222</v>
      </c>
      <c r="AW811" t="s">
        <v>565</v>
      </c>
      <c r="AX811" t="s">
        <v>223</v>
      </c>
      <c r="BA811" s="57">
        <v>46244.291666666664</v>
      </c>
      <c r="BB811" t="s">
        <v>6793</v>
      </c>
      <c r="BC811">
        <v>2026</v>
      </c>
      <c r="BD811">
        <v>8</v>
      </c>
      <c r="BE811">
        <v>10</v>
      </c>
      <c r="BF811" s="6">
        <f t="shared" si="36"/>
        <v>46244</v>
      </c>
      <c r="BG811">
        <f t="shared" si="37"/>
        <v>-0.29166666666424135</v>
      </c>
      <c r="BH811" t="str">
        <f t="shared" si="38"/>
        <v>COMPLY</v>
      </c>
      <c r="BI811" t="str">
        <f>VLOOKUP(H811,Sheet2!$A$1:$B$270,2,FALSE)</f>
        <v>MADIUN</v>
      </c>
    </row>
    <row r="812" spans="1:61">
      <c r="A812">
        <v>811</v>
      </c>
      <c r="B812">
        <v>1002505905</v>
      </c>
      <c r="C812">
        <v>3</v>
      </c>
      <c r="D812" t="s">
        <v>42</v>
      </c>
      <c r="E812">
        <v>5</v>
      </c>
      <c r="F812" t="s">
        <v>233</v>
      </c>
      <c r="G812" t="s">
        <v>101</v>
      </c>
      <c r="H812" t="s">
        <v>264</v>
      </c>
      <c r="I812" t="s">
        <v>213</v>
      </c>
      <c r="J812" t="s">
        <v>214</v>
      </c>
      <c r="K812" t="s">
        <v>149</v>
      </c>
      <c r="M812" t="s">
        <v>76</v>
      </c>
      <c r="N812" t="s">
        <v>216</v>
      </c>
      <c r="O812" s="57">
        <v>46237.484085648146</v>
      </c>
      <c r="P812" s="57">
        <v>46237.719814814816</v>
      </c>
      <c r="Q812">
        <v>69356756</v>
      </c>
      <c r="R812">
        <v>3135917276</v>
      </c>
      <c r="S812">
        <v>152316231026</v>
      </c>
      <c r="T812" t="s">
        <v>1748</v>
      </c>
      <c r="U812" t="s">
        <v>1749</v>
      </c>
      <c r="V812" t="s">
        <v>3263</v>
      </c>
      <c r="Z812">
        <v>112.69957549999999</v>
      </c>
      <c r="AA812">
        <v>-7.4513299999999996</v>
      </c>
      <c r="AB812" t="s">
        <v>1751</v>
      </c>
      <c r="AC812" t="s">
        <v>230</v>
      </c>
      <c r="AL812" t="s">
        <v>218</v>
      </c>
      <c r="AM812" t="s">
        <v>3264</v>
      </c>
      <c r="AN812" t="s">
        <v>6</v>
      </c>
      <c r="AO812" s="57">
        <v>46089.485972222225</v>
      </c>
      <c r="AR812" t="s">
        <v>219</v>
      </c>
      <c r="AS812" t="s">
        <v>233</v>
      </c>
      <c r="AT812" t="s">
        <v>231</v>
      </c>
      <c r="AU812">
        <v>20260803</v>
      </c>
      <c r="AV812" t="s">
        <v>222</v>
      </c>
      <c r="AW812" t="s">
        <v>630</v>
      </c>
      <c r="AX812" t="s">
        <v>223</v>
      </c>
      <c r="BA812" s="57">
        <v>46237.291666666664</v>
      </c>
      <c r="BB812" t="s">
        <v>3264</v>
      </c>
      <c r="BC812">
        <v>2026</v>
      </c>
      <c r="BD812">
        <v>8</v>
      </c>
      <c r="BE812">
        <v>3</v>
      </c>
      <c r="BF812" s="6">
        <f t="shared" si="36"/>
        <v>46237</v>
      </c>
      <c r="BG812">
        <f t="shared" si="37"/>
        <v>-0.29166666666424135</v>
      </c>
      <c r="BH812" t="str">
        <f t="shared" si="38"/>
        <v>COMPLY</v>
      </c>
      <c r="BI812" t="str">
        <f>VLOOKUP(H812,Sheet2!$A$1:$B$270,2,FALSE)</f>
        <v>SIDOARJO</v>
      </c>
    </row>
    <row r="813" spans="1:61">
      <c r="A813">
        <v>812</v>
      </c>
      <c r="B813">
        <v>1002508902</v>
      </c>
      <c r="C813">
        <v>3</v>
      </c>
      <c r="D813" t="s">
        <v>34</v>
      </c>
      <c r="E813">
        <v>5</v>
      </c>
      <c r="F813" t="s">
        <v>580</v>
      </c>
      <c r="G813" t="s">
        <v>79</v>
      </c>
      <c r="H813" t="s">
        <v>473</v>
      </c>
      <c r="I813" t="s">
        <v>213</v>
      </c>
      <c r="J813" t="s">
        <v>214</v>
      </c>
      <c r="K813" t="s">
        <v>149</v>
      </c>
      <c r="M813" t="s">
        <v>76</v>
      </c>
      <c r="N813" t="s">
        <v>216</v>
      </c>
      <c r="O813" s="57">
        <v>46238.645381944443</v>
      </c>
      <c r="P813" s="57">
        <v>46241.33452546296</v>
      </c>
      <c r="Q813">
        <v>69358460</v>
      </c>
      <c r="S813">
        <v>172407213204</v>
      </c>
      <c r="T813" t="s">
        <v>3265</v>
      </c>
      <c r="U813" t="s">
        <v>3266</v>
      </c>
      <c r="V813" t="s">
        <v>3267</v>
      </c>
      <c r="Z813">
        <v>115.3215168</v>
      </c>
      <c r="AA813">
        <v>-8.5734911</v>
      </c>
      <c r="AB813" t="s">
        <v>3268</v>
      </c>
      <c r="AC813" t="s">
        <v>230</v>
      </c>
      <c r="AL813" t="s">
        <v>218</v>
      </c>
      <c r="AM813" t="s">
        <v>2341</v>
      </c>
      <c r="AN813" t="s">
        <v>6</v>
      </c>
      <c r="AO813" s="57">
        <v>46120.652789351851</v>
      </c>
      <c r="AP813" s="57">
        <v>46239.541666666664</v>
      </c>
      <c r="AR813" t="s">
        <v>219</v>
      </c>
      <c r="AS813" t="s">
        <v>79</v>
      </c>
      <c r="AT813" t="s">
        <v>231</v>
      </c>
      <c r="AU813">
        <v>20260807</v>
      </c>
      <c r="AV813" t="s">
        <v>222</v>
      </c>
      <c r="AW813" t="s">
        <v>601</v>
      </c>
      <c r="AX813" t="s">
        <v>223</v>
      </c>
      <c r="BA813" s="57">
        <v>46239.541666666664</v>
      </c>
      <c r="BB813" t="s">
        <v>2341</v>
      </c>
      <c r="BC813">
        <v>2026</v>
      </c>
      <c r="BD813">
        <v>8</v>
      </c>
      <c r="BE813">
        <v>7</v>
      </c>
      <c r="BF813" s="6">
        <f t="shared" si="36"/>
        <v>46241</v>
      </c>
      <c r="BG813">
        <f t="shared" si="37"/>
        <v>1.4583333333357587</v>
      </c>
      <c r="BH813" t="str">
        <f t="shared" si="38"/>
        <v>NOT COMPLY</v>
      </c>
      <c r="BI813" t="str">
        <f>VLOOKUP(H813,Sheet2!$A$1:$B$270,2,FALSE)</f>
        <v>GIANYAR</v>
      </c>
    </row>
    <row r="814" spans="1:61">
      <c r="A814">
        <v>813</v>
      </c>
      <c r="B814">
        <v>1002517451</v>
      </c>
      <c r="C814">
        <v>3</v>
      </c>
      <c r="D814" t="s">
        <v>38</v>
      </c>
      <c r="E814">
        <v>5</v>
      </c>
      <c r="F814" t="s">
        <v>90</v>
      </c>
      <c r="G814" t="s">
        <v>93</v>
      </c>
      <c r="H814" t="s">
        <v>304</v>
      </c>
      <c r="I814" t="s">
        <v>213</v>
      </c>
      <c r="J814" t="s">
        <v>214</v>
      </c>
      <c r="K814" t="s">
        <v>149</v>
      </c>
      <c r="L814" t="s">
        <v>215</v>
      </c>
      <c r="M814" t="s">
        <v>225</v>
      </c>
      <c r="N814" t="s">
        <v>216</v>
      </c>
      <c r="O814" s="57">
        <v>46244.479120370372</v>
      </c>
      <c r="P814" s="57">
        <v>46245.338472222225</v>
      </c>
      <c r="Q814">
        <v>69362301</v>
      </c>
      <c r="S814">
        <v>152611229869</v>
      </c>
      <c r="T814" t="s">
        <v>6794</v>
      </c>
      <c r="U814" t="s">
        <v>6795</v>
      </c>
      <c r="V814" t="s">
        <v>6796</v>
      </c>
      <c r="Z814">
        <v>111.8875365</v>
      </c>
      <c r="AA814">
        <v>-7.6091363000000003</v>
      </c>
      <c r="AB814" t="s">
        <v>6797</v>
      </c>
      <c r="AC814" t="s">
        <v>237</v>
      </c>
      <c r="AL814" t="s">
        <v>218</v>
      </c>
      <c r="AM814" t="s">
        <v>6798</v>
      </c>
      <c r="AN814" t="s">
        <v>6</v>
      </c>
      <c r="AO814" s="57">
        <v>46303.486157407409</v>
      </c>
      <c r="AP814" s="57">
        <v>46245.333333333336</v>
      </c>
      <c r="AR814" t="s">
        <v>18</v>
      </c>
      <c r="AS814" t="s">
        <v>220</v>
      </c>
      <c r="AT814" t="s">
        <v>231</v>
      </c>
      <c r="AV814" t="s">
        <v>227</v>
      </c>
      <c r="AW814" t="s">
        <v>1056</v>
      </c>
      <c r="AX814" t="s">
        <v>223</v>
      </c>
      <c r="BA814" s="57">
        <v>46245.333333333336</v>
      </c>
      <c r="BB814" t="s">
        <v>6798</v>
      </c>
      <c r="BF814" s="6" t="e">
        <f t="shared" si="36"/>
        <v>#NUM!</v>
      </c>
      <c r="BG814" t="e">
        <f t="shared" si="37"/>
        <v>#NUM!</v>
      </c>
      <c r="BH814" t="e">
        <f t="shared" si="38"/>
        <v>#NUM!</v>
      </c>
      <c r="BI814" t="str">
        <f>VLOOKUP(H814,Sheet2!$A$1:$B$270,2,FALSE)</f>
        <v>NGANJUK</v>
      </c>
    </row>
    <row r="815" spans="1:61">
      <c r="A815">
        <v>814</v>
      </c>
      <c r="B815">
        <v>1002505592</v>
      </c>
      <c r="C815">
        <v>3</v>
      </c>
      <c r="D815" t="s">
        <v>49</v>
      </c>
      <c r="E815">
        <v>4</v>
      </c>
      <c r="F815" t="s">
        <v>253</v>
      </c>
      <c r="G815" t="s">
        <v>556</v>
      </c>
      <c r="H815" t="s">
        <v>1124</v>
      </c>
      <c r="I815" t="s">
        <v>213</v>
      </c>
      <c r="J815" t="s">
        <v>214</v>
      </c>
      <c r="K815" t="s">
        <v>149</v>
      </c>
      <c r="L815" t="s">
        <v>215</v>
      </c>
      <c r="M815" t="s">
        <v>236</v>
      </c>
      <c r="N815" t="s">
        <v>216</v>
      </c>
      <c r="O815" s="57">
        <v>46237.38789351852</v>
      </c>
      <c r="P815" s="57">
        <v>46239.37877314815</v>
      </c>
      <c r="Q815">
        <v>69355675</v>
      </c>
      <c r="T815" t="s">
        <v>1210</v>
      </c>
      <c r="V815" t="s">
        <v>1213</v>
      </c>
      <c r="Z815">
        <v>108.87929</v>
      </c>
      <c r="AA815">
        <v>-6.8726000000000003</v>
      </c>
      <c r="AB815" t="s">
        <v>1214</v>
      </c>
      <c r="AC815" t="s">
        <v>237</v>
      </c>
      <c r="AL815" t="s">
        <v>218</v>
      </c>
      <c r="AM815" t="s">
        <v>1215</v>
      </c>
      <c r="AN815" t="s">
        <v>6</v>
      </c>
      <c r="AO815" s="57">
        <v>46089.392812500002</v>
      </c>
      <c r="AP815" s="57">
        <v>46235</v>
      </c>
      <c r="AR815" t="s">
        <v>314</v>
      </c>
      <c r="AS815" t="s">
        <v>617</v>
      </c>
      <c r="AT815" t="s">
        <v>231</v>
      </c>
      <c r="AV815" t="s">
        <v>3269</v>
      </c>
      <c r="AW815" t="s">
        <v>1064</v>
      </c>
      <c r="AX815" t="s">
        <v>223</v>
      </c>
      <c r="AZ815" t="s">
        <v>3269</v>
      </c>
      <c r="BA815" s="57">
        <v>46235.333333333336</v>
      </c>
      <c r="BB815" t="s">
        <v>1215</v>
      </c>
      <c r="BF815" s="6" t="e">
        <f t="shared" si="36"/>
        <v>#NUM!</v>
      </c>
      <c r="BG815" t="e">
        <f t="shared" si="37"/>
        <v>#NUM!</v>
      </c>
      <c r="BH815" t="e">
        <f t="shared" si="38"/>
        <v>#NUM!</v>
      </c>
      <c r="BI815" t="e">
        <f>VLOOKUP(H815,Sheet2!$A$1:$B$270,2,FALSE)</f>
        <v>#N/A</v>
      </c>
    </row>
    <row r="816" spans="1:61">
      <c r="A816">
        <v>815</v>
      </c>
      <c r="B816">
        <v>1002512393</v>
      </c>
      <c r="C816">
        <v>3</v>
      </c>
      <c r="D816" t="s">
        <v>42</v>
      </c>
      <c r="E816">
        <v>5</v>
      </c>
      <c r="F816" t="s">
        <v>233</v>
      </c>
      <c r="G816" t="s">
        <v>101</v>
      </c>
      <c r="H816" t="s">
        <v>392</v>
      </c>
      <c r="I816" t="s">
        <v>213</v>
      </c>
      <c r="J816" t="s">
        <v>214</v>
      </c>
      <c r="K816" t="s">
        <v>149</v>
      </c>
      <c r="L816" t="s">
        <v>215</v>
      </c>
      <c r="M816" t="s">
        <v>76</v>
      </c>
      <c r="N816" t="s">
        <v>216</v>
      </c>
      <c r="O816" s="57">
        <v>46240.559687499997</v>
      </c>
      <c r="P816" s="57">
        <v>46241.614594907405</v>
      </c>
      <c r="Q816">
        <v>69359962</v>
      </c>
      <c r="S816">
        <v>152317261813</v>
      </c>
      <c r="T816" t="s">
        <v>3270</v>
      </c>
      <c r="U816" t="s">
        <v>3271</v>
      </c>
      <c r="V816" t="s">
        <v>3272</v>
      </c>
      <c r="Z816">
        <v>112.7206841</v>
      </c>
      <c r="AA816">
        <v>-7.3978486999999999</v>
      </c>
      <c r="AB816" t="s">
        <v>3273</v>
      </c>
      <c r="AC816" t="s">
        <v>237</v>
      </c>
      <c r="AL816" t="s">
        <v>218</v>
      </c>
      <c r="AM816" t="s">
        <v>3274</v>
      </c>
      <c r="AN816" t="s">
        <v>6</v>
      </c>
      <c r="AO816" s="57">
        <v>46181.569502314815</v>
      </c>
      <c r="AP816" s="57">
        <v>46241.625</v>
      </c>
      <c r="AR816" t="s">
        <v>219</v>
      </c>
      <c r="AS816" t="s">
        <v>669</v>
      </c>
      <c r="AT816" t="s">
        <v>231</v>
      </c>
      <c r="AU816">
        <v>20260807</v>
      </c>
      <c r="AV816" t="s">
        <v>222</v>
      </c>
      <c r="AW816" t="s">
        <v>1060</v>
      </c>
      <c r="AX816" t="s">
        <v>223</v>
      </c>
      <c r="BA816" s="57">
        <v>46241.625</v>
      </c>
      <c r="BB816" t="s">
        <v>3274</v>
      </c>
      <c r="BC816">
        <v>2026</v>
      </c>
      <c r="BD816">
        <v>8</v>
      </c>
      <c r="BE816">
        <v>7</v>
      </c>
      <c r="BF816" s="6">
        <f t="shared" si="36"/>
        <v>46241</v>
      </c>
      <c r="BG816">
        <f t="shared" si="37"/>
        <v>-0.625</v>
      </c>
      <c r="BH816" t="str">
        <f t="shared" si="38"/>
        <v>COMPLY</v>
      </c>
      <c r="BI816" t="str">
        <f>VLOOKUP(H816,Sheet2!$A$1:$B$270,2,FALSE)</f>
        <v>SIDOARJO</v>
      </c>
    </row>
    <row r="817" spans="1:61">
      <c r="A817">
        <v>816</v>
      </c>
      <c r="B817">
        <v>1002506649</v>
      </c>
      <c r="C817">
        <v>3</v>
      </c>
      <c r="D817" t="s">
        <v>59</v>
      </c>
      <c r="E817">
        <v>4</v>
      </c>
      <c r="F817" t="s">
        <v>573</v>
      </c>
      <c r="G817" t="s">
        <v>623</v>
      </c>
      <c r="H817" t="s">
        <v>626</v>
      </c>
      <c r="I817" t="s">
        <v>213</v>
      </c>
      <c r="J817" t="s">
        <v>214</v>
      </c>
      <c r="K817" t="s">
        <v>149</v>
      </c>
      <c r="L817" t="s">
        <v>215</v>
      </c>
      <c r="M817" t="s">
        <v>76</v>
      </c>
      <c r="N817" t="s">
        <v>216</v>
      </c>
      <c r="O817" s="57">
        <v>46237.828425925924</v>
      </c>
      <c r="P817" s="57">
        <v>46238.624282407407</v>
      </c>
      <c r="Q817">
        <v>69357865</v>
      </c>
      <c r="S817">
        <v>141114219227</v>
      </c>
      <c r="T817" t="s">
        <v>3275</v>
      </c>
      <c r="U817" t="s">
        <v>3276</v>
      </c>
      <c r="V817" t="s">
        <v>3277</v>
      </c>
      <c r="Z817">
        <v>110.320241680064</v>
      </c>
      <c r="AA817">
        <v>-7.8113436435731503</v>
      </c>
      <c r="AB817" t="s">
        <v>3278</v>
      </c>
      <c r="AC817" t="s">
        <v>237</v>
      </c>
      <c r="AL817" t="s">
        <v>218</v>
      </c>
      <c r="AM817" t="s">
        <v>3279</v>
      </c>
      <c r="AN817" t="s">
        <v>6</v>
      </c>
      <c r="AO817" s="57">
        <v>46089.829675925925</v>
      </c>
      <c r="AP817" s="57">
        <v>46239.333333333336</v>
      </c>
      <c r="AR817" t="s">
        <v>219</v>
      </c>
      <c r="AS817" t="s">
        <v>220</v>
      </c>
      <c r="AT817" t="s">
        <v>231</v>
      </c>
      <c r="AU817">
        <v>20260804</v>
      </c>
      <c r="AV817" t="s">
        <v>222</v>
      </c>
      <c r="AW817" t="s">
        <v>1069</v>
      </c>
      <c r="AX817" t="s">
        <v>223</v>
      </c>
      <c r="BA817" s="57">
        <v>46239.333333333336</v>
      </c>
      <c r="BB817" t="s">
        <v>3279</v>
      </c>
      <c r="BC817">
        <v>2026</v>
      </c>
      <c r="BD817">
        <v>8</v>
      </c>
      <c r="BE817">
        <v>4</v>
      </c>
      <c r="BF817" s="6">
        <f t="shared" si="36"/>
        <v>46238</v>
      </c>
      <c r="BG817">
        <f t="shared" si="37"/>
        <v>-1.3333333333357587</v>
      </c>
      <c r="BH817" t="str">
        <f t="shared" si="38"/>
        <v>COMPLY</v>
      </c>
      <c r="BI817" t="e">
        <f>VLOOKUP(H817,Sheet2!$A$1:$B$270,2,FALSE)</f>
        <v>#N/A</v>
      </c>
    </row>
    <row r="818" spans="1:61">
      <c r="A818">
        <v>817</v>
      </c>
      <c r="B818">
        <v>1002514724</v>
      </c>
      <c r="C818">
        <v>3</v>
      </c>
      <c r="D818" t="s">
        <v>45</v>
      </c>
      <c r="E818">
        <v>5</v>
      </c>
      <c r="F818" t="s">
        <v>113</v>
      </c>
      <c r="G818" t="s">
        <v>114</v>
      </c>
      <c r="H818" t="s">
        <v>369</v>
      </c>
      <c r="I818" t="s">
        <v>213</v>
      </c>
      <c r="J818" t="s">
        <v>214</v>
      </c>
      <c r="K818" t="s">
        <v>149</v>
      </c>
      <c r="L818" t="s">
        <v>215</v>
      </c>
      <c r="M818" t="s">
        <v>259</v>
      </c>
      <c r="N818" t="s">
        <v>216</v>
      </c>
      <c r="O818" s="57">
        <v>46241.582592592589</v>
      </c>
      <c r="P818" s="57">
        <v>46243.425497685188</v>
      </c>
      <c r="Q818">
        <v>69360832</v>
      </c>
      <c r="S818">
        <v>172514216893</v>
      </c>
      <c r="T818" t="s">
        <v>5629</v>
      </c>
      <c r="U818" t="s">
        <v>5630</v>
      </c>
      <c r="V818" t="s">
        <v>5631</v>
      </c>
      <c r="Z818">
        <v>120.6082067</v>
      </c>
      <c r="AA818">
        <v>-8.8148406000000001</v>
      </c>
      <c r="AB818" t="s">
        <v>5632</v>
      </c>
      <c r="AC818" t="s">
        <v>237</v>
      </c>
      <c r="AL818" t="s">
        <v>218</v>
      </c>
      <c r="AM818" t="s">
        <v>5633</v>
      </c>
      <c r="AN818" t="s">
        <v>6</v>
      </c>
      <c r="AO818" s="57">
        <v>46211.590300925927</v>
      </c>
      <c r="AP818" s="57">
        <v>46242.541666666664</v>
      </c>
      <c r="AR818" t="s">
        <v>260</v>
      </c>
      <c r="AS818" t="s">
        <v>220</v>
      </c>
      <c r="AT818" t="s">
        <v>231</v>
      </c>
      <c r="AV818" t="s">
        <v>261</v>
      </c>
      <c r="AW818" t="s">
        <v>1056</v>
      </c>
      <c r="AX818" t="s">
        <v>223</v>
      </c>
      <c r="BA818" s="57">
        <v>46242.541666666664</v>
      </c>
      <c r="BB818" t="s">
        <v>5633</v>
      </c>
      <c r="BF818" s="6" t="e">
        <f t="shared" si="36"/>
        <v>#NUM!</v>
      </c>
      <c r="BG818" t="e">
        <f t="shared" si="37"/>
        <v>#NUM!</v>
      </c>
      <c r="BH818" t="e">
        <f t="shared" si="38"/>
        <v>#NUM!</v>
      </c>
      <c r="BI818" t="str">
        <f>VLOOKUP(H818,Sheet2!$A$1:$B$270,2,FALSE)</f>
        <v>LABOAN BAJO</v>
      </c>
    </row>
    <row r="819" spans="1:61">
      <c r="A819">
        <v>818</v>
      </c>
      <c r="B819">
        <v>1002511661</v>
      </c>
      <c r="C819">
        <v>3</v>
      </c>
      <c r="D819" t="s">
        <v>49</v>
      </c>
      <c r="E819">
        <v>4</v>
      </c>
      <c r="F819" t="s">
        <v>253</v>
      </c>
      <c r="G819" t="s">
        <v>558</v>
      </c>
      <c r="H819" t="s">
        <v>664</v>
      </c>
      <c r="I819" t="s">
        <v>213</v>
      </c>
      <c r="J819" t="s">
        <v>214</v>
      </c>
      <c r="K819" t="s">
        <v>149</v>
      </c>
      <c r="M819" t="s">
        <v>590</v>
      </c>
      <c r="N819" t="s">
        <v>216</v>
      </c>
      <c r="O819" s="57">
        <v>46240.409560185188</v>
      </c>
      <c r="P819" s="57">
        <v>46240.756284722222</v>
      </c>
      <c r="Q819">
        <v>69358113</v>
      </c>
      <c r="T819" t="s">
        <v>991</v>
      </c>
      <c r="V819" t="s">
        <v>2995</v>
      </c>
      <c r="Z819">
        <v>109.239997</v>
      </c>
      <c r="AA819">
        <v>-7.0606</v>
      </c>
      <c r="AB819" t="s">
        <v>2996</v>
      </c>
      <c r="AC819" t="s">
        <v>226</v>
      </c>
      <c r="AL819" t="s">
        <v>218</v>
      </c>
      <c r="AM819" t="s">
        <v>2997</v>
      </c>
      <c r="AN819" t="s">
        <v>6</v>
      </c>
      <c r="AO819" s="57">
        <v>46181.413252314815</v>
      </c>
      <c r="AP819" s="57">
        <v>46240</v>
      </c>
      <c r="AR819" t="s">
        <v>572</v>
      </c>
      <c r="AS819" t="s">
        <v>665</v>
      </c>
      <c r="AT819" t="s">
        <v>231</v>
      </c>
      <c r="AV819" t="s">
        <v>1034</v>
      </c>
      <c r="AW819" t="s">
        <v>996</v>
      </c>
      <c r="AX819" t="s">
        <v>223</v>
      </c>
      <c r="BA819" s="57">
        <v>46240.333333333336</v>
      </c>
      <c r="BB819" t="s">
        <v>2997</v>
      </c>
      <c r="BF819" s="6" t="e">
        <f t="shared" si="36"/>
        <v>#NUM!</v>
      </c>
      <c r="BG819" t="e">
        <f t="shared" si="37"/>
        <v>#NUM!</v>
      </c>
      <c r="BH819" t="e">
        <f t="shared" si="38"/>
        <v>#NUM!</v>
      </c>
      <c r="BI819" t="e">
        <f>VLOOKUP(H819,Sheet2!$A$1:$B$270,2,FALSE)</f>
        <v>#N/A</v>
      </c>
    </row>
    <row r="820" spans="1:61">
      <c r="A820">
        <v>819</v>
      </c>
      <c r="B820">
        <v>1002517746</v>
      </c>
      <c r="C820">
        <v>3</v>
      </c>
      <c r="D820" t="s">
        <v>51</v>
      </c>
      <c r="E820">
        <v>4</v>
      </c>
      <c r="F820" t="s">
        <v>275</v>
      </c>
      <c r="G820" t="s">
        <v>341</v>
      </c>
      <c r="H820" t="s">
        <v>1006</v>
      </c>
      <c r="I820" t="s">
        <v>213</v>
      </c>
      <c r="J820" t="s">
        <v>214</v>
      </c>
      <c r="K820" t="s">
        <v>149</v>
      </c>
      <c r="L820" t="s">
        <v>215</v>
      </c>
      <c r="M820" t="s">
        <v>240</v>
      </c>
      <c r="N820" t="s">
        <v>216</v>
      </c>
      <c r="O820" s="57">
        <v>46244.559687499997</v>
      </c>
      <c r="P820" s="57">
        <v>46244.561122685183</v>
      </c>
      <c r="Q820">
        <v>69362422</v>
      </c>
      <c r="S820">
        <v>141569115708</v>
      </c>
      <c r="T820" t="s">
        <v>6799</v>
      </c>
      <c r="U820" t="s">
        <v>6800</v>
      </c>
      <c r="V820" t="s">
        <v>6801</v>
      </c>
      <c r="Z820">
        <v>111.518608</v>
      </c>
      <c r="AA820">
        <v>-6.9408859999999999</v>
      </c>
      <c r="AB820" t="s">
        <v>6802</v>
      </c>
      <c r="AC820" t="s">
        <v>237</v>
      </c>
      <c r="AL820" t="s">
        <v>218</v>
      </c>
      <c r="AM820" t="s">
        <v>6803</v>
      </c>
      <c r="AN820" t="s">
        <v>6</v>
      </c>
      <c r="AO820" s="57">
        <v>46303.569293981483</v>
      </c>
      <c r="AP820" s="57">
        <v>46245.541666666664</v>
      </c>
      <c r="AR820" t="s">
        <v>241</v>
      </c>
      <c r="AS820" t="s">
        <v>220</v>
      </c>
      <c r="AT820" t="s">
        <v>231</v>
      </c>
      <c r="AV820" t="s">
        <v>240</v>
      </c>
      <c r="AW820" t="s">
        <v>997</v>
      </c>
      <c r="AX820" t="s">
        <v>223</v>
      </c>
      <c r="BA820" s="57">
        <v>46245.541666666664</v>
      </c>
      <c r="BB820" t="s">
        <v>6803</v>
      </c>
      <c r="BF820" s="6" t="e">
        <f t="shared" si="36"/>
        <v>#NUM!</v>
      </c>
      <c r="BG820" t="e">
        <f t="shared" si="37"/>
        <v>#NUM!</v>
      </c>
      <c r="BH820" t="e">
        <f t="shared" si="38"/>
        <v>#NUM!</v>
      </c>
      <c r="BI820" t="e">
        <f>VLOOKUP(H820,Sheet2!$A$1:$B$270,2,FALSE)</f>
        <v>#N/A</v>
      </c>
    </row>
    <row r="821" spans="1:61">
      <c r="A821">
        <v>820</v>
      </c>
      <c r="B821">
        <v>1002514199</v>
      </c>
      <c r="C821">
        <v>3</v>
      </c>
      <c r="D821" t="s">
        <v>34</v>
      </c>
      <c r="E821">
        <v>5</v>
      </c>
      <c r="F821" t="s">
        <v>580</v>
      </c>
      <c r="G821" t="s">
        <v>84</v>
      </c>
      <c r="H821" t="s">
        <v>242</v>
      </c>
      <c r="I821" t="s">
        <v>213</v>
      </c>
      <c r="J821" t="s">
        <v>214</v>
      </c>
      <c r="K821" t="s">
        <v>149</v>
      </c>
      <c r="M821" t="s">
        <v>76</v>
      </c>
      <c r="N821" t="s">
        <v>216</v>
      </c>
      <c r="O821" s="57">
        <v>46241.450648148151</v>
      </c>
      <c r="P821" s="57">
        <v>46242.396701388891</v>
      </c>
      <c r="Q821">
        <v>69357509</v>
      </c>
      <c r="S821">
        <v>172424836842</v>
      </c>
      <c r="T821" t="s">
        <v>1699</v>
      </c>
      <c r="U821" t="s">
        <v>5634</v>
      </c>
      <c r="V821" t="s">
        <v>5635</v>
      </c>
      <c r="Z821">
        <v>115.098439174446</v>
      </c>
      <c r="AA821">
        <v>-8.12850882318142</v>
      </c>
      <c r="AB821" t="s">
        <v>1702</v>
      </c>
      <c r="AC821" t="s">
        <v>230</v>
      </c>
      <c r="AL821" t="s">
        <v>218</v>
      </c>
      <c r="AM821" t="s">
        <v>5636</v>
      </c>
      <c r="AN821" t="s">
        <v>6</v>
      </c>
      <c r="AO821" s="57">
        <v>46211.455092592594</v>
      </c>
      <c r="AR821" t="s">
        <v>219</v>
      </c>
      <c r="AS821" t="s">
        <v>220</v>
      </c>
      <c r="AT821" t="s">
        <v>221</v>
      </c>
      <c r="AU821">
        <v>20260808</v>
      </c>
      <c r="AV821" t="s">
        <v>222</v>
      </c>
      <c r="AW821" t="s">
        <v>577</v>
      </c>
      <c r="AX821" t="s">
        <v>223</v>
      </c>
      <c r="BA821" s="57">
        <v>46241.291666666664</v>
      </c>
      <c r="BB821" t="s">
        <v>5636</v>
      </c>
      <c r="BC821">
        <v>2026</v>
      </c>
      <c r="BD821">
        <v>8</v>
      </c>
      <c r="BE821">
        <v>8</v>
      </c>
      <c r="BF821" s="6">
        <f t="shared" si="36"/>
        <v>46242</v>
      </c>
      <c r="BG821">
        <f t="shared" si="37"/>
        <v>0.70833333333575865</v>
      </c>
      <c r="BH821" t="str">
        <f t="shared" si="38"/>
        <v>COMPLY</v>
      </c>
      <c r="BI821" t="str">
        <f>VLOOKUP(H821,Sheet2!$A$1:$B$270,2,FALSE)</f>
        <v>SINGARAJA</v>
      </c>
    </row>
    <row r="822" spans="1:61">
      <c r="A822">
        <v>821</v>
      </c>
      <c r="B822">
        <v>1002512387</v>
      </c>
      <c r="C822">
        <v>3</v>
      </c>
      <c r="D822" t="s">
        <v>38</v>
      </c>
      <c r="E822">
        <v>5</v>
      </c>
      <c r="F822" t="s">
        <v>251</v>
      </c>
      <c r="G822" t="s">
        <v>87</v>
      </c>
      <c r="H822" t="s">
        <v>432</v>
      </c>
      <c r="I822" t="s">
        <v>213</v>
      </c>
      <c r="J822" t="s">
        <v>214</v>
      </c>
      <c r="K822" t="s">
        <v>149</v>
      </c>
      <c r="M822" t="s">
        <v>76</v>
      </c>
      <c r="N822" t="s">
        <v>216</v>
      </c>
      <c r="O822" s="57">
        <v>46240.559039351851</v>
      </c>
      <c r="P822" s="57">
        <v>46240.630798611113</v>
      </c>
      <c r="Q822">
        <v>69358315</v>
      </c>
      <c r="S822">
        <v>152721299700</v>
      </c>
      <c r="T822" t="s">
        <v>3280</v>
      </c>
      <c r="U822" t="s">
        <v>3281</v>
      </c>
      <c r="V822" t="s">
        <v>3282</v>
      </c>
      <c r="Z822">
        <v>112.73863489999999</v>
      </c>
      <c r="AA822">
        <v>-7.9160344</v>
      </c>
      <c r="AB822" t="s">
        <v>3283</v>
      </c>
      <c r="AC822" t="s">
        <v>292</v>
      </c>
      <c r="AL822" t="s">
        <v>218</v>
      </c>
      <c r="AM822" t="s">
        <v>3284</v>
      </c>
      <c r="AN822" t="s">
        <v>6</v>
      </c>
      <c r="AO822" s="57">
        <v>46181.569502314815</v>
      </c>
      <c r="AR822" t="s">
        <v>219</v>
      </c>
      <c r="AS822" t="s">
        <v>632</v>
      </c>
      <c r="AT822" t="s">
        <v>231</v>
      </c>
      <c r="AU822">
        <v>20260806</v>
      </c>
      <c r="AV822" t="s">
        <v>222</v>
      </c>
      <c r="AW822" t="s">
        <v>566</v>
      </c>
      <c r="AX822" t="s">
        <v>223</v>
      </c>
      <c r="BA822" s="57">
        <v>46240.291666666664</v>
      </c>
      <c r="BB822" t="s">
        <v>3284</v>
      </c>
      <c r="BC822">
        <v>2026</v>
      </c>
      <c r="BD822">
        <v>8</v>
      </c>
      <c r="BE822">
        <v>6</v>
      </c>
      <c r="BF822" s="6">
        <f t="shared" si="36"/>
        <v>46240</v>
      </c>
      <c r="BG822">
        <f t="shared" si="37"/>
        <v>-0.29166666666424135</v>
      </c>
      <c r="BH822" t="str">
        <f t="shared" si="38"/>
        <v>COMPLY</v>
      </c>
      <c r="BI822" t="str">
        <f>VLOOKUP(H822,Sheet2!$A$1:$B$270,2,FALSE)</f>
        <v>BATU</v>
      </c>
    </row>
    <row r="823" spans="1:61">
      <c r="A823">
        <v>822</v>
      </c>
      <c r="B823">
        <v>1002517433</v>
      </c>
      <c r="C823">
        <v>3</v>
      </c>
      <c r="D823" t="s">
        <v>49</v>
      </c>
      <c r="E823">
        <v>4</v>
      </c>
      <c r="F823" t="s">
        <v>247</v>
      </c>
      <c r="G823" t="s">
        <v>248</v>
      </c>
      <c r="H823" t="s">
        <v>960</v>
      </c>
      <c r="I823" t="s">
        <v>213</v>
      </c>
      <c r="J823" t="s">
        <v>214</v>
      </c>
      <c r="K823" t="s">
        <v>149</v>
      </c>
      <c r="M823" t="s">
        <v>240</v>
      </c>
      <c r="N823" t="s">
        <v>622</v>
      </c>
      <c r="O823" s="57">
        <v>46244.478622685187</v>
      </c>
      <c r="P823" s="57">
        <v>46244.548645833333</v>
      </c>
      <c r="Q823">
        <v>68988943</v>
      </c>
      <c r="S823">
        <v>142406122706</v>
      </c>
      <c r="T823" t="s">
        <v>3314</v>
      </c>
      <c r="U823" t="s">
        <v>6804</v>
      </c>
      <c r="V823" t="s">
        <v>6805</v>
      </c>
      <c r="Z823">
        <v>110.41603619999999</v>
      </c>
      <c r="AA823">
        <v>-6.978529</v>
      </c>
      <c r="AB823" t="s">
        <v>6806</v>
      </c>
      <c r="AC823" t="s">
        <v>226</v>
      </c>
      <c r="AL823" t="s">
        <v>218</v>
      </c>
      <c r="AM823" t="s">
        <v>6807</v>
      </c>
      <c r="AN823" t="s">
        <v>6</v>
      </c>
      <c r="AO823" s="57">
        <v>46303.486157407409</v>
      </c>
      <c r="AP823" s="57">
        <v>46245.541666666664</v>
      </c>
      <c r="AR823" t="s">
        <v>241</v>
      </c>
      <c r="AS823" t="s">
        <v>634</v>
      </c>
      <c r="AT823" t="s">
        <v>231</v>
      </c>
      <c r="AV823" t="s">
        <v>240</v>
      </c>
      <c r="AW823" t="s">
        <v>566</v>
      </c>
      <c r="AX823" t="s">
        <v>223</v>
      </c>
      <c r="BA823" s="57">
        <v>46245.541666666664</v>
      </c>
      <c r="BB823" t="s">
        <v>6807</v>
      </c>
      <c r="BF823" s="6" t="e">
        <f t="shared" si="36"/>
        <v>#NUM!</v>
      </c>
      <c r="BG823" t="e">
        <f t="shared" si="37"/>
        <v>#NUM!</v>
      </c>
      <c r="BH823" t="e">
        <f t="shared" si="38"/>
        <v>#NUM!</v>
      </c>
      <c r="BI823" t="e">
        <f>VLOOKUP(H823,Sheet2!$A$1:$B$270,2,FALSE)</f>
        <v>#N/A</v>
      </c>
    </row>
    <row r="824" spans="1:61">
      <c r="A824">
        <v>823</v>
      </c>
      <c r="B824">
        <v>1002506592</v>
      </c>
      <c r="C824">
        <v>3</v>
      </c>
      <c r="D824" t="s">
        <v>34</v>
      </c>
      <c r="E824">
        <v>5</v>
      </c>
      <c r="F824" t="s">
        <v>595</v>
      </c>
      <c r="G824" t="s">
        <v>81</v>
      </c>
      <c r="H824" t="s">
        <v>324</v>
      </c>
      <c r="I824" t="s">
        <v>213</v>
      </c>
      <c r="J824" t="s">
        <v>214</v>
      </c>
      <c r="K824" t="s">
        <v>149</v>
      </c>
      <c r="M824" t="s">
        <v>76</v>
      </c>
      <c r="N824" t="s">
        <v>216</v>
      </c>
      <c r="O824" s="57">
        <v>46237.739328703705</v>
      </c>
      <c r="P824" s="57">
        <v>46238.446203703701</v>
      </c>
      <c r="Q824">
        <v>69356742</v>
      </c>
      <c r="S824">
        <v>172415798673</v>
      </c>
      <c r="T824" t="s">
        <v>1087</v>
      </c>
      <c r="U824" t="s">
        <v>3285</v>
      </c>
      <c r="V824" t="s">
        <v>3286</v>
      </c>
      <c r="Z824">
        <v>115.17363687</v>
      </c>
      <c r="AA824">
        <v>-8.754737531</v>
      </c>
      <c r="AB824" t="s">
        <v>2931</v>
      </c>
      <c r="AC824" t="s">
        <v>217</v>
      </c>
      <c r="AL824" t="s">
        <v>218</v>
      </c>
      <c r="AM824" t="s">
        <v>3287</v>
      </c>
      <c r="AN824" t="s">
        <v>6</v>
      </c>
      <c r="AO824" s="57">
        <v>46089.746388888889</v>
      </c>
      <c r="AR824" t="s">
        <v>219</v>
      </c>
      <c r="AS824" t="s">
        <v>652</v>
      </c>
      <c r="AT824" t="s">
        <v>231</v>
      </c>
      <c r="AU824">
        <v>20260804</v>
      </c>
      <c r="AV824" t="s">
        <v>222</v>
      </c>
      <c r="AW824" t="s">
        <v>566</v>
      </c>
      <c r="AX824" t="s">
        <v>223</v>
      </c>
      <c r="BA824" s="57">
        <v>46237.291666666664</v>
      </c>
      <c r="BB824" t="s">
        <v>3287</v>
      </c>
      <c r="BC824">
        <v>2026</v>
      </c>
      <c r="BD824">
        <v>8</v>
      </c>
      <c r="BE824">
        <v>4</v>
      </c>
      <c r="BF824" s="6">
        <f t="shared" si="36"/>
        <v>46238</v>
      </c>
      <c r="BG824">
        <f t="shared" si="37"/>
        <v>0.70833333333575865</v>
      </c>
      <c r="BH824" t="str">
        <f t="shared" si="38"/>
        <v>COMPLY</v>
      </c>
      <c r="BI824" t="str">
        <f>VLOOKUP(H824,Sheet2!$A$1:$B$270,2,FALSE)</f>
        <v>JIMBARAN</v>
      </c>
    </row>
    <row r="825" spans="1:61">
      <c r="A825">
        <v>824</v>
      </c>
      <c r="B825">
        <v>1002510709</v>
      </c>
      <c r="C825">
        <v>3</v>
      </c>
      <c r="D825" t="s">
        <v>59</v>
      </c>
      <c r="E825">
        <v>4</v>
      </c>
      <c r="F825" t="s">
        <v>243</v>
      </c>
      <c r="G825" t="s">
        <v>243</v>
      </c>
      <c r="H825" t="s">
        <v>296</v>
      </c>
      <c r="I825" t="s">
        <v>213</v>
      </c>
      <c r="J825" t="s">
        <v>214</v>
      </c>
      <c r="K825" t="s">
        <v>149</v>
      </c>
      <c r="M825" t="s">
        <v>76</v>
      </c>
      <c r="N825" t="s">
        <v>216</v>
      </c>
      <c r="O825" s="57">
        <v>46239.591111111113</v>
      </c>
      <c r="P825" s="57">
        <v>46241.312916666669</v>
      </c>
      <c r="Q825">
        <v>69359242</v>
      </c>
      <c r="S825">
        <v>146137149183</v>
      </c>
      <c r="T825" t="s">
        <v>3288</v>
      </c>
      <c r="U825" t="s">
        <v>3289</v>
      </c>
      <c r="V825" t="s">
        <v>3290</v>
      </c>
      <c r="Z825">
        <v>110.32652330000001</v>
      </c>
      <c r="AA825">
        <v>-7.3696593000000004</v>
      </c>
      <c r="AB825" t="s">
        <v>3291</v>
      </c>
      <c r="AC825" t="s">
        <v>226</v>
      </c>
      <c r="AL825" t="s">
        <v>218</v>
      </c>
      <c r="AM825" t="s">
        <v>3292</v>
      </c>
      <c r="AN825" t="s">
        <v>6</v>
      </c>
      <c r="AO825" s="57">
        <v>46150.601111111115</v>
      </c>
      <c r="AP825" s="57">
        <v>46247.333333333336</v>
      </c>
      <c r="AR825" t="s">
        <v>219</v>
      </c>
      <c r="AS825" t="s">
        <v>220</v>
      </c>
      <c r="AT825" t="s">
        <v>231</v>
      </c>
      <c r="AU825">
        <v>20260807</v>
      </c>
      <c r="AV825" t="s">
        <v>222</v>
      </c>
      <c r="AW825" t="s">
        <v>566</v>
      </c>
      <c r="AX825" t="s">
        <v>223</v>
      </c>
      <c r="BA825" s="57">
        <v>46247.333333333336</v>
      </c>
      <c r="BB825" t="s">
        <v>3292</v>
      </c>
      <c r="BC825">
        <v>2026</v>
      </c>
      <c r="BD825">
        <v>8</v>
      </c>
      <c r="BE825">
        <v>7</v>
      </c>
      <c r="BF825" s="6">
        <f t="shared" si="36"/>
        <v>46241</v>
      </c>
      <c r="BG825">
        <f t="shared" si="37"/>
        <v>-6.3333333333357587</v>
      </c>
      <c r="BH825" t="str">
        <f t="shared" si="38"/>
        <v>COMPLY</v>
      </c>
      <c r="BI825" t="e">
        <f>VLOOKUP(H825,Sheet2!$A$1:$B$270,2,FALSE)</f>
        <v>#N/A</v>
      </c>
    </row>
    <row r="826" spans="1:61">
      <c r="A826">
        <v>825</v>
      </c>
      <c r="B826">
        <v>1002515652</v>
      </c>
      <c r="C826">
        <v>3</v>
      </c>
      <c r="D826" t="s">
        <v>59</v>
      </c>
      <c r="E826">
        <v>4</v>
      </c>
      <c r="F826" t="s">
        <v>224</v>
      </c>
      <c r="G826" t="s">
        <v>224</v>
      </c>
      <c r="H826" t="s">
        <v>942</v>
      </c>
      <c r="I826" t="s">
        <v>213</v>
      </c>
      <c r="J826" t="s">
        <v>214</v>
      </c>
      <c r="K826" t="s">
        <v>149</v>
      </c>
      <c r="L826" t="s">
        <v>215</v>
      </c>
      <c r="M826" t="s">
        <v>225</v>
      </c>
      <c r="N826" t="s">
        <v>216</v>
      </c>
      <c r="O826" s="57">
        <v>46242.399270833332</v>
      </c>
      <c r="P826" s="57">
        <v>46243.338391203702</v>
      </c>
      <c r="Q826">
        <v>69361259</v>
      </c>
      <c r="S826">
        <v>146303609748</v>
      </c>
      <c r="T826" t="s">
        <v>5637</v>
      </c>
      <c r="U826" t="s">
        <v>5638</v>
      </c>
      <c r="V826" t="s">
        <v>5639</v>
      </c>
      <c r="Z826">
        <v>109.21779170000001</v>
      </c>
      <c r="AA826">
        <v>-7.4757566000000004</v>
      </c>
      <c r="AB826" t="s">
        <v>5640</v>
      </c>
      <c r="AC826" t="s">
        <v>237</v>
      </c>
      <c r="AL826" t="s">
        <v>218</v>
      </c>
      <c r="AM826" t="s">
        <v>5641</v>
      </c>
      <c r="AN826" t="s">
        <v>6</v>
      </c>
      <c r="AO826" s="57">
        <v>46242.402685185189</v>
      </c>
      <c r="AP826" s="57">
        <v>46243.333333333336</v>
      </c>
      <c r="AR826" t="s">
        <v>18</v>
      </c>
      <c r="AS826" t="s">
        <v>220</v>
      </c>
      <c r="AT826" t="s">
        <v>231</v>
      </c>
      <c r="AV826" t="s">
        <v>227</v>
      </c>
      <c r="AW826" t="s">
        <v>1018</v>
      </c>
      <c r="AX826" t="s">
        <v>223</v>
      </c>
      <c r="BA826" s="57">
        <v>46243.333333333336</v>
      </c>
      <c r="BB826" t="s">
        <v>5641</v>
      </c>
      <c r="BF826" s="6" t="e">
        <f t="shared" si="36"/>
        <v>#NUM!</v>
      </c>
      <c r="BG826" t="e">
        <f t="shared" si="37"/>
        <v>#NUM!</v>
      </c>
      <c r="BH826" t="e">
        <f t="shared" si="38"/>
        <v>#NUM!</v>
      </c>
      <c r="BI826" t="e">
        <f>VLOOKUP(H826,Sheet2!$A$1:$B$270,2,FALSE)</f>
        <v>#N/A</v>
      </c>
    </row>
    <row r="827" spans="1:61">
      <c r="A827">
        <v>826</v>
      </c>
      <c r="B827">
        <v>1002505402</v>
      </c>
      <c r="C827">
        <v>3</v>
      </c>
      <c r="D827" t="s">
        <v>49</v>
      </c>
      <c r="E827">
        <v>4</v>
      </c>
      <c r="F827" t="s">
        <v>247</v>
      </c>
      <c r="G827" t="s">
        <v>326</v>
      </c>
      <c r="H827" t="s">
        <v>912</v>
      </c>
      <c r="I827" t="s">
        <v>213</v>
      </c>
      <c r="J827" t="s">
        <v>214</v>
      </c>
      <c r="K827" t="s">
        <v>149</v>
      </c>
      <c r="L827" t="s">
        <v>215</v>
      </c>
      <c r="M827" t="s">
        <v>76</v>
      </c>
      <c r="N827" t="s">
        <v>216</v>
      </c>
      <c r="O827" s="57">
        <v>46236.740925925929</v>
      </c>
      <c r="P827" s="57">
        <v>46237.522777777776</v>
      </c>
      <c r="Q827">
        <v>69357084</v>
      </c>
      <c r="S827">
        <v>146425112543</v>
      </c>
      <c r="T827" t="s">
        <v>3293</v>
      </c>
      <c r="U827" t="s">
        <v>3294</v>
      </c>
      <c r="V827" t="s">
        <v>3295</v>
      </c>
      <c r="Z827">
        <v>110.415879338979</v>
      </c>
      <c r="AA827">
        <v>-7.1179657515443404</v>
      </c>
      <c r="AB827" t="s">
        <v>3296</v>
      </c>
      <c r="AC827" t="s">
        <v>217</v>
      </c>
      <c r="AL827" t="s">
        <v>218</v>
      </c>
      <c r="AM827" t="s">
        <v>3297</v>
      </c>
      <c r="AN827" t="s">
        <v>6</v>
      </c>
      <c r="AO827" s="57">
        <v>46061.746354166666</v>
      </c>
      <c r="AP827" s="57">
        <v>46237.625</v>
      </c>
      <c r="AR827" t="s">
        <v>219</v>
      </c>
      <c r="AS827" t="s">
        <v>220</v>
      </c>
      <c r="AT827" t="s">
        <v>231</v>
      </c>
      <c r="AU827">
        <v>20260803</v>
      </c>
      <c r="AV827" t="s">
        <v>222</v>
      </c>
      <c r="AW827" t="s">
        <v>1060</v>
      </c>
      <c r="AX827" t="s">
        <v>223</v>
      </c>
      <c r="BA827" s="57">
        <v>46237.625</v>
      </c>
      <c r="BB827" t="s">
        <v>3297</v>
      </c>
      <c r="BC827">
        <v>2026</v>
      </c>
      <c r="BD827">
        <v>8</v>
      </c>
      <c r="BE827">
        <v>3</v>
      </c>
      <c r="BF827" s="6">
        <f t="shared" si="36"/>
        <v>46237</v>
      </c>
      <c r="BG827">
        <f t="shared" si="37"/>
        <v>-0.625</v>
      </c>
      <c r="BH827" t="str">
        <f t="shared" si="38"/>
        <v>COMPLY</v>
      </c>
      <c r="BI827" t="e">
        <f>VLOOKUP(H827,Sheet2!$A$1:$B$270,2,FALSE)</f>
        <v>#N/A</v>
      </c>
    </row>
    <row r="828" spans="1:61">
      <c r="A828">
        <v>827</v>
      </c>
      <c r="B828">
        <v>1002509667</v>
      </c>
      <c r="C828">
        <v>3</v>
      </c>
      <c r="D828" t="s">
        <v>45</v>
      </c>
      <c r="E828">
        <v>5</v>
      </c>
      <c r="F828" t="s">
        <v>211</v>
      </c>
      <c r="G828" t="s">
        <v>112</v>
      </c>
      <c r="H828" t="s">
        <v>269</v>
      </c>
      <c r="I828" t="s">
        <v>213</v>
      </c>
      <c r="J828" t="s">
        <v>214</v>
      </c>
      <c r="K828" t="s">
        <v>149</v>
      </c>
      <c r="L828" t="s">
        <v>215</v>
      </c>
      <c r="M828" t="s">
        <v>76</v>
      </c>
      <c r="N828" t="s">
        <v>216</v>
      </c>
      <c r="O828" s="57">
        <v>46239.374282407407</v>
      </c>
      <c r="P828" s="57">
        <v>46240.541006944448</v>
      </c>
      <c r="Q828">
        <v>69358763</v>
      </c>
      <c r="S828">
        <v>172601796813</v>
      </c>
      <c r="T828" t="s">
        <v>1597</v>
      </c>
      <c r="U828" t="s">
        <v>1598</v>
      </c>
      <c r="V828" t="s">
        <v>3298</v>
      </c>
      <c r="Z828">
        <v>116.11249789999999</v>
      </c>
      <c r="AA828">
        <v>-8.5882553000000001</v>
      </c>
      <c r="AB828" t="s">
        <v>3299</v>
      </c>
      <c r="AC828" t="s">
        <v>217</v>
      </c>
      <c r="AL828" t="s">
        <v>218</v>
      </c>
      <c r="AM828" t="s">
        <v>3300</v>
      </c>
      <c r="AN828" t="s">
        <v>6</v>
      </c>
      <c r="AO828" s="57">
        <v>46150.392326388886</v>
      </c>
      <c r="AP828" s="57">
        <v>46240.625</v>
      </c>
      <c r="AR828" t="s">
        <v>219</v>
      </c>
      <c r="AS828" t="s">
        <v>220</v>
      </c>
      <c r="AT828" t="s">
        <v>231</v>
      </c>
      <c r="AU828">
        <v>20260806</v>
      </c>
      <c r="AV828" t="s">
        <v>222</v>
      </c>
      <c r="AW828" t="s">
        <v>1058</v>
      </c>
      <c r="AX828" t="s">
        <v>223</v>
      </c>
      <c r="BA828" s="57">
        <v>46240.625</v>
      </c>
      <c r="BB828" t="s">
        <v>3300</v>
      </c>
      <c r="BC828">
        <v>2026</v>
      </c>
      <c r="BD828">
        <v>8</v>
      </c>
      <c r="BE828">
        <v>6</v>
      </c>
      <c r="BF828" s="6">
        <f t="shared" si="36"/>
        <v>46240</v>
      </c>
      <c r="BG828">
        <f t="shared" si="37"/>
        <v>-0.625</v>
      </c>
      <c r="BH828" t="str">
        <f t="shared" si="38"/>
        <v>COMPLY</v>
      </c>
      <c r="BI828" t="str">
        <f>VLOOKUP(H828,Sheet2!$A$1:$B$270,2,FALSE)</f>
        <v>MATARAM</v>
      </c>
    </row>
    <row r="829" spans="1:61">
      <c r="A829">
        <v>828</v>
      </c>
      <c r="B829">
        <v>1002515583</v>
      </c>
      <c r="C829">
        <v>3</v>
      </c>
      <c r="D829" t="s">
        <v>59</v>
      </c>
      <c r="E829">
        <v>4</v>
      </c>
      <c r="F829" t="s">
        <v>224</v>
      </c>
      <c r="G829" t="s">
        <v>591</v>
      </c>
      <c r="H829" t="s">
        <v>1115</v>
      </c>
      <c r="I829" t="s">
        <v>213</v>
      </c>
      <c r="J829" t="s">
        <v>214</v>
      </c>
      <c r="K829" t="s">
        <v>149</v>
      </c>
      <c r="L829" t="s">
        <v>215</v>
      </c>
      <c r="M829" t="s">
        <v>582</v>
      </c>
      <c r="N829" t="s">
        <v>216</v>
      </c>
      <c r="O829" s="57">
        <v>46242.357592592591</v>
      </c>
      <c r="P829" s="57">
        <v>46244.539131944446</v>
      </c>
      <c r="Q829">
        <v>69361219</v>
      </c>
      <c r="S829">
        <v>146394104897</v>
      </c>
      <c r="T829" t="s">
        <v>5642</v>
      </c>
      <c r="U829" t="s">
        <v>5643</v>
      </c>
      <c r="V829" t="s">
        <v>5644</v>
      </c>
      <c r="Z829">
        <v>109.335966</v>
      </c>
      <c r="AA829">
        <v>-7.2959639999999997</v>
      </c>
      <c r="AB829" t="s">
        <v>5645</v>
      </c>
      <c r="AC829" t="s">
        <v>237</v>
      </c>
      <c r="AL829" t="s">
        <v>218</v>
      </c>
      <c r="AM829" t="s">
        <v>5646</v>
      </c>
      <c r="AN829" t="s">
        <v>6</v>
      </c>
      <c r="AO829" s="57">
        <v>46242.360983796294</v>
      </c>
      <c r="AP829" s="57">
        <v>46243.625</v>
      </c>
      <c r="AQ829" t="s">
        <v>249</v>
      </c>
      <c r="AR829" t="s">
        <v>14</v>
      </c>
      <c r="AS829" t="s">
        <v>1116</v>
      </c>
      <c r="AT829" t="s">
        <v>231</v>
      </c>
      <c r="AV829" t="s">
        <v>6808</v>
      </c>
      <c r="AW829" t="s">
        <v>1060</v>
      </c>
      <c r="AX829" t="s">
        <v>223</v>
      </c>
      <c r="BA829" s="57">
        <v>46243.625</v>
      </c>
      <c r="BB829" t="s">
        <v>5646</v>
      </c>
      <c r="BF829" s="6" t="e">
        <f t="shared" si="36"/>
        <v>#NUM!</v>
      </c>
      <c r="BG829" t="e">
        <f t="shared" si="37"/>
        <v>#NUM!</v>
      </c>
      <c r="BH829" t="e">
        <f t="shared" si="38"/>
        <v>#NUM!</v>
      </c>
      <c r="BI829" t="e">
        <f>VLOOKUP(H829,Sheet2!$A$1:$B$270,2,FALSE)</f>
        <v>#N/A</v>
      </c>
    </row>
    <row r="830" spans="1:61">
      <c r="A830">
        <v>829</v>
      </c>
      <c r="B830">
        <v>1002516541</v>
      </c>
      <c r="C830">
        <v>3</v>
      </c>
      <c r="D830" t="s">
        <v>51</v>
      </c>
      <c r="E830">
        <v>4</v>
      </c>
      <c r="F830" t="s">
        <v>235</v>
      </c>
      <c r="G830" t="s">
        <v>1000</v>
      </c>
      <c r="H830" t="s">
        <v>5647</v>
      </c>
      <c r="I830" t="s">
        <v>213</v>
      </c>
      <c r="J830" t="s">
        <v>214</v>
      </c>
      <c r="K830" t="s">
        <v>149</v>
      </c>
      <c r="L830" t="s">
        <v>215</v>
      </c>
      <c r="M830" t="s">
        <v>76</v>
      </c>
      <c r="N830" t="s">
        <v>216</v>
      </c>
      <c r="O830" s="57">
        <v>46243.618009259262</v>
      </c>
      <c r="P830" s="57">
        <v>46244.699699074074</v>
      </c>
      <c r="Q830">
        <v>69361903</v>
      </c>
      <c r="S830">
        <v>143554100555</v>
      </c>
      <c r="T830" t="s">
        <v>5648</v>
      </c>
      <c r="U830" t="s">
        <v>5649</v>
      </c>
      <c r="V830" t="s">
        <v>5650</v>
      </c>
      <c r="Z830">
        <v>111.0177487</v>
      </c>
      <c r="AA830">
        <v>-7.7535340000000001</v>
      </c>
      <c r="AB830" t="s">
        <v>5651</v>
      </c>
      <c r="AC830" t="s">
        <v>237</v>
      </c>
      <c r="AL830" t="s">
        <v>218</v>
      </c>
      <c r="AM830" t="s">
        <v>5599</v>
      </c>
      <c r="AN830" t="s">
        <v>6</v>
      </c>
      <c r="AO830" s="57">
        <v>46273.621365740742</v>
      </c>
      <c r="AP830" s="57">
        <v>46244.541666666664</v>
      </c>
      <c r="AR830" t="s">
        <v>219</v>
      </c>
      <c r="AS830" t="s">
        <v>220</v>
      </c>
      <c r="AT830" t="s">
        <v>231</v>
      </c>
      <c r="AU830">
        <v>20260810</v>
      </c>
      <c r="AV830" t="s">
        <v>222</v>
      </c>
      <c r="AW830" t="s">
        <v>1060</v>
      </c>
      <c r="AX830" t="s">
        <v>223</v>
      </c>
      <c r="BA830" s="57">
        <v>46244.541666666664</v>
      </c>
      <c r="BB830" t="s">
        <v>5599</v>
      </c>
      <c r="BC830">
        <v>2026</v>
      </c>
      <c r="BD830">
        <v>8</v>
      </c>
      <c r="BE830">
        <v>10</v>
      </c>
      <c r="BF830" s="6">
        <f t="shared" si="36"/>
        <v>46244</v>
      </c>
      <c r="BG830">
        <f t="shared" si="37"/>
        <v>-0.54166666666424135</v>
      </c>
      <c r="BH830" t="str">
        <f t="shared" si="38"/>
        <v>COMPLY</v>
      </c>
      <c r="BI830" t="e">
        <f>VLOOKUP(H830,Sheet2!$A$1:$B$270,2,FALSE)</f>
        <v>#N/A</v>
      </c>
    </row>
    <row r="831" spans="1:61">
      <c r="A831">
        <v>830</v>
      </c>
      <c r="B831">
        <v>1002512690</v>
      </c>
      <c r="C831">
        <v>3</v>
      </c>
      <c r="D831" t="s">
        <v>45</v>
      </c>
      <c r="E831">
        <v>5</v>
      </c>
      <c r="F831" t="s">
        <v>211</v>
      </c>
      <c r="G831" t="s">
        <v>115</v>
      </c>
      <c r="H831" t="s">
        <v>281</v>
      </c>
      <c r="I831" t="s">
        <v>213</v>
      </c>
      <c r="J831" t="s">
        <v>214</v>
      </c>
      <c r="K831" t="s">
        <v>149</v>
      </c>
      <c r="L831" t="s">
        <v>215</v>
      </c>
      <c r="M831" t="s">
        <v>76</v>
      </c>
      <c r="N831" t="s">
        <v>216</v>
      </c>
      <c r="O831" s="57">
        <v>46240.605509259258</v>
      </c>
      <c r="P831" s="57">
        <v>46241.824537037035</v>
      </c>
      <c r="Q831">
        <v>69360085</v>
      </c>
      <c r="S831">
        <v>172603791326</v>
      </c>
      <c r="T831" t="s">
        <v>3301</v>
      </c>
      <c r="U831" t="s">
        <v>3302</v>
      </c>
      <c r="V831" t="s">
        <v>3303</v>
      </c>
      <c r="Z831">
        <v>116.36368899999999</v>
      </c>
      <c r="AA831">
        <v>-8.6358560000000004</v>
      </c>
      <c r="AB831" t="s">
        <v>3304</v>
      </c>
      <c r="AC831" t="s">
        <v>237</v>
      </c>
      <c r="AL831" t="s">
        <v>218</v>
      </c>
      <c r="AM831" t="s">
        <v>3305</v>
      </c>
      <c r="AN831" t="s">
        <v>6</v>
      </c>
      <c r="AO831" s="57">
        <v>46181.611122685186</v>
      </c>
      <c r="AP831" s="57">
        <v>46241.541666666664</v>
      </c>
      <c r="AR831" t="s">
        <v>219</v>
      </c>
      <c r="AS831" t="s">
        <v>588</v>
      </c>
      <c r="AT831" t="s">
        <v>231</v>
      </c>
      <c r="AU831">
        <v>20260807</v>
      </c>
      <c r="AV831" t="s">
        <v>222</v>
      </c>
      <c r="AW831" t="s">
        <v>1067</v>
      </c>
      <c r="AX831" t="s">
        <v>223</v>
      </c>
      <c r="BA831" s="57">
        <v>46241.541666666664</v>
      </c>
      <c r="BB831" t="s">
        <v>3305</v>
      </c>
      <c r="BC831">
        <v>2026</v>
      </c>
      <c r="BD831">
        <v>8</v>
      </c>
      <c r="BE831">
        <v>7</v>
      </c>
      <c r="BF831" s="6">
        <f t="shared" si="36"/>
        <v>46241</v>
      </c>
      <c r="BG831">
        <f t="shared" si="37"/>
        <v>-0.54166666666424135</v>
      </c>
      <c r="BH831" t="str">
        <f t="shared" si="38"/>
        <v>COMPLY</v>
      </c>
      <c r="BI831" t="str">
        <f>VLOOKUP(H831,Sheet2!$A$1:$B$270,2,FALSE)</f>
        <v>SELONG</v>
      </c>
    </row>
    <row r="832" spans="1:61">
      <c r="A832">
        <v>831</v>
      </c>
      <c r="B832">
        <v>1002513743</v>
      </c>
      <c r="C832">
        <v>3</v>
      </c>
      <c r="D832" t="s">
        <v>38</v>
      </c>
      <c r="E832">
        <v>5</v>
      </c>
      <c r="F832" t="s">
        <v>251</v>
      </c>
      <c r="G832" t="s">
        <v>91</v>
      </c>
      <c r="H832" t="s">
        <v>415</v>
      </c>
      <c r="I832" t="s">
        <v>213</v>
      </c>
      <c r="J832" t="s">
        <v>214</v>
      </c>
      <c r="K832" t="s">
        <v>149</v>
      </c>
      <c r="M832" t="s">
        <v>76</v>
      </c>
      <c r="N832" t="s">
        <v>216</v>
      </c>
      <c r="O832" s="57">
        <v>46241.374120370368</v>
      </c>
      <c r="P832" s="57">
        <v>46242.765775462962</v>
      </c>
      <c r="Q832">
        <v>66210134</v>
      </c>
      <c r="S832">
        <v>152701239012</v>
      </c>
      <c r="T832" t="s">
        <v>5652</v>
      </c>
      <c r="U832" t="s">
        <v>5653</v>
      </c>
      <c r="V832" t="s">
        <v>5654</v>
      </c>
      <c r="Z832">
        <v>112.63528890000001</v>
      </c>
      <c r="AA832">
        <v>-7.9760787999999998</v>
      </c>
      <c r="AB832" t="s">
        <v>5655</v>
      </c>
      <c r="AC832" t="s">
        <v>230</v>
      </c>
      <c r="AL832" t="s">
        <v>218</v>
      </c>
      <c r="AM832" t="s">
        <v>5656</v>
      </c>
      <c r="AN832" t="s">
        <v>6</v>
      </c>
      <c r="AO832" s="57">
        <v>46211.382592592592</v>
      </c>
      <c r="AP832" s="57">
        <v>46242.333333333336</v>
      </c>
      <c r="AR832" t="s">
        <v>219</v>
      </c>
      <c r="AS832" t="s">
        <v>251</v>
      </c>
      <c r="AT832" t="s">
        <v>231</v>
      </c>
      <c r="AU832">
        <v>20260808</v>
      </c>
      <c r="AV832" t="s">
        <v>222</v>
      </c>
      <c r="AW832" t="s">
        <v>601</v>
      </c>
      <c r="AX832" t="s">
        <v>223</v>
      </c>
      <c r="BA832" s="57">
        <v>46242.333333333336</v>
      </c>
      <c r="BB832" t="s">
        <v>5656</v>
      </c>
      <c r="BC832">
        <v>2026</v>
      </c>
      <c r="BD832">
        <v>8</v>
      </c>
      <c r="BE832">
        <v>8</v>
      </c>
      <c r="BF832" s="6">
        <f t="shared" si="36"/>
        <v>46242</v>
      </c>
      <c r="BG832">
        <f t="shared" si="37"/>
        <v>-0.33333333333575865</v>
      </c>
      <c r="BH832" t="str">
        <f t="shared" si="38"/>
        <v>COMPLY</v>
      </c>
      <c r="BI832" t="str">
        <f>VLOOKUP(H832,Sheet2!$A$1:$B$270,2,FALSE)</f>
        <v>MALANG</v>
      </c>
    </row>
    <row r="833" spans="1:61">
      <c r="A833">
        <v>832</v>
      </c>
      <c r="B833">
        <v>1002509515</v>
      </c>
      <c r="C833">
        <v>3</v>
      </c>
      <c r="D833" t="s">
        <v>49</v>
      </c>
      <c r="E833">
        <v>4</v>
      </c>
      <c r="F833" t="s">
        <v>253</v>
      </c>
      <c r="G833" t="s">
        <v>558</v>
      </c>
      <c r="H833" t="s">
        <v>664</v>
      </c>
      <c r="I833" t="s">
        <v>213</v>
      </c>
      <c r="J833" t="s">
        <v>214</v>
      </c>
      <c r="K833" t="s">
        <v>149</v>
      </c>
      <c r="L833" t="s">
        <v>215</v>
      </c>
      <c r="M833" t="s">
        <v>76</v>
      </c>
      <c r="N833" t="s">
        <v>216</v>
      </c>
      <c r="O833" s="57">
        <v>46239.331203703703</v>
      </c>
      <c r="P833" s="57">
        <v>46239.601493055554</v>
      </c>
      <c r="Q833">
        <v>69358729</v>
      </c>
      <c r="S833">
        <v>142213107280</v>
      </c>
      <c r="T833" t="s">
        <v>3306</v>
      </c>
      <c r="U833" t="s">
        <v>3307</v>
      </c>
      <c r="V833" t="s">
        <v>3308</v>
      </c>
      <c r="Z833">
        <v>109.245255030691</v>
      </c>
      <c r="AA833">
        <v>-7.1114309648671599</v>
      </c>
      <c r="AB833" t="s">
        <v>3309</v>
      </c>
      <c r="AC833" t="s">
        <v>217</v>
      </c>
      <c r="AL833" t="s">
        <v>218</v>
      </c>
      <c r="AM833" t="s">
        <v>1503</v>
      </c>
      <c r="AN833" t="s">
        <v>6</v>
      </c>
      <c r="AO833" s="57">
        <v>46150.340497685182</v>
      </c>
      <c r="AP833" s="57">
        <v>46240.333333333336</v>
      </c>
      <c r="AR833" t="s">
        <v>219</v>
      </c>
      <c r="AS833" t="s">
        <v>665</v>
      </c>
      <c r="AT833" t="s">
        <v>231</v>
      </c>
      <c r="AU833">
        <v>20260805</v>
      </c>
      <c r="AV833" t="s">
        <v>222</v>
      </c>
      <c r="AW833" t="s">
        <v>1064</v>
      </c>
      <c r="AX833" t="s">
        <v>223</v>
      </c>
      <c r="BA833" s="57">
        <v>46240.333333333336</v>
      </c>
      <c r="BB833" t="s">
        <v>1503</v>
      </c>
      <c r="BC833">
        <v>2026</v>
      </c>
      <c r="BD833">
        <v>8</v>
      </c>
      <c r="BE833">
        <v>5</v>
      </c>
      <c r="BF833" s="6">
        <f t="shared" si="36"/>
        <v>46239</v>
      </c>
      <c r="BG833">
        <f t="shared" si="37"/>
        <v>-1.3333333333357587</v>
      </c>
      <c r="BH833" t="str">
        <f t="shared" si="38"/>
        <v>COMPLY</v>
      </c>
      <c r="BI833" t="e">
        <f>VLOOKUP(H833,Sheet2!$A$1:$B$270,2,FALSE)</f>
        <v>#N/A</v>
      </c>
    </row>
    <row r="834" spans="1:61">
      <c r="A834">
        <v>833</v>
      </c>
      <c r="B834">
        <v>1002515656</v>
      </c>
      <c r="C834">
        <v>3</v>
      </c>
      <c r="D834" t="s">
        <v>42</v>
      </c>
      <c r="E834">
        <v>5</v>
      </c>
      <c r="F834" t="s">
        <v>106</v>
      </c>
      <c r="G834" t="s">
        <v>106</v>
      </c>
      <c r="H834" t="s">
        <v>347</v>
      </c>
      <c r="I834" t="s">
        <v>213</v>
      </c>
      <c r="J834" t="s">
        <v>214</v>
      </c>
      <c r="K834" t="s">
        <v>149</v>
      </c>
      <c r="M834" t="s">
        <v>76</v>
      </c>
      <c r="N834" t="s">
        <v>216</v>
      </c>
      <c r="O834" s="57">
        <v>46242.403275462966</v>
      </c>
      <c r="P834" s="57">
        <v>46242.623414351852</v>
      </c>
      <c r="Q834">
        <v>69361268</v>
      </c>
      <c r="S834">
        <v>152729256706</v>
      </c>
      <c r="T834" t="s">
        <v>5657</v>
      </c>
      <c r="U834" t="s">
        <v>5658</v>
      </c>
      <c r="V834" t="s">
        <v>5659</v>
      </c>
      <c r="Z834">
        <v>112.8991412</v>
      </c>
      <c r="AA834">
        <v>-7.6456602</v>
      </c>
      <c r="AB834" t="s">
        <v>5660</v>
      </c>
      <c r="AC834" t="s">
        <v>230</v>
      </c>
      <c r="AL834" t="s">
        <v>218</v>
      </c>
      <c r="AM834" t="s">
        <v>5661</v>
      </c>
      <c r="AN834" t="s">
        <v>6</v>
      </c>
      <c r="AO834" s="57">
        <v>46242.413252314815</v>
      </c>
      <c r="AP834" s="57">
        <v>46243.333333333336</v>
      </c>
      <c r="AR834" t="s">
        <v>219</v>
      </c>
      <c r="AS834" t="s">
        <v>106</v>
      </c>
      <c r="AT834" t="s">
        <v>221</v>
      </c>
      <c r="AU834">
        <v>20260808</v>
      </c>
      <c r="AV834" t="s">
        <v>222</v>
      </c>
      <c r="AW834" t="s">
        <v>5662</v>
      </c>
      <c r="AX834" t="s">
        <v>223</v>
      </c>
      <c r="BA834" s="57">
        <v>46243.333333333336</v>
      </c>
      <c r="BB834" t="s">
        <v>5661</v>
      </c>
      <c r="BC834">
        <v>2026</v>
      </c>
      <c r="BD834">
        <v>8</v>
      </c>
      <c r="BE834">
        <v>8</v>
      </c>
      <c r="BF834" s="6">
        <f t="shared" si="36"/>
        <v>46242</v>
      </c>
      <c r="BG834">
        <f t="shared" si="37"/>
        <v>-1.3333333333357587</v>
      </c>
      <c r="BH834" t="str">
        <f t="shared" si="38"/>
        <v>COMPLY</v>
      </c>
      <c r="BI834" t="str">
        <f>VLOOKUP(H834,Sheet2!$A$1:$B$270,2,FALSE)</f>
        <v>PASURUAN</v>
      </c>
    </row>
    <row r="835" spans="1:61">
      <c r="A835">
        <v>834</v>
      </c>
      <c r="B835">
        <v>1002516662</v>
      </c>
      <c r="C835">
        <v>3</v>
      </c>
      <c r="D835" t="s">
        <v>42</v>
      </c>
      <c r="E835">
        <v>5</v>
      </c>
      <c r="F835" t="s">
        <v>233</v>
      </c>
      <c r="G835" t="s">
        <v>101</v>
      </c>
      <c r="H835" t="s">
        <v>308</v>
      </c>
      <c r="I835" t="s">
        <v>213</v>
      </c>
      <c r="J835" t="s">
        <v>214</v>
      </c>
      <c r="K835" t="s">
        <v>149</v>
      </c>
      <c r="L835" t="s">
        <v>215</v>
      </c>
      <c r="M835" t="s">
        <v>76</v>
      </c>
      <c r="N835" t="s">
        <v>216</v>
      </c>
      <c r="O835" s="57">
        <v>46243.824965277781</v>
      </c>
      <c r="P835" s="57">
        <v>46244.885972222219</v>
      </c>
      <c r="Q835">
        <v>69362013</v>
      </c>
      <c r="S835">
        <v>152332251897</v>
      </c>
      <c r="T835" t="s">
        <v>5663</v>
      </c>
      <c r="U835" t="s">
        <v>5664</v>
      </c>
      <c r="V835" t="s">
        <v>5665</v>
      </c>
      <c r="Z835">
        <v>112.667411416769</v>
      </c>
      <c r="AA835">
        <v>-7.3695609497874504</v>
      </c>
      <c r="AB835" t="s">
        <v>5666</v>
      </c>
      <c r="AC835" t="s">
        <v>217</v>
      </c>
      <c r="AL835" t="s">
        <v>218</v>
      </c>
      <c r="AM835" t="s">
        <v>5667</v>
      </c>
      <c r="AN835" t="s">
        <v>6</v>
      </c>
      <c r="AO835" s="57">
        <v>46273.829629629632</v>
      </c>
      <c r="AP835" s="57">
        <v>46245.333333333336</v>
      </c>
      <c r="AQ835" t="s">
        <v>1079</v>
      </c>
      <c r="AR835" t="s">
        <v>219</v>
      </c>
      <c r="AS835" t="s">
        <v>619</v>
      </c>
      <c r="AT835" t="s">
        <v>231</v>
      </c>
      <c r="AU835">
        <v>20260810</v>
      </c>
      <c r="AV835" t="s">
        <v>222</v>
      </c>
      <c r="AW835" t="s">
        <v>1064</v>
      </c>
      <c r="AX835" t="s">
        <v>223</v>
      </c>
      <c r="BA835" s="57">
        <v>46245.333333333336</v>
      </c>
      <c r="BB835" t="s">
        <v>5667</v>
      </c>
      <c r="BC835">
        <v>2026</v>
      </c>
      <c r="BD835">
        <v>8</v>
      </c>
      <c r="BE835">
        <v>10</v>
      </c>
      <c r="BF835" s="6">
        <f t="shared" ref="BF835:BF898" si="39">DATE(BC835,BD835,BE835)</f>
        <v>46244</v>
      </c>
      <c r="BG835">
        <f t="shared" ref="BG835:BG898" si="40">BF835-BA835</f>
        <v>-1.3333333333357587</v>
      </c>
      <c r="BH835" t="str">
        <f t="shared" ref="BH835:BH898" si="41">IF(BG835=1,"COMPLY",IF(BG835&lt;1,"COMPLY","NOT COMPLY"))</f>
        <v>COMPLY</v>
      </c>
      <c r="BI835" t="str">
        <f>VLOOKUP(H835,Sheet2!$A$1:$B$270,2,FALSE)</f>
        <v>SIDOARJO</v>
      </c>
    </row>
    <row r="836" spans="1:61">
      <c r="A836">
        <v>835</v>
      </c>
      <c r="B836">
        <v>1002505284</v>
      </c>
      <c r="C836">
        <v>3</v>
      </c>
      <c r="D836" t="s">
        <v>42</v>
      </c>
      <c r="E836">
        <v>5</v>
      </c>
      <c r="F836" t="s">
        <v>102</v>
      </c>
      <c r="G836" t="s">
        <v>99</v>
      </c>
      <c r="H836" t="s">
        <v>318</v>
      </c>
      <c r="I836" t="s">
        <v>213</v>
      </c>
      <c r="J836" t="s">
        <v>214</v>
      </c>
      <c r="K836" t="s">
        <v>149</v>
      </c>
      <c r="L836" t="s">
        <v>215</v>
      </c>
      <c r="M836" t="s">
        <v>76</v>
      </c>
      <c r="N836" t="s">
        <v>216</v>
      </c>
      <c r="O836" s="57">
        <v>46236.586793981478</v>
      </c>
      <c r="P836" s="57">
        <v>46237.632291666669</v>
      </c>
      <c r="Q836">
        <v>69357036</v>
      </c>
      <c r="S836">
        <v>152503269426</v>
      </c>
      <c r="T836" t="s">
        <v>3310</v>
      </c>
      <c r="U836" t="s">
        <v>3311</v>
      </c>
      <c r="V836" t="s">
        <v>3312</v>
      </c>
      <c r="Z836">
        <v>114.389819093048</v>
      </c>
      <c r="AA836">
        <v>-8.1751941360741398</v>
      </c>
      <c r="AB836" t="s">
        <v>3313</v>
      </c>
      <c r="AC836" t="s">
        <v>217</v>
      </c>
      <c r="AL836" t="s">
        <v>218</v>
      </c>
      <c r="AM836" t="s">
        <v>2736</v>
      </c>
      <c r="AN836" t="s">
        <v>6</v>
      </c>
      <c r="AO836" s="57">
        <v>46061.590104166666</v>
      </c>
      <c r="AP836" s="57">
        <v>46237.541666666664</v>
      </c>
      <c r="AR836" t="s">
        <v>219</v>
      </c>
      <c r="AS836" t="s">
        <v>99</v>
      </c>
      <c r="AT836" t="s">
        <v>231</v>
      </c>
      <c r="AU836">
        <v>20260803</v>
      </c>
      <c r="AV836" t="s">
        <v>222</v>
      </c>
      <c r="AW836" t="s">
        <v>1066</v>
      </c>
      <c r="AX836" t="s">
        <v>223</v>
      </c>
      <c r="BA836" s="57">
        <v>46237.541666666664</v>
      </c>
      <c r="BB836" t="s">
        <v>2736</v>
      </c>
      <c r="BC836">
        <v>2026</v>
      </c>
      <c r="BD836">
        <v>8</v>
      </c>
      <c r="BE836">
        <v>3</v>
      </c>
      <c r="BF836" s="6">
        <f t="shared" si="39"/>
        <v>46237</v>
      </c>
      <c r="BG836">
        <f t="shared" si="40"/>
        <v>-0.54166666666424135</v>
      </c>
      <c r="BH836" t="str">
        <f t="shared" si="41"/>
        <v>COMPLY</v>
      </c>
      <c r="BI836" t="str">
        <f>VLOOKUP(H836,Sheet2!$A$1:$B$270,2,FALSE)</f>
        <v>BANYUWANGI</v>
      </c>
    </row>
    <row r="837" spans="1:61">
      <c r="A837">
        <v>836</v>
      </c>
      <c r="B837">
        <v>1002511977</v>
      </c>
      <c r="C837">
        <v>3</v>
      </c>
      <c r="D837" t="s">
        <v>49</v>
      </c>
      <c r="E837">
        <v>4</v>
      </c>
      <c r="F837" t="s">
        <v>247</v>
      </c>
      <c r="G837" t="s">
        <v>248</v>
      </c>
      <c r="H837" t="s">
        <v>960</v>
      </c>
      <c r="I837" t="s">
        <v>213</v>
      </c>
      <c r="J837" t="s">
        <v>214</v>
      </c>
      <c r="K837" t="s">
        <v>149</v>
      </c>
      <c r="M837" t="s">
        <v>236</v>
      </c>
      <c r="N837" t="s">
        <v>622</v>
      </c>
      <c r="O837" s="57">
        <v>46240.468391203707</v>
      </c>
      <c r="P837" s="57">
        <v>46244.084097222221</v>
      </c>
      <c r="Q837">
        <v>68988943</v>
      </c>
      <c r="S837">
        <v>142406122689</v>
      </c>
      <c r="T837" t="s">
        <v>3314</v>
      </c>
      <c r="U837" t="s">
        <v>3315</v>
      </c>
      <c r="Z837">
        <v>110.415915577912</v>
      </c>
      <c r="AA837">
        <v>-6.9789922559189703</v>
      </c>
      <c r="AB837" t="s">
        <v>3316</v>
      </c>
      <c r="AC837" t="s">
        <v>226</v>
      </c>
      <c r="AO837" s="57">
        <v>46181.476226851853</v>
      </c>
      <c r="AR837" t="s">
        <v>314</v>
      </c>
      <c r="AS837" t="s">
        <v>634</v>
      </c>
      <c r="AT837" t="s">
        <v>231</v>
      </c>
      <c r="AV837" t="s">
        <v>931</v>
      </c>
      <c r="AW837" t="s">
        <v>607</v>
      </c>
      <c r="AX837" t="s">
        <v>223</v>
      </c>
      <c r="AZ837" t="s">
        <v>931</v>
      </c>
      <c r="BF837" s="6" t="e">
        <f t="shared" si="39"/>
        <v>#NUM!</v>
      </c>
      <c r="BG837" t="e">
        <f t="shared" si="40"/>
        <v>#NUM!</v>
      </c>
      <c r="BH837" t="e">
        <f t="shared" si="41"/>
        <v>#NUM!</v>
      </c>
      <c r="BI837" t="e">
        <f>VLOOKUP(H837,Sheet2!$A$1:$B$270,2,FALSE)</f>
        <v>#N/A</v>
      </c>
    </row>
    <row r="838" spans="1:61">
      <c r="A838">
        <v>837</v>
      </c>
      <c r="B838">
        <v>1002514430</v>
      </c>
      <c r="C838">
        <v>3</v>
      </c>
      <c r="D838" t="s">
        <v>59</v>
      </c>
      <c r="E838">
        <v>4</v>
      </c>
      <c r="F838" t="s">
        <v>224</v>
      </c>
      <c r="G838" t="s">
        <v>224</v>
      </c>
      <c r="H838" t="s">
        <v>1090</v>
      </c>
      <c r="I838" t="s">
        <v>213</v>
      </c>
      <c r="J838" t="s">
        <v>214</v>
      </c>
      <c r="K838" t="s">
        <v>149</v>
      </c>
      <c r="M838" t="s">
        <v>76</v>
      </c>
      <c r="N838" t="s">
        <v>216</v>
      </c>
      <c r="O838" s="57">
        <v>46241.496018518519</v>
      </c>
      <c r="P838" s="57">
        <v>46241.59097222222</v>
      </c>
      <c r="Q838">
        <v>69359347</v>
      </c>
      <c r="S838">
        <v>146374601254</v>
      </c>
      <c r="T838" t="s">
        <v>3075</v>
      </c>
      <c r="U838" t="s">
        <v>5668</v>
      </c>
      <c r="V838" t="s">
        <v>5669</v>
      </c>
      <c r="Z838">
        <v>109.2979445</v>
      </c>
      <c r="AA838">
        <v>-7.4742898999999996</v>
      </c>
      <c r="AB838" t="s">
        <v>3078</v>
      </c>
      <c r="AC838" t="s">
        <v>292</v>
      </c>
      <c r="AL838" t="s">
        <v>218</v>
      </c>
      <c r="AM838" t="s">
        <v>5670</v>
      </c>
      <c r="AN838" t="s">
        <v>6</v>
      </c>
      <c r="AO838" s="57">
        <v>46211.496574074074</v>
      </c>
      <c r="AR838" t="s">
        <v>219</v>
      </c>
      <c r="AS838" t="s">
        <v>220</v>
      </c>
      <c r="AT838" t="s">
        <v>231</v>
      </c>
      <c r="AU838">
        <v>20260807</v>
      </c>
      <c r="AV838" t="s">
        <v>222</v>
      </c>
      <c r="AW838" t="s">
        <v>565</v>
      </c>
      <c r="AX838" t="s">
        <v>223</v>
      </c>
      <c r="BA838" s="57">
        <v>46241.291666666664</v>
      </c>
      <c r="BB838" t="s">
        <v>5670</v>
      </c>
      <c r="BC838">
        <v>2026</v>
      </c>
      <c r="BD838">
        <v>8</v>
      </c>
      <c r="BE838">
        <v>7</v>
      </c>
      <c r="BF838" s="6">
        <f t="shared" si="39"/>
        <v>46241</v>
      </c>
      <c r="BG838">
        <f t="shared" si="40"/>
        <v>-0.29166666666424135</v>
      </c>
      <c r="BH838" t="str">
        <f t="shared" si="41"/>
        <v>COMPLY</v>
      </c>
      <c r="BI838" t="e">
        <f>VLOOKUP(H838,Sheet2!$A$1:$B$270,2,FALSE)</f>
        <v>#N/A</v>
      </c>
    </row>
    <row r="839" spans="1:61">
      <c r="A839">
        <v>838</v>
      </c>
      <c r="B839">
        <v>1002506753</v>
      </c>
      <c r="C839">
        <v>3</v>
      </c>
      <c r="D839" t="s">
        <v>42</v>
      </c>
      <c r="E839">
        <v>5</v>
      </c>
      <c r="F839" t="s">
        <v>233</v>
      </c>
      <c r="G839" t="s">
        <v>103</v>
      </c>
      <c r="H839" t="s">
        <v>373</v>
      </c>
      <c r="I839" t="s">
        <v>213</v>
      </c>
      <c r="J839" t="s">
        <v>214</v>
      </c>
      <c r="K839" t="s">
        <v>149</v>
      </c>
      <c r="M839" t="s">
        <v>76</v>
      </c>
      <c r="N839" t="s">
        <v>216</v>
      </c>
      <c r="O839" s="57">
        <v>46238.349016203705</v>
      </c>
      <c r="P839" s="57">
        <v>46238.909131944441</v>
      </c>
      <c r="Q839">
        <v>69357910</v>
      </c>
      <c r="S839">
        <v>152333218608</v>
      </c>
      <c r="T839" t="s">
        <v>3317</v>
      </c>
      <c r="U839" t="s">
        <v>3318</v>
      </c>
      <c r="V839" t="s">
        <v>3319</v>
      </c>
      <c r="Z839">
        <v>112.19673400000001</v>
      </c>
      <c r="AA839">
        <v>-7.4322162000000001</v>
      </c>
      <c r="AB839" t="s">
        <v>3320</v>
      </c>
      <c r="AC839" t="s">
        <v>230</v>
      </c>
      <c r="AL839" t="s">
        <v>218</v>
      </c>
      <c r="AM839" t="s">
        <v>3321</v>
      </c>
      <c r="AN839" t="s">
        <v>6</v>
      </c>
      <c r="AO839" s="57">
        <v>46120.351180555554</v>
      </c>
      <c r="AP839" s="57">
        <v>46239.333333333336</v>
      </c>
      <c r="AR839" t="s">
        <v>219</v>
      </c>
      <c r="AS839" t="s">
        <v>103</v>
      </c>
      <c r="AT839" t="s">
        <v>231</v>
      </c>
      <c r="AU839">
        <v>20260804</v>
      </c>
      <c r="AV839" t="s">
        <v>222</v>
      </c>
      <c r="AW839" t="s">
        <v>567</v>
      </c>
      <c r="AX839" t="s">
        <v>223</v>
      </c>
      <c r="BA839" s="57">
        <v>46239.333333333336</v>
      </c>
      <c r="BB839" t="s">
        <v>3321</v>
      </c>
      <c r="BC839">
        <v>2026</v>
      </c>
      <c r="BD839">
        <v>8</v>
      </c>
      <c r="BE839">
        <v>4</v>
      </c>
      <c r="BF839" s="6">
        <f t="shared" si="39"/>
        <v>46238</v>
      </c>
      <c r="BG839">
        <f t="shared" si="40"/>
        <v>-1.3333333333357587</v>
      </c>
      <c r="BH839" t="str">
        <f t="shared" si="41"/>
        <v>COMPLY</v>
      </c>
      <c r="BI839" t="str">
        <f>VLOOKUP(H839,Sheet2!$A$1:$B$270,2,FALSE)</f>
        <v>MOJOKERTO</v>
      </c>
    </row>
    <row r="840" spans="1:61">
      <c r="A840">
        <v>839</v>
      </c>
      <c r="B840">
        <v>1002516361</v>
      </c>
      <c r="C840">
        <v>3</v>
      </c>
      <c r="D840" t="s">
        <v>34</v>
      </c>
      <c r="E840">
        <v>5</v>
      </c>
      <c r="F840" t="s">
        <v>580</v>
      </c>
      <c r="G840" t="s">
        <v>85</v>
      </c>
      <c r="H840" t="s">
        <v>287</v>
      </c>
      <c r="I840" t="s">
        <v>213</v>
      </c>
      <c r="J840" t="s">
        <v>214</v>
      </c>
      <c r="K840" t="s">
        <v>149</v>
      </c>
      <c r="M840" t="s">
        <v>76</v>
      </c>
      <c r="N840" t="s">
        <v>216</v>
      </c>
      <c r="O840" s="57">
        <v>46243.426793981482</v>
      </c>
      <c r="P840" s="57">
        <v>46245.332268518519</v>
      </c>
      <c r="Q840">
        <v>69360552</v>
      </c>
      <c r="S840">
        <v>172413244382</v>
      </c>
      <c r="T840" t="s">
        <v>4786</v>
      </c>
      <c r="U840" t="s">
        <v>5671</v>
      </c>
      <c r="V840" t="s">
        <v>5672</v>
      </c>
      <c r="Z840">
        <v>115.1337</v>
      </c>
      <c r="AA840">
        <v>-8.5526999999999997</v>
      </c>
      <c r="AB840" t="s">
        <v>4789</v>
      </c>
      <c r="AC840" t="s">
        <v>230</v>
      </c>
      <c r="AL840" t="s">
        <v>218</v>
      </c>
      <c r="AM840" t="s">
        <v>5673</v>
      </c>
      <c r="AN840" t="s">
        <v>6</v>
      </c>
      <c r="AO840" s="57">
        <v>46273.434502314813</v>
      </c>
      <c r="AR840" t="s">
        <v>219</v>
      </c>
      <c r="AS840" t="s">
        <v>85</v>
      </c>
      <c r="AT840" t="s">
        <v>231</v>
      </c>
      <c r="AU840">
        <v>20260811</v>
      </c>
      <c r="AV840" t="s">
        <v>222</v>
      </c>
      <c r="AW840" t="s">
        <v>657</v>
      </c>
      <c r="AX840" t="s">
        <v>223</v>
      </c>
      <c r="BA840" s="57">
        <v>46243.291666666664</v>
      </c>
      <c r="BB840" t="s">
        <v>5673</v>
      </c>
      <c r="BC840">
        <v>2026</v>
      </c>
      <c r="BD840">
        <v>8</v>
      </c>
      <c r="BE840">
        <v>11</v>
      </c>
      <c r="BF840" s="6">
        <f t="shared" si="39"/>
        <v>46245</v>
      </c>
      <c r="BG840">
        <f t="shared" si="40"/>
        <v>1.7083333333357587</v>
      </c>
      <c r="BH840" t="str">
        <f t="shared" si="41"/>
        <v>NOT COMPLY</v>
      </c>
      <c r="BI840" t="str">
        <f>VLOOKUP(H840,Sheet2!$A$1:$B$270,2,FALSE)</f>
        <v>TABANAN</v>
      </c>
    </row>
    <row r="841" spans="1:61">
      <c r="A841">
        <v>840</v>
      </c>
      <c r="B841">
        <v>1002507286</v>
      </c>
      <c r="C841">
        <v>3</v>
      </c>
      <c r="D841" t="s">
        <v>45</v>
      </c>
      <c r="E841">
        <v>5</v>
      </c>
      <c r="F841" t="s">
        <v>113</v>
      </c>
      <c r="G841" t="s">
        <v>117</v>
      </c>
      <c r="H841" t="s">
        <v>423</v>
      </c>
      <c r="I841" t="s">
        <v>213</v>
      </c>
      <c r="J841" t="s">
        <v>214</v>
      </c>
      <c r="K841" t="s">
        <v>149</v>
      </c>
      <c r="L841" t="s">
        <v>215</v>
      </c>
      <c r="M841" t="s">
        <v>571</v>
      </c>
      <c r="N841" t="s">
        <v>216</v>
      </c>
      <c r="O841" s="57">
        <v>46238.42392361111</v>
      </c>
      <c r="P841" s="57">
        <v>46238.423935185187</v>
      </c>
      <c r="Q841">
        <v>69356244</v>
      </c>
      <c r="T841" t="s">
        <v>3322</v>
      </c>
      <c r="V841" t="s">
        <v>3323</v>
      </c>
      <c r="Z841">
        <v>122.93250500000001</v>
      </c>
      <c r="AA841">
        <v>-8.3333770000000005</v>
      </c>
      <c r="AB841" t="s">
        <v>3324</v>
      </c>
      <c r="AC841" t="s">
        <v>237</v>
      </c>
      <c r="AL841" t="s">
        <v>218</v>
      </c>
      <c r="AM841" t="s">
        <v>3325</v>
      </c>
      <c r="AN841" t="s">
        <v>6</v>
      </c>
      <c r="AO841" s="57">
        <v>46120.434398148151</v>
      </c>
      <c r="AP841" s="57">
        <v>46237</v>
      </c>
      <c r="AR841" t="s">
        <v>572</v>
      </c>
      <c r="AS841" t="s">
        <v>220</v>
      </c>
      <c r="AT841" t="s">
        <v>221</v>
      </c>
      <c r="AV841" t="s">
        <v>3326</v>
      </c>
      <c r="AW841" t="s">
        <v>1007</v>
      </c>
      <c r="AX841" t="s">
        <v>223</v>
      </c>
      <c r="BA841" s="57">
        <v>46237.333333333336</v>
      </c>
      <c r="BB841" t="s">
        <v>3325</v>
      </c>
      <c r="BF841" s="6" t="e">
        <f t="shared" si="39"/>
        <v>#NUM!</v>
      </c>
      <c r="BG841" t="e">
        <f t="shared" si="40"/>
        <v>#NUM!</v>
      </c>
      <c r="BH841" t="e">
        <f t="shared" si="41"/>
        <v>#NUM!</v>
      </c>
      <c r="BI841" t="str">
        <f>VLOOKUP(H841,Sheet2!$A$1:$B$270,2,FALSE)</f>
        <v>MAUMERE</v>
      </c>
    </row>
    <row r="842" spans="1:61">
      <c r="A842">
        <v>841</v>
      </c>
      <c r="B842">
        <v>1002512024</v>
      </c>
      <c r="C842">
        <v>3</v>
      </c>
      <c r="D842" t="s">
        <v>59</v>
      </c>
      <c r="E842">
        <v>4</v>
      </c>
      <c r="F842" t="s">
        <v>573</v>
      </c>
      <c r="G842" t="s">
        <v>623</v>
      </c>
      <c r="H842" t="s">
        <v>640</v>
      </c>
      <c r="I842" t="s">
        <v>213</v>
      </c>
      <c r="J842" t="s">
        <v>214</v>
      </c>
      <c r="K842" t="s">
        <v>149</v>
      </c>
      <c r="M842" t="s">
        <v>236</v>
      </c>
      <c r="N842" t="s">
        <v>622</v>
      </c>
      <c r="O842" s="57">
        <v>46240.477569444447</v>
      </c>
      <c r="P842" s="57">
        <v>46244.084155092591</v>
      </c>
      <c r="Q842">
        <v>68988943</v>
      </c>
      <c r="S842">
        <v>146131120549</v>
      </c>
      <c r="T842" t="s">
        <v>3314</v>
      </c>
      <c r="U842" t="s">
        <v>3327</v>
      </c>
      <c r="Z842">
        <v>110.40086100000001</v>
      </c>
      <c r="AA842">
        <v>-7.7831450000000002</v>
      </c>
      <c r="AB842" t="s">
        <v>3328</v>
      </c>
      <c r="AC842" t="s">
        <v>226</v>
      </c>
      <c r="AO842" s="57">
        <v>46181.486018518517</v>
      </c>
      <c r="AR842" t="s">
        <v>314</v>
      </c>
      <c r="AS842" t="s">
        <v>220</v>
      </c>
      <c r="AT842" t="s">
        <v>231</v>
      </c>
      <c r="AV842" t="s">
        <v>931</v>
      </c>
      <c r="AW842" t="s">
        <v>618</v>
      </c>
      <c r="AX842" t="s">
        <v>223</v>
      </c>
      <c r="AZ842" t="s">
        <v>931</v>
      </c>
      <c r="BF842" s="6" t="e">
        <f t="shared" si="39"/>
        <v>#NUM!</v>
      </c>
      <c r="BG842" t="e">
        <f t="shared" si="40"/>
        <v>#NUM!</v>
      </c>
      <c r="BH842" t="e">
        <f t="shared" si="41"/>
        <v>#NUM!</v>
      </c>
      <c r="BI842" t="e">
        <f>VLOOKUP(H842,Sheet2!$A$1:$B$270,2,FALSE)</f>
        <v>#N/A</v>
      </c>
    </row>
    <row r="843" spans="1:61">
      <c r="A843">
        <v>842</v>
      </c>
      <c r="B843">
        <v>1002518529</v>
      </c>
      <c r="C843">
        <v>3</v>
      </c>
      <c r="D843" t="s">
        <v>51</v>
      </c>
      <c r="E843">
        <v>4</v>
      </c>
      <c r="F843" t="s">
        <v>235</v>
      </c>
      <c r="G843" t="s">
        <v>594</v>
      </c>
      <c r="H843" t="s">
        <v>938</v>
      </c>
      <c r="I843" t="s">
        <v>213</v>
      </c>
      <c r="J843" t="s">
        <v>214</v>
      </c>
      <c r="K843" t="s">
        <v>149</v>
      </c>
      <c r="L843" t="s">
        <v>215</v>
      </c>
      <c r="M843" t="s">
        <v>240</v>
      </c>
      <c r="N843" t="s">
        <v>216</v>
      </c>
      <c r="O843" s="57">
        <v>46244.697881944441</v>
      </c>
      <c r="P843" s="57">
        <v>46244.698622685188</v>
      </c>
      <c r="Q843">
        <v>69362733</v>
      </c>
      <c r="S843">
        <v>143555101853</v>
      </c>
      <c r="T843" t="s">
        <v>6809</v>
      </c>
      <c r="U843" t="s">
        <v>6810</v>
      </c>
      <c r="V843" t="s">
        <v>6811</v>
      </c>
      <c r="Z843">
        <v>110.796819</v>
      </c>
      <c r="AA843">
        <v>-7.73529</v>
      </c>
      <c r="AB843" t="s">
        <v>6812</v>
      </c>
      <c r="AC843" t="s">
        <v>237</v>
      </c>
      <c r="AL843" t="s">
        <v>218</v>
      </c>
      <c r="AM843" t="s">
        <v>6353</v>
      </c>
      <c r="AN843" t="s">
        <v>6</v>
      </c>
      <c r="AO843" s="57">
        <v>46303.705127314817</v>
      </c>
      <c r="AP843" s="57">
        <v>46245.541666666664</v>
      </c>
      <c r="AR843" t="s">
        <v>241</v>
      </c>
      <c r="AS843" t="s">
        <v>939</v>
      </c>
      <c r="AT843" t="s">
        <v>231</v>
      </c>
      <c r="AV843" t="s">
        <v>240</v>
      </c>
      <c r="AW843" t="s">
        <v>238</v>
      </c>
      <c r="AX843" t="s">
        <v>223</v>
      </c>
      <c r="BA843" s="57">
        <v>46245.541666666664</v>
      </c>
      <c r="BB843" t="s">
        <v>6353</v>
      </c>
      <c r="BF843" s="6" t="e">
        <f t="shared" si="39"/>
        <v>#NUM!</v>
      </c>
      <c r="BG843" t="e">
        <f t="shared" si="40"/>
        <v>#NUM!</v>
      </c>
      <c r="BH843" t="e">
        <f t="shared" si="41"/>
        <v>#NUM!</v>
      </c>
      <c r="BI843" t="e">
        <f>VLOOKUP(H843,Sheet2!$A$1:$B$270,2,FALSE)</f>
        <v>#N/A</v>
      </c>
    </row>
    <row r="844" spans="1:61">
      <c r="A844">
        <v>843</v>
      </c>
      <c r="B844">
        <v>1002516650</v>
      </c>
      <c r="C844">
        <v>3</v>
      </c>
      <c r="D844" t="s">
        <v>45</v>
      </c>
      <c r="E844">
        <v>5</v>
      </c>
      <c r="F844" t="s">
        <v>211</v>
      </c>
      <c r="G844" t="s">
        <v>112</v>
      </c>
      <c r="H844" t="s">
        <v>269</v>
      </c>
      <c r="I844" t="s">
        <v>213</v>
      </c>
      <c r="J844" t="s">
        <v>214</v>
      </c>
      <c r="K844" t="s">
        <v>149</v>
      </c>
      <c r="L844" t="s">
        <v>215</v>
      </c>
      <c r="M844" t="s">
        <v>240</v>
      </c>
      <c r="N844" t="s">
        <v>216</v>
      </c>
      <c r="O844" s="57">
        <v>46243.804120370369</v>
      </c>
      <c r="P844" s="57">
        <v>46243.805567129632</v>
      </c>
      <c r="Q844">
        <v>69361984</v>
      </c>
      <c r="S844">
        <v>172601795352</v>
      </c>
      <c r="T844" t="s">
        <v>5674</v>
      </c>
      <c r="U844" t="s">
        <v>5675</v>
      </c>
      <c r="V844" t="s">
        <v>5676</v>
      </c>
      <c r="Z844">
        <v>116.1337049</v>
      </c>
      <c r="AA844">
        <v>-8.5692354999999996</v>
      </c>
      <c r="AB844" t="s">
        <v>5677</v>
      </c>
      <c r="AC844" t="s">
        <v>237</v>
      </c>
      <c r="AL844" t="s">
        <v>218</v>
      </c>
      <c r="AM844" t="s">
        <v>5678</v>
      </c>
      <c r="AN844" t="s">
        <v>6</v>
      </c>
      <c r="AO844" s="57">
        <v>46273.809166666666</v>
      </c>
      <c r="AP844" s="57">
        <v>46245.541666666664</v>
      </c>
      <c r="AR844" t="s">
        <v>241</v>
      </c>
      <c r="AS844" t="s">
        <v>220</v>
      </c>
      <c r="AT844" t="s">
        <v>231</v>
      </c>
      <c r="AV844" t="s">
        <v>240</v>
      </c>
      <c r="AW844" t="s">
        <v>1056</v>
      </c>
      <c r="AX844" t="s">
        <v>223</v>
      </c>
      <c r="BA844" s="57">
        <v>46245.541666666664</v>
      </c>
      <c r="BB844" t="s">
        <v>5678</v>
      </c>
      <c r="BF844" s="6" t="e">
        <f t="shared" si="39"/>
        <v>#NUM!</v>
      </c>
      <c r="BG844" t="e">
        <f t="shared" si="40"/>
        <v>#NUM!</v>
      </c>
      <c r="BH844" t="e">
        <f t="shared" si="41"/>
        <v>#NUM!</v>
      </c>
      <c r="BI844" t="str">
        <f>VLOOKUP(H844,Sheet2!$A$1:$B$270,2,FALSE)</f>
        <v>MATARAM</v>
      </c>
    </row>
    <row r="845" spans="1:61">
      <c r="A845">
        <v>844</v>
      </c>
      <c r="B845">
        <v>1002509157</v>
      </c>
      <c r="C845">
        <v>3</v>
      </c>
      <c r="D845" t="s">
        <v>55</v>
      </c>
      <c r="E845">
        <v>5</v>
      </c>
      <c r="F845" t="s">
        <v>228</v>
      </c>
      <c r="G845" t="s">
        <v>127</v>
      </c>
      <c r="H845" t="s">
        <v>332</v>
      </c>
      <c r="I845" t="s">
        <v>213</v>
      </c>
      <c r="J845" t="s">
        <v>214</v>
      </c>
      <c r="K845" t="s">
        <v>149</v>
      </c>
      <c r="L845" t="s">
        <v>215</v>
      </c>
      <c r="M845" t="s">
        <v>582</v>
      </c>
      <c r="N845" t="s">
        <v>216</v>
      </c>
      <c r="O845" s="57">
        <v>46238.683287037034</v>
      </c>
      <c r="P845" s="57">
        <v>46241.565740740742</v>
      </c>
      <c r="Q845">
        <v>69358552</v>
      </c>
      <c r="S845">
        <v>152431232303</v>
      </c>
      <c r="T845" t="s">
        <v>3329</v>
      </c>
      <c r="U845" t="s">
        <v>3330</v>
      </c>
      <c r="V845" t="s">
        <v>3331</v>
      </c>
      <c r="Z845">
        <v>113.869573809206</v>
      </c>
      <c r="AA845">
        <v>-7.0706787763099204</v>
      </c>
      <c r="AB845" t="s">
        <v>3332</v>
      </c>
      <c r="AC845" t="s">
        <v>217</v>
      </c>
      <c r="AL845" t="s">
        <v>218</v>
      </c>
      <c r="AM845" t="s">
        <v>3333</v>
      </c>
      <c r="AN845" t="s">
        <v>6</v>
      </c>
      <c r="AO845" s="57">
        <v>46120.684421296297</v>
      </c>
      <c r="AP845" s="57">
        <v>46239.541666666664</v>
      </c>
      <c r="AQ845" t="s">
        <v>249</v>
      </c>
      <c r="AR845" t="s">
        <v>14</v>
      </c>
      <c r="AS845" t="s">
        <v>220</v>
      </c>
      <c r="AT845" t="s">
        <v>231</v>
      </c>
      <c r="AV845" t="s">
        <v>5679</v>
      </c>
      <c r="AW845" t="s">
        <v>1061</v>
      </c>
      <c r="AX845" t="s">
        <v>223</v>
      </c>
      <c r="BA845" s="57">
        <v>46239.541666666664</v>
      </c>
      <c r="BB845" t="s">
        <v>3333</v>
      </c>
      <c r="BF845" s="6" t="e">
        <f t="shared" si="39"/>
        <v>#NUM!</v>
      </c>
      <c r="BG845" t="e">
        <f t="shared" si="40"/>
        <v>#NUM!</v>
      </c>
      <c r="BH845" t="e">
        <f t="shared" si="41"/>
        <v>#NUM!</v>
      </c>
      <c r="BI845" t="str">
        <f>VLOOKUP(H845,Sheet2!$A$1:$B$270,2,FALSE)</f>
        <v>MADURA</v>
      </c>
    </row>
    <row r="846" spans="1:61">
      <c r="A846">
        <v>845</v>
      </c>
      <c r="B846">
        <v>1002511787</v>
      </c>
      <c r="C846">
        <v>3</v>
      </c>
      <c r="D846" t="s">
        <v>49</v>
      </c>
      <c r="E846">
        <v>4</v>
      </c>
      <c r="F846" t="s">
        <v>253</v>
      </c>
      <c r="G846" t="s">
        <v>969</v>
      </c>
      <c r="H846" t="s">
        <v>970</v>
      </c>
      <c r="I846" t="s">
        <v>213</v>
      </c>
      <c r="J846" t="s">
        <v>214</v>
      </c>
      <c r="K846" t="s">
        <v>149</v>
      </c>
      <c r="L846" t="s">
        <v>215</v>
      </c>
      <c r="M846" t="s">
        <v>582</v>
      </c>
      <c r="N846" t="s">
        <v>216</v>
      </c>
      <c r="O846" s="57">
        <v>46240.435370370367</v>
      </c>
      <c r="P846" s="57">
        <v>46241.447743055556</v>
      </c>
      <c r="Q846">
        <v>69359727</v>
      </c>
      <c r="S846">
        <v>142212126659</v>
      </c>
      <c r="T846" t="s">
        <v>3334</v>
      </c>
      <c r="U846" t="s">
        <v>3335</v>
      </c>
      <c r="V846" t="s">
        <v>3336</v>
      </c>
      <c r="Z846">
        <v>109.1379163</v>
      </c>
      <c r="AA846">
        <v>-6.8718960999999998</v>
      </c>
      <c r="AB846" t="s">
        <v>3337</v>
      </c>
      <c r="AC846" t="s">
        <v>237</v>
      </c>
      <c r="AL846" t="s">
        <v>218</v>
      </c>
      <c r="AM846" t="s">
        <v>3338</v>
      </c>
      <c r="AN846" t="s">
        <v>6</v>
      </c>
      <c r="AO846" s="57">
        <v>46181.444374999999</v>
      </c>
      <c r="AP846" s="57">
        <v>46241.333333333336</v>
      </c>
      <c r="AQ846" t="s">
        <v>570</v>
      </c>
      <c r="AR846" t="s">
        <v>14</v>
      </c>
      <c r="AS846" t="s">
        <v>220</v>
      </c>
      <c r="AT846" t="s">
        <v>231</v>
      </c>
      <c r="AV846" t="s">
        <v>5680</v>
      </c>
      <c r="AW846" t="s">
        <v>1067</v>
      </c>
      <c r="AX846" t="s">
        <v>223</v>
      </c>
      <c r="BA846" s="57">
        <v>46241.333333333336</v>
      </c>
      <c r="BB846" t="s">
        <v>3338</v>
      </c>
      <c r="BF846" s="6" t="e">
        <f t="shared" si="39"/>
        <v>#NUM!</v>
      </c>
      <c r="BG846" t="e">
        <f t="shared" si="40"/>
        <v>#NUM!</v>
      </c>
      <c r="BH846" t="e">
        <f t="shared" si="41"/>
        <v>#NUM!</v>
      </c>
      <c r="BI846" t="e">
        <f>VLOOKUP(H846,Sheet2!$A$1:$B$270,2,FALSE)</f>
        <v>#N/A</v>
      </c>
    </row>
    <row r="847" spans="1:61">
      <c r="A847">
        <v>846</v>
      </c>
      <c r="B847">
        <v>1002511112</v>
      </c>
      <c r="C847">
        <v>3</v>
      </c>
      <c r="D847" t="s">
        <v>55</v>
      </c>
      <c r="E847">
        <v>5</v>
      </c>
      <c r="F847" t="s">
        <v>267</v>
      </c>
      <c r="G847" t="s">
        <v>126</v>
      </c>
      <c r="H847" t="s">
        <v>268</v>
      </c>
      <c r="I847" t="s">
        <v>213</v>
      </c>
      <c r="J847" t="s">
        <v>214</v>
      </c>
      <c r="K847" t="s">
        <v>149</v>
      </c>
      <c r="M847" t="s">
        <v>76</v>
      </c>
      <c r="N847" t="s">
        <v>216</v>
      </c>
      <c r="O847" s="57">
        <v>46239.673333333332</v>
      </c>
      <c r="P847" s="57">
        <v>46239.740578703706</v>
      </c>
      <c r="Q847">
        <v>69351286</v>
      </c>
      <c r="S847">
        <v>152413167540</v>
      </c>
      <c r="T847" t="s">
        <v>1154</v>
      </c>
      <c r="U847" t="s">
        <v>3339</v>
      </c>
      <c r="V847" t="s">
        <v>3340</v>
      </c>
      <c r="Z847">
        <v>112.749053</v>
      </c>
      <c r="AA847">
        <v>-7.2652659999999996</v>
      </c>
      <c r="AB847" t="s">
        <v>1155</v>
      </c>
      <c r="AC847" t="s">
        <v>230</v>
      </c>
      <c r="AL847" t="s">
        <v>218</v>
      </c>
      <c r="AM847" t="s">
        <v>3341</v>
      </c>
      <c r="AN847" t="s">
        <v>6</v>
      </c>
      <c r="AO847" s="57">
        <v>46150.673819444448</v>
      </c>
      <c r="AR847" t="s">
        <v>219</v>
      </c>
      <c r="AS847" t="s">
        <v>610</v>
      </c>
      <c r="AT847" t="s">
        <v>221</v>
      </c>
      <c r="AU847">
        <v>20260805</v>
      </c>
      <c r="AV847" t="s">
        <v>222</v>
      </c>
      <c r="AW847" t="s">
        <v>983</v>
      </c>
      <c r="AX847" t="s">
        <v>223</v>
      </c>
      <c r="BA847" s="57">
        <v>46239.291666666664</v>
      </c>
      <c r="BB847" t="s">
        <v>3341</v>
      </c>
      <c r="BC847">
        <v>2026</v>
      </c>
      <c r="BD847">
        <v>8</v>
      </c>
      <c r="BE847">
        <v>5</v>
      </c>
      <c r="BF847" s="6">
        <f t="shared" si="39"/>
        <v>46239</v>
      </c>
      <c r="BG847">
        <f t="shared" si="40"/>
        <v>-0.29166666666424135</v>
      </c>
      <c r="BH847" t="str">
        <f t="shared" si="41"/>
        <v>COMPLY</v>
      </c>
      <c r="BI847" t="str">
        <f>VLOOKUP(H847,Sheet2!$A$1:$B$270,2,FALSE)</f>
        <v>SURABAYA SELATAN</v>
      </c>
    </row>
    <row r="848" spans="1:61">
      <c r="A848">
        <v>847</v>
      </c>
      <c r="B848">
        <v>1002508543</v>
      </c>
      <c r="C848">
        <v>3</v>
      </c>
      <c r="D848" t="s">
        <v>34</v>
      </c>
      <c r="E848">
        <v>5</v>
      </c>
      <c r="F848" t="s">
        <v>580</v>
      </c>
      <c r="G848" t="s">
        <v>82</v>
      </c>
      <c r="H848" t="s">
        <v>536</v>
      </c>
      <c r="I848" t="s">
        <v>213</v>
      </c>
      <c r="J848" t="s">
        <v>214</v>
      </c>
      <c r="K848" t="s">
        <v>149</v>
      </c>
      <c r="M848" t="s">
        <v>582</v>
      </c>
      <c r="N848" t="s">
        <v>216</v>
      </c>
      <c r="O848" s="57">
        <v>46238.601666666669</v>
      </c>
      <c r="P848" s="57">
        <v>46244.729456018518</v>
      </c>
      <c r="Q848">
        <v>69358353</v>
      </c>
      <c r="S848">
        <v>172404695095</v>
      </c>
      <c r="T848" t="s">
        <v>3342</v>
      </c>
      <c r="U848" t="s">
        <v>3343</v>
      </c>
      <c r="V848" t="s">
        <v>3344</v>
      </c>
      <c r="Z848">
        <v>115.50443869999999</v>
      </c>
      <c r="AA848">
        <v>-8.5056940999999995</v>
      </c>
      <c r="AB848" t="s">
        <v>3345</v>
      </c>
      <c r="AC848" t="s">
        <v>230</v>
      </c>
      <c r="AL848" t="s">
        <v>218</v>
      </c>
      <c r="AM848" t="s">
        <v>3346</v>
      </c>
      <c r="AN848" t="s">
        <v>6</v>
      </c>
      <c r="AO848" s="57">
        <v>46120.611273148148</v>
      </c>
      <c r="AP848" s="57">
        <v>46240.333333333336</v>
      </c>
      <c r="AQ848" t="s">
        <v>249</v>
      </c>
      <c r="AR848" t="s">
        <v>14</v>
      </c>
      <c r="AS848" t="s">
        <v>1118</v>
      </c>
      <c r="AT848" t="s">
        <v>231</v>
      </c>
      <c r="AV848" t="s">
        <v>6813</v>
      </c>
      <c r="AW848" t="s">
        <v>565</v>
      </c>
      <c r="AX848" t="s">
        <v>223</v>
      </c>
      <c r="BA848" s="57">
        <v>46240.333333333336</v>
      </c>
      <c r="BB848" t="s">
        <v>3346</v>
      </c>
      <c r="BF848" s="6" t="e">
        <f t="shared" si="39"/>
        <v>#NUM!</v>
      </c>
      <c r="BG848" t="e">
        <f t="shared" si="40"/>
        <v>#NUM!</v>
      </c>
      <c r="BH848" t="e">
        <f t="shared" si="41"/>
        <v>#NUM!</v>
      </c>
      <c r="BI848" t="str">
        <f>VLOOKUP(H848,Sheet2!$A$1:$B$270,2,FALSE)</f>
        <v>KLUNGKUNG</v>
      </c>
    </row>
    <row r="849" spans="1:61">
      <c r="A849">
        <v>848</v>
      </c>
      <c r="B849">
        <v>1002504576</v>
      </c>
      <c r="C849">
        <v>3</v>
      </c>
      <c r="D849" t="s">
        <v>38</v>
      </c>
      <c r="E849">
        <v>5</v>
      </c>
      <c r="F849" t="s">
        <v>90</v>
      </c>
      <c r="G849" t="s">
        <v>90</v>
      </c>
      <c r="H849" t="s">
        <v>421</v>
      </c>
      <c r="I849" t="s">
        <v>213</v>
      </c>
      <c r="J849" t="s">
        <v>214</v>
      </c>
      <c r="K849" t="s">
        <v>149</v>
      </c>
      <c r="L849" t="s">
        <v>215</v>
      </c>
      <c r="M849" t="s">
        <v>236</v>
      </c>
      <c r="N849" t="s">
        <v>216</v>
      </c>
      <c r="O849" s="57">
        <v>46235.559699074074</v>
      </c>
      <c r="P849" s="57">
        <v>46238.282824074071</v>
      </c>
      <c r="Q849">
        <v>69356758</v>
      </c>
      <c r="S849">
        <v>152610241440</v>
      </c>
      <c r="T849" t="s">
        <v>3347</v>
      </c>
      <c r="U849" t="s">
        <v>3348</v>
      </c>
      <c r="V849" t="s">
        <v>3349</v>
      </c>
      <c r="Z849">
        <v>112.032374219755</v>
      </c>
      <c r="AA849">
        <v>-7.75380158530555</v>
      </c>
      <c r="AB849" t="s">
        <v>3350</v>
      </c>
      <c r="AC849" t="s">
        <v>237</v>
      </c>
      <c r="AL849" t="s">
        <v>218</v>
      </c>
      <c r="AM849" t="s">
        <v>3351</v>
      </c>
      <c r="AN849" t="s">
        <v>6</v>
      </c>
      <c r="AO849" s="57">
        <v>46030.569282407407</v>
      </c>
      <c r="AP849" s="57">
        <v>46236.541666666664</v>
      </c>
      <c r="AR849" t="s">
        <v>12</v>
      </c>
      <c r="AS849" t="s">
        <v>220</v>
      </c>
      <c r="AT849" t="s">
        <v>231</v>
      </c>
      <c r="AV849" t="s">
        <v>950</v>
      </c>
      <c r="AW849" t="s">
        <v>1056</v>
      </c>
      <c r="AX849" t="s">
        <v>223</v>
      </c>
      <c r="BA849" s="57">
        <v>46236.541666666664</v>
      </c>
      <c r="BB849" t="s">
        <v>3351</v>
      </c>
      <c r="BF849" s="6" t="e">
        <f t="shared" si="39"/>
        <v>#NUM!</v>
      </c>
      <c r="BG849" t="e">
        <f t="shared" si="40"/>
        <v>#NUM!</v>
      </c>
      <c r="BH849" t="e">
        <f t="shared" si="41"/>
        <v>#NUM!</v>
      </c>
      <c r="BI849" t="str">
        <f>VLOOKUP(H849,Sheet2!$A$1:$B$270,2,FALSE)</f>
        <v>KEDIRI</v>
      </c>
    </row>
    <row r="850" spans="1:61">
      <c r="A850">
        <v>849</v>
      </c>
      <c r="B850">
        <v>1002510278</v>
      </c>
      <c r="C850">
        <v>3</v>
      </c>
      <c r="D850" t="s">
        <v>38</v>
      </c>
      <c r="E850">
        <v>5</v>
      </c>
      <c r="F850" t="s">
        <v>251</v>
      </c>
      <c r="G850" t="s">
        <v>87</v>
      </c>
      <c r="H850" t="s">
        <v>252</v>
      </c>
      <c r="I850" t="s">
        <v>213</v>
      </c>
      <c r="J850" t="s">
        <v>214</v>
      </c>
      <c r="K850" t="s">
        <v>149</v>
      </c>
      <c r="M850" t="s">
        <v>76</v>
      </c>
      <c r="N850" t="s">
        <v>622</v>
      </c>
      <c r="O850" s="57">
        <v>46239.492152777777</v>
      </c>
      <c r="P850" s="57">
        <v>46240.680914351855</v>
      </c>
      <c r="Q850">
        <v>68937486</v>
      </c>
      <c r="S850">
        <v>152702232113</v>
      </c>
      <c r="T850" t="s">
        <v>3352</v>
      </c>
      <c r="U850" t="s">
        <v>3353</v>
      </c>
      <c r="V850" t="s">
        <v>3354</v>
      </c>
      <c r="Z850">
        <v>112.6377789</v>
      </c>
      <c r="AA850">
        <v>-7.9402726000000001</v>
      </c>
      <c r="AB850" t="s">
        <v>3355</v>
      </c>
      <c r="AC850" t="s">
        <v>293</v>
      </c>
      <c r="AL850" t="s">
        <v>218</v>
      </c>
      <c r="AM850" t="s">
        <v>3356</v>
      </c>
      <c r="AN850" t="s">
        <v>6</v>
      </c>
      <c r="AO850" s="57">
        <v>46150.49690972222</v>
      </c>
      <c r="AP850" s="57">
        <v>46240.541666666664</v>
      </c>
      <c r="AR850" t="s">
        <v>219</v>
      </c>
      <c r="AS850" t="s">
        <v>557</v>
      </c>
      <c r="AT850" t="s">
        <v>221</v>
      </c>
      <c r="AU850">
        <v>20260806</v>
      </c>
      <c r="AV850" t="s">
        <v>222</v>
      </c>
      <c r="AW850" t="s">
        <v>3357</v>
      </c>
      <c r="AX850" t="s">
        <v>223</v>
      </c>
      <c r="BA850" s="57">
        <v>46240.541666666664</v>
      </c>
      <c r="BB850" t="s">
        <v>3356</v>
      </c>
      <c r="BC850">
        <v>2026</v>
      </c>
      <c r="BD850">
        <v>8</v>
      </c>
      <c r="BE850">
        <v>6</v>
      </c>
      <c r="BF850" s="6">
        <f t="shared" si="39"/>
        <v>46240</v>
      </c>
      <c r="BG850">
        <f t="shared" si="40"/>
        <v>-0.54166666666424135</v>
      </c>
      <c r="BH850" t="str">
        <f t="shared" si="41"/>
        <v>COMPLY</v>
      </c>
      <c r="BI850" t="str">
        <f>VLOOKUP(H850,Sheet2!$A$1:$B$270,2,FALSE)</f>
        <v>BATU</v>
      </c>
    </row>
    <row r="851" spans="1:61">
      <c r="A851">
        <v>850</v>
      </c>
      <c r="B851">
        <v>1002506428</v>
      </c>
      <c r="C851">
        <v>3</v>
      </c>
      <c r="D851" t="s">
        <v>49</v>
      </c>
      <c r="E851">
        <v>4</v>
      </c>
      <c r="F851" t="s">
        <v>247</v>
      </c>
      <c r="G851" t="s">
        <v>248</v>
      </c>
      <c r="H851" t="s">
        <v>1013</v>
      </c>
      <c r="I851" t="s">
        <v>213</v>
      </c>
      <c r="J851" t="s">
        <v>214</v>
      </c>
      <c r="K851" t="s">
        <v>149</v>
      </c>
      <c r="L851" t="s">
        <v>215</v>
      </c>
      <c r="M851" t="s">
        <v>582</v>
      </c>
      <c r="N851" t="s">
        <v>216</v>
      </c>
      <c r="O851" s="57">
        <v>46237.6562037037</v>
      </c>
      <c r="P851" s="57">
        <v>46239.653425925928</v>
      </c>
      <c r="Q851">
        <v>69357715</v>
      </c>
      <c r="S851">
        <v>146422108551</v>
      </c>
      <c r="T851" t="s">
        <v>1826</v>
      </c>
      <c r="U851" t="s">
        <v>3358</v>
      </c>
      <c r="V851" t="s">
        <v>3359</v>
      </c>
      <c r="Z851">
        <v>110.39201199999999</v>
      </c>
      <c r="AA851">
        <v>-7.0536060000000003</v>
      </c>
      <c r="AB851" t="s">
        <v>1829</v>
      </c>
      <c r="AC851" t="s">
        <v>237</v>
      </c>
      <c r="AL851" t="s">
        <v>218</v>
      </c>
      <c r="AM851" t="s">
        <v>3360</v>
      </c>
      <c r="AN851" t="s">
        <v>6</v>
      </c>
      <c r="AO851" s="57">
        <v>46089.674050925925</v>
      </c>
      <c r="AP851" s="57">
        <v>46238.541666666664</v>
      </c>
      <c r="AQ851" t="s">
        <v>570</v>
      </c>
      <c r="AR851" t="s">
        <v>14</v>
      </c>
      <c r="AS851" t="s">
        <v>220</v>
      </c>
      <c r="AT851" t="s">
        <v>231</v>
      </c>
      <c r="AV851" t="s">
        <v>3361</v>
      </c>
      <c r="AW851" t="s">
        <v>1068</v>
      </c>
      <c r="AX851" t="s">
        <v>223</v>
      </c>
      <c r="BA851" s="57">
        <v>46238.541666666664</v>
      </c>
      <c r="BB851" t="s">
        <v>3360</v>
      </c>
      <c r="BF851" s="6" t="e">
        <f t="shared" si="39"/>
        <v>#NUM!</v>
      </c>
      <c r="BG851" t="e">
        <f t="shared" si="40"/>
        <v>#NUM!</v>
      </c>
      <c r="BH851" t="e">
        <f t="shared" si="41"/>
        <v>#NUM!</v>
      </c>
      <c r="BI851" t="e">
        <f>VLOOKUP(H851,Sheet2!$A$1:$B$270,2,FALSE)</f>
        <v>#N/A</v>
      </c>
    </row>
    <row r="852" spans="1:61">
      <c r="A852">
        <v>851</v>
      </c>
      <c r="B852">
        <v>1002505712</v>
      </c>
      <c r="C852">
        <v>3</v>
      </c>
      <c r="D852" t="s">
        <v>34</v>
      </c>
      <c r="E852">
        <v>5</v>
      </c>
      <c r="F852" t="s">
        <v>580</v>
      </c>
      <c r="G852" t="s">
        <v>79</v>
      </c>
      <c r="H852" t="s">
        <v>473</v>
      </c>
      <c r="I852" t="s">
        <v>213</v>
      </c>
      <c r="J852" t="s">
        <v>214</v>
      </c>
      <c r="K852" t="s">
        <v>149</v>
      </c>
      <c r="M852" t="s">
        <v>582</v>
      </c>
      <c r="N852" t="s">
        <v>216</v>
      </c>
      <c r="O852" s="57">
        <v>46237.423310185186</v>
      </c>
      <c r="P852" s="57">
        <v>46241.350370370368</v>
      </c>
      <c r="Q852">
        <v>69357302</v>
      </c>
      <c r="S852">
        <v>172407212845</v>
      </c>
      <c r="T852" t="s">
        <v>3362</v>
      </c>
      <c r="U852" t="s">
        <v>3363</v>
      </c>
      <c r="V852" t="s">
        <v>3364</v>
      </c>
      <c r="Z852">
        <v>115.3013272</v>
      </c>
      <c r="AA852">
        <v>-8.5809947999999991</v>
      </c>
      <c r="AB852" t="s">
        <v>3365</v>
      </c>
      <c r="AC852" t="s">
        <v>230</v>
      </c>
      <c r="AL852" t="s">
        <v>218</v>
      </c>
      <c r="AM852" t="s">
        <v>3366</v>
      </c>
      <c r="AN852" t="s">
        <v>6</v>
      </c>
      <c r="AO852" s="57">
        <v>46089.424085648148</v>
      </c>
      <c r="AP852" s="57">
        <v>46239.541666666664</v>
      </c>
      <c r="AQ852" t="s">
        <v>930</v>
      </c>
      <c r="AR852" t="s">
        <v>14</v>
      </c>
      <c r="AS852" t="s">
        <v>79</v>
      </c>
      <c r="AT852" t="s">
        <v>231</v>
      </c>
      <c r="AV852" t="s">
        <v>5681</v>
      </c>
      <c r="AW852" t="s">
        <v>592</v>
      </c>
      <c r="AX852" t="s">
        <v>223</v>
      </c>
      <c r="BA852" s="57">
        <v>46239.541666666664</v>
      </c>
      <c r="BB852" t="s">
        <v>3366</v>
      </c>
      <c r="BF852" s="6" t="e">
        <f t="shared" si="39"/>
        <v>#NUM!</v>
      </c>
      <c r="BG852" t="e">
        <f t="shared" si="40"/>
        <v>#NUM!</v>
      </c>
      <c r="BH852" t="e">
        <f t="shared" si="41"/>
        <v>#NUM!</v>
      </c>
      <c r="BI852" t="str">
        <f>VLOOKUP(H852,Sheet2!$A$1:$B$270,2,FALSE)</f>
        <v>GIANYAR</v>
      </c>
    </row>
    <row r="853" spans="1:61">
      <c r="A853">
        <v>852</v>
      </c>
      <c r="B853">
        <v>1002511724</v>
      </c>
      <c r="C853">
        <v>3</v>
      </c>
      <c r="D853" t="s">
        <v>55</v>
      </c>
      <c r="E853">
        <v>5</v>
      </c>
      <c r="F853" t="s">
        <v>267</v>
      </c>
      <c r="G853" t="s">
        <v>126</v>
      </c>
      <c r="H853" t="s">
        <v>268</v>
      </c>
      <c r="I853" t="s">
        <v>213</v>
      </c>
      <c r="J853" t="s">
        <v>214</v>
      </c>
      <c r="K853" t="s">
        <v>149</v>
      </c>
      <c r="L853" t="s">
        <v>215</v>
      </c>
      <c r="M853" t="s">
        <v>582</v>
      </c>
      <c r="N853" t="s">
        <v>216</v>
      </c>
      <c r="O853" s="57">
        <v>46240.424259259256</v>
      </c>
      <c r="P853" s="57">
        <v>46244.671273148146</v>
      </c>
      <c r="Q853">
        <v>69359701</v>
      </c>
      <c r="S853">
        <v>152413167548</v>
      </c>
      <c r="T853" t="s">
        <v>2460</v>
      </c>
      <c r="U853" t="s">
        <v>3367</v>
      </c>
      <c r="V853" t="s">
        <v>3368</v>
      </c>
      <c r="Z853">
        <v>112.75182599999999</v>
      </c>
      <c r="AA853">
        <v>-7.2598849999999997</v>
      </c>
      <c r="AB853" t="s">
        <v>3369</v>
      </c>
      <c r="AC853" t="s">
        <v>217</v>
      </c>
      <c r="AL853" t="s">
        <v>218</v>
      </c>
      <c r="AM853" t="s">
        <v>3370</v>
      </c>
      <c r="AN853" t="s">
        <v>6</v>
      </c>
      <c r="AO853" s="57">
        <v>46181.434108796297</v>
      </c>
      <c r="AP853" s="57">
        <v>46241.333333333336</v>
      </c>
      <c r="AQ853" t="s">
        <v>249</v>
      </c>
      <c r="AR853" t="s">
        <v>14</v>
      </c>
      <c r="AS853" t="s">
        <v>610</v>
      </c>
      <c r="AT853" t="s">
        <v>231</v>
      </c>
      <c r="AV853" t="s">
        <v>6814</v>
      </c>
      <c r="AW853" t="s">
        <v>1069</v>
      </c>
      <c r="AX853" t="s">
        <v>223</v>
      </c>
      <c r="BA853" s="57">
        <v>46241.333333333336</v>
      </c>
      <c r="BB853" t="s">
        <v>3370</v>
      </c>
      <c r="BF853" s="6" t="e">
        <f t="shared" si="39"/>
        <v>#NUM!</v>
      </c>
      <c r="BG853" t="e">
        <f t="shared" si="40"/>
        <v>#NUM!</v>
      </c>
      <c r="BH853" t="e">
        <f t="shared" si="41"/>
        <v>#NUM!</v>
      </c>
      <c r="BI853" t="str">
        <f>VLOOKUP(H853,Sheet2!$A$1:$B$270,2,FALSE)</f>
        <v>SURABAYA SELATAN</v>
      </c>
    </row>
    <row r="854" spans="1:61">
      <c r="A854">
        <v>853</v>
      </c>
      <c r="B854">
        <v>1002510604</v>
      </c>
      <c r="C854">
        <v>3</v>
      </c>
      <c r="D854" t="s">
        <v>59</v>
      </c>
      <c r="E854">
        <v>4</v>
      </c>
      <c r="F854" t="s">
        <v>573</v>
      </c>
      <c r="G854" t="s">
        <v>935</v>
      </c>
      <c r="H854" t="s">
        <v>954</v>
      </c>
      <c r="I854" t="s">
        <v>213</v>
      </c>
      <c r="J854" t="s">
        <v>214</v>
      </c>
      <c r="K854" t="s">
        <v>149</v>
      </c>
      <c r="M854" t="s">
        <v>559</v>
      </c>
      <c r="N854" t="s">
        <v>216</v>
      </c>
      <c r="O854" s="57">
        <v>46239.570196759261</v>
      </c>
      <c r="P854" s="57">
        <v>46241.640138888892</v>
      </c>
      <c r="Q854">
        <v>69359206</v>
      </c>
      <c r="S854">
        <v>146136130060</v>
      </c>
      <c r="T854" t="s">
        <v>3371</v>
      </c>
      <c r="Z854">
        <v>110.246213</v>
      </c>
      <c r="AA854">
        <v>-7.8643509765776596</v>
      </c>
      <c r="AB854" t="s">
        <v>3372</v>
      </c>
      <c r="AC854" t="s">
        <v>292</v>
      </c>
      <c r="AO854" s="57">
        <v>46150.579699074071</v>
      </c>
      <c r="AR854" t="s">
        <v>6</v>
      </c>
      <c r="AS854" t="s">
        <v>220</v>
      </c>
      <c r="AT854" t="s">
        <v>231</v>
      </c>
      <c r="AV854" t="s">
        <v>1033</v>
      </c>
      <c r="AW854" t="s">
        <v>567</v>
      </c>
      <c r="AX854" t="s">
        <v>223</v>
      </c>
      <c r="BF854" s="6" t="e">
        <f t="shared" si="39"/>
        <v>#NUM!</v>
      </c>
      <c r="BG854" t="e">
        <f t="shared" si="40"/>
        <v>#NUM!</v>
      </c>
      <c r="BH854" t="e">
        <f t="shared" si="41"/>
        <v>#NUM!</v>
      </c>
      <c r="BI854" t="e">
        <f>VLOOKUP(H854,Sheet2!$A$1:$B$270,2,FALSE)</f>
        <v>#N/A</v>
      </c>
    </row>
    <row r="855" spans="1:61">
      <c r="A855">
        <v>854</v>
      </c>
      <c r="B855">
        <v>1002516852</v>
      </c>
      <c r="C855">
        <v>3</v>
      </c>
      <c r="D855" t="s">
        <v>34</v>
      </c>
      <c r="E855">
        <v>5</v>
      </c>
      <c r="F855" t="s">
        <v>580</v>
      </c>
      <c r="G855" t="s">
        <v>79</v>
      </c>
      <c r="H855" t="s">
        <v>473</v>
      </c>
      <c r="I855" t="s">
        <v>213</v>
      </c>
      <c r="J855" t="s">
        <v>214</v>
      </c>
      <c r="K855" t="s">
        <v>149</v>
      </c>
      <c r="M855" t="s">
        <v>279</v>
      </c>
      <c r="N855" t="s">
        <v>216</v>
      </c>
      <c r="O855" s="57">
        <v>46244.362407407411</v>
      </c>
      <c r="P855" s="57">
        <v>46245.337766203702</v>
      </c>
      <c r="Q855">
        <v>69362072</v>
      </c>
      <c r="S855">
        <v>172407213745</v>
      </c>
      <c r="T855" t="s">
        <v>6815</v>
      </c>
      <c r="U855" t="s">
        <v>6816</v>
      </c>
      <c r="V855" t="s">
        <v>6817</v>
      </c>
      <c r="Z855">
        <v>115.3343012</v>
      </c>
      <c r="AA855">
        <v>-8.5726931000000004</v>
      </c>
      <c r="AB855" t="s">
        <v>6818</v>
      </c>
      <c r="AC855" t="s">
        <v>230</v>
      </c>
      <c r="AL855" t="s">
        <v>218</v>
      </c>
      <c r="AM855" t="s">
        <v>6819</v>
      </c>
      <c r="AN855" t="s">
        <v>6</v>
      </c>
      <c r="AO855" s="57">
        <v>46303.371365740742</v>
      </c>
      <c r="AP855" s="57">
        <v>46245.333333333336</v>
      </c>
      <c r="AR855" t="s">
        <v>654</v>
      </c>
      <c r="AS855" t="s">
        <v>79</v>
      </c>
      <c r="AT855" t="s">
        <v>231</v>
      </c>
      <c r="AV855" t="s">
        <v>6820</v>
      </c>
      <c r="AW855" t="s">
        <v>1016</v>
      </c>
      <c r="AX855" t="s">
        <v>223</v>
      </c>
      <c r="BA855" s="57">
        <v>46245.333333333336</v>
      </c>
      <c r="BB855" t="s">
        <v>6819</v>
      </c>
      <c r="BF855" s="6" t="e">
        <f t="shared" si="39"/>
        <v>#NUM!</v>
      </c>
      <c r="BG855" t="e">
        <f t="shared" si="40"/>
        <v>#NUM!</v>
      </c>
      <c r="BH855" t="e">
        <f t="shared" si="41"/>
        <v>#NUM!</v>
      </c>
      <c r="BI855" t="str">
        <f>VLOOKUP(H855,Sheet2!$A$1:$B$270,2,FALSE)</f>
        <v>GIANYAR</v>
      </c>
    </row>
    <row r="856" spans="1:61">
      <c r="A856">
        <v>855</v>
      </c>
      <c r="B856">
        <v>1002515323</v>
      </c>
      <c r="C856">
        <v>3</v>
      </c>
      <c r="D856" t="s">
        <v>49</v>
      </c>
      <c r="E856">
        <v>4</v>
      </c>
      <c r="F856" t="s">
        <v>247</v>
      </c>
      <c r="G856" t="s">
        <v>248</v>
      </c>
      <c r="H856" t="s">
        <v>700</v>
      </c>
      <c r="I856" t="s">
        <v>213</v>
      </c>
      <c r="J856" t="s">
        <v>214</v>
      </c>
      <c r="K856" t="s">
        <v>149</v>
      </c>
      <c r="M856" t="s">
        <v>76</v>
      </c>
      <c r="N856" t="s">
        <v>216</v>
      </c>
      <c r="O856" s="57">
        <v>46241.695370370369</v>
      </c>
      <c r="P856" s="57">
        <v>46242.475902777776</v>
      </c>
      <c r="Q856">
        <v>69359416</v>
      </c>
      <c r="S856">
        <v>141408116054</v>
      </c>
      <c r="T856" t="s">
        <v>3549</v>
      </c>
      <c r="U856" t="s">
        <v>5682</v>
      </c>
      <c r="V856" t="s">
        <v>5683</v>
      </c>
      <c r="Z856">
        <v>110.433022666528</v>
      </c>
      <c r="AA856">
        <v>-7.0020713229609797</v>
      </c>
      <c r="AB856" t="s">
        <v>3552</v>
      </c>
      <c r="AC856" t="s">
        <v>217</v>
      </c>
      <c r="AL856" t="s">
        <v>218</v>
      </c>
      <c r="AM856" t="s">
        <v>5684</v>
      </c>
      <c r="AN856" t="s">
        <v>6</v>
      </c>
      <c r="AO856" s="57">
        <v>46211.70521990741</v>
      </c>
      <c r="AR856" t="s">
        <v>219</v>
      </c>
      <c r="AS856" t="s">
        <v>220</v>
      </c>
      <c r="AT856" t="s">
        <v>231</v>
      </c>
      <c r="AU856">
        <v>20260808</v>
      </c>
      <c r="AV856" t="s">
        <v>222</v>
      </c>
      <c r="AW856" t="s">
        <v>566</v>
      </c>
      <c r="AX856" t="s">
        <v>223</v>
      </c>
      <c r="BA856" s="57">
        <v>46241.291666666664</v>
      </c>
      <c r="BB856" t="s">
        <v>5684</v>
      </c>
      <c r="BC856">
        <v>2026</v>
      </c>
      <c r="BD856">
        <v>8</v>
      </c>
      <c r="BE856">
        <v>8</v>
      </c>
      <c r="BF856" s="6">
        <f t="shared" si="39"/>
        <v>46242</v>
      </c>
      <c r="BG856">
        <f t="shared" si="40"/>
        <v>0.70833333333575865</v>
      </c>
      <c r="BH856" t="str">
        <f t="shared" si="41"/>
        <v>COMPLY</v>
      </c>
      <c r="BI856" t="e">
        <f>VLOOKUP(H856,Sheet2!$A$1:$B$270,2,FALSE)</f>
        <v>#N/A</v>
      </c>
    </row>
    <row r="857" spans="1:61">
      <c r="A857">
        <v>856</v>
      </c>
      <c r="B857">
        <v>1002513784</v>
      </c>
      <c r="C857">
        <v>3</v>
      </c>
      <c r="D857" t="s">
        <v>45</v>
      </c>
      <c r="E857">
        <v>5</v>
      </c>
      <c r="F857" t="s">
        <v>211</v>
      </c>
      <c r="G857" t="s">
        <v>115</v>
      </c>
      <c r="H857" t="s">
        <v>281</v>
      </c>
      <c r="I857" t="s">
        <v>213</v>
      </c>
      <c r="J857" t="s">
        <v>214</v>
      </c>
      <c r="K857" t="s">
        <v>149</v>
      </c>
      <c r="M857" t="s">
        <v>559</v>
      </c>
      <c r="N857" t="s">
        <v>216</v>
      </c>
      <c r="O857" s="57">
        <v>46241.385000000002</v>
      </c>
      <c r="P857" s="57">
        <v>46244.733680555553</v>
      </c>
      <c r="Q857">
        <v>69360419</v>
      </c>
      <c r="S857">
        <v>172603791546</v>
      </c>
      <c r="T857" t="s">
        <v>5685</v>
      </c>
      <c r="U857" t="s">
        <v>5686</v>
      </c>
      <c r="Z857">
        <v>116.20817940000001</v>
      </c>
      <c r="AA857">
        <v>-8.8901053000000001</v>
      </c>
      <c r="AB857" t="s">
        <v>5687</v>
      </c>
      <c r="AC857" t="s">
        <v>293</v>
      </c>
      <c r="AO857" s="57">
        <v>46211.39303240741</v>
      </c>
      <c r="AR857" t="s">
        <v>6</v>
      </c>
      <c r="AS857" t="s">
        <v>588</v>
      </c>
      <c r="AT857" t="s">
        <v>221</v>
      </c>
      <c r="AV857" t="s">
        <v>6821</v>
      </c>
      <c r="AW857" t="s">
        <v>566</v>
      </c>
      <c r="AX857" t="s">
        <v>223</v>
      </c>
      <c r="BF857" s="6" t="e">
        <f t="shared" si="39"/>
        <v>#NUM!</v>
      </c>
      <c r="BG857" t="e">
        <f t="shared" si="40"/>
        <v>#NUM!</v>
      </c>
      <c r="BH857" t="e">
        <f t="shared" si="41"/>
        <v>#NUM!</v>
      </c>
      <c r="BI857" t="str">
        <f>VLOOKUP(H857,Sheet2!$A$1:$B$270,2,FALSE)</f>
        <v>SELONG</v>
      </c>
    </row>
    <row r="858" spans="1:61">
      <c r="A858">
        <v>857</v>
      </c>
      <c r="B858">
        <v>1002504957</v>
      </c>
      <c r="C858">
        <v>3</v>
      </c>
      <c r="D858" t="s">
        <v>55</v>
      </c>
      <c r="E858">
        <v>5</v>
      </c>
      <c r="F858" t="s">
        <v>267</v>
      </c>
      <c r="G858" t="s">
        <v>126</v>
      </c>
      <c r="H858" t="s">
        <v>268</v>
      </c>
      <c r="I858" t="s">
        <v>213</v>
      </c>
      <c r="J858" t="s">
        <v>214</v>
      </c>
      <c r="K858" t="s">
        <v>149</v>
      </c>
      <c r="L858" t="s">
        <v>215</v>
      </c>
      <c r="M858" t="s">
        <v>279</v>
      </c>
      <c r="N858" t="s">
        <v>216</v>
      </c>
      <c r="O858" s="57">
        <v>46235.807592592595</v>
      </c>
      <c r="P858" s="57">
        <v>46242.636354166665</v>
      </c>
      <c r="Q858">
        <v>69356915</v>
      </c>
      <c r="S858">
        <v>152413167464</v>
      </c>
      <c r="T858" t="s">
        <v>3373</v>
      </c>
      <c r="U858" t="s">
        <v>3374</v>
      </c>
      <c r="V858" t="s">
        <v>3375</v>
      </c>
      <c r="Z858">
        <v>112.74809896945899</v>
      </c>
      <c r="AA858">
        <v>-7.2630280643421896</v>
      </c>
      <c r="AB858" t="s">
        <v>3376</v>
      </c>
      <c r="AC858" t="s">
        <v>217</v>
      </c>
      <c r="AL858" t="s">
        <v>218</v>
      </c>
      <c r="AM858" t="s">
        <v>3377</v>
      </c>
      <c r="AN858" t="s">
        <v>6</v>
      </c>
      <c r="AO858" s="57">
        <v>46030.80914351852</v>
      </c>
      <c r="AP858" s="57">
        <v>46242.333333333336</v>
      </c>
      <c r="AQ858" t="s">
        <v>249</v>
      </c>
      <c r="AR858" t="s">
        <v>280</v>
      </c>
      <c r="AS858" t="s">
        <v>610</v>
      </c>
      <c r="AT858" t="s">
        <v>231</v>
      </c>
      <c r="AV858" t="s">
        <v>5688</v>
      </c>
      <c r="AW858" t="s">
        <v>1058</v>
      </c>
      <c r="AX858" t="s">
        <v>223</v>
      </c>
      <c r="BA858" s="57">
        <v>46242.333333333336</v>
      </c>
      <c r="BB858" t="s">
        <v>3377</v>
      </c>
      <c r="BF858" s="6" t="e">
        <f t="shared" si="39"/>
        <v>#NUM!</v>
      </c>
      <c r="BG858" t="e">
        <f t="shared" si="40"/>
        <v>#NUM!</v>
      </c>
      <c r="BH858" t="e">
        <f t="shared" si="41"/>
        <v>#NUM!</v>
      </c>
      <c r="BI858" t="str">
        <f>VLOOKUP(H858,Sheet2!$A$1:$B$270,2,FALSE)</f>
        <v>SURABAYA SELATAN</v>
      </c>
    </row>
    <row r="859" spans="1:61">
      <c r="A859">
        <v>858</v>
      </c>
      <c r="B859">
        <v>1002505808</v>
      </c>
      <c r="C859">
        <v>3</v>
      </c>
      <c r="D859" t="s">
        <v>45</v>
      </c>
      <c r="E859">
        <v>5</v>
      </c>
      <c r="F859" t="s">
        <v>211</v>
      </c>
      <c r="G859" t="s">
        <v>116</v>
      </c>
      <c r="H859" t="s">
        <v>368</v>
      </c>
      <c r="I859" t="s">
        <v>213</v>
      </c>
      <c r="J859" t="s">
        <v>214</v>
      </c>
      <c r="K859" t="s">
        <v>149</v>
      </c>
      <c r="L859" t="s">
        <v>215</v>
      </c>
      <c r="M859" t="s">
        <v>76</v>
      </c>
      <c r="N859" t="s">
        <v>216</v>
      </c>
      <c r="O859" s="57">
        <v>46237.453425925924</v>
      </c>
      <c r="P859" s="57">
        <v>46237.779513888891</v>
      </c>
      <c r="Q859">
        <v>69357366</v>
      </c>
      <c r="S859">
        <v>172619203316</v>
      </c>
      <c r="T859" t="s">
        <v>3378</v>
      </c>
      <c r="U859" t="s">
        <v>3379</v>
      </c>
      <c r="V859" t="s">
        <v>3380</v>
      </c>
      <c r="Z859">
        <v>116.518315896391</v>
      </c>
      <c r="AA859">
        <v>-8.5526921828589799</v>
      </c>
      <c r="AB859" t="s">
        <v>3381</v>
      </c>
      <c r="AC859" t="s">
        <v>217</v>
      </c>
      <c r="AL859" t="s">
        <v>218</v>
      </c>
      <c r="AM859" t="s">
        <v>3382</v>
      </c>
      <c r="AN859" t="s">
        <v>6</v>
      </c>
      <c r="AO859" s="57">
        <v>46089.454942129632</v>
      </c>
      <c r="AP859" s="57">
        <v>46238.625</v>
      </c>
      <c r="AR859" t="s">
        <v>219</v>
      </c>
      <c r="AS859" t="s">
        <v>579</v>
      </c>
      <c r="AT859" t="s">
        <v>231</v>
      </c>
      <c r="AU859">
        <v>20260803</v>
      </c>
      <c r="AV859" t="s">
        <v>222</v>
      </c>
      <c r="AW859" t="s">
        <v>1064</v>
      </c>
      <c r="AX859" t="s">
        <v>223</v>
      </c>
      <c r="BA859" s="57">
        <v>46238.625</v>
      </c>
      <c r="BB859" t="s">
        <v>3382</v>
      </c>
      <c r="BC859">
        <v>2026</v>
      </c>
      <c r="BD859">
        <v>8</v>
      </c>
      <c r="BE859">
        <v>3</v>
      </c>
      <c r="BF859" s="6">
        <f t="shared" si="39"/>
        <v>46237</v>
      </c>
      <c r="BG859">
        <f t="shared" si="40"/>
        <v>-1.625</v>
      </c>
      <c r="BH859" t="str">
        <f t="shared" si="41"/>
        <v>COMPLY</v>
      </c>
      <c r="BI859" t="str">
        <f>VLOOKUP(H859,Sheet2!$A$1:$B$270,2,FALSE)</f>
        <v>SELONG</v>
      </c>
    </row>
    <row r="860" spans="1:61">
      <c r="A860">
        <v>859</v>
      </c>
      <c r="B860">
        <v>1002510586</v>
      </c>
      <c r="C860">
        <v>3</v>
      </c>
      <c r="D860" t="s">
        <v>34</v>
      </c>
      <c r="E860">
        <v>5</v>
      </c>
      <c r="F860" t="s">
        <v>580</v>
      </c>
      <c r="G860" t="s">
        <v>84</v>
      </c>
      <c r="H860" t="s">
        <v>254</v>
      </c>
      <c r="I860" t="s">
        <v>213</v>
      </c>
      <c r="J860" t="s">
        <v>214</v>
      </c>
      <c r="K860" t="s">
        <v>149</v>
      </c>
      <c r="M860" t="s">
        <v>582</v>
      </c>
      <c r="N860" t="s">
        <v>216</v>
      </c>
      <c r="O860" s="57">
        <v>46239.567106481481</v>
      </c>
      <c r="P860" s="57">
        <v>46241.534571759257</v>
      </c>
      <c r="Q860">
        <v>69359202</v>
      </c>
      <c r="S860">
        <v>172425707974</v>
      </c>
      <c r="T860" t="s">
        <v>3383</v>
      </c>
      <c r="U860" t="s">
        <v>3384</v>
      </c>
      <c r="V860" t="s">
        <v>3385</v>
      </c>
      <c r="Z860">
        <v>114.9183065</v>
      </c>
      <c r="AA860">
        <v>-8.2022200000000005</v>
      </c>
      <c r="AB860" t="s">
        <v>3386</v>
      </c>
      <c r="AC860" t="s">
        <v>230</v>
      </c>
      <c r="AL860" t="s">
        <v>218</v>
      </c>
      <c r="AM860" t="s">
        <v>3387</v>
      </c>
      <c r="AN860" t="s">
        <v>6</v>
      </c>
      <c r="AO860" s="57">
        <v>46150.56925925926</v>
      </c>
      <c r="AP860" s="57">
        <v>46240.541666666664</v>
      </c>
      <c r="AQ860" t="s">
        <v>249</v>
      </c>
      <c r="AR860" t="s">
        <v>14</v>
      </c>
      <c r="AS860" t="s">
        <v>220</v>
      </c>
      <c r="AT860" t="s">
        <v>231</v>
      </c>
      <c r="AV860" t="s">
        <v>5689</v>
      </c>
      <c r="AW860" t="s">
        <v>567</v>
      </c>
      <c r="AX860" t="s">
        <v>223</v>
      </c>
      <c r="BA860" s="57">
        <v>46240.541666666664</v>
      </c>
      <c r="BB860" t="s">
        <v>3387</v>
      </c>
      <c r="BF860" s="6" t="e">
        <f t="shared" si="39"/>
        <v>#NUM!</v>
      </c>
      <c r="BG860" t="e">
        <f t="shared" si="40"/>
        <v>#NUM!</v>
      </c>
      <c r="BH860" t="e">
        <f t="shared" si="41"/>
        <v>#NUM!</v>
      </c>
      <c r="BI860" t="str">
        <f>VLOOKUP(H860,Sheet2!$A$1:$B$270,2,FALSE)</f>
        <v>SINGARAJA</v>
      </c>
    </row>
    <row r="861" spans="1:61">
      <c r="A861">
        <v>860</v>
      </c>
      <c r="B861">
        <v>1002518299</v>
      </c>
      <c r="C861">
        <v>3</v>
      </c>
      <c r="D861" t="s">
        <v>38</v>
      </c>
      <c r="E861">
        <v>5</v>
      </c>
      <c r="F861" t="s">
        <v>90</v>
      </c>
      <c r="G861" t="s">
        <v>98</v>
      </c>
      <c r="H861" t="s">
        <v>303</v>
      </c>
      <c r="I861" t="s">
        <v>213</v>
      </c>
      <c r="J861" t="s">
        <v>214</v>
      </c>
      <c r="K861" t="s">
        <v>149</v>
      </c>
      <c r="L861" t="s">
        <v>215</v>
      </c>
      <c r="M861" t="s">
        <v>240</v>
      </c>
      <c r="N861" t="s">
        <v>216</v>
      </c>
      <c r="O861" s="57">
        <v>46244.647187499999</v>
      </c>
      <c r="P861" s="57">
        <v>46244.648634259262</v>
      </c>
      <c r="Q861">
        <v>69362665</v>
      </c>
      <c r="S861">
        <v>152606246419</v>
      </c>
      <c r="T861" t="s">
        <v>6822</v>
      </c>
      <c r="U861" t="s">
        <v>6823</v>
      </c>
      <c r="V861" t="s">
        <v>6824</v>
      </c>
      <c r="Z861">
        <v>111.83997658896</v>
      </c>
      <c r="AA861">
        <v>-8.0846277665930302</v>
      </c>
      <c r="AB861" t="s">
        <v>6825</v>
      </c>
      <c r="AC861" t="s">
        <v>237</v>
      </c>
      <c r="AL861" t="s">
        <v>218</v>
      </c>
      <c r="AM861" t="s">
        <v>6579</v>
      </c>
      <c r="AN861" t="s">
        <v>6</v>
      </c>
      <c r="AO861" s="57">
        <v>46303.652731481481</v>
      </c>
      <c r="AP861" s="57">
        <v>46245.541666666664</v>
      </c>
      <c r="AR861" t="s">
        <v>241</v>
      </c>
      <c r="AS861" t="s">
        <v>98</v>
      </c>
      <c r="AT861" t="s">
        <v>231</v>
      </c>
      <c r="AV861" t="s">
        <v>240</v>
      </c>
      <c r="AW861" t="s">
        <v>1056</v>
      </c>
      <c r="AX861" t="s">
        <v>223</v>
      </c>
      <c r="BA861" s="57">
        <v>46245.541666666664</v>
      </c>
      <c r="BB861" t="s">
        <v>6579</v>
      </c>
      <c r="BF861" s="6" t="e">
        <f t="shared" si="39"/>
        <v>#NUM!</v>
      </c>
      <c r="BG861" t="e">
        <f t="shared" si="40"/>
        <v>#NUM!</v>
      </c>
      <c r="BH861" t="e">
        <f t="shared" si="41"/>
        <v>#NUM!</v>
      </c>
      <c r="BI861" t="str">
        <f>VLOOKUP(H861,Sheet2!$A$1:$B$270,2,FALSE)</f>
        <v>BLITAR</v>
      </c>
    </row>
    <row r="862" spans="1:61">
      <c r="A862">
        <v>861</v>
      </c>
      <c r="B862">
        <v>1002516388</v>
      </c>
      <c r="C862">
        <v>3</v>
      </c>
      <c r="D862" t="s">
        <v>51</v>
      </c>
      <c r="E862">
        <v>4</v>
      </c>
      <c r="F862" t="s">
        <v>275</v>
      </c>
      <c r="G862" t="s">
        <v>575</v>
      </c>
      <c r="H862" t="s">
        <v>655</v>
      </c>
      <c r="I862" t="s">
        <v>213</v>
      </c>
      <c r="J862" t="s">
        <v>214</v>
      </c>
      <c r="K862" t="s">
        <v>149</v>
      </c>
      <c r="M862" t="s">
        <v>76</v>
      </c>
      <c r="N862" t="s">
        <v>216</v>
      </c>
      <c r="O862" s="57">
        <v>46243.454942129632</v>
      </c>
      <c r="P862" s="57">
        <v>46243.658854166664</v>
      </c>
      <c r="Q862">
        <v>69358318</v>
      </c>
      <c r="R862">
        <v>2922951024</v>
      </c>
      <c r="S862">
        <v>142516104727</v>
      </c>
      <c r="T862" t="s">
        <v>991</v>
      </c>
      <c r="U862" t="s">
        <v>5690</v>
      </c>
      <c r="V862" t="s">
        <v>5691</v>
      </c>
      <c r="Z862">
        <v>110.63290000000001</v>
      </c>
      <c r="AA862">
        <v>-7.1619299999999999</v>
      </c>
      <c r="AB862" t="s">
        <v>3226</v>
      </c>
      <c r="AC862" t="s">
        <v>226</v>
      </c>
      <c r="AL862" t="s">
        <v>218</v>
      </c>
      <c r="AM862" t="s">
        <v>5692</v>
      </c>
      <c r="AN862" t="s">
        <v>6</v>
      </c>
      <c r="AO862" s="57">
        <v>46273.465405092589</v>
      </c>
      <c r="AR862" t="s">
        <v>219</v>
      </c>
      <c r="AS862" t="s">
        <v>615</v>
      </c>
      <c r="AT862" t="s">
        <v>231</v>
      </c>
      <c r="AU862">
        <v>20260809</v>
      </c>
      <c r="AV862" t="s">
        <v>222</v>
      </c>
      <c r="AW862" t="s">
        <v>630</v>
      </c>
      <c r="AX862" t="s">
        <v>223</v>
      </c>
      <c r="BA862" s="57">
        <v>46243.291666666664</v>
      </c>
      <c r="BB862" t="s">
        <v>5692</v>
      </c>
      <c r="BC862">
        <v>2026</v>
      </c>
      <c r="BD862">
        <v>8</v>
      </c>
      <c r="BE862">
        <v>9</v>
      </c>
      <c r="BF862" s="6">
        <f t="shared" si="39"/>
        <v>46243</v>
      </c>
      <c r="BG862">
        <f t="shared" si="40"/>
        <v>-0.29166666666424135</v>
      </c>
      <c r="BH862" t="str">
        <f t="shared" si="41"/>
        <v>COMPLY</v>
      </c>
      <c r="BI862" t="e">
        <f>VLOOKUP(H862,Sheet2!$A$1:$B$270,2,FALSE)</f>
        <v>#N/A</v>
      </c>
    </row>
    <row r="863" spans="1:61">
      <c r="A863">
        <v>862</v>
      </c>
      <c r="B863">
        <v>1002510009</v>
      </c>
      <c r="C863">
        <v>3</v>
      </c>
      <c r="D863" t="s">
        <v>51</v>
      </c>
      <c r="E863">
        <v>4</v>
      </c>
      <c r="F863" t="s">
        <v>235</v>
      </c>
      <c r="G863" t="s">
        <v>594</v>
      </c>
      <c r="H863" t="s">
        <v>1107</v>
      </c>
      <c r="I863" t="s">
        <v>213</v>
      </c>
      <c r="J863" t="s">
        <v>214</v>
      </c>
      <c r="K863" t="s">
        <v>149</v>
      </c>
      <c r="M863" t="s">
        <v>76</v>
      </c>
      <c r="N863" t="s">
        <v>216</v>
      </c>
      <c r="O863" s="57">
        <v>46239.441122685188</v>
      </c>
      <c r="P863" s="57">
        <v>46241.627349537041</v>
      </c>
      <c r="Q863">
        <v>69358931</v>
      </c>
      <c r="S863">
        <v>142566101746</v>
      </c>
      <c r="T863" t="s">
        <v>3117</v>
      </c>
      <c r="U863" t="s">
        <v>3118</v>
      </c>
      <c r="V863" t="s">
        <v>3388</v>
      </c>
      <c r="Z863">
        <v>110.85869461297899</v>
      </c>
      <c r="AA863">
        <v>-7.54846924536721</v>
      </c>
      <c r="AB863" t="s">
        <v>3389</v>
      </c>
      <c r="AC863" t="s">
        <v>226</v>
      </c>
      <c r="AL863" t="s">
        <v>218</v>
      </c>
      <c r="AM863" t="s">
        <v>3390</v>
      </c>
      <c r="AN863" t="s">
        <v>6</v>
      </c>
      <c r="AO863" s="57">
        <v>46150.44427083333</v>
      </c>
      <c r="AP863" s="57">
        <v>46241.541666666664</v>
      </c>
      <c r="AR863" t="s">
        <v>219</v>
      </c>
      <c r="AS863" t="s">
        <v>952</v>
      </c>
      <c r="AT863" t="s">
        <v>231</v>
      </c>
      <c r="AU863">
        <v>20260807</v>
      </c>
      <c r="AV863" t="s">
        <v>222</v>
      </c>
      <c r="AW863" t="s">
        <v>565</v>
      </c>
      <c r="AX863" t="s">
        <v>223</v>
      </c>
      <c r="BA863" s="57">
        <v>46241.541666666664</v>
      </c>
      <c r="BB863" t="s">
        <v>3390</v>
      </c>
      <c r="BC863">
        <v>2026</v>
      </c>
      <c r="BD863">
        <v>8</v>
      </c>
      <c r="BE863">
        <v>7</v>
      </c>
      <c r="BF863" s="6">
        <f t="shared" si="39"/>
        <v>46241</v>
      </c>
      <c r="BG863">
        <f t="shared" si="40"/>
        <v>-0.54166666666424135</v>
      </c>
      <c r="BH863" t="str">
        <f t="shared" si="41"/>
        <v>COMPLY</v>
      </c>
      <c r="BI863" t="e">
        <f>VLOOKUP(H863,Sheet2!$A$1:$B$270,2,FALSE)</f>
        <v>#N/A</v>
      </c>
    </row>
    <row r="864" spans="1:61">
      <c r="A864">
        <v>863</v>
      </c>
      <c r="B864">
        <v>1002511614</v>
      </c>
      <c r="C864">
        <v>3</v>
      </c>
      <c r="D864" t="s">
        <v>38</v>
      </c>
      <c r="E864">
        <v>5</v>
      </c>
      <c r="F864" t="s">
        <v>90</v>
      </c>
      <c r="G864" t="s">
        <v>88</v>
      </c>
      <c r="H864" t="s">
        <v>516</v>
      </c>
      <c r="I864" t="s">
        <v>213</v>
      </c>
      <c r="J864" t="s">
        <v>214</v>
      </c>
      <c r="K864" t="s">
        <v>149</v>
      </c>
      <c r="L864" t="s">
        <v>215</v>
      </c>
      <c r="M864" t="s">
        <v>76</v>
      </c>
      <c r="N864" t="s">
        <v>216</v>
      </c>
      <c r="O864" s="57">
        <v>46240.399259259262</v>
      </c>
      <c r="P864" s="57">
        <v>46240.645775462966</v>
      </c>
      <c r="Q864">
        <v>69359618</v>
      </c>
      <c r="S864">
        <v>152732202759</v>
      </c>
      <c r="T864" t="s">
        <v>3396</v>
      </c>
      <c r="U864" t="s">
        <v>3397</v>
      </c>
      <c r="V864" t="s">
        <v>3398</v>
      </c>
      <c r="Z864">
        <v>112.4183749</v>
      </c>
      <c r="AA864">
        <v>-8.0493664000000003</v>
      </c>
      <c r="AB864" t="s">
        <v>3399</v>
      </c>
      <c r="AC864" t="s">
        <v>217</v>
      </c>
      <c r="AL864" t="s">
        <v>218</v>
      </c>
      <c r="AM864" t="s">
        <v>3400</v>
      </c>
      <c r="AN864" t="s">
        <v>6</v>
      </c>
      <c r="AO864" s="57">
        <v>46181.402685185189</v>
      </c>
      <c r="AP864" s="57">
        <v>46241.333333333336</v>
      </c>
      <c r="AR864" t="s">
        <v>219</v>
      </c>
      <c r="AS864" t="s">
        <v>220</v>
      </c>
      <c r="AT864" t="s">
        <v>231</v>
      </c>
      <c r="AU864">
        <v>20260806</v>
      </c>
      <c r="AV864" t="s">
        <v>222</v>
      </c>
      <c r="AW864" t="s">
        <v>984</v>
      </c>
      <c r="AX864" t="s">
        <v>223</v>
      </c>
      <c r="BA864" s="57">
        <v>46241.333333333336</v>
      </c>
      <c r="BB864" t="s">
        <v>3400</v>
      </c>
      <c r="BC864">
        <v>2026</v>
      </c>
      <c r="BD864">
        <v>8</v>
      </c>
      <c r="BE864">
        <v>6</v>
      </c>
      <c r="BF864" s="6">
        <f t="shared" si="39"/>
        <v>46240</v>
      </c>
      <c r="BG864">
        <f t="shared" si="40"/>
        <v>-1.3333333333357587</v>
      </c>
      <c r="BH864" t="str">
        <f t="shared" si="41"/>
        <v>COMPLY</v>
      </c>
      <c r="BI864" t="str">
        <f>VLOOKUP(H864,Sheet2!$A$1:$B$270,2,FALSE)</f>
        <v>BLITAR</v>
      </c>
    </row>
    <row r="865" spans="1:61">
      <c r="A865">
        <v>864</v>
      </c>
      <c r="B865">
        <v>1002510312</v>
      </c>
      <c r="C865">
        <v>3</v>
      </c>
      <c r="D865" t="s">
        <v>42</v>
      </c>
      <c r="E865">
        <v>5</v>
      </c>
      <c r="F865" t="s">
        <v>106</v>
      </c>
      <c r="G865" t="s">
        <v>107</v>
      </c>
      <c r="H865" t="s">
        <v>265</v>
      </c>
      <c r="I865" t="s">
        <v>213</v>
      </c>
      <c r="J865" t="s">
        <v>214</v>
      </c>
      <c r="K865" t="s">
        <v>149</v>
      </c>
      <c r="M865" t="s">
        <v>76</v>
      </c>
      <c r="N865" t="s">
        <v>216</v>
      </c>
      <c r="O865" s="57">
        <v>46239.494722222225</v>
      </c>
      <c r="P865" s="57">
        <v>46240.433657407404</v>
      </c>
      <c r="Q865">
        <v>69359043</v>
      </c>
      <c r="S865">
        <v>152505340794</v>
      </c>
      <c r="T865" t="s">
        <v>3391</v>
      </c>
      <c r="U865" t="s">
        <v>3392</v>
      </c>
      <c r="V865" t="s">
        <v>3393</v>
      </c>
      <c r="Z865">
        <v>113.2100081</v>
      </c>
      <c r="AA865">
        <v>-7.7512401999999998</v>
      </c>
      <c r="AB865" t="s">
        <v>3394</v>
      </c>
      <c r="AC865" t="s">
        <v>230</v>
      </c>
      <c r="AL865" t="s">
        <v>218</v>
      </c>
      <c r="AM865" t="s">
        <v>3395</v>
      </c>
      <c r="AN865" t="s">
        <v>6</v>
      </c>
      <c r="AO865" s="57">
        <v>46150.49690972222</v>
      </c>
      <c r="AP865" s="57">
        <v>46240.541666666664</v>
      </c>
      <c r="AR865" t="s">
        <v>219</v>
      </c>
      <c r="AS865" t="s">
        <v>107</v>
      </c>
      <c r="AT865" t="s">
        <v>231</v>
      </c>
      <c r="AU865">
        <v>20260806</v>
      </c>
      <c r="AV865" t="s">
        <v>222</v>
      </c>
      <c r="AW865" t="s">
        <v>601</v>
      </c>
      <c r="AX865" t="s">
        <v>223</v>
      </c>
      <c r="BA865" s="57">
        <v>46240.541666666664</v>
      </c>
      <c r="BB865" t="s">
        <v>3395</v>
      </c>
      <c r="BC865">
        <v>2026</v>
      </c>
      <c r="BD865">
        <v>8</v>
      </c>
      <c r="BE865">
        <v>6</v>
      </c>
      <c r="BF865" s="6">
        <f t="shared" si="39"/>
        <v>46240</v>
      </c>
      <c r="BG865">
        <f t="shared" si="40"/>
        <v>-0.54166666666424135</v>
      </c>
      <c r="BH865" t="str">
        <f t="shared" si="41"/>
        <v>COMPLY</v>
      </c>
      <c r="BI865" t="str">
        <f>VLOOKUP(H865,Sheet2!$A$1:$B$270,2,FALSE)</f>
        <v>PROBOLINGGO</v>
      </c>
    </row>
    <row r="866" spans="1:61">
      <c r="A866">
        <v>865</v>
      </c>
      <c r="B866">
        <v>1002505298</v>
      </c>
      <c r="C866">
        <v>3</v>
      </c>
      <c r="D866" t="s">
        <v>55</v>
      </c>
      <c r="E866">
        <v>5</v>
      </c>
      <c r="F866" t="s">
        <v>267</v>
      </c>
      <c r="G866" t="s">
        <v>122</v>
      </c>
      <c r="H866" t="s">
        <v>299</v>
      </c>
      <c r="I866" t="s">
        <v>213</v>
      </c>
      <c r="J866" t="s">
        <v>214</v>
      </c>
      <c r="K866" t="s">
        <v>149</v>
      </c>
      <c r="L866" t="s">
        <v>215</v>
      </c>
      <c r="M866" t="s">
        <v>76</v>
      </c>
      <c r="N866" t="s">
        <v>216</v>
      </c>
      <c r="O866" s="57">
        <v>46236.599270833336</v>
      </c>
      <c r="P866" s="57">
        <v>46237.604444444441</v>
      </c>
      <c r="Q866">
        <v>69357039</v>
      </c>
      <c r="S866">
        <v>152446246128</v>
      </c>
      <c r="T866" t="s">
        <v>3401</v>
      </c>
      <c r="U866" t="s">
        <v>3402</v>
      </c>
      <c r="V866" t="s">
        <v>3403</v>
      </c>
      <c r="Z866">
        <v>112.554718069732</v>
      </c>
      <c r="AA866">
        <v>-7.2734831145682302</v>
      </c>
      <c r="AB866" t="s">
        <v>3404</v>
      </c>
      <c r="AC866" t="s">
        <v>217</v>
      </c>
      <c r="AL866" t="s">
        <v>218</v>
      </c>
      <c r="AM866" t="s">
        <v>3405</v>
      </c>
      <c r="AN866" t="s">
        <v>6</v>
      </c>
      <c r="AO866" s="57">
        <v>46061.600868055553</v>
      </c>
      <c r="AP866" s="57">
        <v>46237.541666666664</v>
      </c>
      <c r="AR866" t="s">
        <v>219</v>
      </c>
      <c r="AS866" t="s">
        <v>933</v>
      </c>
      <c r="AT866" t="s">
        <v>231</v>
      </c>
      <c r="AU866">
        <v>20260803</v>
      </c>
      <c r="AV866" t="s">
        <v>222</v>
      </c>
      <c r="AW866" t="s">
        <v>1068</v>
      </c>
      <c r="AX866" t="s">
        <v>223</v>
      </c>
      <c r="BA866" s="57">
        <v>46237.541666666664</v>
      </c>
      <c r="BB866" t="s">
        <v>3405</v>
      </c>
      <c r="BC866">
        <v>2026</v>
      </c>
      <c r="BD866">
        <v>8</v>
      </c>
      <c r="BE866">
        <v>3</v>
      </c>
      <c r="BF866" s="6">
        <f t="shared" si="39"/>
        <v>46237</v>
      </c>
      <c r="BG866">
        <f t="shared" si="40"/>
        <v>-0.54166666666424135</v>
      </c>
      <c r="BH866" t="str">
        <f t="shared" si="41"/>
        <v>COMPLY</v>
      </c>
      <c r="BI866" t="str">
        <f>VLOOKUP(H866,Sheet2!$A$1:$B$270,2,FALSE)</f>
        <v>GRESIK</v>
      </c>
    </row>
    <row r="867" spans="1:61">
      <c r="A867">
        <v>866</v>
      </c>
      <c r="B867">
        <v>1002516466</v>
      </c>
      <c r="C867">
        <v>3</v>
      </c>
      <c r="D867" t="s">
        <v>42</v>
      </c>
      <c r="E867">
        <v>5</v>
      </c>
      <c r="F867" t="s">
        <v>233</v>
      </c>
      <c r="G867" t="s">
        <v>101</v>
      </c>
      <c r="H867" t="s">
        <v>513</v>
      </c>
      <c r="I867" t="s">
        <v>213</v>
      </c>
      <c r="J867" t="s">
        <v>214</v>
      </c>
      <c r="K867" t="s">
        <v>149</v>
      </c>
      <c r="L867" t="s">
        <v>215</v>
      </c>
      <c r="M867" t="s">
        <v>225</v>
      </c>
      <c r="N867" t="s">
        <v>216</v>
      </c>
      <c r="O867" s="57">
        <v>46243.522881944446</v>
      </c>
      <c r="P867" s="57">
        <v>46244.546157407407</v>
      </c>
      <c r="Q867">
        <v>69361839</v>
      </c>
      <c r="S867">
        <v>152328218211</v>
      </c>
      <c r="T867" t="s">
        <v>5693</v>
      </c>
      <c r="U867" t="s">
        <v>5694</v>
      </c>
      <c r="V867" t="s">
        <v>5695</v>
      </c>
      <c r="Z867">
        <v>112.68094790000001</v>
      </c>
      <c r="AA867">
        <v>-7.4049961</v>
      </c>
      <c r="AB867" t="s">
        <v>5696</v>
      </c>
      <c r="AC867" t="s">
        <v>217</v>
      </c>
      <c r="AL867" t="s">
        <v>218</v>
      </c>
      <c r="AM867" t="s">
        <v>5697</v>
      </c>
      <c r="AN867" t="s">
        <v>6</v>
      </c>
      <c r="AO867" s="57">
        <v>46273.527696759258</v>
      </c>
      <c r="AP867" s="57">
        <v>46244.541666666664</v>
      </c>
      <c r="AR867" t="s">
        <v>18</v>
      </c>
      <c r="AS867" t="s">
        <v>233</v>
      </c>
      <c r="AT867" t="s">
        <v>231</v>
      </c>
      <c r="AV867" t="s">
        <v>227</v>
      </c>
      <c r="AW867" t="s">
        <v>1068</v>
      </c>
      <c r="AX867" t="s">
        <v>223</v>
      </c>
      <c r="BA867" s="57">
        <v>46244.541666666664</v>
      </c>
      <c r="BB867" t="s">
        <v>5697</v>
      </c>
      <c r="BF867" s="6" t="e">
        <f t="shared" si="39"/>
        <v>#NUM!</v>
      </c>
      <c r="BG867" t="e">
        <f t="shared" si="40"/>
        <v>#NUM!</v>
      </c>
      <c r="BH867" t="e">
        <f t="shared" si="41"/>
        <v>#NUM!</v>
      </c>
      <c r="BI867" t="str">
        <f>VLOOKUP(H867,Sheet2!$A$1:$B$270,2,FALSE)</f>
        <v>SIDOARJO</v>
      </c>
    </row>
    <row r="868" spans="1:61">
      <c r="A868">
        <v>867</v>
      </c>
      <c r="B868">
        <v>1002512568</v>
      </c>
      <c r="C868">
        <v>3</v>
      </c>
      <c r="D868" t="s">
        <v>55</v>
      </c>
      <c r="E868">
        <v>5</v>
      </c>
      <c r="F868" t="s">
        <v>267</v>
      </c>
      <c r="G868" t="s">
        <v>123</v>
      </c>
      <c r="H868" t="s">
        <v>397</v>
      </c>
      <c r="I868" t="s">
        <v>213</v>
      </c>
      <c r="J868" t="s">
        <v>214</v>
      </c>
      <c r="K868" t="s">
        <v>149</v>
      </c>
      <c r="M868" t="s">
        <v>76</v>
      </c>
      <c r="N868" t="s">
        <v>216</v>
      </c>
      <c r="O868" s="57">
        <v>46240.585844907408</v>
      </c>
      <c r="P868" s="57">
        <v>46242.45857638889</v>
      </c>
      <c r="Q868">
        <v>69360011</v>
      </c>
      <c r="S868">
        <v>152404211263</v>
      </c>
      <c r="T868" t="s">
        <v>3406</v>
      </c>
      <c r="U868" t="s">
        <v>3407</v>
      </c>
      <c r="V868" t="s">
        <v>3408</v>
      </c>
      <c r="Z868">
        <v>112.7562332</v>
      </c>
      <c r="AA868">
        <v>-7.2213320999999997</v>
      </c>
      <c r="AB868" t="s">
        <v>3409</v>
      </c>
      <c r="AC868" t="s">
        <v>230</v>
      </c>
      <c r="AL868" t="s">
        <v>218</v>
      </c>
      <c r="AM868" t="s">
        <v>3390</v>
      </c>
      <c r="AN868" t="s">
        <v>6</v>
      </c>
      <c r="AO868" s="57">
        <v>46181.590578703705</v>
      </c>
      <c r="AP868" s="57">
        <v>46241.541666666664</v>
      </c>
      <c r="AQ868" t="s">
        <v>249</v>
      </c>
      <c r="AR868" t="s">
        <v>219</v>
      </c>
      <c r="AS868" t="s">
        <v>555</v>
      </c>
      <c r="AT868" t="s">
        <v>231</v>
      </c>
      <c r="AU868">
        <v>20260808</v>
      </c>
      <c r="AV868" t="s">
        <v>222</v>
      </c>
      <c r="AW868" t="s">
        <v>657</v>
      </c>
      <c r="AX868" t="s">
        <v>223</v>
      </c>
      <c r="BA868" s="57">
        <v>46241.541666666664</v>
      </c>
      <c r="BB868" t="s">
        <v>3390</v>
      </c>
      <c r="BC868">
        <v>2026</v>
      </c>
      <c r="BD868">
        <v>8</v>
      </c>
      <c r="BE868">
        <v>8</v>
      </c>
      <c r="BF868" s="6">
        <f t="shared" si="39"/>
        <v>46242</v>
      </c>
      <c r="BG868">
        <f t="shared" si="40"/>
        <v>0.45833333333575865</v>
      </c>
      <c r="BH868" t="str">
        <f t="shared" si="41"/>
        <v>COMPLY</v>
      </c>
      <c r="BI868" t="str">
        <f>VLOOKUP(H868,Sheet2!$A$1:$B$270,2,FALSE)</f>
        <v>SURABAYA UTARA</v>
      </c>
    </row>
    <row r="869" spans="1:61">
      <c r="A869">
        <v>868</v>
      </c>
      <c r="B869">
        <v>1002513640</v>
      </c>
      <c r="C869">
        <v>3</v>
      </c>
      <c r="D869" t="s">
        <v>59</v>
      </c>
      <c r="E869">
        <v>4</v>
      </c>
      <c r="F869" t="s">
        <v>224</v>
      </c>
      <c r="G869" t="s">
        <v>591</v>
      </c>
      <c r="H869" t="s">
        <v>672</v>
      </c>
      <c r="I869" t="s">
        <v>213</v>
      </c>
      <c r="J869" t="s">
        <v>214</v>
      </c>
      <c r="K869" t="s">
        <v>149</v>
      </c>
      <c r="L869" t="s">
        <v>215</v>
      </c>
      <c r="M869" t="s">
        <v>76</v>
      </c>
      <c r="N869" t="s">
        <v>216</v>
      </c>
      <c r="O869" s="57">
        <v>46241.327037037037</v>
      </c>
      <c r="P869" s="57">
        <v>46241.53229166667</v>
      </c>
      <c r="Q869">
        <v>69360380</v>
      </c>
      <c r="S869">
        <v>143363111977</v>
      </c>
      <c r="T869" t="s">
        <v>5698</v>
      </c>
      <c r="U869" t="s">
        <v>5699</v>
      </c>
      <c r="V869" t="s">
        <v>5700</v>
      </c>
      <c r="Z869">
        <v>109.3744169</v>
      </c>
      <c r="AA869">
        <v>-7.3975834000000003</v>
      </c>
      <c r="AB869" t="s">
        <v>5701</v>
      </c>
      <c r="AC869" t="s">
        <v>237</v>
      </c>
      <c r="AL869" t="s">
        <v>218</v>
      </c>
      <c r="AM869" t="s">
        <v>5702</v>
      </c>
      <c r="AN869" t="s">
        <v>6</v>
      </c>
      <c r="AO869" s="57">
        <v>46211.330023148148</v>
      </c>
      <c r="AP869" s="57">
        <v>46248.333333333336</v>
      </c>
      <c r="AR869" t="s">
        <v>219</v>
      </c>
      <c r="AS869" t="s">
        <v>220</v>
      </c>
      <c r="AT869" t="s">
        <v>231</v>
      </c>
      <c r="AU869">
        <v>20260807</v>
      </c>
      <c r="AV869" t="s">
        <v>222</v>
      </c>
      <c r="AW869" t="s">
        <v>1056</v>
      </c>
      <c r="AX869" t="s">
        <v>223</v>
      </c>
      <c r="BA869" s="57">
        <v>46248.333333333336</v>
      </c>
      <c r="BB869" t="s">
        <v>5702</v>
      </c>
      <c r="BC869">
        <v>2026</v>
      </c>
      <c r="BD869">
        <v>8</v>
      </c>
      <c r="BE869">
        <v>7</v>
      </c>
      <c r="BF869" s="6">
        <f t="shared" si="39"/>
        <v>46241</v>
      </c>
      <c r="BG869">
        <f t="shared" si="40"/>
        <v>-7.3333333333357587</v>
      </c>
      <c r="BH869" t="str">
        <f t="shared" si="41"/>
        <v>COMPLY</v>
      </c>
      <c r="BI869" t="e">
        <f>VLOOKUP(H869,Sheet2!$A$1:$B$270,2,FALSE)</f>
        <v>#N/A</v>
      </c>
    </row>
    <row r="870" spans="1:61">
      <c r="A870">
        <v>869</v>
      </c>
      <c r="B870">
        <v>1002512921</v>
      </c>
      <c r="C870">
        <v>3</v>
      </c>
      <c r="D870" t="s">
        <v>42</v>
      </c>
      <c r="E870">
        <v>5</v>
      </c>
      <c r="F870" t="s">
        <v>102</v>
      </c>
      <c r="G870" t="s">
        <v>102</v>
      </c>
      <c r="H870" t="s">
        <v>431</v>
      </c>
      <c r="I870" t="s">
        <v>213</v>
      </c>
      <c r="J870" t="s">
        <v>214</v>
      </c>
      <c r="K870" t="s">
        <v>149</v>
      </c>
      <c r="L870" t="s">
        <v>215</v>
      </c>
      <c r="M870" t="s">
        <v>582</v>
      </c>
      <c r="N870" t="s">
        <v>216</v>
      </c>
      <c r="O870" s="57">
        <v>46240.647881944446</v>
      </c>
      <c r="P870" s="57">
        <v>46241.671620370369</v>
      </c>
      <c r="Q870">
        <v>69360155</v>
      </c>
      <c r="S870">
        <v>152502216859</v>
      </c>
      <c r="T870" t="s">
        <v>3410</v>
      </c>
      <c r="U870" t="s">
        <v>3411</v>
      </c>
      <c r="V870" t="s">
        <v>3412</v>
      </c>
      <c r="Z870">
        <v>113.7290174</v>
      </c>
      <c r="AA870">
        <v>-8.1772113999999991</v>
      </c>
      <c r="AB870" t="s">
        <v>3413</v>
      </c>
      <c r="AC870" t="s">
        <v>237</v>
      </c>
      <c r="AL870" t="s">
        <v>218</v>
      </c>
      <c r="AM870" t="s">
        <v>3414</v>
      </c>
      <c r="AN870" t="s">
        <v>6</v>
      </c>
      <c r="AO870" s="57">
        <v>46181.652824074074</v>
      </c>
      <c r="AP870" s="57">
        <v>46241.541666666664</v>
      </c>
      <c r="AQ870" t="s">
        <v>570</v>
      </c>
      <c r="AR870" t="s">
        <v>14</v>
      </c>
      <c r="AS870" t="s">
        <v>569</v>
      </c>
      <c r="AT870" t="s">
        <v>231</v>
      </c>
      <c r="AV870" t="s">
        <v>5703</v>
      </c>
      <c r="AW870" t="s">
        <v>1071</v>
      </c>
      <c r="AX870" t="s">
        <v>223</v>
      </c>
      <c r="BA870" s="57">
        <v>46241.541666666664</v>
      </c>
      <c r="BB870" t="s">
        <v>3414</v>
      </c>
      <c r="BF870" s="6" t="e">
        <f t="shared" si="39"/>
        <v>#NUM!</v>
      </c>
      <c r="BG870" t="e">
        <f t="shared" si="40"/>
        <v>#NUM!</v>
      </c>
      <c r="BH870" t="e">
        <f t="shared" si="41"/>
        <v>#NUM!</v>
      </c>
      <c r="BI870" t="str">
        <f>VLOOKUP(H870,Sheet2!$A$1:$B$270,2,FALSE)</f>
        <v>JEMBER</v>
      </c>
    </row>
    <row r="871" spans="1:61">
      <c r="A871">
        <v>870</v>
      </c>
      <c r="B871">
        <v>1002504891</v>
      </c>
      <c r="C871">
        <v>3</v>
      </c>
      <c r="D871" t="s">
        <v>42</v>
      </c>
      <c r="E871">
        <v>5</v>
      </c>
      <c r="F871" t="s">
        <v>102</v>
      </c>
      <c r="G871" t="s">
        <v>100</v>
      </c>
      <c r="H871" t="s">
        <v>445</v>
      </c>
      <c r="I871" t="s">
        <v>213</v>
      </c>
      <c r="J871" t="s">
        <v>214</v>
      </c>
      <c r="K871" t="s">
        <v>149</v>
      </c>
      <c r="L871" t="s">
        <v>215</v>
      </c>
      <c r="M871" t="s">
        <v>76</v>
      </c>
      <c r="N871" t="s">
        <v>216</v>
      </c>
      <c r="O871" s="57">
        <v>46235.743009259262</v>
      </c>
      <c r="P871" s="57">
        <v>46236.532731481479</v>
      </c>
      <c r="Q871">
        <v>69356878</v>
      </c>
      <c r="S871">
        <v>152526201931</v>
      </c>
      <c r="T871" t="s">
        <v>1117</v>
      </c>
      <c r="U871" t="s">
        <v>3415</v>
      </c>
      <c r="V871" t="s">
        <v>3416</v>
      </c>
      <c r="Z871">
        <v>114.019311</v>
      </c>
      <c r="AA871">
        <v>-7.7781539999999998</v>
      </c>
      <c r="AB871" t="s">
        <v>3417</v>
      </c>
      <c r="AC871" t="s">
        <v>237</v>
      </c>
      <c r="AL871" t="s">
        <v>218</v>
      </c>
      <c r="AM871" t="s">
        <v>3418</v>
      </c>
      <c r="AN871" t="s">
        <v>6</v>
      </c>
      <c r="AO871" s="57">
        <v>46030.746412037035</v>
      </c>
      <c r="AP871" s="57">
        <v>46236.625</v>
      </c>
      <c r="AR871" t="s">
        <v>219</v>
      </c>
      <c r="AS871" t="s">
        <v>100</v>
      </c>
      <c r="AT871" t="s">
        <v>231</v>
      </c>
      <c r="AU871">
        <v>20260802</v>
      </c>
      <c r="AV871" t="s">
        <v>222</v>
      </c>
      <c r="AW871" t="s">
        <v>1058</v>
      </c>
      <c r="AX871" t="s">
        <v>223</v>
      </c>
      <c r="BA871" s="57">
        <v>46236.625</v>
      </c>
      <c r="BB871" t="s">
        <v>3418</v>
      </c>
      <c r="BC871">
        <v>2026</v>
      </c>
      <c r="BD871">
        <v>8</v>
      </c>
      <c r="BE871">
        <v>2</v>
      </c>
      <c r="BF871" s="6">
        <f t="shared" si="39"/>
        <v>46236</v>
      </c>
      <c r="BG871">
        <f t="shared" si="40"/>
        <v>-0.625</v>
      </c>
      <c r="BH871" t="str">
        <f t="shared" si="41"/>
        <v>COMPLY</v>
      </c>
      <c r="BI871" t="str">
        <f>VLOOKUP(H871,Sheet2!$A$1:$B$270,2,FALSE)</f>
        <v>JEMBER</v>
      </c>
    </row>
    <row r="872" spans="1:61">
      <c r="A872">
        <v>871</v>
      </c>
      <c r="B872">
        <v>1002510375</v>
      </c>
      <c r="C872">
        <v>3</v>
      </c>
      <c r="D872" t="s">
        <v>55</v>
      </c>
      <c r="E872">
        <v>5</v>
      </c>
      <c r="F872" t="s">
        <v>228</v>
      </c>
      <c r="G872" t="s">
        <v>121</v>
      </c>
      <c r="H872" t="s">
        <v>449</v>
      </c>
      <c r="I872" t="s">
        <v>213</v>
      </c>
      <c r="J872" t="s">
        <v>214</v>
      </c>
      <c r="K872" t="s">
        <v>149</v>
      </c>
      <c r="L872" t="s">
        <v>215</v>
      </c>
      <c r="M872" t="s">
        <v>76</v>
      </c>
      <c r="N872" t="s">
        <v>216</v>
      </c>
      <c r="O872" s="57">
        <v>46239.513842592591</v>
      </c>
      <c r="P872" s="57">
        <v>46240.564675925925</v>
      </c>
      <c r="Q872">
        <v>69359085</v>
      </c>
      <c r="S872">
        <v>152438901242</v>
      </c>
      <c r="T872" t="s">
        <v>3419</v>
      </c>
      <c r="U872" t="s">
        <v>1287</v>
      </c>
      <c r="V872" t="s">
        <v>3420</v>
      </c>
      <c r="Z872">
        <v>113.339825123548</v>
      </c>
      <c r="AA872">
        <v>-7.1196288768284601</v>
      </c>
      <c r="AB872" t="s">
        <v>3421</v>
      </c>
      <c r="AC872" t="s">
        <v>217</v>
      </c>
      <c r="AL872" t="s">
        <v>218</v>
      </c>
      <c r="AM872" t="s">
        <v>1371</v>
      </c>
      <c r="AN872" t="s">
        <v>6</v>
      </c>
      <c r="AO872" s="57">
        <v>46150.528032407405</v>
      </c>
      <c r="AP872" s="57">
        <v>46240.541666666664</v>
      </c>
      <c r="AR872" t="s">
        <v>219</v>
      </c>
      <c r="AS872" t="s">
        <v>220</v>
      </c>
      <c r="AT872" t="s">
        <v>221</v>
      </c>
      <c r="AU872">
        <v>20260806</v>
      </c>
      <c r="AV872" t="s">
        <v>222</v>
      </c>
      <c r="AW872" t="s">
        <v>1024</v>
      </c>
      <c r="AX872" t="s">
        <v>223</v>
      </c>
      <c r="BA872" s="57">
        <v>46240.541666666664</v>
      </c>
      <c r="BB872" t="s">
        <v>1371</v>
      </c>
      <c r="BC872">
        <v>2026</v>
      </c>
      <c r="BD872">
        <v>8</v>
      </c>
      <c r="BE872">
        <v>6</v>
      </c>
      <c r="BF872" s="6">
        <f t="shared" si="39"/>
        <v>46240</v>
      </c>
      <c r="BG872">
        <f t="shared" si="40"/>
        <v>-0.54166666666424135</v>
      </c>
      <c r="BH872" t="str">
        <f t="shared" si="41"/>
        <v>COMPLY</v>
      </c>
      <c r="BI872" t="str">
        <f>VLOOKUP(H872,Sheet2!$A$1:$B$270,2,FALSE)</f>
        <v>MADURA</v>
      </c>
    </row>
    <row r="873" spans="1:61">
      <c r="A873">
        <v>872</v>
      </c>
      <c r="B873">
        <v>1002514581</v>
      </c>
      <c r="C873">
        <v>3</v>
      </c>
      <c r="D873" t="s">
        <v>55</v>
      </c>
      <c r="E873">
        <v>5</v>
      </c>
      <c r="F873" t="s">
        <v>228</v>
      </c>
      <c r="G873" t="s">
        <v>121</v>
      </c>
      <c r="H873" t="s">
        <v>389</v>
      </c>
      <c r="I873" t="s">
        <v>213</v>
      </c>
      <c r="J873" t="s">
        <v>214</v>
      </c>
      <c r="K873" t="s">
        <v>149</v>
      </c>
      <c r="M873" t="s">
        <v>614</v>
      </c>
      <c r="N873" t="s">
        <v>216</v>
      </c>
      <c r="O873" s="57">
        <v>46241.556319444448</v>
      </c>
      <c r="P873" s="57">
        <v>46244.670706018522</v>
      </c>
      <c r="Q873">
        <v>69360765</v>
      </c>
      <c r="S873">
        <v>152435910005</v>
      </c>
      <c r="T873" t="s">
        <v>5704</v>
      </c>
      <c r="U873" t="s">
        <v>5705</v>
      </c>
      <c r="Z873">
        <v>112.73694</v>
      </c>
      <c r="AA873">
        <v>-7.0440839999999998</v>
      </c>
      <c r="AB873" t="s">
        <v>5706</v>
      </c>
      <c r="AC873" t="s">
        <v>230</v>
      </c>
      <c r="AO873" s="57">
        <v>46211.559479166666</v>
      </c>
      <c r="AR873" t="s">
        <v>5</v>
      </c>
      <c r="AS873" t="s">
        <v>220</v>
      </c>
      <c r="AT873" t="s">
        <v>231</v>
      </c>
      <c r="AV873" t="s">
        <v>6826</v>
      </c>
      <c r="AW873" t="s">
        <v>565</v>
      </c>
      <c r="AX873" t="s">
        <v>223</v>
      </c>
      <c r="BF873" s="6" t="e">
        <f t="shared" si="39"/>
        <v>#NUM!</v>
      </c>
      <c r="BG873" t="e">
        <f t="shared" si="40"/>
        <v>#NUM!</v>
      </c>
      <c r="BH873" t="e">
        <f t="shared" si="41"/>
        <v>#NUM!</v>
      </c>
      <c r="BI873" t="str">
        <f>VLOOKUP(H873,Sheet2!$A$1:$B$270,2,FALSE)</f>
        <v>MADURA</v>
      </c>
    </row>
    <row r="874" spans="1:61">
      <c r="A874">
        <v>873</v>
      </c>
      <c r="B874">
        <v>1002511891</v>
      </c>
      <c r="C874">
        <v>3</v>
      </c>
      <c r="D874" t="s">
        <v>55</v>
      </c>
      <c r="E874">
        <v>5</v>
      </c>
      <c r="F874" t="s">
        <v>267</v>
      </c>
      <c r="G874" t="s">
        <v>126</v>
      </c>
      <c r="H874" t="s">
        <v>268</v>
      </c>
      <c r="I874" t="s">
        <v>213</v>
      </c>
      <c r="J874" t="s">
        <v>214</v>
      </c>
      <c r="K874" t="s">
        <v>149</v>
      </c>
      <c r="L874" t="s">
        <v>215</v>
      </c>
      <c r="M874" t="s">
        <v>279</v>
      </c>
      <c r="N874" t="s">
        <v>216</v>
      </c>
      <c r="O874" s="57">
        <v>46240.4534375</v>
      </c>
      <c r="P874" s="57">
        <v>46240.498460648145</v>
      </c>
      <c r="Q874">
        <v>69359764</v>
      </c>
      <c r="S874">
        <v>152413166990</v>
      </c>
      <c r="T874" t="s">
        <v>2460</v>
      </c>
      <c r="U874" t="s">
        <v>3367</v>
      </c>
      <c r="V874" t="s">
        <v>3422</v>
      </c>
      <c r="Z874">
        <v>112.75182599999999</v>
      </c>
      <c r="AA874">
        <v>-7.2598849999999997</v>
      </c>
      <c r="AB874" t="s">
        <v>3423</v>
      </c>
      <c r="AC874" t="s">
        <v>217</v>
      </c>
      <c r="AL874" t="s">
        <v>218</v>
      </c>
      <c r="AM874" t="s">
        <v>3424</v>
      </c>
      <c r="AN874" t="s">
        <v>6</v>
      </c>
      <c r="AO874" s="57">
        <v>46181.455231481479</v>
      </c>
      <c r="AP874" s="57">
        <v>46241.333333333336</v>
      </c>
      <c r="AQ874" t="s">
        <v>249</v>
      </c>
      <c r="AR874" t="s">
        <v>280</v>
      </c>
      <c r="AS874" t="s">
        <v>610</v>
      </c>
      <c r="AT874" t="s">
        <v>231</v>
      </c>
      <c r="AV874" t="s">
        <v>3425</v>
      </c>
      <c r="AW874" t="s">
        <v>1069</v>
      </c>
      <c r="AX874" t="s">
        <v>223</v>
      </c>
      <c r="BA874" s="57">
        <v>46241.333333333336</v>
      </c>
      <c r="BB874" t="s">
        <v>3424</v>
      </c>
      <c r="BF874" s="6" t="e">
        <f t="shared" si="39"/>
        <v>#NUM!</v>
      </c>
      <c r="BG874" t="e">
        <f t="shared" si="40"/>
        <v>#NUM!</v>
      </c>
      <c r="BH874" t="e">
        <f t="shared" si="41"/>
        <v>#NUM!</v>
      </c>
      <c r="BI874" t="str">
        <f>VLOOKUP(H874,Sheet2!$A$1:$B$270,2,FALSE)</f>
        <v>SURABAYA SELATAN</v>
      </c>
    </row>
    <row r="875" spans="1:61">
      <c r="A875">
        <v>874</v>
      </c>
      <c r="B875">
        <v>1002515642</v>
      </c>
      <c r="C875">
        <v>3</v>
      </c>
      <c r="D875" t="s">
        <v>51</v>
      </c>
      <c r="E875">
        <v>4</v>
      </c>
      <c r="F875" t="s">
        <v>275</v>
      </c>
      <c r="G875" t="s">
        <v>341</v>
      </c>
      <c r="H875" t="s">
        <v>1006</v>
      </c>
      <c r="I875" t="s">
        <v>213</v>
      </c>
      <c r="J875" t="s">
        <v>214</v>
      </c>
      <c r="K875" t="s">
        <v>149</v>
      </c>
      <c r="L875" t="s">
        <v>215</v>
      </c>
      <c r="M875" t="s">
        <v>225</v>
      </c>
      <c r="N875" t="s">
        <v>216</v>
      </c>
      <c r="O875" s="57">
        <v>46242.39371527778</v>
      </c>
      <c r="P875" s="57">
        <v>46245.33803240741</v>
      </c>
      <c r="Q875">
        <v>69361265</v>
      </c>
      <c r="S875">
        <v>141569115697</v>
      </c>
      <c r="T875" t="s">
        <v>5243</v>
      </c>
      <c r="U875" t="s">
        <v>5707</v>
      </c>
      <c r="V875" t="s">
        <v>5708</v>
      </c>
      <c r="Z875">
        <v>111.4781053</v>
      </c>
      <c r="AA875">
        <v>-6.9687655999999896</v>
      </c>
      <c r="AB875" t="s">
        <v>5709</v>
      </c>
      <c r="AC875" t="s">
        <v>237</v>
      </c>
      <c r="AL875" t="s">
        <v>218</v>
      </c>
      <c r="AM875" t="s">
        <v>5710</v>
      </c>
      <c r="AN875" t="s">
        <v>6</v>
      </c>
      <c r="AO875" s="57">
        <v>46242.402685185189</v>
      </c>
      <c r="AP875" s="57">
        <v>46245.333333333336</v>
      </c>
      <c r="AR875" t="s">
        <v>18</v>
      </c>
      <c r="AS875" t="s">
        <v>220</v>
      </c>
      <c r="AT875" t="s">
        <v>231</v>
      </c>
      <c r="AV875" t="s">
        <v>227</v>
      </c>
      <c r="AW875" t="s">
        <v>1067</v>
      </c>
      <c r="AX875" t="s">
        <v>223</v>
      </c>
      <c r="BA875" s="57">
        <v>46245.333333333336</v>
      </c>
      <c r="BB875" t="s">
        <v>5710</v>
      </c>
      <c r="BF875" s="6" t="e">
        <f t="shared" si="39"/>
        <v>#NUM!</v>
      </c>
      <c r="BG875" t="e">
        <f t="shared" si="40"/>
        <v>#NUM!</v>
      </c>
      <c r="BH875" t="e">
        <f t="shared" si="41"/>
        <v>#NUM!</v>
      </c>
      <c r="BI875" t="e">
        <f>VLOOKUP(H875,Sheet2!$A$1:$B$270,2,FALSE)</f>
        <v>#N/A</v>
      </c>
    </row>
    <row r="876" spans="1:61">
      <c r="A876">
        <v>875</v>
      </c>
      <c r="B876">
        <v>1002508644</v>
      </c>
      <c r="C876">
        <v>3</v>
      </c>
      <c r="D876" t="s">
        <v>49</v>
      </c>
      <c r="E876">
        <v>4</v>
      </c>
      <c r="F876" t="s">
        <v>247</v>
      </c>
      <c r="G876" t="s">
        <v>551</v>
      </c>
      <c r="H876" t="s">
        <v>552</v>
      </c>
      <c r="I876" t="s">
        <v>213</v>
      </c>
      <c r="J876" t="s">
        <v>214</v>
      </c>
      <c r="K876" t="s">
        <v>149</v>
      </c>
      <c r="M876" t="s">
        <v>236</v>
      </c>
      <c r="N876" t="s">
        <v>216</v>
      </c>
      <c r="O876" s="57">
        <v>46238.61513888889</v>
      </c>
      <c r="P876" s="57">
        <v>46239.483935185184</v>
      </c>
      <c r="Q876">
        <v>69358362</v>
      </c>
      <c r="R876">
        <v>2946102024</v>
      </c>
      <c r="S876">
        <v>143407106627</v>
      </c>
      <c r="T876" t="s">
        <v>3426</v>
      </c>
      <c r="U876" t="s">
        <v>3427</v>
      </c>
      <c r="Z876">
        <v>110.0445857</v>
      </c>
      <c r="AA876">
        <v>-6.9671436</v>
      </c>
      <c r="AB876" t="s">
        <v>3428</v>
      </c>
      <c r="AC876" t="s">
        <v>226</v>
      </c>
      <c r="AO876" s="57">
        <v>46120.621724537035</v>
      </c>
      <c r="AR876" t="s">
        <v>314</v>
      </c>
      <c r="AS876" t="s">
        <v>553</v>
      </c>
      <c r="AT876" t="s">
        <v>231</v>
      </c>
      <c r="AV876" t="s">
        <v>1216</v>
      </c>
      <c r="AW876" t="s">
        <v>630</v>
      </c>
      <c r="AX876" t="s">
        <v>223</v>
      </c>
      <c r="BF876" s="6" t="e">
        <f t="shared" si="39"/>
        <v>#NUM!</v>
      </c>
      <c r="BG876" t="e">
        <f t="shared" si="40"/>
        <v>#NUM!</v>
      </c>
      <c r="BH876" t="e">
        <f t="shared" si="41"/>
        <v>#NUM!</v>
      </c>
      <c r="BI876" t="e">
        <f>VLOOKUP(H876,Sheet2!$A$1:$B$270,2,FALSE)</f>
        <v>#N/A</v>
      </c>
    </row>
    <row r="877" spans="1:61">
      <c r="A877">
        <v>876</v>
      </c>
      <c r="B877">
        <v>1002505681</v>
      </c>
      <c r="C877">
        <v>3</v>
      </c>
      <c r="D877" t="s">
        <v>38</v>
      </c>
      <c r="E877">
        <v>5</v>
      </c>
      <c r="F877" t="s">
        <v>90</v>
      </c>
      <c r="G877" t="s">
        <v>96</v>
      </c>
      <c r="H877" t="s">
        <v>291</v>
      </c>
      <c r="I877" t="s">
        <v>213</v>
      </c>
      <c r="J877" t="s">
        <v>214</v>
      </c>
      <c r="K877" t="s">
        <v>149</v>
      </c>
      <c r="L877" t="s">
        <v>215</v>
      </c>
      <c r="M877" t="s">
        <v>76</v>
      </c>
      <c r="N877" t="s">
        <v>216</v>
      </c>
      <c r="O877" s="57">
        <v>46237.413842592592</v>
      </c>
      <c r="P877" s="57">
        <v>46237.633530092593</v>
      </c>
      <c r="Q877">
        <v>69357292</v>
      </c>
      <c r="S877">
        <v>152608208828</v>
      </c>
      <c r="T877" t="s">
        <v>3429</v>
      </c>
      <c r="U877" t="s">
        <v>3430</v>
      </c>
      <c r="V877" t="s">
        <v>3431</v>
      </c>
      <c r="Z877">
        <v>111.628046</v>
      </c>
      <c r="AA877">
        <v>-8.2994389999999996</v>
      </c>
      <c r="AB877" t="s">
        <v>3432</v>
      </c>
      <c r="AC877" t="s">
        <v>237</v>
      </c>
      <c r="AL877" t="s">
        <v>218</v>
      </c>
      <c r="AM877" t="s">
        <v>3433</v>
      </c>
      <c r="AN877" t="s">
        <v>6</v>
      </c>
      <c r="AO877" s="57">
        <v>46089.424085648148</v>
      </c>
      <c r="AP877" s="57">
        <v>46238.333333333336</v>
      </c>
      <c r="AR877" t="s">
        <v>219</v>
      </c>
      <c r="AS877" t="s">
        <v>96</v>
      </c>
      <c r="AT877" t="s">
        <v>231</v>
      </c>
      <c r="AU877">
        <v>20260803</v>
      </c>
      <c r="AV877" t="s">
        <v>222</v>
      </c>
      <c r="AW877" t="s">
        <v>1069</v>
      </c>
      <c r="AX877" t="s">
        <v>223</v>
      </c>
      <c r="BA877" s="57">
        <v>46238.333333333336</v>
      </c>
      <c r="BB877" t="s">
        <v>3433</v>
      </c>
      <c r="BC877">
        <v>2026</v>
      </c>
      <c r="BD877">
        <v>8</v>
      </c>
      <c r="BE877">
        <v>3</v>
      </c>
      <c r="BF877" s="6">
        <f t="shared" si="39"/>
        <v>46237</v>
      </c>
      <c r="BG877">
        <f t="shared" si="40"/>
        <v>-1.3333333333357587</v>
      </c>
      <c r="BH877" t="str">
        <f t="shared" si="41"/>
        <v>COMPLY</v>
      </c>
      <c r="BI877" t="str">
        <f>VLOOKUP(H877,Sheet2!$A$1:$B$270,2,FALSE)</f>
        <v>PONOROGO</v>
      </c>
    </row>
    <row r="878" spans="1:61">
      <c r="A878">
        <v>877</v>
      </c>
      <c r="B878">
        <v>1002505954</v>
      </c>
      <c r="C878">
        <v>3</v>
      </c>
      <c r="D878" t="s">
        <v>49</v>
      </c>
      <c r="E878">
        <v>4</v>
      </c>
      <c r="F878" t="s">
        <v>253</v>
      </c>
      <c r="G878" t="s">
        <v>556</v>
      </c>
      <c r="H878" t="s">
        <v>1012</v>
      </c>
      <c r="I878" t="s">
        <v>213</v>
      </c>
      <c r="J878" t="s">
        <v>214</v>
      </c>
      <c r="K878" t="s">
        <v>149</v>
      </c>
      <c r="M878" t="s">
        <v>76</v>
      </c>
      <c r="N878" t="s">
        <v>216</v>
      </c>
      <c r="O878" s="57">
        <v>46237.500486111108</v>
      </c>
      <c r="P878" s="57">
        <v>46238.653275462966</v>
      </c>
      <c r="Q878">
        <v>69357430</v>
      </c>
      <c r="S878">
        <v>146284108494</v>
      </c>
      <c r="T878" t="s">
        <v>3434</v>
      </c>
      <c r="U878" t="s">
        <v>1259</v>
      </c>
      <c r="V878" t="s">
        <v>3435</v>
      </c>
      <c r="Z878">
        <v>109.04684630809901</v>
      </c>
      <c r="AA878">
        <v>-6.8571042991799098</v>
      </c>
      <c r="AB878" t="s">
        <v>3436</v>
      </c>
      <c r="AC878" t="s">
        <v>226</v>
      </c>
      <c r="AL878" t="s">
        <v>218</v>
      </c>
      <c r="AM878" t="s">
        <v>3437</v>
      </c>
      <c r="AN878" t="s">
        <v>6</v>
      </c>
      <c r="AO878" s="57">
        <v>46089.507256944446</v>
      </c>
      <c r="AP878" s="57">
        <v>46238.541666666664</v>
      </c>
      <c r="AR878" t="s">
        <v>219</v>
      </c>
      <c r="AS878" t="s">
        <v>220</v>
      </c>
      <c r="AT878" t="s">
        <v>231</v>
      </c>
      <c r="AU878">
        <v>20260804</v>
      </c>
      <c r="AV878" t="s">
        <v>222</v>
      </c>
      <c r="AW878" t="s">
        <v>601</v>
      </c>
      <c r="AX878" t="s">
        <v>223</v>
      </c>
      <c r="BA878" s="57">
        <v>46238.541666666664</v>
      </c>
      <c r="BB878" t="s">
        <v>3437</v>
      </c>
      <c r="BC878">
        <v>2026</v>
      </c>
      <c r="BD878">
        <v>8</v>
      </c>
      <c r="BE878">
        <v>4</v>
      </c>
      <c r="BF878" s="6">
        <f t="shared" si="39"/>
        <v>46238</v>
      </c>
      <c r="BG878">
        <f t="shared" si="40"/>
        <v>-0.54166666666424135</v>
      </c>
      <c r="BH878" t="str">
        <f t="shared" si="41"/>
        <v>COMPLY</v>
      </c>
      <c r="BI878" t="e">
        <f>VLOOKUP(H878,Sheet2!$A$1:$B$270,2,FALSE)</f>
        <v>#N/A</v>
      </c>
    </row>
    <row r="879" spans="1:61">
      <c r="A879">
        <v>878</v>
      </c>
      <c r="B879">
        <v>1002516066</v>
      </c>
      <c r="C879">
        <v>3</v>
      </c>
      <c r="D879" t="s">
        <v>38</v>
      </c>
      <c r="E879">
        <v>5</v>
      </c>
      <c r="F879" t="s">
        <v>90</v>
      </c>
      <c r="G879" t="s">
        <v>98</v>
      </c>
      <c r="H879" t="s">
        <v>406</v>
      </c>
      <c r="I879" t="s">
        <v>213</v>
      </c>
      <c r="J879" t="s">
        <v>214</v>
      </c>
      <c r="K879" t="s">
        <v>149</v>
      </c>
      <c r="L879" t="s">
        <v>215</v>
      </c>
      <c r="M879" t="s">
        <v>582</v>
      </c>
      <c r="N879" t="s">
        <v>216</v>
      </c>
      <c r="O879" s="57">
        <v>46242.626354166663</v>
      </c>
      <c r="P879" s="57">
        <v>46244.488668981481</v>
      </c>
      <c r="Q879">
        <v>69361530</v>
      </c>
      <c r="S879">
        <v>152622208696</v>
      </c>
      <c r="T879" t="s">
        <v>5711</v>
      </c>
      <c r="U879" t="s">
        <v>5712</v>
      </c>
      <c r="V879" t="s">
        <v>5713</v>
      </c>
      <c r="Z879">
        <v>111.823612317792</v>
      </c>
      <c r="AA879">
        <v>-8.2103714641529209</v>
      </c>
      <c r="AB879" t="s">
        <v>5714</v>
      </c>
      <c r="AC879" t="s">
        <v>237</v>
      </c>
      <c r="AL879" t="s">
        <v>218</v>
      </c>
      <c r="AM879" t="s">
        <v>5715</v>
      </c>
      <c r="AN879" t="s">
        <v>6</v>
      </c>
      <c r="AO879" s="57">
        <v>46242.631979166668</v>
      </c>
      <c r="AP879" s="57">
        <v>46243.541666666664</v>
      </c>
      <c r="AR879" t="s">
        <v>14</v>
      </c>
      <c r="AS879" t="s">
        <v>98</v>
      </c>
      <c r="AT879" t="s">
        <v>231</v>
      </c>
      <c r="AV879" t="s">
        <v>6827</v>
      </c>
      <c r="AW879" t="s">
        <v>1056</v>
      </c>
      <c r="AX879" t="s">
        <v>223</v>
      </c>
      <c r="BA879" s="57">
        <v>46243.541666666664</v>
      </c>
      <c r="BB879" t="s">
        <v>5715</v>
      </c>
      <c r="BF879" s="6" t="e">
        <f t="shared" si="39"/>
        <v>#NUM!</v>
      </c>
      <c r="BG879" t="e">
        <f t="shared" si="40"/>
        <v>#NUM!</v>
      </c>
      <c r="BH879" t="e">
        <f t="shared" si="41"/>
        <v>#NUM!</v>
      </c>
      <c r="BI879" t="str">
        <f>VLOOKUP(H879,Sheet2!$A$1:$B$270,2,FALSE)</f>
        <v>BLITAR</v>
      </c>
    </row>
    <row r="880" spans="1:61">
      <c r="A880">
        <v>879</v>
      </c>
      <c r="B880">
        <v>1002515936</v>
      </c>
      <c r="C880">
        <v>3</v>
      </c>
      <c r="D880" t="s">
        <v>38</v>
      </c>
      <c r="E880">
        <v>5</v>
      </c>
      <c r="F880" t="s">
        <v>92</v>
      </c>
      <c r="G880" t="s">
        <v>92</v>
      </c>
      <c r="H880" t="s">
        <v>310</v>
      </c>
      <c r="I880" t="s">
        <v>213</v>
      </c>
      <c r="J880" t="s">
        <v>214</v>
      </c>
      <c r="K880" t="s">
        <v>149</v>
      </c>
      <c r="L880" t="s">
        <v>215</v>
      </c>
      <c r="M880" t="s">
        <v>582</v>
      </c>
      <c r="N880" t="s">
        <v>216</v>
      </c>
      <c r="O880" s="57">
        <v>46242.553437499999</v>
      </c>
      <c r="P880" s="57">
        <v>46244.567662037036</v>
      </c>
      <c r="Q880">
        <v>69361453</v>
      </c>
      <c r="S880">
        <v>152601214982</v>
      </c>
      <c r="T880" t="s">
        <v>5716</v>
      </c>
      <c r="U880" t="s">
        <v>4561</v>
      </c>
      <c r="V880" t="s">
        <v>5717</v>
      </c>
      <c r="Z880">
        <v>111.512415</v>
      </c>
      <c r="AA880">
        <v>-7.6384629999999998</v>
      </c>
      <c r="AB880" t="s">
        <v>5718</v>
      </c>
      <c r="AC880" t="s">
        <v>237</v>
      </c>
      <c r="AL880" t="s">
        <v>218</v>
      </c>
      <c r="AM880" t="s">
        <v>4564</v>
      </c>
      <c r="AN880" t="s">
        <v>6</v>
      </c>
      <c r="AO880" s="57">
        <v>46242.559374999997</v>
      </c>
      <c r="AP880" s="57">
        <v>46243.541666666664</v>
      </c>
      <c r="AQ880" t="s">
        <v>1079</v>
      </c>
      <c r="AR880" t="s">
        <v>14</v>
      </c>
      <c r="AS880" t="s">
        <v>220</v>
      </c>
      <c r="AT880" t="s">
        <v>231</v>
      </c>
      <c r="AV880" t="s">
        <v>6828</v>
      </c>
      <c r="AW880" t="s">
        <v>1056</v>
      </c>
      <c r="AX880" t="s">
        <v>223</v>
      </c>
      <c r="BA880" s="57">
        <v>46243.541666666664</v>
      </c>
      <c r="BB880" t="s">
        <v>4564</v>
      </c>
      <c r="BF880" s="6" t="e">
        <f t="shared" si="39"/>
        <v>#NUM!</v>
      </c>
      <c r="BG880" t="e">
        <f t="shared" si="40"/>
        <v>#NUM!</v>
      </c>
      <c r="BH880" t="e">
        <f t="shared" si="41"/>
        <v>#NUM!</v>
      </c>
      <c r="BI880" t="str">
        <f>VLOOKUP(H880,Sheet2!$A$1:$B$270,2,FALSE)</f>
        <v>MADIUN</v>
      </c>
    </row>
    <row r="881" spans="1:61">
      <c r="A881">
        <v>880</v>
      </c>
      <c r="B881">
        <v>1002509533</v>
      </c>
      <c r="C881">
        <v>3</v>
      </c>
      <c r="D881" t="s">
        <v>45</v>
      </c>
      <c r="E881">
        <v>5</v>
      </c>
      <c r="F881" t="s">
        <v>113</v>
      </c>
      <c r="G881" t="s">
        <v>114</v>
      </c>
      <c r="H881" t="s">
        <v>369</v>
      </c>
      <c r="I881" t="s">
        <v>213</v>
      </c>
      <c r="J881" t="s">
        <v>214</v>
      </c>
      <c r="K881" t="s">
        <v>149</v>
      </c>
      <c r="L881" t="s">
        <v>215</v>
      </c>
      <c r="M881" t="s">
        <v>76</v>
      </c>
      <c r="N881" t="s">
        <v>216</v>
      </c>
      <c r="O881" s="57">
        <v>46239.3437037037</v>
      </c>
      <c r="P881" s="57">
        <v>46242.372013888889</v>
      </c>
      <c r="Q881">
        <v>69358732</v>
      </c>
      <c r="S881">
        <v>172514216866</v>
      </c>
      <c r="T881" t="s">
        <v>3438</v>
      </c>
      <c r="U881" t="s">
        <v>3439</v>
      </c>
      <c r="V881" t="s">
        <v>3440</v>
      </c>
      <c r="Z881">
        <v>120.46417877326699</v>
      </c>
      <c r="AA881">
        <v>-8.6219196324385798</v>
      </c>
      <c r="AB881" t="s">
        <v>3441</v>
      </c>
      <c r="AC881" t="s">
        <v>237</v>
      </c>
      <c r="AL881" t="s">
        <v>218</v>
      </c>
      <c r="AM881" t="s">
        <v>3442</v>
      </c>
      <c r="AN881" t="s">
        <v>6</v>
      </c>
      <c r="AO881" s="57">
        <v>46150.351134259261</v>
      </c>
      <c r="AP881" s="57">
        <v>46240.333333333336</v>
      </c>
      <c r="AR881" t="s">
        <v>219</v>
      </c>
      <c r="AS881" t="s">
        <v>220</v>
      </c>
      <c r="AT881" t="s">
        <v>231</v>
      </c>
      <c r="AU881">
        <v>20260808</v>
      </c>
      <c r="AV881" t="s">
        <v>222</v>
      </c>
      <c r="AW881" t="s">
        <v>1060</v>
      </c>
      <c r="AX881" t="s">
        <v>223</v>
      </c>
      <c r="BA881" s="57">
        <v>46240.333333333336</v>
      </c>
      <c r="BB881" t="s">
        <v>3442</v>
      </c>
      <c r="BC881">
        <v>2026</v>
      </c>
      <c r="BD881">
        <v>8</v>
      </c>
      <c r="BE881">
        <v>8</v>
      </c>
      <c r="BF881" s="6">
        <f t="shared" si="39"/>
        <v>46242</v>
      </c>
      <c r="BG881">
        <f t="shared" si="40"/>
        <v>1.6666666666642413</v>
      </c>
      <c r="BH881" t="str">
        <f t="shared" si="41"/>
        <v>NOT COMPLY</v>
      </c>
      <c r="BI881" t="str">
        <f>VLOOKUP(H881,Sheet2!$A$1:$B$270,2,FALSE)</f>
        <v>LABOAN BAJO</v>
      </c>
    </row>
    <row r="882" spans="1:61">
      <c r="A882">
        <v>881</v>
      </c>
      <c r="B882">
        <v>1002508992</v>
      </c>
      <c r="C882">
        <v>3</v>
      </c>
      <c r="D882" t="s">
        <v>55</v>
      </c>
      <c r="E882">
        <v>5</v>
      </c>
      <c r="F882" t="s">
        <v>315</v>
      </c>
      <c r="G882" t="s">
        <v>126</v>
      </c>
      <c r="H882" t="s">
        <v>316</v>
      </c>
      <c r="I882" t="s">
        <v>213</v>
      </c>
      <c r="J882" t="s">
        <v>214</v>
      </c>
      <c r="K882" t="s">
        <v>149</v>
      </c>
      <c r="L882" t="s">
        <v>215</v>
      </c>
      <c r="M882" t="s">
        <v>582</v>
      </c>
      <c r="N882" t="s">
        <v>216</v>
      </c>
      <c r="O882" s="57">
        <v>46238.655601851853</v>
      </c>
      <c r="P882" s="57">
        <v>46241.55201388889</v>
      </c>
      <c r="Q882">
        <v>69358491</v>
      </c>
      <c r="S882">
        <v>152320246203</v>
      </c>
      <c r="T882" t="s">
        <v>3443</v>
      </c>
      <c r="U882" t="s">
        <v>3444</v>
      </c>
      <c r="V882" t="s">
        <v>3445</v>
      </c>
      <c r="Z882">
        <v>112.7583551</v>
      </c>
      <c r="AA882">
        <v>-7.2909044999999999</v>
      </c>
      <c r="AB882" t="s">
        <v>3446</v>
      </c>
      <c r="AC882" t="s">
        <v>237</v>
      </c>
      <c r="AL882" t="s">
        <v>218</v>
      </c>
      <c r="AM882" t="s">
        <v>3447</v>
      </c>
      <c r="AN882" t="s">
        <v>6</v>
      </c>
      <c r="AO882" s="57">
        <v>46120.663356481484</v>
      </c>
      <c r="AP882" s="57">
        <v>46239.541666666664</v>
      </c>
      <c r="AQ882" t="s">
        <v>249</v>
      </c>
      <c r="AR882" t="s">
        <v>14</v>
      </c>
      <c r="AS882" t="s">
        <v>962</v>
      </c>
      <c r="AT882" t="s">
        <v>354</v>
      </c>
      <c r="AV882" t="s">
        <v>5719</v>
      </c>
      <c r="AW882" t="s">
        <v>1108</v>
      </c>
      <c r="AX882" t="s">
        <v>223</v>
      </c>
      <c r="BA882" s="57">
        <v>46239.541666666664</v>
      </c>
      <c r="BB882" t="s">
        <v>3447</v>
      </c>
      <c r="BF882" s="6" t="e">
        <f t="shared" si="39"/>
        <v>#NUM!</v>
      </c>
      <c r="BG882" t="e">
        <f t="shared" si="40"/>
        <v>#NUM!</v>
      </c>
      <c r="BH882" t="e">
        <f t="shared" si="41"/>
        <v>#NUM!</v>
      </c>
      <c r="BI882" t="str">
        <f>VLOOKUP(H882,Sheet2!$A$1:$B$270,2,FALSE)</f>
        <v>SURABAYA SELATAN</v>
      </c>
    </row>
    <row r="883" spans="1:61">
      <c r="A883">
        <v>882</v>
      </c>
      <c r="B883">
        <v>1002513130</v>
      </c>
      <c r="C883">
        <v>3</v>
      </c>
      <c r="D883" t="s">
        <v>51</v>
      </c>
      <c r="E883">
        <v>4</v>
      </c>
      <c r="F883" t="s">
        <v>235</v>
      </c>
      <c r="G883" t="s">
        <v>594</v>
      </c>
      <c r="H883" t="s">
        <v>636</v>
      </c>
      <c r="I883" t="s">
        <v>213</v>
      </c>
      <c r="J883" t="s">
        <v>214</v>
      </c>
      <c r="K883" t="s">
        <v>149</v>
      </c>
      <c r="M883" t="s">
        <v>236</v>
      </c>
      <c r="N883" t="s">
        <v>216</v>
      </c>
      <c r="O883" s="57">
        <v>46240.685011574074</v>
      </c>
      <c r="P883" s="57">
        <v>46242.326099537036</v>
      </c>
      <c r="Q883">
        <v>69360227</v>
      </c>
      <c r="S883">
        <v>142505403880</v>
      </c>
      <c r="T883" t="s">
        <v>3448</v>
      </c>
      <c r="U883" t="s">
        <v>3449</v>
      </c>
      <c r="Z883">
        <v>110.77004479999999</v>
      </c>
      <c r="AA883">
        <v>-7.5434258999999999</v>
      </c>
      <c r="AB883" t="s">
        <v>3450</v>
      </c>
      <c r="AC883" t="s">
        <v>226</v>
      </c>
      <c r="AO883" s="57">
        <v>46181.695405092592</v>
      </c>
      <c r="AR883" t="s">
        <v>314</v>
      </c>
      <c r="AS883" t="s">
        <v>220</v>
      </c>
      <c r="AT883" t="s">
        <v>231</v>
      </c>
      <c r="AV883" t="s">
        <v>1122</v>
      </c>
      <c r="AW883" t="s">
        <v>618</v>
      </c>
      <c r="AX883" t="s">
        <v>223</v>
      </c>
      <c r="AZ883" t="s">
        <v>1122</v>
      </c>
      <c r="BF883" s="6" t="e">
        <f t="shared" si="39"/>
        <v>#NUM!</v>
      </c>
      <c r="BG883" t="e">
        <f t="shared" si="40"/>
        <v>#NUM!</v>
      </c>
      <c r="BH883" t="e">
        <f t="shared" si="41"/>
        <v>#NUM!</v>
      </c>
      <c r="BI883" t="e">
        <f>VLOOKUP(H883,Sheet2!$A$1:$B$270,2,FALSE)</f>
        <v>#N/A</v>
      </c>
    </row>
    <row r="884" spans="1:61">
      <c r="A884">
        <v>883</v>
      </c>
      <c r="B884">
        <v>1002509553</v>
      </c>
      <c r="C884">
        <v>3</v>
      </c>
      <c r="D884" t="s">
        <v>42</v>
      </c>
      <c r="E884">
        <v>5</v>
      </c>
      <c r="F884" t="s">
        <v>102</v>
      </c>
      <c r="G884" t="s">
        <v>100</v>
      </c>
      <c r="H884" t="s">
        <v>284</v>
      </c>
      <c r="I884" t="s">
        <v>213</v>
      </c>
      <c r="J884" t="s">
        <v>214</v>
      </c>
      <c r="K884" t="s">
        <v>149</v>
      </c>
      <c r="L884" t="s">
        <v>215</v>
      </c>
      <c r="M884" t="s">
        <v>76</v>
      </c>
      <c r="N884" t="s">
        <v>216</v>
      </c>
      <c r="O884" s="57">
        <v>46239.349270833336</v>
      </c>
      <c r="P884" s="57">
        <v>46239.604039351849</v>
      </c>
      <c r="Q884">
        <v>69358751</v>
      </c>
      <c r="S884">
        <v>152507225426</v>
      </c>
      <c r="T884" t="s">
        <v>3451</v>
      </c>
      <c r="U884" t="s">
        <v>3452</v>
      </c>
      <c r="V884" t="s">
        <v>3453</v>
      </c>
      <c r="Z884">
        <v>113.916465990795</v>
      </c>
      <c r="AA884">
        <v>-7.9224904052311196</v>
      </c>
      <c r="AB884" t="s">
        <v>3454</v>
      </c>
      <c r="AC884" t="s">
        <v>237</v>
      </c>
      <c r="AL884" t="s">
        <v>218</v>
      </c>
      <c r="AM884" t="s">
        <v>1892</v>
      </c>
      <c r="AN884" t="s">
        <v>6</v>
      </c>
      <c r="AO884" s="57">
        <v>46150.351134259261</v>
      </c>
      <c r="AP884" s="57">
        <v>46240.333333333336</v>
      </c>
      <c r="AR884" t="s">
        <v>219</v>
      </c>
      <c r="AS884" t="s">
        <v>100</v>
      </c>
      <c r="AT884" t="s">
        <v>231</v>
      </c>
      <c r="AU884">
        <v>20260805</v>
      </c>
      <c r="AV884" t="s">
        <v>222</v>
      </c>
      <c r="AW884" t="s">
        <v>1064</v>
      </c>
      <c r="AX884" t="s">
        <v>223</v>
      </c>
      <c r="BA884" s="57">
        <v>46240.333333333336</v>
      </c>
      <c r="BB884" t="s">
        <v>1892</v>
      </c>
      <c r="BC884">
        <v>2026</v>
      </c>
      <c r="BD884">
        <v>8</v>
      </c>
      <c r="BE884">
        <v>5</v>
      </c>
      <c r="BF884" s="6">
        <f t="shared" si="39"/>
        <v>46239</v>
      </c>
      <c r="BG884">
        <f t="shared" si="40"/>
        <v>-1.3333333333357587</v>
      </c>
      <c r="BH884" t="str">
        <f t="shared" si="41"/>
        <v>COMPLY</v>
      </c>
      <c r="BI884" t="str">
        <f>VLOOKUP(H884,Sheet2!$A$1:$B$270,2,FALSE)</f>
        <v>JEMBER</v>
      </c>
    </row>
    <row r="885" spans="1:61">
      <c r="A885">
        <v>884</v>
      </c>
      <c r="B885">
        <v>1002504477</v>
      </c>
      <c r="C885">
        <v>3</v>
      </c>
      <c r="D885" t="s">
        <v>51</v>
      </c>
      <c r="E885">
        <v>4</v>
      </c>
      <c r="F885" t="s">
        <v>275</v>
      </c>
      <c r="G885" t="s">
        <v>275</v>
      </c>
      <c r="H885" t="s">
        <v>977</v>
      </c>
      <c r="I885" t="s">
        <v>213</v>
      </c>
      <c r="J885" t="s">
        <v>214</v>
      </c>
      <c r="K885" t="s">
        <v>149</v>
      </c>
      <c r="L885" t="s">
        <v>215</v>
      </c>
      <c r="M885" t="s">
        <v>582</v>
      </c>
      <c r="N885" t="s">
        <v>216</v>
      </c>
      <c r="O885" s="57">
        <v>46235.497175925928</v>
      </c>
      <c r="P885" s="57">
        <v>46237.676805555559</v>
      </c>
      <c r="Q885">
        <v>69356680</v>
      </c>
      <c r="S885">
        <v>141456115363</v>
      </c>
      <c r="T885" t="s">
        <v>2179</v>
      </c>
      <c r="U885" t="s">
        <v>3455</v>
      </c>
      <c r="V885" t="s">
        <v>3456</v>
      </c>
      <c r="Z885">
        <v>110.60361899999999</v>
      </c>
      <c r="AA885">
        <v>-6.9164899999999996</v>
      </c>
      <c r="AB885" t="s">
        <v>2182</v>
      </c>
      <c r="AC885" t="s">
        <v>237</v>
      </c>
      <c r="AL885" t="s">
        <v>218</v>
      </c>
      <c r="AM885" t="s">
        <v>3457</v>
      </c>
      <c r="AN885" t="s">
        <v>6</v>
      </c>
      <c r="AO885" s="57">
        <v>46030.506851851853</v>
      </c>
      <c r="AP885" s="57">
        <v>46236.333333333336</v>
      </c>
      <c r="AR885" t="s">
        <v>14</v>
      </c>
      <c r="AS885" t="s">
        <v>978</v>
      </c>
      <c r="AT885" t="s">
        <v>231</v>
      </c>
      <c r="AV885" t="s">
        <v>3458</v>
      </c>
      <c r="AW885" t="s">
        <v>1060</v>
      </c>
      <c r="AX885" t="s">
        <v>223</v>
      </c>
      <c r="BA885" s="57">
        <v>46236.333333333336</v>
      </c>
      <c r="BB885" t="s">
        <v>3457</v>
      </c>
      <c r="BF885" s="6" t="e">
        <f t="shared" si="39"/>
        <v>#NUM!</v>
      </c>
      <c r="BG885" t="e">
        <f t="shared" si="40"/>
        <v>#NUM!</v>
      </c>
      <c r="BH885" t="e">
        <f t="shared" si="41"/>
        <v>#NUM!</v>
      </c>
      <c r="BI885" t="e">
        <f>VLOOKUP(H885,Sheet2!$A$1:$B$270,2,FALSE)</f>
        <v>#N/A</v>
      </c>
    </row>
    <row r="886" spans="1:61">
      <c r="A886">
        <v>885</v>
      </c>
      <c r="B886">
        <v>1002511262</v>
      </c>
      <c r="C886">
        <v>3</v>
      </c>
      <c r="D886" t="s">
        <v>45</v>
      </c>
      <c r="E886">
        <v>5</v>
      </c>
      <c r="F886" t="s">
        <v>211</v>
      </c>
      <c r="G886" t="s">
        <v>112</v>
      </c>
      <c r="H886" t="s">
        <v>269</v>
      </c>
      <c r="I886" t="s">
        <v>213</v>
      </c>
      <c r="J886" t="s">
        <v>214</v>
      </c>
      <c r="K886" t="s">
        <v>149</v>
      </c>
      <c r="L886" t="s">
        <v>215</v>
      </c>
      <c r="M886" t="s">
        <v>76</v>
      </c>
      <c r="N886" t="s">
        <v>216</v>
      </c>
      <c r="O886" s="57">
        <v>46239.726354166669</v>
      </c>
      <c r="P886" s="57">
        <v>46240.704571759263</v>
      </c>
      <c r="Q886">
        <v>69359443</v>
      </c>
      <c r="S886">
        <v>172601796827</v>
      </c>
      <c r="T886" t="s">
        <v>3459</v>
      </c>
      <c r="U886" t="s">
        <v>3460</v>
      </c>
      <c r="V886" t="s">
        <v>3461</v>
      </c>
      <c r="Z886">
        <v>116.10231667757</v>
      </c>
      <c r="AA886">
        <v>-8.54190479447389</v>
      </c>
      <c r="AB886" t="s">
        <v>3462</v>
      </c>
      <c r="AC886" t="s">
        <v>217</v>
      </c>
      <c r="AL886" t="s">
        <v>218</v>
      </c>
      <c r="AM886" t="s">
        <v>3463</v>
      </c>
      <c r="AN886" t="s">
        <v>6</v>
      </c>
      <c r="AO886" s="57">
        <v>46150.735949074071</v>
      </c>
      <c r="AP886" s="57">
        <v>46241.541666666664</v>
      </c>
      <c r="AR886" t="s">
        <v>219</v>
      </c>
      <c r="AS886" t="s">
        <v>220</v>
      </c>
      <c r="AT886" t="s">
        <v>221</v>
      </c>
      <c r="AU886">
        <v>20260806</v>
      </c>
      <c r="AV886" t="s">
        <v>222</v>
      </c>
      <c r="AW886" t="s">
        <v>1050</v>
      </c>
      <c r="AX886" t="s">
        <v>223</v>
      </c>
      <c r="BA886" s="57">
        <v>46241.541666666664</v>
      </c>
      <c r="BB886" t="s">
        <v>3463</v>
      </c>
      <c r="BC886">
        <v>2026</v>
      </c>
      <c r="BD886">
        <v>8</v>
      </c>
      <c r="BE886">
        <v>6</v>
      </c>
      <c r="BF886" s="6">
        <f t="shared" si="39"/>
        <v>46240</v>
      </c>
      <c r="BG886">
        <f t="shared" si="40"/>
        <v>-1.5416666666642413</v>
      </c>
      <c r="BH886" t="str">
        <f t="shared" si="41"/>
        <v>COMPLY</v>
      </c>
      <c r="BI886" t="str">
        <f>VLOOKUP(H886,Sheet2!$A$1:$B$270,2,FALSE)</f>
        <v>MATARAM</v>
      </c>
    </row>
    <row r="887" spans="1:61">
      <c r="A887">
        <v>886</v>
      </c>
      <c r="B887">
        <v>1002511662</v>
      </c>
      <c r="C887">
        <v>3</v>
      </c>
      <c r="D887" t="s">
        <v>42</v>
      </c>
      <c r="E887">
        <v>5</v>
      </c>
      <c r="F887" t="s">
        <v>102</v>
      </c>
      <c r="G887" t="s">
        <v>99</v>
      </c>
      <c r="H887" t="s">
        <v>462</v>
      </c>
      <c r="I887" t="s">
        <v>213</v>
      </c>
      <c r="J887" t="s">
        <v>214</v>
      </c>
      <c r="K887" t="s">
        <v>149</v>
      </c>
      <c r="L887" t="s">
        <v>620</v>
      </c>
      <c r="M887" t="s">
        <v>76</v>
      </c>
      <c r="N887" t="s">
        <v>216</v>
      </c>
      <c r="O887" s="57">
        <v>46240.409687500003</v>
      </c>
      <c r="P887" s="57">
        <v>46241.644224537034</v>
      </c>
      <c r="Q887">
        <v>69359669</v>
      </c>
      <c r="R887">
        <v>3332818002</v>
      </c>
      <c r="S887">
        <v>152518202021</v>
      </c>
      <c r="T887" t="s">
        <v>1201</v>
      </c>
      <c r="U887" t="s">
        <v>3464</v>
      </c>
      <c r="V887" t="s">
        <v>3465</v>
      </c>
      <c r="Z887">
        <v>114.4022956</v>
      </c>
      <c r="AA887">
        <v>-7.9943971999999999</v>
      </c>
      <c r="AB887" t="s">
        <v>3466</v>
      </c>
      <c r="AC887" t="s">
        <v>217</v>
      </c>
      <c r="AL887" t="s">
        <v>218</v>
      </c>
      <c r="AM887" t="s">
        <v>3467</v>
      </c>
      <c r="AN887" t="s">
        <v>6</v>
      </c>
      <c r="AO887" s="57">
        <v>46181.413252314815</v>
      </c>
      <c r="AP887" s="57">
        <v>46241.333333333336</v>
      </c>
      <c r="AR887" t="s">
        <v>219</v>
      </c>
      <c r="AS887" t="s">
        <v>99</v>
      </c>
      <c r="AT887" t="s">
        <v>231</v>
      </c>
      <c r="AU887">
        <v>20260807</v>
      </c>
      <c r="AV887" t="s">
        <v>222</v>
      </c>
      <c r="AW887" t="s">
        <v>3468</v>
      </c>
      <c r="AX887" t="s">
        <v>223</v>
      </c>
      <c r="BA887" s="57">
        <v>46241.333333333336</v>
      </c>
      <c r="BB887" t="s">
        <v>3467</v>
      </c>
      <c r="BC887">
        <v>2026</v>
      </c>
      <c r="BD887">
        <v>8</v>
      </c>
      <c r="BE887">
        <v>7</v>
      </c>
      <c r="BF887" s="6">
        <f t="shared" si="39"/>
        <v>46241</v>
      </c>
      <c r="BG887">
        <f t="shared" si="40"/>
        <v>-0.33333333333575865</v>
      </c>
      <c r="BH887" t="str">
        <f t="shared" si="41"/>
        <v>COMPLY</v>
      </c>
      <c r="BI887" t="str">
        <f>VLOOKUP(H887,Sheet2!$A$1:$B$270,2,FALSE)</f>
        <v>BANYUWANGI</v>
      </c>
    </row>
    <row r="888" spans="1:61">
      <c r="A888">
        <v>887</v>
      </c>
      <c r="B888">
        <v>1002515954</v>
      </c>
      <c r="C888">
        <v>3</v>
      </c>
      <c r="D888" t="s">
        <v>42</v>
      </c>
      <c r="E888">
        <v>5</v>
      </c>
      <c r="F888" t="s">
        <v>233</v>
      </c>
      <c r="G888" t="s">
        <v>105</v>
      </c>
      <c r="H888" t="s">
        <v>383</v>
      </c>
      <c r="I888" t="s">
        <v>213</v>
      </c>
      <c r="J888" t="s">
        <v>214</v>
      </c>
      <c r="K888" t="s">
        <v>149</v>
      </c>
      <c r="M888" t="s">
        <v>76</v>
      </c>
      <c r="N888" t="s">
        <v>216</v>
      </c>
      <c r="O888" s="57">
        <v>46242.561759259261</v>
      </c>
      <c r="P888" s="57">
        <v>46243.873564814814</v>
      </c>
      <c r="Q888">
        <v>69361456</v>
      </c>
      <c r="R888">
        <v>3215218045</v>
      </c>
      <c r="S888">
        <v>152312243248</v>
      </c>
      <c r="T888" t="s">
        <v>5720</v>
      </c>
      <c r="U888" t="s">
        <v>5721</v>
      </c>
      <c r="V888" t="s">
        <v>5722</v>
      </c>
      <c r="Z888">
        <v>112.4225965</v>
      </c>
      <c r="AA888">
        <v>-7.5009550000000003</v>
      </c>
      <c r="AB888" t="s">
        <v>5723</v>
      </c>
      <c r="AC888" t="s">
        <v>230</v>
      </c>
      <c r="AL888" t="s">
        <v>218</v>
      </c>
      <c r="AM888" t="s">
        <v>5724</v>
      </c>
      <c r="AN888" t="s">
        <v>6</v>
      </c>
      <c r="AO888" s="57">
        <v>46242.569351851853</v>
      </c>
      <c r="AP888" s="57">
        <v>46244.333333333336</v>
      </c>
      <c r="AR888" t="s">
        <v>219</v>
      </c>
      <c r="AS888" t="s">
        <v>105</v>
      </c>
      <c r="AT888" t="s">
        <v>231</v>
      </c>
      <c r="AU888">
        <v>20260809</v>
      </c>
      <c r="AV888" t="s">
        <v>222</v>
      </c>
      <c r="AW888" t="s">
        <v>630</v>
      </c>
      <c r="AX888" t="s">
        <v>223</v>
      </c>
      <c r="BA888" s="57">
        <v>46244.333333333336</v>
      </c>
      <c r="BB888" t="s">
        <v>5724</v>
      </c>
      <c r="BC888">
        <v>2026</v>
      </c>
      <c r="BD888">
        <v>8</v>
      </c>
      <c r="BE888">
        <v>9</v>
      </c>
      <c r="BF888" s="6">
        <f t="shared" si="39"/>
        <v>46243</v>
      </c>
      <c r="BG888">
        <f t="shared" si="40"/>
        <v>-1.3333333333357587</v>
      </c>
      <c r="BH888" t="str">
        <f t="shared" si="41"/>
        <v>COMPLY</v>
      </c>
      <c r="BI888" t="str">
        <f>VLOOKUP(H888,Sheet2!$A$1:$B$270,2,FALSE)</f>
        <v>MOJOKERTO</v>
      </c>
    </row>
    <row r="889" spans="1:61">
      <c r="A889">
        <v>888</v>
      </c>
      <c r="B889">
        <v>1002509715</v>
      </c>
      <c r="C889">
        <v>3</v>
      </c>
      <c r="D889" t="s">
        <v>38</v>
      </c>
      <c r="E889">
        <v>5</v>
      </c>
      <c r="F889" t="s">
        <v>251</v>
      </c>
      <c r="G889" t="s">
        <v>91</v>
      </c>
      <c r="H889" t="s">
        <v>400</v>
      </c>
      <c r="I889" t="s">
        <v>213</v>
      </c>
      <c r="J889" t="s">
        <v>214</v>
      </c>
      <c r="K889" t="s">
        <v>149</v>
      </c>
      <c r="L889" t="s">
        <v>215</v>
      </c>
      <c r="M889" t="s">
        <v>76</v>
      </c>
      <c r="N889" t="s">
        <v>216</v>
      </c>
      <c r="O889" s="57">
        <v>46239.385370370372</v>
      </c>
      <c r="P889" s="57">
        <v>46240.599247685182</v>
      </c>
      <c r="Q889">
        <v>69358798</v>
      </c>
      <c r="S889">
        <v>152703903416</v>
      </c>
      <c r="T889" t="s">
        <v>3469</v>
      </c>
      <c r="U889" t="s">
        <v>3470</v>
      </c>
      <c r="V889" t="s">
        <v>3471</v>
      </c>
      <c r="Z889">
        <v>112.58466799999999</v>
      </c>
      <c r="AA889">
        <v>-7.9885016999999996</v>
      </c>
      <c r="AB889" t="s">
        <v>3472</v>
      </c>
      <c r="AC889" t="s">
        <v>237</v>
      </c>
      <c r="AL889" t="s">
        <v>218</v>
      </c>
      <c r="AM889" t="s">
        <v>1503</v>
      </c>
      <c r="AN889" t="s">
        <v>6</v>
      </c>
      <c r="AO889" s="57">
        <v>46150.392326388886</v>
      </c>
      <c r="AP889" s="57">
        <v>46240.333333333336</v>
      </c>
      <c r="AQ889" t="s">
        <v>249</v>
      </c>
      <c r="AR889" t="s">
        <v>219</v>
      </c>
      <c r="AS889" t="s">
        <v>586</v>
      </c>
      <c r="AT889" t="s">
        <v>231</v>
      </c>
      <c r="AU889">
        <v>20260806</v>
      </c>
      <c r="AV889" t="s">
        <v>222</v>
      </c>
      <c r="AW889" t="s">
        <v>1067</v>
      </c>
      <c r="AX889" t="s">
        <v>223</v>
      </c>
      <c r="BA889" s="57">
        <v>46240.333333333336</v>
      </c>
      <c r="BB889" t="s">
        <v>1503</v>
      </c>
      <c r="BC889">
        <v>2026</v>
      </c>
      <c r="BD889">
        <v>8</v>
      </c>
      <c r="BE889">
        <v>6</v>
      </c>
      <c r="BF889" s="6">
        <f t="shared" si="39"/>
        <v>46240</v>
      </c>
      <c r="BG889">
        <f t="shared" si="40"/>
        <v>-0.33333333333575865</v>
      </c>
      <c r="BH889" t="str">
        <f t="shared" si="41"/>
        <v>COMPLY</v>
      </c>
      <c r="BI889" t="str">
        <f>VLOOKUP(H889,Sheet2!$A$1:$B$270,2,FALSE)</f>
        <v>MALANG</v>
      </c>
    </row>
    <row r="890" spans="1:61">
      <c r="A890">
        <v>889</v>
      </c>
      <c r="B890">
        <v>1002510834</v>
      </c>
      <c r="C890">
        <v>3</v>
      </c>
      <c r="D890" t="s">
        <v>59</v>
      </c>
      <c r="E890">
        <v>4</v>
      </c>
      <c r="F890" t="s">
        <v>243</v>
      </c>
      <c r="G890" t="s">
        <v>561</v>
      </c>
      <c r="H890" t="s">
        <v>1022</v>
      </c>
      <c r="I890" t="s">
        <v>213</v>
      </c>
      <c r="J890" t="s">
        <v>214</v>
      </c>
      <c r="K890" t="s">
        <v>149</v>
      </c>
      <c r="L890" t="s">
        <v>215</v>
      </c>
      <c r="M890" t="s">
        <v>76</v>
      </c>
      <c r="N890" t="s">
        <v>216</v>
      </c>
      <c r="O890" s="57">
        <v>46239.607604166667</v>
      </c>
      <c r="P890" s="57">
        <v>46240.542511574073</v>
      </c>
      <c r="Q890">
        <v>69359307</v>
      </c>
      <c r="S890">
        <v>142141120026</v>
      </c>
      <c r="T890" t="s">
        <v>3473</v>
      </c>
      <c r="U890" t="s">
        <v>3474</v>
      </c>
      <c r="V890" t="s">
        <v>3475</v>
      </c>
      <c r="Z890">
        <v>109.66136299999999</v>
      </c>
      <c r="AA890">
        <v>-7.6643049999999997</v>
      </c>
      <c r="AB890" t="s">
        <v>3476</v>
      </c>
      <c r="AC890" t="s">
        <v>237</v>
      </c>
      <c r="AL890" t="s">
        <v>218</v>
      </c>
      <c r="AM890" t="s">
        <v>3477</v>
      </c>
      <c r="AN890" t="s">
        <v>6</v>
      </c>
      <c r="AO890" s="57">
        <v>46150.610949074071</v>
      </c>
      <c r="AP890" s="57">
        <v>46240.541666666664</v>
      </c>
      <c r="AR890" t="s">
        <v>219</v>
      </c>
      <c r="AS890" t="s">
        <v>220</v>
      </c>
      <c r="AT890" t="s">
        <v>231</v>
      </c>
      <c r="AU890">
        <v>20260806</v>
      </c>
      <c r="AV890" t="s">
        <v>222</v>
      </c>
      <c r="AW890" t="s">
        <v>1063</v>
      </c>
      <c r="AX890" t="s">
        <v>223</v>
      </c>
      <c r="BA890" s="57">
        <v>46240.541666666664</v>
      </c>
      <c r="BB890" t="s">
        <v>3477</v>
      </c>
      <c r="BC890">
        <v>2026</v>
      </c>
      <c r="BD890">
        <v>8</v>
      </c>
      <c r="BE890">
        <v>6</v>
      </c>
      <c r="BF890" s="6">
        <f t="shared" si="39"/>
        <v>46240</v>
      </c>
      <c r="BG890">
        <f t="shared" si="40"/>
        <v>-0.54166666666424135</v>
      </c>
      <c r="BH890" t="str">
        <f t="shared" si="41"/>
        <v>COMPLY</v>
      </c>
      <c r="BI890" t="e">
        <f>VLOOKUP(H890,Sheet2!$A$1:$B$270,2,FALSE)</f>
        <v>#N/A</v>
      </c>
    </row>
    <row r="891" spans="1:61">
      <c r="A891">
        <v>890</v>
      </c>
      <c r="B891">
        <v>1002516451</v>
      </c>
      <c r="C891">
        <v>3</v>
      </c>
      <c r="D891" t="s">
        <v>55</v>
      </c>
      <c r="E891">
        <v>5</v>
      </c>
      <c r="F891" t="s">
        <v>228</v>
      </c>
      <c r="G891" t="s">
        <v>121</v>
      </c>
      <c r="H891" t="s">
        <v>344</v>
      </c>
      <c r="I891" t="s">
        <v>213</v>
      </c>
      <c r="J891" t="s">
        <v>214</v>
      </c>
      <c r="K891" t="s">
        <v>149</v>
      </c>
      <c r="L891" t="s">
        <v>215</v>
      </c>
      <c r="M891" t="s">
        <v>76</v>
      </c>
      <c r="N891" t="s">
        <v>216</v>
      </c>
      <c r="O891" s="57">
        <v>46243.508287037039</v>
      </c>
      <c r="P891" s="57">
        <v>46244.52003472222</v>
      </c>
      <c r="Q891">
        <v>69361822</v>
      </c>
      <c r="S891">
        <v>152434913568</v>
      </c>
      <c r="T891" t="s">
        <v>5725</v>
      </c>
      <c r="U891" t="s">
        <v>5726</v>
      </c>
      <c r="V891" t="s">
        <v>5727</v>
      </c>
      <c r="Z891">
        <v>113.178505338728</v>
      </c>
      <c r="AA891">
        <v>-7.0128543108738297</v>
      </c>
      <c r="AB891" t="s">
        <v>5728</v>
      </c>
      <c r="AC891" t="s">
        <v>217</v>
      </c>
      <c r="AL891" t="s">
        <v>218</v>
      </c>
      <c r="AM891" t="s">
        <v>5729</v>
      </c>
      <c r="AN891" t="s">
        <v>6</v>
      </c>
      <c r="AO891" s="57">
        <v>46273.517500000002</v>
      </c>
      <c r="AP891" s="57">
        <v>46244.541666666664</v>
      </c>
      <c r="AR891" t="s">
        <v>219</v>
      </c>
      <c r="AS891" t="s">
        <v>345</v>
      </c>
      <c r="AT891" t="s">
        <v>221</v>
      </c>
      <c r="AU891">
        <v>20260810</v>
      </c>
      <c r="AV891" t="s">
        <v>222</v>
      </c>
      <c r="AW891" t="s">
        <v>1024</v>
      </c>
      <c r="AX891" t="s">
        <v>223</v>
      </c>
      <c r="BA891" s="57">
        <v>46244.541666666664</v>
      </c>
      <c r="BB891" t="s">
        <v>5729</v>
      </c>
      <c r="BC891">
        <v>2026</v>
      </c>
      <c r="BD891">
        <v>8</v>
      </c>
      <c r="BE891">
        <v>10</v>
      </c>
      <c r="BF891" s="6">
        <f t="shared" si="39"/>
        <v>46244</v>
      </c>
      <c r="BG891">
        <f t="shared" si="40"/>
        <v>-0.54166666666424135</v>
      </c>
      <c r="BH891" t="str">
        <f t="shared" si="41"/>
        <v>COMPLY</v>
      </c>
      <c r="BI891" t="str">
        <f>VLOOKUP(H891,Sheet2!$A$1:$B$270,2,FALSE)</f>
        <v>MADURA</v>
      </c>
    </row>
    <row r="892" spans="1:61">
      <c r="A892">
        <v>891</v>
      </c>
      <c r="B892">
        <v>1002517498</v>
      </c>
      <c r="C892">
        <v>3</v>
      </c>
      <c r="D892" t="s">
        <v>38</v>
      </c>
      <c r="E892">
        <v>5</v>
      </c>
      <c r="F892" t="s">
        <v>251</v>
      </c>
      <c r="G892" t="s">
        <v>91</v>
      </c>
      <c r="H892" t="s">
        <v>448</v>
      </c>
      <c r="I892" t="s">
        <v>213</v>
      </c>
      <c r="J892" t="s">
        <v>214</v>
      </c>
      <c r="K892" t="s">
        <v>149</v>
      </c>
      <c r="L892" t="s">
        <v>215</v>
      </c>
      <c r="M892" t="s">
        <v>288</v>
      </c>
      <c r="N892" t="s">
        <v>216</v>
      </c>
      <c r="O892" s="57">
        <v>46244.488854166666</v>
      </c>
      <c r="P892" s="57">
        <v>46245.231562499997</v>
      </c>
      <c r="Q892">
        <v>69362313</v>
      </c>
      <c r="S892">
        <v>152708209172</v>
      </c>
      <c r="T892" t="s">
        <v>6829</v>
      </c>
      <c r="U892" t="s">
        <v>6830</v>
      </c>
      <c r="V892" t="s">
        <v>6831</v>
      </c>
      <c r="Z892">
        <v>112.6563046</v>
      </c>
      <c r="AA892">
        <v>-8.0376078999999994</v>
      </c>
      <c r="AB892" t="s">
        <v>6832</v>
      </c>
      <c r="AC892" t="s">
        <v>217</v>
      </c>
      <c r="AL892" t="s">
        <v>218</v>
      </c>
      <c r="AM892" t="s">
        <v>6373</v>
      </c>
      <c r="AN892" t="s">
        <v>6</v>
      </c>
      <c r="AO892" s="57">
        <v>46303.496307870373</v>
      </c>
      <c r="AP892" s="57">
        <v>46245.333333333336</v>
      </c>
      <c r="AR892" t="s">
        <v>241</v>
      </c>
      <c r="AS892" t="s">
        <v>642</v>
      </c>
      <c r="AT892" t="s">
        <v>231</v>
      </c>
      <c r="AV892" t="s">
        <v>932</v>
      </c>
      <c r="AW892" t="s">
        <v>1069</v>
      </c>
      <c r="AX892" t="s">
        <v>223</v>
      </c>
      <c r="BA892" s="57">
        <v>46245.333333333336</v>
      </c>
      <c r="BB892" t="s">
        <v>6373</v>
      </c>
      <c r="BF892" s="6" t="e">
        <f t="shared" si="39"/>
        <v>#NUM!</v>
      </c>
      <c r="BG892" t="e">
        <f t="shared" si="40"/>
        <v>#NUM!</v>
      </c>
      <c r="BH892" t="e">
        <f t="shared" si="41"/>
        <v>#NUM!</v>
      </c>
      <c r="BI892" t="str">
        <f>VLOOKUP(H892,Sheet2!$A$1:$B$270,2,FALSE)</f>
        <v>MALANG</v>
      </c>
    </row>
    <row r="893" spans="1:61">
      <c r="A893">
        <v>892</v>
      </c>
      <c r="B893">
        <v>1002511320</v>
      </c>
      <c r="C893">
        <v>3</v>
      </c>
      <c r="D893" t="s">
        <v>38</v>
      </c>
      <c r="E893">
        <v>5</v>
      </c>
      <c r="F893" t="s">
        <v>90</v>
      </c>
      <c r="G893" t="s">
        <v>96</v>
      </c>
      <c r="H893" t="s">
        <v>291</v>
      </c>
      <c r="I893" t="s">
        <v>213</v>
      </c>
      <c r="J893" t="s">
        <v>214</v>
      </c>
      <c r="K893" t="s">
        <v>149</v>
      </c>
      <c r="L893" t="s">
        <v>215</v>
      </c>
      <c r="M893" t="s">
        <v>76</v>
      </c>
      <c r="N893" t="s">
        <v>216</v>
      </c>
      <c r="O893" s="57">
        <v>46239.778425925928</v>
      </c>
      <c r="P893" s="57">
        <v>46240.408564814818</v>
      </c>
      <c r="Q893">
        <v>69359482</v>
      </c>
      <c r="S893">
        <v>152608207567</v>
      </c>
      <c r="T893" t="s">
        <v>3478</v>
      </c>
      <c r="U893" t="s">
        <v>3479</v>
      </c>
      <c r="V893" t="s">
        <v>3480</v>
      </c>
      <c r="Z893">
        <v>111.664558551369</v>
      </c>
      <c r="AA893">
        <v>-8.0801276114188596</v>
      </c>
      <c r="AB893" t="s">
        <v>3481</v>
      </c>
      <c r="AC893" t="s">
        <v>237</v>
      </c>
      <c r="AL893" t="s">
        <v>218</v>
      </c>
      <c r="AM893" t="s">
        <v>3482</v>
      </c>
      <c r="AN893" t="s">
        <v>6</v>
      </c>
      <c r="AO893" s="57">
        <v>46150.788159722222</v>
      </c>
      <c r="AP893" s="57">
        <v>46240.625</v>
      </c>
      <c r="AR893" t="s">
        <v>219</v>
      </c>
      <c r="AS893" t="s">
        <v>96</v>
      </c>
      <c r="AT893" t="s">
        <v>231</v>
      </c>
      <c r="AU893">
        <v>20260806</v>
      </c>
      <c r="AV893" t="s">
        <v>222</v>
      </c>
      <c r="AW893" t="s">
        <v>1056</v>
      </c>
      <c r="AX893" t="s">
        <v>223</v>
      </c>
      <c r="BA893" s="57">
        <v>46240.625</v>
      </c>
      <c r="BB893" t="s">
        <v>3482</v>
      </c>
      <c r="BC893">
        <v>2026</v>
      </c>
      <c r="BD893">
        <v>8</v>
      </c>
      <c r="BE893">
        <v>6</v>
      </c>
      <c r="BF893" s="6">
        <f t="shared" si="39"/>
        <v>46240</v>
      </c>
      <c r="BG893">
        <f t="shared" si="40"/>
        <v>-0.625</v>
      </c>
      <c r="BH893" t="str">
        <f t="shared" si="41"/>
        <v>COMPLY</v>
      </c>
      <c r="BI893" t="str">
        <f>VLOOKUP(H893,Sheet2!$A$1:$B$270,2,FALSE)</f>
        <v>PONOROGO</v>
      </c>
    </row>
    <row r="894" spans="1:61">
      <c r="A894">
        <v>893</v>
      </c>
      <c r="B894">
        <v>1002506359</v>
      </c>
      <c r="C894">
        <v>3</v>
      </c>
      <c r="D894" t="s">
        <v>55</v>
      </c>
      <c r="E894">
        <v>5</v>
      </c>
      <c r="F894" t="s">
        <v>315</v>
      </c>
      <c r="G894" t="s">
        <v>124</v>
      </c>
      <c r="H894" t="s">
        <v>337</v>
      </c>
      <c r="I894" t="s">
        <v>213</v>
      </c>
      <c r="J894" t="s">
        <v>214</v>
      </c>
      <c r="K894" t="s">
        <v>149</v>
      </c>
      <c r="M894" t="s">
        <v>76</v>
      </c>
      <c r="N894" t="s">
        <v>216</v>
      </c>
      <c r="O894" s="57">
        <v>46237.633136574077</v>
      </c>
      <c r="P894" s="57">
        <v>46238.735925925925</v>
      </c>
      <c r="Q894">
        <v>69356526</v>
      </c>
      <c r="S894">
        <v>152305229913</v>
      </c>
      <c r="T894" t="s">
        <v>3483</v>
      </c>
      <c r="U894" t="s">
        <v>3484</v>
      </c>
      <c r="V894" t="s">
        <v>3485</v>
      </c>
      <c r="Z894">
        <v>112.766503</v>
      </c>
      <c r="AA894">
        <v>-7.353027</v>
      </c>
      <c r="AB894" t="s">
        <v>3486</v>
      </c>
      <c r="AC894" t="s">
        <v>217</v>
      </c>
      <c r="AL894" t="s">
        <v>218</v>
      </c>
      <c r="AM894" t="s">
        <v>3487</v>
      </c>
      <c r="AN894" t="s">
        <v>6</v>
      </c>
      <c r="AO894" s="57">
        <v>46089.642777777779</v>
      </c>
      <c r="AR894" t="s">
        <v>219</v>
      </c>
      <c r="AS894" t="s">
        <v>981</v>
      </c>
      <c r="AT894" t="s">
        <v>231</v>
      </c>
      <c r="AU894">
        <v>20260804</v>
      </c>
      <c r="AV894" t="s">
        <v>222</v>
      </c>
      <c r="AW894" t="s">
        <v>566</v>
      </c>
      <c r="AX894" t="s">
        <v>223</v>
      </c>
      <c r="BA894" s="57">
        <v>46237.291666666664</v>
      </c>
      <c r="BB894" t="s">
        <v>3487</v>
      </c>
      <c r="BC894">
        <v>2026</v>
      </c>
      <c r="BD894">
        <v>8</v>
      </c>
      <c r="BE894">
        <v>4</v>
      </c>
      <c r="BF894" s="6">
        <f t="shared" si="39"/>
        <v>46238</v>
      </c>
      <c r="BG894">
        <f t="shared" si="40"/>
        <v>0.70833333333575865</v>
      </c>
      <c r="BH894" t="str">
        <f t="shared" si="41"/>
        <v>COMPLY</v>
      </c>
      <c r="BI894" t="str">
        <f>VLOOKUP(H894,Sheet2!$A$1:$B$270,2,FALSE)</f>
        <v>SURABAYA SELATAN</v>
      </c>
    </row>
    <row r="895" spans="1:61">
      <c r="A895">
        <v>894</v>
      </c>
      <c r="B895">
        <v>1002504482</v>
      </c>
      <c r="C895">
        <v>3</v>
      </c>
      <c r="D895" t="s">
        <v>42</v>
      </c>
      <c r="E895">
        <v>5</v>
      </c>
      <c r="F895" t="s">
        <v>233</v>
      </c>
      <c r="G895" t="s">
        <v>103</v>
      </c>
      <c r="H895" t="s">
        <v>403</v>
      </c>
      <c r="I895" t="s">
        <v>213</v>
      </c>
      <c r="J895" t="s">
        <v>214</v>
      </c>
      <c r="K895" t="s">
        <v>149</v>
      </c>
      <c r="M895" t="s">
        <v>76</v>
      </c>
      <c r="N895" t="s">
        <v>216</v>
      </c>
      <c r="O895" s="57">
        <v>46235.50136574074</v>
      </c>
      <c r="P895" s="57">
        <v>46235.689247685186</v>
      </c>
      <c r="Q895">
        <v>69356688</v>
      </c>
      <c r="S895">
        <v>152318240203</v>
      </c>
      <c r="T895" t="s">
        <v>3488</v>
      </c>
      <c r="U895" t="s">
        <v>3489</v>
      </c>
      <c r="V895" t="s">
        <v>3490</v>
      </c>
      <c r="Z895">
        <v>112.2746909</v>
      </c>
      <c r="AA895">
        <v>-7.5449947000000002</v>
      </c>
      <c r="AB895" t="s">
        <v>3491</v>
      </c>
      <c r="AC895" t="s">
        <v>230</v>
      </c>
      <c r="AL895" t="s">
        <v>218</v>
      </c>
      <c r="AM895" t="s">
        <v>3492</v>
      </c>
      <c r="AN895" t="s">
        <v>6</v>
      </c>
      <c r="AO895" s="57">
        <v>46030.506851851853</v>
      </c>
      <c r="AP895" s="57">
        <v>46236.541666666664</v>
      </c>
      <c r="AR895" t="s">
        <v>219</v>
      </c>
      <c r="AS895" t="s">
        <v>103</v>
      </c>
      <c r="AT895" t="s">
        <v>231</v>
      </c>
      <c r="AU895">
        <v>20260801</v>
      </c>
      <c r="AV895" t="s">
        <v>222</v>
      </c>
      <c r="AW895" t="s">
        <v>566</v>
      </c>
      <c r="AX895" t="s">
        <v>223</v>
      </c>
      <c r="BA895" s="57">
        <v>46236.541666666664</v>
      </c>
      <c r="BB895" t="s">
        <v>3492</v>
      </c>
      <c r="BC895">
        <v>2026</v>
      </c>
      <c r="BD895">
        <v>8</v>
      </c>
      <c r="BE895">
        <v>1</v>
      </c>
      <c r="BF895" s="6">
        <f t="shared" si="39"/>
        <v>46235</v>
      </c>
      <c r="BG895">
        <f t="shared" si="40"/>
        <v>-1.5416666666642413</v>
      </c>
      <c r="BH895" t="str">
        <f t="shared" si="41"/>
        <v>COMPLY</v>
      </c>
      <c r="BI895" t="str">
        <f>VLOOKUP(H895,Sheet2!$A$1:$B$270,2,FALSE)</f>
        <v>MOJOKERTO</v>
      </c>
    </row>
    <row r="896" spans="1:61">
      <c r="A896">
        <v>895</v>
      </c>
      <c r="B896">
        <v>1002516663</v>
      </c>
      <c r="C896">
        <v>3</v>
      </c>
      <c r="D896" t="s">
        <v>38</v>
      </c>
      <c r="E896">
        <v>5</v>
      </c>
      <c r="F896" t="s">
        <v>92</v>
      </c>
      <c r="G896" t="s">
        <v>94</v>
      </c>
      <c r="H896" t="s">
        <v>478</v>
      </c>
      <c r="I896" t="s">
        <v>213</v>
      </c>
      <c r="J896" t="s">
        <v>214</v>
      </c>
      <c r="K896" t="s">
        <v>149</v>
      </c>
      <c r="L896" t="s">
        <v>215</v>
      </c>
      <c r="M896" t="s">
        <v>76</v>
      </c>
      <c r="N896" t="s">
        <v>216</v>
      </c>
      <c r="O896" s="57">
        <v>46243.826342592591</v>
      </c>
      <c r="P896" s="57">
        <v>46244.56931712963</v>
      </c>
      <c r="Q896">
        <v>69362014</v>
      </c>
      <c r="S896">
        <v>152634205527</v>
      </c>
      <c r="T896" t="s">
        <v>5730</v>
      </c>
      <c r="U896" t="s">
        <v>6833</v>
      </c>
      <c r="V896" t="s">
        <v>5731</v>
      </c>
      <c r="Z896">
        <v>111.300746</v>
      </c>
      <c r="AA896">
        <v>-7.427098</v>
      </c>
      <c r="AB896" t="s">
        <v>5732</v>
      </c>
      <c r="AC896" t="s">
        <v>237</v>
      </c>
      <c r="AL896" t="s">
        <v>218</v>
      </c>
      <c r="AM896" t="s">
        <v>5733</v>
      </c>
      <c r="AN896" t="s">
        <v>6</v>
      </c>
      <c r="AO896" s="57">
        <v>46273.829629629632</v>
      </c>
      <c r="AP896" s="57">
        <v>46245.333333333336</v>
      </c>
      <c r="AR896" t="s">
        <v>219</v>
      </c>
      <c r="AS896" t="s">
        <v>220</v>
      </c>
      <c r="AT896" t="s">
        <v>354</v>
      </c>
      <c r="AU896">
        <v>20260810</v>
      </c>
      <c r="AV896" t="s">
        <v>222</v>
      </c>
      <c r="AW896" t="s">
        <v>5734</v>
      </c>
      <c r="AX896" t="s">
        <v>223</v>
      </c>
      <c r="BA896" s="57">
        <v>46245.333333333336</v>
      </c>
      <c r="BB896" t="s">
        <v>5733</v>
      </c>
      <c r="BC896">
        <v>2026</v>
      </c>
      <c r="BD896">
        <v>8</v>
      </c>
      <c r="BE896">
        <v>10</v>
      </c>
      <c r="BF896" s="6">
        <f t="shared" si="39"/>
        <v>46244</v>
      </c>
      <c r="BG896">
        <f t="shared" si="40"/>
        <v>-1.3333333333357587</v>
      </c>
      <c r="BH896" t="str">
        <f t="shared" si="41"/>
        <v>COMPLY</v>
      </c>
      <c r="BI896" t="str">
        <f>VLOOKUP(H896,Sheet2!$A$1:$B$270,2,FALSE)</f>
        <v>MADIUN</v>
      </c>
    </row>
    <row r="897" spans="1:61">
      <c r="A897">
        <v>896</v>
      </c>
      <c r="B897">
        <v>1002512908</v>
      </c>
      <c r="C897">
        <v>3</v>
      </c>
      <c r="D897" t="s">
        <v>49</v>
      </c>
      <c r="E897">
        <v>4</v>
      </c>
      <c r="F897" t="s">
        <v>253</v>
      </c>
      <c r="G897" t="s">
        <v>556</v>
      </c>
      <c r="H897" t="s">
        <v>1012</v>
      </c>
      <c r="I897" t="s">
        <v>213</v>
      </c>
      <c r="J897" t="s">
        <v>214</v>
      </c>
      <c r="K897" t="s">
        <v>149</v>
      </c>
      <c r="M897" t="s">
        <v>225</v>
      </c>
      <c r="N897" t="s">
        <v>216</v>
      </c>
      <c r="O897" s="57">
        <v>46240.646203703705</v>
      </c>
      <c r="P897" s="57">
        <v>46244.339594907404</v>
      </c>
      <c r="Q897">
        <v>69357430</v>
      </c>
      <c r="S897">
        <v>146284106916</v>
      </c>
      <c r="T897" t="s">
        <v>3493</v>
      </c>
      <c r="U897" t="s">
        <v>1259</v>
      </c>
      <c r="V897" t="s">
        <v>5735</v>
      </c>
      <c r="Z897">
        <v>109.048448740504</v>
      </c>
      <c r="AA897">
        <v>-6.8573844387954201</v>
      </c>
      <c r="AB897" t="s">
        <v>3494</v>
      </c>
      <c r="AC897" t="s">
        <v>226</v>
      </c>
      <c r="AL897" t="s">
        <v>218</v>
      </c>
      <c r="AM897" t="s">
        <v>5736</v>
      </c>
      <c r="AN897" t="s">
        <v>6</v>
      </c>
      <c r="AO897" s="57">
        <v>46181.652824074074</v>
      </c>
      <c r="AP897" s="57">
        <v>46244.333333333336</v>
      </c>
      <c r="AR897" t="s">
        <v>18</v>
      </c>
      <c r="AS897" t="s">
        <v>220</v>
      </c>
      <c r="AT897" t="s">
        <v>231</v>
      </c>
      <c r="AV897" t="s">
        <v>227</v>
      </c>
      <c r="AW897" t="s">
        <v>567</v>
      </c>
      <c r="AX897" t="s">
        <v>223</v>
      </c>
      <c r="BA897" s="57">
        <v>46244.333333333336</v>
      </c>
      <c r="BB897" t="s">
        <v>5736</v>
      </c>
      <c r="BF897" s="6" t="e">
        <f t="shared" si="39"/>
        <v>#NUM!</v>
      </c>
      <c r="BG897" t="e">
        <f t="shared" si="40"/>
        <v>#NUM!</v>
      </c>
      <c r="BH897" t="e">
        <f t="shared" si="41"/>
        <v>#NUM!</v>
      </c>
      <c r="BI897" t="e">
        <f>VLOOKUP(H897,Sheet2!$A$1:$B$270,2,FALSE)</f>
        <v>#N/A</v>
      </c>
    </row>
    <row r="898" spans="1:61">
      <c r="A898">
        <v>897</v>
      </c>
      <c r="B898">
        <v>1002513511</v>
      </c>
      <c r="C898">
        <v>3</v>
      </c>
      <c r="D898" t="s">
        <v>42</v>
      </c>
      <c r="E898">
        <v>5</v>
      </c>
      <c r="F898" t="s">
        <v>233</v>
      </c>
      <c r="G898" t="s">
        <v>105</v>
      </c>
      <c r="H898" t="s">
        <v>271</v>
      </c>
      <c r="I898" t="s">
        <v>213</v>
      </c>
      <c r="J898" t="s">
        <v>214</v>
      </c>
      <c r="K898" t="s">
        <v>149</v>
      </c>
      <c r="M898" t="s">
        <v>76</v>
      </c>
      <c r="N898" t="s">
        <v>216</v>
      </c>
      <c r="O898" s="57">
        <v>46240.864108796297</v>
      </c>
      <c r="P898" s="57">
        <v>46240.954317129632</v>
      </c>
      <c r="Q898">
        <v>69359281</v>
      </c>
      <c r="S898">
        <v>152321202950</v>
      </c>
      <c r="T898" t="s">
        <v>2680</v>
      </c>
      <c r="U898" t="s">
        <v>2681</v>
      </c>
      <c r="V898" t="s">
        <v>3495</v>
      </c>
      <c r="Z898">
        <v>112.609212</v>
      </c>
      <c r="AA898">
        <v>-7.5502820000000002</v>
      </c>
      <c r="AB898" t="s">
        <v>3496</v>
      </c>
      <c r="AC898" t="s">
        <v>230</v>
      </c>
      <c r="AL898" t="s">
        <v>218</v>
      </c>
      <c r="AM898" t="s">
        <v>3497</v>
      </c>
      <c r="AN898" t="s">
        <v>6</v>
      </c>
      <c r="AO898" s="57">
        <v>46181.871655092589</v>
      </c>
      <c r="AR898" t="s">
        <v>219</v>
      </c>
      <c r="AS898" t="s">
        <v>105</v>
      </c>
      <c r="AT898" t="s">
        <v>231</v>
      </c>
      <c r="AU898">
        <v>20260806</v>
      </c>
      <c r="AV898" t="s">
        <v>222</v>
      </c>
      <c r="AW898" t="s">
        <v>565</v>
      </c>
      <c r="AX898" t="s">
        <v>223</v>
      </c>
      <c r="BA898" s="57">
        <v>46240.291666666664</v>
      </c>
      <c r="BB898" t="s">
        <v>3497</v>
      </c>
      <c r="BC898">
        <v>2026</v>
      </c>
      <c r="BD898">
        <v>8</v>
      </c>
      <c r="BE898">
        <v>6</v>
      </c>
      <c r="BF898" s="6">
        <f t="shared" si="39"/>
        <v>46240</v>
      </c>
      <c r="BG898">
        <f t="shared" si="40"/>
        <v>-0.29166666666424135</v>
      </c>
      <c r="BH898" t="str">
        <f t="shared" si="41"/>
        <v>COMPLY</v>
      </c>
      <c r="BI898" t="str">
        <f>VLOOKUP(H898,Sheet2!$A$1:$B$270,2,FALSE)</f>
        <v>MOJOKERTO</v>
      </c>
    </row>
    <row r="899" spans="1:61">
      <c r="A899">
        <v>898</v>
      </c>
      <c r="B899">
        <v>1002509866</v>
      </c>
      <c r="C899">
        <v>3</v>
      </c>
      <c r="D899" t="s">
        <v>38</v>
      </c>
      <c r="E899">
        <v>5</v>
      </c>
      <c r="F899" t="s">
        <v>251</v>
      </c>
      <c r="G899" t="s">
        <v>91</v>
      </c>
      <c r="H899" t="s">
        <v>333</v>
      </c>
      <c r="I899" t="s">
        <v>213</v>
      </c>
      <c r="J899" t="s">
        <v>214</v>
      </c>
      <c r="K899" t="s">
        <v>149</v>
      </c>
      <c r="L899" t="s">
        <v>215</v>
      </c>
      <c r="M899" t="s">
        <v>76</v>
      </c>
      <c r="N899" t="s">
        <v>216</v>
      </c>
      <c r="O899" s="57">
        <v>46239.415925925925</v>
      </c>
      <c r="P899" s="57">
        <v>46241.613310185188</v>
      </c>
      <c r="Q899">
        <v>69358853</v>
      </c>
      <c r="S899">
        <v>152704231400</v>
      </c>
      <c r="T899" t="s">
        <v>3498</v>
      </c>
      <c r="U899" t="s">
        <v>3499</v>
      </c>
      <c r="V899" t="s">
        <v>3500</v>
      </c>
      <c r="Z899">
        <v>112.59609560784899</v>
      </c>
      <c r="AA899">
        <v>-8.0549348346724692</v>
      </c>
      <c r="AB899" t="s">
        <v>3501</v>
      </c>
      <c r="AC899" t="s">
        <v>237</v>
      </c>
      <c r="AL899" t="s">
        <v>218</v>
      </c>
      <c r="AM899" t="s">
        <v>3502</v>
      </c>
      <c r="AN899" t="s">
        <v>6</v>
      </c>
      <c r="AO899" s="57">
        <v>46150.423564814817</v>
      </c>
      <c r="AP899" s="57">
        <v>46242.333333333336</v>
      </c>
      <c r="AR899" t="s">
        <v>219</v>
      </c>
      <c r="AS899" t="s">
        <v>586</v>
      </c>
      <c r="AT899" t="s">
        <v>231</v>
      </c>
      <c r="AU899">
        <v>20260807</v>
      </c>
      <c r="AV899" t="s">
        <v>222</v>
      </c>
      <c r="AW899" t="s">
        <v>1064</v>
      </c>
      <c r="AX899" t="s">
        <v>223</v>
      </c>
      <c r="BA899" s="57">
        <v>46242.333333333336</v>
      </c>
      <c r="BB899" t="s">
        <v>3502</v>
      </c>
      <c r="BC899">
        <v>2026</v>
      </c>
      <c r="BD899">
        <v>8</v>
      </c>
      <c r="BE899">
        <v>7</v>
      </c>
      <c r="BF899" s="6">
        <f t="shared" ref="BF899:BF962" si="42">DATE(BC899,BD899,BE899)</f>
        <v>46241</v>
      </c>
      <c r="BG899">
        <f t="shared" ref="BG899:BG962" si="43">BF899-BA899</f>
        <v>-1.3333333333357587</v>
      </c>
      <c r="BH899" t="str">
        <f t="shared" ref="BH899:BH962" si="44">IF(BG899=1,"COMPLY",IF(BG899&lt;1,"COMPLY","NOT COMPLY"))</f>
        <v>COMPLY</v>
      </c>
      <c r="BI899" t="str">
        <f>VLOOKUP(H899,Sheet2!$A$1:$B$270,2,FALSE)</f>
        <v>MALANG</v>
      </c>
    </row>
    <row r="900" spans="1:61">
      <c r="A900">
        <v>899</v>
      </c>
      <c r="B900">
        <v>1002508576</v>
      </c>
      <c r="C900">
        <v>3</v>
      </c>
      <c r="D900" t="s">
        <v>59</v>
      </c>
      <c r="E900">
        <v>4</v>
      </c>
      <c r="F900" t="s">
        <v>243</v>
      </c>
      <c r="G900" t="s">
        <v>921</v>
      </c>
      <c r="H900" t="s">
        <v>922</v>
      </c>
      <c r="I900" t="s">
        <v>213</v>
      </c>
      <c r="J900" t="s">
        <v>214</v>
      </c>
      <c r="K900" t="s">
        <v>149</v>
      </c>
      <c r="M900" t="s">
        <v>236</v>
      </c>
      <c r="N900" t="s">
        <v>216</v>
      </c>
      <c r="O900" s="57">
        <v>46238.606273148151</v>
      </c>
      <c r="P900" s="57">
        <v>46238.767337962963</v>
      </c>
      <c r="Q900">
        <v>69358354</v>
      </c>
      <c r="S900">
        <v>142164113606</v>
      </c>
      <c r="T900" t="s">
        <v>3139</v>
      </c>
      <c r="Z900">
        <v>110.3618694</v>
      </c>
      <c r="AA900">
        <v>-7.5320916999999996</v>
      </c>
      <c r="AB900" t="s">
        <v>3142</v>
      </c>
      <c r="AC900" t="s">
        <v>292</v>
      </c>
      <c r="AO900" s="57">
        <v>46120.611273148148</v>
      </c>
      <c r="AR900" t="s">
        <v>314</v>
      </c>
      <c r="AS900" t="s">
        <v>220</v>
      </c>
      <c r="AT900" t="s">
        <v>231</v>
      </c>
      <c r="AV900" t="s">
        <v>1057</v>
      </c>
      <c r="AW900" t="s">
        <v>578</v>
      </c>
      <c r="AX900" t="s">
        <v>223</v>
      </c>
      <c r="BF900" s="6" t="e">
        <f t="shared" si="42"/>
        <v>#NUM!</v>
      </c>
      <c r="BG900" t="e">
        <f t="shared" si="43"/>
        <v>#NUM!</v>
      </c>
      <c r="BH900" t="e">
        <f t="shared" si="44"/>
        <v>#NUM!</v>
      </c>
      <c r="BI900" t="e">
        <f>VLOOKUP(H900,Sheet2!$A$1:$B$270,2,FALSE)</f>
        <v>#N/A</v>
      </c>
    </row>
    <row r="901" spans="1:61">
      <c r="A901">
        <v>900</v>
      </c>
      <c r="B901">
        <v>1002516712</v>
      </c>
      <c r="C901">
        <v>3</v>
      </c>
      <c r="D901" t="s">
        <v>55</v>
      </c>
      <c r="E901">
        <v>5</v>
      </c>
      <c r="F901" t="s">
        <v>267</v>
      </c>
      <c r="G901" t="s">
        <v>125</v>
      </c>
      <c r="H901" t="s">
        <v>419</v>
      </c>
      <c r="I901" t="s">
        <v>213</v>
      </c>
      <c r="J901" t="s">
        <v>214</v>
      </c>
      <c r="K901" t="s">
        <v>149</v>
      </c>
      <c r="L901" t="s">
        <v>215</v>
      </c>
      <c r="M901" t="s">
        <v>240</v>
      </c>
      <c r="N901" t="s">
        <v>216</v>
      </c>
      <c r="O901" s="57">
        <v>46244.306203703702</v>
      </c>
      <c r="P901" s="57">
        <v>46244.307280092595</v>
      </c>
      <c r="Q901">
        <v>69362019</v>
      </c>
      <c r="S901">
        <v>152448204555</v>
      </c>
      <c r="T901" t="s">
        <v>6834</v>
      </c>
      <c r="U901" t="s">
        <v>6835</v>
      </c>
      <c r="V901" t="s">
        <v>6836</v>
      </c>
      <c r="Z901">
        <v>112.424302</v>
      </c>
      <c r="AA901">
        <v>-6.8793990000000003</v>
      </c>
      <c r="AB901" t="s">
        <v>6837</v>
      </c>
      <c r="AC901" t="s">
        <v>237</v>
      </c>
      <c r="AL901" t="s">
        <v>218</v>
      </c>
      <c r="AM901" t="s">
        <v>6838</v>
      </c>
      <c r="AN901" t="s">
        <v>6</v>
      </c>
      <c r="AO901" s="57">
        <v>46303.319421296299</v>
      </c>
      <c r="AP901" s="57">
        <v>46245.416666666664</v>
      </c>
      <c r="AR901" t="s">
        <v>241</v>
      </c>
      <c r="AS901" t="s">
        <v>220</v>
      </c>
      <c r="AT901" t="s">
        <v>231</v>
      </c>
      <c r="AV901" t="s">
        <v>240</v>
      </c>
      <c r="AW901" t="s">
        <v>1056</v>
      </c>
      <c r="AX901" t="s">
        <v>223</v>
      </c>
      <c r="BA901" s="57">
        <v>46245.416666666664</v>
      </c>
      <c r="BB901" t="s">
        <v>6838</v>
      </c>
      <c r="BF901" s="6" t="e">
        <f t="shared" si="42"/>
        <v>#NUM!</v>
      </c>
      <c r="BG901" t="e">
        <f t="shared" si="43"/>
        <v>#NUM!</v>
      </c>
      <c r="BH901" t="e">
        <f t="shared" si="44"/>
        <v>#NUM!</v>
      </c>
      <c r="BI901" t="str">
        <f>VLOOKUP(H901,Sheet2!$A$1:$B$270,2,FALSE)</f>
        <v>GRESIK</v>
      </c>
    </row>
    <row r="902" spans="1:61">
      <c r="A902">
        <v>901</v>
      </c>
      <c r="B902">
        <v>1002506373</v>
      </c>
      <c r="C902">
        <v>3</v>
      </c>
      <c r="D902" t="s">
        <v>42</v>
      </c>
      <c r="E902">
        <v>5</v>
      </c>
      <c r="F902" t="s">
        <v>106</v>
      </c>
      <c r="G902" t="s">
        <v>106</v>
      </c>
      <c r="H902" t="s">
        <v>347</v>
      </c>
      <c r="I902" t="s">
        <v>213</v>
      </c>
      <c r="J902" t="s">
        <v>214</v>
      </c>
      <c r="K902" t="s">
        <v>149</v>
      </c>
      <c r="M902" t="s">
        <v>971</v>
      </c>
      <c r="N902" t="s">
        <v>622</v>
      </c>
      <c r="O902" s="57">
        <v>46237.638657407406</v>
      </c>
      <c r="P902" s="57">
        <v>46239.491967592592</v>
      </c>
      <c r="Q902">
        <v>69357695</v>
      </c>
      <c r="S902">
        <v>152729256368</v>
      </c>
      <c r="T902" t="s">
        <v>3503</v>
      </c>
      <c r="U902" t="s">
        <v>1840</v>
      </c>
      <c r="V902" t="s">
        <v>3504</v>
      </c>
      <c r="Z902">
        <v>106.823590353645</v>
      </c>
      <c r="AA902">
        <v>-6.1833448719873303</v>
      </c>
      <c r="AB902" t="s">
        <v>3505</v>
      </c>
      <c r="AC902" t="s">
        <v>292</v>
      </c>
      <c r="AL902" t="s">
        <v>218</v>
      </c>
      <c r="AM902" t="s">
        <v>1366</v>
      </c>
      <c r="AN902" t="s">
        <v>6</v>
      </c>
      <c r="AO902" s="57">
        <v>46089.642777777779</v>
      </c>
      <c r="AP902" s="57">
        <v>46238.541666666664</v>
      </c>
      <c r="AQ902" t="s">
        <v>249</v>
      </c>
      <c r="AR902" t="s">
        <v>12</v>
      </c>
      <c r="AS902" t="s">
        <v>106</v>
      </c>
      <c r="AT902" t="s">
        <v>231</v>
      </c>
      <c r="AV902" t="s">
        <v>950</v>
      </c>
      <c r="AW902" t="s">
        <v>1011</v>
      </c>
      <c r="AX902" t="s">
        <v>223</v>
      </c>
      <c r="BA902" s="57">
        <v>46238.541666666664</v>
      </c>
      <c r="BB902" t="s">
        <v>1366</v>
      </c>
      <c r="BF902" s="6" t="e">
        <f t="shared" si="42"/>
        <v>#NUM!</v>
      </c>
      <c r="BG902" t="e">
        <f t="shared" si="43"/>
        <v>#NUM!</v>
      </c>
      <c r="BH902" t="e">
        <f t="shared" si="44"/>
        <v>#NUM!</v>
      </c>
      <c r="BI902" t="str">
        <f>VLOOKUP(H902,Sheet2!$A$1:$B$270,2,FALSE)</f>
        <v>PASURUAN</v>
      </c>
    </row>
    <row r="903" spans="1:61">
      <c r="A903">
        <v>902</v>
      </c>
      <c r="B903">
        <v>1002509800</v>
      </c>
      <c r="C903">
        <v>3</v>
      </c>
      <c r="D903" t="s">
        <v>55</v>
      </c>
      <c r="E903">
        <v>5</v>
      </c>
      <c r="F903" t="s">
        <v>315</v>
      </c>
      <c r="G903" t="s">
        <v>126</v>
      </c>
      <c r="H903" t="s">
        <v>365</v>
      </c>
      <c r="I903" t="s">
        <v>213</v>
      </c>
      <c r="J903" t="s">
        <v>214</v>
      </c>
      <c r="K903" t="s">
        <v>149</v>
      </c>
      <c r="L903" t="s">
        <v>215</v>
      </c>
      <c r="M903" t="s">
        <v>76</v>
      </c>
      <c r="N903" t="s">
        <v>216</v>
      </c>
      <c r="O903" s="57">
        <v>46239.403425925928</v>
      </c>
      <c r="P903" s="57">
        <v>46240.5858912037</v>
      </c>
      <c r="Q903">
        <v>69358819</v>
      </c>
      <c r="S903">
        <v>152310255209</v>
      </c>
      <c r="T903" t="s">
        <v>3506</v>
      </c>
      <c r="U903" t="s">
        <v>3507</v>
      </c>
      <c r="V903" t="s">
        <v>3508</v>
      </c>
      <c r="Z903">
        <v>112.772194688266</v>
      </c>
      <c r="AA903">
        <v>-7.3204054514343699</v>
      </c>
      <c r="AB903" t="s">
        <v>3509</v>
      </c>
      <c r="AC903" t="s">
        <v>237</v>
      </c>
      <c r="AL903" t="s">
        <v>218</v>
      </c>
      <c r="AM903" t="s">
        <v>3510</v>
      </c>
      <c r="AN903" t="s">
        <v>6</v>
      </c>
      <c r="AO903" s="57">
        <v>46150.413344907407</v>
      </c>
      <c r="AP903" s="57">
        <v>46240.333333333336</v>
      </c>
      <c r="AQ903" t="s">
        <v>249</v>
      </c>
      <c r="AR903" t="s">
        <v>219</v>
      </c>
      <c r="AS903" t="s">
        <v>670</v>
      </c>
      <c r="AT903" t="s">
        <v>231</v>
      </c>
      <c r="AU903">
        <v>20260806</v>
      </c>
      <c r="AV903" t="s">
        <v>222</v>
      </c>
      <c r="AW903" t="s">
        <v>1069</v>
      </c>
      <c r="AX903" t="s">
        <v>223</v>
      </c>
      <c r="BA903" s="57">
        <v>46240.333333333336</v>
      </c>
      <c r="BB903" t="s">
        <v>3510</v>
      </c>
      <c r="BC903">
        <v>2026</v>
      </c>
      <c r="BD903">
        <v>8</v>
      </c>
      <c r="BE903">
        <v>6</v>
      </c>
      <c r="BF903" s="6">
        <f t="shared" si="42"/>
        <v>46240</v>
      </c>
      <c r="BG903">
        <f t="shared" si="43"/>
        <v>-0.33333333333575865</v>
      </c>
      <c r="BH903" t="str">
        <f t="shared" si="44"/>
        <v>COMPLY</v>
      </c>
      <c r="BI903" t="str">
        <f>VLOOKUP(H903,Sheet2!$A$1:$B$270,2,FALSE)</f>
        <v>SURABAYA SELATAN</v>
      </c>
    </row>
    <row r="904" spans="1:61">
      <c r="A904">
        <v>903</v>
      </c>
      <c r="B904">
        <v>1002511357</v>
      </c>
      <c r="C904">
        <v>3</v>
      </c>
      <c r="D904" t="s">
        <v>38</v>
      </c>
      <c r="E904">
        <v>5</v>
      </c>
      <c r="F904" t="s">
        <v>90</v>
      </c>
      <c r="G904" t="s">
        <v>90</v>
      </c>
      <c r="H904" t="s">
        <v>442</v>
      </c>
      <c r="I904" t="s">
        <v>213</v>
      </c>
      <c r="J904" t="s">
        <v>214</v>
      </c>
      <c r="K904" t="s">
        <v>149</v>
      </c>
      <c r="L904" t="s">
        <v>215</v>
      </c>
      <c r="M904" t="s">
        <v>76</v>
      </c>
      <c r="N904" t="s">
        <v>216</v>
      </c>
      <c r="O904" s="57">
        <v>46239.81454861111</v>
      </c>
      <c r="P904" s="57">
        <v>46239.912372685183</v>
      </c>
      <c r="Q904">
        <v>69359493</v>
      </c>
      <c r="S904">
        <v>152651206911</v>
      </c>
      <c r="T904" t="s">
        <v>1587</v>
      </c>
      <c r="U904" t="s">
        <v>3511</v>
      </c>
      <c r="V904" t="s">
        <v>3512</v>
      </c>
      <c r="Z904">
        <v>111.98156090000001</v>
      </c>
      <c r="AA904">
        <v>-7.9142429999999999</v>
      </c>
      <c r="AB904" t="s">
        <v>3513</v>
      </c>
      <c r="AC904" t="s">
        <v>237</v>
      </c>
      <c r="AL904" t="s">
        <v>218</v>
      </c>
      <c r="AM904" t="s">
        <v>1591</v>
      </c>
      <c r="AN904" t="s">
        <v>6</v>
      </c>
      <c r="AO904" s="57">
        <v>46150.819328703707</v>
      </c>
      <c r="AP904" s="57">
        <v>46241.333333333336</v>
      </c>
      <c r="AR904" t="s">
        <v>219</v>
      </c>
      <c r="AS904" t="s">
        <v>585</v>
      </c>
      <c r="AT904" t="s">
        <v>231</v>
      </c>
      <c r="AU904">
        <v>20260805</v>
      </c>
      <c r="AV904" t="s">
        <v>222</v>
      </c>
      <c r="AW904" t="s">
        <v>1064</v>
      </c>
      <c r="AX904" t="s">
        <v>223</v>
      </c>
      <c r="BA904" s="57">
        <v>46241.333333333336</v>
      </c>
      <c r="BB904" t="s">
        <v>1591</v>
      </c>
      <c r="BC904">
        <v>2026</v>
      </c>
      <c r="BD904">
        <v>8</v>
      </c>
      <c r="BE904">
        <v>5</v>
      </c>
      <c r="BF904" s="6">
        <f t="shared" si="42"/>
        <v>46239</v>
      </c>
      <c r="BG904">
        <f t="shared" si="43"/>
        <v>-2.3333333333357587</v>
      </c>
      <c r="BH904" t="str">
        <f t="shared" si="44"/>
        <v>COMPLY</v>
      </c>
      <c r="BI904" t="str">
        <f>VLOOKUP(H904,Sheet2!$A$1:$B$270,2,FALSE)</f>
        <v>KEDIRI</v>
      </c>
    </row>
    <row r="905" spans="1:61">
      <c r="A905">
        <v>904</v>
      </c>
      <c r="B905">
        <v>1002518369</v>
      </c>
      <c r="C905">
        <v>3</v>
      </c>
      <c r="D905" t="s">
        <v>38</v>
      </c>
      <c r="E905">
        <v>5</v>
      </c>
      <c r="F905" t="s">
        <v>90</v>
      </c>
      <c r="G905" t="s">
        <v>88</v>
      </c>
      <c r="H905" t="s">
        <v>438</v>
      </c>
      <c r="I905" t="s">
        <v>213</v>
      </c>
      <c r="J905" t="s">
        <v>214</v>
      </c>
      <c r="K905" t="s">
        <v>149</v>
      </c>
      <c r="L905" t="s">
        <v>215</v>
      </c>
      <c r="M905" t="s">
        <v>240</v>
      </c>
      <c r="N905" t="s">
        <v>216</v>
      </c>
      <c r="O905" s="57">
        <v>46244.661759259259</v>
      </c>
      <c r="P905" s="57">
        <v>46244.662812499999</v>
      </c>
      <c r="Q905">
        <v>69362656</v>
      </c>
      <c r="S905">
        <v>152730235365</v>
      </c>
      <c r="T905" t="s">
        <v>6839</v>
      </c>
      <c r="U905" t="s">
        <v>6840</v>
      </c>
      <c r="V905" t="s">
        <v>6841</v>
      </c>
      <c r="Z905">
        <v>112.157587185502</v>
      </c>
      <c r="AA905">
        <v>-8.0952093609805704</v>
      </c>
      <c r="AB905" t="s">
        <v>6842</v>
      </c>
      <c r="AC905" t="s">
        <v>217</v>
      </c>
      <c r="AL905" t="s">
        <v>218</v>
      </c>
      <c r="AM905" t="s">
        <v>6843</v>
      </c>
      <c r="AN905" t="s">
        <v>6</v>
      </c>
      <c r="AO905" s="57">
        <v>46303.663252314815</v>
      </c>
      <c r="AP905" s="57">
        <v>46245.541666666664</v>
      </c>
      <c r="AR905" t="s">
        <v>241</v>
      </c>
      <c r="AS905" t="s">
        <v>220</v>
      </c>
      <c r="AT905" t="s">
        <v>231</v>
      </c>
      <c r="AV905" t="s">
        <v>240</v>
      </c>
      <c r="AW905" t="s">
        <v>1056</v>
      </c>
      <c r="AX905" t="s">
        <v>223</v>
      </c>
      <c r="BA905" s="57">
        <v>46245.541666666664</v>
      </c>
      <c r="BB905" t="s">
        <v>6843</v>
      </c>
      <c r="BF905" s="6" t="e">
        <f t="shared" si="42"/>
        <v>#NUM!</v>
      </c>
      <c r="BG905" t="e">
        <f t="shared" si="43"/>
        <v>#NUM!</v>
      </c>
      <c r="BH905" t="e">
        <f t="shared" si="44"/>
        <v>#NUM!</v>
      </c>
      <c r="BI905" t="str">
        <f>VLOOKUP(H905,Sheet2!$A$1:$B$270,2,FALSE)</f>
        <v>BLITAR</v>
      </c>
    </row>
    <row r="906" spans="1:61">
      <c r="A906">
        <v>905</v>
      </c>
      <c r="B906">
        <v>1002513841</v>
      </c>
      <c r="C906">
        <v>3</v>
      </c>
      <c r="D906" t="s">
        <v>45</v>
      </c>
      <c r="E906">
        <v>5</v>
      </c>
      <c r="F906" t="s">
        <v>113</v>
      </c>
      <c r="G906" t="s">
        <v>113</v>
      </c>
      <c r="H906" t="s">
        <v>488</v>
      </c>
      <c r="I906" t="s">
        <v>213</v>
      </c>
      <c r="J906" t="s">
        <v>214</v>
      </c>
      <c r="K906" t="s">
        <v>149</v>
      </c>
      <c r="M906" t="s">
        <v>559</v>
      </c>
      <c r="N906" t="s">
        <v>216</v>
      </c>
      <c r="O906" s="57">
        <v>46241.393472222226</v>
      </c>
      <c r="P906" s="57">
        <v>46243.68922453704</v>
      </c>
      <c r="Q906">
        <v>69360454</v>
      </c>
      <c r="S906">
        <v>172505213842</v>
      </c>
      <c r="T906" t="s">
        <v>5737</v>
      </c>
      <c r="Z906">
        <v>123.531818350923</v>
      </c>
      <c r="AA906">
        <v>-10.211603853334999</v>
      </c>
      <c r="AB906" t="s">
        <v>5738</v>
      </c>
      <c r="AC906" t="s">
        <v>230</v>
      </c>
      <c r="AO906" s="57">
        <v>46211.402858796297</v>
      </c>
      <c r="AR906" t="s">
        <v>6</v>
      </c>
      <c r="AS906" t="s">
        <v>113</v>
      </c>
      <c r="AT906" t="s">
        <v>231</v>
      </c>
      <c r="AV906" t="s">
        <v>5739</v>
      </c>
      <c r="AW906" t="s">
        <v>566</v>
      </c>
      <c r="AX906" t="s">
        <v>223</v>
      </c>
      <c r="BF906" s="6" t="e">
        <f t="shared" si="42"/>
        <v>#NUM!</v>
      </c>
      <c r="BG906" t="e">
        <f t="shared" si="43"/>
        <v>#NUM!</v>
      </c>
      <c r="BH906" t="e">
        <f t="shared" si="44"/>
        <v>#NUM!</v>
      </c>
      <c r="BI906" t="str">
        <f>VLOOKUP(H906,Sheet2!$A$1:$B$270,2,FALSE)</f>
        <v>KUPANG</v>
      </c>
    </row>
    <row r="907" spans="1:61">
      <c r="A907">
        <v>906</v>
      </c>
      <c r="B907">
        <v>1002508924</v>
      </c>
      <c r="C907">
        <v>3</v>
      </c>
      <c r="D907" t="s">
        <v>45</v>
      </c>
      <c r="E907">
        <v>5</v>
      </c>
      <c r="F907" t="s">
        <v>113</v>
      </c>
      <c r="G907" t="s">
        <v>117</v>
      </c>
      <c r="H907" t="s">
        <v>468</v>
      </c>
      <c r="I907" t="s">
        <v>213</v>
      </c>
      <c r="J907" t="s">
        <v>214</v>
      </c>
      <c r="K907" t="s">
        <v>149</v>
      </c>
      <c r="M907" t="s">
        <v>76</v>
      </c>
      <c r="N907" t="s">
        <v>216</v>
      </c>
      <c r="O907" s="57">
        <v>46238.648310185185</v>
      </c>
      <c r="P907" s="57">
        <v>46244.399085648147</v>
      </c>
      <c r="Q907">
        <v>69358398</v>
      </c>
      <c r="S907">
        <v>172508208833</v>
      </c>
      <c r="T907" t="s">
        <v>3514</v>
      </c>
      <c r="U907" t="s">
        <v>3515</v>
      </c>
      <c r="V907" t="s">
        <v>3516</v>
      </c>
      <c r="Z907">
        <v>122.2079088</v>
      </c>
      <c r="AA907">
        <v>-8.6173681000000002</v>
      </c>
      <c r="AB907" t="s">
        <v>3517</v>
      </c>
      <c r="AC907" t="s">
        <v>226</v>
      </c>
      <c r="AL907" t="s">
        <v>218</v>
      </c>
      <c r="AM907" t="s">
        <v>3518</v>
      </c>
      <c r="AN907" t="s">
        <v>6</v>
      </c>
      <c r="AO907" s="57">
        <v>46120.652789351851</v>
      </c>
      <c r="AP907" s="57">
        <v>46240.541666666664</v>
      </c>
      <c r="AR907" t="s">
        <v>219</v>
      </c>
      <c r="AS907" t="s">
        <v>220</v>
      </c>
      <c r="AT907" t="s">
        <v>231</v>
      </c>
      <c r="AU907">
        <v>20260810</v>
      </c>
      <c r="AV907" t="s">
        <v>222</v>
      </c>
      <c r="AW907" t="s">
        <v>566</v>
      </c>
      <c r="AX907" t="s">
        <v>223</v>
      </c>
      <c r="BA907" s="57">
        <v>46240.541666666664</v>
      </c>
      <c r="BB907" t="s">
        <v>3518</v>
      </c>
      <c r="BC907">
        <v>2026</v>
      </c>
      <c r="BD907">
        <v>8</v>
      </c>
      <c r="BE907">
        <v>10</v>
      </c>
      <c r="BF907" s="6">
        <f t="shared" si="42"/>
        <v>46244</v>
      </c>
      <c r="BG907">
        <f t="shared" si="43"/>
        <v>3.4583333333357587</v>
      </c>
      <c r="BH907" t="str">
        <f t="shared" si="44"/>
        <v>NOT COMPLY</v>
      </c>
      <c r="BI907" t="str">
        <f>VLOOKUP(H907,Sheet2!$A$1:$B$270,2,FALSE)</f>
        <v>MAUMERE</v>
      </c>
    </row>
    <row r="908" spans="1:61">
      <c r="A908">
        <v>907</v>
      </c>
      <c r="B908">
        <v>1002518676</v>
      </c>
      <c r="C908">
        <v>3</v>
      </c>
      <c r="D908" t="s">
        <v>42</v>
      </c>
      <c r="E908">
        <v>5</v>
      </c>
      <c r="F908" t="s">
        <v>233</v>
      </c>
      <c r="G908" t="s">
        <v>101</v>
      </c>
      <c r="H908" t="s">
        <v>264</v>
      </c>
      <c r="I908" t="s">
        <v>213</v>
      </c>
      <c r="J908" t="s">
        <v>214</v>
      </c>
      <c r="K908" t="s">
        <v>149</v>
      </c>
      <c r="M908" t="s">
        <v>614</v>
      </c>
      <c r="N908" t="s">
        <v>216</v>
      </c>
      <c r="O908" s="57">
        <v>46244.766087962962</v>
      </c>
      <c r="P908" s="57">
        <v>46244.772013888891</v>
      </c>
      <c r="Q908">
        <v>69362760</v>
      </c>
      <c r="R908">
        <v>3135917280</v>
      </c>
      <c r="S908">
        <v>152316232031</v>
      </c>
      <c r="T908" t="s">
        <v>6844</v>
      </c>
      <c r="U908" t="s">
        <v>6845</v>
      </c>
      <c r="Z908">
        <v>112.6968889</v>
      </c>
      <c r="AA908">
        <v>-7.4299721999999999</v>
      </c>
      <c r="AB908" t="s">
        <v>6846</v>
      </c>
      <c r="AC908" t="s">
        <v>230</v>
      </c>
      <c r="AO908" s="57">
        <v>46303.777662037035</v>
      </c>
      <c r="AR908" t="s">
        <v>5</v>
      </c>
      <c r="AS908" t="s">
        <v>233</v>
      </c>
      <c r="AT908" t="s">
        <v>231</v>
      </c>
      <c r="AV908" t="s">
        <v>6847</v>
      </c>
      <c r="AW908" t="s">
        <v>964</v>
      </c>
      <c r="AX908" t="s">
        <v>223</v>
      </c>
      <c r="BF908" s="6" t="e">
        <f t="shared" si="42"/>
        <v>#NUM!</v>
      </c>
      <c r="BG908" t="e">
        <f t="shared" si="43"/>
        <v>#NUM!</v>
      </c>
      <c r="BH908" t="e">
        <f t="shared" si="44"/>
        <v>#NUM!</v>
      </c>
      <c r="BI908" t="str">
        <f>VLOOKUP(H908,Sheet2!$A$1:$B$270,2,FALSE)</f>
        <v>SIDOARJO</v>
      </c>
    </row>
    <row r="909" spans="1:61">
      <c r="A909">
        <v>908</v>
      </c>
      <c r="B909">
        <v>1002514486</v>
      </c>
      <c r="C909">
        <v>3</v>
      </c>
      <c r="D909" t="s">
        <v>59</v>
      </c>
      <c r="E909">
        <v>4</v>
      </c>
      <c r="F909" t="s">
        <v>224</v>
      </c>
      <c r="G909" t="s">
        <v>224</v>
      </c>
      <c r="H909" t="s">
        <v>1019</v>
      </c>
      <c r="I909" t="s">
        <v>213</v>
      </c>
      <c r="J909" t="s">
        <v>214</v>
      </c>
      <c r="K909" t="s">
        <v>149</v>
      </c>
      <c r="L909" t="s">
        <v>215</v>
      </c>
      <c r="M909" t="s">
        <v>225</v>
      </c>
      <c r="N909" t="s">
        <v>216</v>
      </c>
      <c r="O909" s="57">
        <v>46241.520092592589</v>
      </c>
      <c r="P909" s="57">
        <v>46242.546724537038</v>
      </c>
      <c r="Q909">
        <v>69360725</v>
      </c>
      <c r="S909">
        <v>143387115765</v>
      </c>
      <c r="T909" t="s">
        <v>5740</v>
      </c>
      <c r="U909" t="s">
        <v>5741</v>
      </c>
      <c r="V909" t="s">
        <v>5742</v>
      </c>
      <c r="Z909">
        <v>109.0817299</v>
      </c>
      <c r="AA909">
        <v>-7.3860070999999996</v>
      </c>
      <c r="AB909" t="s">
        <v>5743</v>
      </c>
      <c r="AC909" t="s">
        <v>237</v>
      </c>
      <c r="AL909" t="s">
        <v>218</v>
      </c>
      <c r="AM909" t="s">
        <v>5744</v>
      </c>
      <c r="AN909" t="s">
        <v>6</v>
      </c>
      <c r="AO909" s="57">
        <v>46211.52783564815</v>
      </c>
      <c r="AP909" s="57">
        <v>46242.541666666664</v>
      </c>
      <c r="AR909" t="s">
        <v>18</v>
      </c>
      <c r="AS909" t="s">
        <v>1020</v>
      </c>
      <c r="AT909" t="s">
        <v>231</v>
      </c>
      <c r="AV909" t="s">
        <v>227</v>
      </c>
      <c r="AW909" t="s">
        <v>1058</v>
      </c>
      <c r="AX909" t="s">
        <v>223</v>
      </c>
      <c r="BA909" s="57">
        <v>46242.541666666664</v>
      </c>
      <c r="BB909" t="s">
        <v>5744</v>
      </c>
      <c r="BF909" s="6" t="e">
        <f t="shared" si="42"/>
        <v>#NUM!</v>
      </c>
      <c r="BG909" t="e">
        <f t="shared" si="43"/>
        <v>#NUM!</v>
      </c>
      <c r="BH909" t="e">
        <f t="shared" si="44"/>
        <v>#NUM!</v>
      </c>
      <c r="BI909" t="e">
        <f>VLOOKUP(H909,Sheet2!$A$1:$B$270,2,FALSE)</f>
        <v>#N/A</v>
      </c>
    </row>
    <row r="910" spans="1:61">
      <c r="A910">
        <v>909</v>
      </c>
      <c r="B910">
        <v>1002510427</v>
      </c>
      <c r="C910">
        <v>3</v>
      </c>
      <c r="D910" t="s">
        <v>45</v>
      </c>
      <c r="E910">
        <v>5</v>
      </c>
      <c r="F910" t="s">
        <v>113</v>
      </c>
      <c r="G910" t="s">
        <v>114</v>
      </c>
      <c r="H910" t="s">
        <v>401</v>
      </c>
      <c r="I910" t="s">
        <v>213</v>
      </c>
      <c r="J910" t="s">
        <v>214</v>
      </c>
      <c r="K910" t="s">
        <v>149</v>
      </c>
      <c r="L910" t="s">
        <v>215</v>
      </c>
      <c r="M910" t="s">
        <v>76</v>
      </c>
      <c r="N910" t="s">
        <v>216</v>
      </c>
      <c r="O910" s="57">
        <v>46239.536770833336</v>
      </c>
      <c r="P910" s="57">
        <v>46240.584050925929</v>
      </c>
      <c r="Q910">
        <v>69359130</v>
      </c>
      <c r="S910">
        <v>172512452392</v>
      </c>
      <c r="T910" t="s">
        <v>3519</v>
      </c>
      <c r="U910" t="s">
        <v>3520</v>
      </c>
      <c r="V910" t="s">
        <v>3521</v>
      </c>
      <c r="Z910">
        <v>119.899564571678</v>
      </c>
      <c r="AA910">
        <v>-8.4961577900029592</v>
      </c>
      <c r="AB910" t="s">
        <v>3522</v>
      </c>
      <c r="AC910" t="s">
        <v>217</v>
      </c>
      <c r="AL910" t="s">
        <v>218</v>
      </c>
      <c r="AM910" t="s">
        <v>3523</v>
      </c>
      <c r="AN910" t="s">
        <v>6</v>
      </c>
      <c r="AO910" s="57">
        <v>46150.538576388892</v>
      </c>
      <c r="AP910" s="57">
        <v>46240.541666666664</v>
      </c>
      <c r="AR910" t="s">
        <v>219</v>
      </c>
      <c r="AS910" t="s">
        <v>643</v>
      </c>
      <c r="AT910" t="s">
        <v>231</v>
      </c>
      <c r="AU910">
        <v>20260806</v>
      </c>
      <c r="AV910" t="s">
        <v>222</v>
      </c>
      <c r="AW910" t="s">
        <v>997</v>
      </c>
      <c r="AX910" t="s">
        <v>223</v>
      </c>
      <c r="BA910" s="57">
        <v>46240.541666666664</v>
      </c>
      <c r="BB910" t="s">
        <v>3523</v>
      </c>
      <c r="BC910">
        <v>2026</v>
      </c>
      <c r="BD910">
        <v>8</v>
      </c>
      <c r="BE910">
        <v>6</v>
      </c>
      <c r="BF910" s="6">
        <f t="shared" si="42"/>
        <v>46240</v>
      </c>
      <c r="BG910">
        <f t="shared" si="43"/>
        <v>-0.54166666666424135</v>
      </c>
      <c r="BH910" t="str">
        <f t="shared" si="44"/>
        <v>COMPLY</v>
      </c>
      <c r="BI910" t="str">
        <f>VLOOKUP(H910,Sheet2!$A$1:$B$270,2,FALSE)</f>
        <v>LABOAN BAJO</v>
      </c>
    </row>
    <row r="911" spans="1:61">
      <c r="A911">
        <v>910</v>
      </c>
      <c r="B911">
        <v>1002513870</v>
      </c>
      <c r="C911">
        <v>3</v>
      </c>
      <c r="D911" t="s">
        <v>38</v>
      </c>
      <c r="E911">
        <v>5</v>
      </c>
      <c r="F911" t="s">
        <v>90</v>
      </c>
      <c r="G911" t="s">
        <v>88</v>
      </c>
      <c r="H911" t="s">
        <v>467</v>
      </c>
      <c r="I911" t="s">
        <v>213</v>
      </c>
      <c r="J911" t="s">
        <v>214</v>
      </c>
      <c r="K911" t="s">
        <v>149</v>
      </c>
      <c r="M911" t="s">
        <v>76</v>
      </c>
      <c r="N911" t="s">
        <v>216</v>
      </c>
      <c r="O911" s="57">
        <v>46241.398634259262</v>
      </c>
      <c r="P911" s="57">
        <v>46242.450578703705</v>
      </c>
      <c r="Q911">
        <v>69360473</v>
      </c>
      <c r="S911">
        <v>152737203503</v>
      </c>
      <c r="T911" t="s">
        <v>5745</v>
      </c>
      <c r="U911" t="s">
        <v>5746</v>
      </c>
      <c r="V911" t="s">
        <v>5747</v>
      </c>
      <c r="Z911">
        <v>112.3179568</v>
      </c>
      <c r="AA911">
        <v>-8.0664602999999993</v>
      </c>
      <c r="AB911" t="s">
        <v>5748</v>
      </c>
      <c r="AC911" t="s">
        <v>293</v>
      </c>
      <c r="AL911" t="s">
        <v>218</v>
      </c>
      <c r="AM911" t="s">
        <v>5749</v>
      </c>
      <c r="AN911" t="s">
        <v>6</v>
      </c>
      <c r="AO911" s="57">
        <v>46211.402858796297</v>
      </c>
      <c r="AP911" s="57">
        <v>46244.333333333336</v>
      </c>
      <c r="AR911" t="s">
        <v>219</v>
      </c>
      <c r="AS911" t="s">
        <v>589</v>
      </c>
      <c r="AT911" t="s">
        <v>231</v>
      </c>
      <c r="AU911">
        <v>20260808</v>
      </c>
      <c r="AV911" t="s">
        <v>222</v>
      </c>
      <c r="AW911" t="s">
        <v>565</v>
      </c>
      <c r="AX911" t="s">
        <v>223</v>
      </c>
      <c r="BA911" s="57">
        <v>46244.333333333336</v>
      </c>
      <c r="BB911" t="s">
        <v>5749</v>
      </c>
      <c r="BC911">
        <v>2026</v>
      </c>
      <c r="BD911">
        <v>8</v>
      </c>
      <c r="BE911">
        <v>8</v>
      </c>
      <c r="BF911" s="6">
        <f t="shared" si="42"/>
        <v>46242</v>
      </c>
      <c r="BG911">
        <f t="shared" si="43"/>
        <v>-2.3333333333357587</v>
      </c>
      <c r="BH911" t="str">
        <f t="shared" si="44"/>
        <v>COMPLY</v>
      </c>
      <c r="BI911" t="str">
        <f>VLOOKUP(H911,Sheet2!$A$1:$B$270,2,FALSE)</f>
        <v>BLITAR</v>
      </c>
    </row>
    <row r="912" spans="1:61">
      <c r="A912">
        <v>911</v>
      </c>
      <c r="B912">
        <v>1002508584</v>
      </c>
      <c r="C912">
        <v>3</v>
      </c>
      <c r="D912" t="s">
        <v>51</v>
      </c>
      <c r="E912">
        <v>4</v>
      </c>
      <c r="F912" t="s">
        <v>275</v>
      </c>
      <c r="G912" t="s">
        <v>275</v>
      </c>
      <c r="H912" t="s">
        <v>977</v>
      </c>
      <c r="I912" t="s">
        <v>213</v>
      </c>
      <c r="J912" t="s">
        <v>214</v>
      </c>
      <c r="K912" t="s">
        <v>149</v>
      </c>
      <c r="M912" t="s">
        <v>76</v>
      </c>
      <c r="N912" t="s">
        <v>216</v>
      </c>
      <c r="O912" s="57">
        <v>46238.605844907404</v>
      </c>
      <c r="P912" s="57">
        <v>46240.645648148151</v>
      </c>
      <c r="Q912">
        <v>69356800</v>
      </c>
      <c r="S912">
        <v>141456115373</v>
      </c>
      <c r="T912" t="s">
        <v>1661</v>
      </c>
      <c r="U912" t="s">
        <v>3524</v>
      </c>
      <c r="V912" t="s">
        <v>3525</v>
      </c>
      <c r="Z912">
        <v>110.6523</v>
      </c>
      <c r="AA912">
        <v>-6.9067249999999998</v>
      </c>
      <c r="AB912" t="s">
        <v>1664</v>
      </c>
      <c r="AC912" t="s">
        <v>292</v>
      </c>
      <c r="AL912" t="s">
        <v>218</v>
      </c>
      <c r="AM912" t="s">
        <v>3526</v>
      </c>
      <c r="AN912" t="s">
        <v>6</v>
      </c>
      <c r="AO912" s="57">
        <v>46120.611273148148</v>
      </c>
      <c r="AR912" t="s">
        <v>219</v>
      </c>
      <c r="AS912" t="s">
        <v>978</v>
      </c>
      <c r="AT912" t="s">
        <v>231</v>
      </c>
      <c r="AU912">
        <v>20260806</v>
      </c>
      <c r="AV912" t="s">
        <v>222</v>
      </c>
      <c r="AW912" t="s">
        <v>565</v>
      </c>
      <c r="AX912" t="s">
        <v>223</v>
      </c>
      <c r="BA912" s="57">
        <v>46238.291666666664</v>
      </c>
      <c r="BB912" t="s">
        <v>3526</v>
      </c>
      <c r="BC912">
        <v>2026</v>
      </c>
      <c r="BD912">
        <v>8</v>
      </c>
      <c r="BE912">
        <v>6</v>
      </c>
      <c r="BF912" s="6">
        <f t="shared" si="42"/>
        <v>46240</v>
      </c>
      <c r="BG912">
        <f t="shared" si="43"/>
        <v>1.7083333333357587</v>
      </c>
      <c r="BH912" t="str">
        <f t="shared" si="44"/>
        <v>NOT COMPLY</v>
      </c>
      <c r="BI912" t="e">
        <f>VLOOKUP(H912,Sheet2!$A$1:$B$270,2,FALSE)</f>
        <v>#N/A</v>
      </c>
    </row>
    <row r="913" spans="1:61">
      <c r="A913">
        <v>912</v>
      </c>
      <c r="B913">
        <v>1002516979</v>
      </c>
      <c r="C913">
        <v>3</v>
      </c>
      <c r="D913" t="s">
        <v>49</v>
      </c>
      <c r="E913">
        <v>4</v>
      </c>
      <c r="F913" t="s">
        <v>253</v>
      </c>
      <c r="G913" t="s">
        <v>556</v>
      </c>
      <c r="H913" t="s">
        <v>616</v>
      </c>
      <c r="I913" t="s">
        <v>213</v>
      </c>
      <c r="J913" t="s">
        <v>214</v>
      </c>
      <c r="K913" t="s">
        <v>149</v>
      </c>
      <c r="L913" t="s">
        <v>215</v>
      </c>
      <c r="M913" t="s">
        <v>225</v>
      </c>
      <c r="N913" t="s">
        <v>216</v>
      </c>
      <c r="O913" s="57">
        <v>46244.385370370372</v>
      </c>
      <c r="P913" s="57">
        <v>46245.337268518517</v>
      </c>
      <c r="Q913">
        <v>69362120</v>
      </c>
      <c r="S913">
        <v>142214106571</v>
      </c>
      <c r="T913" t="s">
        <v>6848</v>
      </c>
      <c r="U913" t="s">
        <v>6849</v>
      </c>
      <c r="V913" t="s">
        <v>6850</v>
      </c>
      <c r="Z913">
        <v>108.86221500000001</v>
      </c>
      <c r="AA913">
        <v>-6.9548930000000002</v>
      </c>
      <c r="AB913" t="s">
        <v>6851</v>
      </c>
      <c r="AC913" t="s">
        <v>237</v>
      </c>
      <c r="AL913" t="s">
        <v>218</v>
      </c>
      <c r="AM913" t="s">
        <v>6748</v>
      </c>
      <c r="AN913" t="s">
        <v>6</v>
      </c>
      <c r="AO913" s="57">
        <v>46303.392835648148</v>
      </c>
      <c r="AP913" s="57">
        <v>46245.333333333336</v>
      </c>
      <c r="AR913" t="s">
        <v>18</v>
      </c>
      <c r="AS913" t="s">
        <v>617</v>
      </c>
      <c r="AT913" t="s">
        <v>231</v>
      </c>
      <c r="AV913" t="s">
        <v>227</v>
      </c>
      <c r="AW913" t="s">
        <v>1060</v>
      </c>
      <c r="AX913" t="s">
        <v>223</v>
      </c>
      <c r="BA913" s="57">
        <v>46245.333333333336</v>
      </c>
      <c r="BB913" t="s">
        <v>6748</v>
      </c>
      <c r="BF913" s="6" t="e">
        <f t="shared" si="42"/>
        <v>#NUM!</v>
      </c>
      <c r="BG913" t="e">
        <f t="shared" si="43"/>
        <v>#NUM!</v>
      </c>
      <c r="BH913" t="e">
        <f t="shared" si="44"/>
        <v>#NUM!</v>
      </c>
      <c r="BI913" t="e">
        <f>VLOOKUP(H913,Sheet2!$A$1:$B$270,2,FALSE)</f>
        <v>#N/A</v>
      </c>
    </row>
    <row r="914" spans="1:61">
      <c r="A914">
        <v>913</v>
      </c>
      <c r="B914">
        <v>1002513750</v>
      </c>
      <c r="C914">
        <v>3</v>
      </c>
      <c r="D914" t="s">
        <v>42</v>
      </c>
      <c r="E914">
        <v>5</v>
      </c>
      <c r="F914" t="s">
        <v>233</v>
      </c>
      <c r="G914" t="s">
        <v>101</v>
      </c>
      <c r="H914" t="s">
        <v>439</v>
      </c>
      <c r="I914" t="s">
        <v>213</v>
      </c>
      <c r="J914" t="s">
        <v>214</v>
      </c>
      <c r="K914" t="s">
        <v>149</v>
      </c>
      <c r="M914" t="s">
        <v>76</v>
      </c>
      <c r="N914" t="s">
        <v>216</v>
      </c>
      <c r="O914" s="57">
        <v>46241.375300925924</v>
      </c>
      <c r="P914" s="57">
        <v>46242.400370370371</v>
      </c>
      <c r="Q914">
        <v>69360412</v>
      </c>
      <c r="S914">
        <v>152331250944</v>
      </c>
      <c r="T914" t="s">
        <v>5750</v>
      </c>
      <c r="U914" t="s">
        <v>5751</v>
      </c>
      <c r="V914" t="s">
        <v>5752</v>
      </c>
      <c r="Z914">
        <v>112.54783740000001</v>
      </c>
      <c r="AA914">
        <v>-7.4581958999999998</v>
      </c>
      <c r="AB914" t="s">
        <v>5753</v>
      </c>
      <c r="AC914" t="s">
        <v>230</v>
      </c>
      <c r="AL914" t="s">
        <v>218</v>
      </c>
      <c r="AM914" t="s">
        <v>5754</v>
      </c>
      <c r="AN914" t="s">
        <v>6</v>
      </c>
      <c r="AO914" s="57">
        <v>46211.382592592592</v>
      </c>
      <c r="AP914" s="57">
        <v>46242.333333333336</v>
      </c>
      <c r="AQ914" t="s">
        <v>249</v>
      </c>
      <c r="AR914" t="s">
        <v>219</v>
      </c>
      <c r="AS914" t="s">
        <v>608</v>
      </c>
      <c r="AT914" t="s">
        <v>1010</v>
      </c>
      <c r="AU914">
        <v>20260808</v>
      </c>
      <c r="AV914" t="s">
        <v>222</v>
      </c>
      <c r="AW914" t="s">
        <v>600</v>
      </c>
      <c r="AX914" t="s">
        <v>223</v>
      </c>
      <c r="BA914" s="57">
        <v>46242.333333333336</v>
      </c>
      <c r="BB914" t="s">
        <v>5754</v>
      </c>
      <c r="BC914">
        <v>2026</v>
      </c>
      <c r="BD914">
        <v>8</v>
      </c>
      <c r="BE914">
        <v>8</v>
      </c>
      <c r="BF914" s="6">
        <f t="shared" si="42"/>
        <v>46242</v>
      </c>
      <c r="BG914">
        <f t="shared" si="43"/>
        <v>-0.33333333333575865</v>
      </c>
      <c r="BH914" t="str">
        <f t="shared" si="44"/>
        <v>COMPLY</v>
      </c>
      <c r="BI914" t="str">
        <f>VLOOKUP(H914,Sheet2!$A$1:$B$270,2,FALSE)</f>
        <v>SIDOARJO</v>
      </c>
    </row>
    <row r="915" spans="1:61">
      <c r="A915">
        <v>914</v>
      </c>
      <c r="B915">
        <v>1002513643</v>
      </c>
      <c r="C915">
        <v>3</v>
      </c>
      <c r="D915" t="s">
        <v>49</v>
      </c>
      <c r="E915">
        <v>4</v>
      </c>
      <c r="F915" t="s">
        <v>247</v>
      </c>
      <c r="G915" t="s">
        <v>551</v>
      </c>
      <c r="H915" t="s">
        <v>5755</v>
      </c>
      <c r="I915" t="s">
        <v>213</v>
      </c>
      <c r="J915" t="s">
        <v>214</v>
      </c>
      <c r="K915" t="s">
        <v>149</v>
      </c>
      <c r="L915" t="s">
        <v>215</v>
      </c>
      <c r="M915" t="s">
        <v>76</v>
      </c>
      <c r="N915" t="s">
        <v>216</v>
      </c>
      <c r="O915" s="57">
        <v>46241.329131944447</v>
      </c>
      <c r="P915" s="57">
        <v>46241.858055555553</v>
      </c>
      <c r="Q915">
        <v>69360394</v>
      </c>
      <c r="S915">
        <v>141409102108</v>
      </c>
      <c r="T915" t="s">
        <v>5756</v>
      </c>
      <c r="U915" t="s">
        <v>5757</v>
      </c>
      <c r="V915" t="s">
        <v>5758</v>
      </c>
      <c r="Z915">
        <v>110.04719073426099</v>
      </c>
      <c r="AA915">
        <v>-7.0794245506639601</v>
      </c>
      <c r="AB915" t="s">
        <v>5759</v>
      </c>
      <c r="AC915" t="s">
        <v>237</v>
      </c>
      <c r="AL915" t="s">
        <v>218</v>
      </c>
      <c r="AM915" t="s">
        <v>5760</v>
      </c>
      <c r="AN915" t="s">
        <v>6</v>
      </c>
      <c r="AO915" s="57">
        <v>46211.330023148148</v>
      </c>
      <c r="AP915" s="57">
        <v>46242.333333333336</v>
      </c>
      <c r="AR915" t="s">
        <v>219</v>
      </c>
      <c r="AS915" t="s">
        <v>220</v>
      </c>
      <c r="AT915" t="s">
        <v>231</v>
      </c>
      <c r="AU915">
        <v>20260807</v>
      </c>
      <c r="AV915" t="s">
        <v>222</v>
      </c>
      <c r="AW915" t="s">
        <v>1064</v>
      </c>
      <c r="AX915" t="s">
        <v>223</v>
      </c>
      <c r="BA915" s="57">
        <v>46242.333333333336</v>
      </c>
      <c r="BB915" t="s">
        <v>5760</v>
      </c>
      <c r="BC915">
        <v>2026</v>
      </c>
      <c r="BD915">
        <v>8</v>
      </c>
      <c r="BE915">
        <v>7</v>
      </c>
      <c r="BF915" s="6">
        <f t="shared" si="42"/>
        <v>46241</v>
      </c>
      <c r="BG915">
        <f t="shared" si="43"/>
        <v>-1.3333333333357587</v>
      </c>
      <c r="BH915" t="str">
        <f t="shared" si="44"/>
        <v>COMPLY</v>
      </c>
      <c r="BI915" t="e">
        <f>VLOOKUP(H915,Sheet2!$A$1:$B$270,2,FALSE)</f>
        <v>#N/A</v>
      </c>
    </row>
    <row r="916" spans="1:61">
      <c r="A916">
        <v>915</v>
      </c>
      <c r="B916">
        <v>1002517704</v>
      </c>
      <c r="C916">
        <v>3</v>
      </c>
      <c r="D916" t="s">
        <v>55</v>
      </c>
      <c r="E916">
        <v>5</v>
      </c>
      <c r="F916" t="s">
        <v>267</v>
      </c>
      <c r="G916" t="s">
        <v>125</v>
      </c>
      <c r="H916" t="s">
        <v>419</v>
      </c>
      <c r="I916" t="s">
        <v>213</v>
      </c>
      <c r="J916" t="s">
        <v>214</v>
      </c>
      <c r="K916" t="s">
        <v>149</v>
      </c>
      <c r="M916" t="s">
        <v>76</v>
      </c>
      <c r="N916" t="s">
        <v>216</v>
      </c>
      <c r="O916" s="57">
        <v>46244.554467592592</v>
      </c>
      <c r="P916" s="57">
        <v>46244.628020833334</v>
      </c>
      <c r="Q916">
        <v>69356754</v>
      </c>
      <c r="S916">
        <v>152448204557</v>
      </c>
      <c r="T916" t="s">
        <v>2603</v>
      </c>
      <c r="U916" t="s">
        <v>6852</v>
      </c>
      <c r="V916" t="s">
        <v>6853</v>
      </c>
      <c r="Z916">
        <v>112.279774</v>
      </c>
      <c r="AA916">
        <v>-6.8722849999999998</v>
      </c>
      <c r="AB916" t="s">
        <v>2606</v>
      </c>
      <c r="AC916" t="s">
        <v>217</v>
      </c>
      <c r="AL916" t="s">
        <v>218</v>
      </c>
      <c r="AM916" t="s">
        <v>6854</v>
      </c>
      <c r="AN916" t="s">
        <v>6</v>
      </c>
      <c r="AO916" s="57">
        <v>46303.559421296297</v>
      </c>
      <c r="AR916" t="s">
        <v>219</v>
      </c>
      <c r="AS916" t="s">
        <v>220</v>
      </c>
      <c r="AT916" t="s">
        <v>231</v>
      </c>
      <c r="AU916">
        <v>20260810</v>
      </c>
      <c r="AV916" t="s">
        <v>222</v>
      </c>
      <c r="AW916" t="s">
        <v>607</v>
      </c>
      <c r="AX916" t="s">
        <v>223</v>
      </c>
      <c r="BA916" s="57">
        <v>46244.291666666664</v>
      </c>
      <c r="BB916" t="s">
        <v>6854</v>
      </c>
      <c r="BC916">
        <v>2026</v>
      </c>
      <c r="BD916">
        <v>8</v>
      </c>
      <c r="BE916">
        <v>10</v>
      </c>
      <c r="BF916" s="6">
        <f t="shared" si="42"/>
        <v>46244</v>
      </c>
      <c r="BG916">
        <f t="shared" si="43"/>
        <v>-0.29166666666424135</v>
      </c>
      <c r="BH916" t="str">
        <f t="shared" si="44"/>
        <v>COMPLY</v>
      </c>
      <c r="BI916" t="str">
        <f>VLOOKUP(H916,Sheet2!$A$1:$B$270,2,FALSE)</f>
        <v>GRESIK</v>
      </c>
    </row>
    <row r="917" spans="1:61">
      <c r="A917">
        <v>916</v>
      </c>
      <c r="B917">
        <v>1002510546</v>
      </c>
      <c r="C917">
        <v>3</v>
      </c>
      <c r="D917" t="s">
        <v>45</v>
      </c>
      <c r="E917">
        <v>5</v>
      </c>
      <c r="F917" t="s">
        <v>113</v>
      </c>
      <c r="G917" t="s">
        <v>113</v>
      </c>
      <c r="H917" t="s">
        <v>420</v>
      </c>
      <c r="I917" t="s">
        <v>213</v>
      </c>
      <c r="J917" t="s">
        <v>214</v>
      </c>
      <c r="K917" t="s">
        <v>149</v>
      </c>
      <c r="L917" t="s">
        <v>215</v>
      </c>
      <c r="M917" t="s">
        <v>76</v>
      </c>
      <c r="N917" t="s">
        <v>216</v>
      </c>
      <c r="O917" s="57">
        <v>46239.56177083333</v>
      </c>
      <c r="P917" s="57">
        <v>46244.670682870368</v>
      </c>
      <c r="Q917">
        <v>69359152</v>
      </c>
      <c r="S917">
        <v>172502311369</v>
      </c>
      <c r="T917" t="s">
        <v>3527</v>
      </c>
      <c r="U917" t="s">
        <v>1368</v>
      </c>
      <c r="V917" t="s">
        <v>3528</v>
      </c>
      <c r="Z917">
        <v>123.616453818976</v>
      </c>
      <c r="AA917">
        <v>-10.158361841174999</v>
      </c>
      <c r="AB917" t="s">
        <v>3529</v>
      </c>
      <c r="AC917" t="s">
        <v>217</v>
      </c>
      <c r="AL917" t="s">
        <v>218</v>
      </c>
      <c r="AM917" t="s">
        <v>1371</v>
      </c>
      <c r="AN917" t="s">
        <v>6</v>
      </c>
      <c r="AO917" s="57">
        <v>46150.56925925926</v>
      </c>
      <c r="AP917" s="57">
        <v>46240.541666666664</v>
      </c>
      <c r="AR917" t="s">
        <v>219</v>
      </c>
      <c r="AS917" t="s">
        <v>113</v>
      </c>
      <c r="AT917" t="s">
        <v>231</v>
      </c>
      <c r="AU917">
        <v>20260810</v>
      </c>
      <c r="AV917" t="s">
        <v>222</v>
      </c>
      <c r="AW917" t="s">
        <v>1056</v>
      </c>
      <c r="AX917" t="s">
        <v>223</v>
      </c>
      <c r="BA917" s="57">
        <v>46240.541666666664</v>
      </c>
      <c r="BB917" t="s">
        <v>1371</v>
      </c>
      <c r="BC917">
        <v>2026</v>
      </c>
      <c r="BD917">
        <v>8</v>
      </c>
      <c r="BE917">
        <v>10</v>
      </c>
      <c r="BF917" s="6">
        <f t="shared" si="42"/>
        <v>46244</v>
      </c>
      <c r="BG917">
        <f t="shared" si="43"/>
        <v>3.4583333333357587</v>
      </c>
      <c r="BH917" t="str">
        <f t="shared" si="44"/>
        <v>NOT COMPLY</v>
      </c>
      <c r="BI917" t="str">
        <f>VLOOKUP(H917,Sheet2!$A$1:$B$270,2,FALSE)</f>
        <v>KUPANG</v>
      </c>
    </row>
    <row r="918" spans="1:61">
      <c r="A918">
        <v>917</v>
      </c>
      <c r="B918">
        <v>1002516124</v>
      </c>
      <c r="C918">
        <v>3</v>
      </c>
      <c r="D918" t="s">
        <v>55</v>
      </c>
      <c r="E918">
        <v>5</v>
      </c>
      <c r="F918" t="s">
        <v>315</v>
      </c>
      <c r="G918" t="s">
        <v>124</v>
      </c>
      <c r="H918" t="s">
        <v>399</v>
      </c>
      <c r="I918" t="s">
        <v>213</v>
      </c>
      <c r="J918" t="s">
        <v>214</v>
      </c>
      <c r="K918" t="s">
        <v>149</v>
      </c>
      <c r="L918" t="s">
        <v>215</v>
      </c>
      <c r="M918" t="s">
        <v>76</v>
      </c>
      <c r="N918" t="s">
        <v>216</v>
      </c>
      <c r="O918" s="57">
        <v>46242.665925925925</v>
      </c>
      <c r="P918" s="57">
        <v>46243.83761574074</v>
      </c>
      <c r="Q918">
        <v>69361579</v>
      </c>
      <c r="S918">
        <v>152302236685</v>
      </c>
      <c r="T918" t="s">
        <v>5761</v>
      </c>
      <c r="U918" t="s">
        <v>5762</v>
      </c>
      <c r="V918" t="s">
        <v>5763</v>
      </c>
      <c r="Z918">
        <v>112.7263873</v>
      </c>
      <c r="AA918">
        <v>-7.3612666999999998</v>
      </c>
      <c r="AB918" t="s">
        <v>5764</v>
      </c>
      <c r="AC918" t="s">
        <v>217</v>
      </c>
      <c r="AL918" t="s">
        <v>218</v>
      </c>
      <c r="AM918" t="s">
        <v>5765</v>
      </c>
      <c r="AN918" t="s">
        <v>6</v>
      </c>
      <c r="AO918" s="57">
        <v>46242.673530092594</v>
      </c>
      <c r="AP918" s="57">
        <v>46243.541666666664</v>
      </c>
      <c r="AR918" t="s">
        <v>219</v>
      </c>
      <c r="AS918" t="s">
        <v>631</v>
      </c>
      <c r="AT918" t="s">
        <v>231</v>
      </c>
      <c r="AU918">
        <v>20260809</v>
      </c>
      <c r="AV918" t="s">
        <v>222</v>
      </c>
      <c r="AW918" t="s">
        <v>1058</v>
      </c>
      <c r="AX918" t="s">
        <v>223</v>
      </c>
      <c r="BA918" s="57">
        <v>46243.541666666664</v>
      </c>
      <c r="BB918" t="s">
        <v>5765</v>
      </c>
      <c r="BC918">
        <v>2026</v>
      </c>
      <c r="BD918">
        <v>8</v>
      </c>
      <c r="BE918">
        <v>9</v>
      </c>
      <c r="BF918" s="6">
        <f t="shared" si="42"/>
        <v>46243</v>
      </c>
      <c r="BG918">
        <f t="shared" si="43"/>
        <v>-0.54166666666424135</v>
      </c>
      <c r="BH918" t="str">
        <f t="shared" si="44"/>
        <v>COMPLY</v>
      </c>
      <c r="BI918" t="str">
        <f>VLOOKUP(H918,Sheet2!$A$1:$B$270,2,FALSE)</f>
        <v>SURABAYA SELATAN</v>
      </c>
    </row>
    <row r="919" spans="1:61">
      <c r="A919">
        <v>918</v>
      </c>
      <c r="B919">
        <v>1002507969</v>
      </c>
      <c r="C919">
        <v>3</v>
      </c>
      <c r="D919" t="s">
        <v>59</v>
      </c>
      <c r="E919">
        <v>4</v>
      </c>
      <c r="F919" t="s">
        <v>243</v>
      </c>
      <c r="G919" t="s">
        <v>924</v>
      </c>
      <c r="H919" t="s">
        <v>990</v>
      </c>
      <c r="I919" t="s">
        <v>213</v>
      </c>
      <c r="J919" t="s">
        <v>214</v>
      </c>
      <c r="K919" t="s">
        <v>149</v>
      </c>
      <c r="L919" t="s">
        <v>215</v>
      </c>
      <c r="M919" t="s">
        <v>76</v>
      </c>
      <c r="N919" t="s">
        <v>216</v>
      </c>
      <c r="O919" s="57">
        <v>46238.505509259259</v>
      </c>
      <c r="P919" s="57">
        <v>46239.925115740742</v>
      </c>
      <c r="Q919">
        <v>69358215</v>
      </c>
      <c r="S919">
        <v>142138510520</v>
      </c>
      <c r="T919" t="s">
        <v>3530</v>
      </c>
      <c r="U919" t="s">
        <v>3531</v>
      </c>
      <c r="V919" t="s">
        <v>3532</v>
      </c>
      <c r="Z919">
        <v>110.03760370000001</v>
      </c>
      <c r="AA919">
        <v>-7.6728223</v>
      </c>
      <c r="AB919" t="s">
        <v>3533</v>
      </c>
      <c r="AC919" t="s">
        <v>237</v>
      </c>
      <c r="AL919" t="s">
        <v>218</v>
      </c>
      <c r="AM919" t="s">
        <v>3534</v>
      </c>
      <c r="AN919" t="s">
        <v>6</v>
      </c>
      <c r="AO919" s="57">
        <v>46120.506863425922</v>
      </c>
      <c r="AP919" s="57">
        <v>46242.625</v>
      </c>
      <c r="AR919" t="s">
        <v>219</v>
      </c>
      <c r="AS919" t="s">
        <v>220</v>
      </c>
      <c r="AT919" t="s">
        <v>231</v>
      </c>
      <c r="AU919">
        <v>20260805</v>
      </c>
      <c r="AV919" t="s">
        <v>222</v>
      </c>
      <c r="AW919" t="s">
        <v>1073</v>
      </c>
      <c r="AX919" t="s">
        <v>223</v>
      </c>
      <c r="BA919" s="57">
        <v>46242.625</v>
      </c>
      <c r="BB919" t="s">
        <v>3534</v>
      </c>
      <c r="BC919">
        <v>2026</v>
      </c>
      <c r="BD919">
        <v>8</v>
      </c>
      <c r="BE919">
        <v>5</v>
      </c>
      <c r="BF919" s="6">
        <f t="shared" si="42"/>
        <v>46239</v>
      </c>
      <c r="BG919">
        <f t="shared" si="43"/>
        <v>-3.625</v>
      </c>
      <c r="BH919" t="str">
        <f t="shared" si="44"/>
        <v>COMPLY</v>
      </c>
      <c r="BI919" t="e">
        <f>VLOOKUP(H919,Sheet2!$A$1:$B$270,2,FALSE)</f>
        <v>#N/A</v>
      </c>
    </row>
    <row r="920" spans="1:61">
      <c r="A920">
        <v>919</v>
      </c>
      <c r="B920">
        <v>1002514175</v>
      </c>
      <c r="C920">
        <v>3</v>
      </c>
      <c r="D920" t="s">
        <v>49</v>
      </c>
      <c r="E920">
        <v>4</v>
      </c>
      <c r="F920" t="s">
        <v>253</v>
      </c>
      <c r="G920" t="s">
        <v>969</v>
      </c>
      <c r="H920" t="s">
        <v>970</v>
      </c>
      <c r="I920" t="s">
        <v>213</v>
      </c>
      <c r="J920" t="s">
        <v>214</v>
      </c>
      <c r="K920" t="s">
        <v>149</v>
      </c>
      <c r="M920" t="s">
        <v>76</v>
      </c>
      <c r="N920" t="s">
        <v>216</v>
      </c>
      <c r="O920" s="57">
        <v>46241.447754629633</v>
      </c>
      <c r="P920" s="57">
        <v>46241.560277777775</v>
      </c>
      <c r="Q920">
        <v>69359727</v>
      </c>
      <c r="S920">
        <v>142212126674</v>
      </c>
      <c r="T920" t="s">
        <v>3334</v>
      </c>
      <c r="U920" t="s">
        <v>5766</v>
      </c>
      <c r="V920" t="s">
        <v>5767</v>
      </c>
      <c r="Z920">
        <v>109.13801279</v>
      </c>
      <c r="AA920">
        <v>-6.8723656599999998</v>
      </c>
      <c r="AB920" t="s">
        <v>3337</v>
      </c>
      <c r="AC920" t="s">
        <v>292</v>
      </c>
      <c r="AL920" t="s">
        <v>218</v>
      </c>
      <c r="AM920" t="s">
        <v>5768</v>
      </c>
      <c r="AN920" t="s">
        <v>6</v>
      </c>
      <c r="AO920" s="57">
        <v>46211.455092592594</v>
      </c>
      <c r="AR920" t="s">
        <v>219</v>
      </c>
      <c r="AS920" t="s">
        <v>220</v>
      </c>
      <c r="AT920" t="s">
        <v>231</v>
      </c>
      <c r="AU920">
        <v>20260807</v>
      </c>
      <c r="AV920" t="s">
        <v>222</v>
      </c>
      <c r="AW920" t="s">
        <v>947</v>
      </c>
      <c r="AX920" t="s">
        <v>223</v>
      </c>
      <c r="BA920" s="57">
        <v>46241.291666666664</v>
      </c>
      <c r="BB920" t="s">
        <v>5768</v>
      </c>
      <c r="BC920">
        <v>2026</v>
      </c>
      <c r="BD920">
        <v>8</v>
      </c>
      <c r="BE920">
        <v>7</v>
      </c>
      <c r="BF920" s="6">
        <f t="shared" si="42"/>
        <v>46241</v>
      </c>
      <c r="BG920">
        <f t="shared" si="43"/>
        <v>-0.29166666666424135</v>
      </c>
      <c r="BH920" t="str">
        <f t="shared" si="44"/>
        <v>COMPLY</v>
      </c>
      <c r="BI920" t="e">
        <f>VLOOKUP(H920,Sheet2!$A$1:$B$270,2,FALSE)</f>
        <v>#N/A</v>
      </c>
    </row>
    <row r="921" spans="1:61">
      <c r="A921">
        <v>920</v>
      </c>
      <c r="B921">
        <v>1002511221</v>
      </c>
      <c r="C921">
        <v>3</v>
      </c>
      <c r="D921" t="s">
        <v>55</v>
      </c>
      <c r="E921">
        <v>5</v>
      </c>
      <c r="F921" t="s">
        <v>267</v>
      </c>
      <c r="G921" t="s">
        <v>128</v>
      </c>
      <c r="H921" t="s">
        <v>388</v>
      </c>
      <c r="I921" t="s">
        <v>213</v>
      </c>
      <c r="J921" t="s">
        <v>214</v>
      </c>
      <c r="K921" t="s">
        <v>149</v>
      </c>
      <c r="L921" t="s">
        <v>215</v>
      </c>
      <c r="M921" t="s">
        <v>76</v>
      </c>
      <c r="N921" t="s">
        <v>216</v>
      </c>
      <c r="O921" s="57">
        <v>46239.707604166666</v>
      </c>
      <c r="P921" s="57">
        <v>46240.656087962961</v>
      </c>
      <c r="Q921">
        <v>69359428</v>
      </c>
      <c r="S921">
        <v>152409278319</v>
      </c>
      <c r="T921" t="s">
        <v>3535</v>
      </c>
      <c r="U921" t="s">
        <v>2914</v>
      </c>
      <c r="V921" t="s">
        <v>3536</v>
      </c>
      <c r="Z921">
        <v>112.6905166</v>
      </c>
      <c r="AA921">
        <v>-7.2803180000000003</v>
      </c>
      <c r="AB921" t="s">
        <v>3537</v>
      </c>
      <c r="AC921" t="s">
        <v>237</v>
      </c>
      <c r="AL921" t="s">
        <v>218</v>
      </c>
      <c r="AM921" t="s">
        <v>3538</v>
      </c>
      <c r="AN921" t="s">
        <v>6</v>
      </c>
      <c r="AO921" s="57">
        <v>46150.715601851851</v>
      </c>
      <c r="AP921" s="57">
        <v>46240.541666666664</v>
      </c>
      <c r="AR921" t="s">
        <v>219</v>
      </c>
      <c r="AS921" t="s">
        <v>128</v>
      </c>
      <c r="AT921" t="s">
        <v>231</v>
      </c>
      <c r="AU921">
        <v>20260806</v>
      </c>
      <c r="AV921" t="s">
        <v>222</v>
      </c>
      <c r="AW921" t="s">
        <v>1064</v>
      </c>
      <c r="AX921" t="s">
        <v>223</v>
      </c>
      <c r="BA921" s="57">
        <v>46240.541666666664</v>
      </c>
      <c r="BB921" t="s">
        <v>3538</v>
      </c>
      <c r="BC921">
        <v>2026</v>
      </c>
      <c r="BD921">
        <v>8</v>
      </c>
      <c r="BE921">
        <v>6</v>
      </c>
      <c r="BF921" s="6">
        <f t="shared" si="42"/>
        <v>46240</v>
      </c>
      <c r="BG921">
        <f t="shared" si="43"/>
        <v>-0.54166666666424135</v>
      </c>
      <c r="BH921" t="str">
        <f t="shared" si="44"/>
        <v>COMPLY</v>
      </c>
      <c r="BI921" t="str">
        <f>VLOOKUP(H921,Sheet2!$A$1:$B$270,2,FALSE)</f>
        <v>SURABAYA UTARA</v>
      </c>
    </row>
    <row r="922" spans="1:61">
      <c r="A922">
        <v>921</v>
      </c>
      <c r="B922">
        <v>1002507376</v>
      </c>
      <c r="C922">
        <v>3</v>
      </c>
      <c r="D922" t="s">
        <v>42</v>
      </c>
      <c r="E922">
        <v>5</v>
      </c>
      <c r="F922" t="s">
        <v>233</v>
      </c>
      <c r="G922" t="s">
        <v>101</v>
      </c>
      <c r="H922" t="s">
        <v>264</v>
      </c>
      <c r="I922" t="s">
        <v>213</v>
      </c>
      <c r="J922" t="s">
        <v>214</v>
      </c>
      <c r="K922" t="s">
        <v>149</v>
      </c>
      <c r="M922" t="s">
        <v>76</v>
      </c>
      <c r="N922" t="s">
        <v>216</v>
      </c>
      <c r="O922" s="57">
        <v>46238.435671296298</v>
      </c>
      <c r="P922" s="57">
        <v>46240.675694444442</v>
      </c>
      <c r="Q922">
        <v>69358055</v>
      </c>
      <c r="S922">
        <v>152316231880</v>
      </c>
      <c r="T922" t="s">
        <v>3539</v>
      </c>
      <c r="U922" t="s">
        <v>3540</v>
      </c>
      <c r="V922" t="s">
        <v>3541</v>
      </c>
      <c r="Z922">
        <v>112.70062</v>
      </c>
      <c r="AA922">
        <v>-7.4406451999999996</v>
      </c>
      <c r="AB922" t="s">
        <v>3542</v>
      </c>
      <c r="AC922" t="s">
        <v>230</v>
      </c>
      <c r="AL922" t="s">
        <v>218</v>
      </c>
      <c r="AM922" t="s">
        <v>3543</v>
      </c>
      <c r="AN922" t="s">
        <v>6</v>
      </c>
      <c r="AO922" s="57">
        <v>46120.444444444445</v>
      </c>
      <c r="AP922" s="57">
        <v>46240.333333333336</v>
      </c>
      <c r="AR922" t="s">
        <v>219</v>
      </c>
      <c r="AS922" t="s">
        <v>233</v>
      </c>
      <c r="AT922" t="s">
        <v>576</v>
      </c>
      <c r="AU922">
        <v>20260806</v>
      </c>
      <c r="AV922" t="s">
        <v>222</v>
      </c>
      <c r="AW922" t="s">
        <v>1119</v>
      </c>
      <c r="AX922" t="s">
        <v>223</v>
      </c>
      <c r="BA922" s="57">
        <v>46240.333333333336</v>
      </c>
      <c r="BB922" t="s">
        <v>3543</v>
      </c>
      <c r="BC922">
        <v>2026</v>
      </c>
      <c r="BD922">
        <v>8</v>
      </c>
      <c r="BE922">
        <v>6</v>
      </c>
      <c r="BF922" s="6">
        <f t="shared" si="42"/>
        <v>46240</v>
      </c>
      <c r="BG922">
        <f t="shared" si="43"/>
        <v>-0.33333333333575865</v>
      </c>
      <c r="BH922" t="str">
        <f t="shared" si="44"/>
        <v>COMPLY</v>
      </c>
      <c r="BI922" t="str">
        <f>VLOOKUP(H922,Sheet2!$A$1:$B$270,2,FALSE)</f>
        <v>SIDOARJO</v>
      </c>
    </row>
    <row r="923" spans="1:61">
      <c r="A923">
        <v>922</v>
      </c>
      <c r="B923">
        <v>1002507748</v>
      </c>
      <c r="C923">
        <v>3</v>
      </c>
      <c r="D923" t="s">
        <v>38</v>
      </c>
      <c r="E923">
        <v>5</v>
      </c>
      <c r="F923" t="s">
        <v>251</v>
      </c>
      <c r="G923" t="s">
        <v>91</v>
      </c>
      <c r="H923" t="s">
        <v>448</v>
      </c>
      <c r="I923" t="s">
        <v>213</v>
      </c>
      <c r="J923" t="s">
        <v>214</v>
      </c>
      <c r="K923" t="s">
        <v>149</v>
      </c>
      <c r="L923" t="s">
        <v>215</v>
      </c>
      <c r="M923" t="s">
        <v>76</v>
      </c>
      <c r="N923" t="s">
        <v>216</v>
      </c>
      <c r="O923" s="57">
        <v>46238.476354166669</v>
      </c>
      <c r="P923" s="57">
        <v>46238.657916666663</v>
      </c>
      <c r="Q923">
        <v>69358154</v>
      </c>
      <c r="S923">
        <v>152708209566</v>
      </c>
      <c r="T923" t="s">
        <v>3544</v>
      </c>
      <c r="U923" t="s">
        <v>3545</v>
      </c>
      <c r="V923" t="s">
        <v>3546</v>
      </c>
      <c r="Z923">
        <v>112.6346786</v>
      </c>
      <c r="AA923">
        <v>-8.0158488000000006</v>
      </c>
      <c r="AB923" t="s">
        <v>3547</v>
      </c>
      <c r="AC923" t="s">
        <v>237</v>
      </c>
      <c r="AL923" t="s">
        <v>218</v>
      </c>
      <c r="AM923" t="s">
        <v>3548</v>
      </c>
      <c r="AN923" t="s">
        <v>6</v>
      </c>
      <c r="AO923" s="57">
        <v>46120.48636574074</v>
      </c>
      <c r="AP923" s="57">
        <v>46239.541666666664</v>
      </c>
      <c r="AR923" t="s">
        <v>219</v>
      </c>
      <c r="AS923" t="s">
        <v>642</v>
      </c>
      <c r="AT923" t="s">
        <v>231</v>
      </c>
      <c r="AU923">
        <v>20260804</v>
      </c>
      <c r="AV923" t="s">
        <v>222</v>
      </c>
      <c r="AW923" t="s">
        <v>1056</v>
      </c>
      <c r="AX923" t="s">
        <v>223</v>
      </c>
      <c r="BA923" s="57">
        <v>46239.541666666664</v>
      </c>
      <c r="BB923" t="s">
        <v>3548</v>
      </c>
      <c r="BC923">
        <v>2026</v>
      </c>
      <c r="BD923">
        <v>8</v>
      </c>
      <c r="BE923">
        <v>4</v>
      </c>
      <c r="BF923" s="6">
        <f t="shared" si="42"/>
        <v>46238</v>
      </c>
      <c r="BG923">
        <f t="shared" si="43"/>
        <v>-1.5416666666642413</v>
      </c>
      <c r="BH923" t="str">
        <f t="shared" si="44"/>
        <v>COMPLY</v>
      </c>
      <c r="BI923" t="str">
        <f>VLOOKUP(H923,Sheet2!$A$1:$B$270,2,FALSE)</f>
        <v>MALANG</v>
      </c>
    </row>
    <row r="924" spans="1:61">
      <c r="A924">
        <v>923</v>
      </c>
      <c r="B924">
        <v>1002515608</v>
      </c>
      <c r="C924">
        <v>3</v>
      </c>
      <c r="D924" t="s">
        <v>55</v>
      </c>
      <c r="E924">
        <v>5</v>
      </c>
      <c r="F924" t="s">
        <v>228</v>
      </c>
      <c r="G924" t="s">
        <v>121</v>
      </c>
      <c r="H924" t="s">
        <v>286</v>
      </c>
      <c r="I924" t="s">
        <v>213</v>
      </c>
      <c r="J924" t="s">
        <v>214</v>
      </c>
      <c r="K924" t="s">
        <v>149</v>
      </c>
      <c r="M924" t="s">
        <v>76</v>
      </c>
      <c r="N924" t="s">
        <v>216</v>
      </c>
      <c r="O924" s="57">
        <v>46242.372337962966</v>
      </c>
      <c r="P924" s="57">
        <v>46242.463206018518</v>
      </c>
      <c r="Q924">
        <v>69355678</v>
      </c>
      <c r="S924">
        <v>152437905585</v>
      </c>
      <c r="T924" t="s">
        <v>5769</v>
      </c>
      <c r="U924" t="s">
        <v>5770</v>
      </c>
      <c r="V924" t="s">
        <v>5771</v>
      </c>
      <c r="Z924">
        <v>113.275350225975</v>
      </c>
      <c r="AA924">
        <v>-7.0636142160270099</v>
      </c>
      <c r="AB924" t="s">
        <v>5772</v>
      </c>
      <c r="AC924" t="s">
        <v>230</v>
      </c>
      <c r="AL924" t="s">
        <v>218</v>
      </c>
      <c r="AM924" t="s">
        <v>5773</v>
      </c>
      <c r="AN924" t="s">
        <v>6</v>
      </c>
      <c r="AO924" s="57">
        <v>46242.38208333333</v>
      </c>
      <c r="AR924" t="s">
        <v>219</v>
      </c>
      <c r="AS924" t="s">
        <v>220</v>
      </c>
      <c r="AT924" t="s">
        <v>221</v>
      </c>
      <c r="AU924">
        <v>20260808</v>
      </c>
      <c r="AV924" t="s">
        <v>222</v>
      </c>
      <c r="AW924" t="s">
        <v>657</v>
      </c>
      <c r="AX924" t="s">
        <v>223</v>
      </c>
      <c r="BA924" s="57">
        <v>46242.291666666664</v>
      </c>
      <c r="BB924" t="s">
        <v>5773</v>
      </c>
      <c r="BC924">
        <v>2026</v>
      </c>
      <c r="BD924">
        <v>8</v>
      </c>
      <c r="BE924">
        <v>8</v>
      </c>
      <c r="BF924" s="6">
        <f t="shared" si="42"/>
        <v>46242</v>
      </c>
      <c r="BG924">
        <f t="shared" si="43"/>
        <v>-0.29166666666424135</v>
      </c>
      <c r="BH924" t="str">
        <f t="shared" si="44"/>
        <v>COMPLY</v>
      </c>
      <c r="BI924" t="str">
        <f>VLOOKUP(H924,Sheet2!$A$1:$B$270,2,FALSE)</f>
        <v>MADURA</v>
      </c>
    </row>
    <row r="925" spans="1:61">
      <c r="A925">
        <v>924</v>
      </c>
      <c r="B925">
        <v>1002511215</v>
      </c>
      <c r="C925">
        <v>3</v>
      </c>
      <c r="D925" t="s">
        <v>49</v>
      </c>
      <c r="E925">
        <v>4</v>
      </c>
      <c r="F925" t="s">
        <v>247</v>
      </c>
      <c r="G925" t="s">
        <v>248</v>
      </c>
      <c r="H925" t="s">
        <v>1013</v>
      </c>
      <c r="I925" t="s">
        <v>213</v>
      </c>
      <c r="J925" t="s">
        <v>214</v>
      </c>
      <c r="K925" t="s">
        <v>149</v>
      </c>
      <c r="L925" t="s">
        <v>215</v>
      </c>
      <c r="M925" t="s">
        <v>582</v>
      </c>
      <c r="N925" t="s">
        <v>216</v>
      </c>
      <c r="O925" s="57">
        <v>46239.705509259256</v>
      </c>
      <c r="P925" s="57">
        <v>46241.6953587963</v>
      </c>
      <c r="Q925">
        <v>69359416</v>
      </c>
      <c r="S925">
        <v>146422108928</v>
      </c>
      <c r="T925" t="s">
        <v>3549</v>
      </c>
      <c r="U925" t="s">
        <v>3550</v>
      </c>
      <c r="V925" t="s">
        <v>3551</v>
      </c>
      <c r="Z925">
        <v>110.432676</v>
      </c>
      <c r="AA925">
        <v>-7.0021639999999996</v>
      </c>
      <c r="AB925" t="s">
        <v>3552</v>
      </c>
      <c r="AC925" t="s">
        <v>237</v>
      </c>
      <c r="AL925" t="s">
        <v>218</v>
      </c>
      <c r="AM925" t="s">
        <v>3553</v>
      </c>
      <c r="AN925" t="s">
        <v>6</v>
      </c>
      <c r="AO925" s="57">
        <v>46150.715601851851</v>
      </c>
      <c r="AP925" s="57">
        <v>46240.541666666664</v>
      </c>
      <c r="AR925" t="s">
        <v>14</v>
      </c>
      <c r="AS925" t="s">
        <v>220</v>
      </c>
      <c r="AT925" t="s">
        <v>231</v>
      </c>
      <c r="AV925" t="s">
        <v>5774</v>
      </c>
      <c r="AW925" t="s">
        <v>1044</v>
      </c>
      <c r="AX925" t="s">
        <v>223</v>
      </c>
      <c r="BA925" s="57">
        <v>46240.541666666664</v>
      </c>
      <c r="BB925" t="s">
        <v>3553</v>
      </c>
      <c r="BF925" s="6" t="e">
        <f t="shared" si="42"/>
        <v>#NUM!</v>
      </c>
      <c r="BG925" t="e">
        <f t="shared" si="43"/>
        <v>#NUM!</v>
      </c>
      <c r="BH925" t="e">
        <f t="shared" si="44"/>
        <v>#NUM!</v>
      </c>
      <c r="BI925" t="e">
        <f>VLOOKUP(H925,Sheet2!$A$1:$B$270,2,FALSE)</f>
        <v>#N/A</v>
      </c>
    </row>
    <row r="926" spans="1:61">
      <c r="A926">
        <v>925</v>
      </c>
      <c r="B926">
        <v>1002512141</v>
      </c>
      <c r="C926">
        <v>3</v>
      </c>
      <c r="D926" t="s">
        <v>55</v>
      </c>
      <c r="E926">
        <v>5</v>
      </c>
      <c r="F926" t="s">
        <v>315</v>
      </c>
      <c r="G926" t="s">
        <v>124</v>
      </c>
      <c r="H926" t="s">
        <v>399</v>
      </c>
      <c r="I926" t="s">
        <v>213</v>
      </c>
      <c r="J926" t="s">
        <v>214</v>
      </c>
      <c r="K926" t="s">
        <v>149</v>
      </c>
      <c r="M926" t="s">
        <v>76</v>
      </c>
      <c r="N926" t="s">
        <v>622</v>
      </c>
      <c r="O926" s="57">
        <v>46240.493252314816</v>
      </c>
      <c r="P926" s="57">
        <v>46241.675092592595</v>
      </c>
      <c r="Q926">
        <v>69359876</v>
      </c>
      <c r="R926">
        <v>3135940016</v>
      </c>
      <c r="S926">
        <v>152302236649</v>
      </c>
      <c r="T926" t="s">
        <v>3554</v>
      </c>
      <c r="U926" t="s">
        <v>3555</v>
      </c>
      <c r="V926" t="s">
        <v>3556</v>
      </c>
      <c r="Z926">
        <v>112.7682696</v>
      </c>
      <c r="AA926">
        <v>-7.3534416</v>
      </c>
      <c r="AB926" t="s">
        <v>3557</v>
      </c>
      <c r="AC926" t="s">
        <v>292</v>
      </c>
      <c r="AL926" t="s">
        <v>218</v>
      </c>
      <c r="AM926" t="s">
        <v>3558</v>
      </c>
      <c r="AN926" t="s">
        <v>6</v>
      </c>
      <c r="AO926" s="57">
        <v>46181.496516203704</v>
      </c>
      <c r="AP926" s="57">
        <v>46241.541666666664</v>
      </c>
      <c r="AR926" t="s">
        <v>219</v>
      </c>
      <c r="AS926" t="s">
        <v>631</v>
      </c>
      <c r="AT926" t="s">
        <v>231</v>
      </c>
      <c r="AU926">
        <v>20260807</v>
      </c>
      <c r="AV926" t="s">
        <v>222</v>
      </c>
      <c r="AW926" t="s">
        <v>630</v>
      </c>
      <c r="AX926" t="s">
        <v>223</v>
      </c>
      <c r="BA926" s="57">
        <v>46241.541666666664</v>
      </c>
      <c r="BB926" t="s">
        <v>3558</v>
      </c>
      <c r="BC926">
        <v>2026</v>
      </c>
      <c r="BD926">
        <v>8</v>
      </c>
      <c r="BE926">
        <v>7</v>
      </c>
      <c r="BF926" s="6">
        <f t="shared" si="42"/>
        <v>46241</v>
      </c>
      <c r="BG926">
        <f t="shared" si="43"/>
        <v>-0.54166666666424135</v>
      </c>
      <c r="BH926" t="str">
        <f t="shared" si="44"/>
        <v>COMPLY</v>
      </c>
      <c r="BI926" t="str">
        <f>VLOOKUP(H926,Sheet2!$A$1:$B$270,2,FALSE)</f>
        <v>SURABAYA SELATAN</v>
      </c>
    </row>
    <row r="927" spans="1:61">
      <c r="A927">
        <v>926</v>
      </c>
      <c r="B927">
        <v>1002510110</v>
      </c>
      <c r="C927">
        <v>3</v>
      </c>
      <c r="D927" t="s">
        <v>38</v>
      </c>
      <c r="E927">
        <v>5</v>
      </c>
      <c r="F927" t="s">
        <v>92</v>
      </c>
      <c r="G927" t="s">
        <v>89</v>
      </c>
      <c r="H927" t="s">
        <v>411</v>
      </c>
      <c r="I927" t="s">
        <v>213</v>
      </c>
      <c r="J927" t="s">
        <v>214</v>
      </c>
      <c r="K927" t="s">
        <v>149</v>
      </c>
      <c r="L927" t="s">
        <v>215</v>
      </c>
      <c r="M927" t="s">
        <v>76</v>
      </c>
      <c r="N927" t="s">
        <v>216</v>
      </c>
      <c r="O927" s="57">
        <v>46239.459675925929</v>
      </c>
      <c r="P927" s="57">
        <v>46239.872673611113</v>
      </c>
      <c r="Q927">
        <v>69358947</v>
      </c>
      <c r="S927">
        <v>152609258525</v>
      </c>
      <c r="T927" t="s">
        <v>3559</v>
      </c>
      <c r="U927" t="s">
        <v>3560</v>
      </c>
      <c r="V927" t="s">
        <v>3561</v>
      </c>
      <c r="Z927">
        <v>111.764422</v>
      </c>
      <c r="AA927">
        <v>-7.2351890000000001</v>
      </c>
      <c r="AB927" t="s">
        <v>3562</v>
      </c>
      <c r="AC927" t="s">
        <v>237</v>
      </c>
      <c r="AL927" t="s">
        <v>218</v>
      </c>
      <c r="AM927" t="s">
        <v>3563</v>
      </c>
      <c r="AN927" t="s">
        <v>6</v>
      </c>
      <c r="AO927" s="57">
        <v>46150.475636574076</v>
      </c>
      <c r="AP927" s="57">
        <v>46240.333333333336</v>
      </c>
      <c r="AR927" t="s">
        <v>219</v>
      </c>
      <c r="AS927" t="s">
        <v>220</v>
      </c>
      <c r="AT927" t="s">
        <v>231</v>
      </c>
      <c r="AU927">
        <v>20260805</v>
      </c>
      <c r="AV927" t="s">
        <v>222</v>
      </c>
      <c r="AW927" t="s">
        <v>1056</v>
      </c>
      <c r="AX927" t="s">
        <v>223</v>
      </c>
      <c r="BA927" s="57">
        <v>46240.333333333336</v>
      </c>
      <c r="BB927" t="s">
        <v>3563</v>
      </c>
      <c r="BC927">
        <v>2026</v>
      </c>
      <c r="BD927">
        <v>8</v>
      </c>
      <c r="BE927">
        <v>5</v>
      </c>
      <c r="BF927" s="6">
        <f t="shared" si="42"/>
        <v>46239</v>
      </c>
      <c r="BG927">
        <f t="shared" si="43"/>
        <v>-1.3333333333357587</v>
      </c>
      <c r="BH927" t="str">
        <f t="shared" si="44"/>
        <v>COMPLY</v>
      </c>
      <c r="BI927" t="str">
        <f>VLOOKUP(H927,Sheet2!$A$1:$B$270,2,FALSE)</f>
        <v>BOJONEGORO</v>
      </c>
    </row>
    <row r="928" spans="1:61">
      <c r="A928">
        <v>927</v>
      </c>
      <c r="B928">
        <v>1002504790</v>
      </c>
      <c r="C928">
        <v>3</v>
      </c>
      <c r="D928" t="s">
        <v>49</v>
      </c>
      <c r="E928">
        <v>4</v>
      </c>
      <c r="F928" t="s">
        <v>253</v>
      </c>
      <c r="G928" t="s">
        <v>256</v>
      </c>
      <c r="H928" t="s">
        <v>911</v>
      </c>
      <c r="I928" t="s">
        <v>213</v>
      </c>
      <c r="J928" t="s">
        <v>214</v>
      </c>
      <c r="K928" t="s">
        <v>149</v>
      </c>
      <c r="L928" t="s">
        <v>215</v>
      </c>
      <c r="M928" t="s">
        <v>76</v>
      </c>
      <c r="N928" t="s">
        <v>216</v>
      </c>
      <c r="O928" s="57">
        <v>46235.668726851851</v>
      </c>
      <c r="P928" s="57">
        <v>46236.532650462963</v>
      </c>
      <c r="Q928">
        <v>69356834</v>
      </c>
      <c r="S928">
        <v>142206131293</v>
      </c>
      <c r="T928" t="s">
        <v>3564</v>
      </c>
      <c r="U928" t="s">
        <v>3565</v>
      </c>
      <c r="V928" t="s">
        <v>3566</v>
      </c>
      <c r="Z928">
        <v>109.07125000000001</v>
      </c>
      <c r="AA928">
        <v>-7.1726700000000001</v>
      </c>
      <c r="AB928" t="s">
        <v>3567</v>
      </c>
      <c r="AC928" t="s">
        <v>237</v>
      </c>
      <c r="AL928" t="s">
        <v>218</v>
      </c>
      <c r="AM928" t="s">
        <v>3568</v>
      </c>
      <c r="AN928" t="s">
        <v>6</v>
      </c>
      <c r="AO928" s="57">
        <v>46030.673495370371</v>
      </c>
      <c r="AP928" s="57">
        <v>46236.541666666664</v>
      </c>
      <c r="AR928" t="s">
        <v>219</v>
      </c>
      <c r="AS928" t="s">
        <v>220</v>
      </c>
      <c r="AT928" t="s">
        <v>231</v>
      </c>
      <c r="AU928">
        <v>20260802</v>
      </c>
      <c r="AV928" t="s">
        <v>222</v>
      </c>
      <c r="AW928" t="s">
        <v>1061</v>
      </c>
      <c r="AX928" t="s">
        <v>223</v>
      </c>
      <c r="BA928" s="57">
        <v>46236.541666666664</v>
      </c>
      <c r="BB928" t="s">
        <v>3568</v>
      </c>
      <c r="BC928">
        <v>2026</v>
      </c>
      <c r="BD928">
        <v>8</v>
      </c>
      <c r="BE928">
        <v>2</v>
      </c>
      <c r="BF928" s="6">
        <f t="shared" si="42"/>
        <v>46236</v>
      </c>
      <c r="BG928">
        <f t="shared" si="43"/>
        <v>-0.54166666666424135</v>
      </c>
      <c r="BH928" t="str">
        <f t="shared" si="44"/>
        <v>COMPLY</v>
      </c>
      <c r="BI928" t="e">
        <f>VLOOKUP(H928,Sheet2!$A$1:$B$270,2,FALSE)</f>
        <v>#N/A</v>
      </c>
    </row>
    <row r="929" spans="1:61">
      <c r="A929">
        <v>928</v>
      </c>
      <c r="B929">
        <v>1002515872</v>
      </c>
      <c r="C929">
        <v>3</v>
      </c>
      <c r="D929" t="s">
        <v>38</v>
      </c>
      <c r="E929">
        <v>5</v>
      </c>
      <c r="F929" t="s">
        <v>92</v>
      </c>
      <c r="G929" t="s">
        <v>97</v>
      </c>
      <c r="H929" t="s">
        <v>402</v>
      </c>
      <c r="I929" t="s">
        <v>213</v>
      </c>
      <c r="J929" t="s">
        <v>214</v>
      </c>
      <c r="K929" t="s">
        <v>149</v>
      </c>
      <c r="M929" t="s">
        <v>76</v>
      </c>
      <c r="N929" t="s">
        <v>216</v>
      </c>
      <c r="O929" s="57">
        <v>46242.517546296294</v>
      </c>
      <c r="P929" s="57">
        <v>46242.771608796298</v>
      </c>
      <c r="Q929">
        <v>69358013</v>
      </c>
      <c r="S929">
        <v>152645204490</v>
      </c>
      <c r="T929" t="s">
        <v>2445</v>
      </c>
      <c r="U929" t="s">
        <v>5775</v>
      </c>
      <c r="V929" t="s">
        <v>5776</v>
      </c>
      <c r="Z929">
        <v>111.721199</v>
      </c>
      <c r="AA929">
        <v>-7.0123540000000002</v>
      </c>
      <c r="AB929" t="s">
        <v>2448</v>
      </c>
      <c r="AC929" t="s">
        <v>230</v>
      </c>
      <c r="AL929" t="s">
        <v>218</v>
      </c>
      <c r="AM929" t="s">
        <v>5777</v>
      </c>
      <c r="AN929" t="s">
        <v>6</v>
      </c>
      <c r="AO929" s="57">
        <v>46242.527673611112</v>
      </c>
      <c r="AR929" t="s">
        <v>219</v>
      </c>
      <c r="AS929" t="s">
        <v>927</v>
      </c>
      <c r="AT929" t="s">
        <v>231</v>
      </c>
      <c r="AU929">
        <v>20260808</v>
      </c>
      <c r="AV929" t="s">
        <v>222</v>
      </c>
      <c r="AW929" t="s">
        <v>601</v>
      </c>
      <c r="AX929" t="s">
        <v>223</v>
      </c>
      <c r="BA929" s="57">
        <v>46242.291666666664</v>
      </c>
      <c r="BB929" t="s">
        <v>5777</v>
      </c>
      <c r="BC929">
        <v>2026</v>
      </c>
      <c r="BD929">
        <v>8</v>
      </c>
      <c r="BE929">
        <v>8</v>
      </c>
      <c r="BF929" s="6">
        <f t="shared" si="42"/>
        <v>46242</v>
      </c>
      <c r="BG929">
        <f t="shared" si="43"/>
        <v>-0.29166666666424135</v>
      </c>
      <c r="BH929" t="str">
        <f t="shared" si="44"/>
        <v>COMPLY</v>
      </c>
      <c r="BI929" t="str">
        <f>VLOOKUP(H929,Sheet2!$A$1:$B$270,2,FALSE)</f>
        <v>BOJONEGORO</v>
      </c>
    </row>
    <row r="930" spans="1:61">
      <c r="A930">
        <v>929</v>
      </c>
      <c r="B930">
        <v>1002511617</v>
      </c>
      <c r="C930">
        <v>3</v>
      </c>
      <c r="D930" t="s">
        <v>55</v>
      </c>
      <c r="E930">
        <v>5</v>
      </c>
      <c r="F930" t="s">
        <v>228</v>
      </c>
      <c r="G930" t="s">
        <v>121</v>
      </c>
      <c r="H930" t="s">
        <v>456</v>
      </c>
      <c r="I930" t="s">
        <v>213</v>
      </c>
      <c r="J930" t="s">
        <v>214</v>
      </c>
      <c r="K930" t="s">
        <v>149</v>
      </c>
      <c r="M930" t="s">
        <v>225</v>
      </c>
      <c r="N930" t="s">
        <v>216</v>
      </c>
      <c r="O930" s="57">
        <v>46240.401273148149</v>
      </c>
      <c r="P930" s="57">
        <v>46242.338449074072</v>
      </c>
      <c r="Q930">
        <v>69359616</v>
      </c>
      <c r="S930">
        <v>152436204182</v>
      </c>
      <c r="T930" t="s">
        <v>3569</v>
      </c>
      <c r="U930" t="s">
        <v>3570</v>
      </c>
      <c r="V930" t="s">
        <v>3571</v>
      </c>
      <c r="Z930">
        <v>112.72248449999999</v>
      </c>
      <c r="AA930">
        <v>-7.1712109000000002</v>
      </c>
      <c r="AB930" t="s">
        <v>3572</v>
      </c>
      <c r="AC930" t="s">
        <v>230</v>
      </c>
      <c r="AL930" t="s">
        <v>218</v>
      </c>
      <c r="AM930" t="s">
        <v>3573</v>
      </c>
      <c r="AN930" t="s">
        <v>6</v>
      </c>
      <c r="AO930" s="57">
        <v>46181.402685185189</v>
      </c>
      <c r="AP930" s="57">
        <v>46242.333333333336</v>
      </c>
      <c r="AR930" t="s">
        <v>18</v>
      </c>
      <c r="AS930" t="s">
        <v>220</v>
      </c>
      <c r="AT930" t="s">
        <v>231</v>
      </c>
      <c r="AV930" t="s">
        <v>227</v>
      </c>
      <c r="AW930" t="s">
        <v>565</v>
      </c>
      <c r="AX930" t="s">
        <v>223</v>
      </c>
      <c r="BA930" s="57">
        <v>46242.333333333336</v>
      </c>
      <c r="BB930" t="s">
        <v>3573</v>
      </c>
      <c r="BF930" s="6" t="e">
        <f t="shared" si="42"/>
        <v>#NUM!</v>
      </c>
      <c r="BG930" t="e">
        <f t="shared" si="43"/>
        <v>#NUM!</v>
      </c>
      <c r="BH930" t="e">
        <f t="shared" si="44"/>
        <v>#NUM!</v>
      </c>
      <c r="BI930" t="str">
        <f>VLOOKUP(H930,Sheet2!$A$1:$B$270,2,FALSE)</f>
        <v>MADURA</v>
      </c>
    </row>
    <row r="931" spans="1:61">
      <c r="A931">
        <v>930</v>
      </c>
      <c r="B931">
        <v>1002518665</v>
      </c>
      <c r="C931">
        <v>3</v>
      </c>
      <c r="D931" t="s">
        <v>51</v>
      </c>
      <c r="E931">
        <v>4</v>
      </c>
      <c r="F931" t="s">
        <v>275</v>
      </c>
      <c r="G931" t="s">
        <v>275</v>
      </c>
      <c r="H931" t="s">
        <v>977</v>
      </c>
      <c r="I931" t="s">
        <v>213</v>
      </c>
      <c r="J931" t="s">
        <v>214</v>
      </c>
      <c r="K931" t="s">
        <v>149</v>
      </c>
      <c r="L931" t="s">
        <v>215</v>
      </c>
      <c r="M931" t="s">
        <v>240</v>
      </c>
      <c r="N931" t="s">
        <v>216</v>
      </c>
      <c r="O931" s="57">
        <v>46244.756215277775</v>
      </c>
      <c r="P931" s="57">
        <v>46244.756956018522</v>
      </c>
      <c r="Q931">
        <v>69362784</v>
      </c>
      <c r="S931">
        <v>141456115297</v>
      </c>
      <c r="T931" t="s">
        <v>6855</v>
      </c>
      <c r="U931" t="s">
        <v>6856</v>
      </c>
      <c r="V931" t="s">
        <v>6857</v>
      </c>
      <c r="Z931">
        <v>110.656087</v>
      </c>
      <c r="AA931">
        <v>-6.8962630000000003</v>
      </c>
      <c r="AB931" t="s">
        <v>6858</v>
      </c>
      <c r="AC931" t="s">
        <v>237</v>
      </c>
      <c r="AL931" t="s">
        <v>218</v>
      </c>
      <c r="AM931" t="s">
        <v>6859</v>
      </c>
      <c r="AN931" t="s">
        <v>6</v>
      </c>
      <c r="AO931" s="57">
        <v>46303.777662037035</v>
      </c>
      <c r="AP931" s="57">
        <v>46245.625</v>
      </c>
      <c r="AR931" t="s">
        <v>241</v>
      </c>
      <c r="AS931" t="s">
        <v>978</v>
      </c>
      <c r="AT931" t="s">
        <v>231</v>
      </c>
      <c r="AV931" t="s">
        <v>240</v>
      </c>
      <c r="AW931" t="s">
        <v>1064</v>
      </c>
      <c r="AX931" t="s">
        <v>223</v>
      </c>
      <c r="BA931" s="57">
        <v>46245.625</v>
      </c>
      <c r="BB931" t="s">
        <v>6859</v>
      </c>
      <c r="BF931" s="6" t="e">
        <f t="shared" si="42"/>
        <v>#NUM!</v>
      </c>
      <c r="BG931" t="e">
        <f t="shared" si="43"/>
        <v>#NUM!</v>
      </c>
      <c r="BH931" t="e">
        <f t="shared" si="44"/>
        <v>#NUM!</v>
      </c>
      <c r="BI931" t="e">
        <f>VLOOKUP(H931,Sheet2!$A$1:$B$270,2,FALSE)</f>
        <v>#N/A</v>
      </c>
    </row>
    <row r="932" spans="1:61">
      <c r="A932">
        <v>931</v>
      </c>
      <c r="B932">
        <v>1002516195</v>
      </c>
      <c r="C932">
        <v>3</v>
      </c>
      <c r="D932" t="s">
        <v>55</v>
      </c>
      <c r="E932">
        <v>5</v>
      </c>
      <c r="F932" t="s">
        <v>315</v>
      </c>
      <c r="G932" t="s">
        <v>126</v>
      </c>
      <c r="H932" t="s">
        <v>384</v>
      </c>
      <c r="I932" t="s">
        <v>213</v>
      </c>
      <c r="J932" t="s">
        <v>214</v>
      </c>
      <c r="K932" t="s">
        <v>149</v>
      </c>
      <c r="L932" t="s">
        <v>215</v>
      </c>
      <c r="M932" t="s">
        <v>76</v>
      </c>
      <c r="N932" t="s">
        <v>216</v>
      </c>
      <c r="O932" s="57">
        <v>46242.736770833333</v>
      </c>
      <c r="P932" s="57">
        <v>46244.772187499999</v>
      </c>
      <c r="Q932">
        <v>69361635</v>
      </c>
      <c r="S932">
        <v>152303244193</v>
      </c>
      <c r="T932" t="s">
        <v>5778</v>
      </c>
      <c r="U932" t="s">
        <v>5779</v>
      </c>
      <c r="V932" t="s">
        <v>5780</v>
      </c>
      <c r="Z932">
        <v>112.782242149114</v>
      </c>
      <c r="AA932">
        <v>-7.2968707345482402</v>
      </c>
      <c r="AB932" t="s">
        <v>5781</v>
      </c>
      <c r="AC932" t="s">
        <v>217</v>
      </c>
      <c r="AL932" t="s">
        <v>218</v>
      </c>
      <c r="AM932" t="s">
        <v>5782</v>
      </c>
      <c r="AN932" t="s">
        <v>6</v>
      </c>
      <c r="AO932" s="57">
        <v>46242.746481481481</v>
      </c>
      <c r="AP932" s="57">
        <v>46246.541666666664</v>
      </c>
      <c r="AR932" t="s">
        <v>219</v>
      </c>
      <c r="AS932" t="s">
        <v>126</v>
      </c>
      <c r="AT932" t="s">
        <v>231</v>
      </c>
      <c r="AU932">
        <v>20260810</v>
      </c>
      <c r="AV932" t="s">
        <v>222</v>
      </c>
      <c r="AW932" t="s">
        <v>1060</v>
      </c>
      <c r="AX932" t="s">
        <v>223</v>
      </c>
      <c r="BA932" s="57">
        <v>46246.541666666664</v>
      </c>
      <c r="BB932" t="s">
        <v>5782</v>
      </c>
      <c r="BC932">
        <v>2026</v>
      </c>
      <c r="BD932">
        <v>8</v>
      </c>
      <c r="BE932">
        <v>10</v>
      </c>
      <c r="BF932" s="6">
        <f t="shared" si="42"/>
        <v>46244</v>
      </c>
      <c r="BG932">
        <f t="shared" si="43"/>
        <v>-2.5416666666642413</v>
      </c>
      <c r="BH932" t="str">
        <f t="shared" si="44"/>
        <v>COMPLY</v>
      </c>
      <c r="BI932" t="str">
        <f>VLOOKUP(H932,Sheet2!$A$1:$B$270,2,FALSE)</f>
        <v>SURABAYA SELATAN</v>
      </c>
    </row>
    <row r="933" spans="1:61">
      <c r="A933">
        <v>932</v>
      </c>
      <c r="B933">
        <v>1002517958</v>
      </c>
      <c r="C933">
        <v>3</v>
      </c>
      <c r="D933" t="s">
        <v>49</v>
      </c>
      <c r="E933">
        <v>4</v>
      </c>
      <c r="F933" t="s">
        <v>253</v>
      </c>
      <c r="G933" t="s">
        <v>253</v>
      </c>
      <c r="H933" t="s">
        <v>940</v>
      </c>
      <c r="I933" t="s">
        <v>213</v>
      </c>
      <c r="J933" t="s">
        <v>214</v>
      </c>
      <c r="K933" t="s">
        <v>149</v>
      </c>
      <c r="L933" t="s">
        <v>215</v>
      </c>
      <c r="M933" t="s">
        <v>240</v>
      </c>
      <c r="N933" t="s">
        <v>216</v>
      </c>
      <c r="O933" s="57">
        <v>46244.590925925928</v>
      </c>
      <c r="P933" s="57">
        <v>46244.591678240744</v>
      </c>
      <c r="Q933">
        <v>69362545</v>
      </c>
      <c r="S933">
        <v>142202154731</v>
      </c>
      <c r="T933" t="s">
        <v>6860</v>
      </c>
      <c r="U933" t="s">
        <v>6861</v>
      </c>
      <c r="V933" t="s">
        <v>6862</v>
      </c>
      <c r="Z933">
        <v>109.6515732</v>
      </c>
      <c r="AA933">
        <v>-6.9019257999999999</v>
      </c>
      <c r="AB933" t="s">
        <v>6863</v>
      </c>
      <c r="AC933" t="s">
        <v>237</v>
      </c>
      <c r="AL933" t="s">
        <v>218</v>
      </c>
      <c r="AM933" t="s">
        <v>6353</v>
      </c>
      <c r="AN933" t="s">
        <v>6</v>
      </c>
      <c r="AO933" s="57">
        <v>46303.601122685184</v>
      </c>
      <c r="AP933" s="57">
        <v>46245.541666666664</v>
      </c>
      <c r="AR933" t="s">
        <v>241</v>
      </c>
      <c r="AS933" t="s">
        <v>220</v>
      </c>
      <c r="AT933" t="s">
        <v>231</v>
      </c>
      <c r="AV933" t="s">
        <v>240</v>
      </c>
      <c r="AW933" t="s">
        <v>1064</v>
      </c>
      <c r="AX933" t="s">
        <v>223</v>
      </c>
      <c r="BA933" s="57">
        <v>46245.541666666664</v>
      </c>
      <c r="BB933" t="s">
        <v>6353</v>
      </c>
      <c r="BF933" s="6" t="e">
        <f t="shared" si="42"/>
        <v>#NUM!</v>
      </c>
      <c r="BG933" t="e">
        <f t="shared" si="43"/>
        <v>#NUM!</v>
      </c>
      <c r="BH933" t="e">
        <f t="shared" si="44"/>
        <v>#NUM!</v>
      </c>
      <c r="BI933" t="e">
        <f>VLOOKUP(H933,Sheet2!$A$1:$B$270,2,FALSE)</f>
        <v>#N/A</v>
      </c>
    </row>
    <row r="934" spans="1:61">
      <c r="A934">
        <v>933</v>
      </c>
      <c r="B934">
        <v>1002505263</v>
      </c>
      <c r="C934">
        <v>3</v>
      </c>
      <c r="D934" t="s">
        <v>55</v>
      </c>
      <c r="E934">
        <v>5</v>
      </c>
      <c r="F934" t="s">
        <v>228</v>
      </c>
      <c r="G934" t="s">
        <v>121</v>
      </c>
      <c r="H934" t="s">
        <v>344</v>
      </c>
      <c r="I934" t="s">
        <v>213</v>
      </c>
      <c r="J934" t="s">
        <v>214</v>
      </c>
      <c r="K934" t="s">
        <v>149</v>
      </c>
      <c r="M934" t="s">
        <v>76</v>
      </c>
      <c r="N934" t="s">
        <v>216</v>
      </c>
      <c r="O934" s="57">
        <v>46236.567025462966</v>
      </c>
      <c r="P934" s="57">
        <v>46236.821412037039</v>
      </c>
      <c r="Q934">
        <v>69251063</v>
      </c>
      <c r="S934">
        <v>152434913428</v>
      </c>
      <c r="T934" t="s">
        <v>2745</v>
      </c>
      <c r="U934" t="s">
        <v>1430</v>
      </c>
      <c r="V934" t="s">
        <v>3574</v>
      </c>
      <c r="Z934">
        <v>113.207784820028</v>
      </c>
      <c r="AA934">
        <v>-7.0519537318538701</v>
      </c>
      <c r="AB934" t="s">
        <v>2747</v>
      </c>
      <c r="AC934" t="s">
        <v>230</v>
      </c>
      <c r="AL934" t="s">
        <v>218</v>
      </c>
      <c r="AM934" t="s">
        <v>2748</v>
      </c>
      <c r="AN934" t="s">
        <v>6</v>
      </c>
      <c r="AO934" s="57">
        <v>46061.569247685184</v>
      </c>
      <c r="AR934" t="s">
        <v>219</v>
      </c>
      <c r="AS934" t="s">
        <v>345</v>
      </c>
      <c r="AT934" t="s">
        <v>221</v>
      </c>
      <c r="AU934">
        <v>20260802</v>
      </c>
      <c r="AV934" t="s">
        <v>222</v>
      </c>
      <c r="AW934" t="s">
        <v>1003</v>
      </c>
      <c r="AX934" t="s">
        <v>223</v>
      </c>
      <c r="BA934" s="57">
        <v>46236.291666666664</v>
      </c>
      <c r="BB934" t="s">
        <v>2748</v>
      </c>
      <c r="BC934">
        <v>2026</v>
      </c>
      <c r="BD934">
        <v>8</v>
      </c>
      <c r="BE934">
        <v>2</v>
      </c>
      <c r="BF934" s="6">
        <f t="shared" si="42"/>
        <v>46236</v>
      </c>
      <c r="BG934">
        <f t="shared" si="43"/>
        <v>-0.29166666666424135</v>
      </c>
      <c r="BH934" t="str">
        <f t="shared" si="44"/>
        <v>COMPLY</v>
      </c>
      <c r="BI934" t="str">
        <f>VLOOKUP(H934,Sheet2!$A$1:$B$270,2,FALSE)</f>
        <v>MADURA</v>
      </c>
    </row>
    <row r="935" spans="1:61">
      <c r="A935">
        <v>934</v>
      </c>
      <c r="B935">
        <v>1002513948</v>
      </c>
      <c r="C935">
        <v>3</v>
      </c>
      <c r="D935" t="s">
        <v>38</v>
      </c>
      <c r="E935">
        <v>5</v>
      </c>
      <c r="F935" t="s">
        <v>92</v>
      </c>
      <c r="G935" t="s">
        <v>94</v>
      </c>
      <c r="H935" t="s">
        <v>464</v>
      </c>
      <c r="I935" t="s">
        <v>213</v>
      </c>
      <c r="J935" t="s">
        <v>214</v>
      </c>
      <c r="K935" t="s">
        <v>149</v>
      </c>
      <c r="L935" t="s">
        <v>215</v>
      </c>
      <c r="M935" t="s">
        <v>76</v>
      </c>
      <c r="N935" t="s">
        <v>216</v>
      </c>
      <c r="O935" s="57">
        <v>46241.411759259259</v>
      </c>
      <c r="P935" s="57">
        <v>46242.486226851855</v>
      </c>
      <c r="Q935">
        <v>69360491</v>
      </c>
      <c r="S935">
        <v>152605224714</v>
      </c>
      <c r="T935" t="s">
        <v>5783</v>
      </c>
      <c r="U935" t="s">
        <v>5784</v>
      </c>
      <c r="V935" t="s">
        <v>5785</v>
      </c>
      <c r="Z935">
        <v>111.42888232784399</v>
      </c>
      <c r="AA935">
        <v>-7.4960584584111398</v>
      </c>
      <c r="AB935" t="s">
        <v>5786</v>
      </c>
      <c r="AC935" t="s">
        <v>237</v>
      </c>
      <c r="AL935" t="s">
        <v>218</v>
      </c>
      <c r="AM935" t="s">
        <v>5787</v>
      </c>
      <c r="AN935" t="s">
        <v>6</v>
      </c>
      <c r="AO935" s="57">
        <v>46211.413402777776</v>
      </c>
      <c r="AP935" s="57">
        <v>46244.333333333336</v>
      </c>
      <c r="AR935" t="s">
        <v>219</v>
      </c>
      <c r="AS935" t="s">
        <v>220</v>
      </c>
      <c r="AT935" t="s">
        <v>231</v>
      </c>
      <c r="AU935">
        <v>20260808</v>
      </c>
      <c r="AV935" t="s">
        <v>222</v>
      </c>
      <c r="AW935" t="s">
        <v>1056</v>
      </c>
      <c r="AX935" t="s">
        <v>223</v>
      </c>
      <c r="BA935" s="57">
        <v>46244.333333333336</v>
      </c>
      <c r="BB935" t="s">
        <v>5787</v>
      </c>
      <c r="BC935">
        <v>2026</v>
      </c>
      <c r="BD935">
        <v>8</v>
      </c>
      <c r="BE935">
        <v>8</v>
      </c>
      <c r="BF935" s="6">
        <f t="shared" si="42"/>
        <v>46242</v>
      </c>
      <c r="BG935">
        <f t="shared" si="43"/>
        <v>-2.3333333333357587</v>
      </c>
      <c r="BH935" t="str">
        <f t="shared" si="44"/>
        <v>COMPLY</v>
      </c>
      <c r="BI935" t="str">
        <f>VLOOKUP(H935,Sheet2!$A$1:$B$270,2,FALSE)</f>
        <v>MADIUN</v>
      </c>
    </row>
    <row r="936" spans="1:61">
      <c r="A936">
        <v>935</v>
      </c>
      <c r="B936">
        <v>1002507616</v>
      </c>
      <c r="C936">
        <v>3</v>
      </c>
      <c r="D936" t="s">
        <v>51</v>
      </c>
      <c r="E936">
        <v>4</v>
      </c>
      <c r="F936" t="s">
        <v>275</v>
      </c>
      <c r="G936" t="s">
        <v>575</v>
      </c>
      <c r="H936" t="s">
        <v>655</v>
      </c>
      <c r="I936" t="s">
        <v>213</v>
      </c>
      <c r="J936" t="s">
        <v>214</v>
      </c>
      <c r="K936" t="s">
        <v>149</v>
      </c>
      <c r="L936" t="s">
        <v>215</v>
      </c>
      <c r="M936" t="s">
        <v>582</v>
      </c>
      <c r="N936" t="s">
        <v>216</v>
      </c>
      <c r="O936" s="57">
        <v>46238.460381944446</v>
      </c>
      <c r="P936" s="57">
        <v>46240.549895833334</v>
      </c>
      <c r="Q936">
        <v>69358101</v>
      </c>
      <c r="S936">
        <v>142516104443</v>
      </c>
      <c r="T936" t="s">
        <v>2275</v>
      </c>
      <c r="U936" t="s">
        <v>3575</v>
      </c>
      <c r="V936" t="s">
        <v>3576</v>
      </c>
      <c r="Z936">
        <v>110.625086</v>
      </c>
      <c r="AA936">
        <v>-7.0518599999999996</v>
      </c>
      <c r="AB936" t="s">
        <v>2278</v>
      </c>
      <c r="AC936" t="s">
        <v>237</v>
      </c>
      <c r="AL936" t="s">
        <v>218</v>
      </c>
      <c r="AM936" t="s">
        <v>3577</v>
      </c>
      <c r="AN936" t="s">
        <v>6</v>
      </c>
      <c r="AO936" s="57">
        <v>46120.465902777774</v>
      </c>
      <c r="AP936" s="57">
        <v>46239.541666666664</v>
      </c>
      <c r="AR936" t="s">
        <v>14</v>
      </c>
      <c r="AS936" t="s">
        <v>615</v>
      </c>
      <c r="AT936" t="s">
        <v>231</v>
      </c>
      <c r="AV936" t="s">
        <v>3578</v>
      </c>
      <c r="AW936" t="s">
        <v>1066</v>
      </c>
      <c r="AX936" t="s">
        <v>223</v>
      </c>
      <c r="BA936" s="57">
        <v>46239.541666666664</v>
      </c>
      <c r="BB936" t="s">
        <v>3577</v>
      </c>
      <c r="BF936" s="6" t="e">
        <f t="shared" si="42"/>
        <v>#NUM!</v>
      </c>
      <c r="BG936" t="e">
        <f t="shared" si="43"/>
        <v>#NUM!</v>
      </c>
      <c r="BH936" t="e">
        <f t="shared" si="44"/>
        <v>#NUM!</v>
      </c>
      <c r="BI936" t="e">
        <f>VLOOKUP(H936,Sheet2!$A$1:$B$270,2,FALSE)</f>
        <v>#N/A</v>
      </c>
    </row>
    <row r="937" spans="1:61">
      <c r="A937">
        <v>936</v>
      </c>
      <c r="B937">
        <v>1002515707</v>
      </c>
      <c r="C937">
        <v>3</v>
      </c>
      <c r="D937" t="s">
        <v>55</v>
      </c>
      <c r="E937">
        <v>5</v>
      </c>
      <c r="F937" t="s">
        <v>267</v>
      </c>
      <c r="G937" t="s">
        <v>122</v>
      </c>
      <c r="H937" t="s">
        <v>350</v>
      </c>
      <c r="I937" t="s">
        <v>213</v>
      </c>
      <c r="J937" t="s">
        <v>214</v>
      </c>
      <c r="K937" t="s">
        <v>149</v>
      </c>
      <c r="L937" t="s">
        <v>215</v>
      </c>
      <c r="M937" t="s">
        <v>596</v>
      </c>
      <c r="N937" t="s">
        <v>216</v>
      </c>
      <c r="O937" s="57">
        <v>46242.426354166666</v>
      </c>
      <c r="P937" s="57">
        <v>46244.556527777779</v>
      </c>
      <c r="Q937">
        <v>69361282</v>
      </c>
      <c r="S937">
        <v>152443206923</v>
      </c>
      <c r="T937" t="s">
        <v>5788</v>
      </c>
      <c r="U937" t="s">
        <v>5789</v>
      </c>
      <c r="V937" t="s">
        <v>5790</v>
      </c>
      <c r="Z937">
        <v>112.425079531967</v>
      </c>
      <c r="AA937">
        <v>-7.3290119174684198</v>
      </c>
      <c r="AB937" t="s">
        <v>5791</v>
      </c>
      <c r="AC937" t="s">
        <v>217</v>
      </c>
      <c r="AL937" t="s">
        <v>218</v>
      </c>
      <c r="AM937" t="s">
        <v>5584</v>
      </c>
      <c r="AN937" t="s">
        <v>6</v>
      </c>
      <c r="AO937" s="57">
        <v>46242.434189814812</v>
      </c>
      <c r="AP937" s="57">
        <v>46243.333333333336</v>
      </c>
      <c r="AR937" t="s">
        <v>14</v>
      </c>
      <c r="AS937" t="s">
        <v>933</v>
      </c>
      <c r="AT937" t="s">
        <v>231</v>
      </c>
      <c r="AV937" t="s">
        <v>597</v>
      </c>
      <c r="AW937" t="s">
        <v>1058</v>
      </c>
      <c r="AX937" t="s">
        <v>223</v>
      </c>
      <c r="BA937" s="57">
        <v>46243.333333333336</v>
      </c>
      <c r="BB937" t="s">
        <v>5584</v>
      </c>
      <c r="BF937" s="6" t="e">
        <f t="shared" si="42"/>
        <v>#NUM!</v>
      </c>
      <c r="BG937" t="e">
        <f t="shared" si="43"/>
        <v>#NUM!</v>
      </c>
      <c r="BH937" t="e">
        <f t="shared" si="44"/>
        <v>#NUM!</v>
      </c>
      <c r="BI937" t="str">
        <f>VLOOKUP(H937,Sheet2!$A$1:$B$270,2,FALSE)</f>
        <v>GRESIK</v>
      </c>
    </row>
    <row r="938" spans="1:61">
      <c r="A938">
        <v>937</v>
      </c>
      <c r="B938">
        <v>1002505943</v>
      </c>
      <c r="C938">
        <v>3</v>
      </c>
      <c r="D938" t="s">
        <v>42</v>
      </c>
      <c r="E938">
        <v>5</v>
      </c>
      <c r="F938" t="s">
        <v>233</v>
      </c>
      <c r="G938" t="s">
        <v>101</v>
      </c>
      <c r="H938" t="s">
        <v>264</v>
      </c>
      <c r="I938" t="s">
        <v>213</v>
      </c>
      <c r="J938" t="s">
        <v>214</v>
      </c>
      <c r="K938" t="s">
        <v>149</v>
      </c>
      <c r="M938" t="s">
        <v>76</v>
      </c>
      <c r="N938" t="s">
        <v>216</v>
      </c>
      <c r="O938" s="57">
        <v>46237.497256944444</v>
      </c>
      <c r="P938" s="57">
        <v>46238.512604166666</v>
      </c>
      <c r="Q938">
        <v>69357403</v>
      </c>
      <c r="S938">
        <v>152316231839</v>
      </c>
      <c r="T938" t="s">
        <v>3579</v>
      </c>
      <c r="U938" t="s">
        <v>3580</v>
      </c>
      <c r="V938" t="s">
        <v>3581</v>
      </c>
      <c r="Z938">
        <v>112.72986899999999</v>
      </c>
      <c r="AA938">
        <v>-7.4494984000000004</v>
      </c>
      <c r="AB938" t="s">
        <v>3582</v>
      </c>
      <c r="AC938" t="s">
        <v>230</v>
      </c>
      <c r="AL938" t="s">
        <v>218</v>
      </c>
      <c r="AM938" t="s">
        <v>3583</v>
      </c>
      <c r="AN938" t="s">
        <v>6</v>
      </c>
      <c r="AO938" s="57">
        <v>46089.507256944446</v>
      </c>
      <c r="AP938" s="57">
        <v>46239.333333333336</v>
      </c>
      <c r="AR938" t="s">
        <v>219</v>
      </c>
      <c r="AS938" t="s">
        <v>233</v>
      </c>
      <c r="AT938" t="s">
        <v>231</v>
      </c>
      <c r="AU938">
        <v>20260804</v>
      </c>
      <c r="AV938" t="s">
        <v>222</v>
      </c>
      <c r="AW938" t="s">
        <v>566</v>
      </c>
      <c r="AX938" t="s">
        <v>223</v>
      </c>
      <c r="BA938" s="57">
        <v>46239.333333333336</v>
      </c>
      <c r="BB938" t="s">
        <v>3583</v>
      </c>
      <c r="BC938">
        <v>2026</v>
      </c>
      <c r="BD938">
        <v>8</v>
      </c>
      <c r="BE938">
        <v>4</v>
      </c>
      <c r="BF938" s="6">
        <f t="shared" si="42"/>
        <v>46238</v>
      </c>
      <c r="BG938">
        <f t="shared" si="43"/>
        <v>-1.3333333333357587</v>
      </c>
      <c r="BH938" t="str">
        <f t="shared" si="44"/>
        <v>COMPLY</v>
      </c>
      <c r="BI938" t="str">
        <f>VLOOKUP(H938,Sheet2!$A$1:$B$270,2,FALSE)</f>
        <v>SIDOARJO</v>
      </c>
    </row>
    <row r="939" spans="1:61">
      <c r="A939">
        <v>938</v>
      </c>
      <c r="B939">
        <v>1002509850</v>
      </c>
      <c r="C939">
        <v>3</v>
      </c>
      <c r="D939" t="s">
        <v>38</v>
      </c>
      <c r="E939">
        <v>5</v>
      </c>
      <c r="F939" t="s">
        <v>92</v>
      </c>
      <c r="G939" t="s">
        <v>94</v>
      </c>
      <c r="H939" t="s">
        <v>478</v>
      </c>
      <c r="I939" t="s">
        <v>213</v>
      </c>
      <c r="J939" t="s">
        <v>214</v>
      </c>
      <c r="K939" t="s">
        <v>149</v>
      </c>
      <c r="L939" t="s">
        <v>215</v>
      </c>
      <c r="M939" t="s">
        <v>76</v>
      </c>
      <c r="N939" t="s">
        <v>216</v>
      </c>
      <c r="O939" s="57">
        <v>46239.411759259259</v>
      </c>
      <c r="P939" s="57">
        <v>46240.650983796295</v>
      </c>
      <c r="Q939">
        <v>69358873</v>
      </c>
      <c r="S939">
        <v>152634208053</v>
      </c>
      <c r="T939" t="s">
        <v>3584</v>
      </c>
      <c r="U939" t="s">
        <v>3585</v>
      </c>
      <c r="V939" t="s">
        <v>3586</v>
      </c>
      <c r="Z939">
        <v>111.21983</v>
      </c>
      <c r="AA939">
        <v>-7.3749890000000002</v>
      </c>
      <c r="AB939" t="s">
        <v>3587</v>
      </c>
      <c r="AC939" t="s">
        <v>237</v>
      </c>
      <c r="AL939" t="s">
        <v>218</v>
      </c>
      <c r="AM939" t="s">
        <v>1892</v>
      </c>
      <c r="AN939" t="s">
        <v>6</v>
      </c>
      <c r="AO939" s="57">
        <v>46150.413344907407</v>
      </c>
      <c r="AP939" s="57">
        <v>46240.333333333336</v>
      </c>
      <c r="AR939" t="s">
        <v>219</v>
      </c>
      <c r="AS939" t="s">
        <v>220</v>
      </c>
      <c r="AT939" t="s">
        <v>231</v>
      </c>
      <c r="AU939">
        <v>20260806</v>
      </c>
      <c r="AV939" t="s">
        <v>222</v>
      </c>
      <c r="AW939" t="s">
        <v>1056</v>
      </c>
      <c r="AX939" t="s">
        <v>223</v>
      </c>
      <c r="BA939" s="57">
        <v>46240.333333333336</v>
      </c>
      <c r="BB939" t="s">
        <v>1892</v>
      </c>
      <c r="BC939">
        <v>2026</v>
      </c>
      <c r="BD939">
        <v>8</v>
      </c>
      <c r="BE939">
        <v>6</v>
      </c>
      <c r="BF939" s="6">
        <f t="shared" si="42"/>
        <v>46240</v>
      </c>
      <c r="BG939">
        <f t="shared" si="43"/>
        <v>-0.33333333333575865</v>
      </c>
      <c r="BH939" t="str">
        <f t="shared" si="44"/>
        <v>COMPLY</v>
      </c>
      <c r="BI939" t="str">
        <f>VLOOKUP(H939,Sheet2!$A$1:$B$270,2,FALSE)</f>
        <v>MADIUN</v>
      </c>
    </row>
    <row r="940" spans="1:61">
      <c r="A940">
        <v>939</v>
      </c>
      <c r="B940">
        <v>1002514433</v>
      </c>
      <c r="C940">
        <v>3</v>
      </c>
      <c r="D940" t="s">
        <v>51</v>
      </c>
      <c r="E940">
        <v>4</v>
      </c>
      <c r="F940" t="s">
        <v>275</v>
      </c>
      <c r="G940" t="s">
        <v>297</v>
      </c>
      <c r="H940" t="s">
        <v>928</v>
      </c>
      <c r="I940" t="s">
        <v>213</v>
      </c>
      <c r="J940" t="s">
        <v>214</v>
      </c>
      <c r="K940" t="s">
        <v>149</v>
      </c>
      <c r="L940" t="s">
        <v>215</v>
      </c>
      <c r="M940" t="s">
        <v>76</v>
      </c>
      <c r="N940" t="s">
        <v>216</v>
      </c>
      <c r="O940" s="57">
        <v>46241.495787037034</v>
      </c>
      <c r="P940" s="57">
        <v>46242.507881944446</v>
      </c>
      <c r="Q940">
        <v>69360688</v>
      </c>
      <c r="S940">
        <v>142551119470</v>
      </c>
      <c r="T940" t="s">
        <v>5792</v>
      </c>
      <c r="U940" t="s">
        <v>5793</v>
      </c>
      <c r="V940" t="s">
        <v>5794</v>
      </c>
      <c r="Z940">
        <v>111.04174068036799</v>
      </c>
      <c r="AA940">
        <v>-6.75172001631881</v>
      </c>
      <c r="AB940" t="s">
        <v>5795</v>
      </c>
      <c r="AC940" t="s">
        <v>237</v>
      </c>
      <c r="AL940" t="s">
        <v>218</v>
      </c>
      <c r="AM940" t="s">
        <v>5796</v>
      </c>
      <c r="AN940" t="s">
        <v>6</v>
      </c>
      <c r="AO940" s="57">
        <v>46211.496574074074</v>
      </c>
      <c r="AP940" s="57">
        <v>46242.333333333336</v>
      </c>
      <c r="AR940" t="s">
        <v>219</v>
      </c>
      <c r="AS940" t="s">
        <v>220</v>
      </c>
      <c r="AT940" t="s">
        <v>231</v>
      </c>
      <c r="AU940">
        <v>20260808</v>
      </c>
      <c r="AV940" t="s">
        <v>222</v>
      </c>
      <c r="AW940" t="s">
        <v>1058</v>
      </c>
      <c r="AX940" t="s">
        <v>223</v>
      </c>
      <c r="BA940" s="57">
        <v>46242.333333333336</v>
      </c>
      <c r="BB940" t="s">
        <v>5796</v>
      </c>
      <c r="BC940">
        <v>2026</v>
      </c>
      <c r="BD940">
        <v>8</v>
      </c>
      <c r="BE940">
        <v>8</v>
      </c>
      <c r="BF940" s="6">
        <f t="shared" si="42"/>
        <v>46242</v>
      </c>
      <c r="BG940">
        <f t="shared" si="43"/>
        <v>-0.33333333333575865</v>
      </c>
      <c r="BH940" t="str">
        <f t="shared" si="44"/>
        <v>COMPLY</v>
      </c>
      <c r="BI940" t="e">
        <f>VLOOKUP(H940,Sheet2!$A$1:$B$270,2,FALSE)</f>
        <v>#N/A</v>
      </c>
    </row>
    <row r="941" spans="1:61">
      <c r="A941">
        <v>940</v>
      </c>
      <c r="B941">
        <v>1002512848</v>
      </c>
      <c r="C941">
        <v>3</v>
      </c>
      <c r="D941" t="s">
        <v>59</v>
      </c>
      <c r="E941">
        <v>4</v>
      </c>
      <c r="F941" t="s">
        <v>573</v>
      </c>
      <c r="G941" t="s">
        <v>1046</v>
      </c>
      <c r="H941" t="s">
        <v>1047</v>
      </c>
      <c r="I941" t="s">
        <v>213</v>
      </c>
      <c r="J941" t="s">
        <v>214</v>
      </c>
      <c r="K941" t="s">
        <v>149</v>
      </c>
      <c r="M941" t="s">
        <v>1014</v>
      </c>
      <c r="N941" t="s">
        <v>216</v>
      </c>
      <c r="O941" s="57">
        <v>46240.63521990741</v>
      </c>
      <c r="P941" s="57">
        <v>46240.636284722219</v>
      </c>
      <c r="Q941">
        <v>69360119</v>
      </c>
      <c r="S941">
        <v>143135115039</v>
      </c>
      <c r="T941" t="s">
        <v>1544</v>
      </c>
      <c r="Z941">
        <v>110.614745325736</v>
      </c>
      <c r="AA941">
        <v>-7.92819645991176</v>
      </c>
      <c r="AB941" t="s">
        <v>2985</v>
      </c>
      <c r="AC941" t="s">
        <v>293</v>
      </c>
      <c r="AO941" s="57">
        <v>46181.642870370371</v>
      </c>
      <c r="AR941" t="s">
        <v>6</v>
      </c>
      <c r="AS941" t="s">
        <v>1048</v>
      </c>
      <c r="AT941" t="s">
        <v>231</v>
      </c>
      <c r="AV941" t="s">
        <v>1015</v>
      </c>
      <c r="AW941" t="s">
        <v>592</v>
      </c>
      <c r="AX941" t="s">
        <v>223</v>
      </c>
      <c r="BF941" s="6" t="e">
        <f t="shared" si="42"/>
        <v>#NUM!</v>
      </c>
      <c r="BG941" t="e">
        <f t="shared" si="43"/>
        <v>#NUM!</v>
      </c>
      <c r="BH941" t="e">
        <f t="shared" si="44"/>
        <v>#NUM!</v>
      </c>
      <c r="BI941" t="e">
        <f>VLOOKUP(H941,Sheet2!$A$1:$B$270,2,FALSE)</f>
        <v>#N/A</v>
      </c>
    </row>
    <row r="942" spans="1:61">
      <c r="A942">
        <v>941</v>
      </c>
      <c r="B942">
        <v>1002512086</v>
      </c>
      <c r="C942">
        <v>3</v>
      </c>
      <c r="D942" t="s">
        <v>51</v>
      </c>
      <c r="E942">
        <v>4</v>
      </c>
      <c r="F942" t="s">
        <v>275</v>
      </c>
      <c r="G942" t="s">
        <v>575</v>
      </c>
      <c r="H942" t="s">
        <v>936</v>
      </c>
      <c r="I942" t="s">
        <v>213</v>
      </c>
      <c r="J942" t="s">
        <v>214</v>
      </c>
      <c r="K942" t="s">
        <v>149</v>
      </c>
      <c r="L942" t="s">
        <v>215</v>
      </c>
      <c r="M942" t="s">
        <v>76</v>
      </c>
      <c r="N942" t="s">
        <v>216</v>
      </c>
      <c r="O942" s="57">
        <v>46240.482592592591</v>
      </c>
      <c r="P942" s="57">
        <v>46240.645416666666</v>
      </c>
      <c r="Q942">
        <v>69359865</v>
      </c>
      <c r="S942">
        <v>142509107220</v>
      </c>
      <c r="T942" t="s">
        <v>3588</v>
      </c>
      <c r="U942" t="s">
        <v>3589</v>
      </c>
      <c r="V942" t="s">
        <v>3590</v>
      </c>
      <c r="Z942">
        <v>111.209734</v>
      </c>
      <c r="AA942">
        <v>-7.1746869999999996</v>
      </c>
      <c r="AB942" t="s">
        <v>3591</v>
      </c>
      <c r="AC942" t="s">
        <v>237</v>
      </c>
      <c r="AL942" t="s">
        <v>218</v>
      </c>
      <c r="AM942" t="s">
        <v>3592</v>
      </c>
      <c r="AN942" t="s">
        <v>6</v>
      </c>
      <c r="AO942" s="57">
        <v>46181.486018518517</v>
      </c>
      <c r="AP942" s="57">
        <v>46241.333333333336</v>
      </c>
      <c r="AR942" t="s">
        <v>219</v>
      </c>
      <c r="AS942" t="s">
        <v>937</v>
      </c>
      <c r="AT942" t="s">
        <v>231</v>
      </c>
      <c r="AU942">
        <v>20260806</v>
      </c>
      <c r="AV942" t="s">
        <v>222</v>
      </c>
      <c r="AW942" t="s">
        <v>1056</v>
      </c>
      <c r="AX942" t="s">
        <v>223</v>
      </c>
      <c r="BA942" s="57">
        <v>46241.333333333336</v>
      </c>
      <c r="BB942" t="s">
        <v>3592</v>
      </c>
      <c r="BC942">
        <v>2026</v>
      </c>
      <c r="BD942">
        <v>8</v>
      </c>
      <c r="BE942">
        <v>6</v>
      </c>
      <c r="BF942" s="6">
        <f t="shared" si="42"/>
        <v>46240</v>
      </c>
      <c r="BG942">
        <f t="shared" si="43"/>
        <v>-1.3333333333357587</v>
      </c>
      <c r="BH942" t="str">
        <f t="shared" si="44"/>
        <v>COMPLY</v>
      </c>
      <c r="BI942" t="e">
        <f>VLOOKUP(H942,Sheet2!$A$1:$B$270,2,FALSE)</f>
        <v>#N/A</v>
      </c>
    </row>
    <row r="943" spans="1:61">
      <c r="A943">
        <v>942</v>
      </c>
      <c r="B943">
        <v>1002513309</v>
      </c>
      <c r="C943">
        <v>3</v>
      </c>
      <c r="D943" t="s">
        <v>38</v>
      </c>
      <c r="E943">
        <v>5</v>
      </c>
      <c r="F943" t="s">
        <v>90</v>
      </c>
      <c r="G943" t="s">
        <v>98</v>
      </c>
      <c r="H943" t="s">
        <v>303</v>
      </c>
      <c r="I943" t="s">
        <v>213</v>
      </c>
      <c r="J943" t="s">
        <v>214</v>
      </c>
      <c r="K943" t="s">
        <v>149</v>
      </c>
      <c r="L943" t="s">
        <v>215</v>
      </c>
      <c r="M943" t="s">
        <v>76</v>
      </c>
      <c r="N943" t="s">
        <v>216</v>
      </c>
      <c r="O943" s="57">
        <v>46240.715949074074</v>
      </c>
      <c r="P943" s="57">
        <v>46241.582071759258</v>
      </c>
      <c r="Q943">
        <v>69360299</v>
      </c>
      <c r="S943">
        <v>152606246391</v>
      </c>
      <c r="T943" t="s">
        <v>3593</v>
      </c>
      <c r="U943" t="s">
        <v>3594</v>
      </c>
      <c r="V943" t="s">
        <v>3595</v>
      </c>
      <c r="Z943">
        <v>111.89570841780601</v>
      </c>
      <c r="AA943">
        <v>-8.0687747463945296</v>
      </c>
      <c r="AB943" t="s">
        <v>3596</v>
      </c>
      <c r="AC943" t="s">
        <v>237</v>
      </c>
      <c r="AL943" t="s">
        <v>218</v>
      </c>
      <c r="AM943" t="s">
        <v>3597</v>
      </c>
      <c r="AN943" t="s">
        <v>6</v>
      </c>
      <c r="AO943" s="57">
        <v>46181.726400462961</v>
      </c>
      <c r="AP943" s="57">
        <v>46241.625</v>
      </c>
      <c r="AR943" t="s">
        <v>219</v>
      </c>
      <c r="AS943" t="s">
        <v>98</v>
      </c>
      <c r="AT943" t="s">
        <v>231</v>
      </c>
      <c r="AU943">
        <v>20260807</v>
      </c>
      <c r="AV943" t="s">
        <v>222</v>
      </c>
      <c r="AW943" t="s">
        <v>1056</v>
      </c>
      <c r="AX943" t="s">
        <v>223</v>
      </c>
      <c r="BA943" s="57">
        <v>46241.625</v>
      </c>
      <c r="BB943" t="s">
        <v>3597</v>
      </c>
      <c r="BC943">
        <v>2026</v>
      </c>
      <c r="BD943">
        <v>8</v>
      </c>
      <c r="BE943">
        <v>7</v>
      </c>
      <c r="BF943" s="6">
        <f t="shared" si="42"/>
        <v>46241</v>
      </c>
      <c r="BG943">
        <f t="shared" si="43"/>
        <v>-0.625</v>
      </c>
      <c r="BH943" t="str">
        <f t="shared" si="44"/>
        <v>COMPLY</v>
      </c>
      <c r="BI943" t="str">
        <f>VLOOKUP(H943,Sheet2!$A$1:$B$270,2,FALSE)</f>
        <v>BLITAR</v>
      </c>
    </row>
    <row r="944" spans="1:61">
      <c r="A944">
        <v>943</v>
      </c>
      <c r="B944">
        <v>1002505486</v>
      </c>
      <c r="C944">
        <v>3</v>
      </c>
      <c r="D944" t="s">
        <v>34</v>
      </c>
      <c r="E944">
        <v>5</v>
      </c>
      <c r="F944" t="s">
        <v>595</v>
      </c>
      <c r="G944" t="s">
        <v>86</v>
      </c>
      <c r="H944" t="s">
        <v>278</v>
      </c>
      <c r="I944" t="s">
        <v>213</v>
      </c>
      <c r="J944" t="s">
        <v>214</v>
      </c>
      <c r="K944" t="s">
        <v>149</v>
      </c>
      <c r="L944" t="s">
        <v>215</v>
      </c>
      <c r="M944" t="s">
        <v>582</v>
      </c>
      <c r="N944" t="s">
        <v>216</v>
      </c>
      <c r="O944" s="57">
        <v>46237.351365740738</v>
      </c>
      <c r="P944" s="57">
        <v>46239.582430555558</v>
      </c>
      <c r="Q944">
        <v>69357156</v>
      </c>
      <c r="S944">
        <v>172418758121</v>
      </c>
      <c r="T944" t="s">
        <v>1281</v>
      </c>
      <c r="U944" t="s">
        <v>3598</v>
      </c>
      <c r="V944" t="s">
        <v>3599</v>
      </c>
      <c r="Z944">
        <v>115.14787699999999</v>
      </c>
      <c r="AA944">
        <v>-8.6551185000000004</v>
      </c>
      <c r="AB944" t="s">
        <v>1284</v>
      </c>
      <c r="AC944" t="s">
        <v>237</v>
      </c>
      <c r="AL944" t="s">
        <v>218</v>
      </c>
      <c r="AM944" t="s">
        <v>3600</v>
      </c>
      <c r="AN944" t="s">
        <v>6</v>
      </c>
      <c r="AO944" s="57">
        <v>46089.361111111109</v>
      </c>
      <c r="AP944" s="57">
        <v>46238.333333333336</v>
      </c>
      <c r="AQ944" t="s">
        <v>249</v>
      </c>
      <c r="AR944" t="s">
        <v>14</v>
      </c>
      <c r="AS944" t="s">
        <v>86</v>
      </c>
      <c r="AT944" t="s">
        <v>231</v>
      </c>
      <c r="AV944" t="s">
        <v>3601</v>
      </c>
      <c r="AW944" t="s">
        <v>1060</v>
      </c>
      <c r="AX944" t="s">
        <v>223</v>
      </c>
      <c r="BA944" s="57">
        <v>46238.333333333336</v>
      </c>
      <c r="BB944" t="s">
        <v>3600</v>
      </c>
      <c r="BF944" s="6" t="e">
        <f t="shared" si="42"/>
        <v>#NUM!</v>
      </c>
      <c r="BG944" t="e">
        <f t="shared" si="43"/>
        <v>#NUM!</v>
      </c>
      <c r="BH944" t="e">
        <f t="shared" si="44"/>
        <v>#NUM!</v>
      </c>
      <c r="BI944" t="str">
        <f>VLOOKUP(H944,Sheet2!$A$1:$B$270,2,FALSE)</f>
        <v>UBUNG</v>
      </c>
    </row>
    <row r="945" spans="1:61">
      <c r="A945">
        <v>944</v>
      </c>
      <c r="B945">
        <v>1002507513</v>
      </c>
      <c r="C945">
        <v>3</v>
      </c>
      <c r="D945" t="s">
        <v>49</v>
      </c>
      <c r="E945">
        <v>4</v>
      </c>
      <c r="F945" t="s">
        <v>253</v>
      </c>
      <c r="G945" t="s">
        <v>969</v>
      </c>
      <c r="H945" t="s">
        <v>970</v>
      </c>
      <c r="I945" t="s">
        <v>213</v>
      </c>
      <c r="J945" t="s">
        <v>214</v>
      </c>
      <c r="K945" t="s">
        <v>149</v>
      </c>
      <c r="L945" t="s">
        <v>215</v>
      </c>
      <c r="M945" t="s">
        <v>582</v>
      </c>
      <c r="N945" t="s">
        <v>216</v>
      </c>
      <c r="O945" s="57">
        <v>46238.449270833335</v>
      </c>
      <c r="P945" s="57">
        <v>46244.465787037036</v>
      </c>
      <c r="Q945">
        <v>69358089</v>
      </c>
      <c r="S945">
        <v>142212126632</v>
      </c>
      <c r="T945" t="s">
        <v>3602</v>
      </c>
      <c r="U945" t="s">
        <v>3603</v>
      </c>
      <c r="V945" t="s">
        <v>3604</v>
      </c>
      <c r="Z945">
        <v>109.1320296</v>
      </c>
      <c r="AA945">
        <v>-6.8582051000000002</v>
      </c>
      <c r="AB945" t="s">
        <v>3605</v>
      </c>
      <c r="AC945" t="s">
        <v>237</v>
      </c>
      <c r="AL945" t="s">
        <v>218</v>
      </c>
      <c r="AM945" t="s">
        <v>3606</v>
      </c>
      <c r="AN945" t="s">
        <v>6</v>
      </c>
      <c r="AO945" s="57">
        <v>46120.454953703702</v>
      </c>
      <c r="AP945" s="57">
        <v>46239.333333333336</v>
      </c>
      <c r="AQ945" t="s">
        <v>249</v>
      </c>
      <c r="AR945" t="s">
        <v>14</v>
      </c>
      <c r="AS945" t="s">
        <v>220</v>
      </c>
      <c r="AT945" t="s">
        <v>231</v>
      </c>
      <c r="AV945" t="s">
        <v>6864</v>
      </c>
      <c r="AW945" t="s">
        <v>1064</v>
      </c>
      <c r="AX945" t="s">
        <v>223</v>
      </c>
      <c r="BA945" s="57">
        <v>46239.333333333336</v>
      </c>
      <c r="BB945" t="s">
        <v>3606</v>
      </c>
      <c r="BF945" s="6" t="e">
        <f t="shared" si="42"/>
        <v>#NUM!</v>
      </c>
      <c r="BG945" t="e">
        <f t="shared" si="43"/>
        <v>#NUM!</v>
      </c>
      <c r="BH945" t="e">
        <f t="shared" si="44"/>
        <v>#NUM!</v>
      </c>
      <c r="BI945" t="e">
        <f>VLOOKUP(H945,Sheet2!$A$1:$B$270,2,FALSE)</f>
        <v>#N/A</v>
      </c>
    </row>
    <row r="946" spans="1:61">
      <c r="A946">
        <v>945</v>
      </c>
      <c r="B946">
        <v>1002507753</v>
      </c>
      <c r="C946">
        <v>3</v>
      </c>
      <c r="D946" t="s">
        <v>51</v>
      </c>
      <c r="E946">
        <v>4</v>
      </c>
      <c r="F946" t="s">
        <v>275</v>
      </c>
      <c r="G946" t="s">
        <v>275</v>
      </c>
      <c r="H946" t="s">
        <v>987</v>
      </c>
      <c r="I946" t="s">
        <v>213</v>
      </c>
      <c r="J946" t="s">
        <v>214</v>
      </c>
      <c r="K946" t="s">
        <v>149</v>
      </c>
      <c r="M946" t="s">
        <v>236</v>
      </c>
      <c r="N946" t="s">
        <v>216</v>
      </c>
      <c r="O946" s="57">
        <v>46238.480092592596</v>
      </c>
      <c r="P946" s="57">
        <v>46241.64135416667</v>
      </c>
      <c r="Q946">
        <v>69358150</v>
      </c>
      <c r="T946" t="s">
        <v>991</v>
      </c>
      <c r="Z946">
        <v>110.922179684658</v>
      </c>
      <c r="AA946">
        <v>-6.8085195694748801</v>
      </c>
      <c r="AB946" t="s">
        <v>3607</v>
      </c>
      <c r="AC946" t="s">
        <v>226</v>
      </c>
      <c r="AL946" t="s">
        <v>218</v>
      </c>
      <c r="AM946" s="58">
        <v>25569</v>
      </c>
      <c r="AN946" t="s">
        <v>6</v>
      </c>
      <c r="AO946" s="57">
        <v>46120.48636574074</v>
      </c>
      <c r="AR946" t="s">
        <v>314</v>
      </c>
      <c r="AS946" t="s">
        <v>220</v>
      </c>
      <c r="AT946" t="s">
        <v>231</v>
      </c>
      <c r="AV946" t="s">
        <v>1216</v>
      </c>
      <c r="AW946" t="s">
        <v>630</v>
      </c>
      <c r="AX946" t="s">
        <v>223</v>
      </c>
      <c r="BA946" s="57">
        <v>25569</v>
      </c>
      <c r="BB946" s="58">
        <v>25569</v>
      </c>
      <c r="BF946" s="6" t="e">
        <f t="shared" si="42"/>
        <v>#NUM!</v>
      </c>
      <c r="BG946" t="e">
        <f t="shared" si="43"/>
        <v>#NUM!</v>
      </c>
      <c r="BH946" t="e">
        <f t="shared" si="44"/>
        <v>#NUM!</v>
      </c>
      <c r="BI946" t="e">
        <f>VLOOKUP(H946,Sheet2!$A$1:$B$270,2,FALSE)</f>
        <v>#N/A</v>
      </c>
    </row>
    <row r="947" spans="1:61">
      <c r="A947">
        <v>946</v>
      </c>
      <c r="B947">
        <v>1002512272</v>
      </c>
      <c r="C947">
        <v>3</v>
      </c>
      <c r="D947" t="s">
        <v>55</v>
      </c>
      <c r="E947">
        <v>5</v>
      </c>
      <c r="F947" t="s">
        <v>315</v>
      </c>
      <c r="G947" t="s">
        <v>126</v>
      </c>
      <c r="H947" t="s">
        <v>316</v>
      </c>
      <c r="I947" t="s">
        <v>213</v>
      </c>
      <c r="J947" t="s">
        <v>214</v>
      </c>
      <c r="K947" t="s">
        <v>149</v>
      </c>
      <c r="M947" t="s">
        <v>236</v>
      </c>
      <c r="N947" t="s">
        <v>622</v>
      </c>
      <c r="O947" s="57">
        <v>46240.533807870372</v>
      </c>
      <c r="P947" s="57">
        <v>46244.084131944444</v>
      </c>
      <c r="Q947">
        <v>69359835</v>
      </c>
      <c r="R947">
        <v>3135936076</v>
      </c>
      <c r="S947">
        <v>152320246219</v>
      </c>
      <c r="T947" t="s">
        <v>3608</v>
      </c>
      <c r="U947" t="s">
        <v>3609</v>
      </c>
      <c r="Z947">
        <v>112.760344528693</v>
      </c>
      <c r="AA947">
        <v>-7.2950534293293199</v>
      </c>
      <c r="AB947" t="s">
        <v>3610</v>
      </c>
      <c r="AC947" t="s">
        <v>230</v>
      </c>
      <c r="AO947" s="57">
        <v>46181.538668981484</v>
      </c>
      <c r="AR947" t="s">
        <v>314</v>
      </c>
      <c r="AS947" t="s">
        <v>962</v>
      </c>
      <c r="AT947" t="s">
        <v>231</v>
      </c>
      <c r="AV947" t="s">
        <v>931</v>
      </c>
      <c r="AW947" t="s">
        <v>566</v>
      </c>
      <c r="AX947" t="s">
        <v>223</v>
      </c>
      <c r="AZ947" t="s">
        <v>931</v>
      </c>
      <c r="BF947" s="6" t="e">
        <f t="shared" si="42"/>
        <v>#NUM!</v>
      </c>
      <c r="BG947" t="e">
        <f t="shared" si="43"/>
        <v>#NUM!</v>
      </c>
      <c r="BH947" t="e">
        <f t="shared" si="44"/>
        <v>#NUM!</v>
      </c>
      <c r="BI947" t="str">
        <f>VLOOKUP(H947,Sheet2!$A$1:$B$270,2,FALSE)</f>
        <v>SURABAYA SELATAN</v>
      </c>
    </row>
    <row r="948" spans="1:61">
      <c r="A948">
        <v>947</v>
      </c>
      <c r="B948">
        <v>1002504618</v>
      </c>
      <c r="C948">
        <v>3</v>
      </c>
      <c r="D948" t="s">
        <v>55</v>
      </c>
      <c r="E948">
        <v>5</v>
      </c>
      <c r="F948" t="s">
        <v>267</v>
      </c>
      <c r="G948" t="s">
        <v>122</v>
      </c>
      <c r="H948" t="s">
        <v>486</v>
      </c>
      <c r="I948" t="s">
        <v>213</v>
      </c>
      <c r="J948" t="s">
        <v>214</v>
      </c>
      <c r="K948" t="s">
        <v>149</v>
      </c>
      <c r="M948" t="s">
        <v>236</v>
      </c>
      <c r="N948" t="s">
        <v>216</v>
      </c>
      <c r="O948" s="57">
        <v>46235.589583333334</v>
      </c>
      <c r="P948" s="57">
        <v>46237.427928240744</v>
      </c>
      <c r="Q948">
        <v>69356769</v>
      </c>
      <c r="S948">
        <v>152453209051</v>
      </c>
      <c r="T948" t="s">
        <v>3611</v>
      </c>
      <c r="U948" t="s">
        <v>3612</v>
      </c>
      <c r="Z948">
        <v>112.65204610000001</v>
      </c>
      <c r="AA948">
        <v>-5.8493833999999998</v>
      </c>
      <c r="AB948" t="s">
        <v>3613</v>
      </c>
      <c r="AC948" t="s">
        <v>230</v>
      </c>
      <c r="AO948" s="57">
        <v>46030.590185185189</v>
      </c>
      <c r="AR948" t="s">
        <v>314</v>
      </c>
      <c r="AS948" t="s">
        <v>122</v>
      </c>
      <c r="AT948" t="s">
        <v>231</v>
      </c>
      <c r="AV948" t="s">
        <v>1100</v>
      </c>
      <c r="AW948" t="s">
        <v>606</v>
      </c>
      <c r="AX948" t="s">
        <v>223</v>
      </c>
      <c r="AZ948" t="s">
        <v>1100</v>
      </c>
      <c r="BF948" s="6" t="e">
        <f t="shared" si="42"/>
        <v>#NUM!</v>
      </c>
      <c r="BG948" t="e">
        <f t="shared" si="43"/>
        <v>#NUM!</v>
      </c>
      <c r="BH948" t="e">
        <f t="shared" si="44"/>
        <v>#NUM!</v>
      </c>
      <c r="BI948" t="str">
        <f>VLOOKUP(H948,Sheet2!$A$1:$B$270,2,FALSE)</f>
        <v>GRESIK</v>
      </c>
    </row>
    <row r="949" spans="1:61">
      <c r="A949">
        <v>948</v>
      </c>
      <c r="B949">
        <v>1002512548</v>
      </c>
      <c r="C949">
        <v>3</v>
      </c>
      <c r="D949" t="s">
        <v>42</v>
      </c>
      <c r="E949">
        <v>5</v>
      </c>
      <c r="F949" t="s">
        <v>106</v>
      </c>
      <c r="G949" t="s">
        <v>106</v>
      </c>
      <c r="H949" t="s">
        <v>347</v>
      </c>
      <c r="I949" t="s">
        <v>213</v>
      </c>
      <c r="J949" t="s">
        <v>214</v>
      </c>
      <c r="K949" t="s">
        <v>149</v>
      </c>
      <c r="M949" t="s">
        <v>76</v>
      </c>
      <c r="N949" t="s">
        <v>216</v>
      </c>
      <c r="O949" s="57">
        <v>46240.58189814815</v>
      </c>
      <c r="P949" s="57">
        <v>46241.474432870367</v>
      </c>
      <c r="Q949">
        <v>69360010</v>
      </c>
      <c r="S949">
        <v>152729256549</v>
      </c>
      <c r="T949" t="s">
        <v>3614</v>
      </c>
      <c r="U949" t="s">
        <v>3615</v>
      </c>
      <c r="V949" t="s">
        <v>3616</v>
      </c>
      <c r="Z949">
        <v>112.92003699999999</v>
      </c>
      <c r="AA949">
        <v>-7.6432884000000003</v>
      </c>
      <c r="AB949" t="s">
        <v>3617</v>
      </c>
      <c r="AC949" t="s">
        <v>230</v>
      </c>
      <c r="AL949" t="s">
        <v>218</v>
      </c>
      <c r="AM949" t="s">
        <v>3618</v>
      </c>
      <c r="AN949" t="s">
        <v>6</v>
      </c>
      <c r="AO949" s="57">
        <v>46181.590578703705</v>
      </c>
      <c r="AP949" s="57">
        <v>46241.541666666664</v>
      </c>
      <c r="AR949" t="s">
        <v>219</v>
      </c>
      <c r="AS949" t="s">
        <v>106</v>
      </c>
      <c r="AT949" t="s">
        <v>231</v>
      </c>
      <c r="AU949">
        <v>20260807</v>
      </c>
      <c r="AV949" t="s">
        <v>222</v>
      </c>
      <c r="AW949" t="s">
        <v>566</v>
      </c>
      <c r="AX949" t="s">
        <v>223</v>
      </c>
      <c r="BA949" s="57">
        <v>46241.541666666664</v>
      </c>
      <c r="BB949" t="s">
        <v>3618</v>
      </c>
      <c r="BC949">
        <v>2026</v>
      </c>
      <c r="BD949">
        <v>8</v>
      </c>
      <c r="BE949">
        <v>7</v>
      </c>
      <c r="BF949" s="6">
        <f t="shared" si="42"/>
        <v>46241</v>
      </c>
      <c r="BG949">
        <f t="shared" si="43"/>
        <v>-0.54166666666424135</v>
      </c>
      <c r="BH949" t="str">
        <f t="shared" si="44"/>
        <v>COMPLY</v>
      </c>
      <c r="BI949" t="str">
        <f>VLOOKUP(H949,Sheet2!$A$1:$B$270,2,FALSE)</f>
        <v>PASURUAN</v>
      </c>
    </row>
    <row r="950" spans="1:61">
      <c r="A950">
        <v>949</v>
      </c>
      <c r="B950">
        <v>1002518717</v>
      </c>
      <c r="C950">
        <v>3</v>
      </c>
      <c r="D950" t="s">
        <v>55</v>
      </c>
      <c r="E950">
        <v>5</v>
      </c>
      <c r="F950" t="s">
        <v>267</v>
      </c>
      <c r="G950" t="s">
        <v>128</v>
      </c>
      <c r="H950" t="s">
        <v>388</v>
      </c>
      <c r="I950" t="s">
        <v>213</v>
      </c>
      <c r="J950" t="s">
        <v>214</v>
      </c>
      <c r="K950" t="s">
        <v>149</v>
      </c>
      <c r="L950" t="s">
        <v>215</v>
      </c>
      <c r="M950" t="s">
        <v>240</v>
      </c>
      <c r="N950" t="s">
        <v>216</v>
      </c>
      <c r="O950" s="57">
        <v>46244.805520833332</v>
      </c>
      <c r="P950" s="57">
        <v>46244.806956018518</v>
      </c>
      <c r="Q950">
        <v>69362802</v>
      </c>
      <c r="S950">
        <v>152409278329</v>
      </c>
      <c r="T950" t="s">
        <v>6865</v>
      </c>
      <c r="U950" t="s">
        <v>6866</v>
      </c>
      <c r="V950" t="s">
        <v>6867</v>
      </c>
      <c r="Z950">
        <v>112.66074380000001</v>
      </c>
      <c r="AA950">
        <v>-7.2865918000000001</v>
      </c>
      <c r="AB950" t="s">
        <v>6868</v>
      </c>
      <c r="AC950" t="s">
        <v>237</v>
      </c>
      <c r="AL950" t="s">
        <v>218</v>
      </c>
      <c r="AM950" t="s">
        <v>6869</v>
      </c>
      <c r="AN950" t="s">
        <v>6</v>
      </c>
      <c r="AO950" s="57">
        <v>46303.809363425928</v>
      </c>
      <c r="AP950" s="57">
        <v>46246.333333333336</v>
      </c>
      <c r="AR950" t="s">
        <v>241</v>
      </c>
      <c r="AS950" t="s">
        <v>128</v>
      </c>
      <c r="AT950" t="s">
        <v>231</v>
      </c>
      <c r="AV950" t="s">
        <v>240</v>
      </c>
      <c r="AW950" t="s">
        <v>1056</v>
      </c>
      <c r="AX950" t="s">
        <v>223</v>
      </c>
      <c r="BA950" s="57">
        <v>46246.333333333336</v>
      </c>
      <c r="BB950" t="s">
        <v>6869</v>
      </c>
      <c r="BF950" s="6" t="e">
        <f t="shared" si="42"/>
        <v>#NUM!</v>
      </c>
      <c r="BG950" t="e">
        <f t="shared" si="43"/>
        <v>#NUM!</v>
      </c>
      <c r="BH950" t="e">
        <f t="shared" si="44"/>
        <v>#NUM!</v>
      </c>
      <c r="BI950" t="str">
        <f>VLOOKUP(H950,Sheet2!$A$1:$B$270,2,FALSE)</f>
        <v>SURABAYA UTARA</v>
      </c>
    </row>
    <row r="951" spans="1:61">
      <c r="A951">
        <v>950</v>
      </c>
      <c r="B951">
        <v>1002504850</v>
      </c>
      <c r="C951">
        <v>3</v>
      </c>
      <c r="D951" t="s">
        <v>34</v>
      </c>
      <c r="E951">
        <v>5</v>
      </c>
      <c r="F951" t="s">
        <v>580</v>
      </c>
      <c r="G951" t="s">
        <v>79</v>
      </c>
      <c r="H951" t="s">
        <v>473</v>
      </c>
      <c r="I951" t="s">
        <v>213</v>
      </c>
      <c r="J951" t="s">
        <v>214</v>
      </c>
      <c r="K951" t="s">
        <v>149</v>
      </c>
      <c r="M951" t="s">
        <v>76</v>
      </c>
      <c r="N951" t="s">
        <v>216</v>
      </c>
      <c r="O951" s="57">
        <v>46235.710925925923</v>
      </c>
      <c r="P951" s="57">
        <v>46236.532071759262</v>
      </c>
      <c r="Q951">
        <v>69355240</v>
      </c>
      <c r="R951">
        <v>3612102036</v>
      </c>
      <c r="S951">
        <v>172407212840</v>
      </c>
      <c r="T951" t="s">
        <v>1233</v>
      </c>
      <c r="U951" t="s">
        <v>3619</v>
      </c>
      <c r="V951" t="s">
        <v>3620</v>
      </c>
      <c r="Z951">
        <v>115.310351</v>
      </c>
      <c r="AA951">
        <v>-8.5480199999999993</v>
      </c>
      <c r="AB951" t="s">
        <v>1234</v>
      </c>
      <c r="AC951" t="s">
        <v>230</v>
      </c>
      <c r="AL951" t="s">
        <v>218</v>
      </c>
      <c r="AM951" t="s">
        <v>3621</v>
      </c>
      <c r="AN951" t="s">
        <v>6</v>
      </c>
      <c r="AO951" s="57">
        <v>46030.715254629627</v>
      </c>
      <c r="AR951" t="s">
        <v>219</v>
      </c>
      <c r="AS951" t="s">
        <v>79</v>
      </c>
      <c r="AT951" t="s">
        <v>231</v>
      </c>
      <c r="AU951">
        <v>20260802</v>
      </c>
      <c r="AV951" t="s">
        <v>222</v>
      </c>
      <c r="AW951" t="s">
        <v>630</v>
      </c>
      <c r="AX951" t="s">
        <v>223</v>
      </c>
      <c r="BA951" s="57">
        <v>46235.291666666664</v>
      </c>
      <c r="BB951" t="s">
        <v>3621</v>
      </c>
      <c r="BC951">
        <v>2026</v>
      </c>
      <c r="BD951">
        <v>8</v>
      </c>
      <c r="BE951">
        <v>2</v>
      </c>
      <c r="BF951" s="6">
        <f t="shared" si="42"/>
        <v>46236</v>
      </c>
      <c r="BG951">
        <f t="shared" si="43"/>
        <v>0.70833333333575865</v>
      </c>
      <c r="BH951" t="str">
        <f t="shared" si="44"/>
        <v>COMPLY</v>
      </c>
      <c r="BI951" t="str">
        <f>VLOOKUP(H951,Sheet2!$A$1:$B$270,2,FALSE)</f>
        <v>GIANYAR</v>
      </c>
    </row>
    <row r="952" spans="1:61">
      <c r="A952">
        <v>951</v>
      </c>
      <c r="B952">
        <v>1002511897</v>
      </c>
      <c r="C952">
        <v>3</v>
      </c>
      <c r="D952" t="s">
        <v>38</v>
      </c>
      <c r="E952">
        <v>5</v>
      </c>
      <c r="F952" t="s">
        <v>251</v>
      </c>
      <c r="G952" t="s">
        <v>91</v>
      </c>
      <c r="H952" t="s">
        <v>529</v>
      </c>
      <c r="I952" t="s">
        <v>213</v>
      </c>
      <c r="J952" t="s">
        <v>214</v>
      </c>
      <c r="K952" t="s">
        <v>149</v>
      </c>
      <c r="L952" t="s">
        <v>215</v>
      </c>
      <c r="M952" t="s">
        <v>582</v>
      </c>
      <c r="N952" t="s">
        <v>216</v>
      </c>
      <c r="O952" s="57">
        <v>46240.45412037037</v>
      </c>
      <c r="P952" s="57">
        <v>46244.495127314818</v>
      </c>
      <c r="Q952">
        <v>69359786</v>
      </c>
      <c r="S952">
        <v>152705284986</v>
      </c>
      <c r="T952" t="s">
        <v>3622</v>
      </c>
      <c r="U952" t="s">
        <v>3623</v>
      </c>
      <c r="V952" t="s">
        <v>3624</v>
      </c>
      <c r="Z952">
        <v>112.66926239999999</v>
      </c>
      <c r="AA952">
        <v>-7.9709640999999998</v>
      </c>
      <c r="AB952" t="s">
        <v>3625</v>
      </c>
      <c r="AC952" t="s">
        <v>237</v>
      </c>
      <c r="AL952" t="s">
        <v>218</v>
      </c>
      <c r="AM952" t="s">
        <v>3626</v>
      </c>
      <c r="AN952" t="s">
        <v>6</v>
      </c>
      <c r="AO952" s="57">
        <v>46181.455231481479</v>
      </c>
      <c r="AP952" s="57">
        <v>46241.333333333336</v>
      </c>
      <c r="AR952" t="s">
        <v>14</v>
      </c>
      <c r="AS952" t="s">
        <v>642</v>
      </c>
      <c r="AT952" t="s">
        <v>231</v>
      </c>
      <c r="AV952" t="s">
        <v>6870</v>
      </c>
      <c r="AW952" t="s">
        <v>1060</v>
      </c>
      <c r="AX952" t="s">
        <v>223</v>
      </c>
      <c r="BA952" s="57">
        <v>46241.333333333336</v>
      </c>
      <c r="BB952" t="s">
        <v>3626</v>
      </c>
      <c r="BF952" s="6" t="e">
        <f t="shared" si="42"/>
        <v>#NUM!</v>
      </c>
      <c r="BG952" t="e">
        <f t="shared" si="43"/>
        <v>#NUM!</v>
      </c>
      <c r="BH952" t="e">
        <f t="shared" si="44"/>
        <v>#NUM!</v>
      </c>
      <c r="BI952" t="str">
        <f>VLOOKUP(H952,Sheet2!$A$1:$B$270,2,FALSE)</f>
        <v>MALANG</v>
      </c>
    </row>
    <row r="953" spans="1:61">
      <c r="A953">
        <v>952</v>
      </c>
      <c r="B953">
        <v>1002505922</v>
      </c>
      <c r="C953">
        <v>3</v>
      </c>
      <c r="D953" t="s">
        <v>51</v>
      </c>
      <c r="E953">
        <v>4</v>
      </c>
      <c r="F953" t="s">
        <v>275</v>
      </c>
      <c r="G953" t="s">
        <v>923</v>
      </c>
      <c r="H953" t="s">
        <v>1041</v>
      </c>
      <c r="I953" t="s">
        <v>213</v>
      </c>
      <c r="J953" t="s">
        <v>214</v>
      </c>
      <c r="K953" t="s">
        <v>149</v>
      </c>
      <c r="L953" t="s">
        <v>215</v>
      </c>
      <c r="M953" t="s">
        <v>76</v>
      </c>
      <c r="N953" t="s">
        <v>216</v>
      </c>
      <c r="O953" s="57">
        <v>46237.490925925929</v>
      </c>
      <c r="P953" s="57">
        <v>46238.790532407409</v>
      </c>
      <c r="Q953">
        <v>69357397</v>
      </c>
      <c r="S953">
        <v>142507105315</v>
      </c>
      <c r="T953" t="s">
        <v>3627</v>
      </c>
      <c r="U953" t="s">
        <v>3628</v>
      </c>
      <c r="V953" t="s">
        <v>3629</v>
      </c>
      <c r="Z953">
        <v>110.7509084</v>
      </c>
      <c r="AA953">
        <v>-6.5275876999999998</v>
      </c>
      <c r="AB953" t="s">
        <v>3630</v>
      </c>
      <c r="AC953" t="s">
        <v>237</v>
      </c>
      <c r="AL953" t="s">
        <v>218</v>
      </c>
      <c r="AM953" t="s">
        <v>3631</v>
      </c>
      <c r="AN953" t="s">
        <v>6</v>
      </c>
      <c r="AO953" s="57">
        <v>46089.496550925927</v>
      </c>
      <c r="AP953" s="57">
        <v>46238.333333333336</v>
      </c>
      <c r="AR953" t="s">
        <v>219</v>
      </c>
      <c r="AS953" t="s">
        <v>220</v>
      </c>
      <c r="AT953" t="s">
        <v>231</v>
      </c>
      <c r="AU953">
        <v>20260804</v>
      </c>
      <c r="AV953" t="s">
        <v>222</v>
      </c>
      <c r="AW953" t="s">
        <v>1064</v>
      </c>
      <c r="AX953" t="s">
        <v>223</v>
      </c>
      <c r="BA953" s="57">
        <v>46238.333333333336</v>
      </c>
      <c r="BB953" t="s">
        <v>3631</v>
      </c>
      <c r="BC953">
        <v>2026</v>
      </c>
      <c r="BD953">
        <v>8</v>
      </c>
      <c r="BE953">
        <v>4</v>
      </c>
      <c r="BF953" s="6">
        <f t="shared" si="42"/>
        <v>46238</v>
      </c>
      <c r="BG953">
        <f t="shared" si="43"/>
        <v>-0.33333333333575865</v>
      </c>
      <c r="BH953" t="str">
        <f t="shared" si="44"/>
        <v>COMPLY</v>
      </c>
      <c r="BI953" t="e">
        <f>VLOOKUP(H953,Sheet2!$A$1:$B$270,2,FALSE)</f>
        <v>#N/A</v>
      </c>
    </row>
    <row r="954" spans="1:61">
      <c r="A954">
        <v>953</v>
      </c>
      <c r="B954">
        <v>1002511235</v>
      </c>
      <c r="C954">
        <v>3</v>
      </c>
      <c r="D954" t="s">
        <v>55</v>
      </c>
      <c r="E954">
        <v>5</v>
      </c>
      <c r="F954" t="s">
        <v>267</v>
      </c>
      <c r="G954" t="s">
        <v>123</v>
      </c>
      <c r="H954" t="s">
        <v>397</v>
      </c>
      <c r="I954" t="s">
        <v>213</v>
      </c>
      <c r="J954" t="s">
        <v>214</v>
      </c>
      <c r="K954" t="s">
        <v>149</v>
      </c>
      <c r="L954" t="s">
        <v>215</v>
      </c>
      <c r="M954" t="s">
        <v>596</v>
      </c>
      <c r="N954" t="s">
        <v>216</v>
      </c>
      <c r="O954" s="57">
        <v>46239.710370370369</v>
      </c>
      <c r="P954" s="57">
        <v>46244.400925925926</v>
      </c>
      <c r="Q954">
        <v>69359433</v>
      </c>
      <c r="S954">
        <v>152404213363</v>
      </c>
      <c r="T954" t="s">
        <v>3632</v>
      </c>
      <c r="U954" t="s">
        <v>3633</v>
      </c>
      <c r="V954" t="s">
        <v>3634</v>
      </c>
      <c r="Z954">
        <v>112.7447628</v>
      </c>
      <c r="AA954">
        <v>-7.2354738999999997</v>
      </c>
      <c r="AB954" t="s">
        <v>3635</v>
      </c>
      <c r="AC954" t="s">
        <v>237</v>
      </c>
      <c r="AL954" t="s">
        <v>218</v>
      </c>
      <c r="AM954" t="s">
        <v>3538</v>
      </c>
      <c r="AN954" t="s">
        <v>6</v>
      </c>
      <c r="AO954" s="57">
        <v>46150.715601851851</v>
      </c>
      <c r="AP954" s="57">
        <v>46240.541666666664</v>
      </c>
      <c r="AQ954" t="s">
        <v>249</v>
      </c>
      <c r="AR954" t="s">
        <v>14</v>
      </c>
      <c r="AS954" t="s">
        <v>555</v>
      </c>
      <c r="AT954" t="s">
        <v>231</v>
      </c>
      <c r="AV954" t="s">
        <v>597</v>
      </c>
      <c r="AW954" t="s">
        <v>1056</v>
      </c>
      <c r="AX954" t="s">
        <v>223</v>
      </c>
      <c r="BA954" s="57">
        <v>46240.541666666664</v>
      </c>
      <c r="BB954" t="s">
        <v>3538</v>
      </c>
      <c r="BF954" s="6" t="e">
        <f t="shared" si="42"/>
        <v>#NUM!</v>
      </c>
      <c r="BG954" t="e">
        <f t="shared" si="43"/>
        <v>#NUM!</v>
      </c>
      <c r="BH954" t="e">
        <f t="shared" si="44"/>
        <v>#NUM!</v>
      </c>
      <c r="BI954" t="str">
        <f>VLOOKUP(H954,Sheet2!$A$1:$B$270,2,FALSE)</f>
        <v>SURABAYA UTARA</v>
      </c>
    </row>
    <row r="955" spans="1:61">
      <c r="A955">
        <v>954</v>
      </c>
      <c r="B955">
        <v>1002509994</v>
      </c>
      <c r="C955">
        <v>3</v>
      </c>
      <c r="D955" t="s">
        <v>45</v>
      </c>
      <c r="E955">
        <v>5</v>
      </c>
      <c r="F955" t="s">
        <v>211</v>
      </c>
      <c r="G955" t="s">
        <v>116</v>
      </c>
      <c r="H955" t="s">
        <v>274</v>
      </c>
      <c r="I955" t="s">
        <v>213</v>
      </c>
      <c r="J955" t="s">
        <v>214</v>
      </c>
      <c r="K955" t="s">
        <v>149</v>
      </c>
      <c r="M955" t="s">
        <v>76</v>
      </c>
      <c r="N955" t="s">
        <v>216</v>
      </c>
      <c r="O955" s="57">
        <v>46239.441331018519</v>
      </c>
      <c r="P955" s="57">
        <v>46239.532951388886</v>
      </c>
      <c r="Q955">
        <v>69357083</v>
      </c>
      <c r="S955">
        <v>172604213915</v>
      </c>
      <c r="T955" t="s">
        <v>3636</v>
      </c>
      <c r="U955" t="s">
        <v>3637</v>
      </c>
      <c r="V955" t="s">
        <v>3638</v>
      </c>
      <c r="Z955">
        <v>116.4975355</v>
      </c>
      <c r="AA955">
        <v>-8.3315584999999999</v>
      </c>
      <c r="AB955" t="s">
        <v>3639</v>
      </c>
      <c r="AC955" t="s">
        <v>217</v>
      </c>
      <c r="AL955" t="s">
        <v>218</v>
      </c>
      <c r="AM955" t="s">
        <v>3640</v>
      </c>
      <c r="AN955" t="s">
        <v>6</v>
      </c>
      <c r="AO955" s="57">
        <v>46150.44427083333</v>
      </c>
      <c r="AR955" t="s">
        <v>219</v>
      </c>
      <c r="AS955" t="s">
        <v>957</v>
      </c>
      <c r="AT955" t="s">
        <v>231</v>
      </c>
      <c r="AU955">
        <v>20260805</v>
      </c>
      <c r="AV955" t="s">
        <v>222</v>
      </c>
      <c r="AW955" t="s">
        <v>566</v>
      </c>
      <c r="AX955" t="s">
        <v>223</v>
      </c>
      <c r="BA955" s="57">
        <v>46239.291666666664</v>
      </c>
      <c r="BB955" t="s">
        <v>3640</v>
      </c>
      <c r="BC955">
        <v>2026</v>
      </c>
      <c r="BD955">
        <v>8</v>
      </c>
      <c r="BE955">
        <v>5</v>
      </c>
      <c r="BF955" s="6">
        <f t="shared" si="42"/>
        <v>46239</v>
      </c>
      <c r="BG955">
        <f t="shared" si="43"/>
        <v>-0.29166666666424135</v>
      </c>
      <c r="BH955" t="str">
        <f t="shared" si="44"/>
        <v>COMPLY</v>
      </c>
      <c r="BI955" t="str">
        <f>VLOOKUP(H955,Sheet2!$A$1:$B$270,2,FALSE)</f>
        <v>SELONG</v>
      </c>
    </row>
    <row r="956" spans="1:61">
      <c r="A956">
        <v>955</v>
      </c>
      <c r="B956">
        <v>1002505507</v>
      </c>
      <c r="C956">
        <v>3</v>
      </c>
      <c r="D956" t="s">
        <v>34</v>
      </c>
      <c r="E956">
        <v>5</v>
      </c>
      <c r="F956" t="s">
        <v>580</v>
      </c>
      <c r="G956" t="s">
        <v>79</v>
      </c>
      <c r="H956" t="s">
        <v>290</v>
      </c>
      <c r="I956" t="s">
        <v>213</v>
      </c>
      <c r="J956" t="s">
        <v>214</v>
      </c>
      <c r="K956" t="s">
        <v>149</v>
      </c>
      <c r="M956" t="s">
        <v>236</v>
      </c>
      <c r="N956" t="s">
        <v>216</v>
      </c>
      <c r="O956" s="57">
        <v>46237.362615740742</v>
      </c>
      <c r="P956" s="57">
        <v>46241.084050925929</v>
      </c>
      <c r="Q956">
        <v>69357179</v>
      </c>
      <c r="S956">
        <v>172408247661</v>
      </c>
      <c r="T956" t="s">
        <v>3645</v>
      </c>
      <c r="U956" t="s">
        <v>3646</v>
      </c>
      <c r="Z956">
        <v>115.288893</v>
      </c>
      <c r="AA956">
        <v>-8.5770169999999997</v>
      </c>
      <c r="AB956" t="s">
        <v>3647</v>
      </c>
      <c r="AC956" t="s">
        <v>230</v>
      </c>
      <c r="AO956" s="57">
        <v>46089.371631944443</v>
      </c>
      <c r="AR956" t="s">
        <v>314</v>
      </c>
      <c r="AS956" t="s">
        <v>699</v>
      </c>
      <c r="AT956" t="s">
        <v>231</v>
      </c>
      <c r="AV956" t="s">
        <v>931</v>
      </c>
      <c r="AW956" t="s">
        <v>566</v>
      </c>
      <c r="AX956" t="s">
        <v>223</v>
      </c>
      <c r="AZ956" t="s">
        <v>931</v>
      </c>
      <c r="BF956" s="6" t="e">
        <f t="shared" si="42"/>
        <v>#NUM!</v>
      </c>
      <c r="BG956" t="e">
        <f t="shared" si="43"/>
        <v>#NUM!</v>
      </c>
      <c r="BH956" t="e">
        <f t="shared" si="44"/>
        <v>#NUM!</v>
      </c>
      <c r="BI956" t="str">
        <f>VLOOKUP(H956,Sheet2!$A$1:$B$270,2,FALSE)</f>
        <v>GIANYAR</v>
      </c>
    </row>
    <row r="957" spans="1:61">
      <c r="A957">
        <v>956</v>
      </c>
      <c r="B957">
        <v>1002505916</v>
      </c>
      <c r="C957">
        <v>3</v>
      </c>
      <c r="D957" t="s">
        <v>38</v>
      </c>
      <c r="E957">
        <v>5</v>
      </c>
      <c r="F957" t="s">
        <v>90</v>
      </c>
      <c r="G957" t="s">
        <v>93</v>
      </c>
      <c r="H957" t="s">
        <v>474</v>
      </c>
      <c r="I957" t="s">
        <v>213</v>
      </c>
      <c r="J957" t="s">
        <v>214</v>
      </c>
      <c r="K957" t="s">
        <v>149</v>
      </c>
      <c r="M957" t="s">
        <v>76</v>
      </c>
      <c r="N957" t="s">
        <v>216</v>
      </c>
      <c r="O957" s="57">
        <v>46237.489062499997</v>
      </c>
      <c r="P957" s="57">
        <v>46237.859259259261</v>
      </c>
      <c r="Q957">
        <v>69357419</v>
      </c>
      <c r="S957">
        <v>152627203626</v>
      </c>
      <c r="T957" t="s">
        <v>1528</v>
      </c>
      <c r="U957" t="s">
        <v>3641</v>
      </c>
      <c r="V957" t="s">
        <v>3642</v>
      </c>
      <c r="Z957">
        <v>112.0196308</v>
      </c>
      <c r="AA957">
        <v>-7.6876004</v>
      </c>
      <c r="AB957" t="s">
        <v>3643</v>
      </c>
      <c r="AC957" t="s">
        <v>230</v>
      </c>
      <c r="AL957" t="s">
        <v>218</v>
      </c>
      <c r="AM957" t="s">
        <v>3644</v>
      </c>
      <c r="AN957" t="s">
        <v>6</v>
      </c>
      <c r="AO957" s="57">
        <v>46089.496550925927</v>
      </c>
      <c r="AP957" s="57">
        <v>46238.541666666664</v>
      </c>
      <c r="AR957" t="s">
        <v>219</v>
      </c>
      <c r="AS957" t="s">
        <v>637</v>
      </c>
      <c r="AT957" t="s">
        <v>231</v>
      </c>
      <c r="AU957">
        <v>20260803</v>
      </c>
      <c r="AV957" t="s">
        <v>222</v>
      </c>
      <c r="AW957" t="s">
        <v>567</v>
      </c>
      <c r="AX957" t="s">
        <v>223</v>
      </c>
      <c r="BA957" s="57">
        <v>46238.541666666664</v>
      </c>
      <c r="BB957" t="s">
        <v>3644</v>
      </c>
      <c r="BC957">
        <v>2026</v>
      </c>
      <c r="BD957">
        <v>8</v>
      </c>
      <c r="BE957">
        <v>3</v>
      </c>
      <c r="BF957" s="6">
        <f t="shared" si="42"/>
        <v>46237</v>
      </c>
      <c r="BG957">
        <f t="shared" si="43"/>
        <v>-1.5416666666642413</v>
      </c>
      <c r="BH957" t="str">
        <f t="shared" si="44"/>
        <v>COMPLY</v>
      </c>
      <c r="BI957" t="str">
        <f>VLOOKUP(H957,Sheet2!$A$1:$B$270,2,FALSE)</f>
        <v>NGANJUK</v>
      </c>
    </row>
    <row r="958" spans="1:61">
      <c r="A958">
        <v>957</v>
      </c>
      <c r="B958">
        <v>1002516370</v>
      </c>
      <c r="C958">
        <v>3</v>
      </c>
      <c r="D958" t="s">
        <v>38</v>
      </c>
      <c r="E958">
        <v>5</v>
      </c>
      <c r="F958" t="s">
        <v>92</v>
      </c>
      <c r="G958" t="s">
        <v>95</v>
      </c>
      <c r="H958" t="s">
        <v>245</v>
      </c>
      <c r="I958" t="s">
        <v>213</v>
      </c>
      <c r="J958" t="s">
        <v>214</v>
      </c>
      <c r="K958" t="s">
        <v>149</v>
      </c>
      <c r="L958" t="s">
        <v>215</v>
      </c>
      <c r="M958" t="s">
        <v>76</v>
      </c>
      <c r="N958" t="s">
        <v>216</v>
      </c>
      <c r="O958" s="57">
        <v>46243.434687499997</v>
      </c>
      <c r="P958" s="57">
        <v>46243.856446759259</v>
      </c>
      <c r="Q958">
        <v>69361759</v>
      </c>
      <c r="S958">
        <v>152604231081</v>
      </c>
      <c r="T958" t="s">
        <v>5797</v>
      </c>
      <c r="U958" t="s">
        <v>5798</v>
      </c>
      <c r="V958" t="s">
        <v>5799</v>
      </c>
      <c r="Z958">
        <v>111.440313868224</v>
      </c>
      <c r="AA958">
        <v>-7.9157188445847702</v>
      </c>
      <c r="AB958" t="s">
        <v>5800</v>
      </c>
      <c r="AC958" t="s">
        <v>217</v>
      </c>
      <c r="AL958" t="s">
        <v>218</v>
      </c>
      <c r="AM958" t="s">
        <v>5801</v>
      </c>
      <c r="AN958" t="s">
        <v>6</v>
      </c>
      <c r="AO958" s="57">
        <v>46273.444479166668</v>
      </c>
      <c r="AP958" s="57">
        <v>46244.333333333336</v>
      </c>
      <c r="AR958" t="s">
        <v>219</v>
      </c>
      <c r="AS958" t="s">
        <v>246</v>
      </c>
      <c r="AT958" t="s">
        <v>231</v>
      </c>
      <c r="AU958">
        <v>20260809</v>
      </c>
      <c r="AV958" t="s">
        <v>222</v>
      </c>
      <c r="AW958" t="s">
        <v>1056</v>
      </c>
      <c r="AX958" t="s">
        <v>223</v>
      </c>
      <c r="BA958" s="57">
        <v>46244.333333333336</v>
      </c>
      <c r="BB958" t="s">
        <v>5801</v>
      </c>
      <c r="BC958">
        <v>2026</v>
      </c>
      <c r="BD958">
        <v>8</v>
      </c>
      <c r="BE958">
        <v>9</v>
      </c>
      <c r="BF958" s="6">
        <f t="shared" si="42"/>
        <v>46243</v>
      </c>
      <c r="BG958">
        <f t="shared" si="43"/>
        <v>-1.3333333333357587</v>
      </c>
      <c r="BH958" t="str">
        <f t="shared" si="44"/>
        <v>COMPLY</v>
      </c>
      <c r="BI958" t="str">
        <f>VLOOKUP(H958,Sheet2!$A$1:$B$270,2,FALSE)</f>
        <v>PONOROGO</v>
      </c>
    </row>
    <row r="959" spans="1:61">
      <c r="A959">
        <v>958</v>
      </c>
      <c r="B959">
        <v>1002505735</v>
      </c>
      <c r="C959">
        <v>3</v>
      </c>
      <c r="D959" t="s">
        <v>38</v>
      </c>
      <c r="E959">
        <v>5</v>
      </c>
      <c r="F959" t="s">
        <v>90</v>
      </c>
      <c r="G959" t="s">
        <v>96</v>
      </c>
      <c r="H959" t="s">
        <v>291</v>
      </c>
      <c r="I959" t="s">
        <v>213</v>
      </c>
      <c r="J959" t="s">
        <v>214</v>
      </c>
      <c r="K959" t="s">
        <v>149</v>
      </c>
      <c r="L959" t="s">
        <v>215</v>
      </c>
      <c r="M959" t="s">
        <v>76</v>
      </c>
      <c r="N959" t="s">
        <v>216</v>
      </c>
      <c r="O959" s="57">
        <v>46237.428449074076</v>
      </c>
      <c r="P959" s="57">
        <v>46237.881643518522</v>
      </c>
      <c r="Q959">
        <v>69357328</v>
      </c>
      <c r="S959">
        <v>152608209005</v>
      </c>
      <c r="T959" t="s">
        <v>3648</v>
      </c>
      <c r="U959" t="s">
        <v>3649</v>
      </c>
      <c r="V959" t="s">
        <v>3650</v>
      </c>
      <c r="Z959">
        <v>111.693654234275</v>
      </c>
      <c r="AA959">
        <v>-8.0854542202949098</v>
      </c>
      <c r="AB959" t="s">
        <v>3651</v>
      </c>
      <c r="AC959" t="s">
        <v>237</v>
      </c>
      <c r="AL959" t="s">
        <v>218</v>
      </c>
      <c r="AM959" t="s">
        <v>3600</v>
      </c>
      <c r="AN959" t="s">
        <v>6</v>
      </c>
      <c r="AO959" s="57">
        <v>46089.444699074076</v>
      </c>
      <c r="AP959" s="57">
        <v>46238.333333333336</v>
      </c>
      <c r="AR959" t="s">
        <v>219</v>
      </c>
      <c r="AS959" t="s">
        <v>96</v>
      </c>
      <c r="AT959" t="s">
        <v>231</v>
      </c>
      <c r="AU959">
        <v>20260803</v>
      </c>
      <c r="AV959" t="s">
        <v>222</v>
      </c>
      <c r="AW959" t="s">
        <v>1056</v>
      </c>
      <c r="AX959" t="s">
        <v>223</v>
      </c>
      <c r="BA959" s="57">
        <v>46238.333333333336</v>
      </c>
      <c r="BB959" t="s">
        <v>3600</v>
      </c>
      <c r="BC959">
        <v>2026</v>
      </c>
      <c r="BD959">
        <v>8</v>
      </c>
      <c r="BE959">
        <v>3</v>
      </c>
      <c r="BF959" s="6">
        <f t="shared" si="42"/>
        <v>46237</v>
      </c>
      <c r="BG959">
        <f t="shared" si="43"/>
        <v>-1.3333333333357587</v>
      </c>
      <c r="BH959" t="str">
        <f t="shared" si="44"/>
        <v>COMPLY</v>
      </c>
      <c r="BI959" t="str">
        <f>VLOOKUP(H959,Sheet2!$A$1:$B$270,2,FALSE)</f>
        <v>PONOROGO</v>
      </c>
    </row>
    <row r="960" spans="1:61">
      <c r="A960">
        <v>959</v>
      </c>
      <c r="B960">
        <v>1002511457</v>
      </c>
      <c r="C960">
        <v>3</v>
      </c>
      <c r="D960" t="s">
        <v>34</v>
      </c>
      <c r="E960">
        <v>5</v>
      </c>
      <c r="F960" t="s">
        <v>595</v>
      </c>
      <c r="G960" t="s">
        <v>86</v>
      </c>
      <c r="H960" t="s">
        <v>307</v>
      </c>
      <c r="I960" t="s">
        <v>213</v>
      </c>
      <c r="J960" t="s">
        <v>214</v>
      </c>
      <c r="K960" t="s">
        <v>149</v>
      </c>
      <c r="M960" t="s">
        <v>76</v>
      </c>
      <c r="N960" t="s">
        <v>216</v>
      </c>
      <c r="O960" s="57">
        <v>46240.357349537036</v>
      </c>
      <c r="P960" s="57">
        <v>46244.563518518517</v>
      </c>
      <c r="Q960">
        <v>69359566</v>
      </c>
      <c r="R960">
        <v>3619596940</v>
      </c>
      <c r="S960">
        <v>172416797805</v>
      </c>
      <c r="T960" t="s">
        <v>3652</v>
      </c>
      <c r="U960" t="s">
        <v>3653</v>
      </c>
      <c r="V960" t="s">
        <v>3654</v>
      </c>
      <c r="Z960">
        <v>115.1828069</v>
      </c>
      <c r="AA960">
        <v>-8.6849582000000005</v>
      </c>
      <c r="AB960" t="s">
        <v>3655</v>
      </c>
      <c r="AC960" t="s">
        <v>230</v>
      </c>
      <c r="AL960" t="s">
        <v>218</v>
      </c>
      <c r="AM960" t="s">
        <v>3656</v>
      </c>
      <c r="AN960" t="s">
        <v>6</v>
      </c>
      <c r="AO960" s="57">
        <v>46181.361018518517</v>
      </c>
      <c r="AP960" s="57">
        <v>46241.541666666664</v>
      </c>
      <c r="AQ960" t="s">
        <v>249</v>
      </c>
      <c r="AR960" t="s">
        <v>219</v>
      </c>
      <c r="AS960" t="s">
        <v>650</v>
      </c>
      <c r="AT960" t="s">
        <v>231</v>
      </c>
      <c r="AU960">
        <v>20260810</v>
      </c>
      <c r="AV960" t="s">
        <v>222</v>
      </c>
      <c r="AW960" t="s">
        <v>1095</v>
      </c>
      <c r="AX960" t="s">
        <v>223</v>
      </c>
      <c r="BA960" s="57">
        <v>46241.541666666664</v>
      </c>
      <c r="BB960" t="s">
        <v>3656</v>
      </c>
      <c r="BC960">
        <v>2026</v>
      </c>
      <c r="BD960">
        <v>8</v>
      </c>
      <c r="BE960">
        <v>10</v>
      </c>
      <c r="BF960" s="6">
        <f t="shared" si="42"/>
        <v>46244</v>
      </c>
      <c r="BG960">
        <f t="shared" si="43"/>
        <v>2.4583333333357587</v>
      </c>
      <c r="BH960" t="str">
        <f t="shared" si="44"/>
        <v>NOT COMPLY</v>
      </c>
      <c r="BI960" t="str">
        <f>VLOOKUP(H960,Sheet2!$A$1:$B$270,2,FALSE)</f>
        <v>UBUNG</v>
      </c>
    </row>
    <row r="961" spans="1:61">
      <c r="A961">
        <v>960</v>
      </c>
      <c r="B961">
        <v>1002514736</v>
      </c>
      <c r="C961">
        <v>3</v>
      </c>
      <c r="D961" t="s">
        <v>51</v>
      </c>
      <c r="E961">
        <v>4</v>
      </c>
      <c r="F961" t="s">
        <v>275</v>
      </c>
      <c r="G961" t="s">
        <v>275</v>
      </c>
      <c r="H961" t="s">
        <v>977</v>
      </c>
      <c r="I961" t="s">
        <v>213</v>
      </c>
      <c r="J961" t="s">
        <v>214</v>
      </c>
      <c r="K961" t="s">
        <v>149</v>
      </c>
      <c r="L961" t="s">
        <v>215</v>
      </c>
      <c r="M961" t="s">
        <v>971</v>
      </c>
      <c r="N961" t="s">
        <v>216</v>
      </c>
      <c r="O961" s="57">
        <v>46241.584687499999</v>
      </c>
      <c r="P961" s="57">
        <v>46244.388807870368</v>
      </c>
      <c r="Q961">
        <v>69360835</v>
      </c>
      <c r="S961">
        <v>141456115388</v>
      </c>
      <c r="T961" t="s">
        <v>5802</v>
      </c>
      <c r="U961" t="s">
        <v>5803</v>
      </c>
      <c r="V961" t="s">
        <v>5804</v>
      </c>
      <c r="Z961">
        <v>110.61332747340199</v>
      </c>
      <c r="AA961">
        <v>-6.7991515299220104</v>
      </c>
      <c r="AB961" t="s">
        <v>5805</v>
      </c>
      <c r="AC961" t="s">
        <v>217</v>
      </c>
      <c r="AL961" t="s">
        <v>218</v>
      </c>
      <c r="AM961" t="s">
        <v>5091</v>
      </c>
      <c r="AN961" t="s">
        <v>6</v>
      </c>
      <c r="AO961" s="57">
        <v>46211.590300925927</v>
      </c>
      <c r="AP961" s="57">
        <v>46242.541666666664</v>
      </c>
      <c r="AQ961" t="s">
        <v>930</v>
      </c>
      <c r="AR961" t="s">
        <v>12</v>
      </c>
      <c r="AS961" t="s">
        <v>978</v>
      </c>
      <c r="AT961" t="s">
        <v>231</v>
      </c>
      <c r="AV961" t="s">
        <v>950</v>
      </c>
      <c r="AW961" t="s">
        <v>1067</v>
      </c>
      <c r="AX961" t="s">
        <v>223</v>
      </c>
      <c r="BA961" s="57">
        <v>46242.541666666664</v>
      </c>
      <c r="BB961" t="s">
        <v>5091</v>
      </c>
      <c r="BF961" s="6" t="e">
        <f t="shared" si="42"/>
        <v>#NUM!</v>
      </c>
      <c r="BG961" t="e">
        <f t="shared" si="43"/>
        <v>#NUM!</v>
      </c>
      <c r="BH961" t="e">
        <f t="shared" si="44"/>
        <v>#NUM!</v>
      </c>
      <c r="BI961" t="e">
        <f>VLOOKUP(H961,Sheet2!$A$1:$B$270,2,FALSE)</f>
        <v>#N/A</v>
      </c>
    </row>
    <row r="962" spans="1:61">
      <c r="A962">
        <v>961</v>
      </c>
      <c r="B962">
        <v>1002516175</v>
      </c>
      <c r="C962">
        <v>3</v>
      </c>
      <c r="D962" t="s">
        <v>34</v>
      </c>
      <c r="E962">
        <v>5</v>
      </c>
      <c r="F962" t="s">
        <v>595</v>
      </c>
      <c r="G962" t="s">
        <v>83</v>
      </c>
      <c r="H962" t="s">
        <v>404</v>
      </c>
      <c r="I962" t="s">
        <v>213</v>
      </c>
      <c r="J962" t="s">
        <v>214</v>
      </c>
      <c r="K962" t="s">
        <v>149</v>
      </c>
      <c r="L962" t="s">
        <v>215</v>
      </c>
      <c r="M962" t="s">
        <v>582</v>
      </c>
      <c r="N962" t="s">
        <v>216</v>
      </c>
      <c r="O962" s="57">
        <v>46242.702037037037</v>
      </c>
      <c r="P962" s="57">
        <v>46244.517418981479</v>
      </c>
      <c r="Q962">
        <v>69361627</v>
      </c>
      <c r="S962">
        <v>172401298255</v>
      </c>
      <c r="T962" t="s">
        <v>5806</v>
      </c>
      <c r="U962" t="s">
        <v>5807</v>
      </c>
      <c r="V962" t="s">
        <v>5808</v>
      </c>
      <c r="Z962">
        <v>115.2514189</v>
      </c>
      <c r="AA962">
        <v>-8.6707909999999995</v>
      </c>
      <c r="AB962" t="s">
        <v>5809</v>
      </c>
      <c r="AC962" t="s">
        <v>237</v>
      </c>
      <c r="AL962" t="s">
        <v>218</v>
      </c>
      <c r="AM962" t="s">
        <v>4548</v>
      </c>
      <c r="AN962" t="s">
        <v>6</v>
      </c>
      <c r="AO962" s="57">
        <v>46242.704918981479</v>
      </c>
      <c r="AP962" s="57">
        <v>46243.541666666664</v>
      </c>
      <c r="AR962" t="s">
        <v>14</v>
      </c>
      <c r="AS962" t="s">
        <v>83</v>
      </c>
      <c r="AT962" t="s">
        <v>231</v>
      </c>
      <c r="AV962" t="s">
        <v>6871</v>
      </c>
      <c r="AW962" t="s">
        <v>1069</v>
      </c>
      <c r="AX962" t="s">
        <v>223</v>
      </c>
      <c r="BA962" s="57">
        <v>46243.541666666664</v>
      </c>
      <c r="BB962" t="s">
        <v>4548</v>
      </c>
      <c r="BF962" s="6" t="e">
        <f t="shared" si="42"/>
        <v>#NUM!</v>
      </c>
      <c r="BG962" t="e">
        <f t="shared" si="43"/>
        <v>#NUM!</v>
      </c>
      <c r="BH962" t="e">
        <f t="shared" si="44"/>
        <v>#NUM!</v>
      </c>
      <c r="BI962" t="str">
        <f>VLOOKUP(H962,Sheet2!$A$1:$B$270,2,FALSE)</f>
        <v>SANUR</v>
      </c>
    </row>
    <row r="963" spans="1:61">
      <c r="A963">
        <v>962</v>
      </c>
      <c r="B963">
        <v>1002505386</v>
      </c>
      <c r="C963">
        <v>3</v>
      </c>
      <c r="D963" t="s">
        <v>42</v>
      </c>
      <c r="E963">
        <v>5</v>
      </c>
      <c r="F963" t="s">
        <v>233</v>
      </c>
      <c r="G963" t="s">
        <v>101</v>
      </c>
      <c r="H963" t="s">
        <v>439</v>
      </c>
      <c r="I963" t="s">
        <v>213</v>
      </c>
      <c r="J963" t="s">
        <v>214</v>
      </c>
      <c r="K963" t="s">
        <v>149</v>
      </c>
      <c r="M963" t="s">
        <v>76</v>
      </c>
      <c r="N963" t="s">
        <v>216</v>
      </c>
      <c r="O963" s="57">
        <v>46236.696296296293</v>
      </c>
      <c r="P963" s="57">
        <v>46238.868020833332</v>
      </c>
      <c r="Q963">
        <v>69357103</v>
      </c>
      <c r="S963">
        <v>152331250862</v>
      </c>
      <c r="T963" t="s">
        <v>3657</v>
      </c>
      <c r="U963" t="s">
        <v>3658</v>
      </c>
      <c r="V963" t="s">
        <v>3659</v>
      </c>
      <c r="Z963">
        <v>112.7178614</v>
      </c>
      <c r="AA963">
        <v>-7.4460407999999996</v>
      </c>
      <c r="AB963" t="s">
        <v>3660</v>
      </c>
      <c r="AC963" t="s">
        <v>230</v>
      </c>
      <c r="AL963" t="s">
        <v>218</v>
      </c>
      <c r="AM963" t="s">
        <v>3661</v>
      </c>
      <c r="AN963" t="s">
        <v>6</v>
      </c>
      <c r="AO963" s="57">
        <v>46061.704722222225</v>
      </c>
      <c r="AP963" s="57">
        <v>46239.541666666664</v>
      </c>
      <c r="AR963" t="s">
        <v>219</v>
      </c>
      <c r="AS963" t="s">
        <v>608</v>
      </c>
      <c r="AT963" t="s">
        <v>231</v>
      </c>
      <c r="AU963">
        <v>20260804</v>
      </c>
      <c r="AV963" t="s">
        <v>222</v>
      </c>
      <c r="AW963" t="s">
        <v>566</v>
      </c>
      <c r="AX963" t="s">
        <v>223</v>
      </c>
      <c r="BA963" s="57">
        <v>46239.541666666664</v>
      </c>
      <c r="BB963" t="s">
        <v>3661</v>
      </c>
      <c r="BC963">
        <v>2026</v>
      </c>
      <c r="BD963">
        <v>8</v>
      </c>
      <c r="BE963">
        <v>4</v>
      </c>
      <c r="BF963" s="6">
        <f t="shared" ref="BF963:BF1026" si="45">DATE(BC963,BD963,BE963)</f>
        <v>46238</v>
      </c>
      <c r="BG963">
        <f t="shared" ref="BG963:BG1026" si="46">BF963-BA963</f>
        <v>-1.5416666666642413</v>
      </c>
      <c r="BH963" t="str">
        <f t="shared" ref="BH963:BH1026" si="47">IF(BG963=1,"COMPLY",IF(BG963&lt;1,"COMPLY","NOT COMPLY"))</f>
        <v>COMPLY</v>
      </c>
      <c r="BI963" t="str">
        <f>VLOOKUP(H963,Sheet2!$A$1:$B$270,2,FALSE)</f>
        <v>SIDOARJO</v>
      </c>
    </row>
    <row r="964" spans="1:61">
      <c r="A964">
        <v>963</v>
      </c>
      <c r="B964">
        <v>1002517422</v>
      </c>
      <c r="C964">
        <v>3</v>
      </c>
      <c r="D964" t="s">
        <v>49</v>
      </c>
      <c r="E964">
        <v>4</v>
      </c>
      <c r="F964" t="s">
        <v>247</v>
      </c>
      <c r="G964" t="s">
        <v>248</v>
      </c>
      <c r="H964" t="s">
        <v>633</v>
      </c>
      <c r="I964" t="s">
        <v>213</v>
      </c>
      <c r="J964" t="s">
        <v>214</v>
      </c>
      <c r="K964" t="s">
        <v>149</v>
      </c>
      <c r="M964" t="s">
        <v>76</v>
      </c>
      <c r="N964" t="s">
        <v>216</v>
      </c>
      <c r="O964" s="57">
        <v>46244.475069444445</v>
      </c>
      <c r="P964" s="57">
        <v>46244.539398148147</v>
      </c>
      <c r="Q964">
        <v>69360718</v>
      </c>
      <c r="S964">
        <v>141420144975</v>
      </c>
      <c r="T964" t="s">
        <v>5506</v>
      </c>
      <c r="U964" t="s">
        <v>6872</v>
      </c>
      <c r="V964" t="s">
        <v>6873</v>
      </c>
      <c r="Z964">
        <v>110.3305154</v>
      </c>
      <c r="AA964">
        <v>-7.0006608999999997</v>
      </c>
      <c r="AB964" t="s">
        <v>5509</v>
      </c>
      <c r="AC964" t="s">
        <v>217</v>
      </c>
      <c r="AL964" t="s">
        <v>218</v>
      </c>
      <c r="AM964" t="s">
        <v>6874</v>
      </c>
      <c r="AN964" t="s">
        <v>6</v>
      </c>
      <c r="AO964" s="57">
        <v>46303.486157407409</v>
      </c>
      <c r="AR964" t="s">
        <v>219</v>
      </c>
      <c r="AS964" t="s">
        <v>266</v>
      </c>
      <c r="AT964" t="s">
        <v>231</v>
      </c>
      <c r="AU964">
        <v>20260810</v>
      </c>
      <c r="AV964" t="s">
        <v>222</v>
      </c>
      <c r="AW964" t="s">
        <v>607</v>
      </c>
      <c r="AX964" t="s">
        <v>223</v>
      </c>
      <c r="BA964" s="57">
        <v>46244.291666666664</v>
      </c>
      <c r="BB964" t="s">
        <v>6874</v>
      </c>
      <c r="BC964">
        <v>2026</v>
      </c>
      <c r="BD964">
        <v>8</v>
      </c>
      <c r="BE964">
        <v>10</v>
      </c>
      <c r="BF964" s="6">
        <f t="shared" si="45"/>
        <v>46244</v>
      </c>
      <c r="BG964">
        <f t="shared" si="46"/>
        <v>-0.29166666666424135</v>
      </c>
      <c r="BH964" t="str">
        <f t="shared" si="47"/>
        <v>COMPLY</v>
      </c>
      <c r="BI964" t="e">
        <f>VLOOKUP(H964,Sheet2!$A$1:$B$270,2,FALSE)</f>
        <v>#N/A</v>
      </c>
    </row>
    <row r="965" spans="1:61">
      <c r="A965">
        <v>964</v>
      </c>
      <c r="B965">
        <v>1002504315</v>
      </c>
      <c r="C965">
        <v>3</v>
      </c>
      <c r="D965" t="s">
        <v>45</v>
      </c>
      <c r="E965">
        <v>5</v>
      </c>
      <c r="F965" t="s">
        <v>211</v>
      </c>
      <c r="G965" t="s">
        <v>118</v>
      </c>
      <c r="H965" t="s">
        <v>212</v>
      </c>
      <c r="I965" t="s">
        <v>213</v>
      </c>
      <c r="J965" t="s">
        <v>214</v>
      </c>
      <c r="K965" t="s">
        <v>149</v>
      </c>
      <c r="L965" t="s">
        <v>215</v>
      </c>
      <c r="M965" t="s">
        <v>582</v>
      </c>
      <c r="N965" t="s">
        <v>216</v>
      </c>
      <c r="O965" s="57">
        <v>46235.413854166669</v>
      </c>
      <c r="P965" s="57">
        <v>46237.752557870372</v>
      </c>
      <c r="Q965">
        <v>69356609</v>
      </c>
      <c r="S965">
        <v>172606810502</v>
      </c>
      <c r="T965" t="s">
        <v>1263</v>
      </c>
      <c r="U965" t="s">
        <v>1264</v>
      </c>
      <c r="V965" t="s">
        <v>3662</v>
      </c>
      <c r="Z965">
        <v>117.4378584</v>
      </c>
      <c r="AA965">
        <v>-8.6448596000000002</v>
      </c>
      <c r="AB965" t="s">
        <v>2497</v>
      </c>
      <c r="AC965" t="s">
        <v>237</v>
      </c>
      <c r="AL965" t="s">
        <v>218</v>
      </c>
      <c r="AM965" t="s">
        <v>1676</v>
      </c>
      <c r="AN965" t="s">
        <v>6</v>
      </c>
      <c r="AO965" s="57">
        <v>46030.423437500001</v>
      </c>
      <c r="AP965" s="57">
        <v>46236.333333333336</v>
      </c>
      <c r="AQ965" t="s">
        <v>930</v>
      </c>
      <c r="AR965" t="s">
        <v>14</v>
      </c>
      <c r="AS965" t="s">
        <v>220</v>
      </c>
      <c r="AT965" t="s">
        <v>231</v>
      </c>
      <c r="AV965" t="s">
        <v>3663</v>
      </c>
      <c r="AW965" t="s">
        <v>1056</v>
      </c>
      <c r="AX965" t="s">
        <v>223</v>
      </c>
      <c r="BA965" s="57">
        <v>46236.333333333336</v>
      </c>
      <c r="BB965" t="s">
        <v>1676</v>
      </c>
      <c r="BF965" s="6" t="e">
        <f t="shared" si="45"/>
        <v>#NUM!</v>
      </c>
      <c r="BG965" t="e">
        <f t="shared" si="46"/>
        <v>#NUM!</v>
      </c>
      <c r="BH965" t="e">
        <f t="shared" si="47"/>
        <v>#NUM!</v>
      </c>
      <c r="BI965" t="str">
        <f>VLOOKUP(H965,Sheet2!$A$1:$B$270,2,FALSE)</f>
        <v>SUMBAWA</v>
      </c>
    </row>
    <row r="966" spans="1:61">
      <c r="A966">
        <v>965</v>
      </c>
      <c r="B966">
        <v>1002514536</v>
      </c>
      <c r="C966">
        <v>3</v>
      </c>
      <c r="D966" t="s">
        <v>59</v>
      </c>
      <c r="E966">
        <v>4</v>
      </c>
      <c r="F966" t="s">
        <v>573</v>
      </c>
      <c r="G966" t="s">
        <v>623</v>
      </c>
      <c r="H966" t="s">
        <v>998</v>
      </c>
      <c r="I966" t="s">
        <v>213</v>
      </c>
      <c r="J966" t="s">
        <v>214</v>
      </c>
      <c r="K966" t="s">
        <v>149</v>
      </c>
      <c r="L966" t="s">
        <v>215</v>
      </c>
      <c r="M966" t="s">
        <v>279</v>
      </c>
      <c r="N966" t="s">
        <v>216</v>
      </c>
      <c r="O966" s="57">
        <v>46241.547175925924</v>
      </c>
      <c r="P966" s="57">
        <v>46243.700972222221</v>
      </c>
      <c r="Q966">
        <v>69360738</v>
      </c>
      <c r="S966">
        <v>143132123533</v>
      </c>
      <c r="T966" t="s">
        <v>5810</v>
      </c>
      <c r="U966" t="s">
        <v>5811</v>
      </c>
      <c r="V966" t="s">
        <v>5812</v>
      </c>
      <c r="Z966">
        <v>110.3960871</v>
      </c>
      <c r="AA966">
        <v>-7.8257329000000002</v>
      </c>
      <c r="AB966" t="s">
        <v>5813</v>
      </c>
      <c r="AC966" t="s">
        <v>237</v>
      </c>
      <c r="AL966" t="s">
        <v>218</v>
      </c>
      <c r="AM966" t="s">
        <v>5814</v>
      </c>
      <c r="AN966" t="s">
        <v>6</v>
      </c>
      <c r="AO966" s="57">
        <v>46211.548773148148</v>
      </c>
      <c r="AP966" s="57">
        <v>46243.625</v>
      </c>
      <c r="AQ966" t="s">
        <v>249</v>
      </c>
      <c r="AR966" t="s">
        <v>280</v>
      </c>
      <c r="AS966" t="s">
        <v>999</v>
      </c>
      <c r="AT966" t="s">
        <v>231</v>
      </c>
      <c r="AV966" t="s">
        <v>5815</v>
      </c>
      <c r="AW966" t="s">
        <v>1071</v>
      </c>
      <c r="AX966" t="s">
        <v>223</v>
      </c>
      <c r="BA966" s="57">
        <v>46243.625</v>
      </c>
      <c r="BB966" t="s">
        <v>5814</v>
      </c>
      <c r="BF966" s="6" t="e">
        <f t="shared" si="45"/>
        <v>#NUM!</v>
      </c>
      <c r="BG966" t="e">
        <f t="shared" si="46"/>
        <v>#NUM!</v>
      </c>
      <c r="BH966" t="e">
        <f t="shared" si="47"/>
        <v>#NUM!</v>
      </c>
      <c r="BI966" t="e">
        <f>VLOOKUP(H966,Sheet2!$A$1:$B$270,2,FALSE)</f>
        <v>#N/A</v>
      </c>
    </row>
    <row r="967" spans="1:61">
      <c r="A967">
        <v>966</v>
      </c>
      <c r="B967">
        <v>1002504491</v>
      </c>
      <c r="C967">
        <v>3</v>
      </c>
      <c r="D967" t="s">
        <v>45</v>
      </c>
      <c r="E967">
        <v>5</v>
      </c>
      <c r="F967" t="s">
        <v>211</v>
      </c>
      <c r="G967" t="s">
        <v>116</v>
      </c>
      <c r="H967" t="s">
        <v>368</v>
      </c>
      <c r="I967" t="s">
        <v>213</v>
      </c>
      <c r="J967" t="s">
        <v>214</v>
      </c>
      <c r="K967" t="s">
        <v>149</v>
      </c>
      <c r="M967" t="s">
        <v>596</v>
      </c>
      <c r="N967" t="s">
        <v>622</v>
      </c>
      <c r="O967" s="57">
        <v>46235.506215277775</v>
      </c>
      <c r="P967" s="57">
        <v>46240.604097222225</v>
      </c>
      <c r="Q967">
        <v>69356689</v>
      </c>
      <c r="S967">
        <v>172619203310</v>
      </c>
      <c r="T967" t="s">
        <v>3012</v>
      </c>
      <c r="U967" t="s">
        <v>3013</v>
      </c>
      <c r="V967" t="s">
        <v>3664</v>
      </c>
      <c r="Z967">
        <v>116.66752580000001</v>
      </c>
      <c r="AA967">
        <v>-8.5008976999999994</v>
      </c>
      <c r="AB967" t="s">
        <v>3015</v>
      </c>
      <c r="AC967" t="s">
        <v>230</v>
      </c>
      <c r="AL967" t="s">
        <v>218</v>
      </c>
      <c r="AM967" t="s">
        <v>3665</v>
      </c>
      <c r="AN967" t="s">
        <v>6</v>
      </c>
      <c r="AO967" s="57">
        <v>46030.506851851853</v>
      </c>
      <c r="AP967" s="57">
        <v>46241.333333333336</v>
      </c>
      <c r="AQ967" t="s">
        <v>249</v>
      </c>
      <c r="AR967" t="s">
        <v>14</v>
      </c>
      <c r="AS967" t="s">
        <v>579</v>
      </c>
      <c r="AT967" t="s">
        <v>231</v>
      </c>
      <c r="AV967" t="s">
        <v>597</v>
      </c>
      <c r="AW967" t="s">
        <v>566</v>
      </c>
      <c r="AX967" t="s">
        <v>223</v>
      </c>
      <c r="BA967" s="57">
        <v>46241.333333333336</v>
      </c>
      <c r="BB967" t="s">
        <v>3665</v>
      </c>
      <c r="BF967" s="6" t="e">
        <f t="shared" si="45"/>
        <v>#NUM!</v>
      </c>
      <c r="BG967" t="e">
        <f t="shared" si="46"/>
        <v>#NUM!</v>
      </c>
      <c r="BH967" t="e">
        <f t="shared" si="47"/>
        <v>#NUM!</v>
      </c>
      <c r="BI967" t="str">
        <f>VLOOKUP(H967,Sheet2!$A$1:$B$270,2,FALSE)</f>
        <v>SELONG</v>
      </c>
    </row>
    <row r="968" spans="1:61">
      <c r="A968">
        <v>967</v>
      </c>
      <c r="B968">
        <v>1002511361</v>
      </c>
      <c r="C968">
        <v>3</v>
      </c>
      <c r="D968" t="s">
        <v>38</v>
      </c>
      <c r="E968">
        <v>5</v>
      </c>
      <c r="F968" t="s">
        <v>92</v>
      </c>
      <c r="G968" t="s">
        <v>97</v>
      </c>
      <c r="H968" t="s">
        <v>255</v>
      </c>
      <c r="I968" t="s">
        <v>213</v>
      </c>
      <c r="J968" t="s">
        <v>214</v>
      </c>
      <c r="K968" t="s">
        <v>149</v>
      </c>
      <c r="L968" t="s">
        <v>215</v>
      </c>
      <c r="M968" t="s">
        <v>76</v>
      </c>
      <c r="N968" t="s">
        <v>216</v>
      </c>
      <c r="O968" s="57">
        <v>46239.818703703706</v>
      </c>
      <c r="P968" s="57">
        <v>46241.477453703701</v>
      </c>
      <c r="Q968">
        <v>69359513</v>
      </c>
      <c r="S968">
        <v>152612222882</v>
      </c>
      <c r="T968" t="s">
        <v>3666</v>
      </c>
      <c r="U968" t="s">
        <v>3667</v>
      </c>
      <c r="V968" t="s">
        <v>3668</v>
      </c>
      <c r="Z968">
        <v>112.07901094508399</v>
      </c>
      <c r="AA968">
        <v>-6.9143568979543302</v>
      </c>
      <c r="AB968" t="s">
        <v>3669</v>
      </c>
      <c r="AC968" t="s">
        <v>237</v>
      </c>
      <c r="AL968" t="s">
        <v>218</v>
      </c>
      <c r="AM968" t="s">
        <v>3670</v>
      </c>
      <c r="AN968" t="s">
        <v>6</v>
      </c>
      <c r="AO968" s="57">
        <v>46150.819328703707</v>
      </c>
      <c r="AP968" s="57">
        <v>46241.625</v>
      </c>
      <c r="AR968" t="s">
        <v>219</v>
      </c>
      <c r="AS968" t="s">
        <v>220</v>
      </c>
      <c r="AT968" t="s">
        <v>231</v>
      </c>
      <c r="AU968">
        <v>20260807</v>
      </c>
      <c r="AV968" t="s">
        <v>222</v>
      </c>
      <c r="AW968" t="s">
        <v>1071</v>
      </c>
      <c r="AX968" t="s">
        <v>223</v>
      </c>
      <c r="BA968" s="57">
        <v>46241.625</v>
      </c>
      <c r="BB968" t="s">
        <v>3670</v>
      </c>
      <c r="BC968">
        <v>2026</v>
      </c>
      <c r="BD968">
        <v>8</v>
      </c>
      <c r="BE968">
        <v>7</v>
      </c>
      <c r="BF968" s="6">
        <f t="shared" si="45"/>
        <v>46241</v>
      </c>
      <c r="BG968">
        <f t="shared" si="46"/>
        <v>-0.625</v>
      </c>
      <c r="BH968" t="str">
        <f t="shared" si="47"/>
        <v>COMPLY</v>
      </c>
      <c r="BI968" t="str">
        <f>VLOOKUP(H968,Sheet2!$A$1:$B$270,2,FALSE)</f>
        <v>BOJONEGORO</v>
      </c>
    </row>
    <row r="969" spans="1:61">
      <c r="A969">
        <v>968</v>
      </c>
      <c r="B969">
        <v>1002508532</v>
      </c>
      <c r="C969">
        <v>3</v>
      </c>
      <c r="D969" t="s">
        <v>42</v>
      </c>
      <c r="E969">
        <v>5</v>
      </c>
      <c r="F969" t="s">
        <v>102</v>
      </c>
      <c r="G969" t="s">
        <v>102</v>
      </c>
      <c r="H969" t="s">
        <v>431</v>
      </c>
      <c r="I969" t="s">
        <v>213</v>
      </c>
      <c r="J969" t="s">
        <v>214</v>
      </c>
      <c r="K969" t="s">
        <v>149</v>
      </c>
      <c r="L969" t="s">
        <v>215</v>
      </c>
      <c r="M969" t="s">
        <v>76</v>
      </c>
      <c r="N969" t="s">
        <v>216</v>
      </c>
      <c r="O969" s="57">
        <v>46238.599270833336</v>
      </c>
      <c r="P969" s="57">
        <v>46239.766516203701</v>
      </c>
      <c r="Q969">
        <v>69358351</v>
      </c>
      <c r="S969">
        <v>152502216847</v>
      </c>
      <c r="T969" t="s">
        <v>3671</v>
      </c>
      <c r="U969" t="s">
        <v>3672</v>
      </c>
      <c r="V969" t="s">
        <v>3673</v>
      </c>
      <c r="Z969">
        <v>113.722092</v>
      </c>
      <c r="AA969">
        <v>-8.1676880000000001</v>
      </c>
      <c r="AB969" t="s">
        <v>3674</v>
      </c>
      <c r="AC969" t="s">
        <v>237</v>
      </c>
      <c r="AL969" t="s">
        <v>218</v>
      </c>
      <c r="AM969" t="s">
        <v>3158</v>
      </c>
      <c r="AN969" t="s">
        <v>6</v>
      </c>
      <c r="AO969" s="57">
        <v>46120.601365740738</v>
      </c>
      <c r="AP969" s="57">
        <v>46240.333333333336</v>
      </c>
      <c r="AR969" t="s">
        <v>219</v>
      </c>
      <c r="AS969" t="s">
        <v>569</v>
      </c>
      <c r="AT969" t="s">
        <v>231</v>
      </c>
      <c r="AU969">
        <v>20260805</v>
      </c>
      <c r="AV969" t="s">
        <v>222</v>
      </c>
      <c r="AW969" t="s">
        <v>1056</v>
      </c>
      <c r="AX969" t="s">
        <v>223</v>
      </c>
      <c r="BA969" s="57">
        <v>46240.333333333336</v>
      </c>
      <c r="BB969" t="s">
        <v>3158</v>
      </c>
      <c r="BC969">
        <v>2026</v>
      </c>
      <c r="BD969">
        <v>8</v>
      </c>
      <c r="BE969">
        <v>5</v>
      </c>
      <c r="BF969" s="6">
        <f t="shared" si="45"/>
        <v>46239</v>
      </c>
      <c r="BG969">
        <f t="shared" si="46"/>
        <v>-1.3333333333357587</v>
      </c>
      <c r="BH969" t="str">
        <f t="shared" si="47"/>
        <v>COMPLY</v>
      </c>
      <c r="BI969" t="str">
        <f>VLOOKUP(H969,Sheet2!$A$1:$B$270,2,FALSE)</f>
        <v>JEMBER</v>
      </c>
    </row>
    <row r="970" spans="1:61">
      <c r="A970">
        <v>969</v>
      </c>
      <c r="B970">
        <v>1002514504</v>
      </c>
      <c r="C970">
        <v>3</v>
      </c>
      <c r="D970" t="s">
        <v>34</v>
      </c>
      <c r="E970">
        <v>5</v>
      </c>
      <c r="F970" t="s">
        <v>580</v>
      </c>
      <c r="G970" t="s">
        <v>84</v>
      </c>
      <c r="H970" t="s">
        <v>254</v>
      </c>
      <c r="I970" t="s">
        <v>213</v>
      </c>
      <c r="J970" t="s">
        <v>214</v>
      </c>
      <c r="K970" t="s">
        <v>149</v>
      </c>
      <c r="M970" t="s">
        <v>76</v>
      </c>
      <c r="N970" t="s">
        <v>216</v>
      </c>
      <c r="O970" s="57">
        <v>46241.533275462964</v>
      </c>
      <c r="P970" s="57">
        <v>46242.342175925929</v>
      </c>
      <c r="Q970">
        <v>69359181</v>
      </c>
      <c r="S970">
        <v>172425707991</v>
      </c>
      <c r="T970" t="s">
        <v>3383</v>
      </c>
      <c r="U970" t="s">
        <v>5139</v>
      </c>
      <c r="V970" t="s">
        <v>5816</v>
      </c>
      <c r="Z970">
        <v>114.9187</v>
      </c>
      <c r="AA970">
        <v>-8.2026000000000003</v>
      </c>
      <c r="AB970" t="s">
        <v>3386</v>
      </c>
      <c r="AC970" t="s">
        <v>230</v>
      </c>
      <c r="AL970" t="s">
        <v>218</v>
      </c>
      <c r="AM970" t="s">
        <v>5817</v>
      </c>
      <c r="AN970" t="s">
        <v>6</v>
      </c>
      <c r="AO970" s="57">
        <v>46211.538344907407</v>
      </c>
      <c r="AR970" t="s">
        <v>219</v>
      </c>
      <c r="AS970" t="s">
        <v>220</v>
      </c>
      <c r="AT970" t="s">
        <v>231</v>
      </c>
      <c r="AU970">
        <v>20260808</v>
      </c>
      <c r="AV970" t="s">
        <v>222</v>
      </c>
      <c r="AW970" t="s">
        <v>565</v>
      </c>
      <c r="AX970" t="s">
        <v>223</v>
      </c>
      <c r="BA970" s="57">
        <v>46241.291666666664</v>
      </c>
      <c r="BB970" t="s">
        <v>5817</v>
      </c>
      <c r="BC970">
        <v>2026</v>
      </c>
      <c r="BD970">
        <v>8</v>
      </c>
      <c r="BE970">
        <v>8</v>
      </c>
      <c r="BF970" s="6">
        <f t="shared" si="45"/>
        <v>46242</v>
      </c>
      <c r="BG970">
        <f t="shared" si="46"/>
        <v>0.70833333333575865</v>
      </c>
      <c r="BH970" t="str">
        <f t="shared" si="47"/>
        <v>COMPLY</v>
      </c>
      <c r="BI970" t="str">
        <f>VLOOKUP(H970,Sheet2!$A$1:$B$270,2,FALSE)</f>
        <v>SINGARAJA</v>
      </c>
    </row>
    <row r="971" spans="1:61">
      <c r="A971">
        <v>970</v>
      </c>
      <c r="B971">
        <v>1002513663</v>
      </c>
      <c r="C971">
        <v>3</v>
      </c>
      <c r="D971" t="s">
        <v>59</v>
      </c>
      <c r="E971">
        <v>4</v>
      </c>
      <c r="F971" t="s">
        <v>243</v>
      </c>
      <c r="G971" t="s">
        <v>561</v>
      </c>
      <c r="H971" t="s">
        <v>1022</v>
      </c>
      <c r="I971" t="s">
        <v>213</v>
      </c>
      <c r="J971" t="s">
        <v>214</v>
      </c>
      <c r="K971" t="s">
        <v>149</v>
      </c>
      <c r="L971" t="s">
        <v>215</v>
      </c>
      <c r="M971" t="s">
        <v>76</v>
      </c>
      <c r="N971" t="s">
        <v>216</v>
      </c>
      <c r="O971" s="57">
        <v>46241.339548611111</v>
      </c>
      <c r="P971" s="57">
        <v>46243.428148148145</v>
      </c>
      <c r="Q971">
        <v>69360399</v>
      </c>
      <c r="S971">
        <v>142141120163</v>
      </c>
      <c r="T971" t="s">
        <v>5818</v>
      </c>
      <c r="U971" t="s">
        <v>2106</v>
      </c>
      <c r="V971" t="s">
        <v>5819</v>
      </c>
      <c r="Z971">
        <v>109.667141</v>
      </c>
      <c r="AA971">
        <v>-7.6780049999999997</v>
      </c>
      <c r="AB971" t="s">
        <v>5820</v>
      </c>
      <c r="AC971" t="s">
        <v>237</v>
      </c>
      <c r="AL971" t="s">
        <v>218</v>
      </c>
      <c r="AM971" t="s">
        <v>5821</v>
      </c>
      <c r="AN971" t="s">
        <v>6</v>
      </c>
      <c r="AO971" s="57">
        <v>46211.340671296297</v>
      </c>
      <c r="AP971" s="57">
        <v>46244.333333333336</v>
      </c>
      <c r="AR971" t="s">
        <v>219</v>
      </c>
      <c r="AS971" t="s">
        <v>220</v>
      </c>
      <c r="AT971" t="s">
        <v>231</v>
      </c>
      <c r="AU971">
        <v>20260809</v>
      </c>
      <c r="AV971" t="s">
        <v>222</v>
      </c>
      <c r="AW971" t="s">
        <v>1069</v>
      </c>
      <c r="AX971" t="s">
        <v>223</v>
      </c>
      <c r="BA971" s="57">
        <v>46244.333333333336</v>
      </c>
      <c r="BB971" t="s">
        <v>5821</v>
      </c>
      <c r="BC971">
        <v>2026</v>
      </c>
      <c r="BD971">
        <v>8</v>
      </c>
      <c r="BE971">
        <v>9</v>
      </c>
      <c r="BF971" s="6">
        <f t="shared" si="45"/>
        <v>46243</v>
      </c>
      <c r="BG971">
        <f t="shared" si="46"/>
        <v>-1.3333333333357587</v>
      </c>
      <c r="BH971" t="str">
        <f t="shared" si="47"/>
        <v>COMPLY</v>
      </c>
      <c r="BI971" t="e">
        <f>VLOOKUP(H971,Sheet2!$A$1:$B$270,2,FALSE)</f>
        <v>#N/A</v>
      </c>
    </row>
    <row r="972" spans="1:61">
      <c r="A972">
        <v>971</v>
      </c>
      <c r="B972">
        <v>1002517537</v>
      </c>
      <c r="C972">
        <v>3</v>
      </c>
      <c r="D972" t="s">
        <v>38</v>
      </c>
      <c r="E972">
        <v>5</v>
      </c>
      <c r="F972" t="s">
        <v>90</v>
      </c>
      <c r="G972" t="s">
        <v>98</v>
      </c>
      <c r="H972" t="s">
        <v>303</v>
      </c>
      <c r="I972" t="s">
        <v>213</v>
      </c>
      <c r="J972" t="s">
        <v>214</v>
      </c>
      <c r="K972" t="s">
        <v>149</v>
      </c>
      <c r="L972" t="s">
        <v>215</v>
      </c>
      <c r="M972" t="s">
        <v>259</v>
      </c>
      <c r="N972" t="s">
        <v>216</v>
      </c>
      <c r="O972" s="57">
        <v>46244.495104166665</v>
      </c>
      <c r="P972" s="57">
        <v>46244.751759259256</v>
      </c>
      <c r="Q972">
        <v>69362320</v>
      </c>
      <c r="S972">
        <v>152606246417</v>
      </c>
      <c r="T972" t="s">
        <v>6875</v>
      </c>
      <c r="U972" t="s">
        <v>6876</v>
      </c>
      <c r="V972" t="s">
        <v>6877</v>
      </c>
      <c r="Z972">
        <v>111.903731229776</v>
      </c>
      <c r="AA972">
        <v>-8.0559575176306897</v>
      </c>
      <c r="AB972" t="s">
        <v>6878</v>
      </c>
      <c r="AC972" t="s">
        <v>237</v>
      </c>
      <c r="AL972" t="s">
        <v>218</v>
      </c>
      <c r="AM972" t="s">
        <v>6879</v>
      </c>
      <c r="AN972" t="s">
        <v>6</v>
      </c>
      <c r="AO972" s="57">
        <v>46303.496307870373</v>
      </c>
      <c r="AP972" s="57">
        <v>46245.333333333336</v>
      </c>
      <c r="AR972" t="s">
        <v>260</v>
      </c>
      <c r="AS972" t="s">
        <v>98</v>
      </c>
      <c r="AT972" t="s">
        <v>231</v>
      </c>
      <c r="AV972" t="s">
        <v>261</v>
      </c>
      <c r="AW972" t="s">
        <v>1058</v>
      </c>
      <c r="AX972" t="s">
        <v>223</v>
      </c>
      <c r="BA972" s="57">
        <v>46245.333333333336</v>
      </c>
      <c r="BB972" t="s">
        <v>6879</v>
      </c>
      <c r="BF972" s="6" t="e">
        <f t="shared" si="45"/>
        <v>#NUM!</v>
      </c>
      <c r="BG972" t="e">
        <f t="shared" si="46"/>
        <v>#NUM!</v>
      </c>
      <c r="BH972" t="e">
        <f t="shared" si="47"/>
        <v>#NUM!</v>
      </c>
      <c r="BI972" t="str">
        <f>VLOOKUP(H972,Sheet2!$A$1:$B$270,2,FALSE)</f>
        <v>BLITAR</v>
      </c>
    </row>
    <row r="973" spans="1:61">
      <c r="A973">
        <v>972</v>
      </c>
      <c r="B973">
        <v>1002518438</v>
      </c>
      <c r="C973">
        <v>3</v>
      </c>
      <c r="D973" t="s">
        <v>55</v>
      </c>
      <c r="E973">
        <v>5</v>
      </c>
      <c r="F973" t="s">
        <v>267</v>
      </c>
      <c r="G973" t="s">
        <v>126</v>
      </c>
      <c r="H973" t="s">
        <v>268</v>
      </c>
      <c r="I973" t="s">
        <v>213</v>
      </c>
      <c r="J973" t="s">
        <v>214</v>
      </c>
      <c r="K973" t="s">
        <v>149</v>
      </c>
      <c r="M973" t="s">
        <v>76</v>
      </c>
      <c r="N973" t="s">
        <v>216</v>
      </c>
      <c r="O973" s="57">
        <v>46244.675729166665</v>
      </c>
      <c r="P973" s="57">
        <v>46244.784004629626</v>
      </c>
      <c r="Q973">
        <v>69359904</v>
      </c>
      <c r="S973">
        <v>152413167609</v>
      </c>
      <c r="T973" t="s">
        <v>2460</v>
      </c>
      <c r="U973" t="s">
        <v>6880</v>
      </c>
      <c r="V973" t="s">
        <v>6881</v>
      </c>
      <c r="Z973">
        <v>112.7513218</v>
      </c>
      <c r="AA973">
        <v>-7.2599382439999998</v>
      </c>
      <c r="AB973" t="s">
        <v>2463</v>
      </c>
      <c r="AC973" t="s">
        <v>217</v>
      </c>
      <c r="AL973" t="s">
        <v>218</v>
      </c>
      <c r="AM973" t="s">
        <v>6882</v>
      </c>
      <c r="AN973" t="s">
        <v>6</v>
      </c>
      <c r="AO973" s="57">
        <v>46303.684467592589</v>
      </c>
      <c r="AR973" t="s">
        <v>219</v>
      </c>
      <c r="AS973" t="s">
        <v>610</v>
      </c>
      <c r="AT973" t="s">
        <v>231</v>
      </c>
      <c r="AU973">
        <v>20260810</v>
      </c>
      <c r="AV973" t="s">
        <v>222</v>
      </c>
      <c r="AW973" t="s">
        <v>601</v>
      </c>
      <c r="AX973" t="s">
        <v>223</v>
      </c>
      <c r="BA973" s="57">
        <v>46244.291666666664</v>
      </c>
      <c r="BB973" t="s">
        <v>6882</v>
      </c>
      <c r="BC973">
        <v>2026</v>
      </c>
      <c r="BD973">
        <v>8</v>
      </c>
      <c r="BE973">
        <v>10</v>
      </c>
      <c r="BF973" s="6">
        <f t="shared" si="45"/>
        <v>46244</v>
      </c>
      <c r="BG973">
        <f t="shared" si="46"/>
        <v>-0.29166666666424135</v>
      </c>
      <c r="BH973" t="str">
        <f t="shared" si="47"/>
        <v>COMPLY</v>
      </c>
      <c r="BI973" t="str">
        <f>VLOOKUP(H973,Sheet2!$A$1:$B$270,2,FALSE)</f>
        <v>SURABAYA SELATAN</v>
      </c>
    </row>
    <row r="974" spans="1:61">
      <c r="A974">
        <v>973</v>
      </c>
      <c r="B974">
        <v>1002513310</v>
      </c>
      <c r="C974">
        <v>3</v>
      </c>
      <c r="D974" t="s">
        <v>55</v>
      </c>
      <c r="E974">
        <v>5</v>
      </c>
      <c r="F974" t="s">
        <v>315</v>
      </c>
      <c r="G974" t="s">
        <v>128</v>
      </c>
      <c r="H974" t="s">
        <v>430</v>
      </c>
      <c r="I974" t="s">
        <v>213</v>
      </c>
      <c r="J974" t="s">
        <v>214</v>
      </c>
      <c r="K974" t="s">
        <v>149</v>
      </c>
      <c r="L974" t="s">
        <v>620</v>
      </c>
      <c r="M974" t="s">
        <v>76</v>
      </c>
      <c r="N974" t="s">
        <v>216</v>
      </c>
      <c r="O974" s="57">
        <v>46240.716631944444</v>
      </c>
      <c r="P974" s="57">
        <v>46241.914027777777</v>
      </c>
      <c r="Q974">
        <v>69360300</v>
      </c>
      <c r="R974">
        <v>3135934396</v>
      </c>
      <c r="S974">
        <v>152301273560</v>
      </c>
      <c r="T974" t="s">
        <v>3675</v>
      </c>
      <c r="U974" t="s">
        <v>3676</v>
      </c>
      <c r="V974" t="s">
        <v>3677</v>
      </c>
      <c r="Z974">
        <v>112.7290878</v>
      </c>
      <c r="AA974">
        <v>-7.2928693999999998</v>
      </c>
      <c r="AB974" t="s">
        <v>3678</v>
      </c>
      <c r="AC974" t="s">
        <v>217</v>
      </c>
      <c r="AL974" t="s">
        <v>218</v>
      </c>
      <c r="AM974" t="s">
        <v>1320</v>
      </c>
      <c r="AN974" t="s">
        <v>6</v>
      </c>
      <c r="AO974" s="57">
        <v>46181.726400462961</v>
      </c>
      <c r="AP974" s="57">
        <v>46241.625</v>
      </c>
      <c r="AR974" t="s">
        <v>219</v>
      </c>
      <c r="AS974" t="s">
        <v>962</v>
      </c>
      <c r="AT974" t="s">
        <v>231</v>
      </c>
      <c r="AU974">
        <v>20260807</v>
      </c>
      <c r="AV974" t="s">
        <v>222</v>
      </c>
      <c r="AW974" t="s">
        <v>1092</v>
      </c>
      <c r="AX974" t="s">
        <v>223</v>
      </c>
      <c r="BA974" s="57">
        <v>46241.625</v>
      </c>
      <c r="BB974" t="s">
        <v>1320</v>
      </c>
      <c r="BC974">
        <v>2026</v>
      </c>
      <c r="BD974">
        <v>8</v>
      </c>
      <c r="BE974">
        <v>7</v>
      </c>
      <c r="BF974" s="6">
        <f t="shared" si="45"/>
        <v>46241</v>
      </c>
      <c r="BG974">
        <f t="shared" si="46"/>
        <v>-0.625</v>
      </c>
      <c r="BH974" t="str">
        <f t="shared" si="47"/>
        <v>COMPLY</v>
      </c>
      <c r="BI974" t="str">
        <f>VLOOKUP(H974,Sheet2!$A$1:$B$270,2,FALSE)</f>
        <v>SURABAYA UTARA</v>
      </c>
    </row>
    <row r="975" spans="1:61">
      <c r="A975">
        <v>974</v>
      </c>
      <c r="B975">
        <v>1002514667</v>
      </c>
      <c r="C975">
        <v>3</v>
      </c>
      <c r="D975" t="s">
        <v>59</v>
      </c>
      <c r="E975">
        <v>4</v>
      </c>
      <c r="F975" t="s">
        <v>243</v>
      </c>
      <c r="G975" t="s">
        <v>561</v>
      </c>
      <c r="H975" t="s">
        <v>1022</v>
      </c>
      <c r="I975" t="s">
        <v>213</v>
      </c>
      <c r="J975" t="s">
        <v>214</v>
      </c>
      <c r="K975" t="s">
        <v>149</v>
      </c>
      <c r="M975" t="s">
        <v>76</v>
      </c>
      <c r="N975" t="s">
        <v>216</v>
      </c>
      <c r="O975" s="57">
        <v>46241.615115740744</v>
      </c>
      <c r="P975" s="57">
        <v>46243.501631944448</v>
      </c>
      <c r="Q975">
        <v>69360793</v>
      </c>
      <c r="S975">
        <v>142141120175</v>
      </c>
      <c r="T975" t="s">
        <v>5822</v>
      </c>
      <c r="U975" t="s">
        <v>5823</v>
      </c>
      <c r="V975" t="s">
        <v>5824</v>
      </c>
      <c r="Z975">
        <v>109.659964442253</v>
      </c>
      <c r="AA975">
        <v>-7.6639983991637202</v>
      </c>
      <c r="AB975" t="s">
        <v>5825</v>
      </c>
      <c r="AC975" t="s">
        <v>293</v>
      </c>
      <c r="AL975" t="s">
        <v>218</v>
      </c>
      <c r="AM975" t="s">
        <v>4516</v>
      </c>
      <c r="AN975" t="s">
        <v>6</v>
      </c>
      <c r="AO975" s="57">
        <v>46211.622291666667</v>
      </c>
      <c r="AP975" s="57">
        <v>46243.541666666664</v>
      </c>
      <c r="AR975" t="s">
        <v>219</v>
      </c>
      <c r="AS975" t="s">
        <v>220</v>
      </c>
      <c r="AT975" t="s">
        <v>231</v>
      </c>
      <c r="AU975">
        <v>20260809</v>
      </c>
      <c r="AV975" t="s">
        <v>222</v>
      </c>
      <c r="AW975" t="s">
        <v>947</v>
      </c>
      <c r="AX975" t="s">
        <v>223</v>
      </c>
      <c r="BA975" s="57">
        <v>46243.541666666664</v>
      </c>
      <c r="BB975" t="s">
        <v>4516</v>
      </c>
      <c r="BC975">
        <v>2026</v>
      </c>
      <c r="BD975">
        <v>8</v>
      </c>
      <c r="BE975">
        <v>9</v>
      </c>
      <c r="BF975" s="6">
        <f t="shared" si="45"/>
        <v>46243</v>
      </c>
      <c r="BG975">
        <f t="shared" si="46"/>
        <v>-0.54166666666424135</v>
      </c>
      <c r="BH975" t="str">
        <f t="shared" si="47"/>
        <v>COMPLY</v>
      </c>
      <c r="BI975" t="e">
        <f>VLOOKUP(H975,Sheet2!$A$1:$B$270,2,FALSE)</f>
        <v>#N/A</v>
      </c>
    </row>
    <row r="976" spans="1:61">
      <c r="A976">
        <v>975</v>
      </c>
      <c r="B976">
        <v>1002511939</v>
      </c>
      <c r="C976">
        <v>3</v>
      </c>
      <c r="D976" t="s">
        <v>38</v>
      </c>
      <c r="E976">
        <v>5</v>
      </c>
      <c r="F976" t="s">
        <v>251</v>
      </c>
      <c r="G976" t="s">
        <v>91</v>
      </c>
      <c r="H976" t="s">
        <v>529</v>
      </c>
      <c r="I976" t="s">
        <v>213</v>
      </c>
      <c r="J976" t="s">
        <v>214</v>
      </c>
      <c r="K976" t="s">
        <v>149</v>
      </c>
      <c r="L976" t="s">
        <v>215</v>
      </c>
      <c r="M976" t="s">
        <v>582</v>
      </c>
      <c r="N976" t="s">
        <v>216</v>
      </c>
      <c r="O976" s="57">
        <v>46240.461759259262</v>
      </c>
      <c r="P976" s="57">
        <v>46244.501620370371</v>
      </c>
      <c r="Q976">
        <v>69359794</v>
      </c>
      <c r="S976">
        <v>152705284987</v>
      </c>
      <c r="T976" t="s">
        <v>3622</v>
      </c>
      <c r="U976" t="s">
        <v>3623</v>
      </c>
      <c r="V976" t="s">
        <v>3679</v>
      </c>
      <c r="Z976">
        <v>112.66926239999999</v>
      </c>
      <c r="AA976">
        <v>-7.9709640999999998</v>
      </c>
      <c r="AB976" t="s">
        <v>3680</v>
      </c>
      <c r="AC976" t="s">
        <v>237</v>
      </c>
      <c r="AL976" t="s">
        <v>218</v>
      </c>
      <c r="AM976" t="s">
        <v>3626</v>
      </c>
      <c r="AN976" t="s">
        <v>6</v>
      </c>
      <c r="AO976" s="57">
        <v>46181.46534722222</v>
      </c>
      <c r="AP976" s="57">
        <v>46241.333333333336</v>
      </c>
      <c r="AR976" t="s">
        <v>14</v>
      </c>
      <c r="AS976" t="s">
        <v>642</v>
      </c>
      <c r="AT976" t="s">
        <v>231</v>
      </c>
      <c r="AV976" t="s">
        <v>6883</v>
      </c>
      <c r="AW976" t="s">
        <v>1060</v>
      </c>
      <c r="AX976" t="s">
        <v>223</v>
      </c>
      <c r="BA976" s="57">
        <v>46241.333333333336</v>
      </c>
      <c r="BB976" t="s">
        <v>3626</v>
      </c>
      <c r="BF976" s="6" t="e">
        <f t="shared" si="45"/>
        <v>#NUM!</v>
      </c>
      <c r="BG976" t="e">
        <f t="shared" si="46"/>
        <v>#NUM!</v>
      </c>
      <c r="BH976" t="e">
        <f t="shared" si="47"/>
        <v>#NUM!</v>
      </c>
      <c r="BI976" t="str">
        <f>VLOOKUP(H976,Sheet2!$A$1:$B$270,2,FALSE)</f>
        <v>MALANG</v>
      </c>
    </row>
    <row r="977" spans="1:61">
      <c r="A977">
        <v>976</v>
      </c>
      <c r="B977">
        <v>1002512969</v>
      </c>
      <c r="C977">
        <v>3</v>
      </c>
      <c r="D977" t="s">
        <v>51</v>
      </c>
      <c r="E977">
        <v>4</v>
      </c>
      <c r="F977" t="s">
        <v>275</v>
      </c>
      <c r="G977" t="s">
        <v>275</v>
      </c>
      <c r="H977" t="s">
        <v>987</v>
      </c>
      <c r="I977" t="s">
        <v>213</v>
      </c>
      <c r="J977" t="s">
        <v>214</v>
      </c>
      <c r="K977" t="s">
        <v>149</v>
      </c>
      <c r="M977" t="s">
        <v>76</v>
      </c>
      <c r="N977" t="s">
        <v>216</v>
      </c>
      <c r="O977" s="57">
        <v>46240.656412037039</v>
      </c>
      <c r="P977" s="57">
        <v>46241.479305555556</v>
      </c>
      <c r="Q977">
        <v>69358545</v>
      </c>
      <c r="S977">
        <v>142401145988</v>
      </c>
      <c r="T977" t="s">
        <v>1504</v>
      </c>
      <c r="U977" t="s">
        <v>3681</v>
      </c>
      <c r="V977" t="s">
        <v>3682</v>
      </c>
      <c r="Z977">
        <v>110.930300992233</v>
      </c>
      <c r="AA977">
        <v>-6.8027469760415196</v>
      </c>
      <c r="AB977" t="s">
        <v>1507</v>
      </c>
      <c r="AC977" t="s">
        <v>292</v>
      </c>
      <c r="AL977" t="s">
        <v>218</v>
      </c>
      <c r="AM977" t="s">
        <v>3683</v>
      </c>
      <c r="AN977" t="s">
        <v>6</v>
      </c>
      <c r="AO977" s="57">
        <v>46181.673981481479</v>
      </c>
      <c r="AR977" t="s">
        <v>219</v>
      </c>
      <c r="AS977" t="s">
        <v>220</v>
      </c>
      <c r="AT977" t="s">
        <v>231</v>
      </c>
      <c r="AU977">
        <v>20260807</v>
      </c>
      <c r="AV977" t="s">
        <v>222</v>
      </c>
      <c r="AW977" t="s">
        <v>592</v>
      </c>
      <c r="AX977" t="s">
        <v>223</v>
      </c>
      <c r="BA977" s="57">
        <v>46240.291666666664</v>
      </c>
      <c r="BB977" t="s">
        <v>3683</v>
      </c>
      <c r="BC977">
        <v>2026</v>
      </c>
      <c r="BD977">
        <v>8</v>
      </c>
      <c r="BE977">
        <v>7</v>
      </c>
      <c r="BF977" s="6">
        <f t="shared" si="45"/>
        <v>46241</v>
      </c>
      <c r="BG977">
        <f t="shared" si="46"/>
        <v>0.70833333333575865</v>
      </c>
      <c r="BH977" t="str">
        <f t="shared" si="47"/>
        <v>COMPLY</v>
      </c>
      <c r="BI977" t="e">
        <f>VLOOKUP(H977,Sheet2!$A$1:$B$270,2,FALSE)</f>
        <v>#N/A</v>
      </c>
    </row>
    <row r="978" spans="1:61">
      <c r="A978">
        <v>977</v>
      </c>
      <c r="B978">
        <v>1002516387</v>
      </c>
      <c r="C978">
        <v>3</v>
      </c>
      <c r="D978" t="s">
        <v>51</v>
      </c>
      <c r="E978">
        <v>4</v>
      </c>
      <c r="F978" t="s">
        <v>275</v>
      </c>
      <c r="G978" t="s">
        <v>297</v>
      </c>
      <c r="H978" t="s">
        <v>928</v>
      </c>
      <c r="I978" t="s">
        <v>213</v>
      </c>
      <c r="J978" t="s">
        <v>214</v>
      </c>
      <c r="K978" t="s">
        <v>149</v>
      </c>
      <c r="L978" t="s">
        <v>215</v>
      </c>
      <c r="M978" t="s">
        <v>76</v>
      </c>
      <c r="N978" t="s">
        <v>216</v>
      </c>
      <c r="O978" s="57">
        <v>46243.453425925924</v>
      </c>
      <c r="P978" s="57">
        <v>46243.80127314815</v>
      </c>
      <c r="Q978">
        <v>69361769</v>
      </c>
      <c r="S978">
        <v>142551119471</v>
      </c>
      <c r="T978" t="s">
        <v>5826</v>
      </c>
      <c r="U978" t="s">
        <v>5827</v>
      </c>
      <c r="V978" t="s">
        <v>5828</v>
      </c>
      <c r="Z978">
        <v>110.98999000000001</v>
      </c>
      <c r="AA978">
        <v>-6.781517</v>
      </c>
      <c r="AB978" t="s">
        <v>5829</v>
      </c>
      <c r="AC978" t="s">
        <v>237</v>
      </c>
      <c r="AL978" t="s">
        <v>218</v>
      </c>
      <c r="AM978" t="s">
        <v>4895</v>
      </c>
      <c r="AN978" t="s">
        <v>6</v>
      </c>
      <c r="AO978" s="57">
        <v>46273.454664351855</v>
      </c>
      <c r="AP978" s="57">
        <v>46244.333333333336</v>
      </c>
      <c r="AR978" t="s">
        <v>219</v>
      </c>
      <c r="AS978" t="s">
        <v>220</v>
      </c>
      <c r="AT978" t="s">
        <v>231</v>
      </c>
      <c r="AU978">
        <v>20260809</v>
      </c>
      <c r="AV978" t="s">
        <v>222</v>
      </c>
      <c r="AW978" t="s">
        <v>1056</v>
      </c>
      <c r="AX978" t="s">
        <v>223</v>
      </c>
      <c r="BA978" s="57">
        <v>46244.333333333336</v>
      </c>
      <c r="BB978" t="s">
        <v>4895</v>
      </c>
      <c r="BC978">
        <v>2026</v>
      </c>
      <c r="BD978">
        <v>8</v>
      </c>
      <c r="BE978">
        <v>9</v>
      </c>
      <c r="BF978" s="6">
        <f t="shared" si="45"/>
        <v>46243</v>
      </c>
      <c r="BG978">
        <f t="shared" si="46"/>
        <v>-1.3333333333357587</v>
      </c>
      <c r="BH978" t="str">
        <f t="shared" si="47"/>
        <v>COMPLY</v>
      </c>
      <c r="BI978" t="e">
        <f>VLOOKUP(H978,Sheet2!$A$1:$B$270,2,FALSE)</f>
        <v>#N/A</v>
      </c>
    </row>
    <row r="979" spans="1:61">
      <c r="A979">
        <v>978</v>
      </c>
      <c r="B979">
        <v>1002518617</v>
      </c>
      <c r="C979">
        <v>3</v>
      </c>
      <c r="D979" t="s">
        <v>42</v>
      </c>
      <c r="E979">
        <v>5</v>
      </c>
      <c r="F979" t="s">
        <v>102</v>
      </c>
      <c r="G979" t="s">
        <v>100</v>
      </c>
      <c r="H979" t="s">
        <v>284</v>
      </c>
      <c r="I979" t="s">
        <v>213</v>
      </c>
      <c r="J979" t="s">
        <v>214</v>
      </c>
      <c r="K979" t="s">
        <v>149</v>
      </c>
      <c r="L979" t="s">
        <v>215</v>
      </c>
      <c r="M979" t="s">
        <v>225</v>
      </c>
      <c r="N979" t="s">
        <v>216</v>
      </c>
      <c r="O979" s="57">
        <v>46244.728425925925</v>
      </c>
      <c r="P979" s="57">
        <v>46244.884872685187</v>
      </c>
      <c r="Q979">
        <v>69362765</v>
      </c>
      <c r="S979">
        <v>152507225789</v>
      </c>
      <c r="T979" t="s">
        <v>6884</v>
      </c>
      <c r="U979" t="s">
        <v>6885</v>
      </c>
      <c r="V979" t="s">
        <v>6886</v>
      </c>
      <c r="Z979">
        <v>113.87431162541</v>
      </c>
      <c r="AA979">
        <v>-7.9535125503052404</v>
      </c>
      <c r="AB979" t="s">
        <v>6887</v>
      </c>
      <c r="AC979" t="s">
        <v>237</v>
      </c>
      <c r="AL979" t="s">
        <v>218</v>
      </c>
      <c r="AM979" t="s">
        <v>6888</v>
      </c>
      <c r="AN979" t="s">
        <v>6</v>
      </c>
      <c r="AO979" s="57">
        <v>46303.736030092594</v>
      </c>
      <c r="AP979" s="57">
        <v>46245.625</v>
      </c>
      <c r="AR979" t="s">
        <v>18</v>
      </c>
      <c r="AS979" t="s">
        <v>100</v>
      </c>
      <c r="AT979" t="s">
        <v>231</v>
      </c>
      <c r="AV979" t="s">
        <v>227</v>
      </c>
      <c r="AW979" t="s">
        <v>1056</v>
      </c>
      <c r="AX979" t="s">
        <v>223</v>
      </c>
      <c r="BA979" s="57">
        <v>46245.625</v>
      </c>
      <c r="BB979" t="s">
        <v>6888</v>
      </c>
      <c r="BF979" s="6" t="e">
        <f t="shared" si="45"/>
        <v>#NUM!</v>
      </c>
      <c r="BG979" t="e">
        <f t="shared" si="46"/>
        <v>#NUM!</v>
      </c>
      <c r="BH979" t="e">
        <f t="shared" si="47"/>
        <v>#NUM!</v>
      </c>
      <c r="BI979" t="str">
        <f>VLOOKUP(H979,Sheet2!$A$1:$B$270,2,FALSE)</f>
        <v>JEMBER</v>
      </c>
    </row>
    <row r="980" spans="1:61">
      <c r="A980">
        <v>979</v>
      </c>
      <c r="B980">
        <v>1002514892</v>
      </c>
      <c r="C980">
        <v>3</v>
      </c>
      <c r="D980" t="s">
        <v>55</v>
      </c>
      <c r="E980">
        <v>5</v>
      </c>
      <c r="F980" t="s">
        <v>267</v>
      </c>
      <c r="G980" t="s">
        <v>125</v>
      </c>
      <c r="H980" t="s">
        <v>417</v>
      </c>
      <c r="I980" t="s">
        <v>213</v>
      </c>
      <c r="J980" t="s">
        <v>214</v>
      </c>
      <c r="K980" t="s">
        <v>149</v>
      </c>
      <c r="M980" t="s">
        <v>76</v>
      </c>
      <c r="N980" t="s">
        <v>216</v>
      </c>
      <c r="O980" s="57">
        <v>46241.61383101852</v>
      </c>
      <c r="P980" s="57">
        <v>46242.638715277775</v>
      </c>
      <c r="Q980">
        <v>69360904</v>
      </c>
      <c r="S980">
        <v>152433910087</v>
      </c>
      <c r="T980" t="s">
        <v>5830</v>
      </c>
      <c r="U980" t="s">
        <v>5831</v>
      </c>
      <c r="V980" t="s">
        <v>5832</v>
      </c>
      <c r="Z980">
        <v>112.32563810000001</v>
      </c>
      <c r="AA980">
        <v>-7.1735312000000002</v>
      </c>
      <c r="AB980" t="s">
        <v>5833</v>
      </c>
      <c r="AC980" t="s">
        <v>230</v>
      </c>
      <c r="AL980" t="s">
        <v>218</v>
      </c>
      <c r="AM980" t="s">
        <v>4848</v>
      </c>
      <c r="AN980" t="s">
        <v>6</v>
      </c>
      <c r="AO980" s="57">
        <v>46211.622291666667</v>
      </c>
      <c r="AP980" s="57">
        <v>46242.541666666664</v>
      </c>
      <c r="AR980" t="s">
        <v>219</v>
      </c>
      <c r="AS980" t="s">
        <v>125</v>
      </c>
      <c r="AT980" t="s">
        <v>231</v>
      </c>
      <c r="AU980">
        <v>20260808</v>
      </c>
      <c r="AV980" t="s">
        <v>222</v>
      </c>
      <c r="AW980" t="s">
        <v>601</v>
      </c>
      <c r="AX980" t="s">
        <v>223</v>
      </c>
      <c r="BA980" s="57">
        <v>46242.541666666664</v>
      </c>
      <c r="BB980" t="s">
        <v>4848</v>
      </c>
      <c r="BC980">
        <v>2026</v>
      </c>
      <c r="BD980">
        <v>8</v>
      </c>
      <c r="BE980">
        <v>8</v>
      </c>
      <c r="BF980" s="6">
        <f t="shared" si="45"/>
        <v>46242</v>
      </c>
      <c r="BG980">
        <f t="shared" si="46"/>
        <v>-0.54166666666424135</v>
      </c>
      <c r="BH980" t="str">
        <f t="shared" si="47"/>
        <v>COMPLY</v>
      </c>
      <c r="BI980" t="str">
        <f>VLOOKUP(H980,Sheet2!$A$1:$B$270,2,FALSE)</f>
        <v>GRESIK</v>
      </c>
    </row>
    <row r="981" spans="1:61">
      <c r="A981">
        <v>980</v>
      </c>
      <c r="B981">
        <v>1002507946</v>
      </c>
      <c r="C981">
        <v>3</v>
      </c>
      <c r="D981" t="s">
        <v>38</v>
      </c>
      <c r="E981">
        <v>5</v>
      </c>
      <c r="F981" t="s">
        <v>251</v>
      </c>
      <c r="G981" t="s">
        <v>91</v>
      </c>
      <c r="H981" t="s">
        <v>400</v>
      </c>
      <c r="I981" t="s">
        <v>213</v>
      </c>
      <c r="J981" t="s">
        <v>214</v>
      </c>
      <c r="K981" t="s">
        <v>149</v>
      </c>
      <c r="M981" t="s">
        <v>76</v>
      </c>
      <c r="N981" t="s">
        <v>216</v>
      </c>
      <c r="O981" s="57">
        <v>46238.502222222225</v>
      </c>
      <c r="P981" s="57">
        <v>46238.704340277778</v>
      </c>
      <c r="Q981">
        <v>69355824</v>
      </c>
      <c r="S981">
        <v>152703903397</v>
      </c>
      <c r="T981" t="s">
        <v>3684</v>
      </c>
      <c r="U981" t="s">
        <v>3685</v>
      </c>
      <c r="V981" t="s">
        <v>3686</v>
      </c>
      <c r="Z981">
        <v>112.602569</v>
      </c>
      <c r="AA981">
        <v>-7.9920602000000001</v>
      </c>
      <c r="AB981" t="s">
        <v>3687</v>
      </c>
      <c r="AC981" t="s">
        <v>292</v>
      </c>
      <c r="AL981" t="s">
        <v>218</v>
      </c>
      <c r="AM981" t="s">
        <v>3688</v>
      </c>
      <c r="AN981" t="s">
        <v>6</v>
      </c>
      <c r="AO981" s="57">
        <v>46120.506863425922</v>
      </c>
      <c r="AR981" t="s">
        <v>219</v>
      </c>
      <c r="AS981" t="s">
        <v>586</v>
      </c>
      <c r="AT981" t="s">
        <v>231</v>
      </c>
      <c r="AU981">
        <v>20260804</v>
      </c>
      <c r="AV981" t="s">
        <v>222</v>
      </c>
      <c r="AW981" t="s">
        <v>566</v>
      </c>
      <c r="AX981" t="s">
        <v>223</v>
      </c>
      <c r="BA981" s="57">
        <v>46238.291666666664</v>
      </c>
      <c r="BB981" t="s">
        <v>3688</v>
      </c>
      <c r="BC981">
        <v>2026</v>
      </c>
      <c r="BD981">
        <v>8</v>
      </c>
      <c r="BE981">
        <v>4</v>
      </c>
      <c r="BF981" s="6">
        <f t="shared" si="45"/>
        <v>46238</v>
      </c>
      <c r="BG981">
        <f t="shared" si="46"/>
        <v>-0.29166666666424135</v>
      </c>
      <c r="BH981" t="str">
        <f t="shared" si="47"/>
        <v>COMPLY</v>
      </c>
      <c r="BI981" t="str">
        <f>VLOOKUP(H981,Sheet2!$A$1:$B$270,2,FALSE)</f>
        <v>MALANG</v>
      </c>
    </row>
    <row r="982" spans="1:61">
      <c r="A982">
        <v>981</v>
      </c>
      <c r="B982">
        <v>1002506516</v>
      </c>
      <c r="C982">
        <v>3</v>
      </c>
      <c r="D982" t="s">
        <v>51</v>
      </c>
      <c r="E982">
        <v>4</v>
      </c>
      <c r="F982" t="s">
        <v>235</v>
      </c>
      <c r="G982" t="s">
        <v>594</v>
      </c>
      <c r="H982" t="s">
        <v>1035</v>
      </c>
      <c r="I982" t="s">
        <v>213</v>
      </c>
      <c r="J982" t="s">
        <v>214</v>
      </c>
      <c r="K982" t="s">
        <v>149</v>
      </c>
      <c r="M982" t="s">
        <v>1080</v>
      </c>
      <c r="N982" t="s">
        <v>216</v>
      </c>
      <c r="O982" s="57">
        <v>46237.687881944446</v>
      </c>
      <c r="P982" s="57">
        <v>46237.741712962961</v>
      </c>
      <c r="Q982">
        <v>69348406</v>
      </c>
      <c r="S982">
        <v>146514602580</v>
      </c>
      <c r="T982" t="s">
        <v>1138</v>
      </c>
      <c r="U982" t="s">
        <v>2175</v>
      </c>
      <c r="V982" t="s">
        <v>3689</v>
      </c>
      <c r="Z982">
        <v>110.821685781062</v>
      </c>
      <c r="AA982">
        <v>-7.5711869123187503</v>
      </c>
      <c r="AB982" t="s">
        <v>1140</v>
      </c>
      <c r="AC982" t="s">
        <v>293</v>
      </c>
      <c r="AL982" t="s">
        <v>218</v>
      </c>
      <c r="AM982" t="s">
        <v>3690</v>
      </c>
      <c r="AN982" t="s">
        <v>6</v>
      </c>
      <c r="AO982" s="57">
        <v>46089.69431712963</v>
      </c>
      <c r="AR982" t="s">
        <v>12</v>
      </c>
      <c r="AS982" t="s">
        <v>220</v>
      </c>
      <c r="AT982" t="s">
        <v>231</v>
      </c>
      <c r="AW982" t="s">
        <v>567</v>
      </c>
      <c r="AX982" t="s">
        <v>223</v>
      </c>
      <c r="BA982" s="57">
        <v>46237.291666666664</v>
      </c>
      <c r="BB982" t="s">
        <v>3690</v>
      </c>
      <c r="BF982" s="6" t="e">
        <f t="shared" si="45"/>
        <v>#NUM!</v>
      </c>
      <c r="BG982" t="e">
        <f t="shared" si="46"/>
        <v>#NUM!</v>
      </c>
      <c r="BH982" t="e">
        <f t="shared" si="47"/>
        <v>#NUM!</v>
      </c>
      <c r="BI982" t="e">
        <f>VLOOKUP(H982,Sheet2!$A$1:$B$270,2,FALSE)</f>
        <v>#N/A</v>
      </c>
    </row>
    <row r="983" spans="1:61">
      <c r="A983">
        <v>982</v>
      </c>
      <c r="B983">
        <v>1002515315</v>
      </c>
      <c r="C983">
        <v>3</v>
      </c>
      <c r="D983" t="s">
        <v>55</v>
      </c>
      <c r="E983">
        <v>5</v>
      </c>
      <c r="F983" t="s">
        <v>228</v>
      </c>
      <c r="G983" t="s">
        <v>121</v>
      </c>
      <c r="H983" t="s">
        <v>286</v>
      </c>
      <c r="I983" t="s">
        <v>213</v>
      </c>
      <c r="J983" t="s">
        <v>214</v>
      </c>
      <c r="K983" t="s">
        <v>149</v>
      </c>
      <c r="M983" t="s">
        <v>596</v>
      </c>
      <c r="N983" t="s">
        <v>216</v>
      </c>
      <c r="O983" s="57">
        <v>46241.692939814813</v>
      </c>
      <c r="P983" s="57">
        <v>46242.35527777778</v>
      </c>
      <c r="Q983">
        <v>69355678</v>
      </c>
      <c r="S983">
        <v>152437905581</v>
      </c>
      <c r="T983" t="s">
        <v>5769</v>
      </c>
      <c r="U983" t="s">
        <v>5770</v>
      </c>
      <c r="V983" t="s">
        <v>5834</v>
      </c>
      <c r="Z983">
        <v>113.274996174385</v>
      </c>
      <c r="AA983">
        <v>-7.0617935059015604</v>
      </c>
      <c r="AB983" t="s">
        <v>5772</v>
      </c>
      <c r="AC983" t="s">
        <v>230</v>
      </c>
      <c r="AL983" t="s">
        <v>218</v>
      </c>
      <c r="AM983" t="s">
        <v>5773</v>
      </c>
      <c r="AN983" t="s">
        <v>6</v>
      </c>
      <c r="AO983" s="57">
        <v>46211.69458333333</v>
      </c>
      <c r="AQ983" t="s">
        <v>249</v>
      </c>
      <c r="AR983" t="s">
        <v>14</v>
      </c>
      <c r="AS983" t="s">
        <v>220</v>
      </c>
      <c r="AT983" t="s">
        <v>221</v>
      </c>
      <c r="AV983" t="s">
        <v>597</v>
      </c>
      <c r="AW983" t="s">
        <v>657</v>
      </c>
      <c r="AX983" t="s">
        <v>223</v>
      </c>
      <c r="BA983" s="57">
        <v>46241.291666666664</v>
      </c>
      <c r="BB983" t="s">
        <v>5773</v>
      </c>
      <c r="BF983" s="6" t="e">
        <f t="shared" si="45"/>
        <v>#NUM!</v>
      </c>
      <c r="BG983" t="e">
        <f t="shared" si="46"/>
        <v>#NUM!</v>
      </c>
      <c r="BH983" t="e">
        <f t="shared" si="47"/>
        <v>#NUM!</v>
      </c>
      <c r="BI983" t="str">
        <f>VLOOKUP(H983,Sheet2!$A$1:$B$270,2,FALSE)</f>
        <v>MADURA</v>
      </c>
    </row>
    <row r="984" spans="1:61">
      <c r="A984">
        <v>983</v>
      </c>
      <c r="B984">
        <v>1002514648</v>
      </c>
      <c r="C984">
        <v>3</v>
      </c>
      <c r="D984" t="s">
        <v>55</v>
      </c>
      <c r="E984">
        <v>5</v>
      </c>
      <c r="F984" t="s">
        <v>267</v>
      </c>
      <c r="G984" t="s">
        <v>122</v>
      </c>
      <c r="H984" t="s">
        <v>358</v>
      </c>
      <c r="I984" t="s">
        <v>213</v>
      </c>
      <c r="J984" t="s">
        <v>214</v>
      </c>
      <c r="K984" t="s">
        <v>149</v>
      </c>
      <c r="L984" t="s">
        <v>215</v>
      </c>
      <c r="M984" t="s">
        <v>225</v>
      </c>
      <c r="N984" t="s">
        <v>216</v>
      </c>
      <c r="O984" s="57">
        <v>46241.570092592592</v>
      </c>
      <c r="P984" s="57">
        <v>46242.432118055556</v>
      </c>
      <c r="Q984">
        <v>69360788</v>
      </c>
      <c r="S984">
        <v>152451212126</v>
      </c>
      <c r="T984" t="s">
        <v>5835</v>
      </c>
      <c r="U984" t="s">
        <v>5836</v>
      </c>
      <c r="V984" t="s">
        <v>5837</v>
      </c>
      <c r="Z984">
        <v>112.47927222400899</v>
      </c>
      <c r="AA984">
        <v>-6.9733407813484698</v>
      </c>
      <c r="AB984" t="s">
        <v>5838</v>
      </c>
      <c r="AC984" t="s">
        <v>217</v>
      </c>
      <c r="AL984" t="s">
        <v>218</v>
      </c>
      <c r="AM984" t="s">
        <v>5839</v>
      </c>
      <c r="AN984" t="s">
        <v>6</v>
      </c>
      <c r="AO984" s="57">
        <v>46211.579745370371</v>
      </c>
      <c r="AP984" s="57">
        <v>46242.416666666664</v>
      </c>
      <c r="AR984" t="s">
        <v>18</v>
      </c>
      <c r="AS984" t="s">
        <v>122</v>
      </c>
      <c r="AT984" t="s">
        <v>231</v>
      </c>
      <c r="AV984" t="s">
        <v>227</v>
      </c>
      <c r="AW984" t="s">
        <v>1056</v>
      </c>
      <c r="AX984" t="s">
        <v>223</v>
      </c>
      <c r="BA984" s="57">
        <v>46242.416666666664</v>
      </c>
      <c r="BB984" t="s">
        <v>5839</v>
      </c>
      <c r="BF984" s="6" t="e">
        <f t="shared" si="45"/>
        <v>#NUM!</v>
      </c>
      <c r="BG984" t="e">
        <f t="shared" si="46"/>
        <v>#NUM!</v>
      </c>
      <c r="BH984" t="e">
        <f t="shared" si="47"/>
        <v>#NUM!</v>
      </c>
      <c r="BI984" t="str">
        <f>VLOOKUP(H984,Sheet2!$A$1:$B$270,2,FALSE)</f>
        <v>GRESIK</v>
      </c>
    </row>
    <row r="985" spans="1:61">
      <c r="A985">
        <v>984</v>
      </c>
      <c r="B985">
        <v>1002505220</v>
      </c>
      <c r="C985">
        <v>3</v>
      </c>
      <c r="D985" t="s">
        <v>59</v>
      </c>
      <c r="E985">
        <v>4</v>
      </c>
      <c r="F985" t="s">
        <v>243</v>
      </c>
      <c r="G985" t="s">
        <v>924</v>
      </c>
      <c r="H985" t="s">
        <v>990</v>
      </c>
      <c r="I985" t="s">
        <v>213</v>
      </c>
      <c r="J985" t="s">
        <v>214</v>
      </c>
      <c r="K985" t="s">
        <v>149</v>
      </c>
      <c r="L985" t="s">
        <v>215</v>
      </c>
      <c r="M985" t="s">
        <v>971</v>
      </c>
      <c r="N985" t="s">
        <v>216</v>
      </c>
      <c r="O985" s="57">
        <v>46236.528425925928</v>
      </c>
      <c r="P985" s="57">
        <v>46238.689409722225</v>
      </c>
      <c r="Q985">
        <v>69356982</v>
      </c>
      <c r="S985">
        <v>142138510430</v>
      </c>
      <c r="T985" t="s">
        <v>3691</v>
      </c>
      <c r="U985" t="s">
        <v>1170</v>
      </c>
      <c r="V985" t="s">
        <v>3692</v>
      </c>
      <c r="Z985">
        <v>110.0137514</v>
      </c>
      <c r="AA985">
        <v>-7.7153964999999998</v>
      </c>
      <c r="AB985" t="s">
        <v>3693</v>
      </c>
      <c r="AC985" t="s">
        <v>237</v>
      </c>
      <c r="AL985" t="s">
        <v>218</v>
      </c>
      <c r="AM985" t="s">
        <v>3694</v>
      </c>
      <c r="AN985" t="s">
        <v>6</v>
      </c>
      <c r="AO985" s="57">
        <v>46061.537997685184</v>
      </c>
      <c r="AP985" s="57">
        <v>46238.625</v>
      </c>
      <c r="AQ985" t="s">
        <v>249</v>
      </c>
      <c r="AR985" t="s">
        <v>12</v>
      </c>
      <c r="AS985" t="s">
        <v>220</v>
      </c>
      <c r="AT985" t="s">
        <v>231</v>
      </c>
      <c r="AV985" t="s">
        <v>950</v>
      </c>
      <c r="AW985" t="s">
        <v>1056</v>
      </c>
      <c r="AX985" t="s">
        <v>223</v>
      </c>
      <c r="BA985" s="57">
        <v>46238.625</v>
      </c>
      <c r="BB985" t="s">
        <v>3694</v>
      </c>
      <c r="BF985" s="6" t="e">
        <f t="shared" si="45"/>
        <v>#NUM!</v>
      </c>
      <c r="BG985" t="e">
        <f t="shared" si="46"/>
        <v>#NUM!</v>
      </c>
      <c r="BH985" t="e">
        <f t="shared" si="47"/>
        <v>#NUM!</v>
      </c>
      <c r="BI985" t="e">
        <f>VLOOKUP(H985,Sheet2!$A$1:$B$270,2,FALSE)</f>
        <v>#N/A</v>
      </c>
    </row>
    <row r="986" spans="1:61">
      <c r="A986">
        <v>985</v>
      </c>
      <c r="B986">
        <v>1002507811</v>
      </c>
      <c r="C986">
        <v>3</v>
      </c>
      <c r="D986" t="s">
        <v>49</v>
      </c>
      <c r="E986">
        <v>4</v>
      </c>
      <c r="F986" t="s">
        <v>247</v>
      </c>
      <c r="G986" t="s">
        <v>551</v>
      </c>
      <c r="H986" t="s">
        <v>552</v>
      </c>
      <c r="I986" t="s">
        <v>213</v>
      </c>
      <c r="J986" t="s">
        <v>214</v>
      </c>
      <c r="K986" t="s">
        <v>149</v>
      </c>
      <c r="L986" t="s">
        <v>215</v>
      </c>
      <c r="M986" t="s">
        <v>76</v>
      </c>
      <c r="N986" t="s">
        <v>216</v>
      </c>
      <c r="O986" s="57">
        <v>46238.484675925924</v>
      </c>
      <c r="P986" s="57">
        <v>46238.748171296298</v>
      </c>
      <c r="Q986">
        <v>69358161</v>
      </c>
      <c r="S986">
        <v>143407106629</v>
      </c>
      <c r="T986" t="s">
        <v>1038</v>
      </c>
      <c r="U986" t="s">
        <v>3695</v>
      </c>
      <c r="V986" t="s">
        <v>3696</v>
      </c>
      <c r="Z986">
        <v>110.06444</v>
      </c>
      <c r="AA986">
        <v>-6.9732383999999996</v>
      </c>
      <c r="AB986" t="s">
        <v>3697</v>
      </c>
      <c r="AC986" t="s">
        <v>237</v>
      </c>
      <c r="AL986" t="s">
        <v>218</v>
      </c>
      <c r="AM986" t="s">
        <v>3698</v>
      </c>
      <c r="AN986" t="s">
        <v>6</v>
      </c>
      <c r="AO986" s="57">
        <v>46120.48636574074</v>
      </c>
      <c r="AP986" s="57">
        <v>46239.333333333336</v>
      </c>
      <c r="AR986" t="s">
        <v>219</v>
      </c>
      <c r="AS986" t="s">
        <v>553</v>
      </c>
      <c r="AT986" t="s">
        <v>231</v>
      </c>
      <c r="AU986">
        <v>20260804</v>
      </c>
      <c r="AV986" t="s">
        <v>222</v>
      </c>
      <c r="AW986" t="s">
        <v>1060</v>
      </c>
      <c r="AX986" t="s">
        <v>223</v>
      </c>
      <c r="BA986" s="57">
        <v>46239.333333333336</v>
      </c>
      <c r="BB986" t="s">
        <v>3698</v>
      </c>
      <c r="BC986">
        <v>2026</v>
      </c>
      <c r="BD986">
        <v>8</v>
      </c>
      <c r="BE986">
        <v>4</v>
      </c>
      <c r="BF986" s="6">
        <f t="shared" si="45"/>
        <v>46238</v>
      </c>
      <c r="BG986">
        <f t="shared" si="46"/>
        <v>-1.3333333333357587</v>
      </c>
      <c r="BH986" t="str">
        <f t="shared" si="47"/>
        <v>COMPLY</v>
      </c>
      <c r="BI986" t="e">
        <f>VLOOKUP(H986,Sheet2!$A$1:$B$270,2,FALSE)</f>
        <v>#N/A</v>
      </c>
    </row>
    <row r="987" spans="1:61">
      <c r="A987">
        <v>986</v>
      </c>
      <c r="B987">
        <v>1002511781</v>
      </c>
      <c r="C987">
        <v>3</v>
      </c>
      <c r="D987" t="s">
        <v>45</v>
      </c>
      <c r="E987">
        <v>5</v>
      </c>
      <c r="F987" t="s">
        <v>113</v>
      </c>
      <c r="G987" t="s">
        <v>117</v>
      </c>
      <c r="H987" t="s">
        <v>423</v>
      </c>
      <c r="I987" t="s">
        <v>213</v>
      </c>
      <c r="J987" t="s">
        <v>214</v>
      </c>
      <c r="K987" t="s">
        <v>149</v>
      </c>
      <c r="M987" t="s">
        <v>259</v>
      </c>
      <c r="N987" t="s">
        <v>216</v>
      </c>
      <c r="O987" s="57">
        <v>46240.436689814815</v>
      </c>
      <c r="P987" s="57">
        <v>46241.667395833334</v>
      </c>
      <c r="Q987">
        <v>69359722</v>
      </c>
      <c r="S987">
        <v>172509796584</v>
      </c>
      <c r="T987" t="s">
        <v>3699</v>
      </c>
      <c r="U987" t="s">
        <v>3700</v>
      </c>
      <c r="V987" t="s">
        <v>3701</v>
      </c>
      <c r="Z987">
        <v>123.0191166</v>
      </c>
      <c r="AA987">
        <v>-8.3128781000000007</v>
      </c>
      <c r="AB987" t="s">
        <v>3702</v>
      </c>
      <c r="AC987" t="s">
        <v>230</v>
      </c>
      <c r="AL987" t="s">
        <v>218</v>
      </c>
      <c r="AM987" t="s">
        <v>2619</v>
      </c>
      <c r="AN987" t="s">
        <v>6</v>
      </c>
      <c r="AO987" s="57">
        <v>46181.444374999999</v>
      </c>
      <c r="AP987" s="57">
        <v>46242.333333333336</v>
      </c>
      <c r="AR987" t="s">
        <v>260</v>
      </c>
      <c r="AS987" t="s">
        <v>220</v>
      </c>
      <c r="AT987" t="s">
        <v>221</v>
      </c>
      <c r="AV987" t="s">
        <v>261</v>
      </c>
      <c r="AW987" t="s">
        <v>567</v>
      </c>
      <c r="AX987" t="s">
        <v>223</v>
      </c>
      <c r="BA987" s="57">
        <v>46242.333333333336</v>
      </c>
      <c r="BB987" t="s">
        <v>2619</v>
      </c>
      <c r="BF987" s="6" t="e">
        <f t="shared" si="45"/>
        <v>#NUM!</v>
      </c>
      <c r="BG987" t="e">
        <f t="shared" si="46"/>
        <v>#NUM!</v>
      </c>
      <c r="BH987" t="e">
        <f t="shared" si="47"/>
        <v>#NUM!</v>
      </c>
      <c r="BI987" t="str">
        <f>VLOOKUP(H987,Sheet2!$A$1:$B$270,2,FALSE)</f>
        <v>MAUMERE</v>
      </c>
    </row>
    <row r="988" spans="1:61">
      <c r="A988">
        <v>987</v>
      </c>
      <c r="B988">
        <v>1002516608</v>
      </c>
      <c r="C988">
        <v>3</v>
      </c>
      <c r="D988" t="s">
        <v>49</v>
      </c>
      <c r="E988">
        <v>4</v>
      </c>
      <c r="F988" t="s">
        <v>253</v>
      </c>
      <c r="G988" t="s">
        <v>556</v>
      </c>
      <c r="H988" t="s">
        <v>616</v>
      </c>
      <c r="I988" t="s">
        <v>213</v>
      </c>
      <c r="J988" t="s">
        <v>214</v>
      </c>
      <c r="K988" t="s">
        <v>149</v>
      </c>
      <c r="L988" t="s">
        <v>215</v>
      </c>
      <c r="M988" t="s">
        <v>76</v>
      </c>
      <c r="N988" t="s">
        <v>216</v>
      </c>
      <c r="O988" s="57">
        <v>46243.722175925926</v>
      </c>
      <c r="P988" s="57">
        <v>46244.601203703707</v>
      </c>
      <c r="Q988">
        <v>69361959</v>
      </c>
      <c r="S988">
        <v>142214106575</v>
      </c>
      <c r="T988" t="s">
        <v>1210</v>
      </c>
      <c r="U988" t="s">
        <v>6889</v>
      </c>
      <c r="V988" t="s">
        <v>5840</v>
      </c>
      <c r="Z988">
        <v>108.883381</v>
      </c>
      <c r="AA988">
        <v>-6.9371479999999996</v>
      </c>
      <c r="AB988" t="s">
        <v>5841</v>
      </c>
      <c r="AC988" t="s">
        <v>237</v>
      </c>
      <c r="AL988" t="s">
        <v>218</v>
      </c>
      <c r="AM988" t="s">
        <v>4661</v>
      </c>
      <c r="AN988" t="s">
        <v>6</v>
      </c>
      <c r="AO988" s="57">
        <v>46273.725787037038</v>
      </c>
      <c r="AP988" s="57">
        <v>46244.625</v>
      </c>
      <c r="AR988" t="s">
        <v>219</v>
      </c>
      <c r="AS988" t="s">
        <v>617</v>
      </c>
      <c r="AT988" t="s">
        <v>231</v>
      </c>
      <c r="AU988">
        <v>20260810</v>
      </c>
      <c r="AV988" t="s">
        <v>222</v>
      </c>
      <c r="AW988" t="s">
        <v>1064</v>
      </c>
      <c r="AX988" t="s">
        <v>223</v>
      </c>
      <c r="BA988" s="57">
        <v>46244.625</v>
      </c>
      <c r="BB988" t="s">
        <v>4661</v>
      </c>
      <c r="BC988">
        <v>2026</v>
      </c>
      <c r="BD988">
        <v>8</v>
      </c>
      <c r="BE988">
        <v>10</v>
      </c>
      <c r="BF988" s="6">
        <f t="shared" si="45"/>
        <v>46244</v>
      </c>
      <c r="BG988">
        <f t="shared" si="46"/>
        <v>-0.625</v>
      </c>
      <c r="BH988" t="str">
        <f t="shared" si="47"/>
        <v>COMPLY</v>
      </c>
      <c r="BI988" t="e">
        <f>VLOOKUP(H988,Sheet2!$A$1:$B$270,2,FALSE)</f>
        <v>#N/A</v>
      </c>
    </row>
    <row r="989" spans="1:61">
      <c r="A989">
        <v>988</v>
      </c>
      <c r="B989">
        <v>1002514770</v>
      </c>
      <c r="C989">
        <v>3</v>
      </c>
      <c r="D989" t="s">
        <v>38</v>
      </c>
      <c r="E989">
        <v>5</v>
      </c>
      <c r="F989" t="s">
        <v>90</v>
      </c>
      <c r="G989" t="s">
        <v>90</v>
      </c>
      <c r="H989" t="s">
        <v>421</v>
      </c>
      <c r="I989" t="s">
        <v>213</v>
      </c>
      <c r="J989" t="s">
        <v>214</v>
      </c>
      <c r="K989" t="s">
        <v>149</v>
      </c>
      <c r="L989" t="s">
        <v>215</v>
      </c>
      <c r="M989" t="s">
        <v>76</v>
      </c>
      <c r="N989" t="s">
        <v>216</v>
      </c>
      <c r="O989" s="57">
        <v>46241.589537037034</v>
      </c>
      <c r="P989" s="57">
        <v>46242.565798611111</v>
      </c>
      <c r="Q989">
        <v>69360847</v>
      </c>
      <c r="S989">
        <v>152610241478</v>
      </c>
      <c r="T989" t="s">
        <v>5842</v>
      </c>
      <c r="U989" t="s">
        <v>5843</v>
      </c>
      <c r="V989" t="s">
        <v>5844</v>
      </c>
      <c r="Z989">
        <v>112.01673869043501</v>
      </c>
      <c r="AA989">
        <v>-7.7782943481436098</v>
      </c>
      <c r="AB989" t="s">
        <v>5845</v>
      </c>
      <c r="AC989" t="s">
        <v>217</v>
      </c>
      <c r="AL989" t="s">
        <v>218</v>
      </c>
      <c r="AM989" t="s">
        <v>5846</v>
      </c>
      <c r="AN989" t="s">
        <v>6</v>
      </c>
      <c r="AO989" s="57">
        <v>46211.590300925927</v>
      </c>
      <c r="AP989" s="57">
        <v>46242.541666666664</v>
      </c>
      <c r="AR989" t="s">
        <v>219</v>
      </c>
      <c r="AS989" t="s">
        <v>220</v>
      </c>
      <c r="AT989" t="s">
        <v>231</v>
      </c>
      <c r="AU989">
        <v>20260808</v>
      </c>
      <c r="AV989" t="s">
        <v>222</v>
      </c>
      <c r="AW989" t="s">
        <v>1056</v>
      </c>
      <c r="AX989" t="s">
        <v>223</v>
      </c>
      <c r="BA989" s="57">
        <v>46242.541666666664</v>
      </c>
      <c r="BB989" t="s">
        <v>5846</v>
      </c>
      <c r="BC989">
        <v>2026</v>
      </c>
      <c r="BD989">
        <v>8</v>
      </c>
      <c r="BE989">
        <v>8</v>
      </c>
      <c r="BF989" s="6">
        <f t="shared" si="45"/>
        <v>46242</v>
      </c>
      <c r="BG989">
        <f t="shared" si="46"/>
        <v>-0.54166666666424135</v>
      </c>
      <c r="BH989" t="str">
        <f t="shared" si="47"/>
        <v>COMPLY</v>
      </c>
      <c r="BI989" t="str">
        <f>VLOOKUP(H989,Sheet2!$A$1:$B$270,2,FALSE)</f>
        <v>KEDIRI</v>
      </c>
    </row>
    <row r="990" spans="1:61">
      <c r="A990">
        <v>989</v>
      </c>
      <c r="B990">
        <v>1002506219</v>
      </c>
      <c r="C990">
        <v>3</v>
      </c>
      <c r="D990" t="s">
        <v>51</v>
      </c>
      <c r="E990">
        <v>4</v>
      </c>
      <c r="F990" t="s">
        <v>235</v>
      </c>
      <c r="G990" t="s">
        <v>594</v>
      </c>
      <c r="H990" t="s">
        <v>636</v>
      </c>
      <c r="I990" t="s">
        <v>213</v>
      </c>
      <c r="J990" t="s">
        <v>214</v>
      </c>
      <c r="K990" t="s">
        <v>149</v>
      </c>
      <c r="M990" t="s">
        <v>1085</v>
      </c>
      <c r="N990" t="s">
        <v>216</v>
      </c>
      <c r="O990" s="57">
        <v>46237.595393518517</v>
      </c>
      <c r="P990" s="57">
        <v>46239.442395833335</v>
      </c>
      <c r="Q990">
        <v>69357615</v>
      </c>
      <c r="T990" t="s">
        <v>3703</v>
      </c>
      <c r="Z990">
        <v>110.7651979</v>
      </c>
      <c r="AA990">
        <v>-7.5410035000000004</v>
      </c>
      <c r="AB990" t="s">
        <v>1361</v>
      </c>
      <c r="AC990" t="s">
        <v>230</v>
      </c>
      <c r="AL990" t="s">
        <v>218</v>
      </c>
      <c r="AM990" s="58">
        <v>25569</v>
      </c>
      <c r="AN990" t="s">
        <v>6</v>
      </c>
      <c r="AO990" s="57">
        <v>46089.611215277779</v>
      </c>
      <c r="AS990" t="s">
        <v>220</v>
      </c>
      <c r="AT990" t="s">
        <v>231</v>
      </c>
      <c r="AV990" t="s">
        <v>1085</v>
      </c>
      <c r="AW990" t="s">
        <v>657</v>
      </c>
      <c r="AX990" t="s">
        <v>223</v>
      </c>
      <c r="BA990" s="57">
        <v>25569</v>
      </c>
      <c r="BB990" s="58">
        <v>25569</v>
      </c>
      <c r="BF990" s="6" t="e">
        <f t="shared" si="45"/>
        <v>#NUM!</v>
      </c>
      <c r="BG990" t="e">
        <f t="shared" si="46"/>
        <v>#NUM!</v>
      </c>
      <c r="BH990" t="e">
        <f t="shared" si="47"/>
        <v>#NUM!</v>
      </c>
      <c r="BI990" t="e">
        <f>VLOOKUP(H990,Sheet2!$A$1:$B$270,2,FALSE)</f>
        <v>#N/A</v>
      </c>
    </row>
    <row r="991" spans="1:61">
      <c r="A991">
        <v>990</v>
      </c>
      <c r="B991">
        <v>1002515473</v>
      </c>
      <c r="C991">
        <v>3</v>
      </c>
      <c r="D991" t="s">
        <v>55</v>
      </c>
      <c r="E991">
        <v>5</v>
      </c>
      <c r="F991" t="s">
        <v>228</v>
      </c>
      <c r="G991" t="s">
        <v>127</v>
      </c>
      <c r="H991" t="s">
        <v>497</v>
      </c>
      <c r="I991" t="s">
        <v>213</v>
      </c>
      <c r="J991" t="s">
        <v>214</v>
      </c>
      <c r="K991" t="s">
        <v>149</v>
      </c>
      <c r="L991" t="s">
        <v>215</v>
      </c>
      <c r="M991" t="s">
        <v>582</v>
      </c>
      <c r="N991" t="s">
        <v>216</v>
      </c>
      <c r="O991" s="57">
        <v>46241.777037037034</v>
      </c>
      <c r="P991" s="57">
        <v>46242.474004629628</v>
      </c>
      <c r="Q991">
        <v>69361145</v>
      </c>
      <c r="S991">
        <v>152429209473</v>
      </c>
      <c r="T991" t="s">
        <v>5611</v>
      </c>
      <c r="U991" t="s">
        <v>5847</v>
      </c>
      <c r="V991" t="s">
        <v>5848</v>
      </c>
      <c r="Z991">
        <v>113.653525225818</v>
      </c>
      <c r="AA991">
        <v>-6.8891921076257701</v>
      </c>
      <c r="AB991" t="s">
        <v>5614</v>
      </c>
      <c r="AC991" t="s">
        <v>217</v>
      </c>
      <c r="AL991" t="s">
        <v>218</v>
      </c>
      <c r="AM991" t="s">
        <v>4635</v>
      </c>
      <c r="AN991" t="s">
        <v>6</v>
      </c>
      <c r="AO991" s="57">
        <v>46211.777650462966</v>
      </c>
      <c r="AP991" s="57">
        <v>46242.625</v>
      </c>
      <c r="AQ991" t="s">
        <v>249</v>
      </c>
      <c r="AR991" t="s">
        <v>14</v>
      </c>
      <c r="AS991" t="s">
        <v>220</v>
      </c>
      <c r="AT991" t="s">
        <v>231</v>
      </c>
      <c r="AV991" t="s">
        <v>5849</v>
      </c>
      <c r="AW991" t="s">
        <v>1061</v>
      </c>
      <c r="AX991" t="s">
        <v>223</v>
      </c>
      <c r="BA991" s="57">
        <v>46242.625</v>
      </c>
      <c r="BB991" t="s">
        <v>4635</v>
      </c>
      <c r="BF991" s="6" t="e">
        <f t="shared" si="45"/>
        <v>#NUM!</v>
      </c>
      <c r="BG991" t="e">
        <f t="shared" si="46"/>
        <v>#NUM!</v>
      </c>
      <c r="BH991" t="e">
        <f t="shared" si="47"/>
        <v>#NUM!</v>
      </c>
      <c r="BI991" t="str">
        <f>VLOOKUP(H991,Sheet2!$A$1:$B$270,2,FALSE)</f>
        <v>MADURA</v>
      </c>
    </row>
    <row r="992" spans="1:61">
      <c r="A992">
        <v>991</v>
      </c>
      <c r="B992">
        <v>1002504480</v>
      </c>
      <c r="C992">
        <v>3</v>
      </c>
      <c r="D992" t="s">
        <v>45</v>
      </c>
      <c r="E992">
        <v>5</v>
      </c>
      <c r="F992" t="s">
        <v>113</v>
      </c>
      <c r="G992" t="s">
        <v>111</v>
      </c>
      <c r="H992" t="s">
        <v>258</v>
      </c>
      <c r="I992" t="s">
        <v>213</v>
      </c>
      <c r="J992" t="s">
        <v>214</v>
      </c>
      <c r="K992" t="s">
        <v>149</v>
      </c>
      <c r="L992" t="s">
        <v>215</v>
      </c>
      <c r="M992" t="s">
        <v>76</v>
      </c>
      <c r="N992" t="s">
        <v>216</v>
      </c>
      <c r="O992" s="57">
        <v>46235.497870370367</v>
      </c>
      <c r="P992" s="57">
        <v>46237.883599537039</v>
      </c>
      <c r="Q992">
        <v>69356682</v>
      </c>
      <c r="S992">
        <v>172506788740</v>
      </c>
      <c r="T992" t="s">
        <v>3704</v>
      </c>
      <c r="U992" t="s">
        <v>3705</v>
      </c>
      <c r="V992" t="s">
        <v>3706</v>
      </c>
      <c r="Z992">
        <v>121.6601038</v>
      </c>
      <c r="AA992">
        <v>-8.8349060999999995</v>
      </c>
      <c r="AB992" t="s">
        <v>3707</v>
      </c>
      <c r="AC992" t="s">
        <v>237</v>
      </c>
      <c r="AL992" t="s">
        <v>218</v>
      </c>
      <c r="AM992" t="s">
        <v>1676</v>
      </c>
      <c r="AN992" t="s">
        <v>6</v>
      </c>
      <c r="AO992" s="57">
        <v>46030.506851851853</v>
      </c>
      <c r="AP992" s="57">
        <v>46236.333333333336</v>
      </c>
      <c r="AR992" t="s">
        <v>219</v>
      </c>
      <c r="AS992" t="s">
        <v>111</v>
      </c>
      <c r="AT992" t="s">
        <v>231</v>
      </c>
      <c r="AU992">
        <v>20260803</v>
      </c>
      <c r="AV992" t="s">
        <v>222</v>
      </c>
      <c r="AW992" t="s">
        <v>1056</v>
      </c>
      <c r="AX992" t="s">
        <v>223</v>
      </c>
      <c r="BA992" s="57">
        <v>46236.333333333336</v>
      </c>
      <c r="BB992" t="s">
        <v>1676</v>
      </c>
      <c r="BC992">
        <v>2026</v>
      </c>
      <c r="BD992">
        <v>8</v>
      </c>
      <c r="BE992">
        <v>3</v>
      </c>
      <c r="BF992" s="6">
        <f t="shared" si="45"/>
        <v>46237</v>
      </c>
      <c r="BG992">
        <f t="shared" si="46"/>
        <v>0.66666666666424135</v>
      </c>
      <c r="BH992" t="str">
        <f t="shared" si="47"/>
        <v>COMPLY</v>
      </c>
      <c r="BI992" t="str">
        <f>VLOOKUP(H992,Sheet2!$A$1:$B$270,2,FALSE)</f>
        <v>ENDE</v>
      </c>
    </row>
    <row r="993" spans="1:61">
      <c r="A993">
        <v>992</v>
      </c>
      <c r="B993">
        <v>1002512081</v>
      </c>
      <c r="C993">
        <v>3</v>
      </c>
      <c r="D993" t="s">
        <v>34</v>
      </c>
      <c r="E993">
        <v>5</v>
      </c>
      <c r="F993" t="s">
        <v>595</v>
      </c>
      <c r="G993" t="s">
        <v>83</v>
      </c>
      <c r="H993" t="s">
        <v>404</v>
      </c>
      <c r="I993" t="s">
        <v>213</v>
      </c>
      <c r="J993" t="s">
        <v>214</v>
      </c>
      <c r="K993" t="s">
        <v>149</v>
      </c>
      <c r="M993" t="s">
        <v>236</v>
      </c>
      <c r="N993" t="s">
        <v>622</v>
      </c>
      <c r="O993" s="57">
        <v>46240.483159722222</v>
      </c>
      <c r="P993" s="57">
        <v>46244.084120370368</v>
      </c>
      <c r="Q993">
        <v>69359844</v>
      </c>
      <c r="S993">
        <v>172401298155</v>
      </c>
      <c r="T993" t="s">
        <v>3708</v>
      </c>
      <c r="U993" t="s">
        <v>3709</v>
      </c>
      <c r="Z993">
        <v>115.263330213494</v>
      </c>
      <c r="AA993">
        <v>-8.6866822221895497</v>
      </c>
      <c r="AB993" t="s">
        <v>3710</v>
      </c>
      <c r="AC993" t="s">
        <v>230</v>
      </c>
      <c r="AO993" s="57">
        <v>46181.486018518517</v>
      </c>
      <c r="AR993" t="s">
        <v>314</v>
      </c>
      <c r="AS993" t="s">
        <v>83</v>
      </c>
      <c r="AT993" t="s">
        <v>221</v>
      </c>
      <c r="AV993" t="s">
        <v>931</v>
      </c>
      <c r="AW993" t="s">
        <v>566</v>
      </c>
      <c r="AX993" t="s">
        <v>223</v>
      </c>
      <c r="AZ993" t="s">
        <v>931</v>
      </c>
      <c r="BF993" s="6" t="e">
        <f t="shared" si="45"/>
        <v>#NUM!</v>
      </c>
      <c r="BG993" t="e">
        <f t="shared" si="46"/>
        <v>#NUM!</v>
      </c>
      <c r="BH993" t="e">
        <f t="shared" si="47"/>
        <v>#NUM!</v>
      </c>
      <c r="BI993" t="str">
        <f>VLOOKUP(H993,Sheet2!$A$1:$B$270,2,FALSE)</f>
        <v>SANUR</v>
      </c>
    </row>
    <row r="994" spans="1:61">
      <c r="A994">
        <v>993</v>
      </c>
      <c r="B994">
        <v>1002515673</v>
      </c>
      <c r="C994">
        <v>3</v>
      </c>
      <c r="D994" t="s">
        <v>38</v>
      </c>
      <c r="E994">
        <v>5</v>
      </c>
      <c r="F994" t="s">
        <v>90</v>
      </c>
      <c r="G994" t="s">
        <v>93</v>
      </c>
      <c r="H994" t="s">
        <v>319</v>
      </c>
      <c r="I994" t="s">
        <v>213</v>
      </c>
      <c r="J994" t="s">
        <v>214</v>
      </c>
      <c r="K994" t="s">
        <v>149</v>
      </c>
      <c r="L994" t="s">
        <v>215</v>
      </c>
      <c r="M994" t="s">
        <v>76</v>
      </c>
      <c r="N994" t="s">
        <v>216</v>
      </c>
      <c r="O994" s="57">
        <v>46242.411759259259</v>
      </c>
      <c r="P994" s="57">
        <v>46242.917175925926</v>
      </c>
      <c r="Q994">
        <v>69361272</v>
      </c>
      <c r="S994">
        <v>152641204883</v>
      </c>
      <c r="T994" t="s">
        <v>5850</v>
      </c>
      <c r="U994" t="s">
        <v>5851</v>
      </c>
      <c r="V994" t="s">
        <v>5852</v>
      </c>
      <c r="Z994">
        <v>112.058712</v>
      </c>
      <c r="AA994">
        <v>-7.6771010000000004</v>
      </c>
      <c r="AB994" t="s">
        <v>5853</v>
      </c>
      <c r="AC994" t="s">
        <v>237</v>
      </c>
      <c r="AL994" t="s">
        <v>218</v>
      </c>
      <c r="AM994" t="s">
        <v>5854</v>
      </c>
      <c r="AN994" t="s">
        <v>6</v>
      </c>
      <c r="AO994" s="57">
        <v>46242.413252314815</v>
      </c>
      <c r="AP994" s="57">
        <v>46243.333333333336</v>
      </c>
      <c r="AR994" t="s">
        <v>219</v>
      </c>
      <c r="AS994" t="s">
        <v>637</v>
      </c>
      <c r="AT994" t="s">
        <v>231</v>
      </c>
      <c r="AU994">
        <v>20260808</v>
      </c>
      <c r="AV994" t="s">
        <v>222</v>
      </c>
      <c r="AW994" t="s">
        <v>1069</v>
      </c>
      <c r="AX994" t="s">
        <v>223</v>
      </c>
      <c r="BA994" s="57">
        <v>46243.333333333336</v>
      </c>
      <c r="BB994" t="s">
        <v>5854</v>
      </c>
      <c r="BC994">
        <v>2026</v>
      </c>
      <c r="BD994">
        <v>8</v>
      </c>
      <c r="BE994">
        <v>8</v>
      </c>
      <c r="BF994" s="6">
        <f t="shared" si="45"/>
        <v>46242</v>
      </c>
      <c r="BG994">
        <f t="shared" si="46"/>
        <v>-1.3333333333357587</v>
      </c>
      <c r="BH994" t="str">
        <f t="shared" si="47"/>
        <v>COMPLY</v>
      </c>
      <c r="BI994" t="str">
        <f>VLOOKUP(H994,Sheet2!$A$1:$B$270,2,FALSE)</f>
        <v>NGANJUK</v>
      </c>
    </row>
    <row r="995" spans="1:61">
      <c r="A995">
        <v>994</v>
      </c>
      <c r="B995">
        <v>1002514403</v>
      </c>
      <c r="C995">
        <v>3</v>
      </c>
      <c r="D995" t="s">
        <v>38</v>
      </c>
      <c r="E995">
        <v>5</v>
      </c>
      <c r="F995" t="s">
        <v>90</v>
      </c>
      <c r="G995" t="s">
        <v>96</v>
      </c>
      <c r="H995" t="s">
        <v>291</v>
      </c>
      <c r="I995" t="s">
        <v>213</v>
      </c>
      <c r="J995" t="s">
        <v>214</v>
      </c>
      <c r="K995" t="s">
        <v>149</v>
      </c>
      <c r="L995" t="s">
        <v>215</v>
      </c>
      <c r="M995" t="s">
        <v>76</v>
      </c>
      <c r="N995" t="s">
        <v>216</v>
      </c>
      <c r="O995" s="57">
        <v>46241.488854166666</v>
      </c>
      <c r="P995" s="57">
        <v>46242.762060185189</v>
      </c>
      <c r="Q995">
        <v>69360643</v>
      </c>
      <c r="S995">
        <v>152608207744</v>
      </c>
      <c r="T995" t="s">
        <v>5855</v>
      </c>
      <c r="U995" t="s">
        <v>5856</v>
      </c>
      <c r="V995" t="s">
        <v>5857</v>
      </c>
      <c r="Z995">
        <v>111.70748709175599</v>
      </c>
      <c r="AA995">
        <v>-8.0617793118047505</v>
      </c>
      <c r="AB995" t="s">
        <v>5858</v>
      </c>
      <c r="AC995" t="s">
        <v>237</v>
      </c>
      <c r="AL995" t="s">
        <v>218</v>
      </c>
      <c r="AM995" t="s">
        <v>5859</v>
      </c>
      <c r="AN995" t="s">
        <v>6</v>
      </c>
      <c r="AO995" s="57">
        <v>46211.496574074074</v>
      </c>
      <c r="AP995" s="57">
        <v>46242.333333333336</v>
      </c>
      <c r="AR995" t="s">
        <v>219</v>
      </c>
      <c r="AS995" t="s">
        <v>96</v>
      </c>
      <c r="AT995" t="s">
        <v>231</v>
      </c>
      <c r="AU995">
        <v>20260808</v>
      </c>
      <c r="AV995" t="s">
        <v>222</v>
      </c>
      <c r="AW995" t="s">
        <v>1056</v>
      </c>
      <c r="AX995" t="s">
        <v>223</v>
      </c>
      <c r="BA995" s="57">
        <v>46242.333333333336</v>
      </c>
      <c r="BB995" t="s">
        <v>5859</v>
      </c>
      <c r="BC995">
        <v>2026</v>
      </c>
      <c r="BD995">
        <v>8</v>
      </c>
      <c r="BE995">
        <v>8</v>
      </c>
      <c r="BF995" s="6">
        <f t="shared" si="45"/>
        <v>46242</v>
      </c>
      <c r="BG995">
        <f t="shared" si="46"/>
        <v>-0.33333333333575865</v>
      </c>
      <c r="BH995" t="str">
        <f t="shared" si="47"/>
        <v>COMPLY</v>
      </c>
      <c r="BI995" t="str">
        <f>VLOOKUP(H995,Sheet2!$A$1:$B$270,2,FALSE)</f>
        <v>PONOROGO</v>
      </c>
    </row>
    <row r="996" spans="1:61">
      <c r="A996">
        <v>995</v>
      </c>
      <c r="B996">
        <v>1002512195</v>
      </c>
      <c r="C996">
        <v>3</v>
      </c>
      <c r="D996" t="s">
        <v>34</v>
      </c>
      <c r="E996">
        <v>5</v>
      </c>
      <c r="F996" t="s">
        <v>595</v>
      </c>
      <c r="G996" t="s">
        <v>81</v>
      </c>
      <c r="H996" t="s">
        <v>324</v>
      </c>
      <c r="I996" t="s">
        <v>213</v>
      </c>
      <c r="J996" t="s">
        <v>214</v>
      </c>
      <c r="K996" t="s">
        <v>149</v>
      </c>
      <c r="M996" t="s">
        <v>582</v>
      </c>
      <c r="N996" t="s">
        <v>216</v>
      </c>
      <c r="O996" s="57">
        <v>46240.503391203703</v>
      </c>
      <c r="P996" s="57">
        <v>46243.581701388888</v>
      </c>
      <c r="Q996">
        <v>69359907</v>
      </c>
      <c r="S996">
        <v>172415798690</v>
      </c>
      <c r="T996" t="s">
        <v>3711</v>
      </c>
      <c r="U996" t="s">
        <v>3712</v>
      </c>
      <c r="V996" t="s">
        <v>5860</v>
      </c>
      <c r="Z996">
        <v>115.1409503</v>
      </c>
      <c r="AA996">
        <v>-8.8218001000000008</v>
      </c>
      <c r="AB996" t="s">
        <v>3713</v>
      </c>
      <c r="AC996" t="s">
        <v>230</v>
      </c>
      <c r="AL996" t="s">
        <v>218</v>
      </c>
      <c r="AM996" t="s">
        <v>5861</v>
      </c>
      <c r="AN996" t="s">
        <v>6</v>
      </c>
      <c r="AO996" s="57">
        <v>46181.507314814815</v>
      </c>
      <c r="AP996" s="57">
        <v>46242.541666666664</v>
      </c>
      <c r="AR996" t="s">
        <v>14</v>
      </c>
      <c r="AS996" t="s">
        <v>652</v>
      </c>
      <c r="AT996" t="s">
        <v>231</v>
      </c>
      <c r="AV996" t="s">
        <v>5862</v>
      </c>
      <c r="AW996" t="s">
        <v>606</v>
      </c>
      <c r="AX996" t="s">
        <v>223</v>
      </c>
      <c r="BA996" s="57">
        <v>46242.541666666664</v>
      </c>
      <c r="BB996" t="s">
        <v>5861</v>
      </c>
      <c r="BF996" s="6" t="e">
        <f t="shared" si="45"/>
        <v>#NUM!</v>
      </c>
      <c r="BG996" t="e">
        <f t="shared" si="46"/>
        <v>#NUM!</v>
      </c>
      <c r="BH996" t="e">
        <f t="shared" si="47"/>
        <v>#NUM!</v>
      </c>
      <c r="BI996" t="str">
        <f>VLOOKUP(H996,Sheet2!$A$1:$B$270,2,FALSE)</f>
        <v>JIMBARAN</v>
      </c>
    </row>
    <row r="997" spans="1:61">
      <c r="A997">
        <v>996</v>
      </c>
      <c r="B997">
        <v>1002512270</v>
      </c>
      <c r="C997">
        <v>3</v>
      </c>
      <c r="D997" t="s">
        <v>51</v>
      </c>
      <c r="E997">
        <v>4</v>
      </c>
      <c r="F997" t="s">
        <v>275</v>
      </c>
      <c r="G997" t="s">
        <v>297</v>
      </c>
      <c r="H997" t="s">
        <v>928</v>
      </c>
      <c r="I997" t="s">
        <v>213</v>
      </c>
      <c r="J997" t="s">
        <v>214</v>
      </c>
      <c r="K997" t="s">
        <v>149</v>
      </c>
      <c r="L997" t="s">
        <v>215</v>
      </c>
      <c r="M997" t="s">
        <v>971</v>
      </c>
      <c r="N997" t="s">
        <v>216</v>
      </c>
      <c r="O997" s="57">
        <v>46240.532604166663</v>
      </c>
      <c r="P997" s="57">
        <v>46241.675775462965</v>
      </c>
      <c r="Q997">
        <v>69359929</v>
      </c>
      <c r="S997">
        <v>142551119462</v>
      </c>
      <c r="T997" t="s">
        <v>3714</v>
      </c>
      <c r="U997" t="s">
        <v>3715</v>
      </c>
      <c r="V997" t="s">
        <v>3716</v>
      </c>
      <c r="Z997">
        <v>110.972854</v>
      </c>
      <c r="AA997">
        <v>-6.8079489999999998</v>
      </c>
      <c r="AB997" t="s">
        <v>3717</v>
      </c>
      <c r="AC997" t="s">
        <v>237</v>
      </c>
      <c r="AL997" t="s">
        <v>218</v>
      </c>
      <c r="AM997" t="s">
        <v>2565</v>
      </c>
      <c r="AN997" t="s">
        <v>6</v>
      </c>
      <c r="AO997" s="57">
        <v>46181.538668981484</v>
      </c>
      <c r="AP997" s="57">
        <v>46241.541666666664</v>
      </c>
      <c r="AQ997" t="s">
        <v>249</v>
      </c>
      <c r="AR997" t="s">
        <v>12</v>
      </c>
      <c r="AS997" t="s">
        <v>220</v>
      </c>
      <c r="AT997" t="s">
        <v>231</v>
      </c>
      <c r="AV997" t="s">
        <v>950</v>
      </c>
      <c r="AW997" t="s">
        <v>1060</v>
      </c>
      <c r="AX997" t="s">
        <v>223</v>
      </c>
      <c r="BA997" s="57">
        <v>46241.541666666664</v>
      </c>
      <c r="BB997" t="s">
        <v>2565</v>
      </c>
      <c r="BF997" s="6" t="e">
        <f t="shared" si="45"/>
        <v>#NUM!</v>
      </c>
      <c r="BG997" t="e">
        <f t="shared" si="46"/>
        <v>#NUM!</v>
      </c>
      <c r="BH997" t="e">
        <f t="shared" si="47"/>
        <v>#NUM!</v>
      </c>
      <c r="BI997" t="e">
        <f>VLOOKUP(H997,Sheet2!$A$1:$B$270,2,FALSE)</f>
        <v>#N/A</v>
      </c>
    </row>
    <row r="998" spans="1:61">
      <c r="A998">
        <v>997</v>
      </c>
      <c r="B998">
        <v>1002515840</v>
      </c>
      <c r="C998">
        <v>3</v>
      </c>
      <c r="D998" t="s">
        <v>45</v>
      </c>
      <c r="E998">
        <v>5</v>
      </c>
      <c r="F998" t="s">
        <v>211</v>
      </c>
      <c r="G998" t="s">
        <v>110</v>
      </c>
      <c r="H998" t="s">
        <v>481</v>
      </c>
      <c r="I998" t="s">
        <v>213</v>
      </c>
      <c r="J998" t="s">
        <v>214</v>
      </c>
      <c r="K998" t="s">
        <v>149</v>
      </c>
      <c r="M998" t="s">
        <v>76</v>
      </c>
      <c r="N998" t="s">
        <v>216</v>
      </c>
      <c r="O998" s="57">
        <v>46242.498460648145</v>
      </c>
      <c r="P998" s="57">
        <v>46242.52175925926</v>
      </c>
      <c r="Q998">
        <v>69357755</v>
      </c>
      <c r="S998">
        <v>172617203001</v>
      </c>
      <c r="T998" t="s">
        <v>2987</v>
      </c>
      <c r="U998" t="s">
        <v>5863</v>
      </c>
      <c r="V998" t="s">
        <v>5864</v>
      </c>
      <c r="Z998">
        <v>118.571001681203</v>
      </c>
      <c r="AA998">
        <v>-8.5180584778785402</v>
      </c>
      <c r="AB998" t="s">
        <v>2990</v>
      </c>
      <c r="AC998" t="s">
        <v>217</v>
      </c>
      <c r="AL998" t="s">
        <v>218</v>
      </c>
      <c r="AM998" t="s">
        <v>5865</v>
      </c>
      <c r="AN998" t="s">
        <v>6</v>
      </c>
      <c r="AO998" s="57">
        <v>46242.506747685184</v>
      </c>
      <c r="AR998" t="s">
        <v>219</v>
      </c>
      <c r="AS998" t="s">
        <v>988</v>
      </c>
      <c r="AT998" t="s">
        <v>221</v>
      </c>
      <c r="AU998">
        <v>20260808</v>
      </c>
      <c r="AV998" t="s">
        <v>222</v>
      </c>
      <c r="AW998" t="s">
        <v>566</v>
      </c>
      <c r="AX998" t="s">
        <v>223</v>
      </c>
      <c r="BA998" s="57">
        <v>46242.291666666664</v>
      </c>
      <c r="BB998" t="s">
        <v>5865</v>
      </c>
      <c r="BC998">
        <v>2026</v>
      </c>
      <c r="BD998">
        <v>8</v>
      </c>
      <c r="BE998">
        <v>8</v>
      </c>
      <c r="BF998" s="6">
        <f t="shared" si="45"/>
        <v>46242</v>
      </c>
      <c r="BG998">
        <f t="shared" si="46"/>
        <v>-0.29166666666424135</v>
      </c>
      <c r="BH998" t="str">
        <f t="shared" si="47"/>
        <v>COMPLY</v>
      </c>
      <c r="BI998" t="str">
        <f>VLOOKUP(H998,Sheet2!$A$1:$B$270,2,FALSE)</f>
        <v>BIMA</v>
      </c>
    </row>
    <row r="999" spans="1:61">
      <c r="A999">
        <v>998</v>
      </c>
      <c r="B999">
        <v>1002509073</v>
      </c>
      <c r="C999">
        <v>3</v>
      </c>
      <c r="D999" t="s">
        <v>45</v>
      </c>
      <c r="E999">
        <v>5</v>
      </c>
      <c r="F999" t="s">
        <v>211</v>
      </c>
      <c r="G999" t="s">
        <v>118</v>
      </c>
      <c r="H999" t="s">
        <v>379</v>
      </c>
      <c r="I999" t="s">
        <v>213</v>
      </c>
      <c r="J999" t="s">
        <v>214</v>
      </c>
      <c r="K999" t="s">
        <v>149</v>
      </c>
      <c r="M999" t="s">
        <v>76</v>
      </c>
      <c r="N999" t="s">
        <v>216</v>
      </c>
      <c r="O999" s="57">
        <v>46238.669988425929</v>
      </c>
      <c r="P999" s="57">
        <v>46238.746724537035</v>
      </c>
      <c r="Q999">
        <v>69352188</v>
      </c>
      <c r="S999">
        <v>172612801935</v>
      </c>
      <c r="T999" t="s">
        <v>1177</v>
      </c>
      <c r="U999" t="s">
        <v>3718</v>
      </c>
      <c r="V999" t="s">
        <v>3719</v>
      </c>
      <c r="Z999">
        <v>117.997502</v>
      </c>
      <c r="AA999">
        <v>-8.7580690000000008</v>
      </c>
      <c r="AB999" t="s">
        <v>1178</v>
      </c>
      <c r="AC999" t="s">
        <v>292</v>
      </c>
      <c r="AL999" t="s">
        <v>218</v>
      </c>
      <c r="AM999" t="s">
        <v>3720</v>
      </c>
      <c r="AN999" t="s">
        <v>6</v>
      </c>
      <c r="AO999" s="57">
        <v>46120.684421296297</v>
      </c>
      <c r="AQ999" t="s">
        <v>930</v>
      </c>
      <c r="AR999" t="s">
        <v>219</v>
      </c>
      <c r="AS999" t="s">
        <v>628</v>
      </c>
      <c r="AT999" t="s">
        <v>231</v>
      </c>
      <c r="AU999">
        <v>20260804</v>
      </c>
      <c r="AV999" t="s">
        <v>222</v>
      </c>
      <c r="AW999" t="s">
        <v>566</v>
      </c>
      <c r="AX999" t="s">
        <v>223</v>
      </c>
      <c r="BA999" s="57">
        <v>46238.291666666664</v>
      </c>
      <c r="BB999" t="s">
        <v>3720</v>
      </c>
      <c r="BC999">
        <v>2026</v>
      </c>
      <c r="BD999">
        <v>8</v>
      </c>
      <c r="BE999">
        <v>4</v>
      </c>
      <c r="BF999" s="6">
        <f t="shared" si="45"/>
        <v>46238</v>
      </c>
      <c r="BG999">
        <f t="shared" si="46"/>
        <v>-0.29166666666424135</v>
      </c>
      <c r="BH999" t="str">
        <f t="shared" si="47"/>
        <v>COMPLY</v>
      </c>
      <c r="BI999" t="str">
        <f>VLOOKUP(H999,Sheet2!$A$1:$B$270,2,FALSE)</f>
        <v>SUMBAWA</v>
      </c>
    </row>
    <row r="1000" spans="1:61">
      <c r="A1000">
        <v>999</v>
      </c>
      <c r="B1000">
        <v>1002505639</v>
      </c>
      <c r="C1000">
        <v>3</v>
      </c>
      <c r="D1000" t="s">
        <v>49</v>
      </c>
      <c r="E1000">
        <v>4</v>
      </c>
      <c r="F1000" t="s">
        <v>253</v>
      </c>
      <c r="G1000" t="s">
        <v>556</v>
      </c>
      <c r="H1000" t="s">
        <v>1012</v>
      </c>
      <c r="I1000" t="s">
        <v>213</v>
      </c>
      <c r="J1000" t="s">
        <v>214</v>
      </c>
      <c r="K1000" t="s">
        <v>149</v>
      </c>
      <c r="M1000" t="s">
        <v>582</v>
      </c>
      <c r="N1000" t="s">
        <v>216</v>
      </c>
      <c r="O1000" s="57">
        <v>46237.403263888889</v>
      </c>
      <c r="P1000" s="57">
        <v>46240.538530092592</v>
      </c>
      <c r="Q1000">
        <v>69357257</v>
      </c>
      <c r="S1000">
        <v>146284107597</v>
      </c>
      <c r="T1000" t="s">
        <v>1258</v>
      </c>
      <c r="U1000" t="s">
        <v>3721</v>
      </c>
      <c r="V1000" t="s">
        <v>3722</v>
      </c>
      <c r="Z1000">
        <v>109.047898351924</v>
      </c>
      <c r="AA1000">
        <v>-6.8647149792305502</v>
      </c>
      <c r="AB1000" t="s">
        <v>1261</v>
      </c>
      <c r="AC1000" t="s">
        <v>226</v>
      </c>
      <c r="AL1000" t="s">
        <v>218</v>
      </c>
      <c r="AM1000" t="s">
        <v>3723</v>
      </c>
      <c r="AN1000" t="s">
        <v>6</v>
      </c>
      <c r="AO1000" s="57">
        <v>46089.413414351853</v>
      </c>
      <c r="AP1000" s="57">
        <v>46240.333333333336</v>
      </c>
      <c r="AQ1000" t="s">
        <v>570</v>
      </c>
      <c r="AR1000" t="s">
        <v>14</v>
      </c>
      <c r="AS1000" t="s">
        <v>220</v>
      </c>
      <c r="AT1000" t="s">
        <v>231</v>
      </c>
      <c r="AV1000" t="s">
        <v>3724</v>
      </c>
      <c r="AW1000" t="s">
        <v>565</v>
      </c>
      <c r="AX1000" t="s">
        <v>223</v>
      </c>
      <c r="BA1000" s="57">
        <v>46240.333333333336</v>
      </c>
      <c r="BB1000" t="s">
        <v>3723</v>
      </c>
      <c r="BF1000" s="6" t="e">
        <f t="shared" si="45"/>
        <v>#NUM!</v>
      </c>
      <c r="BG1000" t="e">
        <f t="shared" si="46"/>
        <v>#NUM!</v>
      </c>
      <c r="BH1000" t="e">
        <f t="shared" si="47"/>
        <v>#NUM!</v>
      </c>
      <c r="BI1000" t="e">
        <f>VLOOKUP(H1000,Sheet2!$A$1:$B$270,2,FALSE)</f>
        <v>#N/A</v>
      </c>
    </row>
    <row r="1001" spans="1:61">
      <c r="A1001">
        <v>1000</v>
      </c>
      <c r="B1001">
        <v>1002508987</v>
      </c>
      <c r="C1001">
        <v>3</v>
      </c>
      <c r="D1001" t="s">
        <v>55</v>
      </c>
      <c r="E1001">
        <v>5</v>
      </c>
      <c r="F1001" t="s">
        <v>228</v>
      </c>
      <c r="G1001" t="s">
        <v>121</v>
      </c>
      <c r="H1001" t="s">
        <v>456</v>
      </c>
      <c r="I1001" t="s">
        <v>213</v>
      </c>
      <c r="J1001" t="s">
        <v>214</v>
      </c>
      <c r="K1001" t="s">
        <v>149</v>
      </c>
      <c r="M1001" t="s">
        <v>236</v>
      </c>
      <c r="N1001" t="s">
        <v>216</v>
      </c>
      <c r="O1001" s="57">
        <v>46238.655694444446</v>
      </c>
      <c r="P1001" s="57">
        <v>46241.65898148148</v>
      </c>
      <c r="Q1001">
        <v>69358464</v>
      </c>
      <c r="S1001">
        <v>152436204011</v>
      </c>
      <c r="T1001" t="s">
        <v>1691</v>
      </c>
      <c r="U1001" t="s">
        <v>3729</v>
      </c>
      <c r="Z1001">
        <v>112.7226233</v>
      </c>
      <c r="AA1001">
        <v>-7.1128659000000001</v>
      </c>
      <c r="AB1001" t="s">
        <v>3730</v>
      </c>
      <c r="AC1001" t="s">
        <v>230</v>
      </c>
      <c r="AO1001" s="57">
        <v>46120.663356481484</v>
      </c>
      <c r="AR1001" t="s">
        <v>314</v>
      </c>
      <c r="AS1001" t="s">
        <v>220</v>
      </c>
      <c r="AT1001" t="s">
        <v>231</v>
      </c>
      <c r="AV1001" t="s">
        <v>5866</v>
      </c>
      <c r="AW1001" t="s">
        <v>565</v>
      </c>
      <c r="AX1001" t="s">
        <v>223</v>
      </c>
      <c r="BF1001" s="6" t="e">
        <f t="shared" si="45"/>
        <v>#NUM!</v>
      </c>
      <c r="BG1001" t="e">
        <f t="shared" si="46"/>
        <v>#NUM!</v>
      </c>
      <c r="BH1001" t="e">
        <f t="shared" si="47"/>
        <v>#NUM!</v>
      </c>
      <c r="BI1001" t="str">
        <f>VLOOKUP(H1001,Sheet2!$A$1:$B$270,2,FALSE)</f>
        <v>MADURA</v>
      </c>
    </row>
    <row r="1002" spans="1:61">
      <c r="A1002">
        <v>1001</v>
      </c>
      <c r="B1002">
        <v>1002510442</v>
      </c>
      <c r="C1002">
        <v>3</v>
      </c>
      <c r="D1002" t="s">
        <v>38</v>
      </c>
      <c r="E1002">
        <v>5</v>
      </c>
      <c r="F1002" t="s">
        <v>251</v>
      </c>
      <c r="G1002" t="s">
        <v>87</v>
      </c>
      <c r="H1002" t="s">
        <v>252</v>
      </c>
      <c r="I1002" t="s">
        <v>213</v>
      </c>
      <c r="J1002" t="s">
        <v>214</v>
      </c>
      <c r="K1002" t="s">
        <v>149</v>
      </c>
      <c r="L1002" t="s">
        <v>215</v>
      </c>
      <c r="M1002" t="s">
        <v>76</v>
      </c>
      <c r="N1002" t="s">
        <v>216</v>
      </c>
      <c r="O1002" s="57">
        <v>46239.541620370372</v>
      </c>
      <c r="P1002" s="57">
        <v>46240.602361111109</v>
      </c>
      <c r="Q1002">
        <v>69359138</v>
      </c>
      <c r="S1002">
        <v>152702232119</v>
      </c>
      <c r="T1002" t="s">
        <v>3725</v>
      </c>
      <c r="U1002" t="s">
        <v>3726</v>
      </c>
      <c r="V1002" t="s">
        <v>3727</v>
      </c>
      <c r="Z1002">
        <v>112.652389</v>
      </c>
      <c r="AA1002">
        <v>-7.9574249999999997</v>
      </c>
      <c r="AB1002" t="s">
        <v>3728</v>
      </c>
      <c r="AC1002" t="s">
        <v>237</v>
      </c>
      <c r="AL1002" t="s">
        <v>218</v>
      </c>
      <c r="AM1002" t="s">
        <v>1371</v>
      </c>
      <c r="AN1002" t="s">
        <v>6</v>
      </c>
      <c r="AO1002" s="57">
        <v>46150.548807870371</v>
      </c>
      <c r="AP1002" s="57">
        <v>46240.541666666664</v>
      </c>
      <c r="AR1002" t="s">
        <v>219</v>
      </c>
      <c r="AS1002" t="s">
        <v>557</v>
      </c>
      <c r="AT1002" t="s">
        <v>231</v>
      </c>
      <c r="AU1002">
        <v>20260806</v>
      </c>
      <c r="AV1002" t="s">
        <v>222</v>
      </c>
      <c r="AW1002" t="s">
        <v>1060</v>
      </c>
      <c r="AX1002" t="s">
        <v>223</v>
      </c>
      <c r="BA1002" s="57">
        <v>46240.541666666664</v>
      </c>
      <c r="BB1002" t="s">
        <v>1371</v>
      </c>
      <c r="BC1002">
        <v>2026</v>
      </c>
      <c r="BD1002">
        <v>8</v>
      </c>
      <c r="BE1002">
        <v>6</v>
      </c>
      <c r="BF1002" s="6">
        <f t="shared" si="45"/>
        <v>46240</v>
      </c>
      <c r="BG1002">
        <f t="shared" si="46"/>
        <v>-0.54166666666424135</v>
      </c>
      <c r="BH1002" t="str">
        <f t="shared" si="47"/>
        <v>COMPLY</v>
      </c>
      <c r="BI1002" t="str">
        <f>VLOOKUP(H1002,Sheet2!$A$1:$B$270,2,FALSE)</f>
        <v>BATU</v>
      </c>
    </row>
    <row r="1003" spans="1:61">
      <c r="A1003">
        <v>1002</v>
      </c>
      <c r="B1003">
        <v>1002517464</v>
      </c>
      <c r="C1003">
        <v>3</v>
      </c>
      <c r="D1003" t="s">
        <v>55</v>
      </c>
      <c r="E1003">
        <v>5</v>
      </c>
      <c r="F1003" t="s">
        <v>267</v>
      </c>
      <c r="G1003" t="s">
        <v>122</v>
      </c>
      <c r="H1003" t="s">
        <v>350</v>
      </c>
      <c r="I1003" t="s">
        <v>213</v>
      </c>
      <c r="J1003" t="s">
        <v>214</v>
      </c>
      <c r="K1003" t="s">
        <v>149</v>
      </c>
      <c r="L1003" t="s">
        <v>215</v>
      </c>
      <c r="M1003" t="s">
        <v>76</v>
      </c>
      <c r="N1003" t="s">
        <v>216</v>
      </c>
      <c r="O1003" s="57">
        <v>46244.481203703705</v>
      </c>
      <c r="P1003" s="57">
        <v>46244.932488425926</v>
      </c>
      <c r="Q1003">
        <v>69362307</v>
      </c>
      <c r="S1003">
        <v>152443208730</v>
      </c>
      <c r="T1003" t="s">
        <v>6890</v>
      </c>
      <c r="U1003" t="s">
        <v>5789</v>
      </c>
      <c r="V1003" t="s">
        <v>6891</v>
      </c>
      <c r="Z1003">
        <v>112.425116</v>
      </c>
      <c r="AA1003">
        <v>-7.3288089999999997</v>
      </c>
      <c r="AB1003" t="s">
        <v>6892</v>
      </c>
      <c r="AC1003" t="s">
        <v>217</v>
      </c>
      <c r="AL1003" t="s">
        <v>218</v>
      </c>
      <c r="AM1003" t="s">
        <v>6893</v>
      </c>
      <c r="AN1003" t="s">
        <v>6</v>
      </c>
      <c r="AO1003" s="57">
        <v>46303.486157407409</v>
      </c>
      <c r="AP1003" s="57">
        <v>46245.333333333336</v>
      </c>
      <c r="AR1003" t="s">
        <v>219</v>
      </c>
      <c r="AS1003" t="s">
        <v>933</v>
      </c>
      <c r="AT1003" t="s">
        <v>231</v>
      </c>
      <c r="AU1003">
        <v>20260810</v>
      </c>
      <c r="AV1003" t="s">
        <v>222</v>
      </c>
      <c r="AW1003" t="s">
        <v>1058</v>
      </c>
      <c r="AX1003" t="s">
        <v>223</v>
      </c>
      <c r="BA1003" s="57">
        <v>46245.333333333336</v>
      </c>
      <c r="BB1003" t="s">
        <v>6893</v>
      </c>
      <c r="BC1003">
        <v>2026</v>
      </c>
      <c r="BD1003">
        <v>8</v>
      </c>
      <c r="BE1003">
        <v>10</v>
      </c>
      <c r="BF1003" s="6">
        <f t="shared" si="45"/>
        <v>46244</v>
      </c>
      <c r="BG1003">
        <f t="shared" si="46"/>
        <v>-1.3333333333357587</v>
      </c>
      <c r="BH1003" t="str">
        <f t="shared" si="47"/>
        <v>COMPLY</v>
      </c>
      <c r="BI1003" t="str">
        <f>VLOOKUP(H1003,Sheet2!$A$1:$B$270,2,FALSE)</f>
        <v>GRESIK</v>
      </c>
    </row>
    <row r="1004" spans="1:61">
      <c r="A1004">
        <v>1003</v>
      </c>
      <c r="B1004">
        <v>1002510416</v>
      </c>
      <c r="C1004">
        <v>3</v>
      </c>
      <c r="D1004" t="s">
        <v>34</v>
      </c>
      <c r="E1004">
        <v>5</v>
      </c>
      <c r="F1004" t="s">
        <v>595</v>
      </c>
      <c r="G1004" t="s">
        <v>81</v>
      </c>
      <c r="H1004" t="s">
        <v>324</v>
      </c>
      <c r="I1004" t="s">
        <v>213</v>
      </c>
      <c r="J1004" t="s">
        <v>214</v>
      </c>
      <c r="K1004" t="s">
        <v>149</v>
      </c>
      <c r="M1004" t="s">
        <v>614</v>
      </c>
      <c r="N1004" t="s">
        <v>216</v>
      </c>
      <c r="O1004" s="57">
        <v>46239.532361111109</v>
      </c>
      <c r="P1004" s="57">
        <v>46243.675833333335</v>
      </c>
      <c r="Q1004">
        <v>69359109</v>
      </c>
      <c r="S1004">
        <v>172415798687</v>
      </c>
      <c r="T1004" t="s">
        <v>3711</v>
      </c>
      <c r="U1004" t="s">
        <v>3731</v>
      </c>
      <c r="Z1004">
        <v>115.140953236957</v>
      </c>
      <c r="AA1004">
        <v>-8.8217404720708608</v>
      </c>
      <c r="AB1004" t="s">
        <v>3732</v>
      </c>
      <c r="AC1004" t="s">
        <v>230</v>
      </c>
      <c r="AO1004" s="57">
        <v>46150.538576388892</v>
      </c>
      <c r="AR1004" t="s">
        <v>5</v>
      </c>
      <c r="AS1004" t="s">
        <v>652</v>
      </c>
      <c r="AT1004" t="s">
        <v>231</v>
      </c>
      <c r="AV1004" t="s">
        <v>3733</v>
      </c>
      <c r="AW1004" t="s">
        <v>592</v>
      </c>
      <c r="AX1004" t="s">
        <v>223</v>
      </c>
      <c r="BF1004" s="6" t="e">
        <f t="shared" si="45"/>
        <v>#NUM!</v>
      </c>
      <c r="BG1004" t="e">
        <f t="shared" si="46"/>
        <v>#NUM!</v>
      </c>
      <c r="BH1004" t="e">
        <f t="shared" si="47"/>
        <v>#NUM!</v>
      </c>
      <c r="BI1004" t="str">
        <f>VLOOKUP(H1004,Sheet2!$A$1:$B$270,2,FALSE)</f>
        <v>JIMBARAN</v>
      </c>
    </row>
    <row r="1005" spans="1:61">
      <c r="A1005">
        <v>1004</v>
      </c>
      <c r="B1005">
        <v>1002508282</v>
      </c>
      <c r="C1005">
        <v>3</v>
      </c>
      <c r="D1005" t="s">
        <v>49</v>
      </c>
      <c r="E1005">
        <v>4</v>
      </c>
      <c r="F1005" t="s">
        <v>253</v>
      </c>
      <c r="G1005" t="s">
        <v>966</v>
      </c>
      <c r="H1005" t="s">
        <v>993</v>
      </c>
      <c r="I1005" t="s">
        <v>213</v>
      </c>
      <c r="J1005" t="s">
        <v>214</v>
      </c>
      <c r="K1005" t="s">
        <v>149</v>
      </c>
      <c r="L1005" t="s">
        <v>215</v>
      </c>
      <c r="M1005" t="s">
        <v>76</v>
      </c>
      <c r="N1005" t="s">
        <v>216</v>
      </c>
      <c r="O1005" s="57">
        <v>46238.568009259259</v>
      </c>
      <c r="P1005" s="57">
        <v>46239.545081018521</v>
      </c>
      <c r="Q1005">
        <v>69358306</v>
      </c>
      <c r="S1005">
        <v>146279105463</v>
      </c>
      <c r="T1005" t="s">
        <v>1052</v>
      </c>
      <c r="U1005" t="s">
        <v>3734</v>
      </c>
      <c r="V1005" t="s">
        <v>3735</v>
      </c>
      <c r="Z1005">
        <v>109.728281</v>
      </c>
      <c r="AA1005">
        <v>-6.9001330000000003</v>
      </c>
      <c r="AB1005" t="s">
        <v>3736</v>
      </c>
      <c r="AC1005" t="s">
        <v>237</v>
      </c>
      <c r="AL1005" t="s">
        <v>218</v>
      </c>
      <c r="AM1005" t="s">
        <v>3737</v>
      </c>
      <c r="AN1005" t="s">
        <v>6</v>
      </c>
      <c r="AO1005" s="57">
        <v>46120.569340277776</v>
      </c>
      <c r="AP1005" s="57">
        <v>46239.541666666664</v>
      </c>
      <c r="AR1005" t="s">
        <v>219</v>
      </c>
      <c r="AS1005" t="s">
        <v>220</v>
      </c>
      <c r="AT1005" t="s">
        <v>231</v>
      </c>
      <c r="AU1005">
        <v>20260805</v>
      </c>
      <c r="AV1005" t="s">
        <v>222</v>
      </c>
      <c r="AW1005" t="s">
        <v>1066</v>
      </c>
      <c r="AX1005" t="s">
        <v>223</v>
      </c>
      <c r="BA1005" s="57">
        <v>46239.541666666664</v>
      </c>
      <c r="BB1005" t="s">
        <v>3737</v>
      </c>
      <c r="BC1005">
        <v>2026</v>
      </c>
      <c r="BD1005">
        <v>8</v>
      </c>
      <c r="BE1005">
        <v>5</v>
      </c>
      <c r="BF1005" s="6">
        <f t="shared" si="45"/>
        <v>46239</v>
      </c>
      <c r="BG1005">
        <f t="shared" si="46"/>
        <v>-0.54166666666424135</v>
      </c>
      <c r="BH1005" t="str">
        <f t="shared" si="47"/>
        <v>COMPLY</v>
      </c>
      <c r="BI1005" t="e">
        <f>VLOOKUP(H1005,Sheet2!$A$1:$B$270,2,FALSE)</f>
        <v>#N/A</v>
      </c>
    </row>
    <row r="1006" spans="1:61">
      <c r="A1006">
        <v>1005</v>
      </c>
      <c r="B1006">
        <v>1002515891</v>
      </c>
      <c r="C1006">
        <v>3</v>
      </c>
      <c r="D1006" t="s">
        <v>38</v>
      </c>
      <c r="E1006">
        <v>5</v>
      </c>
      <c r="F1006" t="s">
        <v>90</v>
      </c>
      <c r="G1006" t="s">
        <v>98</v>
      </c>
      <c r="H1006" t="s">
        <v>303</v>
      </c>
      <c r="I1006" t="s">
        <v>213</v>
      </c>
      <c r="J1006" t="s">
        <v>214</v>
      </c>
      <c r="K1006" t="s">
        <v>149</v>
      </c>
      <c r="L1006" t="s">
        <v>215</v>
      </c>
      <c r="M1006" t="s">
        <v>76</v>
      </c>
      <c r="N1006" t="s">
        <v>216</v>
      </c>
      <c r="O1006" s="57">
        <v>46242.528425925928</v>
      </c>
      <c r="P1006" s="57">
        <v>46244.417488425926</v>
      </c>
      <c r="Q1006">
        <v>69361430</v>
      </c>
      <c r="S1006">
        <v>152606246406</v>
      </c>
      <c r="T1006" t="s">
        <v>5867</v>
      </c>
      <c r="U1006" t="s">
        <v>5868</v>
      </c>
      <c r="V1006" t="s">
        <v>5869</v>
      </c>
      <c r="Z1006">
        <v>111.87668556195</v>
      </c>
      <c r="AA1006">
        <v>-8.0668669997057592</v>
      </c>
      <c r="AB1006" t="s">
        <v>5870</v>
      </c>
      <c r="AC1006" t="s">
        <v>237</v>
      </c>
      <c r="AL1006" t="s">
        <v>218</v>
      </c>
      <c r="AM1006" t="s">
        <v>5871</v>
      </c>
      <c r="AN1006" t="s">
        <v>6</v>
      </c>
      <c r="AO1006" s="57">
        <v>46242.538217592592</v>
      </c>
      <c r="AP1006" s="57">
        <v>46243.541666666664</v>
      </c>
      <c r="AR1006" t="s">
        <v>219</v>
      </c>
      <c r="AS1006" t="s">
        <v>98</v>
      </c>
      <c r="AT1006" t="s">
        <v>231</v>
      </c>
      <c r="AU1006">
        <v>20260810</v>
      </c>
      <c r="AV1006" t="s">
        <v>222</v>
      </c>
      <c r="AW1006" t="s">
        <v>1056</v>
      </c>
      <c r="AX1006" t="s">
        <v>223</v>
      </c>
      <c r="BA1006" s="57">
        <v>46243.541666666664</v>
      </c>
      <c r="BB1006" t="s">
        <v>5871</v>
      </c>
      <c r="BC1006">
        <v>2026</v>
      </c>
      <c r="BD1006">
        <v>8</v>
      </c>
      <c r="BE1006">
        <v>10</v>
      </c>
      <c r="BF1006" s="6">
        <f t="shared" si="45"/>
        <v>46244</v>
      </c>
      <c r="BG1006">
        <f t="shared" si="46"/>
        <v>0.45833333333575865</v>
      </c>
      <c r="BH1006" t="str">
        <f t="shared" si="47"/>
        <v>COMPLY</v>
      </c>
      <c r="BI1006" t="str">
        <f>VLOOKUP(H1006,Sheet2!$A$1:$B$270,2,FALSE)</f>
        <v>BLITAR</v>
      </c>
    </row>
    <row r="1007" spans="1:61">
      <c r="A1007">
        <v>1006</v>
      </c>
      <c r="B1007">
        <v>1002516090</v>
      </c>
      <c r="C1007">
        <v>3</v>
      </c>
      <c r="D1007" t="s">
        <v>55</v>
      </c>
      <c r="E1007">
        <v>5</v>
      </c>
      <c r="F1007" t="s">
        <v>228</v>
      </c>
      <c r="G1007" t="s">
        <v>121</v>
      </c>
      <c r="H1007" t="s">
        <v>286</v>
      </c>
      <c r="I1007" t="s">
        <v>213</v>
      </c>
      <c r="J1007" t="s">
        <v>214</v>
      </c>
      <c r="K1007" t="s">
        <v>149</v>
      </c>
      <c r="L1007" t="s">
        <v>215</v>
      </c>
      <c r="M1007" t="s">
        <v>76</v>
      </c>
      <c r="N1007" t="s">
        <v>216</v>
      </c>
      <c r="O1007" s="57">
        <v>46242.639537037037</v>
      </c>
      <c r="P1007" s="57">
        <v>46244.420497685183</v>
      </c>
      <c r="Q1007">
        <v>69361553</v>
      </c>
      <c r="S1007">
        <v>152437905587</v>
      </c>
      <c r="T1007" t="s">
        <v>5872</v>
      </c>
      <c r="U1007" t="s">
        <v>5873</v>
      </c>
      <c r="V1007" t="s">
        <v>5874</v>
      </c>
      <c r="Z1007">
        <v>113.279474750161</v>
      </c>
      <c r="AA1007">
        <v>-6.9499173479608602</v>
      </c>
      <c r="AB1007" t="s">
        <v>5875</v>
      </c>
      <c r="AC1007" t="s">
        <v>217</v>
      </c>
      <c r="AL1007" t="s">
        <v>218</v>
      </c>
      <c r="AM1007" t="s">
        <v>5876</v>
      </c>
      <c r="AN1007" t="s">
        <v>6</v>
      </c>
      <c r="AO1007" s="57">
        <v>46242.642789351848</v>
      </c>
      <c r="AP1007" s="57">
        <v>46243.541666666664</v>
      </c>
      <c r="AR1007" t="s">
        <v>219</v>
      </c>
      <c r="AS1007" t="s">
        <v>220</v>
      </c>
      <c r="AT1007" t="s">
        <v>221</v>
      </c>
      <c r="AU1007">
        <v>20260810</v>
      </c>
      <c r="AV1007" t="s">
        <v>222</v>
      </c>
      <c r="AW1007" t="s">
        <v>1024</v>
      </c>
      <c r="AX1007" t="s">
        <v>223</v>
      </c>
      <c r="BA1007" s="57">
        <v>46243.541666666664</v>
      </c>
      <c r="BB1007" t="s">
        <v>5876</v>
      </c>
      <c r="BC1007">
        <v>2026</v>
      </c>
      <c r="BD1007">
        <v>8</v>
      </c>
      <c r="BE1007">
        <v>10</v>
      </c>
      <c r="BF1007" s="6">
        <f t="shared" si="45"/>
        <v>46244</v>
      </c>
      <c r="BG1007">
        <f t="shared" si="46"/>
        <v>0.45833333333575865</v>
      </c>
      <c r="BH1007" t="str">
        <f t="shared" si="47"/>
        <v>COMPLY</v>
      </c>
      <c r="BI1007" t="str">
        <f>VLOOKUP(H1007,Sheet2!$A$1:$B$270,2,FALSE)</f>
        <v>MADURA</v>
      </c>
    </row>
    <row r="1008" spans="1:61">
      <c r="A1008">
        <v>1007</v>
      </c>
      <c r="B1008">
        <v>1002504523</v>
      </c>
      <c r="C1008">
        <v>3</v>
      </c>
      <c r="D1008" t="s">
        <v>51</v>
      </c>
      <c r="E1008">
        <v>4</v>
      </c>
      <c r="F1008" t="s">
        <v>275</v>
      </c>
      <c r="G1008" t="s">
        <v>923</v>
      </c>
      <c r="H1008" t="s">
        <v>979</v>
      </c>
      <c r="I1008" t="s">
        <v>213</v>
      </c>
      <c r="J1008" t="s">
        <v>214</v>
      </c>
      <c r="K1008" t="s">
        <v>149</v>
      </c>
      <c r="L1008" t="s">
        <v>215</v>
      </c>
      <c r="M1008" t="s">
        <v>76</v>
      </c>
      <c r="N1008" t="s">
        <v>216</v>
      </c>
      <c r="O1008" s="57">
        <v>46235.522175925929</v>
      </c>
      <c r="P1008" s="57">
        <v>46236.703055555554</v>
      </c>
      <c r="Q1008">
        <v>69356695</v>
      </c>
      <c r="S1008">
        <v>146593115331</v>
      </c>
      <c r="T1008" t="s">
        <v>3738</v>
      </c>
      <c r="U1008" t="s">
        <v>3739</v>
      </c>
      <c r="V1008" t="s">
        <v>3740</v>
      </c>
      <c r="Z1008">
        <v>110.7395842</v>
      </c>
      <c r="AA1008">
        <v>-6.6907300999999997</v>
      </c>
      <c r="AB1008" t="s">
        <v>3741</v>
      </c>
      <c r="AC1008" t="s">
        <v>237</v>
      </c>
      <c r="AL1008" t="s">
        <v>218</v>
      </c>
      <c r="AM1008" t="s">
        <v>3742</v>
      </c>
      <c r="AN1008" t="s">
        <v>6</v>
      </c>
      <c r="AO1008" s="57">
        <v>46030.528171296297</v>
      </c>
      <c r="AP1008" s="57">
        <v>46236.541666666664</v>
      </c>
      <c r="AR1008" t="s">
        <v>219</v>
      </c>
      <c r="AS1008" t="s">
        <v>980</v>
      </c>
      <c r="AT1008" t="s">
        <v>231</v>
      </c>
      <c r="AU1008">
        <v>20260802</v>
      </c>
      <c r="AV1008" t="s">
        <v>222</v>
      </c>
      <c r="AW1008" t="s">
        <v>1056</v>
      </c>
      <c r="AX1008" t="s">
        <v>223</v>
      </c>
      <c r="BA1008" s="57">
        <v>46236.541666666664</v>
      </c>
      <c r="BB1008" t="s">
        <v>3742</v>
      </c>
      <c r="BC1008">
        <v>2026</v>
      </c>
      <c r="BD1008">
        <v>8</v>
      </c>
      <c r="BE1008">
        <v>2</v>
      </c>
      <c r="BF1008" s="6">
        <f t="shared" si="45"/>
        <v>46236</v>
      </c>
      <c r="BG1008">
        <f t="shared" si="46"/>
        <v>-0.54166666666424135</v>
      </c>
      <c r="BH1008" t="str">
        <f t="shared" si="47"/>
        <v>COMPLY</v>
      </c>
      <c r="BI1008" t="e">
        <f>VLOOKUP(H1008,Sheet2!$A$1:$B$270,2,FALSE)</f>
        <v>#N/A</v>
      </c>
    </row>
    <row r="1009" spans="1:61">
      <c r="A1009">
        <v>1008</v>
      </c>
      <c r="B1009">
        <v>1002516534</v>
      </c>
      <c r="C1009">
        <v>3</v>
      </c>
      <c r="D1009" t="s">
        <v>49</v>
      </c>
      <c r="E1009">
        <v>4</v>
      </c>
      <c r="F1009" t="s">
        <v>253</v>
      </c>
      <c r="G1009" t="s">
        <v>969</v>
      </c>
      <c r="H1009" t="s">
        <v>970</v>
      </c>
      <c r="I1009" t="s">
        <v>213</v>
      </c>
      <c r="J1009" t="s">
        <v>214</v>
      </c>
      <c r="K1009" t="s">
        <v>149</v>
      </c>
      <c r="L1009" t="s">
        <v>215</v>
      </c>
      <c r="M1009" t="s">
        <v>76</v>
      </c>
      <c r="N1009" t="s">
        <v>216</v>
      </c>
      <c r="O1009" s="57">
        <v>46243.606215277781</v>
      </c>
      <c r="P1009" s="57">
        <v>46244.556539351855</v>
      </c>
      <c r="Q1009">
        <v>69361882</v>
      </c>
      <c r="S1009">
        <v>142212126690</v>
      </c>
      <c r="T1009" t="s">
        <v>1210</v>
      </c>
      <c r="U1009" t="s">
        <v>5877</v>
      </c>
      <c r="V1009" t="s">
        <v>5878</v>
      </c>
      <c r="Z1009">
        <v>109.1876377</v>
      </c>
      <c r="AA1009">
        <v>-6.9037999000000001</v>
      </c>
      <c r="AB1009" t="s">
        <v>5879</v>
      </c>
      <c r="AC1009" t="s">
        <v>237</v>
      </c>
      <c r="AL1009" t="s">
        <v>218</v>
      </c>
      <c r="AM1009" t="s">
        <v>5880</v>
      </c>
      <c r="AN1009" t="s">
        <v>6</v>
      </c>
      <c r="AO1009" s="57">
        <v>46273.610949074071</v>
      </c>
      <c r="AP1009" s="57">
        <v>46244.541666666664</v>
      </c>
      <c r="AR1009" t="s">
        <v>219</v>
      </c>
      <c r="AS1009" t="s">
        <v>220</v>
      </c>
      <c r="AT1009" t="s">
        <v>231</v>
      </c>
      <c r="AU1009">
        <v>20260810</v>
      </c>
      <c r="AV1009" t="s">
        <v>222</v>
      </c>
      <c r="AW1009" t="s">
        <v>1064</v>
      </c>
      <c r="AX1009" t="s">
        <v>223</v>
      </c>
      <c r="BA1009" s="57">
        <v>46244.541666666664</v>
      </c>
      <c r="BB1009" t="s">
        <v>5880</v>
      </c>
      <c r="BC1009">
        <v>2026</v>
      </c>
      <c r="BD1009">
        <v>8</v>
      </c>
      <c r="BE1009">
        <v>10</v>
      </c>
      <c r="BF1009" s="6">
        <f t="shared" si="45"/>
        <v>46244</v>
      </c>
      <c r="BG1009">
        <f t="shared" si="46"/>
        <v>-0.54166666666424135</v>
      </c>
      <c r="BH1009" t="str">
        <f t="shared" si="47"/>
        <v>COMPLY</v>
      </c>
      <c r="BI1009" t="e">
        <f>VLOOKUP(H1009,Sheet2!$A$1:$B$270,2,FALSE)</f>
        <v>#N/A</v>
      </c>
    </row>
    <row r="1010" spans="1:61">
      <c r="A1010">
        <v>1009</v>
      </c>
      <c r="B1010">
        <v>1002512304</v>
      </c>
      <c r="C1010">
        <v>3</v>
      </c>
      <c r="D1010" t="s">
        <v>51</v>
      </c>
      <c r="E1010">
        <v>4</v>
      </c>
      <c r="F1010" t="s">
        <v>275</v>
      </c>
      <c r="G1010" t="s">
        <v>575</v>
      </c>
      <c r="H1010" t="s">
        <v>936</v>
      </c>
      <c r="I1010" t="s">
        <v>213</v>
      </c>
      <c r="J1010" t="s">
        <v>214</v>
      </c>
      <c r="K1010" t="s">
        <v>149</v>
      </c>
      <c r="M1010" t="s">
        <v>76</v>
      </c>
      <c r="N1010" t="s">
        <v>216</v>
      </c>
      <c r="O1010" s="57">
        <v>46240.541747685187</v>
      </c>
      <c r="P1010" s="57">
        <v>46240.600046296298</v>
      </c>
      <c r="Q1010">
        <v>69358471</v>
      </c>
      <c r="S1010">
        <v>142509107218</v>
      </c>
      <c r="T1010" t="s">
        <v>3743</v>
      </c>
      <c r="U1010" t="s">
        <v>3744</v>
      </c>
      <c r="V1010" t="s">
        <v>3745</v>
      </c>
      <c r="Z1010">
        <v>111.20968689999999</v>
      </c>
      <c r="AA1010">
        <v>-7.1747639000000003</v>
      </c>
      <c r="AB1010" t="s">
        <v>3746</v>
      </c>
      <c r="AC1010" t="s">
        <v>293</v>
      </c>
      <c r="AL1010" t="s">
        <v>218</v>
      </c>
      <c r="AM1010" t="s">
        <v>3747</v>
      </c>
      <c r="AN1010" t="s">
        <v>6</v>
      </c>
      <c r="AO1010" s="57">
        <v>46181.549212962964</v>
      </c>
      <c r="AR1010" t="s">
        <v>219</v>
      </c>
      <c r="AS1010" t="s">
        <v>937</v>
      </c>
      <c r="AT1010" t="s">
        <v>231</v>
      </c>
      <c r="AU1010">
        <v>20260806</v>
      </c>
      <c r="AV1010" t="s">
        <v>222</v>
      </c>
      <c r="AW1010" t="s">
        <v>566</v>
      </c>
      <c r="AX1010" t="s">
        <v>223</v>
      </c>
      <c r="BA1010" s="57">
        <v>46240.291666666664</v>
      </c>
      <c r="BB1010" t="s">
        <v>3747</v>
      </c>
      <c r="BC1010">
        <v>2026</v>
      </c>
      <c r="BD1010">
        <v>8</v>
      </c>
      <c r="BE1010">
        <v>6</v>
      </c>
      <c r="BF1010" s="6">
        <f t="shared" si="45"/>
        <v>46240</v>
      </c>
      <c r="BG1010">
        <f t="shared" si="46"/>
        <v>-0.29166666666424135</v>
      </c>
      <c r="BH1010" t="str">
        <f t="shared" si="47"/>
        <v>COMPLY</v>
      </c>
      <c r="BI1010" t="e">
        <f>VLOOKUP(H1010,Sheet2!$A$1:$B$270,2,FALSE)</f>
        <v>#N/A</v>
      </c>
    </row>
    <row r="1011" spans="1:61">
      <c r="A1011">
        <v>1010</v>
      </c>
      <c r="B1011">
        <v>1002512846</v>
      </c>
      <c r="C1011">
        <v>3</v>
      </c>
      <c r="D1011" t="s">
        <v>59</v>
      </c>
      <c r="E1011">
        <v>4</v>
      </c>
      <c r="F1011" t="s">
        <v>573</v>
      </c>
      <c r="G1011" t="s">
        <v>1046</v>
      </c>
      <c r="H1011" t="s">
        <v>1047</v>
      </c>
      <c r="I1011" t="s">
        <v>213</v>
      </c>
      <c r="J1011" t="s">
        <v>214</v>
      </c>
      <c r="K1011" t="s">
        <v>149</v>
      </c>
      <c r="M1011" t="s">
        <v>559</v>
      </c>
      <c r="N1011" t="s">
        <v>216</v>
      </c>
      <c r="O1011" s="57">
        <v>46240.634780092594</v>
      </c>
      <c r="P1011" s="57">
        <v>46240.729953703703</v>
      </c>
      <c r="Q1011">
        <v>69360117</v>
      </c>
      <c r="S1011">
        <v>143135115038</v>
      </c>
      <c r="T1011" t="s">
        <v>1544</v>
      </c>
      <c r="Z1011">
        <v>110.61519750958</v>
      </c>
      <c r="AA1011">
        <v>-7.8643889584590099</v>
      </c>
      <c r="AB1011" t="s">
        <v>1547</v>
      </c>
      <c r="AC1011" t="s">
        <v>293</v>
      </c>
      <c r="AO1011" s="57">
        <v>46181.642870370371</v>
      </c>
      <c r="AR1011" t="s">
        <v>6</v>
      </c>
      <c r="AS1011" t="s">
        <v>1048</v>
      </c>
      <c r="AT1011" t="s">
        <v>231</v>
      </c>
      <c r="AV1011" t="s">
        <v>2254</v>
      </c>
      <c r="AW1011" t="s">
        <v>1016</v>
      </c>
      <c r="AX1011" t="s">
        <v>223</v>
      </c>
      <c r="BF1011" s="6" t="e">
        <f t="shared" si="45"/>
        <v>#NUM!</v>
      </c>
      <c r="BG1011" t="e">
        <f t="shared" si="46"/>
        <v>#NUM!</v>
      </c>
      <c r="BH1011" t="e">
        <f t="shared" si="47"/>
        <v>#NUM!</v>
      </c>
      <c r="BI1011" t="e">
        <f>VLOOKUP(H1011,Sheet2!$A$1:$B$270,2,FALSE)</f>
        <v>#N/A</v>
      </c>
    </row>
    <row r="1012" spans="1:61">
      <c r="A1012">
        <v>1011</v>
      </c>
      <c r="B1012">
        <v>1002504535</v>
      </c>
      <c r="C1012">
        <v>3</v>
      </c>
      <c r="D1012" t="s">
        <v>38</v>
      </c>
      <c r="E1012">
        <v>5</v>
      </c>
      <c r="F1012" t="s">
        <v>251</v>
      </c>
      <c r="G1012" t="s">
        <v>87</v>
      </c>
      <c r="H1012" t="s">
        <v>364</v>
      </c>
      <c r="I1012" t="s">
        <v>213</v>
      </c>
      <c r="J1012" t="s">
        <v>214</v>
      </c>
      <c r="K1012" t="s">
        <v>149</v>
      </c>
      <c r="M1012" t="s">
        <v>76</v>
      </c>
      <c r="N1012" t="s">
        <v>216</v>
      </c>
      <c r="O1012" s="57">
        <v>46235.534282407411</v>
      </c>
      <c r="P1012" s="57">
        <v>46235.652222222219</v>
      </c>
      <c r="Q1012">
        <v>69343828</v>
      </c>
      <c r="S1012">
        <v>152707239166</v>
      </c>
      <c r="T1012" t="s">
        <v>1111</v>
      </c>
      <c r="U1012" t="s">
        <v>3748</v>
      </c>
      <c r="V1012" t="s">
        <v>3749</v>
      </c>
      <c r="Z1012">
        <v>112.443376</v>
      </c>
      <c r="AA1012">
        <v>-7.865888</v>
      </c>
      <c r="AB1012" t="s">
        <v>1112</v>
      </c>
      <c r="AC1012" t="s">
        <v>292</v>
      </c>
      <c r="AL1012" t="s">
        <v>218</v>
      </c>
      <c r="AM1012" t="s">
        <v>3750</v>
      </c>
      <c r="AN1012" t="s">
        <v>6</v>
      </c>
      <c r="AO1012" s="57">
        <v>46030.538043981483</v>
      </c>
      <c r="AR1012" t="s">
        <v>219</v>
      </c>
      <c r="AS1012" t="s">
        <v>87</v>
      </c>
      <c r="AT1012" t="s">
        <v>231</v>
      </c>
      <c r="AU1012">
        <v>20260801</v>
      </c>
      <c r="AV1012" t="s">
        <v>222</v>
      </c>
      <c r="AW1012" t="s">
        <v>567</v>
      </c>
      <c r="AX1012" t="s">
        <v>223</v>
      </c>
      <c r="BA1012" s="57">
        <v>46235.291666666664</v>
      </c>
      <c r="BB1012" t="s">
        <v>3750</v>
      </c>
      <c r="BC1012">
        <v>2026</v>
      </c>
      <c r="BD1012">
        <v>8</v>
      </c>
      <c r="BE1012">
        <v>1</v>
      </c>
      <c r="BF1012" s="6">
        <f t="shared" si="45"/>
        <v>46235</v>
      </c>
      <c r="BG1012">
        <f t="shared" si="46"/>
        <v>-0.29166666666424135</v>
      </c>
      <c r="BH1012" t="str">
        <f t="shared" si="47"/>
        <v>COMPLY</v>
      </c>
      <c r="BI1012" t="str">
        <f>VLOOKUP(H1012,Sheet2!$A$1:$B$270,2,FALSE)</f>
        <v>BATU</v>
      </c>
    </row>
    <row r="1013" spans="1:61">
      <c r="A1013">
        <v>1012</v>
      </c>
      <c r="B1013">
        <v>1002509901</v>
      </c>
      <c r="C1013">
        <v>3</v>
      </c>
      <c r="D1013" t="s">
        <v>55</v>
      </c>
      <c r="E1013">
        <v>5</v>
      </c>
      <c r="F1013" t="s">
        <v>267</v>
      </c>
      <c r="G1013" t="s">
        <v>122</v>
      </c>
      <c r="H1013" t="s">
        <v>350</v>
      </c>
      <c r="I1013" t="s">
        <v>213</v>
      </c>
      <c r="J1013" t="s">
        <v>214</v>
      </c>
      <c r="K1013" t="s">
        <v>149</v>
      </c>
      <c r="L1013" t="s">
        <v>215</v>
      </c>
      <c r="M1013" t="s">
        <v>76</v>
      </c>
      <c r="N1013" t="s">
        <v>216</v>
      </c>
      <c r="O1013" s="57">
        <v>46239.422881944447</v>
      </c>
      <c r="P1013" s="57">
        <v>46239.773958333331</v>
      </c>
      <c r="Q1013">
        <v>69358863</v>
      </c>
      <c r="S1013">
        <v>152443206746</v>
      </c>
      <c r="T1013" t="s">
        <v>3751</v>
      </c>
      <c r="U1013" t="s">
        <v>3752</v>
      </c>
      <c r="V1013" t="s">
        <v>3753</v>
      </c>
      <c r="Z1013">
        <v>112.499221153557</v>
      </c>
      <c r="AA1013">
        <v>-7.2514319732109804</v>
      </c>
      <c r="AB1013" t="s">
        <v>3754</v>
      </c>
      <c r="AC1013" t="s">
        <v>217</v>
      </c>
      <c r="AL1013" t="s">
        <v>218</v>
      </c>
      <c r="AM1013" t="s">
        <v>1873</v>
      </c>
      <c r="AN1013" t="s">
        <v>6</v>
      </c>
      <c r="AO1013" s="57">
        <v>46150.423564814817</v>
      </c>
      <c r="AP1013" s="57">
        <v>46240.333333333336</v>
      </c>
      <c r="AR1013" t="s">
        <v>219</v>
      </c>
      <c r="AS1013" t="s">
        <v>933</v>
      </c>
      <c r="AT1013" t="s">
        <v>231</v>
      </c>
      <c r="AU1013">
        <v>20260805</v>
      </c>
      <c r="AV1013" t="s">
        <v>222</v>
      </c>
      <c r="AW1013" t="s">
        <v>1067</v>
      </c>
      <c r="AX1013" t="s">
        <v>223</v>
      </c>
      <c r="BA1013" s="57">
        <v>46240.333333333336</v>
      </c>
      <c r="BB1013" t="s">
        <v>1873</v>
      </c>
      <c r="BC1013">
        <v>2026</v>
      </c>
      <c r="BD1013">
        <v>8</v>
      </c>
      <c r="BE1013">
        <v>5</v>
      </c>
      <c r="BF1013" s="6">
        <f t="shared" si="45"/>
        <v>46239</v>
      </c>
      <c r="BG1013">
        <f t="shared" si="46"/>
        <v>-1.3333333333357587</v>
      </c>
      <c r="BH1013" t="str">
        <f t="shared" si="47"/>
        <v>COMPLY</v>
      </c>
      <c r="BI1013" t="str">
        <f>VLOOKUP(H1013,Sheet2!$A$1:$B$270,2,FALSE)</f>
        <v>GRESIK</v>
      </c>
    </row>
    <row r="1014" spans="1:61">
      <c r="A1014">
        <v>1013</v>
      </c>
      <c r="B1014">
        <v>1002509255</v>
      </c>
      <c r="C1014">
        <v>3</v>
      </c>
      <c r="D1014" t="s">
        <v>59</v>
      </c>
      <c r="E1014">
        <v>4</v>
      </c>
      <c r="F1014" t="s">
        <v>243</v>
      </c>
      <c r="G1014" t="s">
        <v>262</v>
      </c>
      <c r="H1014" t="s">
        <v>263</v>
      </c>
      <c r="I1014" t="s">
        <v>213</v>
      </c>
      <c r="J1014" t="s">
        <v>214</v>
      </c>
      <c r="K1014" t="s">
        <v>149</v>
      </c>
      <c r="M1014" t="s">
        <v>1014</v>
      </c>
      <c r="N1014" t="s">
        <v>216</v>
      </c>
      <c r="O1014" s="57">
        <v>46238.700150462966</v>
      </c>
      <c r="P1014" s="57">
        <v>46238.700856481482</v>
      </c>
      <c r="Q1014">
        <v>69358594</v>
      </c>
      <c r="S1014">
        <v>141373127388</v>
      </c>
      <c r="T1014" t="s">
        <v>2115</v>
      </c>
      <c r="Z1014">
        <v>109.970172317775</v>
      </c>
      <c r="AA1014">
        <v>-7.3364796434300503</v>
      </c>
      <c r="AB1014" t="s">
        <v>2116</v>
      </c>
      <c r="AC1014" t="s">
        <v>293</v>
      </c>
      <c r="AO1014" s="57">
        <v>46120.70517361111</v>
      </c>
      <c r="AR1014" t="s">
        <v>6</v>
      </c>
      <c r="AS1014" t="s">
        <v>220</v>
      </c>
      <c r="AT1014" t="s">
        <v>231</v>
      </c>
      <c r="AV1014" t="s">
        <v>1015</v>
      </c>
      <c r="AW1014" t="s">
        <v>618</v>
      </c>
      <c r="AX1014" t="s">
        <v>223</v>
      </c>
      <c r="BF1014" s="6" t="e">
        <f t="shared" si="45"/>
        <v>#NUM!</v>
      </c>
      <c r="BG1014" t="e">
        <f t="shared" si="46"/>
        <v>#NUM!</v>
      </c>
      <c r="BH1014" t="e">
        <f t="shared" si="47"/>
        <v>#NUM!</v>
      </c>
      <c r="BI1014" t="e">
        <f>VLOOKUP(H1014,Sheet2!$A$1:$B$270,2,FALSE)</f>
        <v>#N/A</v>
      </c>
    </row>
    <row r="1015" spans="1:61">
      <c r="A1015">
        <v>1014</v>
      </c>
      <c r="B1015">
        <v>1002512038</v>
      </c>
      <c r="C1015">
        <v>3</v>
      </c>
      <c r="D1015" t="s">
        <v>59</v>
      </c>
      <c r="E1015">
        <v>4</v>
      </c>
      <c r="F1015" t="s">
        <v>243</v>
      </c>
      <c r="G1015" t="s">
        <v>561</v>
      </c>
      <c r="H1015" t="s">
        <v>955</v>
      </c>
      <c r="I1015" t="s">
        <v>213</v>
      </c>
      <c r="J1015" t="s">
        <v>214</v>
      </c>
      <c r="K1015" t="s">
        <v>149</v>
      </c>
      <c r="L1015" t="s">
        <v>215</v>
      </c>
      <c r="M1015" t="s">
        <v>76</v>
      </c>
      <c r="N1015" t="s">
        <v>216</v>
      </c>
      <c r="O1015" s="57">
        <v>46240.476354166669</v>
      </c>
      <c r="P1015" s="57">
        <v>46241.497858796298</v>
      </c>
      <c r="Q1015">
        <v>69359821</v>
      </c>
      <c r="S1015">
        <v>141176104947</v>
      </c>
      <c r="T1015" t="s">
        <v>3755</v>
      </c>
      <c r="U1015" t="s">
        <v>5881</v>
      </c>
      <c r="V1015" t="s">
        <v>3756</v>
      </c>
      <c r="Z1015">
        <v>109.793613614085</v>
      </c>
      <c r="AA1015">
        <v>-7.66375820832166</v>
      </c>
      <c r="AB1015" t="s">
        <v>3757</v>
      </c>
      <c r="AC1015" t="s">
        <v>237</v>
      </c>
      <c r="AL1015" t="s">
        <v>218</v>
      </c>
      <c r="AM1015" t="s">
        <v>3758</v>
      </c>
      <c r="AN1015" t="s">
        <v>6</v>
      </c>
      <c r="AO1015" s="57">
        <v>46181.486018518517</v>
      </c>
      <c r="AP1015" s="57">
        <v>46241.625</v>
      </c>
      <c r="AR1015" t="s">
        <v>219</v>
      </c>
      <c r="AS1015" t="s">
        <v>220</v>
      </c>
      <c r="AT1015" t="s">
        <v>231</v>
      </c>
      <c r="AU1015">
        <v>20260807</v>
      </c>
      <c r="AV1015" t="s">
        <v>222</v>
      </c>
      <c r="AW1015" t="s">
        <v>1060</v>
      </c>
      <c r="AX1015" t="s">
        <v>223</v>
      </c>
      <c r="BA1015" s="57">
        <v>46241.625</v>
      </c>
      <c r="BB1015" t="s">
        <v>3758</v>
      </c>
      <c r="BC1015">
        <v>2026</v>
      </c>
      <c r="BD1015">
        <v>8</v>
      </c>
      <c r="BE1015">
        <v>7</v>
      </c>
      <c r="BF1015" s="6">
        <f t="shared" si="45"/>
        <v>46241</v>
      </c>
      <c r="BG1015">
        <f t="shared" si="46"/>
        <v>-0.625</v>
      </c>
      <c r="BH1015" t="str">
        <f t="shared" si="47"/>
        <v>COMPLY</v>
      </c>
      <c r="BI1015" t="e">
        <f>VLOOKUP(H1015,Sheet2!$A$1:$B$270,2,FALSE)</f>
        <v>#N/A</v>
      </c>
    </row>
    <row r="1016" spans="1:61">
      <c r="A1016">
        <v>1015</v>
      </c>
      <c r="B1016">
        <v>1002505027</v>
      </c>
      <c r="C1016">
        <v>3</v>
      </c>
      <c r="D1016" t="s">
        <v>42</v>
      </c>
      <c r="E1016">
        <v>5</v>
      </c>
      <c r="F1016" t="s">
        <v>106</v>
      </c>
      <c r="G1016" t="s">
        <v>106</v>
      </c>
      <c r="H1016" t="s">
        <v>347</v>
      </c>
      <c r="I1016" t="s">
        <v>213</v>
      </c>
      <c r="J1016" t="s">
        <v>214</v>
      </c>
      <c r="K1016" t="s">
        <v>149</v>
      </c>
      <c r="M1016" t="s">
        <v>76</v>
      </c>
      <c r="N1016" t="s">
        <v>216</v>
      </c>
      <c r="O1016" s="57">
        <v>46236.359976851854</v>
      </c>
      <c r="P1016" s="57">
        <v>46236.517962962964</v>
      </c>
      <c r="Q1016">
        <v>69356936</v>
      </c>
      <c r="S1016">
        <v>152729256671</v>
      </c>
      <c r="T1016" t="s">
        <v>3759</v>
      </c>
      <c r="U1016" t="s">
        <v>3760</v>
      </c>
      <c r="V1016" t="s">
        <v>3761</v>
      </c>
      <c r="Z1016">
        <v>112.9070632</v>
      </c>
      <c r="AA1016">
        <v>-7.6399593000000001</v>
      </c>
      <c r="AB1016" t="s">
        <v>3762</v>
      </c>
      <c r="AC1016" t="s">
        <v>230</v>
      </c>
      <c r="AL1016" t="s">
        <v>218</v>
      </c>
      <c r="AM1016" t="s">
        <v>3763</v>
      </c>
      <c r="AN1016" t="s">
        <v>6</v>
      </c>
      <c r="AO1016" s="57">
        <v>46061.360995370371</v>
      </c>
      <c r="AP1016" s="57">
        <v>46237.333333333336</v>
      </c>
      <c r="AR1016" t="s">
        <v>219</v>
      </c>
      <c r="AS1016" t="s">
        <v>106</v>
      </c>
      <c r="AT1016" t="s">
        <v>231</v>
      </c>
      <c r="AU1016">
        <v>20260802</v>
      </c>
      <c r="AV1016" t="s">
        <v>222</v>
      </c>
      <c r="AW1016" t="s">
        <v>566</v>
      </c>
      <c r="AX1016" t="s">
        <v>223</v>
      </c>
      <c r="BA1016" s="57">
        <v>46237.333333333336</v>
      </c>
      <c r="BB1016" t="s">
        <v>3763</v>
      </c>
      <c r="BC1016">
        <v>2026</v>
      </c>
      <c r="BD1016">
        <v>8</v>
      </c>
      <c r="BE1016">
        <v>2</v>
      </c>
      <c r="BF1016" s="6">
        <f t="shared" si="45"/>
        <v>46236</v>
      </c>
      <c r="BG1016">
        <f t="shared" si="46"/>
        <v>-1.3333333333357587</v>
      </c>
      <c r="BH1016" t="str">
        <f t="shared" si="47"/>
        <v>COMPLY</v>
      </c>
      <c r="BI1016" t="str">
        <f>VLOOKUP(H1016,Sheet2!$A$1:$B$270,2,FALSE)</f>
        <v>PASURUAN</v>
      </c>
    </row>
    <row r="1017" spans="1:61">
      <c r="A1017">
        <v>1016</v>
      </c>
      <c r="B1017">
        <v>1002512635</v>
      </c>
      <c r="C1017">
        <v>3</v>
      </c>
      <c r="D1017" t="s">
        <v>49</v>
      </c>
      <c r="E1017">
        <v>4</v>
      </c>
      <c r="F1017" t="s">
        <v>247</v>
      </c>
      <c r="G1017" t="s">
        <v>248</v>
      </c>
      <c r="H1017" t="s">
        <v>651</v>
      </c>
      <c r="I1017" t="s">
        <v>213</v>
      </c>
      <c r="J1017" t="s">
        <v>214</v>
      </c>
      <c r="K1017" t="s">
        <v>149</v>
      </c>
      <c r="L1017" t="s">
        <v>215</v>
      </c>
      <c r="M1017" t="s">
        <v>76</v>
      </c>
      <c r="N1017" t="s">
        <v>216</v>
      </c>
      <c r="O1017" s="57">
        <v>46240.595185185186</v>
      </c>
      <c r="P1017" s="57">
        <v>46241.679027777776</v>
      </c>
      <c r="Q1017">
        <v>69360034</v>
      </c>
      <c r="S1017">
        <v>141423136604</v>
      </c>
      <c r="T1017" t="s">
        <v>3764</v>
      </c>
      <c r="U1017" t="s">
        <v>3765</v>
      </c>
      <c r="V1017" t="s">
        <v>3766</v>
      </c>
      <c r="Z1017">
        <v>110.422380343079</v>
      </c>
      <c r="AA1017">
        <v>-7.0432277032644404</v>
      </c>
      <c r="AB1017" t="s">
        <v>3767</v>
      </c>
      <c r="AC1017" t="s">
        <v>217</v>
      </c>
      <c r="AL1017" t="s">
        <v>218</v>
      </c>
      <c r="AM1017" t="s">
        <v>3768</v>
      </c>
      <c r="AN1017" t="s">
        <v>6</v>
      </c>
      <c r="AO1017" s="57">
        <v>46181.601423611108</v>
      </c>
      <c r="AP1017" s="57">
        <v>46241.541666666664</v>
      </c>
      <c r="AR1017" t="s">
        <v>219</v>
      </c>
      <c r="AS1017" t="s">
        <v>220</v>
      </c>
      <c r="AT1017" t="s">
        <v>231</v>
      </c>
      <c r="AU1017">
        <v>20260807</v>
      </c>
      <c r="AV1017" t="s">
        <v>222</v>
      </c>
      <c r="AW1017" t="s">
        <v>1066</v>
      </c>
      <c r="AX1017" t="s">
        <v>223</v>
      </c>
      <c r="BA1017" s="57">
        <v>46241.541666666664</v>
      </c>
      <c r="BB1017" t="s">
        <v>3768</v>
      </c>
      <c r="BC1017">
        <v>2026</v>
      </c>
      <c r="BD1017">
        <v>8</v>
      </c>
      <c r="BE1017">
        <v>7</v>
      </c>
      <c r="BF1017" s="6">
        <f t="shared" si="45"/>
        <v>46241</v>
      </c>
      <c r="BG1017">
        <f t="shared" si="46"/>
        <v>-0.54166666666424135</v>
      </c>
      <c r="BH1017" t="str">
        <f t="shared" si="47"/>
        <v>COMPLY</v>
      </c>
      <c r="BI1017" t="e">
        <f>VLOOKUP(H1017,Sheet2!$A$1:$B$270,2,FALSE)</f>
        <v>#N/A</v>
      </c>
    </row>
    <row r="1018" spans="1:61">
      <c r="A1018">
        <v>1017</v>
      </c>
      <c r="B1018">
        <v>1002505177</v>
      </c>
      <c r="C1018">
        <v>3</v>
      </c>
      <c r="D1018" t="s">
        <v>55</v>
      </c>
      <c r="E1018">
        <v>5</v>
      </c>
      <c r="F1018" t="s">
        <v>267</v>
      </c>
      <c r="G1018" t="s">
        <v>128</v>
      </c>
      <c r="H1018" t="s">
        <v>414</v>
      </c>
      <c r="I1018" t="s">
        <v>213</v>
      </c>
      <c r="J1018" t="s">
        <v>214</v>
      </c>
      <c r="K1018" t="s">
        <v>149</v>
      </c>
      <c r="L1018" t="s">
        <v>215</v>
      </c>
      <c r="M1018" t="s">
        <v>76</v>
      </c>
      <c r="N1018" t="s">
        <v>216</v>
      </c>
      <c r="O1018" s="57">
        <v>46236.488842592589</v>
      </c>
      <c r="P1018" s="57">
        <v>46236.848541666666</v>
      </c>
      <c r="Q1018">
        <v>69356975</v>
      </c>
      <c r="S1018">
        <v>152424213146</v>
      </c>
      <c r="T1018" t="s">
        <v>2723</v>
      </c>
      <c r="U1018" t="s">
        <v>2724</v>
      </c>
      <c r="V1018" t="s">
        <v>3769</v>
      </c>
      <c r="Z1018">
        <v>112.6418224</v>
      </c>
      <c r="AA1018">
        <v>-7.3048986999999999</v>
      </c>
      <c r="AB1018" t="s">
        <v>3770</v>
      </c>
      <c r="AC1018" t="s">
        <v>237</v>
      </c>
      <c r="AL1018" t="s">
        <v>218</v>
      </c>
      <c r="AM1018" t="s">
        <v>2727</v>
      </c>
      <c r="AN1018" t="s">
        <v>6</v>
      </c>
      <c r="AO1018" s="57">
        <v>46061.496400462966</v>
      </c>
      <c r="AP1018" s="57">
        <v>46237.333333333336</v>
      </c>
      <c r="AR1018" t="s">
        <v>219</v>
      </c>
      <c r="AS1018" t="s">
        <v>128</v>
      </c>
      <c r="AT1018" t="s">
        <v>231</v>
      </c>
      <c r="AU1018">
        <v>20260802</v>
      </c>
      <c r="AV1018" t="s">
        <v>222</v>
      </c>
      <c r="AW1018" t="s">
        <v>1066</v>
      </c>
      <c r="AX1018" t="s">
        <v>223</v>
      </c>
      <c r="BA1018" s="57">
        <v>46237.333333333336</v>
      </c>
      <c r="BB1018" t="s">
        <v>2727</v>
      </c>
      <c r="BC1018">
        <v>2026</v>
      </c>
      <c r="BD1018">
        <v>8</v>
      </c>
      <c r="BE1018">
        <v>2</v>
      </c>
      <c r="BF1018" s="6">
        <f t="shared" si="45"/>
        <v>46236</v>
      </c>
      <c r="BG1018">
        <f t="shared" si="46"/>
        <v>-1.3333333333357587</v>
      </c>
      <c r="BH1018" t="str">
        <f t="shared" si="47"/>
        <v>COMPLY</v>
      </c>
      <c r="BI1018" t="str">
        <f>VLOOKUP(H1018,Sheet2!$A$1:$B$270,2,FALSE)</f>
        <v>SURABAYA UTARA</v>
      </c>
    </row>
    <row r="1019" spans="1:61">
      <c r="A1019">
        <v>1018</v>
      </c>
      <c r="B1019">
        <v>1002516335</v>
      </c>
      <c r="C1019">
        <v>3</v>
      </c>
      <c r="D1019" t="s">
        <v>55</v>
      </c>
      <c r="E1019">
        <v>5</v>
      </c>
      <c r="F1019" t="s">
        <v>228</v>
      </c>
      <c r="G1019" t="s">
        <v>121</v>
      </c>
      <c r="H1019" t="s">
        <v>449</v>
      </c>
      <c r="I1019" t="s">
        <v>213</v>
      </c>
      <c r="J1019" t="s">
        <v>214</v>
      </c>
      <c r="K1019" t="s">
        <v>149</v>
      </c>
      <c r="L1019" t="s">
        <v>215</v>
      </c>
      <c r="M1019" t="s">
        <v>76</v>
      </c>
      <c r="N1019" t="s">
        <v>216</v>
      </c>
      <c r="O1019" s="57">
        <v>46243.407592592594</v>
      </c>
      <c r="P1019" s="57">
        <v>46244.983159722222</v>
      </c>
      <c r="Q1019">
        <v>69361727</v>
      </c>
      <c r="S1019">
        <v>152438901624</v>
      </c>
      <c r="T1019" t="s">
        <v>5882</v>
      </c>
      <c r="U1019" t="s">
        <v>5883</v>
      </c>
      <c r="V1019" t="s">
        <v>5884</v>
      </c>
      <c r="Z1019">
        <v>113.387063518166</v>
      </c>
      <c r="AA1019">
        <v>-6.9797071256527898</v>
      </c>
      <c r="AB1019" t="s">
        <v>5885</v>
      </c>
      <c r="AC1019" t="s">
        <v>217</v>
      </c>
      <c r="AL1019" t="s">
        <v>218</v>
      </c>
      <c r="AM1019" t="s">
        <v>5886</v>
      </c>
      <c r="AN1019" t="s">
        <v>6</v>
      </c>
      <c r="AO1019" s="57">
        <v>46273.413229166668</v>
      </c>
      <c r="AP1019" s="57">
        <v>46244.333333333336</v>
      </c>
      <c r="AR1019" t="s">
        <v>219</v>
      </c>
      <c r="AS1019" t="s">
        <v>220</v>
      </c>
      <c r="AT1019" t="s">
        <v>221</v>
      </c>
      <c r="AU1019">
        <v>20260810</v>
      </c>
      <c r="AV1019" t="s">
        <v>222</v>
      </c>
      <c r="AW1019" t="s">
        <v>1050</v>
      </c>
      <c r="AX1019" t="s">
        <v>223</v>
      </c>
      <c r="BA1019" s="57">
        <v>46244.333333333336</v>
      </c>
      <c r="BB1019" t="s">
        <v>5886</v>
      </c>
      <c r="BC1019">
        <v>2026</v>
      </c>
      <c r="BD1019">
        <v>8</v>
      </c>
      <c r="BE1019">
        <v>10</v>
      </c>
      <c r="BF1019" s="6">
        <f t="shared" si="45"/>
        <v>46244</v>
      </c>
      <c r="BG1019">
        <f t="shared" si="46"/>
        <v>-0.33333333333575865</v>
      </c>
      <c r="BH1019" t="str">
        <f t="shared" si="47"/>
        <v>COMPLY</v>
      </c>
      <c r="BI1019" t="str">
        <f>VLOOKUP(H1019,Sheet2!$A$1:$B$270,2,FALSE)</f>
        <v>MADURA</v>
      </c>
    </row>
    <row r="1020" spans="1:61">
      <c r="A1020">
        <v>1019</v>
      </c>
      <c r="B1020">
        <v>1002515843</v>
      </c>
      <c r="C1020">
        <v>3</v>
      </c>
      <c r="D1020" t="s">
        <v>38</v>
      </c>
      <c r="E1020">
        <v>5</v>
      </c>
      <c r="F1020" t="s">
        <v>251</v>
      </c>
      <c r="G1020" t="s">
        <v>87</v>
      </c>
      <c r="H1020" t="s">
        <v>364</v>
      </c>
      <c r="I1020" t="s">
        <v>213</v>
      </c>
      <c r="J1020" t="s">
        <v>214</v>
      </c>
      <c r="K1020" t="s">
        <v>149</v>
      </c>
      <c r="L1020" t="s">
        <v>215</v>
      </c>
      <c r="M1020" t="s">
        <v>76</v>
      </c>
      <c r="N1020" t="s">
        <v>216</v>
      </c>
      <c r="O1020" s="57">
        <v>46242.499259259261</v>
      </c>
      <c r="P1020" s="57">
        <v>46242.732743055552</v>
      </c>
      <c r="Q1020">
        <v>69361389</v>
      </c>
      <c r="S1020">
        <v>152707239213</v>
      </c>
      <c r="T1020" t="s">
        <v>5887</v>
      </c>
      <c r="U1020" t="s">
        <v>5888</v>
      </c>
      <c r="V1020" t="s">
        <v>5889</v>
      </c>
      <c r="Z1020">
        <v>112.52765530000001</v>
      </c>
      <c r="AA1020">
        <v>-7.8930937999999999</v>
      </c>
      <c r="AB1020" t="s">
        <v>5890</v>
      </c>
      <c r="AC1020" t="s">
        <v>237</v>
      </c>
      <c r="AL1020" t="s">
        <v>218</v>
      </c>
      <c r="AM1020" t="s">
        <v>5391</v>
      </c>
      <c r="AN1020" t="s">
        <v>6</v>
      </c>
      <c r="AO1020" s="57">
        <v>46242.506747685184</v>
      </c>
      <c r="AP1020" s="57">
        <v>46243.333333333336</v>
      </c>
      <c r="AR1020" t="s">
        <v>219</v>
      </c>
      <c r="AS1020" t="s">
        <v>87</v>
      </c>
      <c r="AT1020" t="s">
        <v>231</v>
      </c>
      <c r="AU1020">
        <v>20260808</v>
      </c>
      <c r="AV1020" t="s">
        <v>222</v>
      </c>
      <c r="AW1020" t="s">
        <v>1056</v>
      </c>
      <c r="AX1020" t="s">
        <v>223</v>
      </c>
      <c r="BA1020" s="57">
        <v>46243.333333333336</v>
      </c>
      <c r="BB1020" t="s">
        <v>5391</v>
      </c>
      <c r="BC1020">
        <v>2026</v>
      </c>
      <c r="BD1020">
        <v>8</v>
      </c>
      <c r="BE1020">
        <v>8</v>
      </c>
      <c r="BF1020" s="6">
        <f t="shared" si="45"/>
        <v>46242</v>
      </c>
      <c r="BG1020">
        <f t="shared" si="46"/>
        <v>-1.3333333333357587</v>
      </c>
      <c r="BH1020" t="str">
        <f t="shared" si="47"/>
        <v>COMPLY</v>
      </c>
      <c r="BI1020" t="str">
        <f>VLOOKUP(H1020,Sheet2!$A$1:$B$270,2,FALSE)</f>
        <v>BATU</v>
      </c>
    </row>
    <row r="1021" spans="1:61">
      <c r="A1021">
        <v>1020</v>
      </c>
      <c r="B1021">
        <v>1002504919</v>
      </c>
      <c r="C1021">
        <v>3</v>
      </c>
      <c r="D1021" t="s">
        <v>55</v>
      </c>
      <c r="E1021">
        <v>5</v>
      </c>
      <c r="F1021" t="s">
        <v>228</v>
      </c>
      <c r="G1021" t="s">
        <v>121</v>
      </c>
      <c r="H1021" t="s">
        <v>389</v>
      </c>
      <c r="I1021" t="s">
        <v>213</v>
      </c>
      <c r="J1021" t="s">
        <v>214</v>
      </c>
      <c r="K1021" t="s">
        <v>149</v>
      </c>
      <c r="L1021" t="s">
        <v>215</v>
      </c>
      <c r="M1021" t="s">
        <v>596</v>
      </c>
      <c r="N1021" t="s">
        <v>216</v>
      </c>
      <c r="O1021" s="57">
        <v>46235.772175925929</v>
      </c>
      <c r="P1021" s="57">
        <v>46244.397962962961</v>
      </c>
      <c r="Q1021">
        <v>69356884</v>
      </c>
      <c r="S1021">
        <v>152435221230</v>
      </c>
      <c r="T1021" t="s">
        <v>3771</v>
      </c>
      <c r="U1021" t="s">
        <v>3772</v>
      </c>
      <c r="V1021" t="s">
        <v>3773</v>
      </c>
      <c r="Z1021">
        <v>112.799309572461</v>
      </c>
      <c r="AA1021">
        <v>-7.0604328102094396</v>
      </c>
      <c r="AB1021" t="s">
        <v>3774</v>
      </c>
      <c r="AC1021" t="s">
        <v>237</v>
      </c>
      <c r="AL1021" t="s">
        <v>218</v>
      </c>
      <c r="AM1021" t="s">
        <v>3775</v>
      </c>
      <c r="AN1021" t="s">
        <v>6</v>
      </c>
      <c r="AO1021" s="57">
        <v>46030.777662037035</v>
      </c>
      <c r="AP1021" s="57">
        <v>46236.625</v>
      </c>
      <c r="AQ1021" t="s">
        <v>249</v>
      </c>
      <c r="AR1021" t="s">
        <v>14</v>
      </c>
      <c r="AS1021" t="s">
        <v>220</v>
      </c>
      <c r="AT1021" t="s">
        <v>231</v>
      </c>
      <c r="AV1021" t="s">
        <v>597</v>
      </c>
      <c r="AW1021" t="s">
        <v>1060</v>
      </c>
      <c r="AX1021" t="s">
        <v>223</v>
      </c>
      <c r="BA1021" s="57">
        <v>46236.625</v>
      </c>
      <c r="BB1021" t="s">
        <v>3775</v>
      </c>
      <c r="BF1021" s="6" t="e">
        <f t="shared" si="45"/>
        <v>#NUM!</v>
      </c>
      <c r="BG1021" t="e">
        <f t="shared" si="46"/>
        <v>#NUM!</v>
      </c>
      <c r="BH1021" t="e">
        <f t="shared" si="47"/>
        <v>#NUM!</v>
      </c>
      <c r="BI1021" t="str">
        <f>VLOOKUP(H1021,Sheet2!$A$1:$B$270,2,FALSE)</f>
        <v>MADURA</v>
      </c>
    </row>
    <row r="1022" spans="1:61">
      <c r="A1022">
        <v>1021</v>
      </c>
      <c r="B1022">
        <v>1002518170</v>
      </c>
      <c r="C1022">
        <v>3</v>
      </c>
      <c r="D1022" t="s">
        <v>49</v>
      </c>
      <c r="E1022">
        <v>4</v>
      </c>
      <c r="F1022" t="s">
        <v>253</v>
      </c>
      <c r="G1022" t="s">
        <v>253</v>
      </c>
      <c r="H1022" t="s">
        <v>701</v>
      </c>
      <c r="I1022" t="s">
        <v>213</v>
      </c>
      <c r="J1022" t="s">
        <v>214</v>
      </c>
      <c r="K1022" t="s">
        <v>149</v>
      </c>
      <c r="L1022" t="s">
        <v>215</v>
      </c>
      <c r="M1022" t="s">
        <v>240</v>
      </c>
      <c r="N1022" t="s">
        <v>216</v>
      </c>
      <c r="O1022" s="57">
        <v>46244.6249537037</v>
      </c>
      <c r="P1022" s="57">
        <v>46244.626400462963</v>
      </c>
      <c r="Q1022">
        <v>69362598</v>
      </c>
      <c r="S1022">
        <v>146285103775</v>
      </c>
      <c r="T1022" t="s">
        <v>6894</v>
      </c>
      <c r="U1022" t="s">
        <v>6895</v>
      </c>
      <c r="V1022" t="s">
        <v>6896</v>
      </c>
      <c r="Z1022">
        <v>109.608548</v>
      </c>
      <c r="AA1022">
        <v>-6.9500789999999997</v>
      </c>
      <c r="AB1022" t="s">
        <v>6897</v>
      </c>
      <c r="AC1022" t="s">
        <v>237</v>
      </c>
      <c r="AL1022" t="s">
        <v>218</v>
      </c>
      <c r="AM1022" t="s">
        <v>6898</v>
      </c>
      <c r="AN1022" t="s">
        <v>6</v>
      </c>
      <c r="AO1022" s="57">
        <v>46303.631851851853</v>
      </c>
      <c r="AP1022" s="57">
        <v>46245.541666666664</v>
      </c>
      <c r="AR1022" t="s">
        <v>241</v>
      </c>
      <c r="AS1022" t="s">
        <v>583</v>
      </c>
      <c r="AT1022" t="s">
        <v>231</v>
      </c>
      <c r="AV1022" t="s">
        <v>240</v>
      </c>
      <c r="AW1022" t="s">
        <v>1064</v>
      </c>
      <c r="AX1022" t="s">
        <v>223</v>
      </c>
      <c r="BA1022" s="57">
        <v>46245.541666666664</v>
      </c>
      <c r="BB1022" t="s">
        <v>6898</v>
      </c>
      <c r="BF1022" s="6" t="e">
        <f t="shared" si="45"/>
        <v>#NUM!</v>
      </c>
      <c r="BG1022" t="e">
        <f t="shared" si="46"/>
        <v>#NUM!</v>
      </c>
      <c r="BH1022" t="e">
        <f t="shared" si="47"/>
        <v>#NUM!</v>
      </c>
      <c r="BI1022" t="e">
        <f>VLOOKUP(H1022,Sheet2!$A$1:$B$270,2,FALSE)</f>
        <v>#N/A</v>
      </c>
    </row>
    <row r="1023" spans="1:61">
      <c r="A1023">
        <v>1022</v>
      </c>
      <c r="B1023">
        <v>1002514471</v>
      </c>
      <c r="C1023">
        <v>3</v>
      </c>
      <c r="D1023" t="s">
        <v>45</v>
      </c>
      <c r="E1023">
        <v>5</v>
      </c>
      <c r="F1023" t="s">
        <v>211</v>
      </c>
      <c r="G1023" t="s">
        <v>118</v>
      </c>
      <c r="H1023" t="s">
        <v>212</v>
      </c>
      <c r="I1023" t="s">
        <v>213</v>
      </c>
      <c r="J1023" t="s">
        <v>214</v>
      </c>
      <c r="K1023" t="s">
        <v>149</v>
      </c>
      <c r="L1023" t="s">
        <v>215</v>
      </c>
      <c r="M1023" t="s">
        <v>582</v>
      </c>
      <c r="N1023" t="s">
        <v>216</v>
      </c>
      <c r="O1023" s="57">
        <v>46241.514537037037</v>
      </c>
      <c r="P1023" s="57">
        <v>46244.553611111114</v>
      </c>
      <c r="Q1023">
        <v>69360715</v>
      </c>
      <c r="S1023">
        <v>172606792114</v>
      </c>
      <c r="T1023" t="s">
        <v>5891</v>
      </c>
      <c r="U1023" t="s">
        <v>5892</v>
      </c>
      <c r="V1023" t="s">
        <v>5893</v>
      </c>
      <c r="Z1023">
        <v>117.406251234387</v>
      </c>
      <c r="AA1023">
        <v>-8.4901076653998508</v>
      </c>
      <c r="AB1023" t="s">
        <v>5894</v>
      </c>
      <c r="AC1023" t="s">
        <v>237</v>
      </c>
      <c r="AL1023" t="s">
        <v>218</v>
      </c>
      <c r="AM1023" t="s">
        <v>4924</v>
      </c>
      <c r="AN1023" t="s">
        <v>6</v>
      </c>
      <c r="AO1023" s="57">
        <v>46211.517581018517</v>
      </c>
      <c r="AP1023" s="57">
        <v>46242.541666666664</v>
      </c>
      <c r="AQ1023" t="s">
        <v>930</v>
      </c>
      <c r="AR1023" t="s">
        <v>14</v>
      </c>
      <c r="AS1023" t="s">
        <v>220</v>
      </c>
      <c r="AT1023" t="s">
        <v>231</v>
      </c>
      <c r="AV1023" t="s">
        <v>6899</v>
      </c>
      <c r="AW1023" t="s">
        <v>1056</v>
      </c>
      <c r="AX1023" t="s">
        <v>223</v>
      </c>
      <c r="BA1023" s="57">
        <v>46242.541666666664</v>
      </c>
      <c r="BB1023" t="s">
        <v>4924</v>
      </c>
      <c r="BF1023" s="6" t="e">
        <f t="shared" si="45"/>
        <v>#NUM!</v>
      </c>
      <c r="BG1023" t="e">
        <f t="shared" si="46"/>
        <v>#NUM!</v>
      </c>
      <c r="BH1023" t="e">
        <f t="shared" si="47"/>
        <v>#NUM!</v>
      </c>
      <c r="BI1023" t="str">
        <f>VLOOKUP(H1023,Sheet2!$A$1:$B$270,2,FALSE)</f>
        <v>SUMBAWA</v>
      </c>
    </row>
    <row r="1024" spans="1:61">
      <c r="A1024">
        <v>1023</v>
      </c>
      <c r="B1024">
        <v>1002506365</v>
      </c>
      <c r="C1024">
        <v>3</v>
      </c>
      <c r="D1024" t="s">
        <v>59</v>
      </c>
      <c r="E1024">
        <v>4</v>
      </c>
      <c r="F1024" t="s">
        <v>224</v>
      </c>
      <c r="G1024" t="s">
        <v>591</v>
      </c>
      <c r="H1024" t="s">
        <v>672</v>
      </c>
      <c r="I1024" t="s">
        <v>213</v>
      </c>
      <c r="J1024" t="s">
        <v>214</v>
      </c>
      <c r="K1024" t="s">
        <v>149</v>
      </c>
      <c r="M1024" t="s">
        <v>76</v>
      </c>
      <c r="N1024" t="s">
        <v>216</v>
      </c>
      <c r="O1024" s="57">
        <v>46237.635185185187</v>
      </c>
      <c r="P1024" s="57">
        <v>46238.474930555552</v>
      </c>
      <c r="Q1024">
        <v>69357690</v>
      </c>
      <c r="R1024">
        <v>2812951033</v>
      </c>
      <c r="S1024">
        <v>143363111823</v>
      </c>
      <c r="T1024" t="s">
        <v>1168</v>
      </c>
      <c r="U1024" t="s">
        <v>3776</v>
      </c>
      <c r="V1024" t="s">
        <v>3777</v>
      </c>
      <c r="Z1024">
        <v>109.35185060000001</v>
      </c>
      <c r="AA1024">
        <v>-7.4033109000000001</v>
      </c>
      <c r="AB1024" t="s">
        <v>1169</v>
      </c>
      <c r="AC1024" t="s">
        <v>292</v>
      </c>
      <c r="AL1024" t="s">
        <v>218</v>
      </c>
      <c r="AM1024" t="s">
        <v>3778</v>
      </c>
      <c r="AN1024" t="s">
        <v>6</v>
      </c>
      <c r="AO1024" s="57">
        <v>46089.642777777779</v>
      </c>
      <c r="AP1024" s="57">
        <v>46239.333333333336</v>
      </c>
      <c r="AR1024" t="s">
        <v>219</v>
      </c>
      <c r="AS1024" t="s">
        <v>220</v>
      </c>
      <c r="AT1024" t="s">
        <v>231</v>
      </c>
      <c r="AU1024">
        <v>20260804</v>
      </c>
      <c r="AV1024" t="s">
        <v>222</v>
      </c>
      <c r="AW1024" t="s">
        <v>630</v>
      </c>
      <c r="AX1024" t="s">
        <v>223</v>
      </c>
      <c r="BA1024" s="57">
        <v>46239.333333333336</v>
      </c>
      <c r="BB1024" t="s">
        <v>3778</v>
      </c>
      <c r="BC1024">
        <v>2026</v>
      </c>
      <c r="BD1024">
        <v>8</v>
      </c>
      <c r="BE1024">
        <v>4</v>
      </c>
      <c r="BF1024" s="6">
        <f t="shared" si="45"/>
        <v>46238</v>
      </c>
      <c r="BG1024">
        <f t="shared" si="46"/>
        <v>-1.3333333333357587</v>
      </c>
      <c r="BH1024" t="str">
        <f t="shared" si="47"/>
        <v>COMPLY</v>
      </c>
      <c r="BI1024" t="e">
        <f>VLOOKUP(H1024,Sheet2!$A$1:$B$270,2,FALSE)</f>
        <v>#N/A</v>
      </c>
    </row>
    <row r="1025" spans="1:61">
      <c r="A1025">
        <v>1024</v>
      </c>
      <c r="B1025">
        <v>1002505014</v>
      </c>
      <c r="C1025">
        <v>3</v>
      </c>
      <c r="D1025" t="s">
        <v>45</v>
      </c>
      <c r="E1025">
        <v>5</v>
      </c>
      <c r="F1025" t="s">
        <v>211</v>
      </c>
      <c r="G1025" t="s">
        <v>118</v>
      </c>
      <c r="H1025" t="s">
        <v>466</v>
      </c>
      <c r="I1025" t="s">
        <v>213</v>
      </c>
      <c r="J1025" t="s">
        <v>214</v>
      </c>
      <c r="K1025" t="s">
        <v>149</v>
      </c>
      <c r="L1025" t="s">
        <v>215</v>
      </c>
      <c r="M1025" t="s">
        <v>582</v>
      </c>
      <c r="N1025" t="s">
        <v>216</v>
      </c>
      <c r="O1025" s="57">
        <v>46236.315937500003</v>
      </c>
      <c r="P1025" s="57">
        <v>46237.671296296299</v>
      </c>
      <c r="Q1025">
        <v>69356929</v>
      </c>
      <c r="S1025">
        <v>172608206115</v>
      </c>
      <c r="T1025" t="s">
        <v>1481</v>
      </c>
      <c r="U1025" t="s">
        <v>1161</v>
      </c>
      <c r="V1025" t="s">
        <v>3779</v>
      </c>
      <c r="Z1025">
        <v>116.753827743551</v>
      </c>
      <c r="AA1025">
        <v>-8.9120264494263406</v>
      </c>
      <c r="AB1025" t="s">
        <v>1484</v>
      </c>
      <c r="AC1025" t="s">
        <v>237</v>
      </c>
      <c r="AL1025" t="s">
        <v>218</v>
      </c>
      <c r="AM1025" t="s">
        <v>1639</v>
      </c>
      <c r="AN1025" t="s">
        <v>6</v>
      </c>
      <c r="AO1025" s="57">
        <v>46061.319351851853</v>
      </c>
      <c r="AP1025" s="57">
        <v>46237.333333333336</v>
      </c>
      <c r="AR1025" t="s">
        <v>14</v>
      </c>
      <c r="AS1025" t="s">
        <v>587</v>
      </c>
      <c r="AT1025" t="s">
        <v>231</v>
      </c>
      <c r="AV1025" t="s">
        <v>3780</v>
      </c>
      <c r="AW1025" t="s">
        <v>1056</v>
      </c>
      <c r="AX1025" t="s">
        <v>223</v>
      </c>
      <c r="BA1025" s="57">
        <v>46237.333333333336</v>
      </c>
      <c r="BB1025" t="s">
        <v>1639</v>
      </c>
      <c r="BF1025" s="6" t="e">
        <f t="shared" si="45"/>
        <v>#NUM!</v>
      </c>
      <c r="BG1025" t="e">
        <f t="shared" si="46"/>
        <v>#NUM!</v>
      </c>
      <c r="BH1025" t="e">
        <f t="shared" si="47"/>
        <v>#NUM!</v>
      </c>
      <c r="BI1025" t="str">
        <f>VLOOKUP(H1025,Sheet2!$A$1:$B$270,2,FALSE)</f>
        <v>SUMBAWA</v>
      </c>
    </row>
    <row r="1026" spans="1:61">
      <c r="A1026">
        <v>1025</v>
      </c>
      <c r="B1026">
        <v>1002518163</v>
      </c>
      <c r="C1026">
        <v>3</v>
      </c>
      <c r="D1026" t="s">
        <v>49</v>
      </c>
      <c r="E1026">
        <v>4</v>
      </c>
      <c r="F1026" t="s">
        <v>253</v>
      </c>
      <c r="G1026" t="s">
        <v>256</v>
      </c>
      <c r="H1026" t="s">
        <v>911</v>
      </c>
      <c r="I1026" t="s">
        <v>213</v>
      </c>
      <c r="J1026" t="s">
        <v>214</v>
      </c>
      <c r="K1026" t="s">
        <v>149</v>
      </c>
      <c r="M1026" t="s">
        <v>76</v>
      </c>
      <c r="N1026" t="s">
        <v>216</v>
      </c>
      <c r="O1026" s="57">
        <v>46244.625034722223</v>
      </c>
      <c r="P1026" s="57">
        <v>46244.820752314816</v>
      </c>
      <c r="Q1026">
        <v>69361814</v>
      </c>
      <c r="S1026">
        <v>142206131316</v>
      </c>
      <c r="T1026" t="s">
        <v>5962</v>
      </c>
      <c r="U1026" t="s">
        <v>6900</v>
      </c>
      <c r="V1026" t="s">
        <v>6901</v>
      </c>
      <c r="Z1026">
        <v>109.110934</v>
      </c>
      <c r="AA1026">
        <v>-7.0348889999999997</v>
      </c>
      <c r="AB1026" t="s">
        <v>5965</v>
      </c>
      <c r="AC1026" t="s">
        <v>217</v>
      </c>
      <c r="AL1026" t="s">
        <v>218</v>
      </c>
      <c r="AM1026" t="s">
        <v>6902</v>
      </c>
      <c r="AN1026" t="s">
        <v>6</v>
      </c>
      <c r="AO1026" s="57">
        <v>46303.631851851853</v>
      </c>
      <c r="AR1026" t="s">
        <v>219</v>
      </c>
      <c r="AS1026" t="s">
        <v>220</v>
      </c>
      <c r="AT1026" t="s">
        <v>231</v>
      </c>
      <c r="AU1026">
        <v>20260810</v>
      </c>
      <c r="AV1026" t="s">
        <v>222</v>
      </c>
      <c r="AW1026" t="s">
        <v>566</v>
      </c>
      <c r="AX1026" t="s">
        <v>223</v>
      </c>
      <c r="BA1026" s="57">
        <v>46244.291666666664</v>
      </c>
      <c r="BB1026" t="s">
        <v>6902</v>
      </c>
      <c r="BC1026">
        <v>2026</v>
      </c>
      <c r="BD1026">
        <v>8</v>
      </c>
      <c r="BE1026">
        <v>10</v>
      </c>
      <c r="BF1026" s="6">
        <f t="shared" si="45"/>
        <v>46244</v>
      </c>
      <c r="BG1026">
        <f t="shared" si="46"/>
        <v>-0.29166666666424135</v>
      </c>
      <c r="BH1026" t="str">
        <f t="shared" si="47"/>
        <v>COMPLY</v>
      </c>
      <c r="BI1026" t="e">
        <f>VLOOKUP(H1026,Sheet2!$A$1:$B$270,2,FALSE)</f>
        <v>#N/A</v>
      </c>
    </row>
    <row r="1027" spans="1:61">
      <c r="A1027">
        <v>1026</v>
      </c>
      <c r="B1027">
        <v>1002514383</v>
      </c>
      <c r="C1027">
        <v>3</v>
      </c>
      <c r="D1027" t="s">
        <v>49</v>
      </c>
      <c r="E1027">
        <v>4</v>
      </c>
      <c r="F1027" t="s">
        <v>253</v>
      </c>
      <c r="G1027" t="s">
        <v>256</v>
      </c>
      <c r="H1027" t="s">
        <v>560</v>
      </c>
      <c r="I1027" t="s">
        <v>213</v>
      </c>
      <c r="J1027" t="s">
        <v>214</v>
      </c>
      <c r="K1027" t="s">
        <v>149</v>
      </c>
      <c r="M1027" t="s">
        <v>614</v>
      </c>
      <c r="N1027" t="s">
        <v>216</v>
      </c>
      <c r="O1027" s="57">
        <v>46241.486030092594</v>
      </c>
      <c r="P1027" s="57">
        <v>46243.658622685187</v>
      </c>
      <c r="Q1027">
        <v>69360663</v>
      </c>
      <c r="S1027">
        <v>142283119732</v>
      </c>
      <c r="T1027" t="s">
        <v>5060</v>
      </c>
      <c r="U1027" t="s">
        <v>5895</v>
      </c>
      <c r="Z1027">
        <v>109.124222</v>
      </c>
      <c r="AA1027">
        <v>-7.002014</v>
      </c>
      <c r="AB1027" t="s">
        <v>5896</v>
      </c>
      <c r="AC1027" t="s">
        <v>292</v>
      </c>
      <c r="AO1027" s="57">
        <v>46211.496574074074</v>
      </c>
      <c r="AR1027" t="s">
        <v>5</v>
      </c>
      <c r="AS1027" t="s">
        <v>220</v>
      </c>
      <c r="AT1027" t="s">
        <v>231</v>
      </c>
      <c r="AV1027" t="s">
        <v>5897</v>
      </c>
      <c r="AW1027" t="s">
        <v>566</v>
      </c>
      <c r="AX1027" t="s">
        <v>223</v>
      </c>
      <c r="BF1027" s="6" t="e">
        <f t="shared" ref="BF1027:BF1090" si="48">DATE(BC1027,BD1027,BE1027)</f>
        <v>#NUM!</v>
      </c>
      <c r="BG1027" t="e">
        <f t="shared" ref="BG1027:BG1090" si="49">BF1027-BA1027</f>
        <v>#NUM!</v>
      </c>
      <c r="BH1027" t="e">
        <f t="shared" ref="BH1027:BH1090" si="50">IF(BG1027=1,"COMPLY",IF(BG1027&lt;1,"COMPLY","NOT COMPLY"))</f>
        <v>#NUM!</v>
      </c>
      <c r="BI1027" t="e">
        <f>VLOOKUP(H1027,Sheet2!$A$1:$B$270,2,FALSE)</f>
        <v>#N/A</v>
      </c>
    </row>
    <row r="1028" spans="1:61">
      <c r="A1028">
        <v>1027</v>
      </c>
      <c r="B1028">
        <v>1002516595</v>
      </c>
      <c r="C1028">
        <v>3</v>
      </c>
      <c r="D1028" t="s">
        <v>55</v>
      </c>
      <c r="E1028">
        <v>5</v>
      </c>
      <c r="F1028" t="s">
        <v>228</v>
      </c>
      <c r="G1028" t="s">
        <v>127</v>
      </c>
      <c r="H1028" t="s">
        <v>497</v>
      </c>
      <c r="I1028" t="s">
        <v>213</v>
      </c>
      <c r="J1028" t="s">
        <v>214</v>
      </c>
      <c r="K1028" t="s">
        <v>149</v>
      </c>
      <c r="L1028" t="s">
        <v>215</v>
      </c>
      <c r="M1028" t="s">
        <v>76</v>
      </c>
      <c r="N1028" t="s">
        <v>216</v>
      </c>
      <c r="O1028" s="57">
        <v>46243.68677083333</v>
      </c>
      <c r="P1028" s="57">
        <v>46244.407534722224</v>
      </c>
      <c r="Q1028">
        <v>69361948</v>
      </c>
      <c r="S1028">
        <v>152429209474</v>
      </c>
      <c r="T1028" t="s">
        <v>5898</v>
      </c>
      <c r="U1028" t="s">
        <v>5899</v>
      </c>
      <c r="V1028" t="s">
        <v>5900</v>
      </c>
      <c r="Z1028">
        <v>113.804009892046</v>
      </c>
      <c r="AA1028">
        <v>-6.8922204166440704</v>
      </c>
      <c r="AB1028" t="s">
        <v>5901</v>
      </c>
      <c r="AC1028" t="s">
        <v>217</v>
      </c>
      <c r="AL1028" t="s">
        <v>218</v>
      </c>
      <c r="AM1028" t="s">
        <v>4813</v>
      </c>
      <c r="AN1028" t="s">
        <v>6</v>
      </c>
      <c r="AO1028" s="57">
        <v>46273.694305555553</v>
      </c>
      <c r="AP1028" s="57">
        <v>46244.541666666664</v>
      </c>
      <c r="AR1028" t="s">
        <v>219</v>
      </c>
      <c r="AS1028" t="s">
        <v>220</v>
      </c>
      <c r="AT1028" t="s">
        <v>231</v>
      </c>
      <c r="AU1028">
        <v>20260810</v>
      </c>
      <c r="AV1028" t="s">
        <v>222</v>
      </c>
      <c r="AW1028" t="s">
        <v>1061</v>
      </c>
      <c r="AX1028" t="s">
        <v>223</v>
      </c>
      <c r="BA1028" s="57">
        <v>46244.541666666664</v>
      </c>
      <c r="BB1028" t="s">
        <v>4813</v>
      </c>
      <c r="BC1028">
        <v>2026</v>
      </c>
      <c r="BD1028">
        <v>8</v>
      </c>
      <c r="BE1028">
        <v>10</v>
      </c>
      <c r="BF1028" s="6">
        <f t="shared" si="48"/>
        <v>46244</v>
      </c>
      <c r="BG1028">
        <f t="shared" si="49"/>
        <v>-0.54166666666424135</v>
      </c>
      <c r="BH1028" t="str">
        <f t="shared" si="50"/>
        <v>COMPLY</v>
      </c>
      <c r="BI1028" t="str">
        <f>VLOOKUP(H1028,Sheet2!$A$1:$B$270,2,FALSE)</f>
        <v>MADURA</v>
      </c>
    </row>
    <row r="1029" spans="1:61">
      <c r="A1029">
        <v>1028</v>
      </c>
      <c r="B1029">
        <v>1002513762</v>
      </c>
      <c r="C1029">
        <v>3</v>
      </c>
      <c r="D1029" t="s">
        <v>45</v>
      </c>
      <c r="E1029">
        <v>5</v>
      </c>
      <c r="F1029" t="s">
        <v>113</v>
      </c>
      <c r="G1029" t="s">
        <v>111</v>
      </c>
      <c r="H1029" t="s">
        <v>349</v>
      </c>
      <c r="I1029" t="s">
        <v>213</v>
      </c>
      <c r="J1029" t="s">
        <v>214</v>
      </c>
      <c r="K1029" t="s">
        <v>149</v>
      </c>
      <c r="L1029" t="s">
        <v>215</v>
      </c>
      <c r="M1029" t="s">
        <v>225</v>
      </c>
      <c r="N1029" t="s">
        <v>216</v>
      </c>
      <c r="O1029" s="57">
        <v>46241.37703703704</v>
      </c>
      <c r="P1029" s="57">
        <v>46242.338506944441</v>
      </c>
      <c r="Q1029">
        <v>69360434</v>
      </c>
      <c r="S1029">
        <v>172511797093</v>
      </c>
      <c r="T1029" t="s">
        <v>5902</v>
      </c>
      <c r="U1029" t="s">
        <v>5903</v>
      </c>
      <c r="V1029" t="s">
        <v>5904</v>
      </c>
      <c r="Z1029">
        <v>120.9719446</v>
      </c>
      <c r="AA1029">
        <v>-8.7816536000000003</v>
      </c>
      <c r="AB1029" t="s">
        <v>5905</v>
      </c>
      <c r="AC1029" t="s">
        <v>237</v>
      </c>
      <c r="AL1029" t="s">
        <v>218</v>
      </c>
      <c r="AM1029" t="s">
        <v>5906</v>
      </c>
      <c r="AN1029" t="s">
        <v>6</v>
      </c>
      <c r="AO1029" s="57">
        <v>46211.382592592592</v>
      </c>
      <c r="AP1029" s="57">
        <v>46242.333333333336</v>
      </c>
      <c r="AR1029" t="s">
        <v>18</v>
      </c>
      <c r="AS1029" t="s">
        <v>644</v>
      </c>
      <c r="AT1029" t="s">
        <v>231</v>
      </c>
      <c r="AV1029" t="s">
        <v>227</v>
      </c>
      <c r="AW1029" t="s">
        <v>1060</v>
      </c>
      <c r="AX1029" t="s">
        <v>223</v>
      </c>
      <c r="BA1029" s="57">
        <v>46242.333333333336</v>
      </c>
      <c r="BB1029" t="s">
        <v>5906</v>
      </c>
      <c r="BF1029" s="6" t="e">
        <f t="shared" si="48"/>
        <v>#NUM!</v>
      </c>
      <c r="BG1029" t="e">
        <f t="shared" si="49"/>
        <v>#NUM!</v>
      </c>
      <c r="BH1029" t="e">
        <f t="shared" si="50"/>
        <v>#NUM!</v>
      </c>
      <c r="BI1029" t="str">
        <f>VLOOKUP(H1029,Sheet2!$A$1:$B$270,2,FALSE)</f>
        <v>ENDE</v>
      </c>
    </row>
    <row r="1030" spans="1:61">
      <c r="A1030">
        <v>1029</v>
      </c>
      <c r="B1030">
        <v>1002504591</v>
      </c>
      <c r="C1030">
        <v>3</v>
      </c>
      <c r="D1030" t="s">
        <v>42</v>
      </c>
      <c r="E1030">
        <v>5</v>
      </c>
      <c r="F1030" t="s">
        <v>102</v>
      </c>
      <c r="G1030" t="s">
        <v>99</v>
      </c>
      <c r="H1030" t="s">
        <v>462</v>
      </c>
      <c r="I1030" t="s">
        <v>213</v>
      </c>
      <c r="J1030" t="s">
        <v>214</v>
      </c>
      <c r="K1030" t="s">
        <v>149</v>
      </c>
      <c r="L1030" t="s">
        <v>215</v>
      </c>
      <c r="M1030" t="s">
        <v>76</v>
      </c>
      <c r="N1030" t="s">
        <v>216</v>
      </c>
      <c r="O1030" s="57">
        <v>46235.572870370372</v>
      </c>
      <c r="P1030" s="57">
        <v>46237.833993055552</v>
      </c>
      <c r="Q1030">
        <v>69356761</v>
      </c>
      <c r="S1030">
        <v>152518202019</v>
      </c>
      <c r="T1030" t="s">
        <v>3781</v>
      </c>
      <c r="U1030" t="s">
        <v>3782</v>
      </c>
      <c r="V1030" t="s">
        <v>3783</v>
      </c>
      <c r="Z1030">
        <v>114.41590894013601</v>
      </c>
      <c r="AA1030">
        <v>-7.9384478689593303</v>
      </c>
      <c r="AB1030" t="s">
        <v>3784</v>
      </c>
      <c r="AC1030" t="s">
        <v>217</v>
      </c>
      <c r="AL1030" t="s">
        <v>218</v>
      </c>
      <c r="AM1030" t="s">
        <v>3785</v>
      </c>
      <c r="AN1030" t="s">
        <v>6</v>
      </c>
      <c r="AO1030" s="57">
        <v>46030.579733796294</v>
      </c>
      <c r="AP1030" s="57">
        <v>46236.541666666664</v>
      </c>
      <c r="AR1030" t="s">
        <v>219</v>
      </c>
      <c r="AS1030" t="s">
        <v>99</v>
      </c>
      <c r="AT1030" t="s">
        <v>231</v>
      </c>
      <c r="AU1030">
        <v>20260803</v>
      </c>
      <c r="AV1030" t="s">
        <v>222</v>
      </c>
      <c r="AW1030" t="s">
        <v>1064</v>
      </c>
      <c r="AX1030" t="s">
        <v>223</v>
      </c>
      <c r="BA1030" s="57">
        <v>46236.541666666664</v>
      </c>
      <c r="BB1030" t="s">
        <v>3785</v>
      </c>
      <c r="BC1030">
        <v>2026</v>
      </c>
      <c r="BD1030">
        <v>8</v>
      </c>
      <c r="BE1030">
        <v>3</v>
      </c>
      <c r="BF1030" s="6">
        <f t="shared" si="48"/>
        <v>46237</v>
      </c>
      <c r="BG1030">
        <f t="shared" si="49"/>
        <v>0.45833333333575865</v>
      </c>
      <c r="BH1030" t="str">
        <f t="shared" si="50"/>
        <v>COMPLY</v>
      </c>
      <c r="BI1030" t="str">
        <f>VLOOKUP(H1030,Sheet2!$A$1:$B$270,2,FALSE)</f>
        <v>BANYUWANGI</v>
      </c>
    </row>
    <row r="1031" spans="1:61">
      <c r="A1031">
        <v>1030</v>
      </c>
      <c r="B1031">
        <v>1002511888</v>
      </c>
      <c r="C1031">
        <v>3</v>
      </c>
      <c r="D1031" t="s">
        <v>59</v>
      </c>
      <c r="E1031">
        <v>4</v>
      </c>
      <c r="F1031" t="s">
        <v>573</v>
      </c>
      <c r="G1031" t="s">
        <v>623</v>
      </c>
      <c r="H1031" t="s">
        <v>974</v>
      </c>
      <c r="I1031" t="s">
        <v>213</v>
      </c>
      <c r="J1031" t="s">
        <v>214</v>
      </c>
      <c r="K1031" t="s">
        <v>149</v>
      </c>
      <c r="M1031" t="s">
        <v>76</v>
      </c>
      <c r="N1031" t="s">
        <v>216</v>
      </c>
      <c r="O1031" s="57">
        <v>46240.453032407408</v>
      </c>
      <c r="P1031" s="57">
        <v>46240.524641203701</v>
      </c>
      <c r="Q1031">
        <v>69357038</v>
      </c>
      <c r="S1031">
        <v>146113146949</v>
      </c>
      <c r="T1031" t="s">
        <v>3786</v>
      </c>
      <c r="U1031" t="s">
        <v>3787</v>
      </c>
      <c r="V1031" t="s">
        <v>3788</v>
      </c>
      <c r="Z1031">
        <v>110.367462105399</v>
      </c>
      <c r="AA1031">
        <v>-7.7850393554297801</v>
      </c>
      <c r="AB1031" t="s">
        <v>3789</v>
      </c>
      <c r="AC1031" t="s">
        <v>292</v>
      </c>
      <c r="AL1031" t="s">
        <v>218</v>
      </c>
      <c r="AM1031" t="s">
        <v>3790</v>
      </c>
      <c r="AN1031" t="s">
        <v>6</v>
      </c>
      <c r="AO1031" s="57">
        <v>46181.455231481479</v>
      </c>
      <c r="AR1031" t="s">
        <v>219</v>
      </c>
      <c r="AS1031" t="s">
        <v>220</v>
      </c>
      <c r="AT1031" t="s">
        <v>231</v>
      </c>
      <c r="AU1031">
        <v>20260806</v>
      </c>
      <c r="AV1031" t="s">
        <v>222</v>
      </c>
      <c r="AW1031" t="s">
        <v>566</v>
      </c>
      <c r="AX1031" t="s">
        <v>223</v>
      </c>
      <c r="BA1031" s="57">
        <v>46240.291666666664</v>
      </c>
      <c r="BB1031" t="s">
        <v>3790</v>
      </c>
      <c r="BC1031">
        <v>2026</v>
      </c>
      <c r="BD1031">
        <v>8</v>
      </c>
      <c r="BE1031">
        <v>6</v>
      </c>
      <c r="BF1031" s="6">
        <f t="shared" si="48"/>
        <v>46240</v>
      </c>
      <c r="BG1031">
        <f t="shared" si="49"/>
        <v>-0.29166666666424135</v>
      </c>
      <c r="BH1031" t="str">
        <f t="shared" si="50"/>
        <v>COMPLY</v>
      </c>
      <c r="BI1031" t="e">
        <f>VLOOKUP(H1031,Sheet2!$A$1:$B$270,2,FALSE)</f>
        <v>#N/A</v>
      </c>
    </row>
    <row r="1032" spans="1:61">
      <c r="A1032">
        <v>1031</v>
      </c>
      <c r="B1032">
        <v>1002514993</v>
      </c>
      <c r="C1032">
        <v>3</v>
      </c>
      <c r="D1032" t="s">
        <v>59</v>
      </c>
      <c r="E1032">
        <v>4</v>
      </c>
      <c r="F1032" t="s">
        <v>573</v>
      </c>
      <c r="G1032" t="s">
        <v>929</v>
      </c>
      <c r="H1032" t="s">
        <v>958</v>
      </c>
      <c r="I1032" t="s">
        <v>213</v>
      </c>
      <c r="J1032" t="s">
        <v>214</v>
      </c>
      <c r="K1032" t="s">
        <v>149</v>
      </c>
      <c r="L1032" t="s">
        <v>215</v>
      </c>
      <c r="M1032" t="s">
        <v>225</v>
      </c>
      <c r="N1032" t="s">
        <v>216</v>
      </c>
      <c r="O1032" s="57">
        <v>46241.632604166669</v>
      </c>
      <c r="P1032" s="57">
        <v>46244.33861111111</v>
      </c>
      <c r="Q1032">
        <v>69360955</v>
      </c>
      <c r="S1032">
        <v>146129128528</v>
      </c>
      <c r="T1032" t="s">
        <v>4820</v>
      </c>
      <c r="U1032" t="s">
        <v>5907</v>
      </c>
      <c r="V1032" t="s">
        <v>5908</v>
      </c>
      <c r="Z1032">
        <v>110.40861099999999</v>
      </c>
      <c r="AA1032">
        <v>-7.8619719999999997</v>
      </c>
      <c r="AB1032" t="s">
        <v>5909</v>
      </c>
      <c r="AC1032" t="s">
        <v>237</v>
      </c>
      <c r="AL1032" t="s">
        <v>218</v>
      </c>
      <c r="AM1032" t="s">
        <v>5910</v>
      </c>
      <c r="AN1032" t="s">
        <v>6</v>
      </c>
      <c r="AO1032" s="57">
        <v>46211.642800925925</v>
      </c>
      <c r="AP1032" s="57">
        <v>46244.333333333336</v>
      </c>
      <c r="AR1032" t="s">
        <v>18</v>
      </c>
      <c r="AS1032" t="s">
        <v>220</v>
      </c>
      <c r="AT1032" t="s">
        <v>231</v>
      </c>
      <c r="AV1032" t="s">
        <v>227</v>
      </c>
      <c r="AW1032" t="s">
        <v>1060</v>
      </c>
      <c r="AX1032" t="s">
        <v>223</v>
      </c>
      <c r="BA1032" s="57">
        <v>46244.333333333336</v>
      </c>
      <c r="BB1032" t="s">
        <v>5910</v>
      </c>
      <c r="BF1032" s="6" t="e">
        <f t="shared" si="48"/>
        <v>#NUM!</v>
      </c>
      <c r="BG1032" t="e">
        <f t="shared" si="49"/>
        <v>#NUM!</v>
      </c>
      <c r="BH1032" t="e">
        <f t="shared" si="50"/>
        <v>#NUM!</v>
      </c>
      <c r="BI1032" t="e">
        <f>VLOOKUP(H1032,Sheet2!$A$1:$B$270,2,FALSE)</f>
        <v>#N/A</v>
      </c>
    </row>
    <row r="1033" spans="1:61">
      <c r="A1033">
        <v>1032</v>
      </c>
      <c r="B1033">
        <v>1002517694</v>
      </c>
      <c r="C1033">
        <v>3</v>
      </c>
      <c r="D1033" t="s">
        <v>45</v>
      </c>
      <c r="E1033">
        <v>5</v>
      </c>
      <c r="F1033" t="s">
        <v>211</v>
      </c>
      <c r="G1033" t="s">
        <v>116</v>
      </c>
      <c r="H1033" t="s">
        <v>361</v>
      </c>
      <c r="I1033" t="s">
        <v>213</v>
      </c>
      <c r="J1033" t="s">
        <v>214</v>
      </c>
      <c r="K1033" t="s">
        <v>149</v>
      </c>
      <c r="L1033" t="s">
        <v>215</v>
      </c>
      <c r="M1033" t="s">
        <v>76</v>
      </c>
      <c r="N1033" t="s">
        <v>216</v>
      </c>
      <c r="O1033" s="57">
        <v>46244.547893518517</v>
      </c>
      <c r="P1033" s="57">
        <v>46244.734722222223</v>
      </c>
      <c r="Q1033">
        <v>69362412</v>
      </c>
      <c r="S1033">
        <v>172620205021</v>
      </c>
      <c r="T1033" t="s">
        <v>6903</v>
      </c>
      <c r="U1033" t="s">
        <v>6904</v>
      </c>
      <c r="V1033" t="s">
        <v>6905</v>
      </c>
      <c r="Z1033">
        <v>116.47072378546</v>
      </c>
      <c r="AA1033">
        <v>-8.6226522507887697</v>
      </c>
      <c r="AB1033" t="s">
        <v>6906</v>
      </c>
      <c r="AC1033" t="s">
        <v>217</v>
      </c>
      <c r="AL1033" t="s">
        <v>218</v>
      </c>
      <c r="AM1033" t="s">
        <v>6907</v>
      </c>
      <c r="AN1033" t="s">
        <v>6</v>
      </c>
      <c r="AO1033" s="57">
        <v>46303.548472222225</v>
      </c>
      <c r="AP1033" s="57">
        <v>46245.541666666664</v>
      </c>
      <c r="AR1033" t="s">
        <v>219</v>
      </c>
      <c r="AS1033" t="s">
        <v>579</v>
      </c>
      <c r="AT1033" t="s">
        <v>231</v>
      </c>
      <c r="AU1033">
        <v>20260810</v>
      </c>
      <c r="AV1033" t="s">
        <v>222</v>
      </c>
      <c r="AW1033" t="s">
        <v>1058</v>
      </c>
      <c r="AX1033" t="s">
        <v>223</v>
      </c>
      <c r="BA1033" s="57">
        <v>46245.541666666664</v>
      </c>
      <c r="BB1033" t="s">
        <v>6907</v>
      </c>
      <c r="BC1033">
        <v>2026</v>
      </c>
      <c r="BD1033">
        <v>8</v>
      </c>
      <c r="BE1033">
        <v>10</v>
      </c>
      <c r="BF1033" s="6">
        <f t="shared" si="48"/>
        <v>46244</v>
      </c>
      <c r="BG1033">
        <f t="shared" si="49"/>
        <v>-1.5416666666642413</v>
      </c>
      <c r="BH1033" t="str">
        <f t="shared" si="50"/>
        <v>COMPLY</v>
      </c>
      <c r="BI1033" t="str">
        <f>VLOOKUP(H1033,Sheet2!$A$1:$B$270,2,FALSE)</f>
        <v>SELONG</v>
      </c>
    </row>
    <row r="1034" spans="1:61">
      <c r="A1034">
        <v>1033</v>
      </c>
      <c r="B1034">
        <v>1002509390</v>
      </c>
      <c r="C1034">
        <v>3</v>
      </c>
      <c r="D1034" t="s">
        <v>34</v>
      </c>
      <c r="E1034">
        <v>5</v>
      </c>
      <c r="F1034" t="s">
        <v>595</v>
      </c>
      <c r="G1034" t="s">
        <v>83</v>
      </c>
      <c r="H1034" t="s">
        <v>327</v>
      </c>
      <c r="I1034" t="s">
        <v>213</v>
      </c>
      <c r="J1034" t="s">
        <v>214</v>
      </c>
      <c r="K1034" t="s">
        <v>149</v>
      </c>
      <c r="M1034" t="s">
        <v>76</v>
      </c>
      <c r="N1034" t="s">
        <v>216</v>
      </c>
      <c r="O1034" s="57">
        <v>46238.745567129627</v>
      </c>
      <c r="P1034" s="57">
        <v>46241.356840277775</v>
      </c>
      <c r="Q1034">
        <v>69358646</v>
      </c>
      <c r="S1034">
        <v>172401793385</v>
      </c>
      <c r="T1034" t="s">
        <v>3791</v>
      </c>
      <c r="U1034" t="s">
        <v>3792</v>
      </c>
      <c r="V1034" t="s">
        <v>3793</v>
      </c>
      <c r="Z1034">
        <v>115.225009</v>
      </c>
      <c r="AA1034">
        <v>-8.6527449999999995</v>
      </c>
      <c r="AB1034" t="s">
        <v>3794</v>
      </c>
      <c r="AC1034" t="s">
        <v>230</v>
      </c>
      <c r="AL1034" t="s">
        <v>218</v>
      </c>
      <c r="AM1034" t="s">
        <v>3795</v>
      </c>
      <c r="AN1034" t="s">
        <v>6</v>
      </c>
      <c r="AO1034" s="57">
        <v>46120.746469907404</v>
      </c>
      <c r="AP1034" s="57">
        <v>46240.541666666664</v>
      </c>
      <c r="AR1034" t="s">
        <v>219</v>
      </c>
      <c r="AS1034" t="s">
        <v>627</v>
      </c>
      <c r="AT1034" t="s">
        <v>671</v>
      </c>
      <c r="AU1034">
        <v>20260807</v>
      </c>
      <c r="AV1034" t="s">
        <v>222</v>
      </c>
      <c r="AW1034" t="s">
        <v>566</v>
      </c>
      <c r="AX1034" t="s">
        <v>223</v>
      </c>
      <c r="BA1034" s="57">
        <v>46240.541666666664</v>
      </c>
      <c r="BB1034" t="s">
        <v>3795</v>
      </c>
      <c r="BC1034">
        <v>2026</v>
      </c>
      <c r="BD1034">
        <v>8</v>
      </c>
      <c r="BE1034">
        <v>7</v>
      </c>
      <c r="BF1034" s="6">
        <f t="shared" si="48"/>
        <v>46241</v>
      </c>
      <c r="BG1034">
        <f t="shared" si="49"/>
        <v>0.45833333333575865</v>
      </c>
      <c r="BH1034" t="str">
        <f t="shared" si="50"/>
        <v>COMPLY</v>
      </c>
      <c r="BI1034" t="str">
        <f>VLOOKUP(H1034,Sheet2!$A$1:$B$270,2,FALSE)</f>
        <v>SANUR</v>
      </c>
    </row>
    <row r="1035" spans="1:61">
      <c r="A1035">
        <v>1034</v>
      </c>
      <c r="B1035">
        <v>1002510331</v>
      </c>
      <c r="C1035">
        <v>3</v>
      </c>
      <c r="D1035" t="s">
        <v>59</v>
      </c>
      <c r="E1035">
        <v>4</v>
      </c>
      <c r="F1035" t="s">
        <v>243</v>
      </c>
      <c r="G1035" t="s">
        <v>921</v>
      </c>
      <c r="H1035" t="s">
        <v>946</v>
      </c>
      <c r="I1035" t="s">
        <v>213</v>
      </c>
      <c r="J1035" t="s">
        <v>214</v>
      </c>
      <c r="K1035" t="s">
        <v>149</v>
      </c>
      <c r="L1035" t="s">
        <v>215</v>
      </c>
      <c r="M1035" t="s">
        <v>76</v>
      </c>
      <c r="N1035" t="s">
        <v>216</v>
      </c>
      <c r="O1035" s="57">
        <v>46239.499259259261</v>
      </c>
      <c r="P1035" s="57">
        <v>46240.601215277777</v>
      </c>
      <c r="Q1035">
        <v>69359049</v>
      </c>
      <c r="S1035">
        <v>141146114676</v>
      </c>
      <c r="T1035" t="s">
        <v>3796</v>
      </c>
      <c r="U1035" t="s">
        <v>3797</v>
      </c>
      <c r="V1035" t="s">
        <v>3798</v>
      </c>
      <c r="Z1035">
        <v>110.33840840000001</v>
      </c>
      <c r="AA1035">
        <v>-7.5934204000000003</v>
      </c>
      <c r="AB1035" t="s">
        <v>3799</v>
      </c>
      <c r="AC1035" t="s">
        <v>237</v>
      </c>
      <c r="AL1035" t="s">
        <v>218</v>
      </c>
      <c r="AM1035" t="s">
        <v>3800</v>
      </c>
      <c r="AN1035" t="s">
        <v>6</v>
      </c>
      <c r="AO1035" s="57">
        <v>46150.506828703707</v>
      </c>
      <c r="AP1035" s="57">
        <v>46240.541666666664</v>
      </c>
      <c r="AR1035" t="s">
        <v>219</v>
      </c>
      <c r="AS1035" t="s">
        <v>921</v>
      </c>
      <c r="AT1035" t="s">
        <v>231</v>
      </c>
      <c r="AU1035">
        <v>20260806</v>
      </c>
      <c r="AV1035" t="s">
        <v>222</v>
      </c>
      <c r="AW1035" t="s">
        <v>1060</v>
      </c>
      <c r="AX1035" t="s">
        <v>223</v>
      </c>
      <c r="BA1035" s="57">
        <v>46240.541666666664</v>
      </c>
      <c r="BB1035" t="s">
        <v>3800</v>
      </c>
      <c r="BC1035">
        <v>2026</v>
      </c>
      <c r="BD1035">
        <v>8</v>
      </c>
      <c r="BE1035">
        <v>6</v>
      </c>
      <c r="BF1035" s="6">
        <f t="shared" si="48"/>
        <v>46240</v>
      </c>
      <c r="BG1035">
        <f t="shared" si="49"/>
        <v>-0.54166666666424135</v>
      </c>
      <c r="BH1035" t="str">
        <f t="shared" si="50"/>
        <v>COMPLY</v>
      </c>
      <c r="BI1035" t="e">
        <f>VLOOKUP(H1035,Sheet2!$A$1:$B$270,2,FALSE)</f>
        <v>#N/A</v>
      </c>
    </row>
    <row r="1036" spans="1:61">
      <c r="A1036">
        <v>1035</v>
      </c>
      <c r="B1036">
        <v>1002505218</v>
      </c>
      <c r="C1036">
        <v>3</v>
      </c>
      <c r="D1036" t="s">
        <v>45</v>
      </c>
      <c r="E1036">
        <v>5</v>
      </c>
      <c r="F1036" t="s">
        <v>211</v>
      </c>
      <c r="G1036" t="s">
        <v>110</v>
      </c>
      <c r="H1036" t="s">
        <v>250</v>
      </c>
      <c r="I1036" t="s">
        <v>213</v>
      </c>
      <c r="J1036" t="s">
        <v>214</v>
      </c>
      <c r="K1036" t="s">
        <v>149</v>
      </c>
      <c r="L1036" t="s">
        <v>215</v>
      </c>
      <c r="M1036" t="s">
        <v>582</v>
      </c>
      <c r="N1036" t="s">
        <v>216</v>
      </c>
      <c r="O1036" s="57">
        <v>46236.527037037034</v>
      </c>
      <c r="P1036" s="57">
        <v>46240.658692129633</v>
      </c>
      <c r="Q1036">
        <v>69356981</v>
      </c>
      <c r="S1036">
        <v>172616801723</v>
      </c>
      <c r="T1036" t="s">
        <v>1302</v>
      </c>
      <c r="U1036" t="s">
        <v>3801</v>
      </c>
      <c r="V1036" t="s">
        <v>3802</v>
      </c>
      <c r="Z1036">
        <v>118.7327141</v>
      </c>
      <c r="AA1036">
        <v>-8.4568989999999999</v>
      </c>
      <c r="AB1036" t="s">
        <v>1305</v>
      </c>
      <c r="AC1036" t="s">
        <v>237</v>
      </c>
      <c r="AL1036" t="s">
        <v>218</v>
      </c>
      <c r="AM1036" t="s">
        <v>3803</v>
      </c>
      <c r="AN1036" t="s">
        <v>6</v>
      </c>
      <c r="AO1036" s="57">
        <v>46061.527673611112</v>
      </c>
      <c r="AP1036" s="57">
        <v>46237.541666666664</v>
      </c>
      <c r="AQ1036" t="s">
        <v>930</v>
      </c>
      <c r="AR1036" t="s">
        <v>14</v>
      </c>
      <c r="AS1036" t="s">
        <v>220</v>
      </c>
      <c r="AT1036" t="s">
        <v>231</v>
      </c>
      <c r="AV1036" t="s">
        <v>3804</v>
      </c>
      <c r="AW1036" t="s">
        <v>1056</v>
      </c>
      <c r="AX1036" t="s">
        <v>223</v>
      </c>
      <c r="BA1036" s="57">
        <v>46237.541666666664</v>
      </c>
      <c r="BB1036" t="s">
        <v>3803</v>
      </c>
      <c r="BF1036" s="6" t="e">
        <f t="shared" si="48"/>
        <v>#NUM!</v>
      </c>
      <c r="BG1036" t="e">
        <f t="shared" si="49"/>
        <v>#NUM!</v>
      </c>
      <c r="BH1036" t="e">
        <f t="shared" si="50"/>
        <v>#NUM!</v>
      </c>
      <c r="BI1036" t="str">
        <f>VLOOKUP(H1036,Sheet2!$A$1:$B$270,2,FALSE)</f>
        <v>BIMA</v>
      </c>
    </row>
    <row r="1037" spans="1:61">
      <c r="A1037">
        <v>1036</v>
      </c>
      <c r="B1037">
        <v>1002513420</v>
      </c>
      <c r="C1037">
        <v>3</v>
      </c>
      <c r="D1037" t="s">
        <v>38</v>
      </c>
      <c r="E1037">
        <v>5</v>
      </c>
      <c r="F1037" t="s">
        <v>90</v>
      </c>
      <c r="G1037" t="s">
        <v>90</v>
      </c>
      <c r="H1037" t="s">
        <v>518</v>
      </c>
      <c r="I1037" t="s">
        <v>213</v>
      </c>
      <c r="J1037" t="s">
        <v>214</v>
      </c>
      <c r="K1037" t="s">
        <v>149</v>
      </c>
      <c r="L1037" t="s">
        <v>215</v>
      </c>
      <c r="M1037" t="s">
        <v>76</v>
      </c>
      <c r="N1037" t="s">
        <v>216</v>
      </c>
      <c r="O1037" s="57">
        <v>46240.755509259259</v>
      </c>
      <c r="P1037" s="57">
        <v>46241.515706018516</v>
      </c>
      <c r="Q1037">
        <v>69360328</v>
      </c>
      <c r="S1037">
        <v>152653205946</v>
      </c>
      <c r="T1037" t="s">
        <v>3805</v>
      </c>
      <c r="U1037" t="s">
        <v>3806</v>
      </c>
      <c r="V1037" t="s">
        <v>3807</v>
      </c>
      <c r="Z1037">
        <v>112.288122922182</v>
      </c>
      <c r="AA1037">
        <v>-7.7630358594273901</v>
      </c>
      <c r="AB1037" t="s">
        <v>3808</v>
      </c>
      <c r="AC1037" t="s">
        <v>217</v>
      </c>
      <c r="AL1037" t="s">
        <v>218</v>
      </c>
      <c r="AM1037" t="s">
        <v>3809</v>
      </c>
      <c r="AN1037" t="s">
        <v>6</v>
      </c>
      <c r="AO1037" s="57">
        <v>46181.756782407407</v>
      </c>
      <c r="AP1037" s="57">
        <v>46241.625</v>
      </c>
      <c r="AR1037" t="s">
        <v>219</v>
      </c>
      <c r="AS1037" t="s">
        <v>312</v>
      </c>
      <c r="AT1037" t="s">
        <v>231</v>
      </c>
      <c r="AU1037">
        <v>20260807</v>
      </c>
      <c r="AV1037" t="s">
        <v>222</v>
      </c>
      <c r="AW1037" t="s">
        <v>1056</v>
      </c>
      <c r="AX1037" t="s">
        <v>223</v>
      </c>
      <c r="BA1037" s="57">
        <v>46241.625</v>
      </c>
      <c r="BB1037" t="s">
        <v>3809</v>
      </c>
      <c r="BC1037">
        <v>2026</v>
      </c>
      <c r="BD1037">
        <v>8</v>
      </c>
      <c r="BE1037">
        <v>7</v>
      </c>
      <c r="BF1037" s="6">
        <f t="shared" si="48"/>
        <v>46241</v>
      </c>
      <c r="BG1037">
        <f t="shared" si="49"/>
        <v>-0.625</v>
      </c>
      <c r="BH1037" t="str">
        <f t="shared" si="50"/>
        <v>COMPLY</v>
      </c>
      <c r="BI1037" t="str">
        <f>VLOOKUP(H1037,Sheet2!$A$1:$B$270,2,FALSE)</f>
        <v>KEDIRI</v>
      </c>
    </row>
    <row r="1038" spans="1:61">
      <c r="A1038">
        <v>1037</v>
      </c>
      <c r="B1038">
        <v>1002516332</v>
      </c>
      <c r="C1038">
        <v>3</v>
      </c>
      <c r="D1038" t="s">
        <v>45</v>
      </c>
      <c r="E1038">
        <v>5</v>
      </c>
      <c r="F1038" t="s">
        <v>211</v>
      </c>
      <c r="G1038" t="s">
        <v>116</v>
      </c>
      <c r="H1038" t="s">
        <v>274</v>
      </c>
      <c r="I1038" t="s">
        <v>213</v>
      </c>
      <c r="J1038" t="s">
        <v>214</v>
      </c>
      <c r="K1038" t="s">
        <v>149</v>
      </c>
      <c r="L1038" t="s">
        <v>215</v>
      </c>
      <c r="M1038" t="s">
        <v>582</v>
      </c>
      <c r="N1038" t="s">
        <v>216</v>
      </c>
      <c r="O1038" s="57">
        <v>46243.403425925928</v>
      </c>
      <c r="P1038" s="57">
        <v>46244.753969907404</v>
      </c>
      <c r="Q1038">
        <v>69361748</v>
      </c>
      <c r="S1038">
        <v>172604213943</v>
      </c>
      <c r="T1038" t="s">
        <v>5911</v>
      </c>
      <c r="U1038" t="s">
        <v>5912</v>
      </c>
      <c r="V1038" t="s">
        <v>5913</v>
      </c>
      <c r="Z1038">
        <v>116.03900883346699</v>
      </c>
      <c r="AA1038">
        <v>-8.4576210010101605</v>
      </c>
      <c r="AB1038" t="s">
        <v>5914</v>
      </c>
      <c r="AC1038" t="s">
        <v>217</v>
      </c>
      <c r="AL1038" t="s">
        <v>218</v>
      </c>
      <c r="AM1038" t="s">
        <v>5915</v>
      </c>
      <c r="AN1038" t="s">
        <v>6</v>
      </c>
      <c r="AO1038" s="57">
        <v>46273.413229166668</v>
      </c>
      <c r="AP1038" s="57">
        <v>46244.333333333336</v>
      </c>
      <c r="AQ1038" t="s">
        <v>930</v>
      </c>
      <c r="AR1038" t="s">
        <v>14</v>
      </c>
      <c r="AS1038" t="s">
        <v>957</v>
      </c>
      <c r="AT1038" t="s">
        <v>231</v>
      </c>
      <c r="AV1038" t="s">
        <v>6908</v>
      </c>
      <c r="AW1038" t="s">
        <v>1064</v>
      </c>
      <c r="AX1038" t="s">
        <v>223</v>
      </c>
      <c r="BA1038" s="57">
        <v>46244.333333333336</v>
      </c>
      <c r="BB1038" t="s">
        <v>5915</v>
      </c>
      <c r="BF1038" s="6" t="e">
        <f t="shared" si="48"/>
        <v>#NUM!</v>
      </c>
      <c r="BG1038" t="e">
        <f t="shared" si="49"/>
        <v>#NUM!</v>
      </c>
      <c r="BH1038" t="e">
        <f t="shared" si="50"/>
        <v>#NUM!</v>
      </c>
      <c r="BI1038" t="str">
        <f>VLOOKUP(H1038,Sheet2!$A$1:$B$270,2,FALSE)</f>
        <v>SELONG</v>
      </c>
    </row>
    <row r="1039" spans="1:61">
      <c r="A1039">
        <v>1038</v>
      </c>
      <c r="B1039">
        <v>1002505610</v>
      </c>
      <c r="C1039">
        <v>3</v>
      </c>
      <c r="D1039" t="s">
        <v>45</v>
      </c>
      <c r="E1039">
        <v>5</v>
      </c>
      <c r="F1039" t="s">
        <v>211</v>
      </c>
      <c r="G1039" t="s">
        <v>116</v>
      </c>
      <c r="H1039" t="s">
        <v>274</v>
      </c>
      <c r="I1039" t="s">
        <v>213</v>
      </c>
      <c r="J1039" t="s">
        <v>214</v>
      </c>
      <c r="K1039" t="s">
        <v>149</v>
      </c>
      <c r="M1039" t="s">
        <v>225</v>
      </c>
      <c r="N1039" t="s">
        <v>216</v>
      </c>
      <c r="O1039" s="57">
        <v>46237.395532407405</v>
      </c>
      <c r="P1039" s="57">
        <v>46245.337789351855</v>
      </c>
      <c r="Q1039">
        <v>69357231</v>
      </c>
      <c r="S1039">
        <v>172604214069</v>
      </c>
      <c r="T1039" t="s">
        <v>3810</v>
      </c>
      <c r="U1039" t="s">
        <v>3811</v>
      </c>
      <c r="V1039" t="s">
        <v>6909</v>
      </c>
      <c r="Z1039">
        <v>116.04406620624</v>
      </c>
      <c r="AA1039">
        <v>-8.3513482703951194</v>
      </c>
      <c r="AB1039" t="s">
        <v>3812</v>
      </c>
      <c r="AC1039" t="s">
        <v>293</v>
      </c>
      <c r="AL1039" t="s">
        <v>218</v>
      </c>
      <c r="AM1039" t="s">
        <v>6910</v>
      </c>
      <c r="AN1039" t="s">
        <v>6</v>
      </c>
      <c r="AO1039" s="57">
        <v>46089.402928240743</v>
      </c>
      <c r="AP1039" s="57">
        <v>46245.333333333336</v>
      </c>
      <c r="AR1039" t="s">
        <v>18</v>
      </c>
      <c r="AS1039" t="s">
        <v>957</v>
      </c>
      <c r="AT1039" t="s">
        <v>231</v>
      </c>
      <c r="AV1039" t="s">
        <v>227</v>
      </c>
      <c r="AW1039" t="s">
        <v>566</v>
      </c>
      <c r="AX1039" t="s">
        <v>223</v>
      </c>
      <c r="BA1039" s="57">
        <v>46245.333333333336</v>
      </c>
      <c r="BB1039" t="s">
        <v>6910</v>
      </c>
      <c r="BF1039" s="6" t="e">
        <f t="shared" si="48"/>
        <v>#NUM!</v>
      </c>
      <c r="BG1039" t="e">
        <f t="shared" si="49"/>
        <v>#NUM!</v>
      </c>
      <c r="BH1039" t="e">
        <f t="shared" si="50"/>
        <v>#NUM!</v>
      </c>
      <c r="BI1039" t="str">
        <f>VLOOKUP(H1039,Sheet2!$A$1:$B$270,2,FALSE)</f>
        <v>SELONG</v>
      </c>
    </row>
    <row r="1040" spans="1:61">
      <c r="A1040">
        <v>1039</v>
      </c>
      <c r="B1040">
        <v>1002511439</v>
      </c>
      <c r="C1040">
        <v>3</v>
      </c>
      <c r="D1040" t="s">
        <v>34</v>
      </c>
      <c r="E1040">
        <v>5</v>
      </c>
      <c r="F1040" t="s">
        <v>580</v>
      </c>
      <c r="G1040" t="s">
        <v>79</v>
      </c>
      <c r="H1040" t="s">
        <v>473</v>
      </c>
      <c r="I1040" t="s">
        <v>213</v>
      </c>
      <c r="J1040" t="s">
        <v>214</v>
      </c>
      <c r="K1040" t="s">
        <v>149</v>
      </c>
      <c r="M1040" t="s">
        <v>582</v>
      </c>
      <c r="N1040" t="s">
        <v>216</v>
      </c>
      <c r="O1040" s="57">
        <v>46240.347372685188</v>
      </c>
      <c r="P1040" s="57">
        <v>46242.411863425928</v>
      </c>
      <c r="Q1040">
        <v>69359555</v>
      </c>
      <c r="S1040">
        <v>172407215184</v>
      </c>
      <c r="T1040" t="s">
        <v>3813</v>
      </c>
      <c r="U1040" t="s">
        <v>3814</v>
      </c>
      <c r="V1040" t="s">
        <v>3815</v>
      </c>
      <c r="Z1040">
        <v>115.2967089</v>
      </c>
      <c r="AA1040">
        <v>-8.5916589999999999</v>
      </c>
      <c r="AB1040" t="s">
        <v>3816</v>
      </c>
      <c r="AC1040" t="s">
        <v>230</v>
      </c>
      <c r="AL1040" t="s">
        <v>218</v>
      </c>
      <c r="AM1040" t="s">
        <v>3817</v>
      </c>
      <c r="AN1040" t="s">
        <v>6</v>
      </c>
      <c r="AO1040" s="57">
        <v>46181.350717592592</v>
      </c>
      <c r="AP1040" s="57">
        <v>46241.333333333336</v>
      </c>
      <c r="AQ1040" t="s">
        <v>930</v>
      </c>
      <c r="AR1040" t="s">
        <v>14</v>
      </c>
      <c r="AS1040" t="s">
        <v>79</v>
      </c>
      <c r="AT1040" t="s">
        <v>231</v>
      </c>
      <c r="AV1040" t="s">
        <v>5916</v>
      </c>
      <c r="AW1040" t="s">
        <v>566</v>
      </c>
      <c r="AX1040" t="s">
        <v>223</v>
      </c>
      <c r="BA1040" s="57">
        <v>46241.333333333336</v>
      </c>
      <c r="BB1040" t="s">
        <v>3817</v>
      </c>
      <c r="BF1040" s="6" t="e">
        <f t="shared" si="48"/>
        <v>#NUM!</v>
      </c>
      <c r="BG1040" t="e">
        <f t="shared" si="49"/>
        <v>#NUM!</v>
      </c>
      <c r="BH1040" t="e">
        <f t="shared" si="50"/>
        <v>#NUM!</v>
      </c>
      <c r="BI1040" t="str">
        <f>VLOOKUP(H1040,Sheet2!$A$1:$B$270,2,FALSE)</f>
        <v>GIANYAR</v>
      </c>
    </row>
    <row r="1041" spans="1:61">
      <c r="A1041">
        <v>1040</v>
      </c>
      <c r="B1041">
        <v>1002515442</v>
      </c>
      <c r="C1041">
        <v>3</v>
      </c>
      <c r="D1041" t="s">
        <v>59</v>
      </c>
      <c r="E1041">
        <v>4</v>
      </c>
      <c r="F1041" t="s">
        <v>573</v>
      </c>
      <c r="G1041" t="s">
        <v>623</v>
      </c>
      <c r="H1041" t="s">
        <v>626</v>
      </c>
      <c r="I1041" t="s">
        <v>213</v>
      </c>
      <c r="J1041" t="s">
        <v>214</v>
      </c>
      <c r="K1041" t="s">
        <v>149</v>
      </c>
      <c r="M1041" t="s">
        <v>76</v>
      </c>
      <c r="N1041" t="s">
        <v>216</v>
      </c>
      <c r="O1041" s="57">
        <v>46241.757187499999</v>
      </c>
      <c r="P1041" s="57">
        <v>46241.941724537035</v>
      </c>
      <c r="Q1041">
        <v>69356259</v>
      </c>
      <c r="S1041">
        <v>141114227834</v>
      </c>
      <c r="T1041" t="s">
        <v>5917</v>
      </c>
      <c r="U1041" t="s">
        <v>5918</v>
      </c>
      <c r="V1041" t="s">
        <v>5919</v>
      </c>
      <c r="Z1041">
        <v>110.39221000000001</v>
      </c>
      <c r="AA1041">
        <v>-7.8263889999999998</v>
      </c>
      <c r="AB1041" t="s">
        <v>5920</v>
      </c>
      <c r="AC1041" t="s">
        <v>293</v>
      </c>
      <c r="AL1041" t="s">
        <v>218</v>
      </c>
      <c r="AM1041" t="s">
        <v>5921</v>
      </c>
      <c r="AN1041" t="s">
        <v>6</v>
      </c>
      <c r="AO1041" s="57">
        <v>46211.767870370371</v>
      </c>
      <c r="AR1041" t="s">
        <v>219</v>
      </c>
      <c r="AS1041" t="s">
        <v>220</v>
      </c>
      <c r="AT1041" t="s">
        <v>231</v>
      </c>
      <c r="AU1041">
        <v>20260807</v>
      </c>
      <c r="AV1041" t="s">
        <v>222</v>
      </c>
      <c r="AW1041" t="s">
        <v>565</v>
      </c>
      <c r="AX1041" t="s">
        <v>223</v>
      </c>
      <c r="BA1041" s="57">
        <v>46241.291666666664</v>
      </c>
      <c r="BB1041" t="s">
        <v>5921</v>
      </c>
      <c r="BC1041">
        <v>2026</v>
      </c>
      <c r="BD1041">
        <v>8</v>
      </c>
      <c r="BE1041">
        <v>7</v>
      </c>
      <c r="BF1041" s="6">
        <f t="shared" si="48"/>
        <v>46241</v>
      </c>
      <c r="BG1041">
        <f t="shared" si="49"/>
        <v>-0.29166666666424135</v>
      </c>
      <c r="BH1041" t="str">
        <f t="shared" si="50"/>
        <v>COMPLY</v>
      </c>
      <c r="BI1041" t="e">
        <f>VLOOKUP(H1041,Sheet2!$A$1:$B$270,2,FALSE)</f>
        <v>#N/A</v>
      </c>
    </row>
    <row r="1042" spans="1:61">
      <c r="A1042">
        <v>1041</v>
      </c>
      <c r="B1042">
        <v>1002506617</v>
      </c>
      <c r="C1042">
        <v>3</v>
      </c>
      <c r="D1042" t="s">
        <v>49</v>
      </c>
      <c r="E1042">
        <v>4</v>
      </c>
      <c r="F1042" t="s">
        <v>253</v>
      </c>
      <c r="G1042" t="s">
        <v>253</v>
      </c>
      <c r="H1042" t="s">
        <v>940</v>
      </c>
      <c r="I1042" t="s">
        <v>213</v>
      </c>
      <c r="J1042" t="s">
        <v>214</v>
      </c>
      <c r="K1042" t="s">
        <v>149</v>
      </c>
      <c r="L1042" t="s">
        <v>215</v>
      </c>
      <c r="M1042" t="s">
        <v>582</v>
      </c>
      <c r="N1042" t="s">
        <v>216</v>
      </c>
      <c r="O1042" s="57">
        <v>46237.786770833336</v>
      </c>
      <c r="P1042" s="57">
        <v>46238.753483796296</v>
      </c>
      <c r="Q1042">
        <v>69357831</v>
      </c>
      <c r="S1042">
        <v>142202154680</v>
      </c>
      <c r="T1042" t="s">
        <v>2966</v>
      </c>
      <c r="U1042" t="s">
        <v>3818</v>
      </c>
      <c r="V1042" t="s">
        <v>3819</v>
      </c>
      <c r="Z1042">
        <v>109.668487</v>
      </c>
      <c r="AA1042">
        <v>-6.9063600000000003</v>
      </c>
      <c r="AB1042" t="s">
        <v>2969</v>
      </c>
      <c r="AC1042" t="s">
        <v>237</v>
      </c>
      <c r="AL1042" t="s">
        <v>218</v>
      </c>
      <c r="AM1042" t="s">
        <v>1426</v>
      </c>
      <c r="AN1042" t="s">
        <v>6</v>
      </c>
      <c r="AO1042" s="57">
        <v>46089.788449074076</v>
      </c>
      <c r="AP1042" s="57">
        <v>46238.625</v>
      </c>
      <c r="AQ1042" t="s">
        <v>570</v>
      </c>
      <c r="AR1042" t="s">
        <v>14</v>
      </c>
      <c r="AS1042" t="s">
        <v>220</v>
      </c>
      <c r="AT1042" t="s">
        <v>231</v>
      </c>
      <c r="AV1042" t="s">
        <v>3820</v>
      </c>
      <c r="AW1042" t="s">
        <v>1064</v>
      </c>
      <c r="AX1042" t="s">
        <v>223</v>
      </c>
      <c r="BA1042" s="57">
        <v>46238.625</v>
      </c>
      <c r="BB1042" t="s">
        <v>1426</v>
      </c>
      <c r="BF1042" s="6" t="e">
        <f t="shared" si="48"/>
        <v>#NUM!</v>
      </c>
      <c r="BG1042" t="e">
        <f t="shared" si="49"/>
        <v>#NUM!</v>
      </c>
      <c r="BH1042" t="e">
        <f t="shared" si="50"/>
        <v>#NUM!</v>
      </c>
      <c r="BI1042" t="e">
        <f>VLOOKUP(H1042,Sheet2!$A$1:$B$270,2,FALSE)</f>
        <v>#N/A</v>
      </c>
    </row>
    <row r="1043" spans="1:61">
      <c r="A1043">
        <v>1042</v>
      </c>
      <c r="B1043">
        <v>1002512590</v>
      </c>
      <c r="C1043">
        <v>3</v>
      </c>
      <c r="D1043" t="s">
        <v>42</v>
      </c>
      <c r="E1043">
        <v>5</v>
      </c>
      <c r="F1043" t="s">
        <v>233</v>
      </c>
      <c r="G1043" t="s">
        <v>101</v>
      </c>
      <c r="H1043" t="s">
        <v>513</v>
      </c>
      <c r="I1043" t="s">
        <v>213</v>
      </c>
      <c r="J1043" t="s">
        <v>214</v>
      </c>
      <c r="K1043" t="s">
        <v>149</v>
      </c>
      <c r="M1043" t="s">
        <v>76</v>
      </c>
      <c r="N1043" t="s">
        <v>216</v>
      </c>
      <c r="O1043" s="57">
        <v>46240.58934027778</v>
      </c>
      <c r="P1043" s="57">
        <v>46240.941331018519</v>
      </c>
      <c r="Q1043">
        <v>69360032</v>
      </c>
      <c r="S1043">
        <v>152328218205</v>
      </c>
      <c r="T1043" t="s">
        <v>3821</v>
      </c>
      <c r="U1043" t="s">
        <v>3822</v>
      </c>
      <c r="V1043" t="s">
        <v>3823</v>
      </c>
      <c r="Z1043">
        <v>112.6683032</v>
      </c>
      <c r="AA1043">
        <v>-7.4264871000000001</v>
      </c>
      <c r="AB1043" t="s">
        <v>3824</v>
      </c>
      <c r="AC1043" t="s">
        <v>230</v>
      </c>
      <c r="AL1043" t="s">
        <v>218</v>
      </c>
      <c r="AM1043" t="s">
        <v>3390</v>
      </c>
      <c r="AN1043" t="s">
        <v>6</v>
      </c>
      <c r="AO1043" s="57">
        <v>46181.590578703705</v>
      </c>
      <c r="AP1043" s="57">
        <v>46241.541666666664</v>
      </c>
      <c r="AR1043" t="s">
        <v>219</v>
      </c>
      <c r="AS1043" t="s">
        <v>233</v>
      </c>
      <c r="AT1043" t="s">
        <v>231</v>
      </c>
      <c r="AU1043">
        <v>20260806</v>
      </c>
      <c r="AV1043" t="s">
        <v>222</v>
      </c>
      <c r="AW1043" t="s">
        <v>567</v>
      </c>
      <c r="AX1043" t="s">
        <v>223</v>
      </c>
      <c r="BA1043" s="57">
        <v>46241.541666666664</v>
      </c>
      <c r="BB1043" t="s">
        <v>3390</v>
      </c>
      <c r="BC1043">
        <v>2026</v>
      </c>
      <c r="BD1043">
        <v>8</v>
      </c>
      <c r="BE1043">
        <v>6</v>
      </c>
      <c r="BF1043" s="6">
        <f t="shared" si="48"/>
        <v>46240</v>
      </c>
      <c r="BG1043">
        <f t="shared" si="49"/>
        <v>-1.5416666666642413</v>
      </c>
      <c r="BH1043" t="str">
        <f t="shared" si="50"/>
        <v>COMPLY</v>
      </c>
      <c r="BI1043" t="str">
        <f>VLOOKUP(H1043,Sheet2!$A$1:$B$270,2,FALSE)</f>
        <v>SIDOARJO</v>
      </c>
    </row>
    <row r="1044" spans="1:61">
      <c r="A1044">
        <v>1043</v>
      </c>
      <c r="B1044">
        <v>1002514325</v>
      </c>
      <c r="C1044">
        <v>3</v>
      </c>
      <c r="D1044" t="s">
        <v>38</v>
      </c>
      <c r="E1044">
        <v>5</v>
      </c>
      <c r="F1044" t="s">
        <v>92</v>
      </c>
      <c r="G1044" t="s">
        <v>89</v>
      </c>
      <c r="H1044" t="s">
        <v>411</v>
      </c>
      <c r="I1044" t="s">
        <v>213</v>
      </c>
      <c r="J1044" t="s">
        <v>214</v>
      </c>
      <c r="K1044" t="s">
        <v>149</v>
      </c>
      <c r="L1044" t="s">
        <v>215</v>
      </c>
      <c r="M1044" t="s">
        <v>76</v>
      </c>
      <c r="N1044" t="s">
        <v>216</v>
      </c>
      <c r="O1044" s="57">
        <v>46241.474270833336</v>
      </c>
      <c r="P1044" s="57">
        <v>46242.756504629629</v>
      </c>
      <c r="Q1044">
        <v>69360630</v>
      </c>
      <c r="S1044">
        <v>152609258538</v>
      </c>
      <c r="T1044" t="s">
        <v>5922</v>
      </c>
      <c r="U1044" t="s">
        <v>5923</v>
      </c>
      <c r="V1044" t="s">
        <v>5924</v>
      </c>
      <c r="Z1044">
        <v>111.879258903476</v>
      </c>
      <c r="AA1044">
        <v>-7.14906695405538</v>
      </c>
      <c r="AB1044" t="s">
        <v>5925</v>
      </c>
      <c r="AC1044" t="s">
        <v>237</v>
      </c>
      <c r="AL1044" t="s">
        <v>218</v>
      </c>
      <c r="AM1044" t="s">
        <v>5926</v>
      </c>
      <c r="AN1044" t="s">
        <v>6</v>
      </c>
      <c r="AO1044" s="57">
        <v>46211.476226851853</v>
      </c>
      <c r="AP1044" s="57">
        <v>46243.541666666664</v>
      </c>
      <c r="AR1044" t="s">
        <v>219</v>
      </c>
      <c r="AS1044" t="s">
        <v>220</v>
      </c>
      <c r="AT1044" t="s">
        <v>231</v>
      </c>
      <c r="AU1044">
        <v>20260808</v>
      </c>
      <c r="AV1044" t="s">
        <v>222</v>
      </c>
      <c r="AW1044" t="s">
        <v>1068</v>
      </c>
      <c r="AX1044" t="s">
        <v>223</v>
      </c>
      <c r="BA1044" s="57">
        <v>46243.541666666664</v>
      </c>
      <c r="BB1044" t="s">
        <v>5926</v>
      </c>
      <c r="BC1044">
        <v>2026</v>
      </c>
      <c r="BD1044">
        <v>8</v>
      </c>
      <c r="BE1044">
        <v>8</v>
      </c>
      <c r="BF1044" s="6">
        <f t="shared" si="48"/>
        <v>46242</v>
      </c>
      <c r="BG1044">
        <f t="shared" si="49"/>
        <v>-1.5416666666642413</v>
      </c>
      <c r="BH1044" t="str">
        <f t="shared" si="50"/>
        <v>COMPLY</v>
      </c>
      <c r="BI1044" t="str">
        <f>VLOOKUP(H1044,Sheet2!$A$1:$B$270,2,FALSE)</f>
        <v>BOJONEGORO</v>
      </c>
    </row>
    <row r="1045" spans="1:61">
      <c r="A1045">
        <v>1044</v>
      </c>
      <c r="B1045">
        <v>1002516210</v>
      </c>
      <c r="C1045">
        <v>3</v>
      </c>
      <c r="D1045" t="s">
        <v>49</v>
      </c>
      <c r="E1045">
        <v>4</v>
      </c>
      <c r="F1045" t="s">
        <v>247</v>
      </c>
      <c r="G1045" t="s">
        <v>326</v>
      </c>
      <c r="H1045" t="s">
        <v>972</v>
      </c>
      <c r="I1045" t="s">
        <v>213</v>
      </c>
      <c r="J1045" t="s">
        <v>214</v>
      </c>
      <c r="K1045" t="s">
        <v>149</v>
      </c>
      <c r="L1045" t="s">
        <v>215</v>
      </c>
      <c r="M1045" t="s">
        <v>76</v>
      </c>
      <c r="N1045" t="s">
        <v>216</v>
      </c>
      <c r="O1045" s="57">
        <v>46242.761759259258</v>
      </c>
      <c r="P1045" s="57">
        <v>46243.746111111112</v>
      </c>
      <c r="Q1045">
        <v>69361647</v>
      </c>
      <c r="S1045">
        <v>141411106515</v>
      </c>
      <c r="T1045" t="s">
        <v>5927</v>
      </c>
      <c r="U1045" t="s">
        <v>5928</v>
      </c>
      <c r="V1045" t="s">
        <v>5929</v>
      </c>
      <c r="Z1045">
        <v>110.37271220237</v>
      </c>
      <c r="AA1045">
        <v>-7.2240532914560696</v>
      </c>
      <c r="AB1045" t="s">
        <v>5930</v>
      </c>
      <c r="AC1045" t="s">
        <v>217</v>
      </c>
      <c r="AL1045" t="s">
        <v>218</v>
      </c>
      <c r="AM1045" t="s">
        <v>5931</v>
      </c>
      <c r="AN1045" t="s">
        <v>6</v>
      </c>
      <c r="AO1045" s="57">
        <v>46242.767465277779</v>
      </c>
      <c r="AP1045" s="57">
        <v>46243.625</v>
      </c>
      <c r="AR1045" t="s">
        <v>219</v>
      </c>
      <c r="AS1045" t="s">
        <v>613</v>
      </c>
      <c r="AT1045" t="s">
        <v>231</v>
      </c>
      <c r="AU1045">
        <v>20260809</v>
      </c>
      <c r="AV1045" t="s">
        <v>222</v>
      </c>
      <c r="AW1045" t="s">
        <v>1056</v>
      </c>
      <c r="AX1045" t="s">
        <v>223</v>
      </c>
      <c r="BA1045" s="57">
        <v>46243.625</v>
      </c>
      <c r="BB1045" t="s">
        <v>5931</v>
      </c>
      <c r="BC1045">
        <v>2026</v>
      </c>
      <c r="BD1045">
        <v>8</v>
      </c>
      <c r="BE1045">
        <v>9</v>
      </c>
      <c r="BF1045" s="6">
        <f t="shared" si="48"/>
        <v>46243</v>
      </c>
      <c r="BG1045">
        <f t="shared" si="49"/>
        <v>-0.625</v>
      </c>
      <c r="BH1045" t="str">
        <f t="shared" si="50"/>
        <v>COMPLY</v>
      </c>
      <c r="BI1045" t="e">
        <f>VLOOKUP(H1045,Sheet2!$A$1:$B$270,2,FALSE)</f>
        <v>#N/A</v>
      </c>
    </row>
    <row r="1046" spans="1:61">
      <c r="A1046">
        <v>1045</v>
      </c>
      <c r="B1046">
        <v>1002512367</v>
      </c>
      <c r="C1046">
        <v>3</v>
      </c>
      <c r="D1046" t="s">
        <v>55</v>
      </c>
      <c r="E1046">
        <v>5</v>
      </c>
      <c r="F1046" t="s">
        <v>315</v>
      </c>
      <c r="G1046" t="s">
        <v>124</v>
      </c>
      <c r="H1046" t="s">
        <v>399</v>
      </c>
      <c r="I1046" t="s">
        <v>213</v>
      </c>
      <c r="J1046" t="s">
        <v>214</v>
      </c>
      <c r="K1046" t="s">
        <v>149</v>
      </c>
      <c r="L1046" t="s">
        <v>215</v>
      </c>
      <c r="M1046" t="s">
        <v>596</v>
      </c>
      <c r="N1046" t="s">
        <v>216</v>
      </c>
      <c r="O1046" s="57">
        <v>46240.555520833332</v>
      </c>
      <c r="P1046" s="57">
        <v>46244.450787037036</v>
      </c>
      <c r="Q1046">
        <v>69359956</v>
      </c>
      <c r="S1046">
        <v>152302236654</v>
      </c>
      <c r="T1046" t="s">
        <v>3825</v>
      </c>
      <c r="U1046" t="s">
        <v>3826</v>
      </c>
      <c r="V1046" t="s">
        <v>3827</v>
      </c>
      <c r="Z1046">
        <v>112.7160377</v>
      </c>
      <c r="AA1046">
        <v>-7.3787247999999996</v>
      </c>
      <c r="AB1046" t="s">
        <v>3828</v>
      </c>
      <c r="AC1046" t="s">
        <v>237</v>
      </c>
      <c r="AL1046" t="s">
        <v>218</v>
      </c>
      <c r="AM1046" t="s">
        <v>3829</v>
      </c>
      <c r="AN1046" t="s">
        <v>6</v>
      </c>
      <c r="AO1046" s="57">
        <v>46181.559259259258</v>
      </c>
      <c r="AP1046" s="57">
        <v>46241.541666666664</v>
      </c>
      <c r="AQ1046" t="s">
        <v>570</v>
      </c>
      <c r="AR1046" t="s">
        <v>14</v>
      </c>
      <c r="AS1046" t="s">
        <v>631</v>
      </c>
      <c r="AT1046" t="s">
        <v>231</v>
      </c>
      <c r="AV1046" t="s">
        <v>597</v>
      </c>
      <c r="AW1046" t="s">
        <v>1056</v>
      </c>
      <c r="AX1046" t="s">
        <v>223</v>
      </c>
      <c r="BA1046" s="57">
        <v>46241.541666666664</v>
      </c>
      <c r="BB1046" t="s">
        <v>3829</v>
      </c>
      <c r="BF1046" s="6" t="e">
        <f t="shared" si="48"/>
        <v>#NUM!</v>
      </c>
      <c r="BG1046" t="e">
        <f t="shared" si="49"/>
        <v>#NUM!</v>
      </c>
      <c r="BH1046" t="e">
        <f t="shared" si="50"/>
        <v>#NUM!</v>
      </c>
      <c r="BI1046" t="str">
        <f>VLOOKUP(H1046,Sheet2!$A$1:$B$270,2,FALSE)</f>
        <v>SURABAYA SELATAN</v>
      </c>
    </row>
    <row r="1047" spans="1:61">
      <c r="A1047">
        <v>1046</v>
      </c>
      <c r="B1047">
        <v>1002516275</v>
      </c>
      <c r="C1047">
        <v>3</v>
      </c>
      <c r="D1047" t="s">
        <v>59</v>
      </c>
      <c r="E1047">
        <v>4</v>
      </c>
      <c r="F1047" t="s">
        <v>224</v>
      </c>
      <c r="G1047" t="s">
        <v>322</v>
      </c>
      <c r="H1047" t="s">
        <v>323</v>
      </c>
      <c r="I1047" t="s">
        <v>213</v>
      </c>
      <c r="J1047" t="s">
        <v>214</v>
      </c>
      <c r="K1047" t="s">
        <v>149</v>
      </c>
      <c r="L1047" t="s">
        <v>215</v>
      </c>
      <c r="M1047" t="s">
        <v>76</v>
      </c>
      <c r="N1047" t="s">
        <v>216</v>
      </c>
      <c r="O1047" s="57">
        <v>46243.336759259262</v>
      </c>
      <c r="P1047" s="57">
        <v>46244.673472222225</v>
      </c>
      <c r="Q1047">
        <v>69361680</v>
      </c>
      <c r="S1047">
        <v>146372102125</v>
      </c>
      <c r="T1047" t="s">
        <v>5932</v>
      </c>
      <c r="U1047" t="s">
        <v>5933</v>
      </c>
      <c r="V1047" t="s">
        <v>5934</v>
      </c>
      <c r="Z1047">
        <v>109.65766000000001</v>
      </c>
      <c r="AA1047">
        <v>-7.3215079999999997</v>
      </c>
      <c r="AB1047" t="s">
        <v>5935</v>
      </c>
      <c r="AC1047" t="s">
        <v>237</v>
      </c>
      <c r="AL1047" t="s">
        <v>218</v>
      </c>
      <c r="AM1047" t="s">
        <v>5936</v>
      </c>
      <c r="AN1047" t="s">
        <v>6</v>
      </c>
      <c r="AO1047" s="57">
        <v>46273.340208333335</v>
      </c>
      <c r="AP1047" s="57">
        <v>46245.333333333336</v>
      </c>
      <c r="AR1047" t="s">
        <v>219</v>
      </c>
      <c r="AS1047" t="s">
        <v>220</v>
      </c>
      <c r="AT1047" t="s">
        <v>231</v>
      </c>
      <c r="AU1047">
        <v>20260810</v>
      </c>
      <c r="AV1047" t="s">
        <v>222</v>
      </c>
      <c r="AW1047" t="s">
        <v>1061</v>
      </c>
      <c r="AX1047" t="s">
        <v>223</v>
      </c>
      <c r="BA1047" s="57">
        <v>46245.333333333336</v>
      </c>
      <c r="BB1047" t="s">
        <v>5936</v>
      </c>
      <c r="BC1047">
        <v>2026</v>
      </c>
      <c r="BD1047">
        <v>8</v>
      </c>
      <c r="BE1047">
        <v>10</v>
      </c>
      <c r="BF1047" s="6">
        <f t="shared" si="48"/>
        <v>46244</v>
      </c>
      <c r="BG1047">
        <f t="shared" si="49"/>
        <v>-1.3333333333357587</v>
      </c>
      <c r="BH1047" t="str">
        <f t="shared" si="50"/>
        <v>COMPLY</v>
      </c>
      <c r="BI1047" t="e">
        <f>VLOOKUP(H1047,Sheet2!$A$1:$B$270,2,FALSE)</f>
        <v>#N/A</v>
      </c>
    </row>
    <row r="1048" spans="1:61">
      <c r="A1048">
        <v>1047</v>
      </c>
      <c r="B1048">
        <v>1002517004</v>
      </c>
      <c r="C1048">
        <v>3</v>
      </c>
      <c r="D1048" t="s">
        <v>42</v>
      </c>
      <c r="E1048">
        <v>5</v>
      </c>
      <c r="F1048" t="s">
        <v>233</v>
      </c>
      <c r="G1048" t="s">
        <v>101</v>
      </c>
      <c r="H1048" t="s">
        <v>264</v>
      </c>
      <c r="I1048" t="s">
        <v>213</v>
      </c>
      <c r="J1048" t="s">
        <v>214</v>
      </c>
      <c r="K1048" t="s">
        <v>149</v>
      </c>
      <c r="M1048" t="s">
        <v>76</v>
      </c>
      <c r="N1048" t="s">
        <v>216</v>
      </c>
      <c r="O1048" s="57">
        <v>46244.389340277776</v>
      </c>
      <c r="P1048" s="57">
        <v>46244.883321759262</v>
      </c>
      <c r="Q1048">
        <v>69362123</v>
      </c>
      <c r="S1048">
        <v>152316232009</v>
      </c>
      <c r="T1048" t="s">
        <v>6911</v>
      </c>
      <c r="U1048" t="s">
        <v>6912</v>
      </c>
      <c r="V1048" t="s">
        <v>6913</v>
      </c>
      <c r="Z1048">
        <v>112.7108266</v>
      </c>
      <c r="AA1048">
        <v>-7.4701079999999997</v>
      </c>
      <c r="AB1048" t="s">
        <v>6914</v>
      </c>
      <c r="AC1048" t="s">
        <v>230</v>
      </c>
      <c r="AL1048" t="s">
        <v>218</v>
      </c>
      <c r="AM1048" t="s">
        <v>6915</v>
      </c>
      <c r="AN1048" t="s">
        <v>6</v>
      </c>
      <c r="AO1048" s="57">
        <v>46303.392835648148</v>
      </c>
      <c r="AP1048" s="57">
        <v>46245.333333333336</v>
      </c>
      <c r="AR1048" t="s">
        <v>219</v>
      </c>
      <c r="AS1048" t="s">
        <v>233</v>
      </c>
      <c r="AT1048" t="s">
        <v>231</v>
      </c>
      <c r="AU1048">
        <v>20260810</v>
      </c>
      <c r="AV1048" t="s">
        <v>222</v>
      </c>
      <c r="AW1048" t="s">
        <v>566</v>
      </c>
      <c r="AX1048" t="s">
        <v>223</v>
      </c>
      <c r="BA1048" s="57">
        <v>46245.333333333336</v>
      </c>
      <c r="BB1048" t="s">
        <v>6915</v>
      </c>
      <c r="BC1048">
        <v>2026</v>
      </c>
      <c r="BD1048">
        <v>8</v>
      </c>
      <c r="BE1048">
        <v>10</v>
      </c>
      <c r="BF1048" s="6">
        <f t="shared" si="48"/>
        <v>46244</v>
      </c>
      <c r="BG1048">
        <f t="shared" si="49"/>
        <v>-1.3333333333357587</v>
      </c>
      <c r="BH1048" t="str">
        <f t="shared" si="50"/>
        <v>COMPLY</v>
      </c>
      <c r="BI1048" t="str">
        <f>VLOOKUP(H1048,Sheet2!$A$1:$B$270,2,FALSE)</f>
        <v>SIDOARJO</v>
      </c>
    </row>
    <row r="1049" spans="1:61">
      <c r="A1049">
        <v>1048</v>
      </c>
      <c r="B1049">
        <v>1002513852</v>
      </c>
      <c r="C1049">
        <v>3</v>
      </c>
      <c r="D1049" t="s">
        <v>55</v>
      </c>
      <c r="E1049">
        <v>5</v>
      </c>
      <c r="F1049" t="s">
        <v>267</v>
      </c>
      <c r="G1049" t="s">
        <v>122</v>
      </c>
      <c r="H1049" t="s">
        <v>299</v>
      </c>
      <c r="I1049" t="s">
        <v>213</v>
      </c>
      <c r="J1049" t="s">
        <v>214</v>
      </c>
      <c r="K1049" t="s">
        <v>149</v>
      </c>
      <c r="L1049" t="s">
        <v>215</v>
      </c>
      <c r="M1049" t="s">
        <v>76</v>
      </c>
      <c r="N1049" t="s">
        <v>216</v>
      </c>
      <c r="O1049" s="57">
        <v>46241.395092592589</v>
      </c>
      <c r="P1049" s="57">
        <v>46242.368958333333</v>
      </c>
      <c r="Q1049">
        <v>69360455</v>
      </c>
      <c r="S1049">
        <v>152446246170</v>
      </c>
      <c r="T1049" t="s">
        <v>5937</v>
      </c>
      <c r="U1049" t="s">
        <v>4462</v>
      </c>
      <c r="V1049" t="s">
        <v>5938</v>
      </c>
      <c r="Z1049">
        <v>112.594419792294</v>
      </c>
      <c r="AA1049">
        <v>-7.2414363992196602</v>
      </c>
      <c r="AB1049" t="s">
        <v>5939</v>
      </c>
      <c r="AC1049" t="s">
        <v>217</v>
      </c>
      <c r="AL1049" t="s">
        <v>218</v>
      </c>
      <c r="AM1049" t="s">
        <v>4641</v>
      </c>
      <c r="AN1049" t="s">
        <v>6</v>
      </c>
      <c r="AO1049" s="57">
        <v>46211.402858796297</v>
      </c>
      <c r="AP1049" s="57">
        <v>46242.333333333336</v>
      </c>
      <c r="AR1049" t="s">
        <v>219</v>
      </c>
      <c r="AS1049" t="s">
        <v>933</v>
      </c>
      <c r="AT1049" t="s">
        <v>231</v>
      </c>
      <c r="AU1049">
        <v>20260808</v>
      </c>
      <c r="AV1049" t="s">
        <v>222</v>
      </c>
      <c r="AW1049" t="s">
        <v>1064</v>
      </c>
      <c r="AX1049" t="s">
        <v>223</v>
      </c>
      <c r="BA1049" s="57">
        <v>46242.333333333336</v>
      </c>
      <c r="BB1049" t="s">
        <v>4641</v>
      </c>
      <c r="BC1049">
        <v>2026</v>
      </c>
      <c r="BD1049">
        <v>8</v>
      </c>
      <c r="BE1049">
        <v>8</v>
      </c>
      <c r="BF1049" s="6">
        <f t="shared" si="48"/>
        <v>46242</v>
      </c>
      <c r="BG1049">
        <f t="shared" si="49"/>
        <v>-0.33333333333575865</v>
      </c>
      <c r="BH1049" t="str">
        <f t="shared" si="50"/>
        <v>COMPLY</v>
      </c>
      <c r="BI1049" t="str">
        <f>VLOOKUP(H1049,Sheet2!$A$1:$B$270,2,FALSE)</f>
        <v>GRESIK</v>
      </c>
    </row>
    <row r="1050" spans="1:61">
      <c r="A1050">
        <v>1049</v>
      </c>
      <c r="B1050">
        <v>1002505514</v>
      </c>
      <c r="C1050">
        <v>3</v>
      </c>
      <c r="D1050" t="s">
        <v>34</v>
      </c>
      <c r="E1050">
        <v>5</v>
      </c>
      <c r="F1050" t="s">
        <v>580</v>
      </c>
      <c r="G1050" t="s">
        <v>85</v>
      </c>
      <c r="H1050" t="s">
        <v>287</v>
      </c>
      <c r="I1050" t="s">
        <v>213</v>
      </c>
      <c r="J1050" t="s">
        <v>214</v>
      </c>
      <c r="K1050" t="s">
        <v>149</v>
      </c>
      <c r="L1050" t="s">
        <v>215</v>
      </c>
      <c r="M1050" t="s">
        <v>582</v>
      </c>
      <c r="N1050" t="s">
        <v>216</v>
      </c>
      <c r="O1050" s="57">
        <v>46237.361759259256</v>
      </c>
      <c r="P1050" s="57">
        <v>46239.609131944446</v>
      </c>
      <c r="Q1050">
        <v>69357177</v>
      </c>
      <c r="S1050">
        <v>172413244258</v>
      </c>
      <c r="T1050" t="s">
        <v>3830</v>
      </c>
      <c r="U1050" t="s">
        <v>3831</v>
      </c>
      <c r="V1050" t="s">
        <v>3832</v>
      </c>
      <c r="Z1050">
        <v>115.18002300000001</v>
      </c>
      <c r="AA1050">
        <v>-8.5135369000000001</v>
      </c>
      <c r="AB1050" t="s">
        <v>3833</v>
      </c>
      <c r="AC1050" t="s">
        <v>237</v>
      </c>
      <c r="AL1050" t="s">
        <v>218</v>
      </c>
      <c r="AM1050" t="s">
        <v>3834</v>
      </c>
      <c r="AN1050" t="s">
        <v>6</v>
      </c>
      <c r="AO1050" s="57">
        <v>46089.371631944443</v>
      </c>
      <c r="AP1050" s="57">
        <v>46238.333333333336</v>
      </c>
      <c r="AQ1050" t="s">
        <v>570</v>
      </c>
      <c r="AR1050" t="s">
        <v>14</v>
      </c>
      <c r="AS1050" t="s">
        <v>85</v>
      </c>
      <c r="AT1050" t="s">
        <v>231</v>
      </c>
      <c r="AV1050" t="s">
        <v>3835</v>
      </c>
      <c r="AW1050" t="s">
        <v>1060</v>
      </c>
      <c r="AX1050" t="s">
        <v>223</v>
      </c>
      <c r="BA1050" s="57">
        <v>46238.333333333336</v>
      </c>
      <c r="BB1050" t="s">
        <v>3834</v>
      </c>
      <c r="BF1050" s="6" t="e">
        <f t="shared" si="48"/>
        <v>#NUM!</v>
      </c>
      <c r="BG1050" t="e">
        <f t="shared" si="49"/>
        <v>#NUM!</v>
      </c>
      <c r="BH1050" t="e">
        <f t="shared" si="50"/>
        <v>#NUM!</v>
      </c>
      <c r="BI1050" t="str">
        <f>VLOOKUP(H1050,Sheet2!$A$1:$B$270,2,FALSE)</f>
        <v>TABANAN</v>
      </c>
    </row>
    <row r="1051" spans="1:61">
      <c r="A1051">
        <v>1050</v>
      </c>
      <c r="B1051">
        <v>1002516506</v>
      </c>
      <c r="C1051">
        <v>3</v>
      </c>
      <c r="D1051" t="s">
        <v>59</v>
      </c>
      <c r="E1051">
        <v>4</v>
      </c>
      <c r="F1051" t="s">
        <v>224</v>
      </c>
      <c r="G1051" t="s">
        <v>322</v>
      </c>
      <c r="H1051" t="s">
        <v>323</v>
      </c>
      <c r="I1051" t="s">
        <v>213</v>
      </c>
      <c r="J1051" t="s">
        <v>214</v>
      </c>
      <c r="K1051" t="s">
        <v>149</v>
      </c>
      <c r="M1051" t="s">
        <v>76</v>
      </c>
      <c r="N1051" t="s">
        <v>216</v>
      </c>
      <c r="O1051" s="57">
        <v>46243.577928240738</v>
      </c>
      <c r="P1051" s="57">
        <v>46244.389861111114</v>
      </c>
      <c r="Q1051">
        <v>69361112</v>
      </c>
      <c r="S1051">
        <v>146372102130</v>
      </c>
      <c r="T1051" t="s">
        <v>5940</v>
      </c>
      <c r="U1051" t="s">
        <v>5941</v>
      </c>
      <c r="V1051" t="s">
        <v>5942</v>
      </c>
      <c r="Z1051">
        <v>109.593</v>
      </c>
      <c r="AA1051">
        <v>-7.4141839999999997</v>
      </c>
      <c r="AB1051" t="s">
        <v>5943</v>
      </c>
      <c r="AC1051" t="s">
        <v>292</v>
      </c>
      <c r="AL1051" t="s">
        <v>218</v>
      </c>
      <c r="AM1051" t="s">
        <v>5944</v>
      </c>
      <c r="AN1051" t="s">
        <v>6</v>
      </c>
      <c r="AO1051" s="57">
        <v>46273.57984953704</v>
      </c>
      <c r="AR1051" t="s">
        <v>219</v>
      </c>
      <c r="AS1051" t="s">
        <v>220</v>
      </c>
      <c r="AT1051" t="s">
        <v>231</v>
      </c>
      <c r="AU1051">
        <v>20260810</v>
      </c>
      <c r="AV1051" t="s">
        <v>222</v>
      </c>
      <c r="AW1051" t="s">
        <v>566</v>
      </c>
      <c r="AX1051" t="s">
        <v>223</v>
      </c>
      <c r="BA1051" s="57">
        <v>46243.291666666664</v>
      </c>
      <c r="BB1051" t="s">
        <v>5944</v>
      </c>
      <c r="BC1051">
        <v>2026</v>
      </c>
      <c r="BD1051">
        <v>8</v>
      </c>
      <c r="BE1051">
        <v>10</v>
      </c>
      <c r="BF1051" s="6">
        <f t="shared" si="48"/>
        <v>46244</v>
      </c>
      <c r="BG1051">
        <f t="shared" si="49"/>
        <v>0.70833333333575865</v>
      </c>
      <c r="BH1051" t="str">
        <f t="shared" si="50"/>
        <v>COMPLY</v>
      </c>
      <c r="BI1051" t="e">
        <f>VLOOKUP(H1051,Sheet2!$A$1:$B$270,2,FALSE)</f>
        <v>#N/A</v>
      </c>
    </row>
    <row r="1052" spans="1:61">
      <c r="A1052">
        <v>1051</v>
      </c>
      <c r="B1052">
        <v>1002505152</v>
      </c>
      <c r="C1052">
        <v>3</v>
      </c>
      <c r="D1052" t="s">
        <v>34</v>
      </c>
      <c r="E1052">
        <v>5</v>
      </c>
      <c r="F1052" t="s">
        <v>595</v>
      </c>
      <c r="G1052" t="s">
        <v>81</v>
      </c>
      <c r="H1052" t="s">
        <v>360</v>
      </c>
      <c r="I1052" t="s">
        <v>213</v>
      </c>
      <c r="J1052" t="s">
        <v>214</v>
      </c>
      <c r="K1052" t="s">
        <v>149</v>
      </c>
      <c r="M1052" t="s">
        <v>76</v>
      </c>
      <c r="N1052" t="s">
        <v>216</v>
      </c>
      <c r="O1052" s="57">
        <v>46236.460856481484</v>
      </c>
      <c r="P1052" s="57">
        <v>46237.650659722225</v>
      </c>
      <c r="Q1052">
        <v>69356987</v>
      </c>
      <c r="S1052">
        <v>172416429200</v>
      </c>
      <c r="T1052" t="s">
        <v>3836</v>
      </c>
      <c r="U1052" t="s">
        <v>3837</v>
      </c>
      <c r="V1052" t="s">
        <v>3838</v>
      </c>
      <c r="Z1052">
        <v>115.17259919999999</v>
      </c>
      <c r="AA1052">
        <v>-8.7120022000000006</v>
      </c>
      <c r="AB1052" t="s">
        <v>3839</v>
      </c>
      <c r="AC1052" t="s">
        <v>292</v>
      </c>
      <c r="AL1052" t="s">
        <v>218</v>
      </c>
      <c r="AM1052" t="s">
        <v>3840</v>
      </c>
      <c r="AN1052" t="s">
        <v>6</v>
      </c>
      <c r="AO1052" s="57">
        <v>46061.465439814812</v>
      </c>
      <c r="AP1052" s="57">
        <v>46237.541666666664</v>
      </c>
      <c r="AR1052" t="s">
        <v>219</v>
      </c>
      <c r="AS1052" t="s">
        <v>908</v>
      </c>
      <c r="AT1052" t="s">
        <v>231</v>
      </c>
      <c r="AU1052">
        <v>20260803</v>
      </c>
      <c r="AV1052" t="s">
        <v>222</v>
      </c>
      <c r="AW1052" t="s">
        <v>566</v>
      </c>
      <c r="AX1052" t="s">
        <v>223</v>
      </c>
      <c r="BA1052" s="57">
        <v>46237.541666666664</v>
      </c>
      <c r="BB1052" t="s">
        <v>3840</v>
      </c>
      <c r="BC1052">
        <v>2026</v>
      </c>
      <c r="BD1052">
        <v>8</v>
      </c>
      <c r="BE1052">
        <v>3</v>
      </c>
      <c r="BF1052" s="6">
        <f t="shared" si="48"/>
        <v>46237</v>
      </c>
      <c r="BG1052">
        <f t="shared" si="49"/>
        <v>-0.54166666666424135</v>
      </c>
      <c r="BH1052" t="str">
        <f t="shared" si="50"/>
        <v>COMPLY</v>
      </c>
      <c r="BI1052" t="str">
        <f>VLOOKUP(H1052,Sheet2!$A$1:$B$270,2,FALSE)</f>
        <v>JIMBARAN</v>
      </c>
    </row>
    <row r="1053" spans="1:61">
      <c r="A1053">
        <v>1052</v>
      </c>
      <c r="B1053">
        <v>1002517175</v>
      </c>
      <c r="C1053">
        <v>3</v>
      </c>
      <c r="D1053" t="s">
        <v>38</v>
      </c>
      <c r="E1053">
        <v>5</v>
      </c>
      <c r="F1053" t="s">
        <v>92</v>
      </c>
      <c r="G1053" t="s">
        <v>92</v>
      </c>
      <c r="H1053" t="s">
        <v>257</v>
      </c>
      <c r="I1053" t="s">
        <v>213</v>
      </c>
      <c r="J1053" t="s">
        <v>214</v>
      </c>
      <c r="K1053" t="s">
        <v>149</v>
      </c>
      <c r="M1053" t="s">
        <v>76</v>
      </c>
      <c r="N1053" t="s">
        <v>216</v>
      </c>
      <c r="O1053" s="57">
        <v>46244.426018518519</v>
      </c>
      <c r="P1053" s="57">
        <v>46244.671851851854</v>
      </c>
      <c r="Q1053">
        <v>69360846</v>
      </c>
      <c r="S1053">
        <v>152631206955</v>
      </c>
      <c r="T1053" t="s">
        <v>4756</v>
      </c>
      <c r="U1053" t="s">
        <v>6916</v>
      </c>
      <c r="V1053" t="s">
        <v>6917</v>
      </c>
      <c r="Z1053">
        <v>111.42711</v>
      </c>
      <c r="AA1053">
        <v>-7.5956219999999997</v>
      </c>
      <c r="AB1053" t="s">
        <v>4759</v>
      </c>
      <c r="AC1053" t="s">
        <v>1113</v>
      </c>
      <c r="AL1053" t="s">
        <v>218</v>
      </c>
      <c r="AM1053" t="s">
        <v>6918</v>
      </c>
      <c r="AN1053" t="s">
        <v>6</v>
      </c>
      <c r="AO1053" s="57">
        <v>46303.433958333335</v>
      </c>
      <c r="AR1053" t="s">
        <v>219</v>
      </c>
      <c r="AS1053" t="s">
        <v>604</v>
      </c>
      <c r="AT1053" t="s">
        <v>231</v>
      </c>
      <c r="AU1053">
        <v>20260810</v>
      </c>
      <c r="AV1053" t="s">
        <v>222</v>
      </c>
      <c r="AW1053" t="s">
        <v>567</v>
      </c>
      <c r="AX1053" t="s">
        <v>223</v>
      </c>
      <c r="BA1053" s="57">
        <v>46244.291666666664</v>
      </c>
      <c r="BB1053" t="s">
        <v>6918</v>
      </c>
      <c r="BC1053">
        <v>2026</v>
      </c>
      <c r="BD1053">
        <v>8</v>
      </c>
      <c r="BE1053">
        <v>10</v>
      </c>
      <c r="BF1053" s="6">
        <f t="shared" si="48"/>
        <v>46244</v>
      </c>
      <c r="BG1053">
        <f t="shared" si="49"/>
        <v>-0.29166666666424135</v>
      </c>
      <c r="BH1053" t="str">
        <f t="shared" si="50"/>
        <v>COMPLY</v>
      </c>
      <c r="BI1053" t="str">
        <f>VLOOKUP(H1053,Sheet2!$A$1:$B$270,2,FALSE)</f>
        <v>MADIUN</v>
      </c>
    </row>
    <row r="1054" spans="1:61">
      <c r="A1054">
        <v>1053</v>
      </c>
      <c r="B1054">
        <v>1002509689</v>
      </c>
      <c r="C1054">
        <v>3</v>
      </c>
      <c r="D1054" t="s">
        <v>42</v>
      </c>
      <c r="E1054">
        <v>5</v>
      </c>
      <c r="F1054" t="s">
        <v>106</v>
      </c>
      <c r="G1054" t="s">
        <v>106</v>
      </c>
      <c r="H1054" t="s">
        <v>347</v>
      </c>
      <c r="I1054" t="s">
        <v>213</v>
      </c>
      <c r="J1054" t="s">
        <v>214</v>
      </c>
      <c r="K1054" t="s">
        <v>149</v>
      </c>
      <c r="M1054" t="s">
        <v>279</v>
      </c>
      <c r="N1054" t="s">
        <v>622</v>
      </c>
      <c r="O1054" s="57">
        <v>46239.379155092596</v>
      </c>
      <c r="P1054" s="57">
        <v>46241.54451388889</v>
      </c>
      <c r="Q1054">
        <v>69358790</v>
      </c>
      <c r="S1054">
        <v>152729256690</v>
      </c>
      <c r="T1054" t="s">
        <v>3503</v>
      </c>
      <c r="U1054" t="s">
        <v>3841</v>
      </c>
      <c r="V1054" t="s">
        <v>3842</v>
      </c>
      <c r="Z1054">
        <v>106.82380199432301</v>
      </c>
      <c r="AA1054">
        <v>-6.1811742288990903</v>
      </c>
      <c r="AB1054" t="s">
        <v>3843</v>
      </c>
      <c r="AC1054" t="s">
        <v>292</v>
      </c>
      <c r="AL1054" t="s">
        <v>218</v>
      </c>
      <c r="AM1054" t="s">
        <v>2907</v>
      </c>
      <c r="AN1054" t="s">
        <v>6</v>
      </c>
      <c r="AO1054" s="57">
        <v>46150.392326388886</v>
      </c>
      <c r="AP1054" s="57">
        <v>46240.333333333336</v>
      </c>
      <c r="AQ1054" t="s">
        <v>249</v>
      </c>
      <c r="AR1054" t="s">
        <v>280</v>
      </c>
      <c r="AS1054" t="s">
        <v>106</v>
      </c>
      <c r="AT1054" t="s">
        <v>231</v>
      </c>
      <c r="AV1054" t="s">
        <v>5945</v>
      </c>
      <c r="AW1054" t="s">
        <v>566</v>
      </c>
      <c r="AX1054" t="s">
        <v>223</v>
      </c>
      <c r="BA1054" s="57">
        <v>46240.333333333336</v>
      </c>
      <c r="BB1054" t="s">
        <v>2907</v>
      </c>
      <c r="BF1054" s="6" t="e">
        <f t="shared" si="48"/>
        <v>#NUM!</v>
      </c>
      <c r="BG1054" t="e">
        <f t="shared" si="49"/>
        <v>#NUM!</v>
      </c>
      <c r="BH1054" t="e">
        <f t="shared" si="50"/>
        <v>#NUM!</v>
      </c>
      <c r="BI1054" t="str">
        <f>VLOOKUP(H1054,Sheet2!$A$1:$B$270,2,FALSE)</f>
        <v>PASURUAN</v>
      </c>
    </row>
    <row r="1055" spans="1:61">
      <c r="A1055">
        <v>1054</v>
      </c>
      <c r="B1055">
        <v>1002505549</v>
      </c>
      <c r="C1055">
        <v>3</v>
      </c>
      <c r="D1055" t="s">
        <v>34</v>
      </c>
      <c r="E1055">
        <v>5</v>
      </c>
      <c r="F1055" t="s">
        <v>580</v>
      </c>
      <c r="G1055" t="s">
        <v>79</v>
      </c>
      <c r="H1055" t="s">
        <v>290</v>
      </c>
      <c r="I1055" t="s">
        <v>213</v>
      </c>
      <c r="J1055" t="s">
        <v>214</v>
      </c>
      <c r="K1055" t="s">
        <v>149</v>
      </c>
      <c r="M1055" t="s">
        <v>76</v>
      </c>
      <c r="N1055" t="s">
        <v>216</v>
      </c>
      <c r="O1055" s="57">
        <v>46237.371249999997</v>
      </c>
      <c r="P1055" s="57">
        <v>46238.883750000001</v>
      </c>
      <c r="Q1055">
        <v>69357189</v>
      </c>
      <c r="S1055">
        <v>172408247850</v>
      </c>
      <c r="T1055" t="s">
        <v>3645</v>
      </c>
      <c r="U1055" t="s">
        <v>3646</v>
      </c>
      <c r="V1055" t="s">
        <v>3844</v>
      </c>
      <c r="Z1055">
        <v>115.2888986</v>
      </c>
      <c r="AA1055">
        <v>-8.5771531000000003</v>
      </c>
      <c r="AB1055" t="s">
        <v>3647</v>
      </c>
      <c r="AC1055" t="s">
        <v>230</v>
      </c>
      <c r="AL1055" t="s">
        <v>218</v>
      </c>
      <c r="AM1055" t="s">
        <v>3845</v>
      </c>
      <c r="AN1055" t="s">
        <v>6</v>
      </c>
      <c r="AO1055" s="57">
        <v>46089.371631944443</v>
      </c>
      <c r="AP1055" s="57">
        <v>46239.541666666664</v>
      </c>
      <c r="AR1055" t="s">
        <v>219</v>
      </c>
      <c r="AS1055" t="s">
        <v>699</v>
      </c>
      <c r="AT1055" t="s">
        <v>231</v>
      </c>
      <c r="AU1055">
        <v>20260804</v>
      </c>
      <c r="AV1055" t="s">
        <v>222</v>
      </c>
      <c r="AW1055" t="s">
        <v>606</v>
      </c>
      <c r="AX1055" t="s">
        <v>223</v>
      </c>
      <c r="BA1055" s="57">
        <v>46239.541666666664</v>
      </c>
      <c r="BB1055" t="s">
        <v>3845</v>
      </c>
      <c r="BC1055">
        <v>2026</v>
      </c>
      <c r="BD1055">
        <v>8</v>
      </c>
      <c r="BE1055">
        <v>4</v>
      </c>
      <c r="BF1055" s="6">
        <f t="shared" si="48"/>
        <v>46238</v>
      </c>
      <c r="BG1055">
        <f t="shared" si="49"/>
        <v>-1.5416666666642413</v>
      </c>
      <c r="BH1055" t="str">
        <f t="shared" si="50"/>
        <v>COMPLY</v>
      </c>
      <c r="BI1055" t="str">
        <f>VLOOKUP(H1055,Sheet2!$A$1:$B$270,2,FALSE)</f>
        <v>GIANYAR</v>
      </c>
    </row>
    <row r="1056" spans="1:61">
      <c r="A1056">
        <v>1055</v>
      </c>
      <c r="B1056">
        <v>1002515372</v>
      </c>
      <c r="C1056">
        <v>3</v>
      </c>
      <c r="D1056" t="s">
        <v>55</v>
      </c>
      <c r="E1056">
        <v>5</v>
      </c>
      <c r="F1056" t="s">
        <v>267</v>
      </c>
      <c r="G1056" t="s">
        <v>123</v>
      </c>
      <c r="H1056" t="s">
        <v>397</v>
      </c>
      <c r="I1056" t="s">
        <v>213</v>
      </c>
      <c r="J1056" t="s">
        <v>214</v>
      </c>
      <c r="K1056" t="s">
        <v>149</v>
      </c>
      <c r="L1056" t="s">
        <v>215</v>
      </c>
      <c r="M1056" t="s">
        <v>240</v>
      </c>
      <c r="N1056" t="s">
        <v>216</v>
      </c>
      <c r="O1056" s="57">
        <v>46241.706203703703</v>
      </c>
      <c r="P1056" s="57">
        <v>46241.706956018519</v>
      </c>
      <c r="Q1056">
        <v>69361062</v>
      </c>
      <c r="S1056">
        <v>152404213430</v>
      </c>
      <c r="T1056" t="s">
        <v>5946</v>
      </c>
      <c r="U1056" t="s">
        <v>5947</v>
      </c>
      <c r="V1056" t="s">
        <v>5948</v>
      </c>
      <c r="Z1056">
        <v>112.74720064418</v>
      </c>
      <c r="AA1056">
        <v>-7.2421215865025097</v>
      </c>
      <c r="AB1056" t="s">
        <v>5949</v>
      </c>
      <c r="AC1056" t="s">
        <v>237</v>
      </c>
      <c r="AL1056" t="s">
        <v>218</v>
      </c>
      <c r="AM1056" t="s">
        <v>5950</v>
      </c>
      <c r="AN1056" t="s">
        <v>6</v>
      </c>
      <c r="AO1056" s="57">
        <v>46211.715798611112</v>
      </c>
      <c r="AP1056" s="57">
        <v>46245.416666666664</v>
      </c>
      <c r="AR1056" t="s">
        <v>241</v>
      </c>
      <c r="AS1056" t="s">
        <v>555</v>
      </c>
      <c r="AT1056" t="s">
        <v>231</v>
      </c>
      <c r="AV1056" t="s">
        <v>240</v>
      </c>
      <c r="AW1056" t="s">
        <v>1069</v>
      </c>
      <c r="AX1056" t="s">
        <v>223</v>
      </c>
      <c r="BA1056" s="57">
        <v>46245.416666666664</v>
      </c>
      <c r="BB1056" t="s">
        <v>5950</v>
      </c>
      <c r="BF1056" s="6" t="e">
        <f t="shared" si="48"/>
        <v>#NUM!</v>
      </c>
      <c r="BG1056" t="e">
        <f t="shared" si="49"/>
        <v>#NUM!</v>
      </c>
      <c r="BH1056" t="e">
        <f t="shared" si="50"/>
        <v>#NUM!</v>
      </c>
      <c r="BI1056" t="str">
        <f>VLOOKUP(H1056,Sheet2!$A$1:$B$270,2,FALSE)</f>
        <v>SURABAYA UTARA</v>
      </c>
    </row>
    <row r="1057" spans="1:61">
      <c r="A1057">
        <v>1056</v>
      </c>
      <c r="B1057">
        <v>1002512942</v>
      </c>
      <c r="C1057">
        <v>3</v>
      </c>
      <c r="D1057" t="s">
        <v>51</v>
      </c>
      <c r="E1057">
        <v>4</v>
      </c>
      <c r="F1057" t="s">
        <v>275</v>
      </c>
      <c r="G1057" t="s">
        <v>297</v>
      </c>
      <c r="H1057" t="s">
        <v>928</v>
      </c>
      <c r="I1057" t="s">
        <v>213</v>
      </c>
      <c r="J1057" t="s">
        <v>214</v>
      </c>
      <c r="K1057" t="s">
        <v>149</v>
      </c>
      <c r="M1057" t="s">
        <v>559</v>
      </c>
      <c r="N1057" t="s">
        <v>216</v>
      </c>
      <c r="O1057" s="57">
        <v>46240.652638888889</v>
      </c>
      <c r="P1057" s="57">
        <v>46241.446377314816</v>
      </c>
      <c r="Q1057">
        <v>69360172</v>
      </c>
      <c r="S1057">
        <v>142551119465</v>
      </c>
      <c r="T1057" t="s">
        <v>3846</v>
      </c>
      <c r="Z1057">
        <v>111.015390240481</v>
      </c>
      <c r="AA1057">
        <v>-6.7921805440204901</v>
      </c>
      <c r="AB1057" t="s">
        <v>3847</v>
      </c>
      <c r="AC1057" t="s">
        <v>292</v>
      </c>
      <c r="AO1057" s="57">
        <v>46181.673981481479</v>
      </c>
      <c r="AR1057" t="s">
        <v>6</v>
      </c>
      <c r="AS1057" t="s">
        <v>220</v>
      </c>
      <c r="AT1057" t="s">
        <v>231</v>
      </c>
      <c r="AV1057" t="s">
        <v>5951</v>
      </c>
      <c r="AW1057" t="s">
        <v>601</v>
      </c>
      <c r="AX1057" t="s">
        <v>223</v>
      </c>
      <c r="BF1057" s="6" t="e">
        <f t="shared" si="48"/>
        <v>#NUM!</v>
      </c>
      <c r="BG1057" t="e">
        <f t="shared" si="49"/>
        <v>#NUM!</v>
      </c>
      <c r="BH1057" t="e">
        <f t="shared" si="50"/>
        <v>#NUM!</v>
      </c>
      <c r="BI1057" t="e">
        <f>VLOOKUP(H1057,Sheet2!$A$1:$B$270,2,FALSE)</f>
        <v>#N/A</v>
      </c>
    </row>
    <row r="1058" spans="1:61">
      <c r="A1058">
        <v>1057</v>
      </c>
      <c r="B1058">
        <v>1002506587</v>
      </c>
      <c r="C1058">
        <v>3</v>
      </c>
      <c r="D1058" t="s">
        <v>59</v>
      </c>
      <c r="E1058">
        <v>4</v>
      </c>
      <c r="F1058" t="s">
        <v>573</v>
      </c>
      <c r="G1058" t="s">
        <v>623</v>
      </c>
      <c r="H1058" t="s">
        <v>974</v>
      </c>
      <c r="I1058" t="s">
        <v>213</v>
      </c>
      <c r="J1058" t="s">
        <v>214</v>
      </c>
      <c r="K1058" t="s">
        <v>149</v>
      </c>
      <c r="L1058" t="s">
        <v>215</v>
      </c>
      <c r="M1058" t="s">
        <v>76</v>
      </c>
      <c r="N1058" t="s">
        <v>216</v>
      </c>
      <c r="O1058" s="57">
        <v>46237.732592592591</v>
      </c>
      <c r="P1058" s="57">
        <v>46239.443888888891</v>
      </c>
      <c r="Q1058">
        <v>69357817</v>
      </c>
      <c r="S1058">
        <v>146113146887</v>
      </c>
      <c r="T1058" t="s">
        <v>2455</v>
      </c>
      <c r="U1058" t="s">
        <v>2456</v>
      </c>
      <c r="V1058" t="s">
        <v>3848</v>
      </c>
      <c r="Z1058">
        <v>110.330237</v>
      </c>
      <c r="AA1058">
        <v>-7.7973590000000002</v>
      </c>
      <c r="AB1058" t="s">
        <v>3849</v>
      </c>
      <c r="AC1058" t="s">
        <v>237</v>
      </c>
      <c r="AL1058" t="s">
        <v>218</v>
      </c>
      <c r="AM1058" t="s">
        <v>3850</v>
      </c>
      <c r="AN1058" t="s">
        <v>6</v>
      </c>
      <c r="AO1058" s="57">
        <v>46089.735925925925</v>
      </c>
      <c r="AP1058" s="57">
        <v>46239.416666666664</v>
      </c>
      <c r="AR1058" t="s">
        <v>219</v>
      </c>
      <c r="AS1058" t="s">
        <v>220</v>
      </c>
      <c r="AT1058" t="s">
        <v>231</v>
      </c>
      <c r="AU1058">
        <v>20260805</v>
      </c>
      <c r="AV1058" t="s">
        <v>222</v>
      </c>
      <c r="AW1058" t="s">
        <v>238</v>
      </c>
      <c r="AX1058" t="s">
        <v>223</v>
      </c>
      <c r="BA1058" s="57">
        <v>46239.416666666664</v>
      </c>
      <c r="BB1058" t="s">
        <v>3850</v>
      </c>
      <c r="BC1058">
        <v>2026</v>
      </c>
      <c r="BD1058">
        <v>8</v>
      </c>
      <c r="BE1058">
        <v>5</v>
      </c>
      <c r="BF1058" s="6">
        <f t="shared" si="48"/>
        <v>46239</v>
      </c>
      <c r="BG1058">
        <f t="shared" si="49"/>
        <v>-0.41666666666424135</v>
      </c>
      <c r="BH1058" t="str">
        <f t="shared" si="50"/>
        <v>COMPLY</v>
      </c>
      <c r="BI1058" t="e">
        <f>VLOOKUP(H1058,Sheet2!$A$1:$B$270,2,FALSE)</f>
        <v>#N/A</v>
      </c>
    </row>
    <row r="1059" spans="1:61">
      <c r="A1059">
        <v>1058</v>
      </c>
      <c r="B1059">
        <v>1002505679</v>
      </c>
      <c r="C1059">
        <v>3</v>
      </c>
      <c r="D1059" t="s">
        <v>55</v>
      </c>
      <c r="E1059">
        <v>5</v>
      </c>
      <c r="F1059" t="s">
        <v>228</v>
      </c>
      <c r="G1059" t="s">
        <v>127</v>
      </c>
      <c r="H1059" t="s">
        <v>497</v>
      </c>
      <c r="I1059" t="s">
        <v>213</v>
      </c>
      <c r="J1059" t="s">
        <v>214</v>
      </c>
      <c r="K1059" t="s">
        <v>149</v>
      </c>
      <c r="M1059" t="s">
        <v>76</v>
      </c>
      <c r="N1059" t="s">
        <v>216</v>
      </c>
      <c r="O1059" s="57">
        <v>46237.414479166669</v>
      </c>
      <c r="P1059" s="57">
        <v>46238.60528935185</v>
      </c>
      <c r="Q1059">
        <v>69357272</v>
      </c>
      <c r="S1059">
        <v>152429209308</v>
      </c>
      <c r="T1059" t="s">
        <v>3851</v>
      </c>
      <c r="U1059" t="s">
        <v>3852</v>
      </c>
      <c r="V1059" t="s">
        <v>3853</v>
      </c>
      <c r="Z1059">
        <v>113.69773859999999</v>
      </c>
      <c r="AA1059">
        <v>-6.8875342000000002</v>
      </c>
      <c r="AB1059" t="s">
        <v>3854</v>
      </c>
      <c r="AC1059" t="s">
        <v>230</v>
      </c>
      <c r="AL1059" t="s">
        <v>218</v>
      </c>
      <c r="AM1059" t="s">
        <v>1359</v>
      </c>
      <c r="AN1059" t="s">
        <v>6</v>
      </c>
      <c r="AO1059" s="57">
        <v>46089.424085648148</v>
      </c>
      <c r="AP1059" s="57">
        <v>46238.541666666664</v>
      </c>
      <c r="AR1059" t="s">
        <v>219</v>
      </c>
      <c r="AS1059" t="s">
        <v>220</v>
      </c>
      <c r="AT1059" t="s">
        <v>231</v>
      </c>
      <c r="AU1059">
        <v>20260804</v>
      </c>
      <c r="AV1059" t="s">
        <v>222</v>
      </c>
      <c r="AW1059" t="s">
        <v>566</v>
      </c>
      <c r="AX1059" t="s">
        <v>223</v>
      </c>
      <c r="BA1059" s="57">
        <v>46238.541666666664</v>
      </c>
      <c r="BB1059" t="s">
        <v>1359</v>
      </c>
      <c r="BC1059">
        <v>2026</v>
      </c>
      <c r="BD1059">
        <v>8</v>
      </c>
      <c r="BE1059">
        <v>4</v>
      </c>
      <c r="BF1059" s="6">
        <f t="shared" si="48"/>
        <v>46238</v>
      </c>
      <c r="BG1059">
        <f t="shared" si="49"/>
        <v>-0.54166666666424135</v>
      </c>
      <c r="BH1059" t="str">
        <f t="shared" si="50"/>
        <v>COMPLY</v>
      </c>
      <c r="BI1059" t="str">
        <f>VLOOKUP(H1059,Sheet2!$A$1:$B$270,2,FALSE)</f>
        <v>MADURA</v>
      </c>
    </row>
    <row r="1060" spans="1:61">
      <c r="A1060">
        <v>1059</v>
      </c>
      <c r="B1060">
        <v>1002505636</v>
      </c>
      <c r="C1060">
        <v>3</v>
      </c>
      <c r="D1060" t="s">
        <v>42</v>
      </c>
      <c r="E1060">
        <v>5</v>
      </c>
      <c r="F1060" t="s">
        <v>233</v>
      </c>
      <c r="G1060" t="s">
        <v>103</v>
      </c>
      <c r="H1060" t="s">
        <v>403</v>
      </c>
      <c r="I1060" t="s">
        <v>213</v>
      </c>
      <c r="J1060" t="s">
        <v>214</v>
      </c>
      <c r="K1060" t="s">
        <v>149</v>
      </c>
      <c r="M1060" t="s">
        <v>76</v>
      </c>
      <c r="N1060" t="s">
        <v>1062</v>
      </c>
      <c r="O1060" s="57">
        <v>46237.402129629627</v>
      </c>
      <c r="P1060" s="57">
        <v>46241.742824074077</v>
      </c>
      <c r="Q1060">
        <v>69357258</v>
      </c>
      <c r="S1060">
        <v>152318240364</v>
      </c>
      <c r="T1060" t="s">
        <v>1296</v>
      </c>
      <c r="U1060" t="s">
        <v>3855</v>
      </c>
      <c r="V1060" t="s">
        <v>3856</v>
      </c>
      <c r="Z1060">
        <v>112.2517919</v>
      </c>
      <c r="AA1060">
        <v>-7.537452</v>
      </c>
      <c r="AB1060" t="s">
        <v>3857</v>
      </c>
      <c r="AC1060" t="s">
        <v>226</v>
      </c>
      <c r="AL1060" t="s">
        <v>218</v>
      </c>
      <c r="AM1060" t="s">
        <v>3858</v>
      </c>
      <c r="AN1060" t="s">
        <v>6</v>
      </c>
      <c r="AO1060" s="57">
        <v>46089.402928240743</v>
      </c>
      <c r="AP1060" s="57">
        <v>46242.333333333336</v>
      </c>
      <c r="AR1060" t="s">
        <v>219</v>
      </c>
      <c r="AS1060" t="s">
        <v>103</v>
      </c>
      <c r="AT1060" t="s">
        <v>231</v>
      </c>
      <c r="AU1060">
        <v>20260807</v>
      </c>
      <c r="AV1060" t="s">
        <v>222</v>
      </c>
      <c r="AW1060" t="s">
        <v>607</v>
      </c>
      <c r="AX1060" t="s">
        <v>223</v>
      </c>
      <c r="BA1060" s="57">
        <v>46242.333333333336</v>
      </c>
      <c r="BB1060" t="s">
        <v>3858</v>
      </c>
      <c r="BC1060">
        <v>2026</v>
      </c>
      <c r="BD1060">
        <v>8</v>
      </c>
      <c r="BE1060">
        <v>7</v>
      </c>
      <c r="BF1060" s="6">
        <f t="shared" si="48"/>
        <v>46241</v>
      </c>
      <c r="BG1060">
        <f t="shared" si="49"/>
        <v>-1.3333333333357587</v>
      </c>
      <c r="BH1060" t="str">
        <f t="shared" si="50"/>
        <v>COMPLY</v>
      </c>
      <c r="BI1060" t="str">
        <f>VLOOKUP(H1060,Sheet2!$A$1:$B$270,2,FALSE)</f>
        <v>MOJOKERTO</v>
      </c>
    </row>
    <row r="1061" spans="1:61">
      <c r="A1061">
        <v>1060</v>
      </c>
      <c r="B1061">
        <v>1002507627</v>
      </c>
      <c r="C1061">
        <v>3</v>
      </c>
      <c r="D1061" t="s">
        <v>55</v>
      </c>
      <c r="E1061">
        <v>5</v>
      </c>
      <c r="F1061" t="s">
        <v>315</v>
      </c>
      <c r="G1061" t="s">
        <v>124</v>
      </c>
      <c r="H1061" t="s">
        <v>317</v>
      </c>
      <c r="I1061" t="s">
        <v>213</v>
      </c>
      <c r="J1061" t="s">
        <v>214</v>
      </c>
      <c r="K1061" t="s">
        <v>149</v>
      </c>
      <c r="L1061" t="s">
        <v>215</v>
      </c>
      <c r="M1061" t="s">
        <v>582</v>
      </c>
      <c r="N1061" t="s">
        <v>216</v>
      </c>
      <c r="O1061" s="57">
        <v>46238.461759259262</v>
      </c>
      <c r="P1061" s="57">
        <v>46238.721597222226</v>
      </c>
      <c r="Q1061">
        <v>69358109</v>
      </c>
      <c r="S1061">
        <v>152308210932</v>
      </c>
      <c r="T1061" t="s">
        <v>2265</v>
      </c>
      <c r="U1061" t="s">
        <v>3859</v>
      </c>
      <c r="V1061" t="s">
        <v>3860</v>
      </c>
      <c r="Z1061">
        <v>112.765275</v>
      </c>
      <c r="AA1061">
        <v>-7.3309730000000002</v>
      </c>
      <c r="AB1061" t="s">
        <v>2268</v>
      </c>
      <c r="AC1061" t="s">
        <v>237</v>
      </c>
      <c r="AL1061" t="s">
        <v>218</v>
      </c>
      <c r="AM1061" t="s">
        <v>1518</v>
      </c>
      <c r="AN1061" t="s">
        <v>6</v>
      </c>
      <c r="AO1061" s="57">
        <v>46120.465902777774</v>
      </c>
      <c r="AP1061" s="57">
        <v>46239.333333333336</v>
      </c>
      <c r="AR1061" t="s">
        <v>14</v>
      </c>
      <c r="AS1061" t="s">
        <v>668</v>
      </c>
      <c r="AT1061" t="s">
        <v>231</v>
      </c>
      <c r="AV1061" t="s">
        <v>3861</v>
      </c>
      <c r="AW1061" t="s">
        <v>238</v>
      </c>
      <c r="AX1061" t="s">
        <v>223</v>
      </c>
      <c r="BA1061" s="57">
        <v>46239.333333333336</v>
      </c>
      <c r="BB1061" t="s">
        <v>1518</v>
      </c>
      <c r="BF1061" s="6" t="e">
        <f t="shared" si="48"/>
        <v>#NUM!</v>
      </c>
      <c r="BG1061" t="e">
        <f t="shared" si="49"/>
        <v>#NUM!</v>
      </c>
      <c r="BH1061" t="e">
        <f t="shared" si="50"/>
        <v>#NUM!</v>
      </c>
      <c r="BI1061" t="str">
        <f>VLOOKUP(H1061,Sheet2!$A$1:$B$270,2,FALSE)</f>
        <v>SURABAYA SELATAN</v>
      </c>
    </row>
    <row r="1062" spans="1:61">
      <c r="A1062">
        <v>1061</v>
      </c>
      <c r="B1062">
        <v>1002509584</v>
      </c>
      <c r="C1062">
        <v>3</v>
      </c>
      <c r="D1062" t="s">
        <v>42</v>
      </c>
      <c r="E1062">
        <v>5</v>
      </c>
      <c r="F1062" t="s">
        <v>233</v>
      </c>
      <c r="G1062" t="s">
        <v>101</v>
      </c>
      <c r="H1062" t="s">
        <v>439</v>
      </c>
      <c r="I1062" t="s">
        <v>213</v>
      </c>
      <c r="J1062" t="s">
        <v>214</v>
      </c>
      <c r="K1062" t="s">
        <v>149</v>
      </c>
      <c r="L1062" t="s">
        <v>215</v>
      </c>
      <c r="M1062" t="s">
        <v>76</v>
      </c>
      <c r="N1062" t="s">
        <v>216</v>
      </c>
      <c r="O1062" s="57">
        <v>46239.358287037037</v>
      </c>
      <c r="P1062" s="57">
        <v>46239.577025462961</v>
      </c>
      <c r="Q1062">
        <v>69358755</v>
      </c>
      <c r="S1062">
        <v>152331250908</v>
      </c>
      <c r="T1062" t="s">
        <v>3862</v>
      </c>
      <c r="U1062" t="s">
        <v>3863</v>
      </c>
      <c r="V1062" t="s">
        <v>3864</v>
      </c>
      <c r="Z1062">
        <v>112.61096835136399</v>
      </c>
      <c r="AA1062">
        <v>-7.3851329556472098</v>
      </c>
      <c r="AB1062" t="s">
        <v>3865</v>
      </c>
      <c r="AC1062" t="s">
        <v>217</v>
      </c>
      <c r="AL1062" t="s">
        <v>218</v>
      </c>
      <c r="AM1062" t="s">
        <v>3866</v>
      </c>
      <c r="AN1062" t="s">
        <v>6</v>
      </c>
      <c r="AO1062" s="57">
        <v>46150.360949074071</v>
      </c>
      <c r="AP1062" s="57">
        <v>46240.333333333336</v>
      </c>
      <c r="AR1062" t="s">
        <v>219</v>
      </c>
      <c r="AS1062" t="s">
        <v>608</v>
      </c>
      <c r="AT1062" t="s">
        <v>231</v>
      </c>
      <c r="AU1062">
        <v>20260805</v>
      </c>
      <c r="AV1062" t="s">
        <v>222</v>
      </c>
      <c r="AW1062" t="s">
        <v>1058</v>
      </c>
      <c r="AX1062" t="s">
        <v>223</v>
      </c>
      <c r="BA1062" s="57">
        <v>46240.333333333336</v>
      </c>
      <c r="BB1062" t="s">
        <v>3866</v>
      </c>
      <c r="BC1062">
        <v>2026</v>
      </c>
      <c r="BD1062">
        <v>8</v>
      </c>
      <c r="BE1062">
        <v>5</v>
      </c>
      <c r="BF1062" s="6">
        <f t="shared" si="48"/>
        <v>46239</v>
      </c>
      <c r="BG1062">
        <f t="shared" si="49"/>
        <v>-1.3333333333357587</v>
      </c>
      <c r="BH1062" t="str">
        <f t="shared" si="50"/>
        <v>COMPLY</v>
      </c>
      <c r="BI1062" t="str">
        <f>VLOOKUP(H1062,Sheet2!$A$1:$B$270,2,FALSE)</f>
        <v>SIDOARJO</v>
      </c>
    </row>
    <row r="1063" spans="1:61">
      <c r="A1063">
        <v>1062</v>
      </c>
      <c r="B1063">
        <v>1002505798</v>
      </c>
      <c r="C1063">
        <v>3</v>
      </c>
      <c r="D1063" t="s">
        <v>45</v>
      </c>
      <c r="E1063">
        <v>5</v>
      </c>
      <c r="F1063" t="s">
        <v>211</v>
      </c>
      <c r="G1063" t="s">
        <v>112</v>
      </c>
      <c r="H1063" t="s">
        <v>269</v>
      </c>
      <c r="I1063" t="s">
        <v>213</v>
      </c>
      <c r="J1063" t="s">
        <v>214</v>
      </c>
      <c r="K1063" t="s">
        <v>149</v>
      </c>
      <c r="M1063" t="s">
        <v>76</v>
      </c>
      <c r="N1063" t="s">
        <v>216</v>
      </c>
      <c r="O1063" s="57">
        <v>46237.449004629627</v>
      </c>
      <c r="P1063" s="57">
        <v>46237.5237037037</v>
      </c>
      <c r="Q1063">
        <v>69354442</v>
      </c>
      <c r="S1063">
        <v>172601796038</v>
      </c>
      <c r="T1063" t="s">
        <v>1193</v>
      </c>
      <c r="U1063" t="s">
        <v>3867</v>
      </c>
      <c r="V1063" t="s">
        <v>3868</v>
      </c>
      <c r="Z1063">
        <v>116.1460489</v>
      </c>
      <c r="AA1063">
        <v>-8.5499922999999995</v>
      </c>
      <c r="AB1063" t="s">
        <v>1194</v>
      </c>
      <c r="AC1063" t="s">
        <v>292</v>
      </c>
      <c r="AL1063" t="s">
        <v>218</v>
      </c>
      <c r="AM1063" t="s">
        <v>3869</v>
      </c>
      <c r="AN1063" t="s">
        <v>6</v>
      </c>
      <c r="AO1063" s="57">
        <v>46089.454942129632</v>
      </c>
      <c r="AR1063" t="s">
        <v>219</v>
      </c>
      <c r="AS1063" t="s">
        <v>220</v>
      </c>
      <c r="AT1063" t="s">
        <v>231</v>
      </c>
      <c r="AU1063">
        <v>20260803</v>
      </c>
      <c r="AV1063" t="s">
        <v>222</v>
      </c>
      <c r="AW1063" t="s">
        <v>566</v>
      </c>
      <c r="AX1063" t="s">
        <v>223</v>
      </c>
      <c r="BA1063" s="57">
        <v>46237.291666666664</v>
      </c>
      <c r="BB1063" t="s">
        <v>3869</v>
      </c>
      <c r="BC1063">
        <v>2026</v>
      </c>
      <c r="BD1063">
        <v>8</v>
      </c>
      <c r="BE1063">
        <v>3</v>
      </c>
      <c r="BF1063" s="6">
        <f t="shared" si="48"/>
        <v>46237</v>
      </c>
      <c r="BG1063">
        <f t="shared" si="49"/>
        <v>-0.29166666666424135</v>
      </c>
      <c r="BH1063" t="str">
        <f t="shared" si="50"/>
        <v>COMPLY</v>
      </c>
      <c r="BI1063" t="str">
        <f>VLOOKUP(H1063,Sheet2!$A$1:$B$270,2,FALSE)</f>
        <v>MATARAM</v>
      </c>
    </row>
    <row r="1064" spans="1:61">
      <c r="A1064">
        <v>1063</v>
      </c>
      <c r="B1064">
        <v>1002515525</v>
      </c>
      <c r="C1064">
        <v>3</v>
      </c>
      <c r="D1064" t="s">
        <v>34</v>
      </c>
      <c r="E1064">
        <v>5</v>
      </c>
      <c r="F1064" t="s">
        <v>595</v>
      </c>
      <c r="G1064" t="s">
        <v>83</v>
      </c>
      <c r="H1064" t="s">
        <v>391</v>
      </c>
      <c r="I1064" t="s">
        <v>213</v>
      </c>
      <c r="J1064" t="s">
        <v>214</v>
      </c>
      <c r="K1064" t="s">
        <v>149</v>
      </c>
      <c r="M1064" t="s">
        <v>76</v>
      </c>
      <c r="N1064" t="s">
        <v>216</v>
      </c>
      <c r="O1064" s="57">
        <v>46241.849490740744</v>
      </c>
      <c r="P1064" s="57">
        <v>46245.333425925928</v>
      </c>
      <c r="Q1064">
        <v>69361182</v>
      </c>
      <c r="S1064">
        <v>172422212693</v>
      </c>
      <c r="T1064" t="s">
        <v>5952</v>
      </c>
      <c r="U1064" t="s">
        <v>5953</v>
      </c>
      <c r="V1064" t="s">
        <v>5954</v>
      </c>
      <c r="Z1064">
        <v>115.25141910000001</v>
      </c>
      <c r="AA1064">
        <v>-8.6425538999999993</v>
      </c>
      <c r="AB1064" t="s">
        <v>5955</v>
      </c>
      <c r="AC1064" t="s">
        <v>230</v>
      </c>
      <c r="AL1064" t="s">
        <v>218</v>
      </c>
      <c r="AM1064" t="s">
        <v>5956</v>
      </c>
      <c r="AN1064" t="s">
        <v>6</v>
      </c>
      <c r="AO1064" s="57">
        <v>46211.851064814815</v>
      </c>
      <c r="AP1064" s="57">
        <v>46244.541666666664</v>
      </c>
      <c r="AR1064" t="s">
        <v>219</v>
      </c>
      <c r="AS1064" t="s">
        <v>648</v>
      </c>
      <c r="AT1064" t="s">
        <v>231</v>
      </c>
      <c r="AU1064">
        <v>20260811</v>
      </c>
      <c r="AV1064" t="s">
        <v>222</v>
      </c>
      <c r="AW1064" t="s">
        <v>566</v>
      </c>
      <c r="AX1064" t="s">
        <v>223</v>
      </c>
      <c r="BA1064" s="57">
        <v>46244.541666666664</v>
      </c>
      <c r="BB1064" t="s">
        <v>5956</v>
      </c>
      <c r="BC1064">
        <v>2026</v>
      </c>
      <c r="BD1064">
        <v>8</v>
      </c>
      <c r="BE1064">
        <v>11</v>
      </c>
      <c r="BF1064" s="6">
        <f t="shared" si="48"/>
        <v>46245</v>
      </c>
      <c r="BG1064">
        <f t="shared" si="49"/>
        <v>0.45833333333575865</v>
      </c>
      <c r="BH1064" t="str">
        <f t="shared" si="50"/>
        <v>COMPLY</v>
      </c>
      <c r="BI1064" t="str">
        <f>VLOOKUP(H1064,Sheet2!$A$1:$B$270,2,FALSE)</f>
        <v>SANUR</v>
      </c>
    </row>
    <row r="1065" spans="1:61">
      <c r="A1065">
        <v>1064</v>
      </c>
      <c r="B1065">
        <v>1002504880</v>
      </c>
      <c r="C1065">
        <v>3</v>
      </c>
      <c r="D1065" t="s">
        <v>42</v>
      </c>
      <c r="E1065">
        <v>5</v>
      </c>
      <c r="F1065" t="s">
        <v>102</v>
      </c>
      <c r="G1065" t="s">
        <v>108</v>
      </c>
      <c r="H1065" t="s">
        <v>348</v>
      </c>
      <c r="I1065" t="s">
        <v>213</v>
      </c>
      <c r="J1065" t="s">
        <v>214</v>
      </c>
      <c r="K1065" t="s">
        <v>149</v>
      </c>
      <c r="L1065" t="s">
        <v>215</v>
      </c>
      <c r="M1065" t="s">
        <v>76</v>
      </c>
      <c r="N1065" t="s">
        <v>216</v>
      </c>
      <c r="O1065" s="57">
        <v>46235.728449074071</v>
      </c>
      <c r="P1065" s="57">
        <v>46236.828483796293</v>
      </c>
      <c r="Q1065">
        <v>69356893</v>
      </c>
      <c r="S1065">
        <v>152531208020</v>
      </c>
      <c r="T1065" t="s">
        <v>3870</v>
      </c>
      <c r="U1065" t="s">
        <v>3871</v>
      </c>
      <c r="V1065" t="s">
        <v>3872</v>
      </c>
      <c r="Z1065">
        <v>113.679743</v>
      </c>
      <c r="AA1065">
        <v>-7.7849649999999997</v>
      </c>
      <c r="AB1065" t="s">
        <v>3873</v>
      </c>
      <c r="AC1065" t="s">
        <v>237</v>
      </c>
      <c r="AL1065" t="s">
        <v>218</v>
      </c>
      <c r="AM1065" t="s">
        <v>3874</v>
      </c>
      <c r="AN1065" t="s">
        <v>6</v>
      </c>
      <c r="AO1065" s="57">
        <v>46030.735995370371</v>
      </c>
      <c r="AP1065" s="57">
        <v>46236.625</v>
      </c>
      <c r="AR1065" t="s">
        <v>219</v>
      </c>
      <c r="AS1065" t="s">
        <v>108</v>
      </c>
      <c r="AT1065" t="s">
        <v>221</v>
      </c>
      <c r="AU1065">
        <v>20260802</v>
      </c>
      <c r="AV1065" t="s">
        <v>222</v>
      </c>
      <c r="AW1065" t="s">
        <v>915</v>
      </c>
      <c r="AX1065" t="s">
        <v>223</v>
      </c>
      <c r="BA1065" s="57">
        <v>46236.625</v>
      </c>
      <c r="BB1065" t="s">
        <v>3874</v>
      </c>
      <c r="BC1065">
        <v>2026</v>
      </c>
      <c r="BD1065">
        <v>8</v>
      </c>
      <c r="BE1065">
        <v>2</v>
      </c>
      <c r="BF1065" s="6">
        <f t="shared" si="48"/>
        <v>46236</v>
      </c>
      <c r="BG1065">
        <f t="shared" si="49"/>
        <v>-0.625</v>
      </c>
      <c r="BH1065" t="str">
        <f t="shared" si="50"/>
        <v>COMPLY</v>
      </c>
      <c r="BI1065" t="str">
        <f>VLOOKUP(H1065,Sheet2!$A$1:$B$270,2,FALSE)</f>
        <v>BANYUWANGI</v>
      </c>
    </row>
    <row r="1066" spans="1:61">
      <c r="A1066">
        <v>1065</v>
      </c>
      <c r="B1066">
        <v>1002511091</v>
      </c>
      <c r="C1066">
        <v>3</v>
      </c>
      <c r="D1066" t="s">
        <v>42</v>
      </c>
      <c r="E1066">
        <v>5</v>
      </c>
      <c r="F1066" t="s">
        <v>233</v>
      </c>
      <c r="G1066" t="s">
        <v>105</v>
      </c>
      <c r="H1066" t="s">
        <v>446</v>
      </c>
      <c r="I1066" t="s">
        <v>213</v>
      </c>
      <c r="J1066" t="s">
        <v>214</v>
      </c>
      <c r="K1066" t="s">
        <v>149</v>
      </c>
      <c r="M1066" t="s">
        <v>76</v>
      </c>
      <c r="N1066" t="s">
        <v>216</v>
      </c>
      <c r="O1066" s="57">
        <v>46239.663425925923</v>
      </c>
      <c r="P1066" s="57">
        <v>46240.695416666669</v>
      </c>
      <c r="Q1066">
        <v>69359399</v>
      </c>
      <c r="S1066">
        <v>152330220509</v>
      </c>
      <c r="T1066" t="s">
        <v>3875</v>
      </c>
      <c r="U1066" t="s">
        <v>3876</v>
      </c>
      <c r="V1066" t="s">
        <v>3877</v>
      </c>
      <c r="Z1066">
        <v>112.5310657</v>
      </c>
      <c r="AA1066">
        <v>-7.5017598000000003</v>
      </c>
      <c r="AB1066" t="s">
        <v>3878</v>
      </c>
      <c r="AC1066" t="s">
        <v>230</v>
      </c>
      <c r="AL1066" t="s">
        <v>218</v>
      </c>
      <c r="AM1066" t="s">
        <v>3656</v>
      </c>
      <c r="AN1066" t="s">
        <v>6</v>
      </c>
      <c r="AO1066" s="57">
        <v>46150.673819444448</v>
      </c>
      <c r="AP1066" s="57">
        <v>46241.541666666664</v>
      </c>
      <c r="AR1066" t="s">
        <v>219</v>
      </c>
      <c r="AS1066" t="s">
        <v>105</v>
      </c>
      <c r="AT1066" t="s">
        <v>231</v>
      </c>
      <c r="AU1066">
        <v>20260806</v>
      </c>
      <c r="AV1066" t="s">
        <v>222</v>
      </c>
      <c r="AW1066" t="s">
        <v>565</v>
      </c>
      <c r="AX1066" t="s">
        <v>223</v>
      </c>
      <c r="BA1066" s="57">
        <v>46241.541666666664</v>
      </c>
      <c r="BB1066" t="s">
        <v>3656</v>
      </c>
      <c r="BC1066">
        <v>2026</v>
      </c>
      <c r="BD1066">
        <v>8</v>
      </c>
      <c r="BE1066">
        <v>6</v>
      </c>
      <c r="BF1066" s="6">
        <f t="shared" si="48"/>
        <v>46240</v>
      </c>
      <c r="BG1066">
        <f t="shared" si="49"/>
        <v>-1.5416666666642413</v>
      </c>
      <c r="BH1066" t="str">
        <f t="shared" si="50"/>
        <v>COMPLY</v>
      </c>
      <c r="BI1066" t="str">
        <f>VLOOKUP(H1066,Sheet2!$A$1:$B$270,2,FALSE)</f>
        <v>MOJOKERTO</v>
      </c>
    </row>
    <row r="1067" spans="1:61">
      <c r="A1067">
        <v>1066</v>
      </c>
      <c r="B1067">
        <v>1002505155</v>
      </c>
      <c r="C1067">
        <v>3</v>
      </c>
      <c r="D1067" t="s">
        <v>38</v>
      </c>
      <c r="E1067">
        <v>5</v>
      </c>
      <c r="F1067" t="s">
        <v>92</v>
      </c>
      <c r="G1067" t="s">
        <v>97</v>
      </c>
      <c r="H1067" t="s">
        <v>402</v>
      </c>
      <c r="I1067" t="s">
        <v>213</v>
      </c>
      <c r="J1067" t="s">
        <v>214</v>
      </c>
      <c r="K1067" t="s">
        <v>149</v>
      </c>
      <c r="M1067" t="s">
        <v>971</v>
      </c>
      <c r="N1067" t="s">
        <v>216</v>
      </c>
      <c r="O1067" s="57">
        <v>46236.46503472222</v>
      </c>
      <c r="P1067" s="57">
        <v>46237.563043981485</v>
      </c>
      <c r="Q1067">
        <v>69356245</v>
      </c>
      <c r="S1067">
        <v>152645203493</v>
      </c>
      <c r="T1067" t="s">
        <v>1438</v>
      </c>
      <c r="U1067" t="s">
        <v>3879</v>
      </c>
      <c r="V1067" t="s">
        <v>3880</v>
      </c>
      <c r="Z1067">
        <v>111.72356728</v>
      </c>
      <c r="AA1067">
        <v>-7.0162159199999996</v>
      </c>
      <c r="AB1067" t="s">
        <v>3881</v>
      </c>
      <c r="AC1067" t="s">
        <v>217</v>
      </c>
      <c r="AL1067" t="s">
        <v>218</v>
      </c>
      <c r="AM1067" t="s">
        <v>3882</v>
      </c>
      <c r="AN1067" t="s">
        <v>6</v>
      </c>
      <c r="AO1067" s="57">
        <v>46061.475868055553</v>
      </c>
      <c r="AQ1067" t="s">
        <v>249</v>
      </c>
      <c r="AR1067" t="s">
        <v>12</v>
      </c>
      <c r="AS1067" t="s">
        <v>927</v>
      </c>
      <c r="AT1067" t="s">
        <v>231</v>
      </c>
      <c r="AV1067" t="s">
        <v>950</v>
      </c>
      <c r="AW1067" t="s">
        <v>566</v>
      </c>
      <c r="AX1067" t="s">
        <v>223</v>
      </c>
      <c r="BA1067" s="57">
        <v>46236.291666666664</v>
      </c>
      <c r="BB1067" t="s">
        <v>3882</v>
      </c>
      <c r="BF1067" s="6" t="e">
        <f t="shared" si="48"/>
        <v>#NUM!</v>
      </c>
      <c r="BG1067" t="e">
        <f t="shared" si="49"/>
        <v>#NUM!</v>
      </c>
      <c r="BH1067" t="e">
        <f t="shared" si="50"/>
        <v>#NUM!</v>
      </c>
      <c r="BI1067" t="str">
        <f>VLOOKUP(H1067,Sheet2!$A$1:$B$270,2,FALSE)</f>
        <v>BOJONEGORO</v>
      </c>
    </row>
    <row r="1068" spans="1:61">
      <c r="A1068">
        <v>1067</v>
      </c>
      <c r="B1068">
        <v>1002507848</v>
      </c>
      <c r="C1068">
        <v>3</v>
      </c>
      <c r="D1068" t="s">
        <v>59</v>
      </c>
      <c r="E1068">
        <v>4</v>
      </c>
      <c r="F1068" t="s">
        <v>243</v>
      </c>
      <c r="G1068" t="s">
        <v>921</v>
      </c>
      <c r="H1068" t="s">
        <v>922</v>
      </c>
      <c r="I1068" t="s">
        <v>213</v>
      </c>
      <c r="J1068" t="s">
        <v>214</v>
      </c>
      <c r="K1068" t="s">
        <v>149</v>
      </c>
      <c r="M1068" t="s">
        <v>1014</v>
      </c>
      <c r="N1068" t="s">
        <v>216</v>
      </c>
      <c r="O1068" s="57">
        <v>46238.491249999999</v>
      </c>
      <c r="P1068" s="57">
        <v>46238.492615740739</v>
      </c>
      <c r="Q1068">
        <v>69358185</v>
      </c>
      <c r="S1068">
        <v>142164113596</v>
      </c>
      <c r="T1068" t="s">
        <v>3883</v>
      </c>
      <c r="Z1068">
        <v>110.3656861</v>
      </c>
      <c r="AA1068">
        <v>-7.5299721999999996</v>
      </c>
      <c r="AB1068" t="s">
        <v>3884</v>
      </c>
      <c r="AC1068" t="s">
        <v>292</v>
      </c>
      <c r="AO1068" s="57">
        <v>46120.496689814812</v>
      </c>
      <c r="AR1068" t="s">
        <v>6</v>
      </c>
      <c r="AS1068" t="s">
        <v>220</v>
      </c>
      <c r="AT1068" t="s">
        <v>231</v>
      </c>
      <c r="AV1068" t="s">
        <v>1015</v>
      </c>
      <c r="AW1068" t="s">
        <v>566</v>
      </c>
      <c r="AX1068" t="s">
        <v>223</v>
      </c>
      <c r="BF1068" s="6" t="e">
        <f t="shared" si="48"/>
        <v>#NUM!</v>
      </c>
      <c r="BG1068" t="e">
        <f t="shared" si="49"/>
        <v>#NUM!</v>
      </c>
      <c r="BH1068" t="e">
        <f t="shared" si="50"/>
        <v>#NUM!</v>
      </c>
      <c r="BI1068" t="e">
        <f>VLOOKUP(H1068,Sheet2!$A$1:$B$270,2,FALSE)</f>
        <v>#N/A</v>
      </c>
    </row>
    <row r="1069" spans="1:61">
      <c r="A1069">
        <v>1068</v>
      </c>
      <c r="B1069">
        <v>1002516288</v>
      </c>
      <c r="C1069">
        <v>3</v>
      </c>
      <c r="D1069" t="s">
        <v>55</v>
      </c>
      <c r="E1069">
        <v>5</v>
      </c>
      <c r="F1069" t="s">
        <v>267</v>
      </c>
      <c r="G1069" t="s">
        <v>122</v>
      </c>
      <c r="H1069" t="s">
        <v>358</v>
      </c>
      <c r="I1069" t="s">
        <v>213</v>
      </c>
      <c r="J1069" t="s">
        <v>214</v>
      </c>
      <c r="K1069" t="s">
        <v>149</v>
      </c>
      <c r="L1069" t="s">
        <v>215</v>
      </c>
      <c r="M1069" t="s">
        <v>76</v>
      </c>
      <c r="N1069" t="s">
        <v>216</v>
      </c>
      <c r="O1069" s="57">
        <v>46243.361770833333</v>
      </c>
      <c r="P1069" s="57">
        <v>46244.883321759262</v>
      </c>
      <c r="Q1069">
        <v>69361698</v>
      </c>
      <c r="S1069">
        <v>152451212131</v>
      </c>
      <c r="T1069" t="s">
        <v>5957</v>
      </c>
      <c r="U1069" t="s">
        <v>5958</v>
      </c>
      <c r="V1069" t="s">
        <v>5959</v>
      </c>
      <c r="Z1069">
        <v>112.57840400000001</v>
      </c>
      <c r="AA1069">
        <v>-7.0550620000000004</v>
      </c>
      <c r="AB1069" t="s">
        <v>5960</v>
      </c>
      <c r="AC1069" t="s">
        <v>237</v>
      </c>
      <c r="AL1069" t="s">
        <v>218</v>
      </c>
      <c r="AM1069" t="s">
        <v>5961</v>
      </c>
      <c r="AN1069" t="s">
        <v>6</v>
      </c>
      <c r="AO1069" s="57">
        <v>46273.371516203704</v>
      </c>
      <c r="AP1069" s="57">
        <v>46244.333333333336</v>
      </c>
      <c r="AQ1069" t="s">
        <v>249</v>
      </c>
      <c r="AR1069" t="s">
        <v>219</v>
      </c>
      <c r="AS1069" t="s">
        <v>122</v>
      </c>
      <c r="AT1069" t="s">
        <v>231</v>
      </c>
      <c r="AU1069">
        <v>20260810</v>
      </c>
      <c r="AV1069" t="s">
        <v>222</v>
      </c>
      <c r="AW1069" t="s">
        <v>1056</v>
      </c>
      <c r="AX1069" t="s">
        <v>223</v>
      </c>
      <c r="BA1069" s="57">
        <v>46244.333333333336</v>
      </c>
      <c r="BB1069" t="s">
        <v>5961</v>
      </c>
      <c r="BC1069">
        <v>2026</v>
      </c>
      <c r="BD1069">
        <v>8</v>
      </c>
      <c r="BE1069">
        <v>10</v>
      </c>
      <c r="BF1069" s="6">
        <f t="shared" si="48"/>
        <v>46244</v>
      </c>
      <c r="BG1069">
        <f t="shared" si="49"/>
        <v>-0.33333333333575865</v>
      </c>
      <c r="BH1069" t="str">
        <f t="shared" si="50"/>
        <v>COMPLY</v>
      </c>
      <c r="BI1069" t="str">
        <f>VLOOKUP(H1069,Sheet2!$A$1:$B$270,2,FALSE)</f>
        <v>GRESIK</v>
      </c>
    </row>
    <row r="1070" spans="1:61">
      <c r="A1070">
        <v>1069</v>
      </c>
      <c r="B1070">
        <v>1002516440</v>
      </c>
      <c r="C1070">
        <v>3</v>
      </c>
      <c r="D1070" t="s">
        <v>49</v>
      </c>
      <c r="E1070">
        <v>4</v>
      </c>
      <c r="F1070" t="s">
        <v>253</v>
      </c>
      <c r="G1070" t="s">
        <v>256</v>
      </c>
      <c r="H1070" t="s">
        <v>911</v>
      </c>
      <c r="I1070" t="s">
        <v>213</v>
      </c>
      <c r="J1070" t="s">
        <v>214</v>
      </c>
      <c r="K1070" t="s">
        <v>149</v>
      </c>
      <c r="L1070" t="s">
        <v>215</v>
      </c>
      <c r="M1070" t="s">
        <v>582</v>
      </c>
      <c r="N1070" t="s">
        <v>216</v>
      </c>
      <c r="O1070" s="57">
        <v>46243.501354166663</v>
      </c>
      <c r="P1070" s="57">
        <v>46244.625023148146</v>
      </c>
      <c r="Q1070">
        <v>69361814</v>
      </c>
      <c r="S1070">
        <v>142206131248</v>
      </c>
      <c r="T1070" t="s">
        <v>5962</v>
      </c>
      <c r="U1070" t="s">
        <v>5963</v>
      </c>
      <c r="V1070" t="s">
        <v>5964</v>
      </c>
      <c r="Z1070">
        <v>109.110665135085</v>
      </c>
      <c r="AA1070">
        <v>-7.0349149655362702</v>
      </c>
      <c r="AB1070" t="s">
        <v>5965</v>
      </c>
      <c r="AC1070" t="s">
        <v>217</v>
      </c>
      <c r="AL1070" t="s">
        <v>218</v>
      </c>
      <c r="AM1070" t="s">
        <v>4521</v>
      </c>
      <c r="AN1070" t="s">
        <v>6</v>
      </c>
      <c r="AO1070" s="57">
        <v>46273.506828703707</v>
      </c>
      <c r="AP1070" s="57">
        <v>46244.333333333336</v>
      </c>
      <c r="AR1070" t="s">
        <v>14</v>
      </c>
      <c r="AS1070" t="s">
        <v>220</v>
      </c>
      <c r="AT1070" t="s">
        <v>231</v>
      </c>
      <c r="AV1070" t="s">
        <v>6919</v>
      </c>
      <c r="AW1070" t="s">
        <v>1061</v>
      </c>
      <c r="AX1070" t="s">
        <v>223</v>
      </c>
      <c r="BA1070" s="57">
        <v>46244.333333333336</v>
      </c>
      <c r="BB1070" t="s">
        <v>4521</v>
      </c>
      <c r="BF1070" s="6" t="e">
        <f t="shared" si="48"/>
        <v>#NUM!</v>
      </c>
      <c r="BG1070" t="e">
        <f t="shared" si="49"/>
        <v>#NUM!</v>
      </c>
      <c r="BH1070" t="e">
        <f t="shared" si="50"/>
        <v>#NUM!</v>
      </c>
      <c r="BI1070" t="e">
        <f>VLOOKUP(H1070,Sheet2!$A$1:$B$270,2,FALSE)</f>
        <v>#N/A</v>
      </c>
    </row>
    <row r="1071" spans="1:61">
      <c r="A1071">
        <v>1070</v>
      </c>
      <c r="B1071">
        <v>1002506648</v>
      </c>
      <c r="C1071">
        <v>3</v>
      </c>
      <c r="D1071" t="s">
        <v>45</v>
      </c>
      <c r="E1071">
        <v>5</v>
      </c>
      <c r="F1071" t="s">
        <v>211</v>
      </c>
      <c r="G1071" t="s">
        <v>112</v>
      </c>
      <c r="H1071" t="s">
        <v>269</v>
      </c>
      <c r="I1071" t="s">
        <v>213</v>
      </c>
      <c r="J1071" t="s">
        <v>214</v>
      </c>
      <c r="K1071" t="s">
        <v>149</v>
      </c>
      <c r="L1071" t="s">
        <v>215</v>
      </c>
      <c r="M1071" t="s">
        <v>76</v>
      </c>
      <c r="N1071" t="s">
        <v>216</v>
      </c>
      <c r="O1071" s="57">
        <v>46237.828425925924</v>
      </c>
      <c r="P1071" s="57">
        <v>46239.886643518519</v>
      </c>
      <c r="Q1071">
        <v>69357853</v>
      </c>
      <c r="S1071">
        <v>172601796773</v>
      </c>
      <c r="T1071" t="s">
        <v>3885</v>
      </c>
      <c r="U1071" t="s">
        <v>3886</v>
      </c>
      <c r="V1071" t="s">
        <v>3887</v>
      </c>
      <c r="Z1071">
        <v>116.136936274242</v>
      </c>
      <c r="AA1071">
        <v>-8.6075239768913701</v>
      </c>
      <c r="AB1071" t="s">
        <v>3888</v>
      </c>
      <c r="AC1071" t="s">
        <v>217</v>
      </c>
      <c r="AL1071" t="s">
        <v>218</v>
      </c>
      <c r="AM1071" t="s">
        <v>3889</v>
      </c>
      <c r="AN1071" t="s">
        <v>6</v>
      </c>
      <c r="AO1071" s="57">
        <v>46089.829675925925</v>
      </c>
      <c r="AP1071" s="57">
        <v>46239.625</v>
      </c>
      <c r="AR1071" t="s">
        <v>219</v>
      </c>
      <c r="AS1071" t="s">
        <v>220</v>
      </c>
      <c r="AT1071" t="s">
        <v>231</v>
      </c>
      <c r="AU1071">
        <v>20260805</v>
      </c>
      <c r="AV1071" t="s">
        <v>222</v>
      </c>
      <c r="AW1071" t="s">
        <v>1066</v>
      </c>
      <c r="AX1071" t="s">
        <v>223</v>
      </c>
      <c r="BA1071" s="57">
        <v>46239.625</v>
      </c>
      <c r="BB1071" t="s">
        <v>3889</v>
      </c>
      <c r="BC1071">
        <v>2026</v>
      </c>
      <c r="BD1071">
        <v>8</v>
      </c>
      <c r="BE1071">
        <v>5</v>
      </c>
      <c r="BF1071" s="6">
        <f t="shared" si="48"/>
        <v>46239</v>
      </c>
      <c r="BG1071">
        <f t="shared" si="49"/>
        <v>-0.625</v>
      </c>
      <c r="BH1071" t="str">
        <f t="shared" si="50"/>
        <v>COMPLY</v>
      </c>
      <c r="BI1071" t="str">
        <f>VLOOKUP(H1071,Sheet2!$A$1:$B$270,2,FALSE)</f>
        <v>MATARAM</v>
      </c>
    </row>
    <row r="1072" spans="1:61">
      <c r="A1072">
        <v>1071</v>
      </c>
      <c r="B1072">
        <v>1002513949</v>
      </c>
      <c r="C1072">
        <v>3</v>
      </c>
      <c r="D1072" t="s">
        <v>59</v>
      </c>
      <c r="E1072">
        <v>4</v>
      </c>
      <c r="F1072" t="s">
        <v>224</v>
      </c>
      <c r="G1072" t="s">
        <v>621</v>
      </c>
      <c r="H1072" t="s">
        <v>945</v>
      </c>
      <c r="I1072" t="s">
        <v>213</v>
      </c>
      <c r="J1072" t="s">
        <v>214</v>
      </c>
      <c r="K1072" t="s">
        <v>149</v>
      </c>
      <c r="L1072" t="s">
        <v>215</v>
      </c>
      <c r="M1072" t="s">
        <v>76</v>
      </c>
      <c r="N1072" t="s">
        <v>216</v>
      </c>
      <c r="O1072" s="57">
        <v>46241.411759259259</v>
      </c>
      <c r="P1072" s="57">
        <v>46241.615104166667</v>
      </c>
      <c r="Q1072">
        <v>69360505</v>
      </c>
      <c r="S1072">
        <v>143385101124</v>
      </c>
      <c r="T1072" t="s">
        <v>5016</v>
      </c>
      <c r="U1072" t="s">
        <v>5354</v>
      </c>
      <c r="V1072" t="s">
        <v>5966</v>
      </c>
      <c r="Z1072">
        <v>109.353478</v>
      </c>
      <c r="AA1072">
        <v>-7.6089570000000002</v>
      </c>
      <c r="AB1072" t="s">
        <v>5967</v>
      </c>
      <c r="AC1072" t="s">
        <v>237</v>
      </c>
      <c r="AL1072" t="s">
        <v>218</v>
      </c>
      <c r="AM1072" t="s">
        <v>5968</v>
      </c>
      <c r="AN1072" t="s">
        <v>6</v>
      </c>
      <c r="AO1072" s="57">
        <v>46211.413402777776</v>
      </c>
      <c r="AP1072" s="57">
        <v>46244.333333333336</v>
      </c>
      <c r="AR1072" t="s">
        <v>219</v>
      </c>
      <c r="AS1072" t="s">
        <v>641</v>
      </c>
      <c r="AT1072" t="s">
        <v>231</v>
      </c>
      <c r="AU1072">
        <v>20260807</v>
      </c>
      <c r="AV1072" t="s">
        <v>222</v>
      </c>
      <c r="AW1072" t="s">
        <v>1069</v>
      </c>
      <c r="AX1072" t="s">
        <v>223</v>
      </c>
      <c r="BA1072" s="57">
        <v>46244.333333333336</v>
      </c>
      <c r="BB1072" t="s">
        <v>5968</v>
      </c>
      <c r="BC1072">
        <v>2026</v>
      </c>
      <c r="BD1072">
        <v>8</v>
      </c>
      <c r="BE1072">
        <v>7</v>
      </c>
      <c r="BF1072" s="6">
        <f t="shared" si="48"/>
        <v>46241</v>
      </c>
      <c r="BG1072">
        <f t="shared" si="49"/>
        <v>-3.3333333333357587</v>
      </c>
      <c r="BH1072" t="str">
        <f t="shared" si="50"/>
        <v>COMPLY</v>
      </c>
      <c r="BI1072" t="e">
        <f>VLOOKUP(H1072,Sheet2!$A$1:$B$270,2,FALSE)</f>
        <v>#N/A</v>
      </c>
    </row>
    <row r="1073" spans="1:61">
      <c r="A1073">
        <v>1072</v>
      </c>
      <c r="B1073">
        <v>1002515666</v>
      </c>
      <c r="C1073">
        <v>3</v>
      </c>
      <c r="D1073" t="s">
        <v>55</v>
      </c>
      <c r="E1073">
        <v>5</v>
      </c>
      <c r="F1073" t="s">
        <v>267</v>
      </c>
      <c r="G1073" t="s">
        <v>122</v>
      </c>
      <c r="H1073" t="s">
        <v>350</v>
      </c>
      <c r="I1073" t="s">
        <v>213</v>
      </c>
      <c r="J1073" t="s">
        <v>214</v>
      </c>
      <c r="K1073" t="s">
        <v>149</v>
      </c>
      <c r="L1073" t="s">
        <v>215</v>
      </c>
      <c r="M1073" t="s">
        <v>76</v>
      </c>
      <c r="N1073" t="s">
        <v>216</v>
      </c>
      <c r="O1073" s="57">
        <v>46242.407592592594</v>
      </c>
      <c r="P1073" s="57">
        <v>46244.711527777778</v>
      </c>
      <c r="Q1073">
        <v>69361287</v>
      </c>
      <c r="S1073">
        <v>152443206921</v>
      </c>
      <c r="T1073" t="s">
        <v>5969</v>
      </c>
      <c r="U1073" t="s">
        <v>5789</v>
      </c>
      <c r="V1073" t="s">
        <v>5970</v>
      </c>
      <c r="Z1073">
        <v>112.424809</v>
      </c>
      <c r="AA1073">
        <v>-7.3290348999999999</v>
      </c>
      <c r="AB1073" t="s">
        <v>5971</v>
      </c>
      <c r="AC1073" t="s">
        <v>217</v>
      </c>
      <c r="AL1073" t="s">
        <v>218</v>
      </c>
      <c r="AM1073" t="s">
        <v>4542</v>
      </c>
      <c r="AN1073" t="s">
        <v>6</v>
      </c>
      <c r="AO1073" s="57">
        <v>46242.413252314815</v>
      </c>
      <c r="AP1073" s="57">
        <v>46244.333333333336</v>
      </c>
      <c r="AR1073" t="s">
        <v>219</v>
      </c>
      <c r="AS1073" t="s">
        <v>933</v>
      </c>
      <c r="AT1073" t="s">
        <v>231</v>
      </c>
      <c r="AU1073">
        <v>20260810</v>
      </c>
      <c r="AV1073" t="s">
        <v>222</v>
      </c>
      <c r="AW1073" t="s">
        <v>1056</v>
      </c>
      <c r="AX1073" t="s">
        <v>223</v>
      </c>
      <c r="BA1073" s="57">
        <v>46244.333333333336</v>
      </c>
      <c r="BB1073" t="s">
        <v>4542</v>
      </c>
      <c r="BC1073">
        <v>2026</v>
      </c>
      <c r="BD1073">
        <v>8</v>
      </c>
      <c r="BE1073">
        <v>10</v>
      </c>
      <c r="BF1073" s="6">
        <f t="shared" si="48"/>
        <v>46244</v>
      </c>
      <c r="BG1073">
        <f t="shared" si="49"/>
        <v>-0.33333333333575865</v>
      </c>
      <c r="BH1073" t="str">
        <f t="shared" si="50"/>
        <v>COMPLY</v>
      </c>
      <c r="BI1073" t="str">
        <f>VLOOKUP(H1073,Sheet2!$A$1:$B$270,2,FALSE)</f>
        <v>GRESIK</v>
      </c>
    </row>
    <row r="1074" spans="1:61">
      <c r="A1074">
        <v>1073</v>
      </c>
      <c r="B1074">
        <v>1002508546</v>
      </c>
      <c r="C1074">
        <v>3</v>
      </c>
      <c r="D1074" t="s">
        <v>38</v>
      </c>
      <c r="E1074">
        <v>5</v>
      </c>
      <c r="F1074" t="s">
        <v>90</v>
      </c>
      <c r="G1074" t="s">
        <v>90</v>
      </c>
      <c r="H1074" t="s">
        <v>421</v>
      </c>
      <c r="I1074" t="s">
        <v>213</v>
      </c>
      <c r="J1074" t="s">
        <v>214</v>
      </c>
      <c r="K1074" t="s">
        <v>149</v>
      </c>
      <c r="L1074" t="s">
        <v>215</v>
      </c>
      <c r="M1074" t="s">
        <v>76</v>
      </c>
      <c r="N1074" t="s">
        <v>216</v>
      </c>
      <c r="O1074" s="57">
        <v>46238.601354166669</v>
      </c>
      <c r="P1074" s="57">
        <v>46238.842233796298</v>
      </c>
      <c r="Q1074">
        <v>69358375</v>
      </c>
      <c r="S1074">
        <v>152610241459</v>
      </c>
      <c r="T1074" t="s">
        <v>3890</v>
      </c>
      <c r="U1074" t="s">
        <v>3891</v>
      </c>
      <c r="V1074" t="s">
        <v>3892</v>
      </c>
      <c r="Z1074">
        <v>112.0299472</v>
      </c>
      <c r="AA1074">
        <v>-7.8473625999999896</v>
      </c>
      <c r="AB1074" t="s">
        <v>3893</v>
      </c>
      <c r="AC1074" t="s">
        <v>217</v>
      </c>
      <c r="AL1074" t="s">
        <v>218</v>
      </c>
      <c r="AM1074" t="s">
        <v>3894</v>
      </c>
      <c r="AN1074" t="s">
        <v>6</v>
      </c>
      <c r="AO1074" s="57">
        <v>46120.611273148148</v>
      </c>
      <c r="AP1074" s="57">
        <v>46239.541666666664</v>
      </c>
      <c r="AR1074" t="s">
        <v>219</v>
      </c>
      <c r="AS1074" t="s">
        <v>220</v>
      </c>
      <c r="AT1074" t="s">
        <v>231</v>
      </c>
      <c r="AU1074">
        <v>20260804</v>
      </c>
      <c r="AV1074" t="s">
        <v>222</v>
      </c>
      <c r="AW1074" t="s">
        <v>1064</v>
      </c>
      <c r="AX1074" t="s">
        <v>223</v>
      </c>
      <c r="BA1074" s="57">
        <v>46239.541666666664</v>
      </c>
      <c r="BB1074" t="s">
        <v>3894</v>
      </c>
      <c r="BC1074">
        <v>2026</v>
      </c>
      <c r="BD1074">
        <v>8</v>
      </c>
      <c r="BE1074">
        <v>4</v>
      </c>
      <c r="BF1074" s="6">
        <f t="shared" si="48"/>
        <v>46238</v>
      </c>
      <c r="BG1074">
        <f t="shared" si="49"/>
        <v>-1.5416666666642413</v>
      </c>
      <c r="BH1074" t="str">
        <f t="shared" si="50"/>
        <v>COMPLY</v>
      </c>
      <c r="BI1074" t="str">
        <f>VLOOKUP(H1074,Sheet2!$A$1:$B$270,2,FALSE)</f>
        <v>KEDIRI</v>
      </c>
    </row>
    <row r="1075" spans="1:61">
      <c r="A1075">
        <v>1074</v>
      </c>
      <c r="B1075">
        <v>1002509018</v>
      </c>
      <c r="C1075">
        <v>3</v>
      </c>
      <c r="D1075" t="s">
        <v>59</v>
      </c>
      <c r="E1075">
        <v>4</v>
      </c>
      <c r="F1075" t="s">
        <v>573</v>
      </c>
      <c r="G1075" t="s">
        <v>623</v>
      </c>
      <c r="H1075" t="s">
        <v>624</v>
      </c>
      <c r="I1075" t="s">
        <v>213</v>
      </c>
      <c r="J1075" t="s">
        <v>214</v>
      </c>
      <c r="K1075" t="s">
        <v>149</v>
      </c>
      <c r="L1075" t="s">
        <v>215</v>
      </c>
      <c r="M1075" t="s">
        <v>76</v>
      </c>
      <c r="N1075" t="s">
        <v>216</v>
      </c>
      <c r="O1075" s="57">
        <v>46238.659675925926</v>
      </c>
      <c r="P1075" s="57">
        <v>46239.772685185184</v>
      </c>
      <c r="Q1075">
        <v>69358509</v>
      </c>
      <c r="S1075">
        <v>146130138387</v>
      </c>
      <c r="T1075" t="s">
        <v>3895</v>
      </c>
      <c r="U1075" t="s">
        <v>3896</v>
      </c>
      <c r="V1075" t="s">
        <v>3897</v>
      </c>
      <c r="Z1075">
        <v>110.399337</v>
      </c>
      <c r="AA1075">
        <v>-7.7344949999999999</v>
      </c>
      <c r="AB1075" t="s">
        <v>3898</v>
      </c>
      <c r="AC1075" t="s">
        <v>237</v>
      </c>
      <c r="AL1075" t="s">
        <v>218</v>
      </c>
      <c r="AM1075" t="s">
        <v>3158</v>
      </c>
      <c r="AN1075" t="s">
        <v>6</v>
      </c>
      <c r="AO1075" s="57">
        <v>46120.663356481484</v>
      </c>
      <c r="AP1075" s="57">
        <v>46240.333333333336</v>
      </c>
      <c r="AR1075" t="s">
        <v>219</v>
      </c>
      <c r="AS1075" t="s">
        <v>625</v>
      </c>
      <c r="AT1075" t="s">
        <v>231</v>
      </c>
      <c r="AU1075">
        <v>20260805</v>
      </c>
      <c r="AV1075" t="s">
        <v>222</v>
      </c>
      <c r="AW1075" t="s">
        <v>1044</v>
      </c>
      <c r="AX1075" t="s">
        <v>223</v>
      </c>
      <c r="BA1075" s="57">
        <v>46240.333333333336</v>
      </c>
      <c r="BB1075" t="s">
        <v>3158</v>
      </c>
      <c r="BC1075">
        <v>2026</v>
      </c>
      <c r="BD1075">
        <v>8</v>
      </c>
      <c r="BE1075">
        <v>5</v>
      </c>
      <c r="BF1075" s="6">
        <f t="shared" si="48"/>
        <v>46239</v>
      </c>
      <c r="BG1075">
        <f t="shared" si="49"/>
        <v>-1.3333333333357587</v>
      </c>
      <c r="BH1075" t="str">
        <f t="shared" si="50"/>
        <v>COMPLY</v>
      </c>
      <c r="BI1075" t="e">
        <f>VLOOKUP(H1075,Sheet2!$A$1:$B$270,2,FALSE)</f>
        <v>#N/A</v>
      </c>
    </row>
    <row r="1076" spans="1:61">
      <c r="A1076">
        <v>1075</v>
      </c>
      <c r="B1076">
        <v>1002506125</v>
      </c>
      <c r="C1076">
        <v>3</v>
      </c>
      <c r="D1076" t="s">
        <v>42</v>
      </c>
      <c r="E1076">
        <v>5</v>
      </c>
      <c r="F1076" t="s">
        <v>233</v>
      </c>
      <c r="G1076" t="s">
        <v>101</v>
      </c>
      <c r="H1076" t="s">
        <v>392</v>
      </c>
      <c r="I1076" t="s">
        <v>213</v>
      </c>
      <c r="J1076" t="s">
        <v>214</v>
      </c>
      <c r="K1076" t="s">
        <v>149</v>
      </c>
      <c r="M1076" t="s">
        <v>559</v>
      </c>
      <c r="N1076" t="s">
        <v>216</v>
      </c>
      <c r="O1076" s="57">
        <v>46237.568252314813</v>
      </c>
      <c r="P1076" s="57">
        <v>46237.702268518522</v>
      </c>
      <c r="Q1076">
        <v>69357539</v>
      </c>
      <c r="R1076">
        <v>3135910041</v>
      </c>
      <c r="S1076">
        <v>152317261463</v>
      </c>
      <c r="T1076" t="s">
        <v>1053</v>
      </c>
      <c r="U1076" t="s">
        <v>2662</v>
      </c>
      <c r="Z1076">
        <v>112.73104910000001</v>
      </c>
      <c r="AA1076">
        <v>-7.3949324000000001</v>
      </c>
      <c r="AB1076" t="s">
        <v>1054</v>
      </c>
      <c r="AC1076" t="s">
        <v>293</v>
      </c>
      <c r="AO1076" s="57">
        <v>46089.569618055553</v>
      </c>
      <c r="AR1076" t="s">
        <v>6</v>
      </c>
      <c r="AS1076" t="s">
        <v>669</v>
      </c>
      <c r="AT1076" t="s">
        <v>231</v>
      </c>
      <c r="AV1076" t="s">
        <v>1157</v>
      </c>
      <c r="AW1076" t="s">
        <v>964</v>
      </c>
      <c r="AX1076" t="s">
        <v>223</v>
      </c>
      <c r="BF1076" s="6" t="e">
        <f t="shared" si="48"/>
        <v>#NUM!</v>
      </c>
      <c r="BG1076" t="e">
        <f t="shared" si="49"/>
        <v>#NUM!</v>
      </c>
      <c r="BH1076" t="e">
        <f t="shared" si="50"/>
        <v>#NUM!</v>
      </c>
      <c r="BI1076" t="str">
        <f>VLOOKUP(H1076,Sheet2!$A$1:$B$270,2,FALSE)</f>
        <v>SIDOARJO</v>
      </c>
    </row>
    <row r="1077" spans="1:61">
      <c r="A1077">
        <v>1076</v>
      </c>
      <c r="B1077">
        <v>1002513451</v>
      </c>
      <c r="C1077">
        <v>3</v>
      </c>
      <c r="D1077" t="s">
        <v>38</v>
      </c>
      <c r="E1077">
        <v>5</v>
      </c>
      <c r="F1077" t="s">
        <v>90</v>
      </c>
      <c r="G1077" t="s">
        <v>98</v>
      </c>
      <c r="H1077" t="s">
        <v>303</v>
      </c>
      <c r="I1077" t="s">
        <v>213</v>
      </c>
      <c r="J1077" t="s">
        <v>214</v>
      </c>
      <c r="K1077" t="s">
        <v>149</v>
      </c>
      <c r="L1077" t="s">
        <v>215</v>
      </c>
      <c r="M1077" t="s">
        <v>76</v>
      </c>
      <c r="N1077" t="s">
        <v>216</v>
      </c>
      <c r="O1077" s="57">
        <v>46240.778437499997</v>
      </c>
      <c r="P1077" s="57">
        <v>46242.262094907404</v>
      </c>
      <c r="Q1077">
        <v>69360333</v>
      </c>
      <c r="S1077">
        <v>152606246392</v>
      </c>
      <c r="T1077" t="s">
        <v>3899</v>
      </c>
      <c r="U1077" t="s">
        <v>3900</v>
      </c>
      <c r="V1077" t="s">
        <v>3901</v>
      </c>
      <c r="Z1077">
        <v>111.88695144232599</v>
      </c>
      <c r="AA1077">
        <v>-8.0530011151930907</v>
      </c>
      <c r="AB1077" t="s">
        <v>3902</v>
      </c>
      <c r="AC1077" t="s">
        <v>237</v>
      </c>
      <c r="AL1077" t="s">
        <v>218</v>
      </c>
      <c r="AM1077" t="s">
        <v>3809</v>
      </c>
      <c r="AN1077" t="s">
        <v>6</v>
      </c>
      <c r="AO1077" s="57">
        <v>46181.788773148146</v>
      </c>
      <c r="AP1077" s="57">
        <v>46241.625</v>
      </c>
      <c r="AR1077" t="s">
        <v>219</v>
      </c>
      <c r="AS1077" t="s">
        <v>98</v>
      </c>
      <c r="AT1077" t="s">
        <v>231</v>
      </c>
      <c r="AU1077">
        <v>20260808</v>
      </c>
      <c r="AV1077" t="s">
        <v>222</v>
      </c>
      <c r="AW1077" t="s">
        <v>1056</v>
      </c>
      <c r="AX1077" t="s">
        <v>223</v>
      </c>
      <c r="BA1077" s="57">
        <v>46241.625</v>
      </c>
      <c r="BB1077" t="s">
        <v>3809</v>
      </c>
      <c r="BC1077">
        <v>2026</v>
      </c>
      <c r="BD1077">
        <v>8</v>
      </c>
      <c r="BE1077">
        <v>8</v>
      </c>
      <c r="BF1077" s="6">
        <f t="shared" si="48"/>
        <v>46242</v>
      </c>
      <c r="BG1077">
        <f t="shared" si="49"/>
        <v>0.375</v>
      </c>
      <c r="BH1077" t="str">
        <f t="shared" si="50"/>
        <v>COMPLY</v>
      </c>
      <c r="BI1077" t="str">
        <f>VLOOKUP(H1077,Sheet2!$A$1:$B$270,2,FALSE)</f>
        <v>BLITAR</v>
      </c>
    </row>
    <row r="1078" spans="1:61">
      <c r="A1078">
        <v>1077</v>
      </c>
      <c r="B1078">
        <v>1002511392</v>
      </c>
      <c r="C1078">
        <v>3</v>
      </c>
      <c r="D1078" t="s">
        <v>38</v>
      </c>
      <c r="E1078">
        <v>5</v>
      </c>
      <c r="F1078" t="s">
        <v>251</v>
      </c>
      <c r="G1078" t="s">
        <v>91</v>
      </c>
      <c r="H1078" t="s">
        <v>415</v>
      </c>
      <c r="I1078" t="s">
        <v>213</v>
      </c>
      <c r="J1078" t="s">
        <v>214</v>
      </c>
      <c r="K1078" t="s">
        <v>149</v>
      </c>
      <c r="L1078" t="s">
        <v>215</v>
      </c>
      <c r="M1078" t="s">
        <v>76</v>
      </c>
      <c r="N1078" t="s">
        <v>216</v>
      </c>
      <c r="O1078" s="57">
        <v>46240.299953703703</v>
      </c>
      <c r="P1078" s="57">
        <v>46240.846400462964</v>
      </c>
      <c r="Q1078">
        <v>69359503</v>
      </c>
      <c r="S1078">
        <v>152701227181</v>
      </c>
      <c r="T1078" t="s">
        <v>2343</v>
      </c>
      <c r="U1078" t="s">
        <v>2344</v>
      </c>
      <c r="V1078" t="s">
        <v>3903</v>
      </c>
      <c r="Z1078">
        <v>112.63413382549901</v>
      </c>
      <c r="AA1078">
        <v>-7.9692785021603401</v>
      </c>
      <c r="AB1078" t="s">
        <v>3904</v>
      </c>
      <c r="AC1078" t="s">
        <v>237</v>
      </c>
      <c r="AL1078" t="s">
        <v>218</v>
      </c>
      <c r="AM1078" t="s">
        <v>3905</v>
      </c>
      <c r="AN1078" t="s">
        <v>6</v>
      </c>
      <c r="AO1078" s="57">
        <v>46181.309328703705</v>
      </c>
      <c r="AP1078" s="57">
        <v>46241.333333333336</v>
      </c>
      <c r="AR1078" t="s">
        <v>219</v>
      </c>
      <c r="AS1078" t="s">
        <v>251</v>
      </c>
      <c r="AT1078" t="s">
        <v>231</v>
      </c>
      <c r="AU1078">
        <v>20260806</v>
      </c>
      <c r="AV1078" t="s">
        <v>222</v>
      </c>
      <c r="AW1078" t="s">
        <v>1067</v>
      </c>
      <c r="AX1078" t="s">
        <v>223</v>
      </c>
      <c r="BA1078" s="57">
        <v>46241.333333333336</v>
      </c>
      <c r="BB1078" t="s">
        <v>3905</v>
      </c>
      <c r="BC1078">
        <v>2026</v>
      </c>
      <c r="BD1078">
        <v>8</v>
      </c>
      <c r="BE1078">
        <v>6</v>
      </c>
      <c r="BF1078" s="6">
        <f t="shared" si="48"/>
        <v>46240</v>
      </c>
      <c r="BG1078">
        <f t="shared" si="49"/>
        <v>-1.3333333333357587</v>
      </c>
      <c r="BH1078" t="str">
        <f t="shared" si="50"/>
        <v>COMPLY</v>
      </c>
      <c r="BI1078" t="str">
        <f>VLOOKUP(H1078,Sheet2!$A$1:$B$270,2,FALSE)</f>
        <v>MALANG</v>
      </c>
    </row>
    <row r="1079" spans="1:61">
      <c r="A1079">
        <v>1078</v>
      </c>
      <c r="B1079">
        <v>1002514010</v>
      </c>
      <c r="C1079">
        <v>3</v>
      </c>
      <c r="D1079" t="s">
        <v>51</v>
      </c>
      <c r="E1079">
        <v>4</v>
      </c>
      <c r="F1079" t="s">
        <v>275</v>
      </c>
      <c r="G1079" t="s">
        <v>275</v>
      </c>
      <c r="H1079" t="s">
        <v>987</v>
      </c>
      <c r="I1079" t="s">
        <v>213</v>
      </c>
      <c r="J1079" t="s">
        <v>214</v>
      </c>
      <c r="K1079" t="s">
        <v>149</v>
      </c>
      <c r="L1079" t="s">
        <v>215</v>
      </c>
      <c r="M1079" t="s">
        <v>971</v>
      </c>
      <c r="N1079" t="s">
        <v>216</v>
      </c>
      <c r="O1079" s="57">
        <v>46241.420810185184</v>
      </c>
      <c r="P1079" s="57">
        <v>46244.425092592595</v>
      </c>
      <c r="Q1079">
        <v>69360504</v>
      </c>
      <c r="S1079">
        <v>142401145992</v>
      </c>
      <c r="T1079" t="s">
        <v>5972</v>
      </c>
      <c r="U1079" t="s">
        <v>5973</v>
      </c>
      <c r="V1079" t="s">
        <v>5974</v>
      </c>
      <c r="Z1079">
        <v>110.897185207616</v>
      </c>
      <c r="AA1079">
        <v>-6.7436210606213001</v>
      </c>
      <c r="AB1079" t="s">
        <v>5975</v>
      </c>
      <c r="AC1079" t="s">
        <v>1113</v>
      </c>
      <c r="AL1079" t="s">
        <v>218</v>
      </c>
      <c r="AM1079" t="s">
        <v>5976</v>
      </c>
      <c r="AN1079" t="s">
        <v>6</v>
      </c>
      <c r="AO1079" s="57">
        <v>46211.423703703702</v>
      </c>
      <c r="AP1079" s="57">
        <v>46242.333333333336</v>
      </c>
      <c r="AQ1079" t="s">
        <v>930</v>
      </c>
      <c r="AR1079" t="s">
        <v>12</v>
      </c>
      <c r="AS1079" t="s">
        <v>220</v>
      </c>
      <c r="AT1079" t="s">
        <v>231</v>
      </c>
      <c r="AV1079" t="s">
        <v>950</v>
      </c>
      <c r="AW1079" t="s">
        <v>5977</v>
      </c>
      <c r="AX1079" t="s">
        <v>223</v>
      </c>
      <c r="BA1079" s="57">
        <v>46242.333333333336</v>
      </c>
      <c r="BB1079" t="s">
        <v>5976</v>
      </c>
      <c r="BF1079" s="6" t="e">
        <f t="shared" si="48"/>
        <v>#NUM!</v>
      </c>
      <c r="BG1079" t="e">
        <f t="shared" si="49"/>
        <v>#NUM!</v>
      </c>
      <c r="BH1079" t="e">
        <f t="shared" si="50"/>
        <v>#NUM!</v>
      </c>
      <c r="BI1079" t="e">
        <f>VLOOKUP(H1079,Sheet2!$A$1:$B$270,2,FALSE)</f>
        <v>#N/A</v>
      </c>
    </row>
    <row r="1080" spans="1:61">
      <c r="A1080">
        <v>1079</v>
      </c>
      <c r="B1080">
        <v>1002514402</v>
      </c>
      <c r="C1080">
        <v>3</v>
      </c>
      <c r="D1080" t="s">
        <v>59</v>
      </c>
      <c r="E1080">
        <v>4</v>
      </c>
      <c r="F1080" t="s">
        <v>573</v>
      </c>
      <c r="G1080" t="s">
        <v>623</v>
      </c>
      <c r="H1080" t="s">
        <v>624</v>
      </c>
      <c r="I1080" t="s">
        <v>213</v>
      </c>
      <c r="J1080" t="s">
        <v>214</v>
      </c>
      <c r="K1080" t="s">
        <v>149</v>
      </c>
      <c r="L1080" t="s">
        <v>215</v>
      </c>
      <c r="M1080" t="s">
        <v>971</v>
      </c>
      <c r="N1080" t="s">
        <v>216</v>
      </c>
      <c r="O1080" s="57">
        <v>46241.488842592589</v>
      </c>
      <c r="P1080" s="57">
        <v>46244.490648148145</v>
      </c>
      <c r="Q1080">
        <v>69360675</v>
      </c>
      <c r="S1080">
        <v>146130138396</v>
      </c>
      <c r="T1080" t="s">
        <v>5978</v>
      </c>
      <c r="U1080" t="s">
        <v>5183</v>
      </c>
      <c r="V1080" t="s">
        <v>5979</v>
      </c>
      <c r="Z1080">
        <v>110.38864700000001</v>
      </c>
      <c r="AA1080">
        <v>-7.7112689999999997</v>
      </c>
      <c r="AB1080" t="s">
        <v>5980</v>
      </c>
      <c r="AC1080" t="s">
        <v>237</v>
      </c>
      <c r="AL1080" t="s">
        <v>218</v>
      </c>
      <c r="AM1080" t="s">
        <v>5981</v>
      </c>
      <c r="AN1080" t="s">
        <v>6</v>
      </c>
      <c r="AO1080" s="57">
        <v>46211.496574074074</v>
      </c>
      <c r="AP1080" s="57">
        <v>46242.333333333336</v>
      </c>
      <c r="AQ1080" t="s">
        <v>570</v>
      </c>
      <c r="AR1080" t="s">
        <v>12</v>
      </c>
      <c r="AS1080" t="s">
        <v>625</v>
      </c>
      <c r="AT1080" t="s">
        <v>231</v>
      </c>
      <c r="AV1080" t="s">
        <v>950</v>
      </c>
      <c r="AW1080" t="s">
        <v>1060</v>
      </c>
      <c r="AX1080" t="s">
        <v>223</v>
      </c>
      <c r="BA1080" s="57">
        <v>46242.333333333336</v>
      </c>
      <c r="BB1080" t="s">
        <v>5981</v>
      </c>
      <c r="BF1080" s="6" t="e">
        <f t="shared" si="48"/>
        <v>#NUM!</v>
      </c>
      <c r="BG1080" t="e">
        <f t="shared" si="49"/>
        <v>#NUM!</v>
      </c>
      <c r="BH1080" t="e">
        <f t="shared" si="50"/>
        <v>#NUM!</v>
      </c>
      <c r="BI1080" t="e">
        <f>VLOOKUP(H1080,Sheet2!$A$1:$B$270,2,FALSE)</f>
        <v>#N/A</v>
      </c>
    </row>
    <row r="1081" spans="1:61">
      <c r="A1081">
        <v>1080</v>
      </c>
      <c r="B1081">
        <v>1002518643</v>
      </c>
      <c r="C1081">
        <v>3</v>
      </c>
      <c r="D1081" t="s">
        <v>59</v>
      </c>
      <c r="E1081">
        <v>4</v>
      </c>
      <c r="F1081" t="s">
        <v>573</v>
      </c>
      <c r="G1081" t="s">
        <v>623</v>
      </c>
      <c r="H1081" t="s">
        <v>974</v>
      </c>
      <c r="I1081" t="s">
        <v>213</v>
      </c>
      <c r="J1081" t="s">
        <v>214</v>
      </c>
      <c r="K1081" t="s">
        <v>149</v>
      </c>
      <c r="M1081" t="s">
        <v>279</v>
      </c>
      <c r="N1081" t="s">
        <v>216</v>
      </c>
      <c r="O1081" s="57">
        <v>46244.744085648148</v>
      </c>
      <c r="P1081" s="57">
        <v>46245.109224537038</v>
      </c>
      <c r="Q1081">
        <v>69361092</v>
      </c>
      <c r="S1081">
        <v>146113146999</v>
      </c>
      <c r="T1081" t="s">
        <v>5273</v>
      </c>
      <c r="U1081" t="s">
        <v>6920</v>
      </c>
      <c r="V1081" t="s">
        <v>6921</v>
      </c>
      <c r="Z1081">
        <v>110.37690000000001</v>
      </c>
      <c r="AA1081">
        <v>-7.7809999999999997</v>
      </c>
      <c r="AB1081" t="s">
        <v>5276</v>
      </c>
      <c r="AC1081" t="s">
        <v>292</v>
      </c>
      <c r="AL1081" t="s">
        <v>218</v>
      </c>
      <c r="AM1081" t="s">
        <v>6922</v>
      </c>
      <c r="AN1081" t="s">
        <v>6</v>
      </c>
      <c r="AO1081" s="57">
        <v>46303.746493055558</v>
      </c>
      <c r="AR1081" t="s">
        <v>654</v>
      </c>
      <c r="AS1081" t="s">
        <v>220</v>
      </c>
      <c r="AT1081" t="s">
        <v>231</v>
      </c>
      <c r="AV1081" t="s">
        <v>6923</v>
      </c>
      <c r="AW1081" t="s">
        <v>566</v>
      </c>
      <c r="AX1081" t="s">
        <v>223</v>
      </c>
      <c r="BA1081" s="57">
        <v>46244.291666666664</v>
      </c>
      <c r="BB1081" t="s">
        <v>6922</v>
      </c>
      <c r="BF1081" s="6" t="e">
        <f t="shared" si="48"/>
        <v>#NUM!</v>
      </c>
      <c r="BG1081" t="e">
        <f t="shared" si="49"/>
        <v>#NUM!</v>
      </c>
      <c r="BH1081" t="e">
        <f t="shared" si="50"/>
        <v>#NUM!</v>
      </c>
      <c r="BI1081" t="e">
        <f>VLOOKUP(H1081,Sheet2!$A$1:$B$270,2,FALSE)</f>
        <v>#N/A</v>
      </c>
    </row>
    <row r="1082" spans="1:61">
      <c r="A1082">
        <v>1081</v>
      </c>
      <c r="B1082">
        <v>1002516468</v>
      </c>
      <c r="C1082">
        <v>3</v>
      </c>
      <c r="D1082" t="s">
        <v>38</v>
      </c>
      <c r="E1082">
        <v>5</v>
      </c>
      <c r="F1082" t="s">
        <v>251</v>
      </c>
      <c r="G1082" t="s">
        <v>87</v>
      </c>
      <c r="H1082" t="s">
        <v>364</v>
      </c>
      <c r="I1082" t="s">
        <v>213</v>
      </c>
      <c r="J1082" t="s">
        <v>214</v>
      </c>
      <c r="K1082" t="s">
        <v>149</v>
      </c>
      <c r="L1082" t="s">
        <v>215</v>
      </c>
      <c r="M1082" t="s">
        <v>288</v>
      </c>
      <c r="N1082" t="s">
        <v>216</v>
      </c>
      <c r="O1082" s="57">
        <v>46243.53052083333</v>
      </c>
      <c r="P1082" s="57">
        <v>46244.454756944448</v>
      </c>
      <c r="Q1082">
        <v>69361856</v>
      </c>
      <c r="S1082">
        <v>152707239217</v>
      </c>
      <c r="T1082" t="s">
        <v>5982</v>
      </c>
      <c r="U1082" t="s">
        <v>5983</v>
      </c>
      <c r="V1082" t="s">
        <v>5984</v>
      </c>
      <c r="Z1082">
        <v>112.5392576</v>
      </c>
      <c r="AA1082">
        <v>-7.9115114000000002</v>
      </c>
      <c r="AB1082" t="s">
        <v>5985</v>
      </c>
      <c r="AC1082" t="s">
        <v>237</v>
      </c>
      <c r="AL1082" t="s">
        <v>218</v>
      </c>
      <c r="AM1082" t="s">
        <v>5986</v>
      </c>
      <c r="AN1082" t="s">
        <v>6</v>
      </c>
      <c r="AO1082" s="57">
        <v>46273.549039351848</v>
      </c>
      <c r="AP1082" s="57">
        <v>46244.541666666664</v>
      </c>
      <c r="AR1082" t="s">
        <v>241</v>
      </c>
      <c r="AS1082" t="s">
        <v>87</v>
      </c>
      <c r="AT1082" t="s">
        <v>231</v>
      </c>
      <c r="AV1082" t="s">
        <v>932</v>
      </c>
      <c r="AW1082" t="s">
        <v>1056</v>
      </c>
      <c r="AX1082" t="s">
        <v>223</v>
      </c>
      <c r="BA1082" s="57">
        <v>46244.541666666664</v>
      </c>
      <c r="BB1082" t="s">
        <v>5986</v>
      </c>
      <c r="BF1082" s="6" t="e">
        <f t="shared" si="48"/>
        <v>#NUM!</v>
      </c>
      <c r="BG1082" t="e">
        <f t="shared" si="49"/>
        <v>#NUM!</v>
      </c>
      <c r="BH1082" t="e">
        <f t="shared" si="50"/>
        <v>#NUM!</v>
      </c>
      <c r="BI1082" t="str">
        <f>VLOOKUP(H1082,Sheet2!$A$1:$B$270,2,FALSE)</f>
        <v>BATU</v>
      </c>
    </row>
    <row r="1083" spans="1:61">
      <c r="A1083">
        <v>1082</v>
      </c>
      <c r="B1083">
        <v>1002506114</v>
      </c>
      <c r="C1083">
        <v>3</v>
      </c>
      <c r="D1083" t="s">
        <v>59</v>
      </c>
      <c r="E1083">
        <v>4</v>
      </c>
      <c r="F1083" t="s">
        <v>573</v>
      </c>
      <c r="G1083" t="s">
        <v>1046</v>
      </c>
      <c r="H1083" t="s">
        <v>1047</v>
      </c>
      <c r="I1083" t="s">
        <v>213</v>
      </c>
      <c r="J1083" t="s">
        <v>214</v>
      </c>
      <c r="K1083" t="s">
        <v>149</v>
      </c>
      <c r="M1083" t="s">
        <v>559</v>
      </c>
      <c r="N1083" t="s">
        <v>216</v>
      </c>
      <c r="O1083" s="57">
        <v>46237.565509259257</v>
      </c>
      <c r="P1083" s="57">
        <v>46238.480115740742</v>
      </c>
      <c r="Q1083">
        <v>69357518</v>
      </c>
      <c r="S1083">
        <v>143135115014</v>
      </c>
      <c r="T1083" t="s">
        <v>1093</v>
      </c>
      <c r="Z1083">
        <v>110.550892668388</v>
      </c>
      <c r="AA1083">
        <v>-8.1311061982196406</v>
      </c>
      <c r="AB1083" t="s">
        <v>3906</v>
      </c>
      <c r="AC1083" t="s">
        <v>293</v>
      </c>
      <c r="AO1083" s="57">
        <v>46089.569618055553</v>
      </c>
      <c r="AR1083" t="s">
        <v>6</v>
      </c>
      <c r="AS1083" t="s">
        <v>1048</v>
      </c>
      <c r="AT1083" t="s">
        <v>231</v>
      </c>
      <c r="AV1083" t="s">
        <v>3907</v>
      </c>
      <c r="AW1083" t="s">
        <v>566</v>
      </c>
      <c r="AX1083" t="s">
        <v>223</v>
      </c>
      <c r="BF1083" s="6" t="e">
        <f t="shared" si="48"/>
        <v>#NUM!</v>
      </c>
      <c r="BG1083" t="e">
        <f t="shared" si="49"/>
        <v>#NUM!</v>
      </c>
      <c r="BH1083" t="e">
        <f t="shared" si="50"/>
        <v>#NUM!</v>
      </c>
      <c r="BI1083" t="e">
        <f>VLOOKUP(H1083,Sheet2!$A$1:$B$270,2,FALSE)</f>
        <v>#N/A</v>
      </c>
    </row>
    <row r="1084" spans="1:61">
      <c r="A1084">
        <v>1083</v>
      </c>
      <c r="B1084">
        <v>1002511892</v>
      </c>
      <c r="C1084">
        <v>3</v>
      </c>
      <c r="D1084" t="s">
        <v>38</v>
      </c>
      <c r="E1084">
        <v>5</v>
      </c>
      <c r="F1084" t="s">
        <v>92</v>
      </c>
      <c r="G1084" t="s">
        <v>94</v>
      </c>
      <c r="H1084" t="s">
        <v>478</v>
      </c>
      <c r="I1084" t="s">
        <v>213</v>
      </c>
      <c r="J1084" t="s">
        <v>214</v>
      </c>
      <c r="K1084" t="s">
        <v>149</v>
      </c>
      <c r="L1084" t="s">
        <v>215</v>
      </c>
      <c r="M1084" t="s">
        <v>76</v>
      </c>
      <c r="N1084" t="s">
        <v>216</v>
      </c>
      <c r="O1084" s="57">
        <v>46240.4534375</v>
      </c>
      <c r="P1084" s="57">
        <v>46241.702233796299</v>
      </c>
      <c r="Q1084">
        <v>69359761</v>
      </c>
      <c r="S1084">
        <v>152634208061</v>
      </c>
      <c r="T1084" t="s">
        <v>3908</v>
      </c>
      <c r="U1084" t="s">
        <v>3909</v>
      </c>
      <c r="V1084" t="s">
        <v>3910</v>
      </c>
      <c r="Z1084">
        <v>111.338809724364</v>
      </c>
      <c r="AA1084">
        <v>-7.3958621855318603</v>
      </c>
      <c r="AB1084" t="s">
        <v>3911</v>
      </c>
      <c r="AC1084" t="s">
        <v>237</v>
      </c>
      <c r="AL1084" t="s">
        <v>218</v>
      </c>
      <c r="AM1084" t="s">
        <v>2421</v>
      </c>
      <c r="AN1084" t="s">
        <v>6</v>
      </c>
      <c r="AO1084" s="57">
        <v>46181.455231481479</v>
      </c>
      <c r="AP1084" s="57">
        <v>46241.333333333336</v>
      </c>
      <c r="AR1084" t="s">
        <v>219</v>
      </c>
      <c r="AS1084" t="s">
        <v>220</v>
      </c>
      <c r="AT1084" t="s">
        <v>231</v>
      </c>
      <c r="AU1084">
        <v>20260807</v>
      </c>
      <c r="AV1084" t="s">
        <v>222</v>
      </c>
      <c r="AW1084" t="s">
        <v>1056</v>
      </c>
      <c r="AX1084" t="s">
        <v>223</v>
      </c>
      <c r="BA1084" s="57">
        <v>46241.333333333336</v>
      </c>
      <c r="BB1084" t="s">
        <v>2421</v>
      </c>
      <c r="BC1084">
        <v>2026</v>
      </c>
      <c r="BD1084">
        <v>8</v>
      </c>
      <c r="BE1084">
        <v>7</v>
      </c>
      <c r="BF1084" s="6">
        <f t="shared" si="48"/>
        <v>46241</v>
      </c>
      <c r="BG1084">
        <f t="shared" si="49"/>
        <v>-0.33333333333575865</v>
      </c>
      <c r="BH1084" t="str">
        <f t="shared" si="50"/>
        <v>COMPLY</v>
      </c>
      <c r="BI1084" t="str">
        <f>VLOOKUP(H1084,Sheet2!$A$1:$B$270,2,FALSE)</f>
        <v>MADIUN</v>
      </c>
    </row>
    <row r="1085" spans="1:61">
      <c r="A1085">
        <v>1084</v>
      </c>
      <c r="B1085">
        <v>1002509826</v>
      </c>
      <c r="C1085">
        <v>3</v>
      </c>
      <c r="D1085" t="s">
        <v>34</v>
      </c>
      <c r="E1085">
        <v>5</v>
      </c>
      <c r="F1085" t="s">
        <v>580</v>
      </c>
      <c r="G1085" t="s">
        <v>84</v>
      </c>
      <c r="H1085" t="s">
        <v>254</v>
      </c>
      <c r="I1085" t="s">
        <v>213</v>
      </c>
      <c r="J1085" t="s">
        <v>214</v>
      </c>
      <c r="K1085" t="s">
        <v>149</v>
      </c>
      <c r="L1085" t="s">
        <v>215</v>
      </c>
      <c r="M1085" t="s">
        <v>76</v>
      </c>
      <c r="N1085" t="s">
        <v>216</v>
      </c>
      <c r="O1085" s="57">
        <v>46239.407604166663</v>
      </c>
      <c r="P1085" s="57">
        <v>46240.565717592595</v>
      </c>
      <c r="Q1085">
        <v>69358843</v>
      </c>
      <c r="S1085">
        <v>172425707971</v>
      </c>
      <c r="T1085" t="s">
        <v>3912</v>
      </c>
      <c r="U1085" t="s">
        <v>3913</v>
      </c>
      <c r="V1085" t="s">
        <v>3914</v>
      </c>
      <c r="Z1085">
        <v>114.77651419999999</v>
      </c>
      <c r="AA1085">
        <v>-8.1833846000000001</v>
      </c>
      <c r="AB1085" t="s">
        <v>3915</v>
      </c>
      <c r="AC1085" t="s">
        <v>217</v>
      </c>
      <c r="AL1085" t="s">
        <v>218</v>
      </c>
      <c r="AM1085" t="s">
        <v>1873</v>
      </c>
      <c r="AN1085" t="s">
        <v>6</v>
      </c>
      <c r="AO1085" s="57">
        <v>46150.413344907407</v>
      </c>
      <c r="AP1085" s="57">
        <v>46240.333333333336</v>
      </c>
      <c r="AR1085" t="s">
        <v>219</v>
      </c>
      <c r="AS1085" t="s">
        <v>220</v>
      </c>
      <c r="AT1085" t="s">
        <v>231</v>
      </c>
      <c r="AU1085">
        <v>20260806</v>
      </c>
      <c r="AV1085" t="s">
        <v>222</v>
      </c>
      <c r="AW1085" t="s">
        <v>1064</v>
      </c>
      <c r="AX1085" t="s">
        <v>223</v>
      </c>
      <c r="BA1085" s="57">
        <v>46240.333333333336</v>
      </c>
      <c r="BB1085" t="s">
        <v>1873</v>
      </c>
      <c r="BC1085">
        <v>2026</v>
      </c>
      <c r="BD1085">
        <v>8</v>
      </c>
      <c r="BE1085">
        <v>6</v>
      </c>
      <c r="BF1085" s="6">
        <f t="shared" si="48"/>
        <v>46240</v>
      </c>
      <c r="BG1085">
        <f t="shared" si="49"/>
        <v>-0.33333333333575865</v>
      </c>
      <c r="BH1085" t="str">
        <f t="shared" si="50"/>
        <v>COMPLY</v>
      </c>
      <c r="BI1085" t="str">
        <f>VLOOKUP(H1085,Sheet2!$A$1:$B$270,2,FALSE)</f>
        <v>SINGARAJA</v>
      </c>
    </row>
    <row r="1086" spans="1:61">
      <c r="A1086">
        <v>1085</v>
      </c>
      <c r="B1086">
        <v>1002509467</v>
      </c>
      <c r="C1086">
        <v>3</v>
      </c>
      <c r="D1086" t="s">
        <v>38</v>
      </c>
      <c r="E1086">
        <v>5</v>
      </c>
      <c r="F1086" t="s">
        <v>251</v>
      </c>
      <c r="G1086" t="s">
        <v>87</v>
      </c>
      <c r="H1086" t="s">
        <v>252</v>
      </c>
      <c r="I1086" t="s">
        <v>213</v>
      </c>
      <c r="J1086" t="s">
        <v>214</v>
      </c>
      <c r="K1086" t="s">
        <v>149</v>
      </c>
      <c r="L1086" t="s">
        <v>215</v>
      </c>
      <c r="M1086" t="s">
        <v>76</v>
      </c>
      <c r="N1086" t="s">
        <v>216</v>
      </c>
      <c r="O1086" s="57">
        <v>46238.818020833336</v>
      </c>
      <c r="P1086" s="57">
        <v>46239.700266203705</v>
      </c>
      <c r="Q1086">
        <v>69358698</v>
      </c>
      <c r="S1086">
        <v>152702232103</v>
      </c>
      <c r="T1086" t="s">
        <v>3916</v>
      </c>
      <c r="U1086" t="s">
        <v>3917</v>
      </c>
      <c r="V1086" t="s">
        <v>3918</v>
      </c>
      <c r="Z1086">
        <v>112.625164</v>
      </c>
      <c r="AA1086">
        <v>-7.93628</v>
      </c>
      <c r="AB1086" t="s">
        <v>3919</v>
      </c>
      <c r="AC1086" t="s">
        <v>237</v>
      </c>
      <c r="AL1086" t="s">
        <v>218</v>
      </c>
      <c r="AM1086" t="s">
        <v>3920</v>
      </c>
      <c r="AN1086" t="s">
        <v>6</v>
      </c>
      <c r="AO1086" s="57">
        <v>46120.81925925926</v>
      </c>
      <c r="AP1086" s="57">
        <v>46240.333333333336</v>
      </c>
      <c r="AR1086" t="s">
        <v>219</v>
      </c>
      <c r="AS1086" t="s">
        <v>557</v>
      </c>
      <c r="AT1086" t="s">
        <v>231</v>
      </c>
      <c r="AU1086">
        <v>20260805</v>
      </c>
      <c r="AV1086" t="s">
        <v>222</v>
      </c>
      <c r="AW1086" t="s">
        <v>1067</v>
      </c>
      <c r="AX1086" t="s">
        <v>223</v>
      </c>
      <c r="BA1086" s="57">
        <v>46240.333333333336</v>
      </c>
      <c r="BB1086" t="s">
        <v>3920</v>
      </c>
      <c r="BC1086">
        <v>2026</v>
      </c>
      <c r="BD1086">
        <v>8</v>
      </c>
      <c r="BE1086">
        <v>5</v>
      </c>
      <c r="BF1086" s="6">
        <f t="shared" si="48"/>
        <v>46239</v>
      </c>
      <c r="BG1086">
        <f t="shared" si="49"/>
        <v>-1.3333333333357587</v>
      </c>
      <c r="BH1086" t="str">
        <f t="shared" si="50"/>
        <v>COMPLY</v>
      </c>
      <c r="BI1086" t="str">
        <f>VLOOKUP(H1086,Sheet2!$A$1:$B$270,2,FALSE)</f>
        <v>BATU</v>
      </c>
    </row>
    <row r="1087" spans="1:61">
      <c r="A1087">
        <v>1086</v>
      </c>
      <c r="B1087">
        <v>1002514045</v>
      </c>
      <c r="C1087">
        <v>3</v>
      </c>
      <c r="D1087" t="s">
        <v>49</v>
      </c>
      <c r="E1087">
        <v>4</v>
      </c>
      <c r="F1087" t="s">
        <v>247</v>
      </c>
      <c r="G1087" t="s">
        <v>551</v>
      </c>
      <c r="H1087" t="s">
        <v>965</v>
      </c>
      <c r="I1087" t="s">
        <v>213</v>
      </c>
      <c r="J1087" t="s">
        <v>214</v>
      </c>
      <c r="K1087" t="s">
        <v>149</v>
      </c>
      <c r="L1087" t="s">
        <v>215</v>
      </c>
      <c r="M1087" t="s">
        <v>76</v>
      </c>
      <c r="N1087" t="s">
        <v>216</v>
      </c>
      <c r="O1087" s="57">
        <v>46241.426342592589</v>
      </c>
      <c r="P1087" s="57">
        <v>46242.507731481484</v>
      </c>
      <c r="Q1087">
        <v>69360528</v>
      </c>
      <c r="S1087">
        <v>146457106144</v>
      </c>
      <c r="T1087" t="s">
        <v>5987</v>
      </c>
      <c r="U1087" t="s">
        <v>5988</v>
      </c>
      <c r="V1087" t="s">
        <v>5989</v>
      </c>
      <c r="Z1087">
        <v>110.2568344</v>
      </c>
      <c r="AA1087">
        <v>-6.9712294999999997</v>
      </c>
      <c r="AB1087" t="s">
        <v>5990</v>
      </c>
      <c r="AC1087" t="s">
        <v>237</v>
      </c>
      <c r="AL1087" t="s">
        <v>218</v>
      </c>
      <c r="AM1087" t="s">
        <v>3049</v>
      </c>
      <c r="AN1087" t="s">
        <v>6</v>
      </c>
      <c r="AO1087" s="57">
        <v>46211.434212962966</v>
      </c>
      <c r="AP1087" s="57">
        <v>46242.333333333336</v>
      </c>
      <c r="AR1087" t="s">
        <v>219</v>
      </c>
      <c r="AS1087" t="s">
        <v>220</v>
      </c>
      <c r="AT1087" t="s">
        <v>231</v>
      </c>
      <c r="AU1087">
        <v>20260808</v>
      </c>
      <c r="AV1087" t="s">
        <v>222</v>
      </c>
      <c r="AW1087" t="s">
        <v>1056</v>
      </c>
      <c r="AX1087" t="s">
        <v>223</v>
      </c>
      <c r="BA1087" s="57">
        <v>46242.333333333336</v>
      </c>
      <c r="BB1087" t="s">
        <v>3049</v>
      </c>
      <c r="BC1087">
        <v>2026</v>
      </c>
      <c r="BD1087">
        <v>8</v>
      </c>
      <c r="BE1087">
        <v>8</v>
      </c>
      <c r="BF1087" s="6">
        <f t="shared" si="48"/>
        <v>46242</v>
      </c>
      <c r="BG1087">
        <f t="shared" si="49"/>
        <v>-0.33333333333575865</v>
      </c>
      <c r="BH1087" t="str">
        <f t="shared" si="50"/>
        <v>COMPLY</v>
      </c>
      <c r="BI1087" t="e">
        <f>VLOOKUP(H1087,Sheet2!$A$1:$B$270,2,FALSE)</f>
        <v>#N/A</v>
      </c>
    </row>
    <row r="1088" spans="1:61">
      <c r="A1088">
        <v>1087</v>
      </c>
      <c r="B1088">
        <v>1002512020</v>
      </c>
      <c r="C1088">
        <v>3</v>
      </c>
      <c r="D1088" t="s">
        <v>38</v>
      </c>
      <c r="E1088">
        <v>5</v>
      </c>
      <c r="F1088" t="s">
        <v>251</v>
      </c>
      <c r="G1088" t="s">
        <v>87</v>
      </c>
      <c r="H1088" t="s">
        <v>364</v>
      </c>
      <c r="I1088" t="s">
        <v>213</v>
      </c>
      <c r="J1088" t="s">
        <v>214</v>
      </c>
      <c r="K1088" t="s">
        <v>149</v>
      </c>
      <c r="M1088" t="s">
        <v>76</v>
      </c>
      <c r="N1088" t="s">
        <v>622</v>
      </c>
      <c r="O1088" s="57">
        <v>46240.474166666667</v>
      </c>
      <c r="P1088" s="57">
        <v>46243.764872685184</v>
      </c>
      <c r="Q1088">
        <v>69359814</v>
      </c>
      <c r="S1088">
        <v>152707239196</v>
      </c>
      <c r="T1088" t="s">
        <v>5991</v>
      </c>
      <c r="U1088" t="s">
        <v>3921</v>
      </c>
      <c r="V1088" t="s">
        <v>5992</v>
      </c>
      <c r="Z1088">
        <v>112.52364676072099</v>
      </c>
      <c r="AA1088">
        <v>-7.8809069308708697</v>
      </c>
      <c r="AB1088" t="s">
        <v>3922</v>
      </c>
      <c r="AC1088" t="s">
        <v>635</v>
      </c>
      <c r="AL1088" t="s">
        <v>218</v>
      </c>
      <c r="AM1088" t="s">
        <v>4602</v>
      </c>
      <c r="AN1088" t="s">
        <v>6</v>
      </c>
      <c r="AO1088" s="57">
        <v>46181.476226851853</v>
      </c>
      <c r="AP1088" s="57">
        <v>46243.333333333336</v>
      </c>
      <c r="AR1088" t="s">
        <v>219</v>
      </c>
      <c r="AS1088" t="s">
        <v>87</v>
      </c>
      <c r="AT1088" t="s">
        <v>231</v>
      </c>
      <c r="AU1088">
        <v>20260809</v>
      </c>
      <c r="AV1088" t="s">
        <v>222</v>
      </c>
      <c r="AW1088" t="s">
        <v>566</v>
      </c>
      <c r="AX1088" t="s">
        <v>223</v>
      </c>
      <c r="BA1088" s="57">
        <v>46243.333333333336</v>
      </c>
      <c r="BB1088" t="s">
        <v>4602</v>
      </c>
      <c r="BC1088">
        <v>2026</v>
      </c>
      <c r="BD1088">
        <v>8</v>
      </c>
      <c r="BE1088">
        <v>9</v>
      </c>
      <c r="BF1088" s="6">
        <f t="shared" si="48"/>
        <v>46243</v>
      </c>
      <c r="BG1088">
        <f t="shared" si="49"/>
        <v>-0.33333333333575865</v>
      </c>
      <c r="BH1088" t="str">
        <f t="shared" si="50"/>
        <v>COMPLY</v>
      </c>
      <c r="BI1088" t="str">
        <f>VLOOKUP(H1088,Sheet2!$A$1:$B$270,2,FALSE)</f>
        <v>BATU</v>
      </c>
    </row>
    <row r="1089" spans="1:61">
      <c r="A1089">
        <v>1088</v>
      </c>
      <c r="B1089">
        <v>1002516926</v>
      </c>
      <c r="C1089">
        <v>3</v>
      </c>
      <c r="D1089" t="s">
        <v>55</v>
      </c>
      <c r="E1089">
        <v>5</v>
      </c>
      <c r="F1089" t="s">
        <v>315</v>
      </c>
      <c r="G1089" t="s">
        <v>124</v>
      </c>
      <c r="H1089" t="s">
        <v>338</v>
      </c>
      <c r="I1089" t="s">
        <v>213</v>
      </c>
      <c r="J1089" t="s">
        <v>214</v>
      </c>
      <c r="K1089" t="s">
        <v>149</v>
      </c>
      <c r="M1089" t="s">
        <v>76</v>
      </c>
      <c r="N1089" t="s">
        <v>216</v>
      </c>
      <c r="O1089" s="57">
        <v>46244.376828703702</v>
      </c>
      <c r="P1089" s="57">
        <v>46244.772303240738</v>
      </c>
      <c r="Q1089">
        <v>69362108</v>
      </c>
      <c r="S1089">
        <v>152306253207</v>
      </c>
      <c r="T1089" t="s">
        <v>6924</v>
      </c>
      <c r="U1089" t="s">
        <v>6925</v>
      </c>
      <c r="V1089" t="s">
        <v>6926</v>
      </c>
      <c r="Z1089">
        <v>112.73461775722301</v>
      </c>
      <c r="AA1089">
        <v>-7.30932041893921</v>
      </c>
      <c r="AB1089" t="s">
        <v>6927</v>
      </c>
      <c r="AC1089" t="s">
        <v>293</v>
      </c>
      <c r="AL1089" t="s">
        <v>218</v>
      </c>
      <c r="AM1089" t="s">
        <v>6928</v>
      </c>
      <c r="AN1089" t="s">
        <v>6</v>
      </c>
      <c r="AO1089" s="57">
        <v>46303.392835648148</v>
      </c>
      <c r="AP1089" s="57">
        <v>46248.333333333336</v>
      </c>
      <c r="AR1089" t="s">
        <v>219</v>
      </c>
      <c r="AS1089" t="s">
        <v>631</v>
      </c>
      <c r="AT1089" t="s">
        <v>231</v>
      </c>
      <c r="AU1089">
        <v>20260810</v>
      </c>
      <c r="AV1089" t="s">
        <v>222</v>
      </c>
      <c r="AW1089" t="s">
        <v>618</v>
      </c>
      <c r="AX1089" t="s">
        <v>223</v>
      </c>
      <c r="BA1089" s="57">
        <v>46248.333333333336</v>
      </c>
      <c r="BB1089" t="s">
        <v>6928</v>
      </c>
      <c r="BC1089">
        <v>2026</v>
      </c>
      <c r="BD1089">
        <v>8</v>
      </c>
      <c r="BE1089">
        <v>10</v>
      </c>
      <c r="BF1089" s="6">
        <f t="shared" si="48"/>
        <v>46244</v>
      </c>
      <c r="BG1089">
        <f t="shared" si="49"/>
        <v>-4.3333333333357587</v>
      </c>
      <c r="BH1089" t="str">
        <f t="shared" si="50"/>
        <v>COMPLY</v>
      </c>
      <c r="BI1089" t="str">
        <f>VLOOKUP(H1089,Sheet2!$A$1:$B$270,2,FALSE)</f>
        <v>SURABAYA SELATAN</v>
      </c>
    </row>
    <row r="1090" spans="1:61">
      <c r="A1090">
        <v>1089</v>
      </c>
      <c r="B1090">
        <v>1002511181</v>
      </c>
      <c r="C1090">
        <v>3</v>
      </c>
      <c r="D1090" t="s">
        <v>55</v>
      </c>
      <c r="E1090">
        <v>5</v>
      </c>
      <c r="F1090" t="s">
        <v>267</v>
      </c>
      <c r="G1090" t="s">
        <v>123</v>
      </c>
      <c r="H1090" t="s">
        <v>397</v>
      </c>
      <c r="I1090" t="s">
        <v>213</v>
      </c>
      <c r="J1090" t="s">
        <v>214</v>
      </c>
      <c r="K1090" t="s">
        <v>149</v>
      </c>
      <c r="M1090" t="s">
        <v>76</v>
      </c>
      <c r="N1090" t="s">
        <v>216</v>
      </c>
      <c r="O1090" s="57">
        <v>46239.697118055556</v>
      </c>
      <c r="P1090" s="57">
        <v>46241.64775462963</v>
      </c>
      <c r="Q1090">
        <v>69359426</v>
      </c>
      <c r="S1090">
        <v>152404213348</v>
      </c>
      <c r="T1090" t="s">
        <v>3923</v>
      </c>
      <c r="U1090" t="s">
        <v>3924</v>
      </c>
      <c r="V1090" t="s">
        <v>3925</v>
      </c>
      <c r="Z1090">
        <v>112.75530379999999</v>
      </c>
      <c r="AA1090">
        <v>-7.2413996999999997</v>
      </c>
      <c r="AB1090" t="s">
        <v>3926</v>
      </c>
      <c r="AC1090" t="s">
        <v>293</v>
      </c>
      <c r="AL1090" t="s">
        <v>218</v>
      </c>
      <c r="AM1090" t="s">
        <v>3927</v>
      </c>
      <c r="AN1090" t="s">
        <v>6</v>
      </c>
      <c r="AO1090" s="57">
        <v>46150.705266203702</v>
      </c>
      <c r="AP1090" s="57">
        <v>46240.625</v>
      </c>
      <c r="AR1090" t="s">
        <v>219</v>
      </c>
      <c r="AS1090" t="s">
        <v>555</v>
      </c>
      <c r="AT1090" t="s">
        <v>231</v>
      </c>
      <c r="AU1090">
        <v>20260807</v>
      </c>
      <c r="AV1090" t="s">
        <v>222</v>
      </c>
      <c r="AW1090" t="s">
        <v>566</v>
      </c>
      <c r="AX1090" t="s">
        <v>223</v>
      </c>
      <c r="BA1090" s="57">
        <v>46240.625</v>
      </c>
      <c r="BB1090" t="s">
        <v>3927</v>
      </c>
      <c r="BC1090">
        <v>2026</v>
      </c>
      <c r="BD1090">
        <v>8</v>
      </c>
      <c r="BE1090">
        <v>7</v>
      </c>
      <c r="BF1090" s="6">
        <f t="shared" si="48"/>
        <v>46241</v>
      </c>
      <c r="BG1090">
        <f t="shared" si="49"/>
        <v>0.375</v>
      </c>
      <c r="BH1090" t="str">
        <f t="shared" si="50"/>
        <v>COMPLY</v>
      </c>
      <c r="BI1090" t="str">
        <f>VLOOKUP(H1090,Sheet2!$A$1:$B$270,2,FALSE)</f>
        <v>SURABAYA UTARA</v>
      </c>
    </row>
    <row r="1091" spans="1:61">
      <c r="A1091">
        <v>1090</v>
      </c>
      <c r="B1091">
        <v>1002509245</v>
      </c>
      <c r="C1091">
        <v>3</v>
      </c>
      <c r="D1091" t="s">
        <v>51</v>
      </c>
      <c r="E1091">
        <v>4</v>
      </c>
      <c r="F1091" t="s">
        <v>275</v>
      </c>
      <c r="G1091" t="s">
        <v>275</v>
      </c>
      <c r="H1091" t="s">
        <v>987</v>
      </c>
      <c r="I1091" t="s">
        <v>213</v>
      </c>
      <c r="J1091" t="s">
        <v>214</v>
      </c>
      <c r="K1091" t="s">
        <v>149</v>
      </c>
      <c r="L1091" t="s">
        <v>215</v>
      </c>
      <c r="M1091" t="s">
        <v>582</v>
      </c>
      <c r="N1091" t="s">
        <v>216</v>
      </c>
      <c r="O1091" s="57">
        <v>46238.697870370372</v>
      </c>
      <c r="P1091" s="57">
        <v>46240.664479166669</v>
      </c>
      <c r="Q1091">
        <v>69358544</v>
      </c>
      <c r="S1091">
        <v>142401145966</v>
      </c>
      <c r="T1091" t="s">
        <v>2245</v>
      </c>
      <c r="U1091" t="s">
        <v>3928</v>
      </c>
      <c r="V1091" t="s">
        <v>3929</v>
      </c>
      <c r="Z1091">
        <v>110.82406229999999</v>
      </c>
      <c r="AA1091">
        <v>-6.8016173999999996</v>
      </c>
      <c r="AB1091" t="s">
        <v>2248</v>
      </c>
      <c r="AC1091" t="s">
        <v>237</v>
      </c>
      <c r="AL1091" t="s">
        <v>218</v>
      </c>
      <c r="AM1091" t="s">
        <v>3737</v>
      </c>
      <c r="AN1091" t="s">
        <v>6</v>
      </c>
      <c r="AO1091" s="57">
        <v>46120.70517361111</v>
      </c>
      <c r="AP1091" s="57">
        <v>46239.541666666664</v>
      </c>
      <c r="AR1091" t="s">
        <v>14</v>
      </c>
      <c r="AS1091" t="s">
        <v>220</v>
      </c>
      <c r="AT1091" t="s">
        <v>231</v>
      </c>
      <c r="AV1091" t="s">
        <v>3930</v>
      </c>
      <c r="AW1091" t="s">
        <v>1071</v>
      </c>
      <c r="AX1091" t="s">
        <v>223</v>
      </c>
      <c r="BA1091" s="57">
        <v>46239.541666666664</v>
      </c>
      <c r="BB1091" t="s">
        <v>3737</v>
      </c>
      <c r="BF1091" s="6" t="e">
        <f t="shared" ref="BF1091:BF1154" si="51">DATE(BC1091,BD1091,BE1091)</f>
        <v>#NUM!</v>
      </c>
      <c r="BG1091" t="e">
        <f t="shared" ref="BG1091:BG1154" si="52">BF1091-BA1091</f>
        <v>#NUM!</v>
      </c>
      <c r="BH1091" t="e">
        <f t="shared" ref="BH1091:BH1154" si="53">IF(BG1091=1,"COMPLY",IF(BG1091&lt;1,"COMPLY","NOT COMPLY"))</f>
        <v>#NUM!</v>
      </c>
      <c r="BI1091" t="e">
        <f>VLOOKUP(H1091,Sheet2!$A$1:$B$270,2,FALSE)</f>
        <v>#N/A</v>
      </c>
    </row>
    <row r="1092" spans="1:61">
      <c r="A1092">
        <v>1091</v>
      </c>
      <c r="B1092">
        <v>1002510296</v>
      </c>
      <c r="C1092">
        <v>3</v>
      </c>
      <c r="D1092" t="s">
        <v>45</v>
      </c>
      <c r="E1092">
        <v>5</v>
      </c>
      <c r="F1092" t="s">
        <v>211</v>
      </c>
      <c r="G1092" t="s">
        <v>115</v>
      </c>
      <c r="H1092" t="s">
        <v>281</v>
      </c>
      <c r="I1092" t="s">
        <v>213</v>
      </c>
      <c r="J1092" t="s">
        <v>214</v>
      </c>
      <c r="K1092" t="s">
        <v>149</v>
      </c>
      <c r="L1092" t="s">
        <v>215</v>
      </c>
      <c r="M1092" t="s">
        <v>76</v>
      </c>
      <c r="N1092" t="s">
        <v>216</v>
      </c>
      <c r="O1092" s="57">
        <v>46239.490925925929</v>
      </c>
      <c r="P1092" s="57">
        <v>46240.73101851852</v>
      </c>
      <c r="Q1092">
        <v>69359039</v>
      </c>
      <c r="S1092">
        <v>172603791542</v>
      </c>
      <c r="T1092" t="s">
        <v>3931</v>
      </c>
      <c r="U1092" t="s">
        <v>3932</v>
      </c>
      <c r="V1092" t="s">
        <v>3933</v>
      </c>
      <c r="Z1092">
        <v>116.277814106249</v>
      </c>
      <c r="AA1092">
        <v>-8.7091273234590592</v>
      </c>
      <c r="AB1092" t="s">
        <v>3934</v>
      </c>
      <c r="AC1092" t="s">
        <v>237</v>
      </c>
      <c r="AL1092" t="s">
        <v>218</v>
      </c>
      <c r="AM1092" t="s">
        <v>1726</v>
      </c>
      <c r="AN1092" t="s">
        <v>6</v>
      </c>
      <c r="AO1092" s="57">
        <v>46150.49690972222</v>
      </c>
      <c r="AP1092" s="57">
        <v>46240.333333333336</v>
      </c>
      <c r="AR1092" t="s">
        <v>219</v>
      </c>
      <c r="AS1092" t="s">
        <v>588</v>
      </c>
      <c r="AT1092" t="s">
        <v>231</v>
      </c>
      <c r="AU1092">
        <v>20260806</v>
      </c>
      <c r="AV1092" t="s">
        <v>222</v>
      </c>
      <c r="AW1092" t="s">
        <v>1067</v>
      </c>
      <c r="AX1092" t="s">
        <v>223</v>
      </c>
      <c r="BA1092" s="57">
        <v>46240.333333333336</v>
      </c>
      <c r="BB1092" t="s">
        <v>1726</v>
      </c>
      <c r="BC1092">
        <v>2026</v>
      </c>
      <c r="BD1092">
        <v>8</v>
      </c>
      <c r="BE1092">
        <v>6</v>
      </c>
      <c r="BF1092" s="6">
        <f t="shared" si="51"/>
        <v>46240</v>
      </c>
      <c r="BG1092">
        <f t="shared" si="52"/>
        <v>-0.33333333333575865</v>
      </c>
      <c r="BH1092" t="str">
        <f t="shared" si="53"/>
        <v>COMPLY</v>
      </c>
      <c r="BI1092" t="str">
        <f>VLOOKUP(H1092,Sheet2!$A$1:$B$270,2,FALSE)</f>
        <v>SELONG</v>
      </c>
    </row>
    <row r="1093" spans="1:61">
      <c r="A1093">
        <v>1092</v>
      </c>
      <c r="B1093">
        <v>1002506573</v>
      </c>
      <c r="C1093">
        <v>3</v>
      </c>
      <c r="D1093" t="s">
        <v>49</v>
      </c>
      <c r="E1093">
        <v>4</v>
      </c>
      <c r="F1093" t="s">
        <v>247</v>
      </c>
      <c r="G1093" t="s">
        <v>248</v>
      </c>
      <c r="H1093" t="s">
        <v>645</v>
      </c>
      <c r="I1093" t="s">
        <v>213</v>
      </c>
      <c r="J1093" t="s">
        <v>214</v>
      </c>
      <c r="K1093" t="s">
        <v>149</v>
      </c>
      <c r="L1093" t="s">
        <v>215</v>
      </c>
      <c r="M1093" t="s">
        <v>76</v>
      </c>
      <c r="N1093" t="s">
        <v>216</v>
      </c>
      <c r="O1093" s="57">
        <v>46237.7187037037</v>
      </c>
      <c r="P1093" s="57">
        <v>46239.488854166666</v>
      </c>
      <c r="Q1093">
        <v>69357811</v>
      </c>
      <c r="S1093">
        <v>143424113003</v>
      </c>
      <c r="T1093" t="s">
        <v>3935</v>
      </c>
      <c r="U1093" t="s">
        <v>3936</v>
      </c>
      <c r="V1093" t="s">
        <v>3937</v>
      </c>
      <c r="Z1093">
        <v>110.4736679</v>
      </c>
      <c r="AA1093">
        <v>-6.9502135999999997</v>
      </c>
      <c r="AB1093" t="s">
        <v>3938</v>
      </c>
      <c r="AC1093" t="s">
        <v>217</v>
      </c>
      <c r="AL1093" t="s">
        <v>218</v>
      </c>
      <c r="AM1093" t="s">
        <v>3939</v>
      </c>
      <c r="AN1093" t="s">
        <v>6</v>
      </c>
      <c r="AO1093" s="57">
        <v>46089.725613425922</v>
      </c>
      <c r="AP1093" s="57">
        <v>46238.625</v>
      </c>
      <c r="AR1093" t="s">
        <v>219</v>
      </c>
      <c r="AS1093" t="s">
        <v>634</v>
      </c>
      <c r="AT1093" t="s">
        <v>231</v>
      </c>
      <c r="AU1093">
        <v>20260805</v>
      </c>
      <c r="AV1093" t="s">
        <v>222</v>
      </c>
      <c r="AW1093" t="s">
        <v>1068</v>
      </c>
      <c r="AX1093" t="s">
        <v>223</v>
      </c>
      <c r="BA1093" s="57">
        <v>46238.625</v>
      </c>
      <c r="BB1093" t="s">
        <v>3939</v>
      </c>
      <c r="BC1093">
        <v>2026</v>
      </c>
      <c r="BD1093">
        <v>8</v>
      </c>
      <c r="BE1093">
        <v>5</v>
      </c>
      <c r="BF1093" s="6">
        <f t="shared" si="51"/>
        <v>46239</v>
      </c>
      <c r="BG1093">
        <f t="shared" si="52"/>
        <v>0.375</v>
      </c>
      <c r="BH1093" t="str">
        <f t="shared" si="53"/>
        <v>COMPLY</v>
      </c>
      <c r="BI1093" t="e">
        <f>VLOOKUP(H1093,Sheet2!$A$1:$B$270,2,FALSE)</f>
        <v>#N/A</v>
      </c>
    </row>
    <row r="1094" spans="1:61">
      <c r="A1094">
        <v>1093</v>
      </c>
      <c r="B1094">
        <v>1002506384</v>
      </c>
      <c r="C1094">
        <v>3</v>
      </c>
      <c r="D1094" t="s">
        <v>38</v>
      </c>
      <c r="E1094">
        <v>5</v>
      </c>
      <c r="F1094" t="s">
        <v>92</v>
      </c>
      <c r="G1094" t="s">
        <v>94</v>
      </c>
      <c r="H1094" t="s">
        <v>464</v>
      </c>
      <c r="I1094" t="s">
        <v>213</v>
      </c>
      <c r="J1094" t="s">
        <v>214</v>
      </c>
      <c r="K1094" t="s">
        <v>149</v>
      </c>
      <c r="L1094" t="s">
        <v>215</v>
      </c>
      <c r="M1094" t="s">
        <v>76</v>
      </c>
      <c r="N1094" t="s">
        <v>216</v>
      </c>
      <c r="O1094" s="57">
        <v>46237.6409375</v>
      </c>
      <c r="P1094" s="57">
        <v>46238.562002314815</v>
      </c>
      <c r="Q1094">
        <v>69357677</v>
      </c>
      <c r="S1094">
        <v>152605224368</v>
      </c>
      <c r="T1094" t="s">
        <v>3940</v>
      </c>
      <c r="U1094" t="s">
        <v>3941</v>
      </c>
      <c r="V1094" t="s">
        <v>3942</v>
      </c>
      <c r="Z1094">
        <v>111.442250508209</v>
      </c>
      <c r="AA1094">
        <v>-7.4167566663802598</v>
      </c>
      <c r="AB1094" t="s">
        <v>3943</v>
      </c>
      <c r="AC1094" t="s">
        <v>237</v>
      </c>
      <c r="AL1094" t="s">
        <v>218</v>
      </c>
      <c r="AM1094" t="s">
        <v>3944</v>
      </c>
      <c r="AN1094" t="s">
        <v>6</v>
      </c>
      <c r="AO1094" s="57">
        <v>46089.642777777779</v>
      </c>
      <c r="AP1094" s="57">
        <v>46238.541666666664</v>
      </c>
      <c r="AR1094" t="s">
        <v>219</v>
      </c>
      <c r="AS1094" t="s">
        <v>220</v>
      </c>
      <c r="AT1094" t="s">
        <v>231</v>
      </c>
      <c r="AU1094">
        <v>20260804</v>
      </c>
      <c r="AV1094" t="s">
        <v>222</v>
      </c>
      <c r="AW1094" t="s">
        <v>1060</v>
      </c>
      <c r="AX1094" t="s">
        <v>223</v>
      </c>
      <c r="BA1094" s="57">
        <v>46238.541666666664</v>
      </c>
      <c r="BB1094" t="s">
        <v>3944</v>
      </c>
      <c r="BC1094">
        <v>2026</v>
      </c>
      <c r="BD1094">
        <v>8</v>
      </c>
      <c r="BE1094">
        <v>4</v>
      </c>
      <c r="BF1094" s="6">
        <f t="shared" si="51"/>
        <v>46238</v>
      </c>
      <c r="BG1094">
        <f t="shared" si="52"/>
        <v>-0.54166666666424135</v>
      </c>
      <c r="BH1094" t="str">
        <f t="shared" si="53"/>
        <v>COMPLY</v>
      </c>
      <c r="BI1094" t="str">
        <f>VLOOKUP(H1094,Sheet2!$A$1:$B$270,2,FALSE)</f>
        <v>MADIUN</v>
      </c>
    </row>
    <row r="1095" spans="1:61">
      <c r="A1095">
        <v>1094</v>
      </c>
      <c r="B1095">
        <v>1002513895</v>
      </c>
      <c r="C1095">
        <v>3</v>
      </c>
      <c r="D1095" t="s">
        <v>59</v>
      </c>
      <c r="E1095">
        <v>4</v>
      </c>
      <c r="F1095" t="s">
        <v>224</v>
      </c>
      <c r="G1095" t="s">
        <v>621</v>
      </c>
      <c r="H1095" t="s">
        <v>1008</v>
      </c>
      <c r="I1095" t="s">
        <v>213</v>
      </c>
      <c r="J1095" t="s">
        <v>214</v>
      </c>
      <c r="K1095" t="s">
        <v>149</v>
      </c>
      <c r="L1095" t="s">
        <v>215</v>
      </c>
      <c r="M1095" t="s">
        <v>225</v>
      </c>
      <c r="N1095" t="s">
        <v>216</v>
      </c>
      <c r="O1095" s="57">
        <v>46241.404120370367</v>
      </c>
      <c r="P1095" s="57">
        <v>46245.33697916667</v>
      </c>
      <c r="Q1095">
        <v>69360483</v>
      </c>
      <c r="S1095">
        <v>141362105334</v>
      </c>
      <c r="T1095" t="s">
        <v>5993</v>
      </c>
      <c r="U1095" t="s">
        <v>5994</v>
      </c>
      <c r="V1095" t="s">
        <v>5995</v>
      </c>
      <c r="Z1095">
        <v>109.09109479999999</v>
      </c>
      <c r="AA1095">
        <v>-7.6628204000000002</v>
      </c>
      <c r="AB1095" t="s">
        <v>5996</v>
      </c>
      <c r="AC1095" t="s">
        <v>237</v>
      </c>
      <c r="AL1095" t="s">
        <v>218</v>
      </c>
      <c r="AM1095" t="s">
        <v>5997</v>
      </c>
      <c r="AN1095" t="s">
        <v>6</v>
      </c>
      <c r="AO1095" s="57">
        <v>46211.413402777776</v>
      </c>
      <c r="AP1095" s="57">
        <v>46245.333333333336</v>
      </c>
      <c r="AR1095" t="s">
        <v>18</v>
      </c>
      <c r="AS1095" t="s">
        <v>220</v>
      </c>
      <c r="AT1095" t="s">
        <v>231</v>
      </c>
      <c r="AV1095" t="s">
        <v>227</v>
      </c>
      <c r="AW1095" t="s">
        <v>1056</v>
      </c>
      <c r="AX1095" t="s">
        <v>223</v>
      </c>
      <c r="BA1095" s="57">
        <v>46245.333333333336</v>
      </c>
      <c r="BB1095" t="s">
        <v>5997</v>
      </c>
      <c r="BF1095" s="6" t="e">
        <f t="shared" si="51"/>
        <v>#NUM!</v>
      </c>
      <c r="BG1095" t="e">
        <f t="shared" si="52"/>
        <v>#NUM!</v>
      </c>
      <c r="BH1095" t="e">
        <f t="shared" si="53"/>
        <v>#NUM!</v>
      </c>
      <c r="BI1095" t="e">
        <f>VLOOKUP(H1095,Sheet2!$A$1:$B$270,2,FALSE)</f>
        <v>#N/A</v>
      </c>
    </row>
    <row r="1096" spans="1:61">
      <c r="A1096">
        <v>1095</v>
      </c>
      <c r="B1096">
        <v>1002507520</v>
      </c>
      <c r="C1096">
        <v>3</v>
      </c>
      <c r="D1096" t="s">
        <v>59</v>
      </c>
      <c r="E1096">
        <v>4</v>
      </c>
      <c r="F1096" t="s">
        <v>243</v>
      </c>
      <c r="G1096" t="s">
        <v>921</v>
      </c>
      <c r="H1096" t="s">
        <v>922</v>
      </c>
      <c r="I1096" t="s">
        <v>213</v>
      </c>
      <c r="J1096" t="s">
        <v>214</v>
      </c>
      <c r="K1096" t="s">
        <v>149</v>
      </c>
      <c r="M1096" t="s">
        <v>571</v>
      </c>
      <c r="N1096" t="s">
        <v>216</v>
      </c>
      <c r="O1096" s="57">
        <v>46238.451817129629</v>
      </c>
      <c r="P1096" s="57">
        <v>46239.465856481482</v>
      </c>
      <c r="Q1096">
        <v>69358079</v>
      </c>
      <c r="S1096">
        <v>142164113590</v>
      </c>
      <c r="T1096" t="s">
        <v>3945</v>
      </c>
      <c r="U1096" t="s">
        <v>3946</v>
      </c>
      <c r="V1096" t="s">
        <v>3947</v>
      </c>
      <c r="Z1096">
        <v>110.3660648</v>
      </c>
      <c r="AA1096">
        <v>-7.5305109000000003</v>
      </c>
      <c r="AB1096" t="s">
        <v>3948</v>
      </c>
      <c r="AC1096" t="s">
        <v>292</v>
      </c>
      <c r="AL1096" t="s">
        <v>218</v>
      </c>
      <c r="AM1096" t="s">
        <v>3656</v>
      </c>
      <c r="AN1096" t="s">
        <v>6</v>
      </c>
      <c r="AO1096" s="57">
        <v>46120.454953703702</v>
      </c>
      <c r="AP1096" s="57">
        <v>46241.541666666664</v>
      </c>
      <c r="AR1096" t="s">
        <v>572</v>
      </c>
      <c r="AS1096" t="s">
        <v>220</v>
      </c>
      <c r="AT1096" t="s">
        <v>231</v>
      </c>
      <c r="AV1096" t="s">
        <v>916</v>
      </c>
      <c r="AW1096" t="s">
        <v>606</v>
      </c>
      <c r="AX1096" t="s">
        <v>223</v>
      </c>
      <c r="BA1096" s="57">
        <v>46241.541666666664</v>
      </c>
      <c r="BB1096" t="s">
        <v>3656</v>
      </c>
      <c r="BF1096" s="6" t="e">
        <f t="shared" si="51"/>
        <v>#NUM!</v>
      </c>
      <c r="BG1096" t="e">
        <f t="shared" si="52"/>
        <v>#NUM!</v>
      </c>
      <c r="BH1096" t="e">
        <f t="shared" si="53"/>
        <v>#NUM!</v>
      </c>
      <c r="BI1096" t="e">
        <f>VLOOKUP(H1096,Sheet2!$A$1:$B$270,2,FALSE)</f>
        <v>#N/A</v>
      </c>
    </row>
    <row r="1097" spans="1:61">
      <c r="A1097">
        <v>1096</v>
      </c>
      <c r="B1097">
        <v>1002509469</v>
      </c>
      <c r="C1097">
        <v>3</v>
      </c>
      <c r="D1097" t="s">
        <v>34</v>
      </c>
      <c r="E1097">
        <v>5</v>
      </c>
      <c r="F1097" t="s">
        <v>580</v>
      </c>
      <c r="G1097" t="s">
        <v>82</v>
      </c>
      <c r="H1097" t="s">
        <v>270</v>
      </c>
      <c r="I1097" t="s">
        <v>213</v>
      </c>
      <c r="J1097" t="s">
        <v>214</v>
      </c>
      <c r="K1097" t="s">
        <v>149</v>
      </c>
      <c r="M1097" t="s">
        <v>76</v>
      </c>
      <c r="N1097" t="s">
        <v>216</v>
      </c>
      <c r="O1097" s="57">
        <v>46238.823240740741</v>
      </c>
      <c r="P1097" s="57">
        <v>46238.851863425924</v>
      </c>
      <c r="Q1097">
        <v>69355711</v>
      </c>
      <c r="S1097">
        <v>172428815930</v>
      </c>
      <c r="T1097" t="s">
        <v>1203</v>
      </c>
      <c r="U1097" t="s">
        <v>3949</v>
      </c>
      <c r="V1097" t="s">
        <v>3950</v>
      </c>
      <c r="Z1097">
        <v>115.39841710070201</v>
      </c>
      <c r="AA1097">
        <v>-8.5292211905873305</v>
      </c>
      <c r="AB1097" t="s">
        <v>1204</v>
      </c>
      <c r="AC1097" t="s">
        <v>217</v>
      </c>
      <c r="AL1097" t="s">
        <v>218</v>
      </c>
      <c r="AM1097" t="s">
        <v>3951</v>
      </c>
      <c r="AN1097" t="s">
        <v>6</v>
      </c>
      <c r="AO1097" s="57">
        <v>46120.829675925925</v>
      </c>
      <c r="AR1097" t="s">
        <v>219</v>
      </c>
      <c r="AS1097" t="s">
        <v>581</v>
      </c>
      <c r="AT1097" t="s">
        <v>231</v>
      </c>
      <c r="AU1097">
        <v>20260804</v>
      </c>
      <c r="AV1097" t="s">
        <v>222</v>
      </c>
      <c r="AW1097" t="s">
        <v>567</v>
      </c>
      <c r="AX1097" t="s">
        <v>223</v>
      </c>
      <c r="BA1097" s="57">
        <v>46238.291666666664</v>
      </c>
      <c r="BB1097" t="s">
        <v>3951</v>
      </c>
      <c r="BC1097">
        <v>2026</v>
      </c>
      <c r="BD1097">
        <v>8</v>
      </c>
      <c r="BE1097">
        <v>4</v>
      </c>
      <c r="BF1097" s="6">
        <f t="shared" si="51"/>
        <v>46238</v>
      </c>
      <c r="BG1097">
        <f t="shared" si="52"/>
        <v>-0.29166666666424135</v>
      </c>
      <c r="BH1097" t="str">
        <f t="shared" si="53"/>
        <v>COMPLY</v>
      </c>
      <c r="BI1097" t="str">
        <f>VLOOKUP(H1097,Sheet2!$A$1:$B$270,2,FALSE)</f>
        <v>KLUNGKUNG</v>
      </c>
    </row>
    <row r="1098" spans="1:61">
      <c r="A1098">
        <v>1097</v>
      </c>
      <c r="B1098">
        <v>1002504930</v>
      </c>
      <c r="C1098">
        <v>3</v>
      </c>
      <c r="D1098" t="s">
        <v>49</v>
      </c>
      <c r="E1098">
        <v>4</v>
      </c>
      <c r="F1098" t="s">
        <v>247</v>
      </c>
      <c r="G1098" t="s">
        <v>551</v>
      </c>
      <c r="H1098" t="s">
        <v>965</v>
      </c>
      <c r="I1098" t="s">
        <v>213</v>
      </c>
      <c r="J1098" t="s">
        <v>214</v>
      </c>
      <c r="K1098" t="s">
        <v>149</v>
      </c>
      <c r="L1098" t="s">
        <v>215</v>
      </c>
      <c r="M1098" t="s">
        <v>76</v>
      </c>
      <c r="N1098" t="s">
        <v>216</v>
      </c>
      <c r="O1098" s="57">
        <v>46235.78328703704</v>
      </c>
      <c r="P1098" s="57">
        <v>46236.634328703702</v>
      </c>
      <c r="Q1098">
        <v>69356908</v>
      </c>
      <c r="S1098">
        <v>141457110816</v>
      </c>
      <c r="T1098" t="s">
        <v>3952</v>
      </c>
      <c r="U1098" t="s">
        <v>3953</v>
      </c>
      <c r="V1098" t="s">
        <v>3954</v>
      </c>
      <c r="Z1098">
        <v>110.25691933934201</v>
      </c>
      <c r="AA1098">
        <v>-6.9422208417194797</v>
      </c>
      <c r="AB1098" t="s">
        <v>3955</v>
      </c>
      <c r="AC1098" t="s">
        <v>237</v>
      </c>
      <c r="AL1098" t="s">
        <v>218</v>
      </c>
      <c r="AM1098" t="s">
        <v>3874</v>
      </c>
      <c r="AN1098" t="s">
        <v>6</v>
      </c>
      <c r="AO1098" s="57">
        <v>46030.788136574076</v>
      </c>
      <c r="AP1098" s="57">
        <v>46236.625</v>
      </c>
      <c r="AR1098" t="s">
        <v>219</v>
      </c>
      <c r="AS1098" t="s">
        <v>220</v>
      </c>
      <c r="AT1098" t="s">
        <v>231</v>
      </c>
      <c r="AU1098">
        <v>20260802</v>
      </c>
      <c r="AV1098" t="s">
        <v>222</v>
      </c>
      <c r="AW1098" t="s">
        <v>1064</v>
      </c>
      <c r="AX1098" t="s">
        <v>223</v>
      </c>
      <c r="BA1098" s="57">
        <v>46236.625</v>
      </c>
      <c r="BB1098" t="s">
        <v>3874</v>
      </c>
      <c r="BC1098">
        <v>2026</v>
      </c>
      <c r="BD1098">
        <v>8</v>
      </c>
      <c r="BE1098">
        <v>2</v>
      </c>
      <c r="BF1098" s="6">
        <f t="shared" si="51"/>
        <v>46236</v>
      </c>
      <c r="BG1098">
        <f t="shared" si="52"/>
        <v>-0.625</v>
      </c>
      <c r="BH1098" t="str">
        <f t="shared" si="53"/>
        <v>COMPLY</v>
      </c>
      <c r="BI1098" t="e">
        <f>VLOOKUP(H1098,Sheet2!$A$1:$B$270,2,FALSE)</f>
        <v>#N/A</v>
      </c>
    </row>
    <row r="1099" spans="1:61">
      <c r="A1099">
        <v>1098</v>
      </c>
      <c r="B1099">
        <v>1002514224</v>
      </c>
      <c r="C1099">
        <v>3</v>
      </c>
      <c r="D1099" t="s">
        <v>42</v>
      </c>
      <c r="E1099">
        <v>5</v>
      </c>
      <c r="F1099" t="s">
        <v>102</v>
      </c>
      <c r="G1099" t="s">
        <v>102</v>
      </c>
      <c r="H1099" t="s">
        <v>431</v>
      </c>
      <c r="I1099" t="s">
        <v>213</v>
      </c>
      <c r="J1099" t="s">
        <v>214</v>
      </c>
      <c r="K1099" t="s">
        <v>149</v>
      </c>
      <c r="L1099" t="s">
        <v>215</v>
      </c>
      <c r="M1099" t="s">
        <v>76</v>
      </c>
      <c r="N1099" t="s">
        <v>216</v>
      </c>
      <c r="O1099" s="57">
        <v>46241.4534375</v>
      </c>
      <c r="P1099" s="57">
        <v>46241.609606481485</v>
      </c>
      <c r="Q1099">
        <v>69360616</v>
      </c>
      <c r="S1099">
        <v>152502216729</v>
      </c>
      <c r="T1099" t="s">
        <v>5998</v>
      </c>
      <c r="U1099" t="s">
        <v>5999</v>
      </c>
      <c r="V1099" t="s">
        <v>6000</v>
      </c>
      <c r="Z1099">
        <v>113.7242911</v>
      </c>
      <c r="AA1099">
        <v>-8.1676392999999994</v>
      </c>
      <c r="AB1099" t="s">
        <v>6001</v>
      </c>
      <c r="AC1099" t="s">
        <v>237</v>
      </c>
      <c r="AL1099" t="s">
        <v>218</v>
      </c>
      <c r="AM1099" t="s">
        <v>6002</v>
      </c>
      <c r="AN1099" t="s">
        <v>6</v>
      </c>
      <c r="AO1099" s="57">
        <v>46211.455092592594</v>
      </c>
      <c r="AP1099" s="57">
        <v>46242.333333333336</v>
      </c>
      <c r="AR1099" t="s">
        <v>219</v>
      </c>
      <c r="AS1099" t="s">
        <v>569</v>
      </c>
      <c r="AT1099" t="s">
        <v>231</v>
      </c>
      <c r="AU1099">
        <v>20260807</v>
      </c>
      <c r="AV1099" t="s">
        <v>222</v>
      </c>
      <c r="AW1099" t="s">
        <v>1056</v>
      </c>
      <c r="AX1099" t="s">
        <v>223</v>
      </c>
      <c r="BA1099" s="57">
        <v>46242.333333333336</v>
      </c>
      <c r="BB1099" t="s">
        <v>6002</v>
      </c>
      <c r="BC1099">
        <v>2026</v>
      </c>
      <c r="BD1099">
        <v>8</v>
      </c>
      <c r="BE1099">
        <v>7</v>
      </c>
      <c r="BF1099" s="6">
        <f t="shared" si="51"/>
        <v>46241</v>
      </c>
      <c r="BG1099">
        <f t="shared" si="52"/>
        <v>-1.3333333333357587</v>
      </c>
      <c r="BH1099" t="str">
        <f t="shared" si="53"/>
        <v>COMPLY</v>
      </c>
      <c r="BI1099" t="str">
        <f>VLOOKUP(H1099,Sheet2!$A$1:$B$270,2,FALSE)</f>
        <v>JEMBER</v>
      </c>
    </row>
    <row r="1100" spans="1:61">
      <c r="A1100">
        <v>1099</v>
      </c>
      <c r="B1100">
        <v>1002512998</v>
      </c>
      <c r="C1100">
        <v>3</v>
      </c>
      <c r="D1100" t="s">
        <v>51</v>
      </c>
      <c r="E1100">
        <v>4</v>
      </c>
      <c r="F1100" t="s">
        <v>275</v>
      </c>
      <c r="G1100" t="s">
        <v>297</v>
      </c>
      <c r="H1100" t="s">
        <v>928</v>
      </c>
      <c r="I1100" t="s">
        <v>213</v>
      </c>
      <c r="J1100" t="s">
        <v>214</v>
      </c>
      <c r="K1100" t="s">
        <v>149</v>
      </c>
      <c r="M1100" t="s">
        <v>1014</v>
      </c>
      <c r="N1100" t="s">
        <v>216</v>
      </c>
      <c r="O1100" s="57">
        <v>46240.660856481481</v>
      </c>
      <c r="P1100" s="57">
        <v>46240.661979166667</v>
      </c>
      <c r="Q1100">
        <v>69360192</v>
      </c>
      <c r="S1100">
        <v>142551119466</v>
      </c>
      <c r="T1100" t="s">
        <v>3846</v>
      </c>
      <c r="Z1100">
        <v>111.015390240481</v>
      </c>
      <c r="AA1100">
        <v>-6.7921805440204901</v>
      </c>
      <c r="AB1100" t="s">
        <v>3847</v>
      </c>
      <c r="AC1100" t="s">
        <v>292</v>
      </c>
      <c r="AO1100" s="57">
        <v>46181.673981481479</v>
      </c>
      <c r="AR1100" t="s">
        <v>6</v>
      </c>
      <c r="AS1100" t="s">
        <v>220</v>
      </c>
      <c r="AT1100" t="s">
        <v>231</v>
      </c>
      <c r="AV1100" t="s">
        <v>1015</v>
      </c>
      <c r="AW1100" t="s">
        <v>574</v>
      </c>
      <c r="AX1100" t="s">
        <v>223</v>
      </c>
      <c r="BF1100" s="6" t="e">
        <f t="shared" si="51"/>
        <v>#NUM!</v>
      </c>
      <c r="BG1100" t="e">
        <f t="shared" si="52"/>
        <v>#NUM!</v>
      </c>
      <c r="BH1100" t="e">
        <f t="shared" si="53"/>
        <v>#NUM!</v>
      </c>
      <c r="BI1100" t="e">
        <f>VLOOKUP(H1100,Sheet2!$A$1:$B$270,2,FALSE)</f>
        <v>#N/A</v>
      </c>
    </row>
    <row r="1101" spans="1:61">
      <c r="A1101">
        <v>1100</v>
      </c>
      <c r="B1101">
        <v>1002512873</v>
      </c>
      <c r="C1101">
        <v>3</v>
      </c>
      <c r="D1101" t="s">
        <v>59</v>
      </c>
      <c r="E1101">
        <v>4</v>
      </c>
      <c r="F1101" t="s">
        <v>573</v>
      </c>
      <c r="G1101" t="s">
        <v>1046</v>
      </c>
      <c r="H1101" t="s">
        <v>1047</v>
      </c>
      <c r="I1101" t="s">
        <v>213</v>
      </c>
      <c r="J1101" t="s">
        <v>214</v>
      </c>
      <c r="K1101" t="s">
        <v>149</v>
      </c>
      <c r="M1101" t="s">
        <v>1014</v>
      </c>
      <c r="N1101" t="s">
        <v>216</v>
      </c>
      <c r="O1101" s="57">
        <v>46240.639710648145</v>
      </c>
      <c r="P1101" s="57">
        <v>46240.640439814815</v>
      </c>
      <c r="Q1101">
        <v>69360122</v>
      </c>
      <c r="S1101">
        <v>143135115040</v>
      </c>
      <c r="T1101" t="s">
        <v>1544</v>
      </c>
      <c r="Z1101">
        <v>110.792395000689</v>
      </c>
      <c r="AA1101">
        <v>-8.18449538677935</v>
      </c>
      <c r="AB1101" t="s">
        <v>1547</v>
      </c>
      <c r="AC1101" t="s">
        <v>293</v>
      </c>
      <c r="AO1101" s="57">
        <v>46181.642870370371</v>
      </c>
      <c r="AR1101" t="s">
        <v>6</v>
      </c>
      <c r="AS1101" t="s">
        <v>1048</v>
      </c>
      <c r="AT1101" t="s">
        <v>231</v>
      </c>
      <c r="AV1101" t="s">
        <v>1015</v>
      </c>
      <c r="AW1101" t="s">
        <v>566</v>
      </c>
      <c r="AX1101" t="s">
        <v>223</v>
      </c>
      <c r="BF1101" s="6" t="e">
        <f t="shared" si="51"/>
        <v>#NUM!</v>
      </c>
      <c r="BG1101" t="e">
        <f t="shared" si="52"/>
        <v>#NUM!</v>
      </c>
      <c r="BH1101" t="e">
        <f t="shared" si="53"/>
        <v>#NUM!</v>
      </c>
      <c r="BI1101" t="e">
        <f>VLOOKUP(H1101,Sheet2!$A$1:$B$270,2,FALSE)</f>
        <v>#N/A</v>
      </c>
    </row>
    <row r="1102" spans="1:61">
      <c r="A1102">
        <v>1101</v>
      </c>
      <c r="B1102">
        <v>1002518279</v>
      </c>
      <c r="C1102">
        <v>3</v>
      </c>
      <c r="D1102" t="s">
        <v>45</v>
      </c>
      <c r="E1102">
        <v>5</v>
      </c>
      <c r="F1102" t="s">
        <v>113</v>
      </c>
      <c r="G1102" t="s">
        <v>114</v>
      </c>
      <c r="H1102" t="s">
        <v>369</v>
      </c>
      <c r="I1102" t="s">
        <v>213</v>
      </c>
      <c r="J1102" t="s">
        <v>214</v>
      </c>
      <c r="K1102" t="s">
        <v>149</v>
      </c>
      <c r="L1102" t="s">
        <v>215</v>
      </c>
      <c r="M1102" t="s">
        <v>240</v>
      </c>
      <c r="N1102" t="s">
        <v>216</v>
      </c>
      <c r="O1102" s="57">
        <v>46244.64303240741</v>
      </c>
      <c r="P1102" s="57">
        <v>46244.644456018519</v>
      </c>
      <c r="Q1102">
        <v>69362623</v>
      </c>
      <c r="S1102">
        <v>172514216915</v>
      </c>
      <c r="T1102" t="s">
        <v>6929</v>
      </c>
      <c r="U1102" t="s">
        <v>6930</v>
      </c>
      <c r="V1102" t="s">
        <v>6931</v>
      </c>
      <c r="Z1102">
        <v>120.6082067</v>
      </c>
      <c r="AA1102">
        <v>-8.8148406000000001</v>
      </c>
      <c r="AB1102" t="s">
        <v>6932</v>
      </c>
      <c r="AC1102" t="s">
        <v>237</v>
      </c>
      <c r="AL1102" t="s">
        <v>218</v>
      </c>
      <c r="AM1102" t="s">
        <v>6933</v>
      </c>
      <c r="AN1102" t="s">
        <v>6</v>
      </c>
      <c r="AO1102" s="57">
        <v>46303.652731481481</v>
      </c>
      <c r="AP1102" s="57">
        <v>46245.541666666664</v>
      </c>
      <c r="AR1102" t="s">
        <v>241</v>
      </c>
      <c r="AS1102" t="s">
        <v>220</v>
      </c>
      <c r="AT1102" t="s">
        <v>231</v>
      </c>
      <c r="AV1102" t="s">
        <v>240</v>
      </c>
      <c r="AW1102" t="s">
        <v>1056</v>
      </c>
      <c r="AX1102" t="s">
        <v>223</v>
      </c>
      <c r="BA1102" s="57">
        <v>46245.541666666664</v>
      </c>
      <c r="BB1102" t="s">
        <v>6933</v>
      </c>
      <c r="BF1102" s="6" t="e">
        <f t="shared" si="51"/>
        <v>#NUM!</v>
      </c>
      <c r="BG1102" t="e">
        <f t="shared" si="52"/>
        <v>#NUM!</v>
      </c>
      <c r="BH1102" t="e">
        <f t="shared" si="53"/>
        <v>#NUM!</v>
      </c>
      <c r="BI1102" t="str">
        <f>VLOOKUP(H1102,Sheet2!$A$1:$B$270,2,FALSE)</f>
        <v>LABOAN BAJO</v>
      </c>
    </row>
    <row r="1103" spans="1:61">
      <c r="A1103">
        <v>1102</v>
      </c>
      <c r="B1103">
        <v>1002516519</v>
      </c>
      <c r="C1103">
        <v>3</v>
      </c>
      <c r="D1103" t="s">
        <v>49</v>
      </c>
      <c r="E1103">
        <v>4</v>
      </c>
      <c r="F1103" t="s">
        <v>247</v>
      </c>
      <c r="G1103" t="s">
        <v>551</v>
      </c>
      <c r="H1103" t="s">
        <v>552</v>
      </c>
      <c r="I1103" t="s">
        <v>213</v>
      </c>
      <c r="J1103" t="s">
        <v>214</v>
      </c>
      <c r="K1103" t="s">
        <v>149</v>
      </c>
      <c r="M1103" t="s">
        <v>76</v>
      </c>
      <c r="N1103" t="s">
        <v>216</v>
      </c>
      <c r="O1103" s="57">
        <v>46243.588229166664</v>
      </c>
      <c r="P1103" s="57">
        <v>46243.83222222222</v>
      </c>
      <c r="Q1103">
        <v>69359839</v>
      </c>
      <c r="R1103">
        <v>2946102031</v>
      </c>
      <c r="S1103">
        <v>143407106645</v>
      </c>
      <c r="T1103" t="s">
        <v>991</v>
      </c>
      <c r="U1103" t="s">
        <v>6003</v>
      </c>
      <c r="V1103" t="s">
        <v>6004</v>
      </c>
      <c r="Z1103">
        <v>110.04456769164599</v>
      </c>
      <c r="AA1103">
        <v>-6.9676223701402602</v>
      </c>
      <c r="AB1103" t="s">
        <v>2235</v>
      </c>
      <c r="AC1103" t="s">
        <v>226</v>
      </c>
      <c r="AL1103" t="s">
        <v>218</v>
      </c>
      <c r="AM1103" t="s">
        <v>6005</v>
      </c>
      <c r="AN1103" t="s">
        <v>6</v>
      </c>
      <c r="AO1103" s="57">
        <v>46273.590578703705</v>
      </c>
      <c r="AR1103" t="s">
        <v>219</v>
      </c>
      <c r="AS1103" t="s">
        <v>553</v>
      </c>
      <c r="AT1103" t="s">
        <v>231</v>
      </c>
      <c r="AU1103">
        <v>20260809</v>
      </c>
      <c r="AV1103" t="s">
        <v>222</v>
      </c>
      <c r="AW1103" t="s">
        <v>985</v>
      </c>
      <c r="AX1103" t="s">
        <v>223</v>
      </c>
      <c r="BA1103" s="57">
        <v>46243.291666666664</v>
      </c>
      <c r="BB1103" t="s">
        <v>6005</v>
      </c>
      <c r="BC1103">
        <v>2026</v>
      </c>
      <c r="BD1103">
        <v>8</v>
      </c>
      <c r="BE1103">
        <v>9</v>
      </c>
      <c r="BF1103" s="6">
        <f t="shared" si="51"/>
        <v>46243</v>
      </c>
      <c r="BG1103">
        <f t="shared" si="52"/>
        <v>-0.29166666666424135</v>
      </c>
      <c r="BH1103" t="str">
        <f t="shared" si="53"/>
        <v>COMPLY</v>
      </c>
      <c r="BI1103" t="e">
        <f>VLOOKUP(H1103,Sheet2!$A$1:$B$270,2,FALSE)</f>
        <v>#N/A</v>
      </c>
    </row>
    <row r="1104" spans="1:61">
      <c r="A1104">
        <v>1103</v>
      </c>
      <c r="B1104">
        <v>1002516285</v>
      </c>
      <c r="C1104">
        <v>3</v>
      </c>
      <c r="D1104" t="s">
        <v>42</v>
      </c>
      <c r="E1104">
        <v>5</v>
      </c>
      <c r="F1104" t="s">
        <v>102</v>
      </c>
      <c r="G1104" t="s">
        <v>100</v>
      </c>
      <c r="H1104" t="s">
        <v>284</v>
      </c>
      <c r="I1104" t="s">
        <v>213</v>
      </c>
      <c r="J1104" t="s">
        <v>214</v>
      </c>
      <c r="K1104" t="s">
        <v>149</v>
      </c>
      <c r="L1104" t="s">
        <v>215</v>
      </c>
      <c r="M1104" t="s">
        <v>76</v>
      </c>
      <c r="N1104" t="s">
        <v>216</v>
      </c>
      <c r="O1104" s="57">
        <v>46243.359675925924</v>
      </c>
      <c r="P1104" s="57">
        <v>46243.803298611114</v>
      </c>
      <c r="Q1104">
        <v>69361697</v>
      </c>
      <c r="S1104">
        <v>152507225782</v>
      </c>
      <c r="T1104" t="s">
        <v>6006</v>
      </c>
      <c r="U1104" t="s">
        <v>6007</v>
      </c>
      <c r="V1104" t="s">
        <v>6008</v>
      </c>
      <c r="Z1104">
        <v>113.77626718542101</v>
      </c>
      <c r="AA1104">
        <v>-7.8535140023004502</v>
      </c>
      <c r="AB1104" t="s">
        <v>6009</v>
      </c>
      <c r="AC1104" t="s">
        <v>237</v>
      </c>
      <c r="AL1104" t="s">
        <v>218</v>
      </c>
      <c r="AM1104" t="s">
        <v>6010</v>
      </c>
      <c r="AN1104" t="s">
        <v>6</v>
      </c>
      <c r="AO1104" s="57">
        <v>46273.360937500001</v>
      </c>
      <c r="AP1104" s="57">
        <v>46244.541666666664</v>
      </c>
      <c r="AR1104" t="s">
        <v>219</v>
      </c>
      <c r="AS1104" t="s">
        <v>100</v>
      </c>
      <c r="AT1104" t="s">
        <v>221</v>
      </c>
      <c r="AU1104">
        <v>20260809</v>
      </c>
      <c r="AV1104" t="s">
        <v>222</v>
      </c>
      <c r="AW1104" t="s">
        <v>915</v>
      </c>
      <c r="AX1104" t="s">
        <v>223</v>
      </c>
      <c r="BA1104" s="57">
        <v>46244.541666666664</v>
      </c>
      <c r="BB1104" t="s">
        <v>6010</v>
      </c>
      <c r="BC1104">
        <v>2026</v>
      </c>
      <c r="BD1104">
        <v>8</v>
      </c>
      <c r="BE1104">
        <v>9</v>
      </c>
      <c r="BF1104" s="6">
        <f t="shared" si="51"/>
        <v>46243</v>
      </c>
      <c r="BG1104">
        <f t="shared" si="52"/>
        <v>-1.5416666666642413</v>
      </c>
      <c r="BH1104" t="str">
        <f t="shared" si="53"/>
        <v>COMPLY</v>
      </c>
      <c r="BI1104" t="str">
        <f>VLOOKUP(H1104,Sheet2!$A$1:$B$270,2,FALSE)</f>
        <v>JEMBER</v>
      </c>
    </row>
    <row r="1105" spans="1:61">
      <c r="A1105">
        <v>1104</v>
      </c>
      <c r="B1105">
        <v>1002512978</v>
      </c>
      <c r="C1105">
        <v>3</v>
      </c>
      <c r="D1105" t="s">
        <v>34</v>
      </c>
      <c r="E1105">
        <v>5</v>
      </c>
      <c r="F1105" t="s">
        <v>595</v>
      </c>
      <c r="G1105" t="s">
        <v>83</v>
      </c>
      <c r="H1105" t="s">
        <v>232</v>
      </c>
      <c r="I1105" t="s">
        <v>213</v>
      </c>
      <c r="J1105" t="s">
        <v>214</v>
      </c>
      <c r="K1105" t="s">
        <v>149</v>
      </c>
      <c r="M1105" t="s">
        <v>582</v>
      </c>
      <c r="N1105" t="s">
        <v>216</v>
      </c>
      <c r="O1105" s="57">
        <v>46240.658171296294</v>
      </c>
      <c r="P1105" s="57">
        <v>46244.628622685188</v>
      </c>
      <c r="Q1105">
        <v>69360182</v>
      </c>
      <c r="S1105">
        <v>172423220325</v>
      </c>
      <c r="T1105" t="s">
        <v>3956</v>
      </c>
      <c r="U1105" t="s">
        <v>3957</v>
      </c>
      <c r="V1105" t="s">
        <v>6011</v>
      </c>
      <c r="Z1105">
        <v>115.27793749999999</v>
      </c>
      <c r="AA1105">
        <v>-8.5812606000000002</v>
      </c>
      <c r="AB1105" t="s">
        <v>3958</v>
      </c>
      <c r="AC1105" t="s">
        <v>230</v>
      </c>
      <c r="AL1105" t="s">
        <v>218</v>
      </c>
      <c r="AM1105" t="s">
        <v>6012</v>
      </c>
      <c r="AN1105" t="s">
        <v>6</v>
      </c>
      <c r="AO1105" s="57">
        <v>46181.673981481479</v>
      </c>
      <c r="AP1105" s="57">
        <v>46242.333333333336</v>
      </c>
      <c r="AQ1105" t="s">
        <v>249</v>
      </c>
      <c r="AR1105" t="s">
        <v>14</v>
      </c>
      <c r="AS1105" t="s">
        <v>648</v>
      </c>
      <c r="AT1105" t="s">
        <v>231</v>
      </c>
      <c r="AV1105" t="s">
        <v>6934</v>
      </c>
      <c r="AW1105" t="s">
        <v>566</v>
      </c>
      <c r="AX1105" t="s">
        <v>223</v>
      </c>
      <c r="BA1105" s="57">
        <v>46242.333333333336</v>
      </c>
      <c r="BB1105" t="s">
        <v>6012</v>
      </c>
      <c r="BF1105" s="6" t="e">
        <f t="shared" si="51"/>
        <v>#NUM!</v>
      </c>
      <c r="BG1105" t="e">
        <f t="shared" si="52"/>
        <v>#NUM!</v>
      </c>
      <c r="BH1105" t="e">
        <f t="shared" si="53"/>
        <v>#NUM!</v>
      </c>
      <c r="BI1105" t="str">
        <f>VLOOKUP(H1105,Sheet2!$A$1:$B$270,2,FALSE)</f>
        <v>SANUR</v>
      </c>
    </row>
    <row r="1106" spans="1:61">
      <c r="A1106">
        <v>1105</v>
      </c>
      <c r="B1106">
        <v>1002516520</v>
      </c>
      <c r="C1106">
        <v>3</v>
      </c>
      <c r="D1106" t="s">
        <v>59</v>
      </c>
      <c r="E1106">
        <v>4</v>
      </c>
      <c r="F1106" t="s">
        <v>224</v>
      </c>
      <c r="G1106" t="s">
        <v>621</v>
      </c>
      <c r="H1106" t="s">
        <v>6013</v>
      </c>
      <c r="I1106" t="s">
        <v>213</v>
      </c>
      <c r="J1106" t="s">
        <v>214</v>
      </c>
      <c r="K1106" t="s">
        <v>149</v>
      </c>
      <c r="L1106" t="s">
        <v>215</v>
      </c>
      <c r="M1106" t="s">
        <v>76</v>
      </c>
      <c r="N1106" t="s">
        <v>216</v>
      </c>
      <c r="O1106" s="57">
        <v>46243.591643518521</v>
      </c>
      <c r="P1106" s="57">
        <v>46244.485208333332</v>
      </c>
      <c r="Q1106">
        <v>69361895</v>
      </c>
      <c r="S1106">
        <v>143390112667</v>
      </c>
      <c r="T1106" t="s">
        <v>6014</v>
      </c>
      <c r="U1106" t="s">
        <v>6015</v>
      </c>
      <c r="V1106" t="s">
        <v>6016</v>
      </c>
      <c r="Z1106">
        <v>108.798371</v>
      </c>
      <c r="AA1106">
        <v>-7.487152</v>
      </c>
      <c r="AB1106" t="s">
        <v>6017</v>
      </c>
      <c r="AC1106" t="s">
        <v>237</v>
      </c>
      <c r="AL1106" t="s">
        <v>218</v>
      </c>
      <c r="AM1106" t="s">
        <v>6018</v>
      </c>
      <c r="AN1106" t="s">
        <v>6</v>
      </c>
      <c r="AO1106" s="57">
        <v>46273.610949074071</v>
      </c>
      <c r="AP1106" s="57">
        <v>46244.541666666664</v>
      </c>
      <c r="AR1106" t="s">
        <v>219</v>
      </c>
      <c r="AS1106" t="s">
        <v>1001</v>
      </c>
      <c r="AT1106" t="s">
        <v>231</v>
      </c>
      <c r="AU1106">
        <v>20260810</v>
      </c>
      <c r="AV1106" t="s">
        <v>222</v>
      </c>
      <c r="AW1106" t="s">
        <v>1069</v>
      </c>
      <c r="AX1106" t="s">
        <v>223</v>
      </c>
      <c r="BA1106" s="57">
        <v>46244.541666666664</v>
      </c>
      <c r="BB1106" t="s">
        <v>6018</v>
      </c>
      <c r="BC1106">
        <v>2026</v>
      </c>
      <c r="BD1106">
        <v>8</v>
      </c>
      <c r="BE1106">
        <v>10</v>
      </c>
      <c r="BF1106" s="6">
        <f t="shared" si="51"/>
        <v>46244</v>
      </c>
      <c r="BG1106">
        <f t="shared" si="52"/>
        <v>-0.54166666666424135</v>
      </c>
      <c r="BH1106" t="str">
        <f t="shared" si="53"/>
        <v>COMPLY</v>
      </c>
      <c r="BI1106" t="e">
        <f>VLOOKUP(H1106,Sheet2!$A$1:$B$270,2,FALSE)</f>
        <v>#N/A</v>
      </c>
    </row>
    <row r="1107" spans="1:61">
      <c r="A1107">
        <v>1106</v>
      </c>
      <c r="B1107">
        <v>1002508632</v>
      </c>
      <c r="C1107">
        <v>3</v>
      </c>
      <c r="D1107" t="s">
        <v>42</v>
      </c>
      <c r="E1107">
        <v>5</v>
      </c>
      <c r="F1107" t="s">
        <v>102</v>
      </c>
      <c r="G1107" t="s">
        <v>102</v>
      </c>
      <c r="H1107" t="s">
        <v>505</v>
      </c>
      <c r="I1107" t="s">
        <v>213</v>
      </c>
      <c r="J1107" t="s">
        <v>214</v>
      </c>
      <c r="K1107" t="s">
        <v>149</v>
      </c>
      <c r="L1107" t="s">
        <v>215</v>
      </c>
      <c r="M1107" t="s">
        <v>76</v>
      </c>
      <c r="N1107" t="s">
        <v>216</v>
      </c>
      <c r="O1107" s="57">
        <v>46238.610381944447</v>
      </c>
      <c r="P1107" s="57">
        <v>46239.634675925925</v>
      </c>
      <c r="Q1107">
        <v>69358363</v>
      </c>
      <c r="S1107">
        <v>152514214842</v>
      </c>
      <c r="T1107" t="s">
        <v>3959</v>
      </c>
      <c r="U1107" t="s">
        <v>3960</v>
      </c>
      <c r="V1107" t="s">
        <v>3961</v>
      </c>
      <c r="Z1107">
        <v>113.6773975</v>
      </c>
      <c r="AA1107">
        <v>-8.3396560999999991</v>
      </c>
      <c r="AB1107" t="s">
        <v>3962</v>
      </c>
      <c r="AC1107" t="s">
        <v>1059</v>
      </c>
      <c r="AL1107" t="s">
        <v>218</v>
      </c>
      <c r="AM1107" t="s">
        <v>1508</v>
      </c>
      <c r="AN1107" t="s">
        <v>6</v>
      </c>
      <c r="AO1107" s="57">
        <v>46120.611273148148</v>
      </c>
      <c r="AP1107" s="57">
        <v>46239.541666666664</v>
      </c>
      <c r="AR1107" t="s">
        <v>219</v>
      </c>
      <c r="AS1107" t="s">
        <v>649</v>
      </c>
      <c r="AT1107" t="s">
        <v>231</v>
      </c>
      <c r="AU1107">
        <v>20260805</v>
      </c>
      <c r="AV1107" t="s">
        <v>222</v>
      </c>
      <c r="AW1107" t="s">
        <v>3963</v>
      </c>
      <c r="AX1107" t="s">
        <v>223</v>
      </c>
      <c r="BA1107" s="57">
        <v>46239.541666666664</v>
      </c>
      <c r="BB1107" t="s">
        <v>1508</v>
      </c>
      <c r="BC1107">
        <v>2026</v>
      </c>
      <c r="BD1107">
        <v>8</v>
      </c>
      <c r="BE1107">
        <v>5</v>
      </c>
      <c r="BF1107" s="6">
        <f t="shared" si="51"/>
        <v>46239</v>
      </c>
      <c r="BG1107">
        <f t="shared" si="52"/>
        <v>-0.54166666666424135</v>
      </c>
      <c r="BH1107" t="str">
        <f t="shared" si="53"/>
        <v>COMPLY</v>
      </c>
      <c r="BI1107" t="str">
        <f>VLOOKUP(H1107,Sheet2!$A$1:$B$270,2,FALSE)</f>
        <v>JEMBER</v>
      </c>
    </row>
    <row r="1108" spans="1:61">
      <c r="A1108">
        <v>1107</v>
      </c>
      <c r="B1108">
        <v>1002504838</v>
      </c>
      <c r="C1108">
        <v>3</v>
      </c>
      <c r="D1108" t="s">
        <v>59</v>
      </c>
      <c r="E1108">
        <v>4</v>
      </c>
      <c r="F1108" t="s">
        <v>224</v>
      </c>
      <c r="G1108" t="s">
        <v>224</v>
      </c>
      <c r="H1108" t="s">
        <v>942</v>
      </c>
      <c r="I1108" t="s">
        <v>213</v>
      </c>
      <c r="J1108" t="s">
        <v>214</v>
      </c>
      <c r="K1108" t="s">
        <v>149</v>
      </c>
      <c r="L1108" t="s">
        <v>215</v>
      </c>
      <c r="M1108" t="s">
        <v>582</v>
      </c>
      <c r="N1108" t="s">
        <v>216</v>
      </c>
      <c r="O1108" s="57">
        <v>46235.701365740744</v>
      </c>
      <c r="P1108" s="57">
        <v>46237.674270833333</v>
      </c>
      <c r="Q1108">
        <v>69356855</v>
      </c>
      <c r="S1108">
        <v>146303609069</v>
      </c>
      <c r="T1108" t="s">
        <v>1417</v>
      </c>
      <c r="U1108" t="s">
        <v>3964</v>
      </c>
      <c r="V1108" t="s">
        <v>3965</v>
      </c>
      <c r="Z1108">
        <v>109.228101</v>
      </c>
      <c r="AA1108">
        <v>-7.4376329999999999</v>
      </c>
      <c r="AB1108" t="s">
        <v>1420</v>
      </c>
      <c r="AC1108" t="s">
        <v>237</v>
      </c>
      <c r="AL1108" t="s">
        <v>218</v>
      </c>
      <c r="AM1108" t="s">
        <v>3966</v>
      </c>
      <c r="AN1108" t="s">
        <v>6</v>
      </c>
      <c r="AO1108" s="57">
        <v>46030.70480324074</v>
      </c>
      <c r="AP1108" s="57">
        <v>46236.541666666664</v>
      </c>
      <c r="AR1108" t="s">
        <v>14</v>
      </c>
      <c r="AS1108" t="s">
        <v>220</v>
      </c>
      <c r="AT1108" t="s">
        <v>231</v>
      </c>
      <c r="AV1108" t="s">
        <v>3967</v>
      </c>
      <c r="AW1108" t="s">
        <v>1058</v>
      </c>
      <c r="AX1108" t="s">
        <v>223</v>
      </c>
      <c r="BA1108" s="57">
        <v>46236.541666666664</v>
      </c>
      <c r="BB1108" t="s">
        <v>3966</v>
      </c>
      <c r="BF1108" s="6" t="e">
        <f t="shared" si="51"/>
        <v>#NUM!</v>
      </c>
      <c r="BG1108" t="e">
        <f t="shared" si="52"/>
        <v>#NUM!</v>
      </c>
      <c r="BH1108" t="e">
        <f t="shared" si="53"/>
        <v>#NUM!</v>
      </c>
      <c r="BI1108" t="e">
        <f>VLOOKUP(H1108,Sheet2!$A$1:$B$270,2,FALSE)</f>
        <v>#N/A</v>
      </c>
    </row>
    <row r="1109" spans="1:61">
      <c r="A1109">
        <v>1108</v>
      </c>
      <c r="B1109">
        <v>1002505700</v>
      </c>
      <c r="C1109">
        <v>3</v>
      </c>
      <c r="D1109" t="s">
        <v>51</v>
      </c>
      <c r="E1109">
        <v>4</v>
      </c>
      <c r="F1109" t="s">
        <v>235</v>
      </c>
      <c r="G1109" t="s">
        <v>594</v>
      </c>
      <c r="H1109" t="s">
        <v>636</v>
      </c>
      <c r="I1109" t="s">
        <v>213</v>
      </c>
      <c r="J1109" t="s">
        <v>214</v>
      </c>
      <c r="K1109" t="s">
        <v>149</v>
      </c>
      <c r="M1109" t="s">
        <v>1085</v>
      </c>
      <c r="N1109" t="s">
        <v>216</v>
      </c>
      <c r="O1109" s="57">
        <v>46237.419664351852</v>
      </c>
      <c r="P1109" s="57">
        <v>46239.43891203704</v>
      </c>
      <c r="Q1109">
        <v>69357277</v>
      </c>
      <c r="T1109" t="s">
        <v>3968</v>
      </c>
      <c r="Z1109">
        <v>110.76519</v>
      </c>
      <c r="AA1109">
        <v>-7.5410199999999996</v>
      </c>
      <c r="AB1109" t="s">
        <v>3969</v>
      </c>
      <c r="AC1109" t="s">
        <v>230</v>
      </c>
      <c r="AL1109" t="s">
        <v>218</v>
      </c>
      <c r="AM1109" s="58">
        <v>25569</v>
      </c>
      <c r="AN1109" t="s">
        <v>6</v>
      </c>
      <c r="AO1109" s="57">
        <v>46089.424085648148</v>
      </c>
      <c r="AS1109" t="s">
        <v>220</v>
      </c>
      <c r="AT1109" t="s">
        <v>231</v>
      </c>
      <c r="AV1109" t="s">
        <v>1085</v>
      </c>
      <c r="AW1109" t="s">
        <v>565</v>
      </c>
      <c r="AX1109" t="s">
        <v>223</v>
      </c>
      <c r="BA1109" s="57">
        <v>25569</v>
      </c>
      <c r="BB1109" s="58">
        <v>25569</v>
      </c>
      <c r="BF1109" s="6" t="e">
        <f t="shared" si="51"/>
        <v>#NUM!</v>
      </c>
      <c r="BG1109" t="e">
        <f t="shared" si="52"/>
        <v>#NUM!</v>
      </c>
      <c r="BH1109" t="e">
        <f t="shared" si="53"/>
        <v>#NUM!</v>
      </c>
      <c r="BI1109" t="e">
        <f>VLOOKUP(H1109,Sheet2!$A$1:$B$270,2,FALSE)</f>
        <v>#N/A</v>
      </c>
    </row>
    <row r="1110" spans="1:61">
      <c r="A1110">
        <v>1109</v>
      </c>
      <c r="B1110">
        <v>1002509442</v>
      </c>
      <c r="C1110">
        <v>3</v>
      </c>
      <c r="D1110" t="s">
        <v>51</v>
      </c>
      <c r="E1110">
        <v>4</v>
      </c>
      <c r="F1110" t="s">
        <v>275</v>
      </c>
      <c r="G1110" t="s">
        <v>575</v>
      </c>
      <c r="H1110" t="s">
        <v>936</v>
      </c>
      <c r="I1110" t="s">
        <v>213</v>
      </c>
      <c r="J1110" t="s">
        <v>214</v>
      </c>
      <c r="K1110" t="s">
        <v>149</v>
      </c>
      <c r="L1110" t="s">
        <v>215</v>
      </c>
      <c r="M1110" t="s">
        <v>76</v>
      </c>
      <c r="N1110" t="s">
        <v>216</v>
      </c>
      <c r="O1110" s="57">
        <v>46238.782604166663</v>
      </c>
      <c r="P1110" s="57">
        <v>46240.623611111114</v>
      </c>
      <c r="Q1110">
        <v>69358662</v>
      </c>
      <c r="S1110">
        <v>142509107213</v>
      </c>
      <c r="T1110" t="s">
        <v>1948</v>
      </c>
      <c r="U1110" t="s">
        <v>1949</v>
      </c>
      <c r="V1110" t="s">
        <v>3970</v>
      </c>
      <c r="Z1110">
        <v>111.206036</v>
      </c>
      <c r="AA1110">
        <v>-7.0492239999999997</v>
      </c>
      <c r="AB1110" t="s">
        <v>3971</v>
      </c>
      <c r="AC1110" t="s">
        <v>237</v>
      </c>
      <c r="AL1110" t="s">
        <v>218</v>
      </c>
      <c r="AM1110" t="s">
        <v>2878</v>
      </c>
      <c r="AN1110" t="s">
        <v>6</v>
      </c>
      <c r="AO1110" s="57">
        <v>46120.788576388892</v>
      </c>
      <c r="AP1110" s="57">
        <v>46239.625</v>
      </c>
      <c r="AR1110" t="s">
        <v>219</v>
      </c>
      <c r="AS1110" t="s">
        <v>937</v>
      </c>
      <c r="AT1110" t="s">
        <v>231</v>
      </c>
      <c r="AU1110">
        <v>20260806</v>
      </c>
      <c r="AV1110" t="s">
        <v>222</v>
      </c>
      <c r="AW1110" t="s">
        <v>1060</v>
      </c>
      <c r="AX1110" t="s">
        <v>223</v>
      </c>
      <c r="BA1110" s="57">
        <v>46239.625</v>
      </c>
      <c r="BB1110" t="s">
        <v>2878</v>
      </c>
      <c r="BC1110">
        <v>2026</v>
      </c>
      <c r="BD1110">
        <v>8</v>
      </c>
      <c r="BE1110">
        <v>6</v>
      </c>
      <c r="BF1110" s="6">
        <f t="shared" si="51"/>
        <v>46240</v>
      </c>
      <c r="BG1110">
        <f t="shared" si="52"/>
        <v>0.375</v>
      </c>
      <c r="BH1110" t="str">
        <f t="shared" si="53"/>
        <v>COMPLY</v>
      </c>
      <c r="BI1110" t="e">
        <f>VLOOKUP(H1110,Sheet2!$A$1:$B$270,2,FALSE)</f>
        <v>#N/A</v>
      </c>
    </row>
    <row r="1111" spans="1:61">
      <c r="A1111">
        <v>1110</v>
      </c>
      <c r="B1111">
        <v>1002505398</v>
      </c>
      <c r="C1111">
        <v>3</v>
      </c>
      <c r="D1111" t="s">
        <v>45</v>
      </c>
      <c r="E1111">
        <v>5</v>
      </c>
      <c r="F1111" t="s">
        <v>211</v>
      </c>
      <c r="G1111" t="s">
        <v>116</v>
      </c>
      <c r="H1111" t="s">
        <v>274</v>
      </c>
      <c r="I1111" t="s">
        <v>213</v>
      </c>
      <c r="J1111" t="s">
        <v>214</v>
      </c>
      <c r="K1111" t="s">
        <v>149</v>
      </c>
      <c r="L1111" t="s">
        <v>215</v>
      </c>
      <c r="M1111" t="s">
        <v>582</v>
      </c>
      <c r="N1111" t="s">
        <v>216</v>
      </c>
      <c r="O1111" s="57">
        <v>46236.730520833335</v>
      </c>
      <c r="P1111" s="57">
        <v>46239.441319444442</v>
      </c>
      <c r="Q1111">
        <v>69357083</v>
      </c>
      <c r="S1111">
        <v>172604213894</v>
      </c>
      <c r="T1111" t="s">
        <v>3636</v>
      </c>
      <c r="U1111" t="s">
        <v>3972</v>
      </c>
      <c r="V1111" t="s">
        <v>3973</v>
      </c>
      <c r="Z1111">
        <v>116.497641764581</v>
      </c>
      <c r="AA1111">
        <v>-8.3319874821678201</v>
      </c>
      <c r="AB1111" t="s">
        <v>3639</v>
      </c>
      <c r="AC1111" t="s">
        <v>217</v>
      </c>
      <c r="AL1111" t="s">
        <v>218</v>
      </c>
      <c r="AM1111" t="s">
        <v>1744</v>
      </c>
      <c r="AN1111" t="s">
        <v>6</v>
      </c>
      <c r="AO1111" s="57">
        <v>46061.735879629632</v>
      </c>
      <c r="AP1111" s="57">
        <v>46237.625</v>
      </c>
      <c r="AR1111" t="s">
        <v>14</v>
      </c>
      <c r="AS1111" t="s">
        <v>957</v>
      </c>
      <c r="AT1111" t="s">
        <v>231</v>
      </c>
      <c r="AV1111" t="s">
        <v>3974</v>
      </c>
      <c r="AW1111" t="s">
        <v>1067</v>
      </c>
      <c r="AX1111" t="s">
        <v>223</v>
      </c>
      <c r="BA1111" s="57">
        <v>46237.625</v>
      </c>
      <c r="BB1111" t="s">
        <v>1744</v>
      </c>
      <c r="BF1111" s="6" t="e">
        <f t="shared" si="51"/>
        <v>#NUM!</v>
      </c>
      <c r="BG1111" t="e">
        <f t="shared" si="52"/>
        <v>#NUM!</v>
      </c>
      <c r="BH1111" t="e">
        <f t="shared" si="53"/>
        <v>#NUM!</v>
      </c>
      <c r="BI1111" t="str">
        <f>VLOOKUP(H1111,Sheet2!$A$1:$B$270,2,FALSE)</f>
        <v>SELONG</v>
      </c>
    </row>
    <row r="1112" spans="1:61">
      <c r="A1112">
        <v>1111</v>
      </c>
      <c r="B1112">
        <v>1002515978</v>
      </c>
      <c r="C1112">
        <v>3</v>
      </c>
      <c r="D1112" t="s">
        <v>42</v>
      </c>
      <c r="E1112">
        <v>5</v>
      </c>
      <c r="F1112" t="s">
        <v>233</v>
      </c>
      <c r="G1112" t="s">
        <v>103</v>
      </c>
      <c r="H1112" t="s">
        <v>403</v>
      </c>
      <c r="I1112" t="s">
        <v>213</v>
      </c>
      <c r="J1112" t="s">
        <v>214</v>
      </c>
      <c r="K1112" t="s">
        <v>149</v>
      </c>
      <c r="M1112" t="s">
        <v>76</v>
      </c>
      <c r="N1112" t="s">
        <v>216</v>
      </c>
      <c r="O1112" s="57">
        <v>46242.572546296295</v>
      </c>
      <c r="P1112" s="57">
        <v>46242.70275462963</v>
      </c>
      <c r="Q1112">
        <v>69361487</v>
      </c>
      <c r="S1112">
        <v>152318240698</v>
      </c>
      <c r="T1112" t="s">
        <v>6019</v>
      </c>
      <c r="U1112" t="s">
        <v>4310</v>
      </c>
      <c r="V1112" t="s">
        <v>6020</v>
      </c>
      <c r="Z1112">
        <v>112.2464648</v>
      </c>
      <c r="AA1112">
        <v>-7.6131174000000001</v>
      </c>
      <c r="AB1112" t="s">
        <v>6021</v>
      </c>
      <c r="AC1112" t="s">
        <v>230</v>
      </c>
      <c r="AL1112" t="s">
        <v>218</v>
      </c>
      <c r="AM1112" t="s">
        <v>6022</v>
      </c>
      <c r="AN1112" t="s">
        <v>6</v>
      </c>
      <c r="AO1112" s="57">
        <v>46242.579872685186</v>
      </c>
      <c r="AP1112" s="57">
        <v>46243.541666666664</v>
      </c>
      <c r="AR1112" t="s">
        <v>219</v>
      </c>
      <c r="AS1112" t="s">
        <v>103</v>
      </c>
      <c r="AT1112" t="s">
        <v>231</v>
      </c>
      <c r="AU1112">
        <v>20260808</v>
      </c>
      <c r="AV1112" t="s">
        <v>222</v>
      </c>
      <c r="AW1112" t="s">
        <v>566</v>
      </c>
      <c r="AX1112" t="s">
        <v>223</v>
      </c>
      <c r="BA1112" s="57">
        <v>46243.541666666664</v>
      </c>
      <c r="BB1112" t="s">
        <v>6022</v>
      </c>
      <c r="BC1112">
        <v>2026</v>
      </c>
      <c r="BD1112">
        <v>8</v>
      </c>
      <c r="BE1112">
        <v>8</v>
      </c>
      <c r="BF1112" s="6">
        <f t="shared" si="51"/>
        <v>46242</v>
      </c>
      <c r="BG1112">
        <f t="shared" si="52"/>
        <v>-1.5416666666642413</v>
      </c>
      <c r="BH1112" t="str">
        <f t="shared" si="53"/>
        <v>COMPLY</v>
      </c>
      <c r="BI1112" t="str">
        <f>VLOOKUP(H1112,Sheet2!$A$1:$B$270,2,FALSE)</f>
        <v>MOJOKERTO</v>
      </c>
    </row>
    <row r="1113" spans="1:61">
      <c r="A1113">
        <v>1112</v>
      </c>
      <c r="B1113">
        <v>1002518658</v>
      </c>
      <c r="C1113">
        <v>3</v>
      </c>
      <c r="D1113" t="s">
        <v>45</v>
      </c>
      <c r="E1113">
        <v>5</v>
      </c>
      <c r="F1113" t="s">
        <v>211</v>
      </c>
      <c r="G1113" t="s">
        <v>116</v>
      </c>
      <c r="H1113" t="s">
        <v>274</v>
      </c>
      <c r="I1113" t="s">
        <v>213</v>
      </c>
      <c r="J1113" t="s">
        <v>214</v>
      </c>
      <c r="K1113" t="s">
        <v>149</v>
      </c>
      <c r="M1113" t="s">
        <v>259</v>
      </c>
      <c r="N1113" t="s">
        <v>216</v>
      </c>
      <c r="O1113" s="57">
        <v>46244.753981481481</v>
      </c>
      <c r="P1113" s="57">
        <v>46244.906273148146</v>
      </c>
      <c r="Q1113">
        <v>69361748</v>
      </c>
      <c r="S1113">
        <v>172604213762</v>
      </c>
      <c r="T1113" t="s">
        <v>5911</v>
      </c>
      <c r="U1113" t="s">
        <v>6935</v>
      </c>
      <c r="V1113" t="s">
        <v>6936</v>
      </c>
      <c r="Z1113">
        <v>116.03887589999999</v>
      </c>
      <c r="AA1113">
        <v>-8.4577933999999999</v>
      </c>
      <c r="AB1113" t="s">
        <v>5914</v>
      </c>
      <c r="AC1113" t="s">
        <v>217</v>
      </c>
      <c r="AL1113" t="s">
        <v>218</v>
      </c>
      <c r="AM1113" t="s">
        <v>6937</v>
      </c>
      <c r="AN1113" t="s">
        <v>6</v>
      </c>
      <c r="AO1113" s="57">
        <v>46303.777662037035</v>
      </c>
      <c r="AQ1113" t="s">
        <v>930</v>
      </c>
      <c r="AR1113" t="s">
        <v>260</v>
      </c>
      <c r="AS1113" t="s">
        <v>957</v>
      </c>
      <c r="AT1113" t="s">
        <v>231</v>
      </c>
      <c r="AV1113" t="s">
        <v>261</v>
      </c>
      <c r="AW1113" t="s">
        <v>567</v>
      </c>
      <c r="AX1113" t="s">
        <v>223</v>
      </c>
      <c r="BA1113" s="57">
        <v>46244.291666666664</v>
      </c>
      <c r="BB1113" t="s">
        <v>6937</v>
      </c>
      <c r="BF1113" s="6" t="e">
        <f t="shared" si="51"/>
        <v>#NUM!</v>
      </c>
      <c r="BG1113" t="e">
        <f t="shared" si="52"/>
        <v>#NUM!</v>
      </c>
      <c r="BH1113" t="e">
        <f t="shared" si="53"/>
        <v>#NUM!</v>
      </c>
      <c r="BI1113" t="str">
        <f>VLOOKUP(H1113,Sheet2!$A$1:$B$270,2,FALSE)</f>
        <v>SELONG</v>
      </c>
    </row>
    <row r="1114" spans="1:61">
      <c r="A1114">
        <v>1113</v>
      </c>
      <c r="B1114">
        <v>1002517755</v>
      </c>
      <c r="C1114">
        <v>3</v>
      </c>
      <c r="D1114" t="s">
        <v>49</v>
      </c>
      <c r="E1114">
        <v>4</v>
      </c>
      <c r="F1114" t="s">
        <v>253</v>
      </c>
      <c r="G1114" t="s">
        <v>253</v>
      </c>
      <c r="H1114" t="s">
        <v>701</v>
      </c>
      <c r="I1114" t="s">
        <v>213</v>
      </c>
      <c r="J1114" t="s">
        <v>214</v>
      </c>
      <c r="K1114" t="s">
        <v>149</v>
      </c>
      <c r="L1114" t="s">
        <v>215</v>
      </c>
      <c r="M1114" t="s">
        <v>240</v>
      </c>
      <c r="N1114" t="s">
        <v>216</v>
      </c>
      <c r="O1114" s="57">
        <v>46244.561759259261</v>
      </c>
      <c r="P1114" s="57">
        <v>46244.562569444446</v>
      </c>
      <c r="Q1114">
        <v>69362440</v>
      </c>
      <c r="S1114">
        <v>146285103773</v>
      </c>
      <c r="T1114" t="s">
        <v>6938</v>
      </c>
      <c r="U1114" t="s">
        <v>6939</v>
      </c>
      <c r="V1114" t="s">
        <v>6940</v>
      </c>
      <c r="Z1114">
        <v>109.634497</v>
      </c>
      <c r="AA1114">
        <v>-6.9731059999999996</v>
      </c>
      <c r="AB1114" t="s">
        <v>6941</v>
      </c>
      <c r="AC1114" t="s">
        <v>237</v>
      </c>
      <c r="AL1114" t="s">
        <v>218</v>
      </c>
      <c r="AM1114" t="s">
        <v>6579</v>
      </c>
      <c r="AN1114" t="s">
        <v>6</v>
      </c>
      <c r="AO1114" s="57">
        <v>46303.569293981483</v>
      </c>
      <c r="AP1114" s="57">
        <v>46245.541666666664</v>
      </c>
      <c r="AR1114" t="s">
        <v>241</v>
      </c>
      <c r="AS1114" t="s">
        <v>583</v>
      </c>
      <c r="AT1114" t="s">
        <v>231</v>
      </c>
      <c r="AV1114" t="s">
        <v>240</v>
      </c>
      <c r="AW1114" t="s">
        <v>1066</v>
      </c>
      <c r="AX1114" t="s">
        <v>223</v>
      </c>
      <c r="BA1114" s="57">
        <v>46245.541666666664</v>
      </c>
      <c r="BB1114" t="s">
        <v>6579</v>
      </c>
      <c r="BF1114" s="6" t="e">
        <f t="shared" si="51"/>
        <v>#NUM!</v>
      </c>
      <c r="BG1114" t="e">
        <f t="shared" si="52"/>
        <v>#NUM!</v>
      </c>
      <c r="BH1114" t="e">
        <f t="shared" si="53"/>
        <v>#NUM!</v>
      </c>
      <c r="BI1114" t="e">
        <f>VLOOKUP(H1114,Sheet2!$A$1:$B$270,2,FALSE)</f>
        <v>#N/A</v>
      </c>
    </row>
    <row r="1115" spans="1:61">
      <c r="A1115">
        <v>1114</v>
      </c>
      <c r="B1115">
        <v>1002513991</v>
      </c>
      <c r="C1115">
        <v>3</v>
      </c>
      <c r="D1115" t="s">
        <v>45</v>
      </c>
      <c r="E1115">
        <v>5</v>
      </c>
      <c r="F1115" t="s">
        <v>211</v>
      </c>
      <c r="G1115" t="s">
        <v>110</v>
      </c>
      <c r="H1115" t="s">
        <v>481</v>
      </c>
      <c r="I1115" t="s">
        <v>213</v>
      </c>
      <c r="J1115" t="s">
        <v>214</v>
      </c>
      <c r="K1115" t="s">
        <v>149</v>
      </c>
      <c r="L1115" t="s">
        <v>215</v>
      </c>
      <c r="M1115" t="s">
        <v>582</v>
      </c>
      <c r="N1115" t="s">
        <v>216</v>
      </c>
      <c r="O1115" s="57">
        <v>46241.418020833335</v>
      </c>
      <c r="P1115" s="57">
        <v>46242.792395833334</v>
      </c>
      <c r="Q1115">
        <v>69360511</v>
      </c>
      <c r="S1115">
        <v>172617203047</v>
      </c>
      <c r="T1115" t="s">
        <v>4586</v>
      </c>
      <c r="U1115" t="s">
        <v>6023</v>
      </c>
      <c r="V1115" t="s">
        <v>6024</v>
      </c>
      <c r="Z1115">
        <v>118.5814791</v>
      </c>
      <c r="AA1115">
        <v>-8.5120611000000004</v>
      </c>
      <c r="AB1115" t="s">
        <v>4589</v>
      </c>
      <c r="AC1115" t="s">
        <v>237</v>
      </c>
      <c r="AL1115" t="s">
        <v>218</v>
      </c>
      <c r="AM1115" t="s">
        <v>6025</v>
      </c>
      <c r="AN1115" t="s">
        <v>6</v>
      </c>
      <c r="AO1115" s="57">
        <v>46211.423703703702</v>
      </c>
      <c r="AP1115" s="57">
        <v>46242.541666666664</v>
      </c>
      <c r="AQ1115" t="s">
        <v>930</v>
      </c>
      <c r="AR1115" t="s">
        <v>14</v>
      </c>
      <c r="AS1115" t="s">
        <v>988</v>
      </c>
      <c r="AT1115" t="s">
        <v>221</v>
      </c>
      <c r="AV1115" t="s">
        <v>6026</v>
      </c>
      <c r="AW1115" t="s">
        <v>6027</v>
      </c>
      <c r="AX1115" t="s">
        <v>223</v>
      </c>
      <c r="BA1115" s="57">
        <v>46242.541666666664</v>
      </c>
      <c r="BB1115" t="s">
        <v>6025</v>
      </c>
      <c r="BF1115" s="6" t="e">
        <f t="shared" si="51"/>
        <v>#NUM!</v>
      </c>
      <c r="BG1115" t="e">
        <f t="shared" si="52"/>
        <v>#NUM!</v>
      </c>
      <c r="BH1115" t="e">
        <f t="shared" si="53"/>
        <v>#NUM!</v>
      </c>
      <c r="BI1115" t="str">
        <f>VLOOKUP(H1115,Sheet2!$A$1:$B$270,2,FALSE)</f>
        <v>BIMA</v>
      </c>
    </row>
    <row r="1116" spans="1:61">
      <c r="A1116">
        <v>1115</v>
      </c>
      <c r="B1116">
        <v>1002511022</v>
      </c>
      <c r="C1116">
        <v>3</v>
      </c>
      <c r="D1116" t="s">
        <v>55</v>
      </c>
      <c r="E1116">
        <v>5</v>
      </c>
      <c r="F1116" t="s">
        <v>267</v>
      </c>
      <c r="G1116" t="s">
        <v>126</v>
      </c>
      <c r="H1116" t="s">
        <v>268</v>
      </c>
      <c r="I1116" t="s">
        <v>213</v>
      </c>
      <c r="J1116" t="s">
        <v>214</v>
      </c>
      <c r="K1116" t="s">
        <v>149</v>
      </c>
      <c r="M1116" t="s">
        <v>76</v>
      </c>
      <c r="N1116" t="s">
        <v>216</v>
      </c>
      <c r="O1116" s="57">
        <v>46239.647511574076</v>
      </c>
      <c r="P1116" s="57">
        <v>46239.737905092596</v>
      </c>
      <c r="Q1116">
        <v>69351264</v>
      </c>
      <c r="S1116">
        <v>152413167539</v>
      </c>
      <c r="T1116" t="s">
        <v>1154</v>
      </c>
      <c r="U1116" t="s">
        <v>3339</v>
      </c>
      <c r="V1116" t="s">
        <v>3975</v>
      </c>
      <c r="Z1116">
        <v>112.749053</v>
      </c>
      <c r="AA1116">
        <v>-7.2652659999999996</v>
      </c>
      <c r="AB1116" t="s">
        <v>1155</v>
      </c>
      <c r="AC1116" t="s">
        <v>230</v>
      </c>
      <c r="AL1116" t="s">
        <v>218</v>
      </c>
      <c r="AM1116" t="s">
        <v>3976</v>
      </c>
      <c r="AN1116" t="s">
        <v>6</v>
      </c>
      <c r="AO1116" s="57">
        <v>46150.652673611112</v>
      </c>
      <c r="AR1116" t="s">
        <v>219</v>
      </c>
      <c r="AS1116" t="s">
        <v>610</v>
      </c>
      <c r="AT1116" t="s">
        <v>221</v>
      </c>
      <c r="AU1116">
        <v>20260805</v>
      </c>
      <c r="AV1116" t="s">
        <v>222</v>
      </c>
      <c r="AW1116" t="s">
        <v>983</v>
      </c>
      <c r="AX1116" t="s">
        <v>223</v>
      </c>
      <c r="BA1116" s="57">
        <v>46239.291666666664</v>
      </c>
      <c r="BB1116" t="s">
        <v>3976</v>
      </c>
      <c r="BC1116">
        <v>2026</v>
      </c>
      <c r="BD1116">
        <v>8</v>
      </c>
      <c r="BE1116">
        <v>5</v>
      </c>
      <c r="BF1116" s="6">
        <f t="shared" si="51"/>
        <v>46239</v>
      </c>
      <c r="BG1116">
        <f t="shared" si="52"/>
        <v>-0.29166666666424135</v>
      </c>
      <c r="BH1116" t="str">
        <f t="shared" si="53"/>
        <v>COMPLY</v>
      </c>
      <c r="BI1116" t="str">
        <f>VLOOKUP(H1116,Sheet2!$A$1:$B$270,2,FALSE)</f>
        <v>SURABAYA SELATAN</v>
      </c>
    </row>
    <row r="1117" spans="1:61">
      <c r="A1117">
        <v>1116</v>
      </c>
      <c r="B1117">
        <v>1002511906</v>
      </c>
      <c r="C1117">
        <v>3</v>
      </c>
      <c r="D1117" t="s">
        <v>45</v>
      </c>
      <c r="E1117">
        <v>5</v>
      </c>
      <c r="F1117" t="s">
        <v>113</v>
      </c>
      <c r="G1117" t="s">
        <v>120</v>
      </c>
      <c r="H1117" t="s">
        <v>320</v>
      </c>
      <c r="I1117" t="s">
        <v>213</v>
      </c>
      <c r="J1117" t="s">
        <v>214</v>
      </c>
      <c r="K1117" t="s">
        <v>149</v>
      </c>
      <c r="L1117" t="s">
        <v>215</v>
      </c>
      <c r="M1117" t="s">
        <v>76</v>
      </c>
      <c r="N1117" t="s">
        <v>216</v>
      </c>
      <c r="O1117" s="57">
        <v>46240.455509259256</v>
      </c>
      <c r="P1117" s="57">
        <v>46242.795601851853</v>
      </c>
      <c r="Q1117">
        <v>69359787</v>
      </c>
      <c r="S1117">
        <v>172517222517</v>
      </c>
      <c r="T1117" t="s">
        <v>3977</v>
      </c>
      <c r="U1117" t="s">
        <v>3978</v>
      </c>
      <c r="V1117" t="s">
        <v>3979</v>
      </c>
      <c r="Z1117">
        <v>120.26008710000001</v>
      </c>
      <c r="AA1117">
        <v>-9.6502677000000006</v>
      </c>
      <c r="AB1117" t="s">
        <v>3980</v>
      </c>
      <c r="AC1117" t="s">
        <v>237</v>
      </c>
      <c r="AL1117" t="s">
        <v>218</v>
      </c>
      <c r="AM1117" t="s">
        <v>3981</v>
      </c>
      <c r="AN1117" t="s">
        <v>6</v>
      </c>
      <c r="AO1117" s="57">
        <v>46181.46534722222</v>
      </c>
      <c r="AP1117" s="57">
        <v>46242.541666666664</v>
      </c>
      <c r="AR1117" t="s">
        <v>219</v>
      </c>
      <c r="AS1117" t="s">
        <v>220</v>
      </c>
      <c r="AT1117" t="s">
        <v>231</v>
      </c>
      <c r="AU1117">
        <v>20260808</v>
      </c>
      <c r="AV1117" t="s">
        <v>222</v>
      </c>
      <c r="AW1117" t="s">
        <v>1068</v>
      </c>
      <c r="AX1117" t="s">
        <v>223</v>
      </c>
      <c r="BA1117" s="57">
        <v>46242.541666666664</v>
      </c>
      <c r="BB1117" t="s">
        <v>3981</v>
      </c>
      <c r="BC1117">
        <v>2026</v>
      </c>
      <c r="BD1117">
        <v>8</v>
      </c>
      <c r="BE1117">
        <v>8</v>
      </c>
      <c r="BF1117" s="6">
        <f t="shared" si="51"/>
        <v>46242</v>
      </c>
      <c r="BG1117">
        <f t="shared" si="52"/>
        <v>-0.54166666666424135</v>
      </c>
      <c r="BH1117" t="str">
        <f t="shared" si="53"/>
        <v>COMPLY</v>
      </c>
      <c r="BI1117" t="str">
        <f>VLOOKUP(H1117,Sheet2!$A$1:$B$270,2,FALSE)</f>
        <v>WAINGAPU</v>
      </c>
    </row>
    <row r="1118" spans="1:61">
      <c r="A1118">
        <v>1117</v>
      </c>
      <c r="B1118">
        <v>1002517590</v>
      </c>
      <c r="C1118">
        <v>3</v>
      </c>
      <c r="D1118" t="s">
        <v>49</v>
      </c>
      <c r="E1118">
        <v>4</v>
      </c>
      <c r="F1118" t="s">
        <v>253</v>
      </c>
      <c r="G1118" t="s">
        <v>256</v>
      </c>
      <c r="H1118" t="s">
        <v>560</v>
      </c>
      <c r="I1118" t="s">
        <v>213</v>
      </c>
      <c r="J1118" t="s">
        <v>214</v>
      </c>
      <c r="K1118" t="s">
        <v>149</v>
      </c>
      <c r="L1118" t="s">
        <v>215</v>
      </c>
      <c r="M1118" t="s">
        <v>240</v>
      </c>
      <c r="N1118" t="s">
        <v>216</v>
      </c>
      <c r="O1118" s="57">
        <v>46244.505520833336</v>
      </c>
      <c r="P1118" s="57">
        <v>46244.507002314815</v>
      </c>
      <c r="Q1118">
        <v>69362368</v>
      </c>
      <c r="S1118">
        <v>142283119755</v>
      </c>
      <c r="T1118" t="s">
        <v>6942</v>
      </c>
      <c r="U1118" t="s">
        <v>6943</v>
      </c>
      <c r="V1118" t="s">
        <v>6944</v>
      </c>
      <c r="Z1118">
        <v>109.1291394</v>
      </c>
      <c r="AA1118">
        <v>-7.0231688999999999</v>
      </c>
      <c r="AB1118" t="s">
        <v>6945</v>
      </c>
      <c r="AC1118" t="s">
        <v>237</v>
      </c>
      <c r="AL1118" t="s">
        <v>218</v>
      </c>
      <c r="AM1118" t="s">
        <v>6933</v>
      </c>
      <c r="AN1118" t="s">
        <v>6</v>
      </c>
      <c r="AO1118" s="57">
        <v>46303.506898148145</v>
      </c>
      <c r="AP1118" s="57">
        <v>46245.541666666664</v>
      </c>
      <c r="AR1118" t="s">
        <v>241</v>
      </c>
      <c r="AS1118" t="s">
        <v>220</v>
      </c>
      <c r="AT1118" t="s">
        <v>231</v>
      </c>
      <c r="AV1118" t="s">
        <v>240</v>
      </c>
      <c r="AW1118" t="s">
        <v>1056</v>
      </c>
      <c r="AX1118" t="s">
        <v>223</v>
      </c>
      <c r="BA1118" s="57">
        <v>46245.541666666664</v>
      </c>
      <c r="BB1118" t="s">
        <v>6933</v>
      </c>
      <c r="BF1118" s="6" t="e">
        <f t="shared" si="51"/>
        <v>#NUM!</v>
      </c>
      <c r="BG1118" t="e">
        <f t="shared" si="52"/>
        <v>#NUM!</v>
      </c>
      <c r="BH1118" t="e">
        <f t="shared" si="53"/>
        <v>#NUM!</v>
      </c>
      <c r="BI1118" t="e">
        <f>VLOOKUP(H1118,Sheet2!$A$1:$B$270,2,FALSE)</f>
        <v>#N/A</v>
      </c>
    </row>
    <row r="1119" spans="1:61">
      <c r="A1119">
        <v>1118</v>
      </c>
      <c r="B1119">
        <v>1002516149</v>
      </c>
      <c r="C1119">
        <v>3</v>
      </c>
      <c r="D1119" t="s">
        <v>38</v>
      </c>
      <c r="E1119">
        <v>5</v>
      </c>
      <c r="F1119" t="s">
        <v>90</v>
      </c>
      <c r="G1119" t="s">
        <v>88</v>
      </c>
      <c r="H1119" t="s">
        <v>516</v>
      </c>
      <c r="I1119" t="s">
        <v>213</v>
      </c>
      <c r="J1119" t="s">
        <v>214</v>
      </c>
      <c r="K1119" t="s">
        <v>149</v>
      </c>
      <c r="L1119" t="s">
        <v>215</v>
      </c>
      <c r="M1119" t="s">
        <v>76</v>
      </c>
      <c r="N1119" t="s">
        <v>216</v>
      </c>
      <c r="O1119" s="57">
        <v>46242.682592592595</v>
      </c>
      <c r="P1119" s="57">
        <v>46244.324143518519</v>
      </c>
      <c r="Q1119">
        <v>69361591</v>
      </c>
      <c r="S1119">
        <v>152732202761</v>
      </c>
      <c r="T1119" t="s">
        <v>6028</v>
      </c>
      <c r="U1119" t="s">
        <v>6029</v>
      </c>
      <c r="V1119" t="s">
        <v>6030</v>
      </c>
      <c r="Z1119">
        <v>112.41648600000001</v>
      </c>
      <c r="AA1119">
        <v>-8.1351139999999997</v>
      </c>
      <c r="AB1119" t="s">
        <v>6031</v>
      </c>
      <c r="AC1119" t="s">
        <v>237</v>
      </c>
      <c r="AL1119" t="s">
        <v>218</v>
      </c>
      <c r="AM1119" t="s">
        <v>4579</v>
      </c>
      <c r="AN1119" t="s">
        <v>6</v>
      </c>
      <c r="AO1119" s="57">
        <v>46242.684166666666</v>
      </c>
      <c r="AP1119" s="57">
        <v>46243.541666666664</v>
      </c>
      <c r="AR1119" t="s">
        <v>219</v>
      </c>
      <c r="AS1119" t="s">
        <v>220</v>
      </c>
      <c r="AT1119" t="s">
        <v>231</v>
      </c>
      <c r="AU1119">
        <v>20260810</v>
      </c>
      <c r="AV1119" t="s">
        <v>222</v>
      </c>
      <c r="AW1119" t="s">
        <v>1060</v>
      </c>
      <c r="AX1119" t="s">
        <v>223</v>
      </c>
      <c r="BA1119" s="57">
        <v>46243.541666666664</v>
      </c>
      <c r="BB1119" t="s">
        <v>4579</v>
      </c>
      <c r="BC1119">
        <v>2026</v>
      </c>
      <c r="BD1119">
        <v>8</v>
      </c>
      <c r="BE1119">
        <v>10</v>
      </c>
      <c r="BF1119" s="6">
        <f t="shared" si="51"/>
        <v>46244</v>
      </c>
      <c r="BG1119">
        <f t="shared" si="52"/>
        <v>0.45833333333575865</v>
      </c>
      <c r="BH1119" t="str">
        <f t="shared" si="53"/>
        <v>COMPLY</v>
      </c>
      <c r="BI1119" t="str">
        <f>VLOOKUP(H1119,Sheet2!$A$1:$B$270,2,FALSE)</f>
        <v>BLITAR</v>
      </c>
    </row>
    <row r="1120" spans="1:61">
      <c r="A1120">
        <v>1119</v>
      </c>
      <c r="B1120">
        <v>1002518598</v>
      </c>
      <c r="C1120">
        <v>3</v>
      </c>
      <c r="D1120" t="s">
        <v>42</v>
      </c>
      <c r="E1120">
        <v>5</v>
      </c>
      <c r="F1120" t="s">
        <v>102</v>
      </c>
      <c r="G1120" t="s">
        <v>100</v>
      </c>
      <c r="H1120" t="s">
        <v>445</v>
      </c>
      <c r="I1120" t="s">
        <v>213</v>
      </c>
      <c r="J1120" t="s">
        <v>214</v>
      </c>
      <c r="K1120" t="s">
        <v>149</v>
      </c>
      <c r="L1120" t="s">
        <v>215</v>
      </c>
      <c r="M1120" t="s">
        <v>240</v>
      </c>
      <c r="N1120" t="s">
        <v>216</v>
      </c>
      <c r="O1120" s="57">
        <v>46244.7187037037</v>
      </c>
      <c r="P1120" s="57">
        <v>46244.719467592593</v>
      </c>
      <c r="Q1120">
        <v>69362741</v>
      </c>
      <c r="S1120">
        <v>152526201935</v>
      </c>
      <c r="T1120" t="s">
        <v>6946</v>
      </c>
      <c r="U1120" t="s">
        <v>6947</v>
      </c>
      <c r="V1120" t="s">
        <v>6948</v>
      </c>
      <c r="Z1120">
        <v>113.965574</v>
      </c>
      <c r="AA1120">
        <v>-7.8181960000000004</v>
      </c>
      <c r="AB1120" t="s">
        <v>6949</v>
      </c>
      <c r="AC1120" t="s">
        <v>237</v>
      </c>
      <c r="AL1120" t="s">
        <v>218</v>
      </c>
      <c r="AM1120" t="s">
        <v>6950</v>
      </c>
      <c r="AN1120" t="s">
        <v>6</v>
      </c>
      <c r="AO1120" s="57">
        <v>46303.736030092594</v>
      </c>
      <c r="AP1120" s="57">
        <v>46245.625</v>
      </c>
      <c r="AR1120" t="s">
        <v>241</v>
      </c>
      <c r="AS1120" t="s">
        <v>100</v>
      </c>
      <c r="AT1120" t="s">
        <v>231</v>
      </c>
      <c r="AV1120" t="s">
        <v>240</v>
      </c>
      <c r="AW1120" t="s">
        <v>1056</v>
      </c>
      <c r="AX1120" t="s">
        <v>223</v>
      </c>
      <c r="BA1120" s="57">
        <v>46245.625</v>
      </c>
      <c r="BB1120" t="s">
        <v>6950</v>
      </c>
      <c r="BF1120" s="6" t="e">
        <f t="shared" si="51"/>
        <v>#NUM!</v>
      </c>
      <c r="BG1120" t="e">
        <f t="shared" si="52"/>
        <v>#NUM!</v>
      </c>
      <c r="BH1120" t="e">
        <f t="shared" si="53"/>
        <v>#NUM!</v>
      </c>
      <c r="BI1120" t="str">
        <f>VLOOKUP(H1120,Sheet2!$A$1:$B$270,2,FALSE)</f>
        <v>JEMBER</v>
      </c>
    </row>
    <row r="1121" spans="1:61">
      <c r="A1121">
        <v>1120</v>
      </c>
      <c r="B1121">
        <v>1002510598</v>
      </c>
      <c r="C1121">
        <v>3</v>
      </c>
      <c r="D1121" t="s">
        <v>34</v>
      </c>
      <c r="E1121">
        <v>5</v>
      </c>
      <c r="F1121" t="s">
        <v>595</v>
      </c>
      <c r="G1121" t="s">
        <v>83</v>
      </c>
      <c r="H1121" t="s">
        <v>327</v>
      </c>
      <c r="I1121" t="s">
        <v>213</v>
      </c>
      <c r="J1121" t="s">
        <v>214</v>
      </c>
      <c r="K1121" t="s">
        <v>149</v>
      </c>
      <c r="M1121" t="s">
        <v>76</v>
      </c>
      <c r="N1121" t="s">
        <v>216</v>
      </c>
      <c r="O1121" s="57">
        <v>46239.570231481484</v>
      </c>
      <c r="P1121" s="57">
        <v>46240.355069444442</v>
      </c>
      <c r="Q1121">
        <v>69357309</v>
      </c>
      <c r="S1121">
        <v>172401793397</v>
      </c>
      <c r="T1121" t="s">
        <v>3982</v>
      </c>
      <c r="U1121" t="s">
        <v>3983</v>
      </c>
      <c r="V1121" t="s">
        <v>3984</v>
      </c>
      <c r="Z1121">
        <v>115.2385</v>
      </c>
      <c r="AA1121">
        <v>-8.6734000000000009</v>
      </c>
      <c r="AB1121" t="s">
        <v>3985</v>
      </c>
      <c r="AC1121" t="s">
        <v>230</v>
      </c>
      <c r="AL1121" t="s">
        <v>218</v>
      </c>
      <c r="AM1121" t="s">
        <v>3986</v>
      </c>
      <c r="AN1121" t="s">
        <v>6</v>
      </c>
      <c r="AO1121" s="57">
        <v>46150.579699074071</v>
      </c>
      <c r="AR1121" t="s">
        <v>219</v>
      </c>
      <c r="AS1121" t="s">
        <v>627</v>
      </c>
      <c r="AT1121" t="s">
        <v>231</v>
      </c>
      <c r="AU1121">
        <v>20260806</v>
      </c>
      <c r="AV1121" t="s">
        <v>222</v>
      </c>
      <c r="AW1121" t="s">
        <v>566</v>
      </c>
      <c r="AX1121" t="s">
        <v>223</v>
      </c>
      <c r="BA1121" s="57">
        <v>46239.291666666664</v>
      </c>
      <c r="BB1121" t="s">
        <v>3986</v>
      </c>
      <c r="BC1121">
        <v>2026</v>
      </c>
      <c r="BD1121">
        <v>8</v>
      </c>
      <c r="BE1121">
        <v>6</v>
      </c>
      <c r="BF1121" s="6">
        <f t="shared" si="51"/>
        <v>46240</v>
      </c>
      <c r="BG1121">
        <f t="shared" si="52"/>
        <v>0.70833333333575865</v>
      </c>
      <c r="BH1121" t="str">
        <f t="shared" si="53"/>
        <v>COMPLY</v>
      </c>
      <c r="BI1121" t="str">
        <f>VLOOKUP(H1121,Sheet2!$A$1:$B$270,2,FALSE)</f>
        <v>SANUR</v>
      </c>
    </row>
    <row r="1122" spans="1:61">
      <c r="A1122">
        <v>1121</v>
      </c>
      <c r="B1122">
        <v>1002511623</v>
      </c>
      <c r="C1122">
        <v>3</v>
      </c>
      <c r="D1122" t="s">
        <v>59</v>
      </c>
      <c r="E1122">
        <v>4</v>
      </c>
      <c r="F1122" t="s">
        <v>224</v>
      </c>
      <c r="G1122" t="s">
        <v>621</v>
      </c>
      <c r="H1122" t="s">
        <v>1008</v>
      </c>
      <c r="I1122" t="s">
        <v>213</v>
      </c>
      <c r="J1122" t="s">
        <v>214</v>
      </c>
      <c r="K1122" t="s">
        <v>149</v>
      </c>
      <c r="M1122" t="s">
        <v>236</v>
      </c>
      <c r="N1122" t="s">
        <v>216</v>
      </c>
      <c r="O1122" s="57">
        <v>46240.404548611114</v>
      </c>
      <c r="P1122" s="57">
        <v>46244.084085648145</v>
      </c>
      <c r="Q1122">
        <v>69359649</v>
      </c>
      <c r="S1122">
        <v>141362105046</v>
      </c>
      <c r="T1122" t="s">
        <v>3987</v>
      </c>
      <c r="U1122" t="s">
        <v>3988</v>
      </c>
      <c r="Z1122">
        <v>109.090851681036</v>
      </c>
      <c r="AA1122">
        <v>-7.66257153173835</v>
      </c>
      <c r="AB1122" t="s">
        <v>3989</v>
      </c>
      <c r="AC1122" t="s">
        <v>292</v>
      </c>
      <c r="AO1122" s="57">
        <v>46181.413252314815</v>
      </c>
      <c r="AR1122" t="s">
        <v>314</v>
      </c>
      <c r="AS1122" t="s">
        <v>220</v>
      </c>
      <c r="AT1122" t="s">
        <v>231</v>
      </c>
      <c r="AV1122" t="s">
        <v>931</v>
      </c>
      <c r="AW1122" t="s">
        <v>565</v>
      </c>
      <c r="AX1122" t="s">
        <v>223</v>
      </c>
      <c r="AZ1122" t="s">
        <v>931</v>
      </c>
      <c r="BF1122" s="6" t="e">
        <f t="shared" si="51"/>
        <v>#NUM!</v>
      </c>
      <c r="BG1122" t="e">
        <f t="shared" si="52"/>
        <v>#NUM!</v>
      </c>
      <c r="BH1122" t="e">
        <f t="shared" si="53"/>
        <v>#NUM!</v>
      </c>
      <c r="BI1122" t="e">
        <f>VLOOKUP(H1122,Sheet2!$A$1:$B$270,2,FALSE)</f>
        <v>#N/A</v>
      </c>
    </row>
    <row r="1123" spans="1:61">
      <c r="A1123">
        <v>1122</v>
      </c>
      <c r="B1123">
        <v>1002510839</v>
      </c>
      <c r="C1123">
        <v>3</v>
      </c>
      <c r="D1123" t="s">
        <v>34</v>
      </c>
      <c r="E1123">
        <v>5</v>
      </c>
      <c r="F1123" t="s">
        <v>580</v>
      </c>
      <c r="G1123" t="s">
        <v>85</v>
      </c>
      <c r="H1123" t="s">
        <v>287</v>
      </c>
      <c r="I1123" t="s">
        <v>213</v>
      </c>
      <c r="J1123" t="s">
        <v>214</v>
      </c>
      <c r="K1123" t="s">
        <v>149</v>
      </c>
      <c r="M1123" t="s">
        <v>76</v>
      </c>
      <c r="N1123" t="s">
        <v>216</v>
      </c>
      <c r="O1123" s="57">
        <v>46239.609131944446</v>
      </c>
      <c r="P1123" s="57">
        <v>46239.721435185187</v>
      </c>
      <c r="Q1123">
        <v>69357177</v>
      </c>
      <c r="S1123">
        <v>172413244317</v>
      </c>
      <c r="T1123" t="s">
        <v>3830</v>
      </c>
      <c r="U1123" t="s">
        <v>3990</v>
      </c>
      <c r="V1123" t="s">
        <v>3991</v>
      </c>
      <c r="Z1123">
        <v>115.173106</v>
      </c>
      <c r="AA1123">
        <v>-8.5284519999999997</v>
      </c>
      <c r="AB1123" t="s">
        <v>3833</v>
      </c>
      <c r="AC1123" t="s">
        <v>217</v>
      </c>
      <c r="AL1123" t="s">
        <v>218</v>
      </c>
      <c r="AM1123" t="s">
        <v>3992</v>
      </c>
      <c r="AN1123" t="s">
        <v>6</v>
      </c>
      <c r="AO1123" s="57">
        <v>46150.610949074071</v>
      </c>
      <c r="AR1123" t="s">
        <v>219</v>
      </c>
      <c r="AS1123" t="s">
        <v>85</v>
      </c>
      <c r="AT1123" t="s">
        <v>231</v>
      </c>
      <c r="AU1123">
        <v>20260805</v>
      </c>
      <c r="AV1123" t="s">
        <v>222</v>
      </c>
      <c r="AW1123" t="s">
        <v>578</v>
      </c>
      <c r="AX1123" t="s">
        <v>223</v>
      </c>
      <c r="BA1123" s="57">
        <v>46239.291666666664</v>
      </c>
      <c r="BB1123" t="s">
        <v>3992</v>
      </c>
      <c r="BC1123">
        <v>2026</v>
      </c>
      <c r="BD1123">
        <v>8</v>
      </c>
      <c r="BE1123">
        <v>5</v>
      </c>
      <c r="BF1123" s="6">
        <f t="shared" si="51"/>
        <v>46239</v>
      </c>
      <c r="BG1123">
        <f t="shared" si="52"/>
        <v>-0.29166666666424135</v>
      </c>
      <c r="BH1123" t="str">
        <f t="shared" si="53"/>
        <v>COMPLY</v>
      </c>
      <c r="BI1123" t="str">
        <f>VLOOKUP(H1123,Sheet2!$A$1:$B$270,2,FALSE)</f>
        <v>TABANAN</v>
      </c>
    </row>
    <row r="1124" spans="1:61">
      <c r="A1124">
        <v>1123</v>
      </c>
      <c r="B1124">
        <v>1002509821</v>
      </c>
      <c r="C1124">
        <v>3</v>
      </c>
      <c r="D1124" t="s">
        <v>42</v>
      </c>
      <c r="E1124">
        <v>5</v>
      </c>
      <c r="F1124" t="s">
        <v>233</v>
      </c>
      <c r="G1124" t="s">
        <v>101</v>
      </c>
      <c r="H1124" t="s">
        <v>439</v>
      </c>
      <c r="I1124" t="s">
        <v>213</v>
      </c>
      <c r="J1124" t="s">
        <v>214</v>
      </c>
      <c r="K1124" t="s">
        <v>149</v>
      </c>
      <c r="M1124" t="s">
        <v>596</v>
      </c>
      <c r="N1124" t="s">
        <v>216</v>
      </c>
      <c r="O1124" s="57">
        <v>46239.407743055555</v>
      </c>
      <c r="P1124" s="57">
        <v>46244.455462962964</v>
      </c>
      <c r="Q1124">
        <v>69358844</v>
      </c>
      <c r="S1124">
        <v>152331250913</v>
      </c>
      <c r="T1124" t="s">
        <v>3993</v>
      </c>
      <c r="U1124" t="s">
        <v>2935</v>
      </c>
      <c r="V1124" t="s">
        <v>3994</v>
      </c>
      <c r="Z1124">
        <v>112.62424470000001</v>
      </c>
      <c r="AA1124">
        <v>-7.4491252000000001</v>
      </c>
      <c r="AB1124" t="s">
        <v>3995</v>
      </c>
      <c r="AC1124" t="s">
        <v>230</v>
      </c>
      <c r="AL1124" t="s">
        <v>218</v>
      </c>
      <c r="AM1124" t="s">
        <v>1843</v>
      </c>
      <c r="AN1124" t="s">
        <v>6</v>
      </c>
      <c r="AO1124" s="57">
        <v>46150.413344907407</v>
      </c>
      <c r="AP1124" s="57">
        <v>46241.333333333336</v>
      </c>
      <c r="AQ1124" t="s">
        <v>570</v>
      </c>
      <c r="AR1124" t="s">
        <v>14</v>
      </c>
      <c r="AS1124" t="s">
        <v>608</v>
      </c>
      <c r="AT1124" t="s">
        <v>231</v>
      </c>
      <c r="AV1124" t="s">
        <v>597</v>
      </c>
      <c r="AW1124" t="s">
        <v>566</v>
      </c>
      <c r="AX1124" t="s">
        <v>223</v>
      </c>
      <c r="BA1124" s="57">
        <v>46241.333333333336</v>
      </c>
      <c r="BB1124" t="s">
        <v>1843</v>
      </c>
      <c r="BF1124" s="6" t="e">
        <f t="shared" si="51"/>
        <v>#NUM!</v>
      </c>
      <c r="BG1124" t="e">
        <f t="shared" si="52"/>
        <v>#NUM!</v>
      </c>
      <c r="BH1124" t="e">
        <f t="shared" si="53"/>
        <v>#NUM!</v>
      </c>
      <c r="BI1124" t="str">
        <f>VLOOKUP(H1124,Sheet2!$A$1:$B$270,2,FALSE)</f>
        <v>SIDOARJO</v>
      </c>
    </row>
    <row r="1125" spans="1:61">
      <c r="A1125">
        <v>1124</v>
      </c>
      <c r="B1125">
        <v>1002516799</v>
      </c>
      <c r="C1125">
        <v>3</v>
      </c>
      <c r="D1125" t="s">
        <v>55</v>
      </c>
      <c r="E1125">
        <v>5</v>
      </c>
      <c r="F1125" t="s">
        <v>228</v>
      </c>
      <c r="G1125" t="s">
        <v>121</v>
      </c>
      <c r="H1125" t="s">
        <v>449</v>
      </c>
      <c r="I1125" t="s">
        <v>213</v>
      </c>
      <c r="J1125" t="s">
        <v>214</v>
      </c>
      <c r="K1125" t="s">
        <v>149</v>
      </c>
      <c r="L1125" t="s">
        <v>215</v>
      </c>
      <c r="M1125" t="s">
        <v>76</v>
      </c>
      <c r="N1125" t="s">
        <v>216</v>
      </c>
      <c r="O1125" s="57">
        <v>46244.349953703706</v>
      </c>
      <c r="P1125" s="57">
        <v>46244.781226851854</v>
      </c>
      <c r="Q1125">
        <v>69362047</v>
      </c>
      <c r="S1125">
        <v>152438901628</v>
      </c>
      <c r="T1125" t="s">
        <v>6951</v>
      </c>
      <c r="U1125" t="s">
        <v>6952</v>
      </c>
      <c r="V1125" t="s">
        <v>6953</v>
      </c>
      <c r="Z1125">
        <v>113.347449973225</v>
      </c>
      <c r="AA1125">
        <v>-7.0618371538331601</v>
      </c>
      <c r="AB1125" t="s">
        <v>6954</v>
      </c>
      <c r="AC1125" t="s">
        <v>217</v>
      </c>
      <c r="AL1125" t="s">
        <v>218</v>
      </c>
      <c r="AM1125" t="s">
        <v>6879</v>
      </c>
      <c r="AN1125" t="s">
        <v>6</v>
      </c>
      <c r="AO1125" s="57">
        <v>46303.361180555556</v>
      </c>
      <c r="AP1125" s="57">
        <v>46245.333333333336</v>
      </c>
      <c r="AR1125" t="s">
        <v>219</v>
      </c>
      <c r="AS1125" t="s">
        <v>220</v>
      </c>
      <c r="AT1125" t="s">
        <v>221</v>
      </c>
      <c r="AU1125">
        <v>20260810</v>
      </c>
      <c r="AV1125" t="s">
        <v>222</v>
      </c>
      <c r="AW1125" t="s">
        <v>1024</v>
      </c>
      <c r="AX1125" t="s">
        <v>223</v>
      </c>
      <c r="BA1125" s="57">
        <v>46245.333333333336</v>
      </c>
      <c r="BB1125" t="s">
        <v>6879</v>
      </c>
      <c r="BC1125">
        <v>2026</v>
      </c>
      <c r="BD1125">
        <v>8</v>
      </c>
      <c r="BE1125">
        <v>10</v>
      </c>
      <c r="BF1125" s="6">
        <f t="shared" si="51"/>
        <v>46244</v>
      </c>
      <c r="BG1125">
        <f t="shared" si="52"/>
        <v>-1.3333333333357587</v>
      </c>
      <c r="BH1125" t="str">
        <f t="shared" si="53"/>
        <v>COMPLY</v>
      </c>
      <c r="BI1125" t="str">
        <f>VLOOKUP(H1125,Sheet2!$A$1:$B$270,2,FALSE)</f>
        <v>MADURA</v>
      </c>
    </row>
    <row r="1126" spans="1:61">
      <c r="A1126">
        <v>1125</v>
      </c>
      <c r="B1126">
        <v>1002507239</v>
      </c>
      <c r="C1126">
        <v>3</v>
      </c>
      <c r="D1126" t="s">
        <v>42</v>
      </c>
      <c r="E1126">
        <v>5</v>
      </c>
      <c r="F1126" t="s">
        <v>233</v>
      </c>
      <c r="G1126" t="s">
        <v>105</v>
      </c>
      <c r="H1126" t="s">
        <v>446</v>
      </c>
      <c r="I1126" t="s">
        <v>213</v>
      </c>
      <c r="J1126" t="s">
        <v>214</v>
      </c>
      <c r="K1126" t="s">
        <v>149</v>
      </c>
      <c r="M1126" t="s">
        <v>225</v>
      </c>
      <c r="N1126" t="s">
        <v>216</v>
      </c>
      <c r="O1126" s="57">
        <v>46238.420289351852</v>
      </c>
      <c r="P1126" s="57">
        <v>46239.338483796295</v>
      </c>
      <c r="Q1126">
        <v>69358024</v>
      </c>
      <c r="S1126">
        <v>152330220670</v>
      </c>
      <c r="T1126" t="s">
        <v>3996</v>
      </c>
      <c r="U1126" t="s">
        <v>3997</v>
      </c>
      <c r="V1126" t="s">
        <v>3998</v>
      </c>
      <c r="Z1126">
        <v>112.5595477</v>
      </c>
      <c r="AA1126">
        <v>-7.5436052</v>
      </c>
      <c r="AB1126" t="s">
        <v>3999</v>
      </c>
      <c r="AC1126" t="s">
        <v>230</v>
      </c>
      <c r="AL1126" t="s">
        <v>218</v>
      </c>
      <c r="AM1126" t="s">
        <v>4000</v>
      </c>
      <c r="AN1126" t="s">
        <v>6</v>
      </c>
      <c r="AO1126" s="57">
        <v>46120.423993055556</v>
      </c>
      <c r="AP1126" s="57">
        <v>46239.333333333336</v>
      </c>
      <c r="AR1126" t="s">
        <v>18</v>
      </c>
      <c r="AS1126" t="s">
        <v>105</v>
      </c>
      <c r="AT1126" t="s">
        <v>231</v>
      </c>
      <c r="AV1126" t="s">
        <v>227</v>
      </c>
      <c r="AW1126" t="s">
        <v>566</v>
      </c>
      <c r="AX1126" t="s">
        <v>223</v>
      </c>
      <c r="BA1126" s="57">
        <v>46239.333333333336</v>
      </c>
      <c r="BB1126" t="s">
        <v>4000</v>
      </c>
      <c r="BF1126" s="6" t="e">
        <f t="shared" si="51"/>
        <v>#NUM!</v>
      </c>
      <c r="BG1126" t="e">
        <f t="shared" si="52"/>
        <v>#NUM!</v>
      </c>
      <c r="BH1126" t="e">
        <f t="shared" si="53"/>
        <v>#NUM!</v>
      </c>
      <c r="BI1126" t="str">
        <f>VLOOKUP(H1126,Sheet2!$A$1:$B$270,2,FALSE)</f>
        <v>MOJOKERTO</v>
      </c>
    </row>
    <row r="1127" spans="1:61">
      <c r="A1127">
        <v>1126</v>
      </c>
      <c r="B1127">
        <v>1002515408</v>
      </c>
      <c r="C1127">
        <v>3</v>
      </c>
      <c r="D1127" t="s">
        <v>59</v>
      </c>
      <c r="E1127">
        <v>4</v>
      </c>
      <c r="F1127" t="s">
        <v>224</v>
      </c>
      <c r="G1127" t="s">
        <v>322</v>
      </c>
      <c r="H1127" t="s">
        <v>323</v>
      </c>
      <c r="I1127" t="s">
        <v>213</v>
      </c>
      <c r="J1127" t="s">
        <v>214</v>
      </c>
      <c r="K1127" t="s">
        <v>149</v>
      </c>
      <c r="L1127" t="s">
        <v>215</v>
      </c>
      <c r="M1127" t="s">
        <v>582</v>
      </c>
      <c r="N1127" t="s">
        <v>216</v>
      </c>
      <c r="O1127" s="57">
        <v>46241.728425925925</v>
      </c>
      <c r="P1127" s="57">
        <v>46243.577916666669</v>
      </c>
      <c r="Q1127">
        <v>69361112</v>
      </c>
      <c r="S1127">
        <v>146372102428</v>
      </c>
      <c r="T1127" t="s">
        <v>5940</v>
      </c>
      <c r="U1127" t="s">
        <v>6032</v>
      </c>
      <c r="V1127" t="s">
        <v>6033</v>
      </c>
      <c r="Z1127">
        <v>109.593497</v>
      </c>
      <c r="AA1127">
        <v>-7.4143350000000003</v>
      </c>
      <c r="AB1127" t="s">
        <v>5943</v>
      </c>
      <c r="AC1127" t="s">
        <v>237</v>
      </c>
      <c r="AL1127" t="s">
        <v>218</v>
      </c>
      <c r="AM1127" t="s">
        <v>6034</v>
      </c>
      <c r="AN1127" t="s">
        <v>6</v>
      </c>
      <c r="AO1127" s="57">
        <v>46211.736238425925</v>
      </c>
      <c r="AP1127" s="57">
        <v>46243.541666666664</v>
      </c>
      <c r="AR1127" t="s">
        <v>14</v>
      </c>
      <c r="AS1127" t="s">
        <v>220</v>
      </c>
      <c r="AT1127" t="s">
        <v>231</v>
      </c>
      <c r="AV1127" t="s">
        <v>6035</v>
      </c>
      <c r="AW1127" t="s">
        <v>1060</v>
      </c>
      <c r="AX1127" t="s">
        <v>223</v>
      </c>
      <c r="BA1127" s="57">
        <v>46243.541666666664</v>
      </c>
      <c r="BB1127" t="s">
        <v>6034</v>
      </c>
      <c r="BF1127" s="6" t="e">
        <f t="shared" si="51"/>
        <v>#NUM!</v>
      </c>
      <c r="BG1127" t="e">
        <f t="shared" si="52"/>
        <v>#NUM!</v>
      </c>
      <c r="BH1127" t="e">
        <f t="shared" si="53"/>
        <v>#NUM!</v>
      </c>
      <c r="BI1127" t="e">
        <f>VLOOKUP(H1127,Sheet2!$A$1:$B$270,2,FALSE)</f>
        <v>#N/A</v>
      </c>
    </row>
    <row r="1128" spans="1:61">
      <c r="A1128">
        <v>1127</v>
      </c>
      <c r="B1128">
        <v>1002517668</v>
      </c>
      <c r="C1128">
        <v>3</v>
      </c>
      <c r="D1128" t="s">
        <v>38</v>
      </c>
      <c r="E1128">
        <v>5</v>
      </c>
      <c r="F1128" t="s">
        <v>251</v>
      </c>
      <c r="G1128" t="s">
        <v>87</v>
      </c>
      <c r="H1128" t="s">
        <v>252</v>
      </c>
      <c r="I1128" t="s">
        <v>213</v>
      </c>
      <c r="J1128" t="s">
        <v>214</v>
      </c>
      <c r="K1128" t="s">
        <v>149</v>
      </c>
      <c r="M1128" t="s">
        <v>76</v>
      </c>
      <c r="N1128" t="s">
        <v>216</v>
      </c>
      <c r="O1128" s="57">
        <v>46244.539652777778</v>
      </c>
      <c r="P1128" s="57">
        <v>46244.596921296295</v>
      </c>
      <c r="Q1128">
        <v>69361415</v>
      </c>
      <c r="S1128">
        <v>152702232179</v>
      </c>
      <c r="T1128" t="s">
        <v>4730</v>
      </c>
      <c r="U1128" t="s">
        <v>6955</v>
      </c>
      <c r="V1128" t="s">
        <v>6956</v>
      </c>
      <c r="Z1128">
        <v>112.6529309</v>
      </c>
      <c r="AA1128">
        <v>-7.9227030999999997</v>
      </c>
      <c r="AB1128" t="s">
        <v>4733</v>
      </c>
      <c r="AC1128" t="s">
        <v>292</v>
      </c>
      <c r="AL1128" t="s">
        <v>218</v>
      </c>
      <c r="AM1128" t="s">
        <v>6957</v>
      </c>
      <c r="AN1128" t="s">
        <v>6</v>
      </c>
      <c r="AO1128" s="57">
        <v>46303.548472222225</v>
      </c>
      <c r="AR1128" t="s">
        <v>219</v>
      </c>
      <c r="AS1128" t="s">
        <v>557</v>
      </c>
      <c r="AT1128" t="s">
        <v>231</v>
      </c>
      <c r="AU1128">
        <v>20260810</v>
      </c>
      <c r="AV1128" t="s">
        <v>222</v>
      </c>
      <c r="AW1128" t="s">
        <v>1072</v>
      </c>
      <c r="AX1128" t="s">
        <v>223</v>
      </c>
      <c r="BA1128" s="57">
        <v>46244.291666666664</v>
      </c>
      <c r="BB1128" t="s">
        <v>6957</v>
      </c>
      <c r="BC1128">
        <v>2026</v>
      </c>
      <c r="BD1128">
        <v>8</v>
      </c>
      <c r="BE1128">
        <v>10</v>
      </c>
      <c r="BF1128" s="6">
        <f t="shared" si="51"/>
        <v>46244</v>
      </c>
      <c r="BG1128">
        <f t="shared" si="52"/>
        <v>-0.29166666666424135</v>
      </c>
      <c r="BH1128" t="str">
        <f t="shared" si="53"/>
        <v>COMPLY</v>
      </c>
      <c r="BI1128" t="str">
        <f>VLOOKUP(H1128,Sheet2!$A$1:$B$270,2,FALSE)</f>
        <v>BATU</v>
      </c>
    </row>
    <row r="1129" spans="1:61">
      <c r="A1129">
        <v>1128</v>
      </c>
      <c r="B1129">
        <v>1002509462</v>
      </c>
      <c r="C1129">
        <v>3</v>
      </c>
      <c r="D1129" t="s">
        <v>38</v>
      </c>
      <c r="E1129">
        <v>5</v>
      </c>
      <c r="F1129" t="s">
        <v>90</v>
      </c>
      <c r="G1129" t="s">
        <v>88</v>
      </c>
      <c r="H1129" t="s">
        <v>353</v>
      </c>
      <c r="I1129" t="s">
        <v>213</v>
      </c>
      <c r="J1129" t="s">
        <v>214</v>
      </c>
      <c r="K1129" t="s">
        <v>149</v>
      </c>
      <c r="L1129" t="s">
        <v>215</v>
      </c>
      <c r="M1129" t="s">
        <v>76</v>
      </c>
      <c r="N1129" t="s">
        <v>216</v>
      </c>
      <c r="O1129" s="57">
        <v>46238.802037037036</v>
      </c>
      <c r="P1129" s="57">
        <v>46239.773726851854</v>
      </c>
      <c r="Q1129">
        <v>69358694</v>
      </c>
      <c r="S1129">
        <v>152736209282</v>
      </c>
      <c r="T1129" t="s">
        <v>4001</v>
      </c>
      <c r="U1129" t="s">
        <v>4002</v>
      </c>
      <c r="V1129" t="s">
        <v>4003</v>
      </c>
      <c r="Z1129">
        <v>112.012428</v>
      </c>
      <c r="AA1129">
        <v>-8.0506139999999995</v>
      </c>
      <c r="AB1129" t="s">
        <v>4004</v>
      </c>
      <c r="AC1129" t="s">
        <v>237</v>
      </c>
      <c r="AL1129" t="s">
        <v>218</v>
      </c>
      <c r="AM1129" t="s">
        <v>4005</v>
      </c>
      <c r="AN1129" t="s">
        <v>6</v>
      </c>
      <c r="AO1129" s="57">
        <v>46120.809166666666</v>
      </c>
      <c r="AP1129" s="57">
        <v>46240.333333333336</v>
      </c>
      <c r="AR1129" t="s">
        <v>219</v>
      </c>
      <c r="AS1129" t="s">
        <v>220</v>
      </c>
      <c r="AT1129" t="s">
        <v>231</v>
      </c>
      <c r="AU1129">
        <v>20260805</v>
      </c>
      <c r="AV1129" t="s">
        <v>222</v>
      </c>
      <c r="AW1129" t="s">
        <v>1060</v>
      </c>
      <c r="AX1129" t="s">
        <v>223</v>
      </c>
      <c r="BA1129" s="57">
        <v>46240.333333333336</v>
      </c>
      <c r="BB1129" t="s">
        <v>4005</v>
      </c>
      <c r="BC1129">
        <v>2026</v>
      </c>
      <c r="BD1129">
        <v>8</v>
      </c>
      <c r="BE1129">
        <v>5</v>
      </c>
      <c r="BF1129" s="6">
        <f t="shared" si="51"/>
        <v>46239</v>
      </c>
      <c r="BG1129">
        <f t="shared" si="52"/>
        <v>-1.3333333333357587</v>
      </c>
      <c r="BH1129" t="str">
        <f t="shared" si="53"/>
        <v>COMPLY</v>
      </c>
      <c r="BI1129" t="str">
        <f>VLOOKUP(H1129,Sheet2!$A$1:$B$270,2,FALSE)</f>
        <v>BLITAR</v>
      </c>
    </row>
    <row r="1130" spans="1:61">
      <c r="A1130">
        <v>1129</v>
      </c>
      <c r="B1130">
        <v>1002518599</v>
      </c>
      <c r="C1130">
        <v>3</v>
      </c>
      <c r="D1130" t="s">
        <v>51</v>
      </c>
      <c r="E1130">
        <v>4</v>
      </c>
      <c r="F1130" t="s">
        <v>235</v>
      </c>
      <c r="G1130" t="s">
        <v>1000</v>
      </c>
      <c r="H1130" t="s">
        <v>5647</v>
      </c>
      <c r="I1130" t="s">
        <v>213</v>
      </c>
      <c r="J1130" t="s">
        <v>214</v>
      </c>
      <c r="K1130" t="s">
        <v>149</v>
      </c>
      <c r="L1130" t="s">
        <v>215</v>
      </c>
      <c r="M1130" t="s">
        <v>240</v>
      </c>
      <c r="N1130" t="s">
        <v>216</v>
      </c>
      <c r="O1130" s="57">
        <v>46244.7187037037</v>
      </c>
      <c r="P1130" s="57">
        <v>46244.719456018516</v>
      </c>
      <c r="Q1130">
        <v>69362747</v>
      </c>
      <c r="S1130">
        <v>143554101384</v>
      </c>
      <c r="T1130" t="s">
        <v>6958</v>
      </c>
      <c r="U1130" t="s">
        <v>6959</v>
      </c>
      <c r="V1130" t="s">
        <v>6960</v>
      </c>
      <c r="Z1130">
        <v>110.7360347</v>
      </c>
      <c r="AA1130">
        <v>-7.7964516000000001</v>
      </c>
      <c r="AB1130" t="s">
        <v>6961</v>
      </c>
      <c r="AC1130" t="s">
        <v>237</v>
      </c>
      <c r="AL1130" t="s">
        <v>218</v>
      </c>
      <c r="AM1130" t="s">
        <v>6675</v>
      </c>
      <c r="AN1130" t="s">
        <v>6</v>
      </c>
      <c r="AO1130" s="57">
        <v>46303.736030092594</v>
      </c>
      <c r="AP1130" s="57">
        <v>46245.541666666664</v>
      </c>
      <c r="AR1130" t="s">
        <v>241</v>
      </c>
      <c r="AS1130" t="s">
        <v>220</v>
      </c>
      <c r="AT1130" t="s">
        <v>231</v>
      </c>
      <c r="AV1130" t="s">
        <v>240</v>
      </c>
      <c r="AW1130" t="s">
        <v>1060</v>
      </c>
      <c r="AX1130" t="s">
        <v>223</v>
      </c>
      <c r="BA1130" s="57">
        <v>46245.541666666664</v>
      </c>
      <c r="BB1130" t="s">
        <v>6675</v>
      </c>
      <c r="BF1130" s="6" t="e">
        <f t="shared" si="51"/>
        <v>#NUM!</v>
      </c>
      <c r="BG1130" t="e">
        <f t="shared" si="52"/>
        <v>#NUM!</v>
      </c>
      <c r="BH1130" t="e">
        <f t="shared" si="53"/>
        <v>#NUM!</v>
      </c>
      <c r="BI1130" t="e">
        <f>VLOOKUP(H1130,Sheet2!$A$1:$B$270,2,FALSE)</f>
        <v>#N/A</v>
      </c>
    </row>
    <row r="1131" spans="1:61">
      <c r="A1131">
        <v>1130</v>
      </c>
      <c r="B1131">
        <v>1002506431</v>
      </c>
      <c r="C1131">
        <v>3</v>
      </c>
      <c r="D1131" t="s">
        <v>49</v>
      </c>
      <c r="E1131">
        <v>4</v>
      </c>
      <c r="F1131" t="s">
        <v>253</v>
      </c>
      <c r="G1131" t="s">
        <v>256</v>
      </c>
      <c r="H1131" t="s">
        <v>943</v>
      </c>
      <c r="I1131" t="s">
        <v>213</v>
      </c>
      <c r="J1131" t="s">
        <v>214</v>
      </c>
      <c r="K1131" t="s">
        <v>149</v>
      </c>
      <c r="L1131" t="s">
        <v>215</v>
      </c>
      <c r="M1131" t="s">
        <v>76</v>
      </c>
      <c r="N1131" t="s">
        <v>216</v>
      </c>
      <c r="O1131" s="57">
        <v>46237.657592592594</v>
      </c>
      <c r="P1131" s="57">
        <v>46238.473819444444</v>
      </c>
      <c r="Q1131">
        <v>69357717</v>
      </c>
      <c r="S1131">
        <v>146282105509</v>
      </c>
      <c r="T1131" t="s">
        <v>4006</v>
      </c>
      <c r="U1131" t="s">
        <v>4007</v>
      </c>
      <c r="V1131" t="s">
        <v>4008</v>
      </c>
      <c r="Z1131">
        <v>109.1778205</v>
      </c>
      <c r="AA1131">
        <v>-6.9307309000000004</v>
      </c>
      <c r="AB1131" t="s">
        <v>4009</v>
      </c>
      <c r="AC1131" t="s">
        <v>237</v>
      </c>
      <c r="AL1131" t="s">
        <v>218</v>
      </c>
      <c r="AM1131" t="s">
        <v>4010</v>
      </c>
      <c r="AN1131" t="s">
        <v>6</v>
      </c>
      <c r="AO1131" s="57">
        <v>46089.674050925925</v>
      </c>
      <c r="AP1131" s="57">
        <v>46238.541666666664</v>
      </c>
      <c r="AR1131" t="s">
        <v>219</v>
      </c>
      <c r="AS1131" t="s">
        <v>944</v>
      </c>
      <c r="AT1131" t="s">
        <v>231</v>
      </c>
      <c r="AU1131">
        <v>20260804</v>
      </c>
      <c r="AV1131" t="s">
        <v>222</v>
      </c>
      <c r="AW1131" t="s">
        <v>1060</v>
      </c>
      <c r="AX1131" t="s">
        <v>223</v>
      </c>
      <c r="BA1131" s="57">
        <v>46238.541666666664</v>
      </c>
      <c r="BB1131" t="s">
        <v>4010</v>
      </c>
      <c r="BC1131">
        <v>2026</v>
      </c>
      <c r="BD1131">
        <v>8</v>
      </c>
      <c r="BE1131">
        <v>4</v>
      </c>
      <c r="BF1131" s="6">
        <f t="shared" si="51"/>
        <v>46238</v>
      </c>
      <c r="BG1131">
        <f t="shared" si="52"/>
        <v>-0.54166666666424135</v>
      </c>
      <c r="BH1131" t="str">
        <f t="shared" si="53"/>
        <v>COMPLY</v>
      </c>
      <c r="BI1131" t="e">
        <f>VLOOKUP(H1131,Sheet2!$A$1:$B$270,2,FALSE)</f>
        <v>#N/A</v>
      </c>
    </row>
    <row r="1132" spans="1:61">
      <c r="A1132">
        <v>1131</v>
      </c>
      <c r="B1132">
        <v>1002510594</v>
      </c>
      <c r="C1132">
        <v>3</v>
      </c>
      <c r="D1132" t="s">
        <v>59</v>
      </c>
      <c r="E1132">
        <v>4</v>
      </c>
      <c r="F1132" t="s">
        <v>573</v>
      </c>
      <c r="G1132" t="s">
        <v>935</v>
      </c>
      <c r="H1132" t="s">
        <v>954</v>
      </c>
      <c r="I1132" t="s">
        <v>213</v>
      </c>
      <c r="J1132" t="s">
        <v>214</v>
      </c>
      <c r="K1132" t="s">
        <v>149</v>
      </c>
      <c r="M1132" t="s">
        <v>1085</v>
      </c>
      <c r="N1132" t="s">
        <v>216</v>
      </c>
      <c r="O1132" s="57">
        <v>46239.568472222221</v>
      </c>
      <c r="P1132" s="57">
        <v>46240.572939814818</v>
      </c>
      <c r="Q1132">
        <v>69359162</v>
      </c>
      <c r="S1132">
        <v>146136130059</v>
      </c>
      <c r="T1132" t="s">
        <v>3371</v>
      </c>
      <c r="Z1132">
        <v>110.246213</v>
      </c>
      <c r="AA1132">
        <v>-7.8644360000000004</v>
      </c>
      <c r="AB1132" t="s">
        <v>3372</v>
      </c>
      <c r="AC1132" t="s">
        <v>292</v>
      </c>
      <c r="AO1132" s="57">
        <v>46150.56925925926</v>
      </c>
      <c r="AS1132" t="s">
        <v>220</v>
      </c>
      <c r="AT1132" t="s">
        <v>231</v>
      </c>
      <c r="AV1132" t="s">
        <v>1085</v>
      </c>
      <c r="AW1132" t="s">
        <v>947</v>
      </c>
      <c r="AX1132" t="s">
        <v>223</v>
      </c>
      <c r="BF1132" s="6" t="e">
        <f t="shared" si="51"/>
        <v>#NUM!</v>
      </c>
      <c r="BG1132" t="e">
        <f t="shared" si="52"/>
        <v>#NUM!</v>
      </c>
      <c r="BH1132" t="e">
        <f t="shared" si="53"/>
        <v>#NUM!</v>
      </c>
      <c r="BI1132" t="e">
        <f>VLOOKUP(H1132,Sheet2!$A$1:$B$270,2,FALSE)</f>
        <v>#N/A</v>
      </c>
    </row>
    <row r="1133" spans="1:61">
      <c r="A1133">
        <v>1132</v>
      </c>
      <c r="B1133">
        <v>1002516094</v>
      </c>
      <c r="C1133">
        <v>3</v>
      </c>
      <c r="D1133" t="s">
        <v>59</v>
      </c>
      <c r="E1133">
        <v>4</v>
      </c>
      <c r="F1133" t="s">
        <v>224</v>
      </c>
      <c r="G1133" t="s">
        <v>224</v>
      </c>
      <c r="H1133" t="s">
        <v>942</v>
      </c>
      <c r="I1133" t="s">
        <v>213</v>
      </c>
      <c r="J1133" t="s">
        <v>214</v>
      </c>
      <c r="K1133" t="s">
        <v>149</v>
      </c>
      <c r="L1133" t="s">
        <v>215</v>
      </c>
      <c r="M1133" t="s">
        <v>279</v>
      </c>
      <c r="N1133" t="s">
        <v>216</v>
      </c>
      <c r="O1133" s="57">
        <v>46242.645092592589</v>
      </c>
      <c r="P1133" s="57">
        <v>46244.725081018521</v>
      </c>
      <c r="Q1133">
        <v>69361544</v>
      </c>
      <c r="S1133">
        <v>146303609762</v>
      </c>
      <c r="T1133" t="s">
        <v>6036</v>
      </c>
      <c r="U1133" t="s">
        <v>6037</v>
      </c>
      <c r="V1133" t="s">
        <v>6038</v>
      </c>
      <c r="Z1133">
        <v>109.25425399999899</v>
      </c>
      <c r="AA1133">
        <v>-7.4114837728337504</v>
      </c>
      <c r="AB1133" t="s">
        <v>6039</v>
      </c>
      <c r="AC1133" t="s">
        <v>237</v>
      </c>
      <c r="AL1133" t="s">
        <v>218</v>
      </c>
      <c r="AM1133" t="s">
        <v>4994</v>
      </c>
      <c r="AN1133" t="s">
        <v>6</v>
      </c>
      <c r="AO1133" s="57">
        <v>46242.652824074074</v>
      </c>
      <c r="AP1133" s="57">
        <v>46243.541666666664</v>
      </c>
      <c r="AQ1133" t="s">
        <v>570</v>
      </c>
      <c r="AR1133" t="s">
        <v>280</v>
      </c>
      <c r="AS1133" t="s">
        <v>220</v>
      </c>
      <c r="AT1133" t="s">
        <v>231</v>
      </c>
      <c r="AV1133" t="s">
        <v>6962</v>
      </c>
      <c r="AW1133" t="s">
        <v>1091</v>
      </c>
      <c r="AX1133" t="s">
        <v>223</v>
      </c>
      <c r="BA1133" s="57">
        <v>46243.541666666664</v>
      </c>
      <c r="BB1133" t="s">
        <v>4994</v>
      </c>
      <c r="BF1133" s="6" t="e">
        <f t="shared" si="51"/>
        <v>#NUM!</v>
      </c>
      <c r="BG1133" t="e">
        <f t="shared" si="52"/>
        <v>#NUM!</v>
      </c>
      <c r="BH1133" t="e">
        <f t="shared" si="53"/>
        <v>#NUM!</v>
      </c>
      <c r="BI1133" t="e">
        <f>VLOOKUP(H1133,Sheet2!$A$1:$B$270,2,FALSE)</f>
        <v>#N/A</v>
      </c>
    </row>
    <row r="1134" spans="1:61">
      <c r="A1134">
        <v>1133</v>
      </c>
      <c r="B1134">
        <v>1002504602</v>
      </c>
      <c r="C1134">
        <v>3</v>
      </c>
      <c r="D1134" t="s">
        <v>42</v>
      </c>
      <c r="E1134">
        <v>5</v>
      </c>
      <c r="F1134" t="s">
        <v>233</v>
      </c>
      <c r="G1134" t="s">
        <v>105</v>
      </c>
      <c r="H1134" t="s">
        <v>301</v>
      </c>
      <c r="I1134" t="s">
        <v>213</v>
      </c>
      <c r="J1134" t="s">
        <v>214</v>
      </c>
      <c r="K1134" t="s">
        <v>149</v>
      </c>
      <c r="M1134" t="s">
        <v>76</v>
      </c>
      <c r="N1134" t="s">
        <v>216</v>
      </c>
      <c r="O1134" s="57">
        <v>46235.58016203704</v>
      </c>
      <c r="P1134" s="57">
        <v>46235.827893518515</v>
      </c>
      <c r="Q1134">
        <v>69356740</v>
      </c>
      <c r="S1134">
        <v>152313207113</v>
      </c>
      <c r="T1134" t="s">
        <v>4011</v>
      </c>
      <c r="U1134" t="s">
        <v>4012</v>
      </c>
      <c r="V1134" t="s">
        <v>4013</v>
      </c>
      <c r="Z1134">
        <v>112.3360168</v>
      </c>
      <c r="AA1134">
        <v>-7.4538650999999998</v>
      </c>
      <c r="AB1134" t="s">
        <v>4014</v>
      </c>
      <c r="AC1134" t="s">
        <v>230</v>
      </c>
      <c r="AL1134" t="s">
        <v>218</v>
      </c>
      <c r="AM1134" t="s">
        <v>4015</v>
      </c>
      <c r="AN1134" t="s">
        <v>6</v>
      </c>
      <c r="AO1134" s="57">
        <v>46030.590185185189</v>
      </c>
      <c r="AP1134" s="57">
        <v>46236.541666666664</v>
      </c>
      <c r="AR1134" t="s">
        <v>219</v>
      </c>
      <c r="AS1134" t="s">
        <v>105</v>
      </c>
      <c r="AT1134" t="s">
        <v>231</v>
      </c>
      <c r="AU1134">
        <v>20260801</v>
      </c>
      <c r="AV1134" t="s">
        <v>222</v>
      </c>
      <c r="AW1134" t="s">
        <v>566</v>
      </c>
      <c r="AX1134" t="s">
        <v>223</v>
      </c>
      <c r="BA1134" s="57">
        <v>46236.541666666664</v>
      </c>
      <c r="BB1134" t="s">
        <v>4015</v>
      </c>
      <c r="BC1134">
        <v>2026</v>
      </c>
      <c r="BD1134">
        <v>8</v>
      </c>
      <c r="BE1134">
        <v>1</v>
      </c>
      <c r="BF1134" s="6">
        <f t="shared" si="51"/>
        <v>46235</v>
      </c>
      <c r="BG1134">
        <f t="shared" si="52"/>
        <v>-1.5416666666642413</v>
      </c>
      <c r="BH1134" t="str">
        <f t="shared" si="53"/>
        <v>COMPLY</v>
      </c>
      <c r="BI1134" t="str">
        <f>VLOOKUP(H1134,Sheet2!$A$1:$B$270,2,FALSE)</f>
        <v>MOJOKERTO</v>
      </c>
    </row>
    <row r="1135" spans="1:61">
      <c r="A1135">
        <v>1134</v>
      </c>
      <c r="B1135">
        <v>1002515938</v>
      </c>
      <c r="C1135">
        <v>3</v>
      </c>
      <c r="D1135" t="s">
        <v>38</v>
      </c>
      <c r="E1135">
        <v>5</v>
      </c>
      <c r="F1135" t="s">
        <v>90</v>
      </c>
      <c r="G1135" t="s">
        <v>93</v>
      </c>
      <c r="H1135" t="s">
        <v>304</v>
      </c>
      <c r="I1135" t="s">
        <v>213</v>
      </c>
      <c r="J1135" t="s">
        <v>214</v>
      </c>
      <c r="K1135" t="s">
        <v>149</v>
      </c>
      <c r="L1135" t="s">
        <v>215</v>
      </c>
      <c r="M1135" t="s">
        <v>279</v>
      </c>
      <c r="N1135" t="s">
        <v>216</v>
      </c>
      <c r="O1135" s="57">
        <v>46242.553449074076</v>
      </c>
      <c r="P1135" s="57">
        <v>46244.54965277778</v>
      </c>
      <c r="Q1135">
        <v>69361465</v>
      </c>
      <c r="S1135">
        <v>152611229855</v>
      </c>
      <c r="T1135" t="s">
        <v>6040</v>
      </c>
      <c r="U1135" t="s">
        <v>5235</v>
      </c>
      <c r="V1135" t="s">
        <v>6041</v>
      </c>
      <c r="Z1135">
        <v>112.02078206768201</v>
      </c>
      <c r="AA1135">
        <v>-7.6035256290969002</v>
      </c>
      <c r="AB1135" t="s">
        <v>6042</v>
      </c>
      <c r="AC1135" t="s">
        <v>237</v>
      </c>
      <c r="AL1135" t="s">
        <v>218</v>
      </c>
      <c r="AM1135" t="s">
        <v>6043</v>
      </c>
      <c r="AN1135" t="s">
        <v>6</v>
      </c>
      <c r="AO1135" s="57">
        <v>46242.559374999997</v>
      </c>
      <c r="AP1135" s="57">
        <v>46244.541666666664</v>
      </c>
      <c r="AQ1135" t="s">
        <v>249</v>
      </c>
      <c r="AR1135" t="s">
        <v>280</v>
      </c>
      <c r="AS1135" t="s">
        <v>220</v>
      </c>
      <c r="AT1135" t="s">
        <v>231</v>
      </c>
      <c r="AV1135" t="s">
        <v>6963</v>
      </c>
      <c r="AW1135" t="s">
        <v>1066</v>
      </c>
      <c r="AX1135" t="s">
        <v>223</v>
      </c>
      <c r="BA1135" s="57">
        <v>46244.541666666664</v>
      </c>
      <c r="BB1135" t="s">
        <v>6043</v>
      </c>
      <c r="BF1135" s="6" t="e">
        <f t="shared" si="51"/>
        <v>#NUM!</v>
      </c>
      <c r="BG1135" t="e">
        <f t="shared" si="52"/>
        <v>#NUM!</v>
      </c>
      <c r="BH1135" t="e">
        <f t="shared" si="53"/>
        <v>#NUM!</v>
      </c>
      <c r="BI1135" t="str">
        <f>VLOOKUP(H1135,Sheet2!$A$1:$B$270,2,FALSE)</f>
        <v>NGANJUK</v>
      </c>
    </row>
    <row r="1136" spans="1:61">
      <c r="A1136">
        <v>1135</v>
      </c>
      <c r="B1136">
        <v>1002516411</v>
      </c>
      <c r="C1136">
        <v>3</v>
      </c>
      <c r="D1136" t="s">
        <v>45</v>
      </c>
      <c r="E1136">
        <v>5</v>
      </c>
      <c r="F1136" t="s">
        <v>211</v>
      </c>
      <c r="G1136" t="s">
        <v>118</v>
      </c>
      <c r="H1136" t="s">
        <v>285</v>
      </c>
      <c r="I1136" t="s">
        <v>213</v>
      </c>
      <c r="J1136" t="s">
        <v>214</v>
      </c>
      <c r="K1136" t="s">
        <v>149</v>
      </c>
      <c r="L1136" t="s">
        <v>215</v>
      </c>
      <c r="M1136" t="s">
        <v>76</v>
      </c>
      <c r="N1136" t="s">
        <v>216</v>
      </c>
      <c r="O1136" s="57">
        <v>46243.478425925925</v>
      </c>
      <c r="P1136" s="57">
        <v>46244.869780092595</v>
      </c>
      <c r="Q1136">
        <v>69361804</v>
      </c>
      <c r="S1136">
        <v>172610203619</v>
      </c>
      <c r="T1136" t="s">
        <v>6044</v>
      </c>
      <c r="U1136" t="s">
        <v>6045</v>
      </c>
      <c r="V1136" t="s">
        <v>6046</v>
      </c>
      <c r="Z1136">
        <v>116.85646088735101</v>
      </c>
      <c r="AA1136">
        <v>-8.7449102709905908</v>
      </c>
      <c r="AB1136" t="s">
        <v>6047</v>
      </c>
      <c r="AC1136" t="s">
        <v>237</v>
      </c>
      <c r="AL1136" t="s">
        <v>218</v>
      </c>
      <c r="AM1136" t="s">
        <v>4895</v>
      </c>
      <c r="AN1136" t="s">
        <v>6</v>
      </c>
      <c r="AO1136" s="57">
        <v>46273.485925925925</v>
      </c>
      <c r="AP1136" s="57">
        <v>46244.333333333336</v>
      </c>
      <c r="AR1136" t="s">
        <v>219</v>
      </c>
      <c r="AS1136" t="s">
        <v>587</v>
      </c>
      <c r="AT1136" t="s">
        <v>221</v>
      </c>
      <c r="AU1136">
        <v>20260810</v>
      </c>
      <c r="AV1136" t="s">
        <v>222</v>
      </c>
      <c r="AW1136" t="s">
        <v>989</v>
      </c>
      <c r="AX1136" t="s">
        <v>223</v>
      </c>
      <c r="BA1136" s="57">
        <v>46244.333333333336</v>
      </c>
      <c r="BB1136" t="s">
        <v>4895</v>
      </c>
      <c r="BC1136">
        <v>2026</v>
      </c>
      <c r="BD1136">
        <v>8</v>
      </c>
      <c r="BE1136">
        <v>10</v>
      </c>
      <c r="BF1136" s="6">
        <f t="shared" si="51"/>
        <v>46244</v>
      </c>
      <c r="BG1136">
        <f t="shared" si="52"/>
        <v>-0.33333333333575865</v>
      </c>
      <c r="BH1136" t="str">
        <f t="shared" si="53"/>
        <v>COMPLY</v>
      </c>
      <c r="BI1136" t="str">
        <f>VLOOKUP(H1136,Sheet2!$A$1:$B$270,2,FALSE)</f>
        <v>SUMBAWA</v>
      </c>
    </row>
    <row r="1137" spans="1:61">
      <c r="A1137">
        <v>1136</v>
      </c>
      <c r="B1137">
        <v>1002513629</v>
      </c>
      <c r="C1137">
        <v>3</v>
      </c>
      <c r="D1137" t="s">
        <v>38</v>
      </c>
      <c r="E1137">
        <v>5</v>
      </c>
      <c r="F1137" t="s">
        <v>251</v>
      </c>
      <c r="G1137" t="s">
        <v>91</v>
      </c>
      <c r="H1137" t="s">
        <v>400</v>
      </c>
      <c r="I1137" t="s">
        <v>213</v>
      </c>
      <c r="J1137" t="s">
        <v>214</v>
      </c>
      <c r="K1137" t="s">
        <v>149</v>
      </c>
      <c r="L1137" t="s">
        <v>215</v>
      </c>
      <c r="M1137" t="s">
        <v>582</v>
      </c>
      <c r="N1137" t="s">
        <v>216</v>
      </c>
      <c r="O1137" s="57">
        <v>46241.318726851852</v>
      </c>
      <c r="P1137" s="57">
        <v>46244.471759259257</v>
      </c>
      <c r="Q1137">
        <v>69360390</v>
      </c>
      <c r="S1137">
        <v>152703903455</v>
      </c>
      <c r="T1137" t="s">
        <v>4684</v>
      </c>
      <c r="U1137" t="s">
        <v>4685</v>
      </c>
      <c r="V1137" t="s">
        <v>6048</v>
      </c>
      <c r="Z1137">
        <v>112.6161731</v>
      </c>
      <c r="AA1137">
        <v>-7.9575198</v>
      </c>
      <c r="AB1137" t="s">
        <v>6049</v>
      </c>
      <c r="AC1137" t="s">
        <v>237</v>
      </c>
      <c r="AL1137" t="s">
        <v>218</v>
      </c>
      <c r="AM1137" t="s">
        <v>6050</v>
      </c>
      <c r="AN1137" t="s">
        <v>6</v>
      </c>
      <c r="AO1137" s="57">
        <v>46211.31927083333</v>
      </c>
      <c r="AP1137" s="57">
        <v>46242.333333333336</v>
      </c>
      <c r="AQ1137" t="s">
        <v>930</v>
      </c>
      <c r="AR1137" t="s">
        <v>14</v>
      </c>
      <c r="AS1137" t="s">
        <v>586</v>
      </c>
      <c r="AT1137" t="s">
        <v>231</v>
      </c>
      <c r="AV1137" t="s">
        <v>6964</v>
      </c>
      <c r="AW1137" t="s">
        <v>1060</v>
      </c>
      <c r="AX1137" t="s">
        <v>223</v>
      </c>
      <c r="BA1137" s="57">
        <v>46242.333333333336</v>
      </c>
      <c r="BB1137" t="s">
        <v>6050</v>
      </c>
      <c r="BF1137" s="6" t="e">
        <f t="shared" si="51"/>
        <v>#NUM!</v>
      </c>
      <c r="BG1137" t="e">
        <f t="shared" si="52"/>
        <v>#NUM!</v>
      </c>
      <c r="BH1137" t="e">
        <f t="shared" si="53"/>
        <v>#NUM!</v>
      </c>
      <c r="BI1137" t="str">
        <f>VLOOKUP(H1137,Sheet2!$A$1:$B$270,2,FALSE)</f>
        <v>MALANG</v>
      </c>
    </row>
    <row r="1138" spans="1:61">
      <c r="A1138">
        <v>1137</v>
      </c>
      <c r="B1138">
        <v>1002510870</v>
      </c>
      <c r="C1138">
        <v>3</v>
      </c>
      <c r="D1138" t="s">
        <v>42</v>
      </c>
      <c r="E1138">
        <v>5</v>
      </c>
      <c r="F1138" t="s">
        <v>102</v>
      </c>
      <c r="G1138" t="s">
        <v>99</v>
      </c>
      <c r="H1138" t="s">
        <v>283</v>
      </c>
      <c r="I1138" t="s">
        <v>213</v>
      </c>
      <c r="J1138" t="s">
        <v>214</v>
      </c>
      <c r="K1138" t="s">
        <v>149</v>
      </c>
      <c r="L1138" t="s">
        <v>215</v>
      </c>
      <c r="M1138" t="s">
        <v>76</v>
      </c>
      <c r="N1138" t="s">
        <v>216</v>
      </c>
      <c r="O1138" s="57">
        <v>46239.614548611113</v>
      </c>
      <c r="P1138" s="57">
        <v>46239.807233796295</v>
      </c>
      <c r="Q1138">
        <v>69359314</v>
      </c>
      <c r="S1138">
        <v>152517201804</v>
      </c>
      <c r="T1138" t="s">
        <v>4016</v>
      </c>
      <c r="U1138" t="s">
        <v>4017</v>
      </c>
      <c r="V1138" t="s">
        <v>4018</v>
      </c>
      <c r="Z1138">
        <v>114.394027143716</v>
      </c>
      <c r="AA1138">
        <v>-8.14936393521719</v>
      </c>
      <c r="AB1138" t="s">
        <v>4019</v>
      </c>
      <c r="AC1138" t="s">
        <v>217</v>
      </c>
      <c r="AL1138" t="s">
        <v>218</v>
      </c>
      <c r="AM1138" t="s">
        <v>4020</v>
      </c>
      <c r="AN1138" t="s">
        <v>6</v>
      </c>
      <c r="AO1138" s="57">
        <v>46150.621377314812</v>
      </c>
      <c r="AP1138" s="57">
        <v>46242.333333333336</v>
      </c>
      <c r="AR1138" t="s">
        <v>219</v>
      </c>
      <c r="AS1138" t="s">
        <v>99</v>
      </c>
      <c r="AT1138" t="s">
        <v>221</v>
      </c>
      <c r="AU1138">
        <v>20260805</v>
      </c>
      <c r="AV1138" t="s">
        <v>222</v>
      </c>
      <c r="AW1138" t="s">
        <v>1098</v>
      </c>
      <c r="AX1138" t="s">
        <v>223</v>
      </c>
      <c r="BA1138" s="57">
        <v>46242.333333333336</v>
      </c>
      <c r="BB1138" t="s">
        <v>4020</v>
      </c>
      <c r="BC1138">
        <v>2026</v>
      </c>
      <c r="BD1138">
        <v>8</v>
      </c>
      <c r="BE1138">
        <v>5</v>
      </c>
      <c r="BF1138" s="6">
        <f t="shared" si="51"/>
        <v>46239</v>
      </c>
      <c r="BG1138">
        <f t="shared" si="52"/>
        <v>-3.3333333333357587</v>
      </c>
      <c r="BH1138" t="str">
        <f t="shared" si="53"/>
        <v>COMPLY</v>
      </c>
      <c r="BI1138" t="str">
        <f>VLOOKUP(H1138,Sheet2!$A$1:$B$270,2,FALSE)</f>
        <v>BANYUWANGI</v>
      </c>
    </row>
    <row r="1139" spans="1:61">
      <c r="A1139">
        <v>1138</v>
      </c>
      <c r="B1139">
        <v>1002514445</v>
      </c>
      <c r="C1139">
        <v>3</v>
      </c>
      <c r="D1139" t="s">
        <v>55</v>
      </c>
      <c r="E1139">
        <v>5</v>
      </c>
      <c r="F1139" t="s">
        <v>267</v>
      </c>
      <c r="G1139" t="s">
        <v>128</v>
      </c>
      <c r="H1139" t="s">
        <v>463</v>
      </c>
      <c r="I1139" t="s">
        <v>213</v>
      </c>
      <c r="J1139" t="s">
        <v>214</v>
      </c>
      <c r="K1139" t="s">
        <v>149</v>
      </c>
      <c r="M1139" t="s">
        <v>582</v>
      </c>
      <c r="N1139" t="s">
        <v>216</v>
      </c>
      <c r="O1139" s="57">
        <v>46241.501203703701</v>
      </c>
      <c r="P1139" s="57">
        <v>46244.459988425922</v>
      </c>
      <c r="Q1139">
        <v>69360705</v>
      </c>
      <c r="S1139">
        <v>152415234840</v>
      </c>
      <c r="T1139" t="s">
        <v>6051</v>
      </c>
      <c r="U1139" t="s">
        <v>6052</v>
      </c>
      <c r="V1139" t="s">
        <v>6053</v>
      </c>
      <c r="Z1139">
        <v>112.7099192</v>
      </c>
      <c r="AA1139">
        <v>-7.3164404000000003</v>
      </c>
      <c r="AB1139" t="s">
        <v>6054</v>
      </c>
      <c r="AC1139" t="s">
        <v>230</v>
      </c>
      <c r="AL1139" t="s">
        <v>218</v>
      </c>
      <c r="AM1139" t="s">
        <v>6055</v>
      </c>
      <c r="AN1139" t="s">
        <v>6</v>
      </c>
      <c r="AO1139" s="57">
        <v>46211.50708333333</v>
      </c>
      <c r="AP1139" s="57">
        <v>46242.625</v>
      </c>
      <c r="AQ1139" t="s">
        <v>249</v>
      </c>
      <c r="AR1139" t="s">
        <v>14</v>
      </c>
      <c r="AS1139" t="s">
        <v>662</v>
      </c>
      <c r="AT1139" t="s">
        <v>576</v>
      </c>
      <c r="AV1139" t="s">
        <v>6965</v>
      </c>
      <c r="AW1139" t="s">
        <v>6056</v>
      </c>
      <c r="AX1139" t="s">
        <v>223</v>
      </c>
      <c r="BA1139" s="57">
        <v>46242.625</v>
      </c>
      <c r="BB1139" t="s">
        <v>6055</v>
      </c>
      <c r="BF1139" s="6" t="e">
        <f t="shared" si="51"/>
        <v>#NUM!</v>
      </c>
      <c r="BG1139" t="e">
        <f t="shared" si="52"/>
        <v>#NUM!</v>
      </c>
      <c r="BH1139" t="e">
        <f t="shared" si="53"/>
        <v>#NUM!</v>
      </c>
      <c r="BI1139" t="str">
        <f>VLOOKUP(H1139,Sheet2!$A$1:$B$270,2,FALSE)</f>
        <v>SURABAYA UTARA</v>
      </c>
    </row>
    <row r="1140" spans="1:61">
      <c r="A1140">
        <v>1139</v>
      </c>
      <c r="B1140">
        <v>1002510641</v>
      </c>
      <c r="C1140">
        <v>3</v>
      </c>
      <c r="D1140" t="s">
        <v>42</v>
      </c>
      <c r="E1140">
        <v>5</v>
      </c>
      <c r="F1140" t="s">
        <v>106</v>
      </c>
      <c r="G1140" t="s">
        <v>106</v>
      </c>
      <c r="H1140" t="s">
        <v>340</v>
      </c>
      <c r="I1140" t="s">
        <v>213</v>
      </c>
      <c r="J1140" t="s">
        <v>214</v>
      </c>
      <c r="K1140" t="s">
        <v>149</v>
      </c>
      <c r="M1140" t="s">
        <v>76</v>
      </c>
      <c r="N1140" t="s">
        <v>216</v>
      </c>
      <c r="O1140" s="57">
        <v>46239.577986111108</v>
      </c>
      <c r="P1140" s="57">
        <v>46240.687638888892</v>
      </c>
      <c r="Q1140">
        <v>69359218</v>
      </c>
      <c r="S1140">
        <v>152744222120</v>
      </c>
      <c r="T1140" t="s">
        <v>1704</v>
      </c>
      <c r="U1140" t="s">
        <v>1705</v>
      </c>
      <c r="V1140" t="s">
        <v>4021</v>
      </c>
      <c r="Z1140">
        <v>112.81394179999999</v>
      </c>
      <c r="AA1140">
        <v>-7.6427918999999997</v>
      </c>
      <c r="AB1140" t="s">
        <v>4022</v>
      </c>
      <c r="AC1140" t="s">
        <v>230</v>
      </c>
      <c r="AL1140" t="s">
        <v>218</v>
      </c>
      <c r="AM1140" t="s">
        <v>4023</v>
      </c>
      <c r="AN1140" t="s">
        <v>6</v>
      </c>
      <c r="AO1140" s="57">
        <v>46150.579699074071</v>
      </c>
      <c r="AP1140" s="57">
        <v>46240.541666666664</v>
      </c>
      <c r="AR1140" t="s">
        <v>219</v>
      </c>
      <c r="AS1140" t="s">
        <v>666</v>
      </c>
      <c r="AT1140" t="s">
        <v>231</v>
      </c>
      <c r="AU1140">
        <v>20260806</v>
      </c>
      <c r="AV1140" t="s">
        <v>222</v>
      </c>
      <c r="AW1140" t="s">
        <v>565</v>
      </c>
      <c r="AX1140" t="s">
        <v>223</v>
      </c>
      <c r="BA1140" s="57">
        <v>46240.541666666664</v>
      </c>
      <c r="BB1140" t="s">
        <v>4023</v>
      </c>
      <c r="BC1140">
        <v>2026</v>
      </c>
      <c r="BD1140">
        <v>8</v>
      </c>
      <c r="BE1140">
        <v>6</v>
      </c>
      <c r="BF1140" s="6">
        <f t="shared" si="51"/>
        <v>46240</v>
      </c>
      <c r="BG1140">
        <f t="shared" si="52"/>
        <v>-0.54166666666424135</v>
      </c>
      <c r="BH1140" t="str">
        <f t="shared" si="53"/>
        <v>COMPLY</v>
      </c>
      <c r="BI1140" t="str">
        <f>VLOOKUP(H1140,Sheet2!$A$1:$B$270,2,FALSE)</f>
        <v>PASURUAN</v>
      </c>
    </row>
    <row r="1141" spans="1:61">
      <c r="A1141">
        <v>1140</v>
      </c>
      <c r="B1141">
        <v>1002508098</v>
      </c>
      <c r="C1141">
        <v>3</v>
      </c>
      <c r="D1141" t="s">
        <v>49</v>
      </c>
      <c r="E1141">
        <v>4</v>
      </c>
      <c r="F1141" t="s">
        <v>247</v>
      </c>
      <c r="G1141" t="s">
        <v>248</v>
      </c>
      <c r="H1141" t="s">
        <v>960</v>
      </c>
      <c r="I1141" t="s">
        <v>213</v>
      </c>
      <c r="J1141" t="s">
        <v>214</v>
      </c>
      <c r="K1141" t="s">
        <v>149</v>
      </c>
      <c r="L1141" t="s">
        <v>215</v>
      </c>
      <c r="M1141" t="s">
        <v>596</v>
      </c>
      <c r="N1141" t="s">
        <v>216</v>
      </c>
      <c r="O1141" s="57">
        <v>46238.540925925925</v>
      </c>
      <c r="P1141" s="57">
        <v>46240.637291666666</v>
      </c>
      <c r="Q1141">
        <v>69358259</v>
      </c>
      <c r="S1141">
        <v>142406122675</v>
      </c>
      <c r="T1141" t="s">
        <v>4024</v>
      </c>
      <c r="U1141" t="s">
        <v>4025</v>
      </c>
      <c r="V1141" t="s">
        <v>4026</v>
      </c>
      <c r="Z1141">
        <v>110.41254904121099</v>
      </c>
      <c r="AA1141">
        <v>-6.9834600001257296</v>
      </c>
      <c r="AB1141" t="s">
        <v>4027</v>
      </c>
      <c r="AC1141" t="s">
        <v>217</v>
      </c>
      <c r="AL1141" t="s">
        <v>218</v>
      </c>
      <c r="AM1141" t="s">
        <v>4028</v>
      </c>
      <c r="AN1141" t="s">
        <v>6</v>
      </c>
      <c r="AO1141" s="57">
        <v>46120.548877314817</v>
      </c>
      <c r="AP1141" s="57">
        <v>46239.541666666664</v>
      </c>
      <c r="AQ1141" t="s">
        <v>249</v>
      </c>
      <c r="AR1141" t="s">
        <v>14</v>
      </c>
      <c r="AS1141" t="s">
        <v>634</v>
      </c>
      <c r="AT1141" t="s">
        <v>231</v>
      </c>
      <c r="AV1141" t="s">
        <v>597</v>
      </c>
      <c r="AW1141" t="s">
        <v>1056</v>
      </c>
      <c r="AX1141" t="s">
        <v>223</v>
      </c>
      <c r="BA1141" s="57">
        <v>46239.541666666664</v>
      </c>
      <c r="BB1141" t="s">
        <v>4028</v>
      </c>
      <c r="BF1141" s="6" t="e">
        <f t="shared" si="51"/>
        <v>#NUM!</v>
      </c>
      <c r="BG1141" t="e">
        <f t="shared" si="52"/>
        <v>#NUM!</v>
      </c>
      <c r="BH1141" t="e">
        <f t="shared" si="53"/>
        <v>#NUM!</v>
      </c>
      <c r="BI1141" t="e">
        <f>VLOOKUP(H1141,Sheet2!$A$1:$B$270,2,FALSE)</f>
        <v>#N/A</v>
      </c>
    </row>
    <row r="1142" spans="1:61">
      <c r="A1142">
        <v>1141</v>
      </c>
      <c r="B1142">
        <v>1002513228</v>
      </c>
      <c r="C1142">
        <v>3</v>
      </c>
      <c r="D1142" t="s">
        <v>42</v>
      </c>
      <c r="E1142">
        <v>5</v>
      </c>
      <c r="F1142" t="s">
        <v>233</v>
      </c>
      <c r="G1142" t="s">
        <v>101</v>
      </c>
      <c r="H1142" t="s">
        <v>264</v>
      </c>
      <c r="I1142" t="s">
        <v>213</v>
      </c>
      <c r="J1142" t="s">
        <v>214</v>
      </c>
      <c r="K1142" t="s">
        <v>149</v>
      </c>
      <c r="M1142" t="s">
        <v>279</v>
      </c>
      <c r="N1142" t="s">
        <v>216</v>
      </c>
      <c r="O1142" s="57">
        <v>46240.702152777776</v>
      </c>
      <c r="P1142" s="57">
        <v>46243.496249999997</v>
      </c>
      <c r="Q1142">
        <v>69360235</v>
      </c>
      <c r="S1142">
        <v>152316231944</v>
      </c>
      <c r="T1142" t="s">
        <v>2326</v>
      </c>
      <c r="U1142" t="s">
        <v>4034</v>
      </c>
      <c r="V1142" t="s">
        <v>4035</v>
      </c>
      <c r="Z1142">
        <v>112.7174174</v>
      </c>
      <c r="AA1142">
        <v>-7.4553083999999998</v>
      </c>
      <c r="AB1142" t="s">
        <v>4036</v>
      </c>
      <c r="AC1142" t="s">
        <v>230</v>
      </c>
      <c r="AL1142" t="s">
        <v>218</v>
      </c>
      <c r="AM1142" t="s">
        <v>3227</v>
      </c>
      <c r="AN1142" t="s">
        <v>6</v>
      </c>
      <c r="AO1142" s="57">
        <v>46181.705231481479</v>
      </c>
      <c r="AP1142" s="57">
        <v>46241.625</v>
      </c>
      <c r="AQ1142" t="s">
        <v>249</v>
      </c>
      <c r="AR1142" t="s">
        <v>280</v>
      </c>
      <c r="AS1142" t="s">
        <v>233</v>
      </c>
      <c r="AT1142" t="s">
        <v>231</v>
      </c>
      <c r="AV1142" t="s">
        <v>6057</v>
      </c>
      <c r="AW1142" t="s">
        <v>566</v>
      </c>
      <c r="AX1142" t="s">
        <v>223</v>
      </c>
      <c r="BA1142" s="57">
        <v>46241.625</v>
      </c>
      <c r="BB1142" t="s">
        <v>3227</v>
      </c>
      <c r="BF1142" s="6" t="e">
        <f t="shared" si="51"/>
        <v>#NUM!</v>
      </c>
      <c r="BG1142" t="e">
        <f t="shared" si="52"/>
        <v>#NUM!</v>
      </c>
      <c r="BH1142" t="e">
        <f t="shared" si="53"/>
        <v>#NUM!</v>
      </c>
      <c r="BI1142" t="str">
        <f>VLOOKUP(H1142,Sheet2!$A$1:$B$270,2,FALSE)</f>
        <v>SIDOARJO</v>
      </c>
    </row>
    <row r="1143" spans="1:61">
      <c r="A1143">
        <v>1142</v>
      </c>
      <c r="B1143">
        <v>1002504366</v>
      </c>
      <c r="C1143">
        <v>3</v>
      </c>
      <c r="D1143" t="s">
        <v>45</v>
      </c>
      <c r="E1143">
        <v>5</v>
      </c>
      <c r="F1143" t="s">
        <v>211</v>
      </c>
      <c r="G1143" t="s">
        <v>116</v>
      </c>
      <c r="H1143" t="s">
        <v>368</v>
      </c>
      <c r="I1143" t="s">
        <v>213</v>
      </c>
      <c r="J1143" t="s">
        <v>214</v>
      </c>
      <c r="K1143" t="s">
        <v>149</v>
      </c>
      <c r="L1143" t="s">
        <v>215</v>
      </c>
      <c r="M1143" t="s">
        <v>76</v>
      </c>
      <c r="N1143" t="s">
        <v>216</v>
      </c>
      <c r="O1143" s="57">
        <v>46235.440925925926</v>
      </c>
      <c r="P1143" s="57">
        <v>46237.53738425926</v>
      </c>
      <c r="Q1143">
        <v>69356619</v>
      </c>
      <c r="S1143">
        <v>172619203228</v>
      </c>
      <c r="T1143" t="s">
        <v>4029</v>
      </c>
      <c r="U1143" t="s">
        <v>4030</v>
      </c>
      <c r="V1143" t="s">
        <v>4031</v>
      </c>
      <c r="Z1143">
        <v>116.523908302187</v>
      </c>
      <c r="AA1143">
        <v>-8.6500519354867897</v>
      </c>
      <c r="AB1143" t="s">
        <v>4032</v>
      </c>
      <c r="AC1143" t="s">
        <v>217</v>
      </c>
      <c r="AL1143" t="s">
        <v>218</v>
      </c>
      <c r="AM1143" t="s">
        <v>4033</v>
      </c>
      <c r="AN1143" t="s">
        <v>6</v>
      </c>
      <c r="AO1143" s="57">
        <v>46030.444282407407</v>
      </c>
      <c r="AP1143" s="57">
        <v>46240.625</v>
      </c>
      <c r="AR1143" t="s">
        <v>219</v>
      </c>
      <c r="AS1143" t="s">
        <v>579</v>
      </c>
      <c r="AT1143" t="s">
        <v>231</v>
      </c>
      <c r="AU1143">
        <v>20260803</v>
      </c>
      <c r="AV1143" t="s">
        <v>222</v>
      </c>
      <c r="AW1143" t="s">
        <v>1056</v>
      </c>
      <c r="AX1143" t="s">
        <v>223</v>
      </c>
      <c r="BA1143" s="57">
        <v>46240.625</v>
      </c>
      <c r="BB1143" t="s">
        <v>4033</v>
      </c>
      <c r="BC1143">
        <v>2026</v>
      </c>
      <c r="BD1143">
        <v>8</v>
      </c>
      <c r="BE1143">
        <v>3</v>
      </c>
      <c r="BF1143" s="6">
        <f t="shared" si="51"/>
        <v>46237</v>
      </c>
      <c r="BG1143">
        <f t="shared" si="52"/>
        <v>-3.625</v>
      </c>
      <c r="BH1143" t="str">
        <f t="shared" si="53"/>
        <v>COMPLY</v>
      </c>
      <c r="BI1143" t="str">
        <f>VLOOKUP(H1143,Sheet2!$A$1:$B$270,2,FALSE)</f>
        <v>SELONG</v>
      </c>
    </row>
    <row r="1144" spans="1:61">
      <c r="A1144">
        <v>1143</v>
      </c>
      <c r="B1144">
        <v>1002512806</v>
      </c>
      <c r="C1144">
        <v>3</v>
      </c>
      <c r="D1144" t="s">
        <v>51</v>
      </c>
      <c r="E1144">
        <v>4</v>
      </c>
      <c r="F1144" t="s">
        <v>235</v>
      </c>
      <c r="G1144" t="s">
        <v>994</v>
      </c>
      <c r="H1144" t="s">
        <v>995</v>
      </c>
      <c r="I1144" t="s">
        <v>213</v>
      </c>
      <c r="J1144" t="s">
        <v>214</v>
      </c>
      <c r="K1144" t="s">
        <v>149</v>
      </c>
      <c r="L1144" t="s">
        <v>215</v>
      </c>
      <c r="M1144" t="s">
        <v>279</v>
      </c>
      <c r="N1144" t="s">
        <v>216</v>
      </c>
      <c r="O1144" s="57">
        <v>46240.627071759256</v>
      </c>
      <c r="P1144" s="57">
        <v>46244.677835648145</v>
      </c>
      <c r="Q1144">
        <v>69360127</v>
      </c>
      <c r="S1144">
        <v>143553212588</v>
      </c>
      <c r="T1144" t="s">
        <v>4037</v>
      </c>
      <c r="U1144" t="s">
        <v>4038</v>
      </c>
      <c r="V1144" t="s">
        <v>4039</v>
      </c>
      <c r="Z1144">
        <v>110.56755054742</v>
      </c>
      <c r="AA1144">
        <v>-7.52270343786972</v>
      </c>
      <c r="AB1144" t="s">
        <v>4040</v>
      </c>
      <c r="AC1144" t="s">
        <v>217</v>
      </c>
      <c r="AL1144" t="s">
        <v>218</v>
      </c>
      <c r="AM1144" t="s">
        <v>2121</v>
      </c>
      <c r="AN1144" t="s">
        <v>6</v>
      </c>
      <c r="AO1144" s="57">
        <v>46181.642870370371</v>
      </c>
      <c r="AP1144" s="57">
        <v>46241.541666666664</v>
      </c>
      <c r="AQ1144" t="s">
        <v>570</v>
      </c>
      <c r="AR1144" t="s">
        <v>280</v>
      </c>
      <c r="AS1144" t="s">
        <v>994</v>
      </c>
      <c r="AT1144" t="s">
        <v>231</v>
      </c>
      <c r="AV1144" t="s">
        <v>6966</v>
      </c>
      <c r="AW1144" t="s">
        <v>1060</v>
      </c>
      <c r="AX1144" t="s">
        <v>223</v>
      </c>
      <c r="BA1144" s="57">
        <v>46241.541666666664</v>
      </c>
      <c r="BB1144" t="s">
        <v>2121</v>
      </c>
      <c r="BF1144" s="6" t="e">
        <f t="shared" si="51"/>
        <v>#NUM!</v>
      </c>
      <c r="BG1144" t="e">
        <f t="shared" si="52"/>
        <v>#NUM!</v>
      </c>
      <c r="BH1144" t="e">
        <f t="shared" si="53"/>
        <v>#NUM!</v>
      </c>
      <c r="BI1144" t="e">
        <f>VLOOKUP(H1144,Sheet2!$A$1:$B$270,2,FALSE)</f>
        <v>#N/A</v>
      </c>
    </row>
    <row r="1145" spans="1:61">
      <c r="A1145">
        <v>1144</v>
      </c>
      <c r="B1145">
        <v>1002505175</v>
      </c>
      <c r="C1145">
        <v>3</v>
      </c>
      <c r="D1145" t="s">
        <v>45</v>
      </c>
      <c r="E1145">
        <v>5</v>
      </c>
      <c r="F1145" t="s">
        <v>211</v>
      </c>
      <c r="G1145" t="s">
        <v>115</v>
      </c>
      <c r="H1145" t="s">
        <v>281</v>
      </c>
      <c r="I1145" t="s">
        <v>213</v>
      </c>
      <c r="J1145" t="s">
        <v>214</v>
      </c>
      <c r="K1145" t="s">
        <v>149</v>
      </c>
      <c r="L1145" t="s">
        <v>215</v>
      </c>
      <c r="M1145" t="s">
        <v>279</v>
      </c>
      <c r="N1145" t="s">
        <v>216</v>
      </c>
      <c r="O1145" s="57">
        <v>46236.486770833333</v>
      </c>
      <c r="P1145" s="57">
        <v>46242.271111111113</v>
      </c>
      <c r="Q1145">
        <v>69356996</v>
      </c>
      <c r="S1145">
        <v>172603791303</v>
      </c>
      <c r="T1145" t="s">
        <v>4041</v>
      </c>
      <c r="U1145" t="s">
        <v>4042</v>
      </c>
      <c r="V1145" t="s">
        <v>4043</v>
      </c>
      <c r="Z1145">
        <v>116.2675022</v>
      </c>
      <c r="AA1145">
        <v>-8.78970979999999</v>
      </c>
      <c r="AB1145" t="s">
        <v>4044</v>
      </c>
      <c r="AC1145" t="s">
        <v>217</v>
      </c>
      <c r="AL1145" t="s">
        <v>218</v>
      </c>
      <c r="AM1145" t="s">
        <v>4045</v>
      </c>
      <c r="AN1145" t="s">
        <v>6</v>
      </c>
      <c r="AO1145" s="57">
        <v>46061.496400462966</v>
      </c>
      <c r="AP1145" s="57">
        <v>46237.625</v>
      </c>
      <c r="AQ1145" t="s">
        <v>249</v>
      </c>
      <c r="AR1145" t="s">
        <v>280</v>
      </c>
      <c r="AS1145" t="s">
        <v>588</v>
      </c>
      <c r="AT1145" t="s">
        <v>231</v>
      </c>
      <c r="AV1145" t="s">
        <v>6058</v>
      </c>
      <c r="AW1145" t="s">
        <v>976</v>
      </c>
      <c r="AX1145" t="s">
        <v>223</v>
      </c>
      <c r="BA1145" s="57">
        <v>46237.625</v>
      </c>
      <c r="BB1145" t="s">
        <v>4045</v>
      </c>
      <c r="BF1145" s="6" t="e">
        <f t="shared" si="51"/>
        <v>#NUM!</v>
      </c>
      <c r="BG1145" t="e">
        <f t="shared" si="52"/>
        <v>#NUM!</v>
      </c>
      <c r="BH1145" t="e">
        <f t="shared" si="53"/>
        <v>#NUM!</v>
      </c>
      <c r="BI1145" t="str">
        <f>VLOOKUP(H1145,Sheet2!$A$1:$B$270,2,FALSE)</f>
        <v>SELONG</v>
      </c>
    </row>
    <row r="1146" spans="1:61">
      <c r="A1146">
        <v>1145</v>
      </c>
      <c r="B1146">
        <v>1002513021</v>
      </c>
      <c r="C1146">
        <v>3</v>
      </c>
      <c r="D1146" t="s">
        <v>55</v>
      </c>
      <c r="E1146">
        <v>5</v>
      </c>
      <c r="F1146" t="s">
        <v>267</v>
      </c>
      <c r="G1146" t="s">
        <v>128</v>
      </c>
      <c r="H1146" t="s">
        <v>362</v>
      </c>
      <c r="I1146" t="s">
        <v>213</v>
      </c>
      <c r="J1146" t="s">
        <v>214</v>
      </c>
      <c r="K1146" t="s">
        <v>149</v>
      </c>
      <c r="L1146" t="s">
        <v>215</v>
      </c>
      <c r="M1146" t="s">
        <v>76</v>
      </c>
      <c r="N1146" t="s">
        <v>216</v>
      </c>
      <c r="O1146" s="57">
        <v>46240.663854166669</v>
      </c>
      <c r="P1146" s="57">
        <v>46241.570451388892</v>
      </c>
      <c r="Q1146">
        <v>69360161</v>
      </c>
      <c r="S1146">
        <v>152412248714</v>
      </c>
      <c r="T1146" t="s">
        <v>4046</v>
      </c>
      <c r="U1146" t="s">
        <v>4047</v>
      </c>
      <c r="V1146" t="s">
        <v>4048</v>
      </c>
      <c r="Z1146">
        <v>112.6083362</v>
      </c>
      <c r="AA1146">
        <v>-7.2389790999999999</v>
      </c>
      <c r="AB1146" t="s">
        <v>4049</v>
      </c>
      <c r="AC1146" t="s">
        <v>237</v>
      </c>
      <c r="AL1146" t="s">
        <v>218</v>
      </c>
      <c r="AM1146" t="s">
        <v>4050</v>
      </c>
      <c r="AN1146" t="s">
        <v>6</v>
      </c>
      <c r="AO1146" s="57">
        <v>46181.673981481479</v>
      </c>
      <c r="AP1146" s="57">
        <v>46241.5</v>
      </c>
      <c r="AR1146" t="s">
        <v>219</v>
      </c>
      <c r="AS1146" t="s">
        <v>647</v>
      </c>
      <c r="AT1146" t="s">
        <v>231</v>
      </c>
      <c r="AU1146">
        <v>20260807</v>
      </c>
      <c r="AV1146" t="s">
        <v>222</v>
      </c>
      <c r="AW1146" t="s">
        <v>1064</v>
      </c>
      <c r="AX1146" t="s">
        <v>223</v>
      </c>
      <c r="BA1146" s="57">
        <v>46241.5</v>
      </c>
      <c r="BB1146" t="s">
        <v>4050</v>
      </c>
      <c r="BC1146">
        <v>2026</v>
      </c>
      <c r="BD1146">
        <v>8</v>
      </c>
      <c r="BE1146">
        <v>7</v>
      </c>
      <c r="BF1146" s="6">
        <f t="shared" si="51"/>
        <v>46241</v>
      </c>
      <c r="BG1146">
        <f t="shared" si="52"/>
        <v>-0.5</v>
      </c>
      <c r="BH1146" t="str">
        <f t="shared" si="53"/>
        <v>COMPLY</v>
      </c>
      <c r="BI1146" t="str">
        <f>VLOOKUP(H1146,Sheet2!$A$1:$B$270,2,FALSE)</f>
        <v>SURABAYA UTARA</v>
      </c>
    </row>
    <row r="1147" spans="1:61">
      <c r="A1147">
        <v>1146</v>
      </c>
      <c r="B1147">
        <v>1002508351</v>
      </c>
      <c r="C1147">
        <v>3</v>
      </c>
      <c r="D1147" t="s">
        <v>38</v>
      </c>
      <c r="E1147">
        <v>5</v>
      </c>
      <c r="F1147" t="s">
        <v>251</v>
      </c>
      <c r="G1147" t="s">
        <v>87</v>
      </c>
      <c r="H1147" t="s">
        <v>432</v>
      </c>
      <c r="I1147" t="s">
        <v>213</v>
      </c>
      <c r="J1147" t="s">
        <v>214</v>
      </c>
      <c r="K1147" t="s">
        <v>149</v>
      </c>
      <c r="L1147" t="s">
        <v>215</v>
      </c>
      <c r="M1147" t="s">
        <v>582</v>
      </c>
      <c r="N1147" t="s">
        <v>216</v>
      </c>
      <c r="O1147" s="57">
        <v>46238.576354166667</v>
      </c>
      <c r="P1147" s="57">
        <v>46240.559027777781</v>
      </c>
      <c r="Q1147">
        <v>69358315</v>
      </c>
      <c r="S1147">
        <v>152721299531</v>
      </c>
      <c r="T1147" t="s">
        <v>3280</v>
      </c>
      <c r="U1147" t="s">
        <v>4051</v>
      </c>
      <c r="V1147" t="s">
        <v>4052</v>
      </c>
      <c r="Z1147">
        <v>112.738888</v>
      </c>
      <c r="AA1147">
        <v>-7.9155660000000001</v>
      </c>
      <c r="AB1147" t="s">
        <v>3283</v>
      </c>
      <c r="AC1147" t="s">
        <v>237</v>
      </c>
      <c r="AL1147" t="s">
        <v>218</v>
      </c>
      <c r="AM1147" t="s">
        <v>4053</v>
      </c>
      <c r="AN1147" t="s">
        <v>6</v>
      </c>
      <c r="AO1147" s="57">
        <v>46120.579826388886</v>
      </c>
      <c r="AP1147" s="57">
        <v>46239.541666666664</v>
      </c>
      <c r="AR1147" t="s">
        <v>14</v>
      </c>
      <c r="AS1147" t="s">
        <v>632</v>
      </c>
      <c r="AT1147" t="s">
        <v>231</v>
      </c>
      <c r="AV1147" t="s">
        <v>4054</v>
      </c>
      <c r="AW1147" t="s">
        <v>1061</v>
      </c>
      <c r="AX1147" t="s">
        <v>223</v>
      </c>
      <c r="BA1147" s="57">
        <v>46239.541666666664</v>
      </c>
      <c r="BB1147" t="s">
        <v>4053</v>
      </c>
      <c r="BF1147" s="6" t="e">
        <f t="shared" si="51"/>
        <v>#NUM!</v>
      </c>
      <c r="BG1147" t="e">
        <f t="shared" si="52"/>
        <v>#NUM!</v>
      </c>
      <c r="BH1147" t="e">
        <f t="shared" si="53"/>
        <v>#NUM!</v>
      </c>
      <c r="BI1147" t="str">
        <f>VLOOKUP(H1147,Sheet2!$A$1:$B$270,2,FALSE)</f>
        <v>BATU</v>
      </c>
    </row>
    <row r="1148" spans="1:61">
      <c r="A1148">
        <v>1147</v>
      </c>
      <c r="B1148">
        <v>1002511640</v>
      </c>
      <c r="C1148">
        <v>3</v>
      </c>
      <c r="D1148" t="s">
        <v>38</v>
      </c>
      <c r="E1148">
        <v>5</v>
      </c>
      <c r="F1148" t="s">
        <v>90</v>
      </c>
      <c r="G1148" t="s">
        <v>90</v>
      </c>
      <c r="H1148" t="s">
        <v>356</v>
      </c>
      <c r="I1148" t="s">
        <v>213</v>
      </c>
      <c r="J1148" t="s">
        <v>214</v>
      </c>
      <c r="K1148" t="s">
        <v>149</v>
      </c>
      <c r="L1148" t="s">
        <v>215</v>
      </c>
      <c r="M1148" t="s">
        <v>76</v>
      </c>
      <c r="N1148" t="s">
        <v>216</v>
      </c>
      <c r="O1148" s="57">
        <v>46240.405509259261</v>
      </c>
      <c r="P1148" s="57">
        <v>46240.73101851852</v>
      </c>
      <c r="Q1148">
        <v>69359657</v>
      </c>
      <c r="S1148">
        <v>152639219480</v>
      </c>
      <c r="T1148" t="s">
        <v>4055</v>
      </c>
      <c r="U1148" t="s">
        <v>4056</v>
      </c>
      <c r="V1148" t="s">
        <v>4057</v>
      </c>
      <c r="Z1148">
        <v>112.193164005875</v>
      </c>
      <c r="AA1148">
        <v>-7.7769127621991503</v>
      </c>
      <c r="AB1148" t="s">
        <v>4058</v>
      </c>
      <c r="AC1148" t="s">
        <v>217</v>
      </c>
      <c r="AL1148" t="s">
        <v>218</v>
      </c>
      <c r="AM1148" t="s">
        <v>4059</v>
      </c>
      <c r="AN1148" t="s">
        <v>6</v>
      </c>
      <c r="AO1148" s="57">
        <v>46181.413252314815</v>
      </c>
      <c r="AP1148" s="57">
        <v>46241.333333333336</v>
      </c>
      <c r="AR1148" t="s">
        <v>219</v>
      </c>
      <c r="AS1148" t="s">
        <v>312</v>
      </c>
      <c r="AT1148" t="s">
        <v>231</v>
      </c>
      <c r="AU1148">
        <v>20260806</v>
      </c>
      <c r="AV1148" t="s">
        <v>222</v>
      </c>
      <c r="AW1148" t="s">
        <v>1056</v>
      </c>
      <c r="AX1148" t="s">
        <v>223</v>
      </c>
      <c r="BA1148" s="57">
        <v>46241.333333333336</v>
      </c>
      <c r="BB1148" t="s">
        <v>4059</v>
      </c>
      <c r="BC1148">
        <v>2026</v>
      </c>
      <c r="BD1148">
        <v>8</v>
      </c>
      <c r="BE1148">
        <v>6</v>
      </c>
      <c r="BF1148" s="6">
        <f t="shared" si="51"/>
        <v>46240</v>
      </c>
      <c r="BG1148">
        <f t="shared" si="52"/>
        <v>-1.3333333333357587</v>
      </c>
      <c r="BH1148" t="str">
        <f t="shared" si="53"/>
        <v>COMPLY</v>
      </c>
      <c r="BI1148" t="str">
        <f>VLOOKUP(H1148,Sheet2!$A$1:$B$270,2,FALSE)</f>
        <v>KEDIRI</v>
      </c>
    </row>
    <row r="1149" spans="1:61">
      <c r="A1149">
        <v>1148</v>
      </c>
      <c r="B1149">
        <v>1002512445</v>
      </c>
      <c r="C1149">
        <v>3</v>
      </c>
      <c r="D1149" t="s">
        <v>51</v>
      </c>
      <c r="E1149">
        <v>4</v>
      </c>
      <c r="F1149" t="s">
        <v>275</v>
      </c>
      <c r="G1149" t="s">
        <v>575</v>
      </c>
      <c r="H1149" t="s">
        <v>1096</v>
      </c>
      <c r="I1149" t="s">
        <v>213</v>
      </c>
      <c r="J1149" t="s">
        <v>214</v>
      </c>
      <c r="K1149" t="s">
        <v>149</v>
      </c>
      <c r="L1149" t="s">
        <v>215</v>
      </c>
      <c r="M1149" t="s">
        <v>76</v>
      </c>
      <c r="N1149" t="s">
        <v>216</v>
      </c>
      <c r="O1149" s="57">
        <v>46240.568020833336</v>
      </c>
      <c r="P1149" s="57">
        <v>46241.70003472222</v>
      </c>
      <c r="Q1149">
        <v>69359978</v>
      </c>
      <c r="S1149">
        <v>142521103420</v>
      </c>
      <c r="T1149" t="s">
        <v>4060</v>
      </c>
      <c r="U1149" t="s">
        <v>4061</v>
      </c>
      <c r="V1149" t="s">
        <v>4062</v>
      </c>
      <c r="Z1149">
        <v>110.781368</v>
      </c>
      <c r="AA1149">
        <v>-7.0262019999999996</v>
      </c>
      <c r="AB1149" t="s">
        <v>4063</v>
      </c>
      <c r="AC1149" t="s">
        <v>237</v>
      </c>
      <c r="AL1149" t="s">
        <v>218</v>
      </c>
      <c r="AM1149" t="s">
        <v>3305</v>
      </c>
      <c r="AN1149" t="s">
        <v>6</v>
      </c>
      <c r="AO1149" s="57">
        <v>46181.569502314815</v>
      </c>
      <c r="AP1149" s="57">
        <v>46241.541666666664</v>
      </c>
      <c r="AR1149" t="s">
        <v>219</v>
      </c>
      <c r="AS1149" t="s">
        <v>615</v>
      </c>
      <c r="AT1149" t="s">
        <v>231</v>
      </c>
      <c r="AU1149">
        <v>20260807</v>
      </c>
      <c r="AV1149" t="s">
        <v>222</v>
      </c>
      <c r="AW1149" t="s">
        <v>1056</v>
      </c>
      <c r="AX1149" t="s">
        <v>223</v>
      </c>
      <c r="BA1149" s="57">
        <v>46241.541666666664</v>
      </c>
      <c r="BB1149" t="s">
        <v>3305</v>
      </c>
      <c r="BC1149">
        <v>2026</v>
      </c>
      <c r="BD1149">
        <v>8</v>
      </c>
      <c r="BE1149">
        <v>7</v>
      </c>
      <c r="BF1149" s="6">
        <f t="shared" si="51"/>
        <v>46241</v>
      </c>
      <c r="BG1149">
        <f t="shared" si="52"/>
        <v>-0.54166666666424135</v>
      </c>
      <c r="BH1149" t="str">
        <f t="shared" si="53"/>
        <v>COMPLY</v>
      </c>
      <c r="BI1149" t="e">
        <f>VLOOKUP(H1149,Sheet2!$A$1:$B$270,2,FALSE)</f>
        <v>#N/A</v>
      </c>
    </row>
    <row r="1150" spans="1:61">
      <c r="A1150">
        <v>1149</v>
      </c>
      <c r="B1150">
        <v>1002511803</v>
      </c>
      <c r="C1150">
        <v>3</v>
      </c>
      <c r="D1150" t="s">
        <v>59</v>
      </c>
      <c r="E1150">
        <v>4</v>
      </c>
      <c r="F1150" t="s">
        <v>573</v>
      </c>
      <c r="G1150" t="s">
        <v>623</v>
      </c>
      <c r="H1150" t="s">
        <v>626</v>
      </c>
      <c r="I1150" t="s">
        <v>213</v>
      </c>
      <c r="J1150" t="s">
        <v>214</v>
      </c>
      <c r="K1150" t="s">
        <v>149</v>
      </c>
      <c r="M1150" t="s">
        <v>559</v>
      </c>
      <c r="N1150" t="s">
        <v>216</v>
      </c>
      <c r="O1150" s="57">
        <v>46240.439699074072</v>
      </c>
      <c r="P1150" s="57">
        <v>46244.543495370373</v>
      </c>
      <c r="Q1150">
        <v>69359732</v>
      </c>
      <c r="S1150">
        <v>141114227403</v>
      </c>
      <c r="T1150" t="s">
        <v>4064</v>
      </c>
      <c r="U1150" t="s">
        <v>4065</v>
      </c>
      <c r="Z1150">
        <v>110.33950539999999</v>
      </c>
      <c r="AA1150">
        <v>-7.8071804</v>
      </c>
      <c r="AB1150" t="s">
        <v>4066</v>
      </c>
      <c r="AC1150" t="s">
        <v>293</v>
      </c>
      <c r="AO1150" s="57">
        <v>46181.444374999999</v>
      </c>
      <c r="AR1150" t="s">
        <v>6</v>
      </c>
      <c r="AS1150" t="s">
        <v>220</v>
      </c>
      <c r="AT1150" t="s">
        <v>671</v>
      </c>
      <c r="AV1150" t="s">
        <v>5951</v>
      </c>
      <c r="AW1150" t="s">
        <v>1065</v>
      </c>
      <c r="AX1150" t="s">
        <v>223</v>
      </c>
      <c r="BF1150" s="6" t="e">
        <f t="shared" si="51"/>
        <v>#NUM!</v>
      </c>
      <c r="BG1150" t="e">
        <f t="shared" si="52"/>
        <v>#NUM!</v>
      </c>
      <c r="BH1150" t="e">
        <f t="shared" si="53"/>
        <v>#NUM!</v>
      </c>
      <c r="BI1150" t="e">
        <f>VLOOKUP(H1150,Sheet2!$A$1:$B$270,2,FALSE)</f>
        <v>#N/A</v>
      </c>
    </row>
    <row r="1151" spans="1:61">
      <c r="A1151">
        <v>1150</v>
      </c>
      <c r="B1151">
        <v>1002509725</v>
      </c>
      <c r="C1151">
        <v>3</v>
      </c>
      <c r="D1151" t="s">
        <v>49</v>
      </c>
      <c r="E1151">
        <v>4</v>
      </c>
      <c r="F1151" t="s">
        <v>253</v>
      </c>
      <c r="G1151" t="s">
        <v>969</v>
      </c>
      <c r="H1151" t="s">
        <v>970</v>
      </c>
      <c r="I1151" t="s">
        <v>213</v>
      </c>
      <c r="J1151" t="s">
        <v>214</v>
      </c>
      <c r="K1151" t="s">
        <v>149</v>
      </c>
      <c r="L1151" t="s">
        <v>215</v>
      </c>
      <c r="M1151" t="s">
        <v>76</v>
      </c>
      <c r="N1151" t="s">
        <v>216</v>
      </c>
      <c r="O1151" s="57">
        <v>46239.388842592591</v>
      </c>
      <c r="P1151" s="57">
        <v>46240.554467592592</v>
      </c>
      <c r="Q1151">
        <v>69358807</v>
      </c>
      <c r="S1151">
        <v>142212126650</v>
      </c>
      <c r="T1151" t="s">
        <v>4067</v>
      </c>
      <c r="U1151" t="s">
        <v>4068</v>
      </c>
      <c r="V1151" t="s">
        <v>4069</v>
      </c>
      <c r="Z1151">
        <v>109.110699668526</v>
      </c>
      <c r="AA1151">
        <v>-6.8671715460380298</v>
      </c>
      <c r="AB1151" t="s">
        <v>4070</v>
      </c>
      <c r="AC1151" t="s">
        <v>217</v>
      </c>
      <c r="AL1151" t="s">
        <v>218</v>
      </c>
      <c r="AM1151" t="s">
        <v>4071</v>
      </c>
      <c r="AN1151" t="s">
        <v>6</v>
      </c>
      <c r="AO1151" s="57">
        <v>46150.392326388886</v>
      </c>
      <c r="AP1151" s="57">
        <v>46240.333333333336</v>
      </c>
      <c r="AR1151" t="s">
        <v>219</v>
      </c>
      <c r="AS1151" t="s">
        <v>220</v>
      </c>
      <c r="AT1151" t="s">
        <v>231</v>
      </c>
      <c r="AU1151">
        <v>20260806</v>
      </c>
      <c r="AV1151" t="s">
        <v>222</v>
      </c>
      <c r="AW1151" t="s">
        <v>1069</v>
      </c>
      <c r="AX1151" t="s">
        <v>223</v>
      </c>
      <c r="BA1151" s="57">
        <v>46240.333333333336</v>
      </c>
      <c r="BB1151" t="s">
        <v>4071</v>
      </c>
      <c r="BC1151">
        <v>2026</v>
      </c>
      <c r="BD1151">
        <v>8</v>
      </c>
      <c r="BE1151">
        <v>6</v>
      </c>
      <c r="BF1151" s="6">
        <f t="shared" si="51"/>
        <v>46240</v>
      </c>
      <c r="BG1151">
        <f t="shared" si="52"/>
        <v>-0.33333333333575865</v>
      </c>
      <c r="BH1151" t="str">
        <f t="shared" si="53"/>
        <v>COMPLY</v>
      </c>
      <c r="BI1151" t="e">
        <f>VLOOKUP(H1151,Sheet2!$A$1:$B$270,2,FALSE)</f>
        <v>#N/A</v>
      </c>
    </row>
    <row r="1152" spans="1:61">
      <c r="A1152">
        <v>1151</v>
      </c>
      <c r="B1152">
        <v>1002517919</v>
      </c>
      <c r="C1152">
        <v>3</v>
      </c>
      <c r="D1152" t="s">
        <v>45</v>
      </c>
      <c r="E1152">
        <v>5</v>
      </c>
      <c r="F1152" t="s">
        <v>211</v>
      </c>
      <c r="G1152" t="s">
        <v>118</v>
      </c>
      <c r="H1152" t="s">
        <v>379</v>
      </c>
      <c r="I1152" t="s">
        <v>213</v>
      </c>
      <c r="J1152" t="s">
        <v>214</v>
      </c>
      <c r="K1152" t="s">
        <v>149</v>
      </c>
      <c r="L1152" t="s">
        <v>215</v>
      </c>
      <c r="M1152" t="s">
        <v>240</v>
      </c>
      <c r="N1152" t="s">
        <v>216</v>
      </c>
      <c r="O1152" s="57">
        <v>46244.584687499999</v>
      </c>
      <c r="P1152" s="57">
        <v>46244.586122685185</v>
      </c>
      <c r="Q1152">
        <v>69362512</v>
      </c>
      <c r="S1152">
        <v>172612801044</v>
      </c>
      <c r="T1152" t="s">
        <v>6967</v>
      </c>
      <c r="U1152" t="s">
        <v>6968</v>
      </c>
      <c r="V1152" t="s">
        <v>6969</v>
      </c>
      <c r="Z1152">
        <v>117.994206100702</v>
      </c>
      <c r="AA1152">
        <v>-8.7441479714702197</v>
      </c>
      <c r="AB1152" t="s">
        <v>6970</v>
      </c>
      <c r="AC1152" t="s">
        <v>217</v>
      </c>
      <c r="AL1152" t="s">
        <v>218</v>
      </c>
      <c r="AM1152" t="s">
        <v>6353</v>
      </c>
      <c r="AN1152" t="s">
        <v>6</v>
      </c>
      <c r="AO1152" s="57">
        <v>46303.590266203704</v>
      </c>
      <c r="AP1152" s="57">
        <v>46245.541666666664</v>
      </c>
      <c r="AR1152" t="s">
        <v>241</v>
      </c>
      <c r="AS1152" t="s">
        <v>628</v>
      </c>
      <c r="AT1152" t="s">
        <v>354</v>
      </c>
      <c r="AV1152" t="s">
        <v>240</v>
      </c>
      <c r="AW1152" t="s">
        <v>6971</v>
      </c>
      <c r="AX1152" t="s">
        <v>223</v>
      </c>
      <c r="BA1152" s="57">
        <v>46245.541666666664</v>
      </c>
      <c r="BB1152" t="s">
        <v>6353</v>
      </c>
      <c r="BF1152" s="6" t="e">
        <f t="shared" si="51"/>
        <v>#NUM!</v>
      </c>
      <c r="BG1152" t="e">
        <f t="shared" si="52"/>
        <v>#NUM!</v>
      </c>
      <c r="BH1152" t="e">
        <f t="shared" si="53"/>
        <v>#NUM!</v>
      </c>
      <c r="BI1152" t="str">
        <f>VLOOKUP(H1152,Sheet2!$A$1:$B$270,2,FALSE)</f>
        <v>SUMBAWA</v>
      </c>
    </row>
    <row r="1153" spans="1:61">
      <c r="A1153">
        <v>1152</v>
      </c>
      <c r="B1153">
        <v>1002506084</v>
      </c>
      <c r="C1153">
        <v>3</v>
      </c>
      <c r="D1153" t="s">
        <v>49</v>
      </c>
      <c r="E1153">
        <v>4</v>
      </c>
      <c r="F1153" t="s">
        <v>253</v>
      </c>
      <c r="G1153" t="s">
        <v>556</v>
      </c>
      <c r="H1153" t="s">
        <v>1012</v>
      </c>
      <c r="I1153" t="s">
        <v>213</v>
      </c>
      <c r="J1153" t="s">
        <v>214</v>
      </c>
      <c r="K1153" t="s">
        <v>149</v>
      </c>
      <c r="M1153" t="s">
        <v>76</v>
      </c>
      <c r="N1153" t="s">
        <v>216</v>
      </c>
      <c r="O1153" s="57">
        <v>46237.558344907404</v>
      </c>
      <c r="P1153" s="57">
        <v>46237.82472222222</v>
      </c>
      <c r="Q1153">
        <v>69355791</v>
      </c>
      <c r="S1153">
        <v>146284108499</v>
      </c>
      <c r="T1153" t="s">
        <v>4072</v>
      </c>
      <c r="U1153" t="s">
        <v>4073</v>
      </c>
      <c r="V1153" t="s">
        <v>4074</v>
      </c>
      <c r="Z1153">
        <v>109.01378917135</v>
      </c>
      <c r="AA1153">
        <v>-6.8654065605515502</v>
      </c>
      <c r="AB1153" t="s">
        <v>4075</v>
      </c>
      <c r="AC1153" t="s">
        <v>226</v>
      </c>
      <c r="AL1153" t="s">
        <v>218</v>
      </c>
      <c r="AM1153" t="s">
        <v>4076</v>
      </c>
      <c r="AN1153" t="s">
        <v>6</v>
      </c>
      <c r="AO1153" s="57">
        <v>46089.559490740743</v>
      </c>
      <c r="AR1153" t="s">
        <v>219</v>
      </c>
      <c r="AS1153" t="s">
        <v>220</v>
      </c>
      <c r="AT1153" t="s">
        <v>231</v>
      </c>
      <c r="AU1153">
        <v>20260803</v>
      </c>
      <c r="AV1153" t="s">
        <v>222</v>
      </c>
      <c r="AW1153" t="s">
        <v>601</v>
      </c>
      <c r="AX1153" t="s">
        <v>223</v>
      </c>
      <c r="BA1153" s="57">
        <v>46237.291666666664</v>
      </c>
      <c r="BB1153" t="s">
        <v>4076</v>
      </c>
      <c r="BC1153">
        <v>2026</v>
      </c>
      <c r="BD1153">
        <v>8</v>
      </c>
      <c r="BE1153">
        <v>3</v>
      </c>
      <c r="BF1153" s="6">
        <f t="shared" si="51"/>
        <v>46237</v>
      </c>
      <c r="BG1153">
        <f t="shared" si="52"/>
        <v>-0.29166666666424135</v>
      </c>
      <c r="BH1153" t="str">
        <f t="shared" si="53"/>
        <v>COMPLY</v>
      </c>
      <c r="BI1153" t="e">
        <f>VLOOKUP(H1153,Sheet2!$A$1:$B$270,2,FALSE)</f>
        <v>#N/A</v>
      </c>
    </row>
    <row r="1154" spans="1:61">
      <c r="A1154">
        <v>1153</v>
      </c>
      <c r="B1154">
        <v>1002516503</v>
      </c>
      <c r="C1154">
        <v>3</v>
      </c>
      <c r="D1154" t="s">
        <v>55</v>
      </c>
      <c r="E1154">
        <v>5</v>
      </c>
      <c r="F1154" t="s">
        <v>267</v>
      </c>
      <c r="G1154" t="s">
        <v>125</v>
      </c>
      <c r="H1154" t="s">
        <v>419</v>
      </c>
      <c r="I1154" t="s">
        <v>213</v>
      </c>
      <c r="J1154" t="s">
        <v>214</v>
      </c>
      <c r="K1154" t="s">
        <v>149</v>
      </c>
      <c r="L1154" t="s">
        <v>215</v>
      </c>
      <c r="M1154" t="s">
        <v>279</v>
      </c>
      <c r="N1154" t="s">
        <v>216</v>
      </c>
      <c r="O1154" s="57">
        <v>46243.572187500002</v>
      </c>
      <c r="P1154" s="57">
        <v>46244.733194444445</v>
      </c>
      <c r="Q1154">
        <v>69361815</v>
      </c>
      <c r="S1154">
        <v>152448204553</v>
      </c>
      <c r="T1154" t="s">
        <v>2603</v>
      </c>
      <c r="U1154" t="s">
        <v>2604</v>
      </c>
      <c r="V1154" t="s">
        <v>6059</v>
      </c>
      <c r="Z1154">
        <v>112.280131950974</v>
      </c>
      <c r="AA1154">
        <v>-6.8721988680728199</v>
      </c>
      <c r="AB1154" t="s">
        <v>6060</v>
      </c>
      <c r="AC1154" t="s">
        <v>217</v>
      </c>
      <c r="AL1154" t="s">
        <v>218</v>
      </c>
      <c r="AM1154" t="s">
        <v>6061</v>
      </c>
      <c r="AN1154" t="s">
        <v>6</v>
      </c>
      <c r="AO1154" s="57">
        <v>46273.57984953704</v>
      </c>
      <c r="AP1154" s="57">
        <v>46246.416666666664</v>
      </c>
      <c r="AQ1154" t="s">
        <v>249</v>
      </c>
      <c r="AR1154" t="s">
        <v>280</v>
      </c>
      <c r="AS1154" t="s">
        <v>220</v>
      </c>
      <c r="AT1154" t="s">
        <v>231</v>
      </c>
      <c r="AV1154" t="s">
        <v>6972</v>
      </c>
      <c r="AW1154" t="s">
        <v>1064</v>
      </c>
      <c r="AX1154" t="s">
        <v>223</v>
      </c>
      <c r="BA1154" s="57">
        <v>46246.416666666664</v>
      </c>
      <c r="BB1154" t="s">
        <v>6061</v>
      </c>
      <c r="BF1154" s="6" t="e">
        <f t="shared" si="51"/>
        <v>#NUM!</v>
      </c>
      <c r="BG1154" t="e">
        <f t="shared" si="52"/>
        <v>#NUM!</v>
      </c>
      <c r="BH1154" t="e">
        <f t="shared" si="53"/>
        <v>#NUM!</v>
      </c>
      <c r="BI1154" t="str">
        <f>VLOOKUP(H1154,Sheet2!$A$1:$B$270,2,FALSE)</f>
        <v>GRESIK</v>
      </c>
    </row>
    <row r="1155" spans="1:61">
      <c r="A1155">
        <v>1154</v>
      </c>
      <c r="B1155">
        <v>1002516261</v>
      </c>
      <c r="C1155">
        <v>3</v>
      </c>
      <c r="D1155" t="s">
        <v>49</v>
      </c>
      <c r="E1155">
        <v>4</v>
      </c>
      <c r="F1155" t="s">
        <v>247</v>
      </c>
      <c r="G1155" t="s">
        <v>598</v>
      </c>
      <c r="H1155" t="s">
        <v>599</v>
      </c>
      <c r="I1155" t="s">
        <v>213</v>
      </c>
      <c r="J1155" t="s">
        <v>214</v>
      </c>
      <c r="K1155" t="s">
        <v>149</v>
      </c>
      <c r="L1155" t="s">
        <v>215</v>
      </c>
      <c r="M1155" t="s">
        <v>76</v>
      </c>
      <c r="N1155" t="s">
        <v>216</v>
      </c>
      <c r="O1155" s="57">
        <v>46243.322175925925</v>
      </c>
      <c r="P1155" s="57">
        <v>46244.679039351853</v>
      </c>
      <c r="Q1155">
        <v>69361663</v>
      </c>
      <c r="S1155">
        <v>142434111072</v>
      </c>
      <c r="T1155" t="s">
        <v>6062</v>
      </c>
      <c r="U1155" t="s">
        <v>6063</v>
      </c>
      <c r="V1155" t="s">
        <v>6064</v>
      </c>
      <c r="Z1155">
        <v>110.48695883481</v>
      </c>
      <c r="AA1155">
        <v>-7.3271736595694499</v>
      </c>
      <c r="AB1155" t="s">
        <v>6065</v>
      </c>
      <c r="AC1155" t="s">
        <v>237</v>
      </c>
      <c r="AL1155" t="s">
        <v>218</v>
      </c>
      <c r="AM1155" t="s">
        <v>4862</v>
      </c>
      <c r="AN1155" t="s">
        <v>6</v>
      </c>
      <c r="AO1155" s="57">
        <v>46273.329768518517</v>
      </c>
      <c r="AP1155" s="57">
        <v>46244.333333333336</v>
      </c>
      <c r="AR1155" t="s">
        <v>219</v>
      </c>
      <c r="AS1155" t="s">
        <v>220</v>
      </c>
      <c r="AT1155" t="s">
        <v>231</v>
      </c>
      <c r="AU1155">
        <v>20260810</v>
      </c>
      <c r="AV1155" t="s">
        <v>222</v>
      </c>
      <c r="AW1155" t="s">
        <v>1060</v>
      </c>
      <c r="AX1155" t="s">
        <v>223</v>
      </c>
      <c r="BA1155" s="57">
        <v>46244.333333333336</v>
      </c>
      <c r="BB1155" t="s">
        <v>4862</v>
      </c>
      <c r="BC1155">
        <v>2026</v>
      </c>
      <c r="BD1155">
        <v>8</v>
      </c>
      <c r="BE1155">
        <v>10</v>
      </c>
      <c r="BF1155" s="6">
        <f t="shared" ref="BF1155:BF1218" si="54">DATE(BC1155,BD1155,BE1155)</f>
        <v>46244</v>
      </c>
      <c r="BG1155">
        <f t="shared" ref="BG1155:BG1218" si="55">BF1155-BA1155</f>
        <v>-0.33333333333575865</v>
      </c>
      <c r="BH1155" t="str">
        <f t="shared" ref="BH1155:BH1218" si="56">IF(BG1155=1,"COMPLY",IF(BG1155&lt;1,"COMPLY","NOT COMPLY"))</f>
        <v>COMPLY</v>
      </c>
      <c r="BI1155" t="e">
        <f>VLOOKUP(H1155,Sheet2!$A$1:$B$270,2,FALSE)</f>
        <v>#N/A</v>
      </c>
    </row>
    <row r="1156" spans="1:61">
      <c r="A1156">
        <v>1155</v>
      </c>
      <c r="B1156">
        <v>1002516553</v>
      </c>
      <c r="C1156">
        <v>3</v>
      </c>
      <c r="D1156" t="s">
        <v>49</v>
      </c>
      <c r="E1156">
        <v>4</v>
      </c>
      <c r="F1156" t="s">
        <v>247</v>
      </c>
      <c r="G1156" t="s">
        <v>326</v>
      </c>
      <c r="H1156" t="s">
        <v>646</v>
      </c>
      <c r="I1156" t="s">
        <v>213</v>
      </c>
      <c r="J1156" t="s">
        <v>214</v>
      </c>
      <c r="K1156" t="s">
        <v>149</v>
      </c>
      <c r="L1156" t="s">
        <v>215</v>
      </c>
      <c r="M1156" t="s">
        <v>76</v>
      </c>
      <c r="N1156" t="s">
        <v>216</v>
      </c>
      <c r="O1156" s="57">
        <v>46243.634687500002</v>
      </c>
      <c r="P1156" s="57">
        <v>46244.820428240739</v>
      </c>
      <c r="Q1156">
        <v>69361929</v>
      </c>
      <c r="S1156">
        <v>141459107620</v>
      </c>
      <c r="T1156" t="s">
        <v>5564</v>
      </c>
      <c r="U1156" t="s">
        <v>5565</v>
      </c>
      <c r="V1156" t="s">
        <v>6066</v>
      </c>
      <c r="Z1156">
        <v>110.289786311066</v>
      </c>
      <c r="AA1156">
        <v>-7.3068760328006102</v>
      </c>
      <c r="AB1156" t="s">
        <v>6067</v>
      </c>
      <c r="AC1156" t="s">
        <v>1113</v>
      </c>
      <c r="AL1156" t="s">
        <v>218</v>
      </c>
      <c r="AM1156" t="s">
        <v>6068</v>
      </c>
      <c r="AN1156" t="s">
        <v>6</v>
      </c>
      <c r="AO1156" s="57">
        <v>46273.642430555556</v>
      </c>
      <c r="AP1156" s="57">
        <v>46244.541666666664</v>
      </c>
      <c r="AR1156" t="s">
        <v>219</v>
      </c>
      <c r="AS1156" t="s">
        <v>613</v>
      </c>
      <c r="AT1156" t="s">
        <v>231</v>
      </c>
      <c r="AU1156">
        <v>20260810</v>
      </c>
      <c r="AV1156" t="s">
        <v>222</v>
      </c>
      <c r="AW1156" t="s">
        <v>1058</v>
      </c>
      <c r="AX1156" t="s">
        <v>223</v>
      </c>
      <c r="BA1156" s="57">
        <v>46244.541666666664</v>
      </c>
      <c r="BB1156" t="s">
        <v>6068</v>
      </c>
      <c r="BC1156">
        <v>2026</v>
      </c>
      <c r="BD1156">
        <v>8</v>
      </c>
      <c r="BE1156">
        <v>10</v>
      </c>
      <c r="BF1156" s="6">
        <f t="shared" si="54"/>
        <v>46244</v>
      </c>
      <c r="BG1156">
        <f t="shared" si="55"/>
        <v>-0.54166666666424135</v>
      </c>
      <c r="BH1156" t="str">
        <f t="shared" si="56"/>
        <v>COMPLY</v>
      </c>
      <c r="BI1156" t="e">
        <f>VLOOKUP(H1156,Sheet2!$A$1:$B$270,2,FALSE)</f>
        <v>#N/A</v>
      </c>
    </row>
    <row r="1157" spans="1:61">
      <c r="A1157">
        <v>1156</v>
      </c>
      <c r="B1157">
        <v>1002512242</v>
      </c>
      <c r="C1157">
        <v>3</v>
      </c>
      <c r="D1157" t="s">
        <v>51</v>
      </c>
      <c r="E1157">
        <v>4</v>
      </c>
      <c r="F1157" t="s">
        <v>235</v>
      </c>
      <c r="G1157" t="s">
        <v>594</v>
      </c>
      <c r="H1157" t="s">
        <v>1035</v>
      </c>
      <c r="I1157" t="s">
        <v>213</v>
      </c>
      <c r="J1157" t="s">
        <v>214</v>
      </c>
      <c r="K1157" t="s">
        <v>149</v>
      </c>
      <c r="L1157" t="s">
        <v>215</v>
      </c>
      <c r="M1157" t="s">
        <v>76</v>
      </c>
      <c r="N1157" t="s">
        <v>216</v>
      </c>
      <c r="O1157" s="57">
        <v>46240.522175925929</v>
      </c>
      <c r="P1157" s="57">
        <v>46242.508993055555</v>
      </c>
      <c r="Q1157">
        <v>69359918</v>
      </c>
      <c r="S1157">
        <v>146514602418</v>
      </c>
      <c r="T1157" t="s">
        <v>4077</v>
      </c>
      <c r="U1157" t="s">
        <v>4078</v>
      </c>
      <c r="V1157" t="s">
        <v>4079</v>
      </c>
      <c r="Z1157">
        <v>110.834253</v>
      </c>
      <c r="AA1157">
        <v>-7.6112719999999996</v>
      </c>
      <c r="AB1157" t="s">
        <v>4080</v>
      </c>
      <c r="AC1157" t="s">
        <v>237</v>
      </c>
      <c r="AL1157" t="s">
        <v>218</v>
      </c>
      <c r="AM1157" t="s">
        <v>2565</v>
      </c>
      <c r="AN1157" t="s">
        <v>6</v>
      </c>
      <c r="AO1157" s="57">
        <v>46181.52789351852</v>
      </c>
      <c r="AP1157" s="57">
        <v>46241.541666666664</v>
      </c>
      <c r="AR1157" t="s">
        <v>219</v>
      </c>
      <c r="AS1157" t="s">
        <v>220</v>
      </c>
      <c r="AT1157" t="s">
        <v>231</v>
      </c>
      <c r="AU1157">
        <v>20260808</v>
      </c>
      <c r="AV1157" t="s">
        <v>222</v>
      </c>
      <c r="AW1157" t="s">
        <v>1067</v>
      </c>
      <c r="AX1157" t="s">
        <v>223</v>
      </c>
      <c r="BA1157" s="57">
        <v>46241.541666666664</v>
      </c>
      <c r="BB1157" t="s">
        <v>2565</v>
      </c>
      <c r="BC1157">
        <v>2026</v>
      </c>
      <c r="BD1157">
        <v>8</v>
      </c>
      <c r="BE1157">
        <v>8</v>
      </c>
      <c r="BF1157" s="6">
        <f t="shared" si="54"/>
        <v>46242</v>
      </c>
      <c r="BG1157">
        <f t="shared" si="55"/>
        <v>0.45833333333575865</v>
      </c>
      <c r="BH1157" t="str">
        <f t="shared" si="56"/>
        <v>COMPLY</v>
      </c>
      <c r="BI1157" t="e">
        <f>VLOOKUP(H1157,Sheet2!$A$1:$B$270,2,FALSE)</f>
        <v>#N/A</v>
      </c>
    </row>
    <row r="1158" spans="1:61">
      <c r="A1158">
        <v>1157</v>
      </c>
      <c r="B1158">
        <v>1002518384</v>
      </c>
      <c r="C1158">
        <v>3</v>
      </c>
      <c r="D1158" t="s">
        <v>34</v>
      </c>
      <c r="E1158">
        <v>5</v>
      </c>
      <c r="F1158" t="s">
        <v>580</v>
      </c>
      <c r="G1158" t="s">
        <v>79</v>
      </c>
      <c r="H1158" t="s">
        <v>473</v>
      </c>
      <c r="I1158" t="s">
        <v>213</v>
      </c>
      <c r="J1158" t="s">
        <v>214</v>
      </c>
      <c r="K1158" t="s">
        <v>149</v>
      </c>
      <c r="M1158" t="s">
        <v>240</v>
      </c>
      <c r="N1158" t="s">
        <v>216</v>
      </c>
      <c r="O1158" s="57">
        <v>46244.665462962963</v>
      </c>
      <c r="P1158" s="57">
        <v>46244.768067129633</v>
      </c>
      <c r="Q1158">
        <v>69362670</v>
      </c>
      <c r="S1158">
        <v>172407213927</v>
      </c>
      <c r="T1158" t="s">
        <v>6286</v>
      </c>
      <c r="U1158" t="s">
        <v>6973</v>
      </c>
      <c r="V1158" t="s">
        <v>6974</v>
      </c>
      <c r="Z1158">
        <v>115.3020191</v>
      </c>
      <c r="AA1158">
        <v>-8.5440394000000008</v>
      </c>
      <c r="AB1158" t="s">
        <v>6289</v>
      </c>
      <c r="AC1158" t="s">
        <v>230</v>
      </c>
      <c r="AL1158" t="s">
        <v>218</v>
      </c>
      <c r="AM1158" t="s">
        <v>6975</v>
      </c>
      <c r="AN1158" t="s">
        <v>6</v>
      </c>
      <c r="AO1158" s="57">
        <v>46303.673692129632</v>
      </c>
      <c r="AP1158" s="57">
        <v>46245.625</v>
      </c>
      <c r="AR1158" t="s">
        <v>241</v>
      </c>
      <c r="AS1158" t="s">
        <v>79</v>
      </c>
      <c r="AT1158" t="s">
        <v>231</v>
      </c>
      <c r="AV1158" t="s">
        <v>240</v>
      </c>
      <c r="AW1158" t="s">
        <v>592</v>
      </c>
      <c r="AX1158" t="s">
        <v>223</v>
      </c>
      <c r="BA1158" s="57">
        <v>46245.625</v>
      </c>
      <c r="BB1158" t="s">
        <v>6975</v>
      </c>
      <c r="BF1158" s="6" t="e">
        <f t="shared" si="54"/>
        <v>#NUM!</v>
      </c>
      <c r="BG1158" t="e">
        <f t="shared" si="55"/>
        <v>#NUM!</v>
      </c>
      <c r="BH1158" t="e">
        <f t="shared" si="56"/>
        <v>#NUM!</v>
      </c>
      <c r="BI1158" t="str">
        <f>VLOOKUP(H1158,Sheet2!$A$1:$B$270,2,FALSE)</f>
        <v>GIANYAR</v>
      </c>
    </row>
    <row r="1159" spans="1:61">
      <c r="A1159">
        <v>1158</v>
      </c>
      <c r="B1159">
        <v>1002506059</v>
      </c>
      <c r="C1159">
        <v>3</v>
      </c>
      <c r="D1159" t="s">
        <v>45</v>
      </c>
      <c r="E1159">
        <v>5</v>
      </c>
      <c r="F1159" t="s">
        <v>113</v>
      </c>
      <c r="G1159" t="s">
        <v>117</v>
      </c>
      <c r="H1159" t="s">
        <v>423</v>
      </c>
      <c r="I1159" t="s">
        <v>213</v>
      </c>
      <c r="J1159" t="s">
        <v>214</v>
      </c>
      <c r="K1159" t="s">
        <v>149</v>
      </c>
      <c r="L1159" t="s">
        <v>215</v>
      </c>
      <c r="M1159" t="s">
        <v>259</v>
      </c>
      <c r="N1159" t="s">
        <v>216</v>
      </c>
      <c r="O1159" s="57">
        <v>46237.551365740743</v>
      </c>
      <c r="P1159" s="57">
        <v>46244.525729166664</v>
      </c>
      <c r="Q1159">
        <v>69357481</v>
      </c>
      <c r="S1159">
        <v>172509796567</v>
      </c>
      <c r="T1159" t="s">
        <v>4081</v>
      </c>
      <c r="U1159" t="s">
        <v>4082</v>
      </c>
      <c r="V1159" t="s">
        <v>4083</v>
      </c>
      <c r="Z1159">
        <v>122.956017851829</v>
      </c>
      <c r="AA1159">
        <v>-8.3459036143228502</v>
      </c>
      <c r="AB1159" t="s">
        <v>4084</v>
      </c>
      <c r="AC1159" t="s">
        <v>217</v>
      </c>
      <c r="AL1159" t="s">
        <v>218</v>
      </c>
      <c r="AM1159" t="s">
        <v>4085</v>
      </c>
      <c r="AN1159" t="s">
        <v>6</v>
      </c>
      <c r="AO1159" s="57">
        <v>46089.559490740743</v>
      </c>
      <c r="AP1159" s="57">
        <v>46238.541666666664</v>
      </c>
      <c r="AR1159" t="s">
        <v>260</v>
      </c>
      <c r="AS1159" t="s">
        <v>220</v>
      </c>
      <c r="AT1159" t="s">
        <v>231</v>
      </c>
      <c r="AV1159" t="s">
        <v>261</v>
      </c>
      <c r="AW1159" t="s">
        <v>1060</v>
      </c>
      <c r="AX1159" t="s">
        <v>223</v>
      </c>
      <c r="BA1159" s="57">
        <v>46238.541666666664</v>
      </c>
      <c r="BB1159" t="s">
        <v>4085</v>
      </c>
      <c r="BF1159" s="6" t="e">
        <f t="shared" si="54"/>
        <v>#NUM!</v>
      </c>
      <c r="BG1159" t="e">
        <f t="shared" si="55"/>
        <v>#NUM!</v>
      </c>
      <c r="BH1159" t="e">
        <f t="shared" si="56"/>
        <v>#NUM!</v>
      </c>
      <c r="BI1159" t="str">
        <f>VLOOKUP(H1159,Sheet2!$A$1:$B$270,2,FALSE)</f>
        <v>MAUMERE</v>
      </c>
    </row>
    <row r="1160" spans="1:61">
      <c r="A1160">
        <v>1159</v>
      </c>
      <c r="B1160">
        <v>1002505968</v>
      </c>
      <c r="C1160">
        <v>3</v>
      </c>
      <c r="D1160" t="s">
        <v>59</v>
      </c>
      <c r="E1160">
        <v>4</v>
      </c>
      <c r="F1160" t="s">
        <v>243</v>
      </c>
      <c r="G1160" t="s">
        <v>243</v>
      </c>
      <c r="H1160" t="s">
        <v>296</v>
      </c>
      <c r="I1160" t="s">
        <v>213</v>
      </c>
      <c r="J1160" t="s">
        <v>214</v>
      </c>
      <c r="K1160" t="s">
        <v>149</v>
      </c>
      <c r="L1160" t="s">
        <v>215</v>
      </c>
      <c r="M1160" t="s">
        <v>76</v>
      </c>
      <c r="N1160" t="s">
        <v>216</v>
      </c>
      <c r="O1160" s="57">
        <v>46237.507592592592</v>
      </c>
      <c r="P1160" s="57">
        <v>46238.516400462962</v>
      </c>
      <c r="Q1160">
        <v>69357438</v>
      </c>
      <c r="S1160">
        <v>146137149595</v>
      </c>
      <c r="T1160" t="s">
        <v>4086</v>
      </c>
      <c r="U1160" t="s">
        <v>4087</v>
      </c>
      <c r="V1160" t="s">
        <v>4088</v>
      </c>
      <c r="Z1160">
        <v>110.2346386</v>
      </c>
      <c r="AA1160">
        <v>-7.4879699999999998</v>
      </c>
      <c r="AB1160" t="s">
        <v>4089</v>
      </c>
      <c r="AC1160" t="s">
        <v>237</v>
      </c>
      <c r="AL1160" t="s">
        <v>218</v>
      </c>
      <c r="AM1160" t="s">
        <v>4090</v>
      </c>
      <c r="AN1160" t="s">
        <v>6</v>
      </c>
      <c r="AO1160" s="57">
        <v>46089.517650462964</v>
      </c>
      <c r="AP1160" s="57">
        <v>46241.625</v>
      </c>
      <c r="AR1160" t="s">
        <v>219</v>
      </c>
      <c r="AS1160" t="s">
        <v>220</v>
      </c>
      <c r="AT1160" t="s">
        <v>231</v>
      </c>
      <c r="AU1160">
        <v>20260804</v>
      </c>
      <c r="AV1160" t="s">
        <v>222</v>
      </c>
      <c r="AW1160" t="s">
        <v>1073</v>
      </c>
      <c r="AX1160" t="s">
        <v>223</v>
      </c>
      <c r="BA1160" s="57">
        <v>46241.625</v>
      </c>
      <c r="BB1160" t="s">
        <v>4090</v>
      </c>
      <c r="BC1160">
        <v>2026</v>
      </c>
      <c r="BD1160">
        <v>8</v>
      </c>
      <c r="BE1160">
        <v>4</v>
      </c>
      <c r="BF1160" s="6">
        <f t="shared" si="54"/>
        <v>46238</v>
      </c>
      <c r="BG1160">
        <f t="shared" si="55"/>
        <v>-3.625</v>
      </c>
      <c r="BH1160" t="str">
        <f t="shared" si="56"/>
        <v>COMPLY</v>
      </c>
      <c r="BI1160" t="e">
        <f>VLOOKUP(H1160,Sheet2!$A$1:$B$270,2,FALSE)</f>
        <v>#N/A</v>
      </c>
    </row>
    <row r="1161" spans="1:61">
      <c r="A1161">
        <v>1160</v>
      </c>
      <c r="B1161">
        <v>1002517768</v>
      </c>
      <c r="C1161">
        <v>3</v>
      </c>
      <c r="D1161" t="s">
        <v>38</v>
      </c>
      <c r="E1161">
        <v>5</v>
      </c>
      <c r="F1161" t="s">
        <v>92</v>
      </c>
      <c r="G1161" t="s">
        <v>89</v>
      </c>
      <c r="H1161" t="s">
        <v>411</v>
      </c>
      <c r="I1161" t="s">
        <v>213</v>
      </c>
      <c r="J1161" t="s">
        <v>214</v>
      </c>
      <c r="K1161" t="s">
        <v>149</v>
      </c>
      <c r="L1161" t="s">
        <v>215</v>
      </c>
      <c r="M1161" t="s">
        <v>240</v>
      </c>
      <c r="N1161" t="s">
        <v>216</v>
      </c>
      <c r="O1161" s="57">
        <v>46244.563842592594</v>
      </c>
      <c r="P1161" s="57">
        <v>46244.565300925926</v>
      </c>
      <c r="Q1161">
        <v>69362446</v>
      </c>
      <c r="S1161">
        <v>152609258563</v>
      </c>
      <c r="T1161" t="s">
        <v>6976</v>
      </c>
      <c r="U1161" t="s">
        <v>6977</v>
      </c>
      <c r="V1161" t="s">
        <v>6978</v>
      </c>
      <c r="Z1161">
        <v>111.89513009768901</v>
      </c>
      <c r="AA1161">
        <v>-7.1650483361719104</v>
      </c>
      <c r="AB1161" t="s">
        <v>6979</v>
      </c>
      <c r="AC1161" t="s">
        <v>237</v>
      </c>
      <c r="AL1161" t="s">
        <v>218</v>
      </c>
      <c r="AM1161" t="s">
        <v>6980</v>
      </c>
      <c r="AN1161" t="s">
        <v>6</v>
      </c>
      <c r="AO1161" s="57">
        <v>46303.569293981483</v>
      </c>
      <c r="AP1161" s="57">
        <v>46246.333333333336</v>
      </c>
      <c r="AR1161" t="s">
        <v>241</v>
      </c>
      <c r="AS1161" t="s">
        <v>220</v>
      </c>
      <c r="AT1161" t="s">
        <v>231</v>
      </c>
      <c r="AV1161" t="s">
        <v>240</v>
      </c>
      <c r="AW1161" t="s">
        <v>1067</v>
      </c>
      <c r="AX1161" t="s">
        <v>223</v>
      </c>
      <c r="BA1161" s="57">
        <v>46246.333333333336</v>
      </c>
      <c r="BB1161" t="s">
        <v>6980</v>
      </c>
      <c r="BF1161" s="6" t="e">
        <f t="shared" si="54"/>
        <v>#NUM!</v>
      </c>
      <c r="BG1161" t="e">
        <f t="shared" si="55"/>
        <v>#NUM!</v>
      </c>
      <c r="BH1161" t="e">
        <f t="shared" si="56"/>
        <v>#NUM!</v>
      </c>
      <c r="BI1161" t="str">
        <f>VLOOKUP(H1161,Sheet2!$A$1:$B$270,2,FALSE)</f>
        <v>BOJONEGORO</v>
      </c>
    </row>
    <row r="1162" spans="1:61">
      <c r="A1162">
        <v>1161</v>
      </c>
      <c r="B1162">
        <v>1002510693</v>
      </c>
      <c r="C1162">
        <v>3</v>
      </c>
      <c r="D1162" t="s">
        <v>38</v>
      </c>
      <c r="E1162">
        <v>5</v>
      </c>
      <c r="F1162" t="s">
        <v>251</v>
      </c>
      <c r="G1162" t="s">
        <v>87</v>
      </c>
      <c r="H1162" t="s">
        <v>437</v>
      </c>
      <c r="I1162" t="s">
        <v>213</v>
      </c>
      <c r="J1162" t="s">
        <v>214</v>
      </c>
      <c r="K1162" t="s">
        <v>149</v>
      </c>
      <c r="L1162" t="s">
        <v>215</v>
      </c>
      <c r="M1162" t="s">
        <v>76</v>
      </c>
      <c r="N1162" t="s">
        <v>216</v>
      </c>
      <c r="O1162" s="57">
        <v>46239.586759259262</v>
      </c>
      <c r="P1162" s="57">
        <v>46239.789826388886</v>
      </c>
      <c r="Q1162">
        <v>69359237</v>
      </c>
      <c r="S1162">
        <v>152717206254</v>
      </c>
      <c r="T1162" t="s">
        <v>4091</v>
      </c>
      <c r="U1162" t="s">
        <v>4092</v>
      </c>
      <c r="V1162" t="s">
        <v>4093</v>
      </c>
      <c r="Z1162">
        <v>112.698652781546</v>
      </c>
      <c r="AA1162">
        <v>-8.0009646194729296</v>
      </c>
      <c r="AB1162" t="s">
        <v>4094</v>
      </c>
      <c r="AC1162" t="s">
        <v>217</v>
      </c>
      <c r="AL1162" t="s">
        <v>218</v>
      </c>
      <c r="AM1162" t="s">
        <v>3538</v>
      </c>
      <c r="AN1162" t="s">
        <v>6</v>
      </c>
      <c r="AO1162" s="57">
        <v>46150.59070601852</v>
      </c>
      <c r="AP1162" s="57">
        <v>46240.541666666664</v>
      </c>
      <c r="AR1162" t="s">
        <v>219</v>
      </c>
      <c r="AS1162" t="s">
        <v>632</v>
      </c>
      <c r="AT1162" t="s">
        <v>231</v>
      </c>
      <c r="AU1162">
        <v>20260805</v>
      </c>
      <c r="AV1162" t="s">
        <v>222</v>
      </c>
      <c r="AW1162" t="s">
        <v>1061</v>
      </c>
      <c r="AX1162" t="s">
        <v>223</v>
      </c>
      <c r="BA1162" s="57">
        <v>46240.541666666664</v>
      </c>
      <c r="BB1162" t="s">
        <v>3538</v>
      </c>
      <c r="BC1162">
        <v>2026</v>
      </c>
      <c r="BD1162">
        <v>8</v>
      </c>
      <c r="BE1162">
        <v>5</v>
      </c>
      <c r="BF1162" s="6">
        <f t="shared" si="54"/>
        <v>46239</v>
      </c>
      <c r="BG1162">
        <f t="shared" si="55"/>
        <v>-1.5416666666642413</v>
      </c>
      <c r="BH1162" t="str">
        <f t="shared" si="56"/>
        <v>COMPLY</v>
      </c>
      <c r="BI1162" t="str">
        <f>VLOOKUP(H1162,Sheet2!$A$1:$B$270,2,FALSE)</f>
        <v>BATU</v>
      </c>
    </row>
    <row r="1163" spans="1:61">
      <c r="A1163">
        <v>1162</v>
      </c>
      <c r="B1163">
        <v>1002509971</v>
      </c>
      <c r="C1163">
        <v>3</v>
      </c>
      <c r="D1163" t="s">
        <v>38</v>
      </c>
      <c r="E1163">
        <v>5</v>
      </c>
      <c r="F1163" t="s">
        <v>92</v>
      </c>
      <c r="G1163" t="s">
        <v>95</v>
      </c>
      <c r="H1163" t="s">
        <v>398</v>
      </c>
      <c r="I1163" t="s">
        <v>213</v>
      </c>
      <c r="J1163" t="s">
        <v>214</v>
      </c>
      <c r="K1163" t="s">
        <v>149</v>
      </c>
      <c r="M1163" t="s">
        <v>76</v>
      </c>
      <c r="N1163" t="s">
        <v>216</v>
      </c>
      <c r="O1163" s="57">
        <v>46239.435196759259</v>
      </c>
      <c r="P1163" s="57">
        <v>46240.440451388888</v>
      </c>
      <c r="Q1163">
        <v>69347391</v>
      </c>
      <c r="S1163">
        <v>152621201444</v>
      </c>
      <c r="T1163" t="s">
        <v>1131</v>
      </c>
      <c r="U1163" t="s">
        <v>4095</v>
      </c>
      <c r="V1163" t="s">
        <v>4096</v>
      </c>
      <c r="Z1163">
        <v>111.26181800000001</v>
      </c>
      <c r="AA1163">
        <v>-8.1719050000000006</v>
      </c>
      <c r="AB1163" t="s">
        <v>1132</v>
      </c>
      <c r="AC1163" t="s">
        <v>217</v>
      </c>
      <c r="AL1163" t="s">
        <v>218</v>
      </c>
      <c r="AM1163" t="s">
        <v>4097</v>
      </c>
      <c r="AN1163" t="s">
        <v>6</v>
      </c>
      <c r="AO1163" s="57">
        <v>46150.44427083333</v>
      </c>
      <c r="AR1163" t="s">
        <v>219</v>
      </c>
      <c r="AS1163" t="s">
        <v>698</v>
      </c>
      <c r="AT1163" t="s">
        <v>231</v>
      </c>
      <c r="AU1163">
        <v>20260806</v>
      </c>
      <c r="AV1163" t="s">
        <v>222</v>
      </c>
      <c r="AW1163" t="s">
        <v>566</v>
      </c>
      <c r="AX1163" t="s">
        <v>223</v>
      </c>
      <c r="BA1163" s="57">
        <v>46239.291666666664</v>
      </c>
      <c r="BB1163" t="s">
        <v>4097</v>
      </c>
      <c r="BC1163">
        <v>2026</v>
      </c>
      <c r="BD1163">
        <v>8</v>
      </c>
      <c r="BE1163">
        <v>6</v>
      </c>
      <c r="BF1163" s="6">
        <f t="shared" si="54"/>
        <v>46240</v>
      </c>
      <c r="BG1163">
        <f t="shared" si="55"/>
        <v>0.70833333333575865</v>
      </c>
      <c r="BH1163" t="str">
        <f t="shared" si="56"/>
        <v>COMPLY</v>
      </c>
      <c r="BI1163" t="str">
        <f>VLOOKUP(H1163,Sheet2!$A$1:$B$270,2,FALSE)</f>
        <v>PONOROGO</v>
      </c>
    </row>
    <row r="1164" spans="1:61">
      <c r="A1164">
        <v>1163</v>
      </c>
      <c r="B1164">
        <v>1002516329</v>
      </c>
      <c r="C1164">
        <v>3</v>
      </c>
      <c r="D1164" t="s">
        <v>49</v>
      </c>
      <c r="E1164">
        <v>4</v>
      </c>
      <c r="F1164" t="s">
        <v>253</v>
      </c>
      <c r="G1164" t="s">
        <v>966</v>
      </c>
      <c r="H1164" t="s">
        <v>993</v>
      </c>
      <c r="I1164" t="s">
        <v>213</v>
      </c>
      <c r="J1164" t="s">
        <v>214</v>
      </c>
      <c r="K1164" t="s">
        <v>149</v>
      </c>
      <c r="L1164" t="s">
        <v>215</v>
      </c>
      <c r="M1164" t="s">
        <v>76</v>
      </c>
      <c r="N1164" t="s">
        <v>216</v>
      </c>
      <c r="O1164" s="57">
        <v>46243.401342592595</v>
      </c>
      <c r="P1164" s="57">
        <v>46244.679513888892</v>
      </c>
      <c r="Q1164">
        <v>69361746</v>
      </c>
      <c r="S1164">
        <v>146279105481</v>
      </c>
      <c r="T1164" t="s">
        <v>6069</v>
      </c>
      <c r="U1164" t="s">
        <v>6070</v>
      </c>
      <c r="V1164" t="s">
        <v>6071</v>
      </c>
      <c r="Z1164">
        <v>109.68969</v>
      </c>
      <c r="AA1164">
        <v>-6.9304670000000002</v>
      </c>
      <c r="AB1164" t="s">
        <v>6072</v>
      </c>
      <c r="AC1164" t="s">
        <v>237</v>
      </c>
      <c r="AL1164" t="s">
        <v>218</v>
      </c>
      <c r="AM1164" t="s">
        <v>6073</v>
      </c>
      <c r="AN1164" t="s">
        <v>6</v>
      </c>
      <c r="AO1164" s="57">
        <v>46273.402662037035</v>
      </c>
      <c r="AP1164" s="57">
        <v>46244.541666666664</v>
      </c>
      <c r="AR1164" t="s">
        <v>219</v>
      </c>
      <c r="AS1164" t="s">
        <v>220</v>
      </c>
      <c r="AT1164" t="s">
        <v>231</v>
      </c>
      <c r="AU1164">
        <v>20260810</v>
      </c>
      <c r="AV1164" t="s">
        <v>222</v>
      </c>
      <c r="AW1164" t="s">
        <v>1071</v>
      </c>
      <c r="AX1164" t="s">
        <v>223</v>
      </c>
      <c r="BA1164" s="57">
        <v>46244.541666666664</v>
      </c>
      <c r="BB1164" t="s">
        <v>6073</v>
      </c>
      <c r="BC1164">
        <v>2026</v>
      </c>
      <c r="BD1164">
        <v>8</v>
      </c>
      <c r="BE1164">
        <v>10</v>
      </c>
      <c r="BF1164" s="6">
        <f t="shared" si="54"/>
        <v>46244</v>
      </c>
      <c r="BG1164">
        <f t="shared" si="55"/>
        <v>-0.54166666666424135</v>
      </c>
      <c r="BH1164" t="str">
        <f t="shared" si="56"/>
        <v>COMPLY</v>
      </c>
      <c r="BI1164" t="e">
        <f>VLOOKUP(H1164,Sheet2!$A$1:$B$270,2,FALSE)</f>
        <v>#N/A</v>
      </c>
    </row>
    <row r="1165" spans="1:61">
      <c r="A1165">
        <v>1164</v>
      </c>
      <c r="B1165">
        <v>1002517826</v>
      </c>
      <c r="C1165">
        <v>3</v>
      </c>
      <c r="D1165" t="s">
        <v>55</v>
      </c>
      <c r="E1165">
        <v>5</v>
      </c>
      <c r="F1165" t="s">
        <v>267</v>
      </c>
      <c r="G1165" t="s">
        <v>128</v>
      </c>
      <c r="H1165" t="s">
        <v>414</v>
      </c>
      <c r="I1165" t="s">
        <v>213</v>
      </c>
      <c r="J1165" t="s">
        <v>214</v>
      </c>
      <c r="K1165" t="s">
        <v>149</v>
      </c>
      <c r="L1165" t="s">
        <v>215</v>
      </c>
      <c r="M1165" t="s">
        <v>6981</v>
      </c>
      <c r="N1165" t="s">
        <v>216</v>
      </c>
      <c r="O1165" s="57">
        <v>46244.570798611108</v>
      </c>
      <c r="P1165" s="57">
        <v>46244.965798611112</v>
      </c>
      <c r="Q1165">
        <v>69362487</v>
      </c>
      <c r="S1165">
        <v>152424213278</v>
      </c>
      <c r="T1165" t="s">
        <v>6982</v>
      </c>
      <c r="U1165" t="s">
        <v>6983</v>
      </c>
      <c r="V1165" t="s">
        <v>6984</v>
      </c>
      <c r="Z1165">
        <v>112.6777617</v>
      </c>
      <c r="AA1165">
        <v>-7.3129564</v>
      </c>
      <c r="AB1165" t="s">
        <v>6985</v>
      </c>
      <c r="AC1165" t="s">
        <v>237</v>
      </c>
      <c r="AL1165" t="s">
        <v>218</v>
      </c>
      <c r="AM1165" t="s">
        <v>6986</v>
      </c>
      <c r="AN1165" t="s">
        <v>6</v>
      </c>
      <c r="AO1165" s="57">
        <v>46303.579675925925</v>
      </c>
      <c r="AP1165" s="57">
        <v>46250.541666666664</v>
      </c>
      <c r="AR1165" t="s">
        <v>260</v>
      </c>
      <c r="AS1165" t="s">
        <v>128</v>
      </c>
      <c r="AT1165" t="s">
        <v>231</v>
      </c>
      <c r="AV1165" t="s">
        <v>6987</v>
      </c>
      <c r="AW1165" t="s">
        <v>1066</v>
      </c>
      <c r="AX1165" t="s">
        <v>223</v>
      </c>
      <c r="BA1165" s="57">
        <v>46250.541666666664</v>
      </c>
      <c r="BB1165" t="s">
        <v>6986</v>
      </c>
      <c r="BF1165" s="6" t="e">
        <f t="shared" si="54"/>
        <v>#NUM!</v>
      </c>
      <c r="BG1165" t="e">
        <f t="shared" si="55"/>
        <v>#NUM!</v>
      </c>
      <c r="BH1165" t="e">
        <f t="shared" si="56"/>
        <v>#NUM!</v>
      </c>
      <c r="BI1165" t="str">
        <f>VLOOKUP(H1165,Sheet2!$A$1:$B$270,2,FALSE)</f>
        <v>SURABAYA UTARA</v>
      </c>
    </row>
    <row r="1166" spans="1:61">
      <c r="A1166">
        <v>1165</v>
      </c>
      <c r="B1166">
        <v>1002504252</v>
      </c>
      <c r="C1166">
        <v>3</v>
      </c>
      <c r="D1166" t="s">
        <v>55</v>
      </c>
      <c r="E1166">
        <v>5</v>
      </c>
      <c r="F1166" t="s">
        <v>267</v>
      </c>
      <c r="G1166" t="s">
        <v>122</v>
      </c>
      <c r="H1166" t="s">
        <v>486</v>
      </c>
      <c r="I1166" t="s">
        <v>213</v>
      </c>
      <c r="J1166" t="s">
        <v>214</v>
      </c>
      <c r="K1166" t="s">
        <v>149</v>
      </c>
      <c r="L1166" t="s">
        <v>215</v>
      </c>
      <c r="M1166" t="s">
        <v>279</v>
      </c>
      <c r="N1166" t="s">
        <v>216</v>
      </c>
      <c r="O1166" s="57">
        <v>46235.363842592589</v>
      </c>
      <c r="P1166" s="57">
        <v>46236.336886574078</v>
      </c>
      <c r="Q1166">
        <v>69356566</v>
      </c>
      <c r="S1166">
        <v>152453208254</v>
      </c>
      <c r="T1166" t="s">
        <v>4098</v>
      </c>
      <c r="U1166" t="s">
        <v>4099</v>
      </c>
      <c r="V1166" t="s">
        <v>4100</v>
      </c>
      <c r="Z1166">
        <v>112.653609775006</v>
      </c>
      <c r="AA1166">
        <v>-5.8513405730318997</v>
      </c>
      <c r="AB1166" t="s">
        <v>4101</v>
      </c>
      <c r="AC1166" t="s">
        <v>217</v>
      </c>
      <c r="AL1166" t="s">
        <v>218</v>
      </c>
      <c r="AM1166" t="s">
        <v>4102</v>
      </c>
      <c r="AN1166" t="s">
        <v>6</v>
      </c>
      <c r="AO1166" s="57">
        <v>46030.371377314812</v>
      </c>
      <c r="AP1166" s="57">
        <v>46236.333333333336</v>
      </c>
      <c r="AR1166" t="s">
        <v>654</v>
      </c>
      <c r="AS1166" t="s">
        <v>122</v>
      </c>
      <c r="AT1166" t="s">
        <v>231</v>
      </c>
      <c r="AV1166" t="s">
        <v>4103</v>
      </c>
      <c r="AW1166" t="s">
        <v>1064</v>
      </c>
      <c r="AX1166" t="s">
        <v>223</v>
      </c>
      <c r="BA1166" s="57">
        <v>46236.333333333336</v>
      </c>
      <c r="BB1166" t="s">
        <v>4102</v>
      </c>
      <c r="BF1166" s="6" t="e">
        <f t="shared" si="54"/>
        <v>#NUM!</v>
      </c>
      <c r="BG1166" t="e">
        <f t="shared" si="55"/>
        <v>#NUM!</v>
      </c>
      <c r="BH1166" t="e">
        <f t="shared" si="56"/>
        <v>#NUM!</v>
      </c>
      <c r="BI1166" t="str">
        <f>VLOOKUP(H1166,Sheet2!$A$1:$B$270,2,FALSE)</f>
        <v>GRESIK</v>
      </c>
    </row>
    <row r="1167" spans="1:61">
      <c r="A1167">
        <v>1166</v>
      </c>
      <c r="B1167">
        <v>1002507960</v>
      </c>
      <c r="C1167">
        <v>3</v>
      </c>
      <c r="D1167" t="s">
        <v>34</v>
      </c>
      <c r="E1167">
        <v>5</v>
      </c>
      <c r="F1167" t="s">
        <v>580</v>
      </c>
      <c r="G1167" t="s">
        <v>82</v>
      </c>
      <c r="H1167" t="s">
        <v>270</v>
      </c>
      <c r="I1167" t="s">
        <v>213</v>
      </c>
      <c r="J1167" t="s">
        <v>214</v>
      </c>
      <c r="K1167" t="s">
        <v>149</v>
      </c>
      <c r="L1167" t="s">
        <v>215</v>
      </c>
      <c r="M1167" t="s">
        <v>596</v>
      </c>
      <c r="N1167" t="s">
        <v>216</v>
      </c>
      <c r="O1167" s="57">
        <v>46238.503437500003</v>
      </c>
      <c r="P1167" s="57">
        <v>46241.404131944444</v>
      </c>
      <c r="Q1167">
        <v>69358201</v>
      </c>
      <c r="S1167">
        <v>172428815927</v>
      </c>
      <c r="T1167" t="s">
        <v>1883</v>
      </c>
      <c r="U1167" t="s">
        <v>1884</v>
      </c>
      <c r="V1167" t="s">
        <v>4104</v>
      </c>
      <c r="Z1167">
        <v>115.44473290000001</v>
      </c>
      <c r="AA1167">
        <v>-8.7001319000000006</v>
      </c>
      <c r="AB1167" t="s">
        <v>4105</v>
      </c>
      <c r="AC1167" t="s">
        <v>237</v>
      </c>
      <c r="AL1167" t="s">
        <v>218</v>
      </c>
      <c r="AM1167" t="s">
        <v>4106</v>
      </c>
      <c r="AN1167" t="s">
        <v>6</v>
      </c>
      <c r="AO1167" s="57">
        <v>46120.506863425922</v>
      </c>
      <c r="AP1167" s="57">
        <v>46239.625</v>
      </c>
      <c r="AQ1167" t="s">
        <v>930</v>
      </c>
      <c r="AR1167" t="s">
        <v>14</v>
      </c>
      <c r="AS1167" t="s">
        <v>581</v>
      </c>
      <c r="AT1167" t="s">
        <v>231</v>
      </c>
      <c r="AV1167" t="s">
        <v>597</v>
      </c>
      <c r="AW1167" t="s">
        <v>1060</v>
      </c>
      <c r="AX1167" t="s">
        <v>223</v>
      </c>
      <c r="BA1167" s="57">
        <v>46239.625</v>
      </c>
      <c r="BB1167" t="s">
        <v>4106</v>
      </c>
      <c r="BF1167" s="6" t="e">
        <f t="shared" si="54"/>
        <v>#NUM!</v>
      </c>
      <c r="BG1167" t="e">
        <f t="shared" si="55"/>
        <v>#NUM!</v>
      </c>
      <c r="BH1167" t="e">
        <f t="shared" si="56"/>
        <v>#NUM!</v>
      </c>
      <c r="BI1167" t="str">
        <f>VLOOKUP(H1167,Sheet2!$A$1:$B$270,2,FALSE)</f>
        <v>KLUNGKUNG</v>
      </c>
    </row>
    <row r="1168" spans="1:61">
      <c r="A1168">
        <v>1167</v>
      </c>
      <c r="B1168">
        <v>1002506647</v>
      </c>
      <c r="C1168">
        <v>3</v>
      </c>
      <c r="D1168" t="s">
        <v>49</v>
      </c>
      <c r="E1168">
        <v>4</v>
      </c>
      <c r="F1168" t="s">
        <v>247</v>
      </c>
      <c r="G1168" t="s">
        <v>326</v>
      </c>
      <c r="H1168" t="s">
        <v>1021</v>
      </c>
      <c r="I1168" t="s">
        <v>213</v>
      </c>
      <c r="J1168" t="s">
        <v>214</v>
      </c>
      <c r="K1168" t="s">
        <v>149</v>
      </c>
      <c r="L1168" t="s">
        <v>215</v>
      </c>
      <c r="M1168" t="s">
        <v>582</v>
      </c>
      <c r="N1168" t="s">
        <v>216</v>
      </c>
      <c r="O1168" s="57">
        <v>46237.827037037037</v>
      </c>
      <c r="P1168" s="57">
        <v>46240.484120370369</v>
      </c>
      <c r="Q1168">
        <v>69357852</v>
      </c>
      <c r="S1168">
        <v>141459106897</v>
      </c>
      <c r="T1168" t="s">
        <v>2165</v>
      </c>
      <c r="U1168" t="s">
        <v>4107</v>
      </c>
      <c r="V1168" t="s">
        <v>4108</v>
      </c>
      <c r="Z1168">
        <v>110.44102102518001</v>
      </c>
      <c r="AA1168">
        <v>-7.1743858719772904</v>
      </c>
      <c r="AB1168" t="s">
        <v>2168</v>
      </c>
      <c r="AC1168" t="s">
        <v>217</v>
      </c>
      <c r="AL1168" t="s">
        <v>218</v>
      </c>
      <c r="AM1168" t="s">
        <v>4109</v>
      </c>
      <c r="AN1168" t="s">
        <v>6</v>
      </c>
      <c r="AO1168" s="57">
        <v>46089.829675925925</v>
      </c>
      <c r="AP1168" s="57">
        <v>46239.333333333336</v>
      </c>
      <c r="AQ1168" t="s">
        <v>249</v>
      </c>
      <c r="AR1168" t="s">
        <v>14</v>
      </c>
      <c r="AS1168" t="s">
        <v>613</v>
      </c>
      <c r="AT1168" t="s">
        <v>231</v>
      </c>
      <c r="AV1168" t="s">
        <v>4110</v>
      </c>
      <c r="AW1168" t="s">
        <v>1064</v>
      </c>
      <c r="AX1168" t="s">
        <v>223</v>
      </c>
      <c r="BA1168" s="57">
        <v>46239.333333333336</v>
      </c>
      <c r="BB1168" t="s">
        <v>4109</v>
      </c>
      <c r="BF1168" s="6" t="e">
        <f t="shared" si="54"/>
        <v>#NUM!</v>
      </c>
      <c r="BG1168" t="e">
        <f t="shared" si="55"/>
        <v>#NUM!</v>
      </c>
      <c r="BH1168" t="e">
        <f t="shared" si="56"/>
        <v>#NUM!</v>
      </c>
      <c r="BI1168" t="e">
        <f>VLOOKUP(H1168,Sheet2!$A$1:$B$270,2,FALSE)</f>
        <v>#N/A</v>
      </c>
    </row>
    <row r="1169" spans="1:61">
      <c r="A1169">
        <v>1168</v>
      </c>
      <c r="B1169">
        <v>1002509539</v>
      </c>
      <c r="C1169">
        <v>3</v>
      </c>
      <c r="D1169" t="s">
        <v>38</v>
      </c>
      <c r="E1169">
        <v>5</v>
      </c>
      <c r="F1169" t="s">
        <v>90</v>
      </c>
      <c r="G1169" t="s">
        <v>98</v>
      </c>
      <c r="H1169" t="s">
        <v>303</v>
      </c>
      <c r="I1169" t="s">
        <v>213</v>
      </c>
      <c r="J1169" t="s">
        <v>214</v>
      </c>
      <c r="K1169" t="s">
        <v>149</v>
      </c>
      <c r="L1169" t="s">
        <v>215</v>
      </c>
      <c r="M1169" t="s">
        <v>76</v>
      </c>
      <c r="N1169" t="s">
        <v>216</v>
      </c>
      <c r="O1169" s="57">
        <v>46239.34578703704</v>
      </c>
      <c r="P1169" s="57">
        <v>46239.646967592591</v>
      </c>
      <c r="Q1169">
        <v>69358735</v>
      </c>
      <c r="S1169">
        <v>152606246376</v>
      </c>
      <c r="T1169" t="s">
        <v>4111</v>
      </c>
      <c r="U1169" t="s">
        <v>4112</v>
      </c>
      <c r="V1169" t="s">
        <v>4113</v>
      </c>
      <c r="Z1169">
        <v>111.89589678220899</v>
      </c>
      <c r="AA1169">
        <v>-8.0731820225064705</v>
      </c>
      <c r="AB1169" t="s">
        <v>4114</v>
      </c>
      <c r="AC1169" t="s">
        <v>237</v>
      </c>
      <c r="AL1169" t="s">
        <v>218</v>
      </c>
      <c r="AM1169" t="s">
        <v>1503</v>
      </c>
      <c r="AN1169" t="s">
        <v>6</v>
      </c>
      <c r="AO1169" s="57">
        <v>46150.351134259261</v>
      </c>
      <c r="AP1169" s="57">
        <v>46240.333333333336</v>
      </c>
      <c r="AR1169" t="s">
        <v>219</v>
      </c>
      <c r="AS1169" t="s">
        <v>98</v>
      </c>
      <c r="AT1169" t="s">
        <v>231</v>
      </c>
      <c r="AU1169">
        <v>20260805</v>
      </c>
      <c r="AV1169" t="s">
        <v>222</v>
      </c>
      <c r="AW1169" t="s">
        <v>1056</v>
      </c>
      <c r="AX1169" t="s">
        <v>223</v>
      </c>
      <c r="BA1169" s="57">
        <v>46240.333333333336</v>
      </c>
      <c r="BB1169" t="s">
        <v>1503</v>
      </c>
      <c r="BC1169">
        <v>2026</v>
      </c>
      <c r="BD1169">
        <v>8</v>
      </c>
      <c r="BE1169">
        <v>5</v>
      </c>
      <c r="BF1169" s="6">
        <f t="shared" si="54"/>
        <v>46239</v>
      </c>
      <c r="BG1169">
        <f t="shared" si="55"/>
        <v>-1.3333333333357587</v>
      </c>
      <c r="BH1169" t="str">
        <f t="shared" si="56"/>
        <v>COMPLY</v>
      </c>
      <c r="BI1169" t="str">
        <f>VLOOKUP(H1169,Sheet2!$A$1:$B$270,2,FALSE)</f>
        <v>BLITAR</v>
      </c>
    </row>
    <row r="1170" spans="1:61">
      <c r="A1170">
        <v>1169</v>
      </c>
      <c r="B1170">
        <v>1002515573</v>
      </c>
      <c r="C1170">
        <v>3</v>
      </c>
      <c r="D1170" t="s">
        <v>51</v>
      </c>
      <c r="E1170">
        <v>4</v>
      </c>
      <c r="F1170" t="s">
        <v>275</v>
      </c>
      <c r="G1170" t="s">
        <v>923</v>
      </c>
      <c r="H1170" t="s">
        <v>4863</v>
      </c>
      <c r="I1170" t="s">
        <v>213</v>
      </c>
      <c r="J1170" t="s">
        <v>214</v>
      </c>
      <c r="K1170" t="s">
        <v>149</v>
      </c>
      <c r="L1170" t="s">
        <v>215</v>
      </c>
      <c r="M1170" t="s">
        <v>76</v>
      </c>
      <c r="N1170" t="s">
        <v>216</v>
      </c>
      <c r="O1170" s="57">
        <v>46242.347187500003</v>
      </c>
      <c r="P1170" s="57">
        <v>46243.797210648147</v>
      </c>
      <c r="Q1170">
        <v>69361226</v>
      </c>
      <c r="S1170">
        <v>142539117740</v>
      </c>
      <c r="T1170" t="s">
        <v>6074</v>
      </c>
      <c r="U1170" t="s">
        <v>6075</v>
      </c>
      <c r="V1170" t="s">
        <v>6076</v>
      </c>
      <c r="Z1170">
        <v>110.6721762</v>
      </c>
      <c r="AA1170">
        <v>-6.5685433999999896</v>
      </c>
      <c r="AB1170" t="s">
        <v>6077</v>
      </c>
      <c r="AC1170" t="s">
        <v>217</v>
      </c>
      <c r="AL1170" t="s">
        <v>218</v>
      </c>
      <c r="AM1170" t="s">
        <v>6078</v>
      </c>
      <c r="AN1170" t="s">
        <v>6</v>
      </c>
      <c r="AO1170" s="57">
        <v>46242.350891203707</v>
      </c>
      <c r="AP1170" s="57">
        <v>46243.333333333336</v>
      </c>
      <c r="AR1170" t="s">
        <v>219</v>
      </c>
      <c r="AS1170" t="s">
        <v>220</v>
      </c>
      <c r="AT1170" t="s">
        <v>231</v>
      </c>
      <c r="AU1170">
        <v>20260809</v>
      </c>
      <c r="AV1170" t="s">
        <v>222</v>
      </c>
      <c r="AW1170" t="s">
        <v>1056</v>
      </c>
      <c r="AX1170" t="s">
        <v>223</v>
      </c>
      <c r="BA1170" s="57">
        <v>46243.333333333336</v>
      </c>
      <c r="BB1170" t="s">
        <v>6078</v>
      </c>
      <c r="BC1170">
        <v>2026</v>
      </c>
      <c r="BD1170">
        <v>8</v>
      </c>
      <c r="BE1170">
        <v>9</v>
      </c>
      <c r="BF1170" s="6">
        <f t="shared" si="54"/>
        <v>46243</v>
      </c>
      <c r="BG1170">
        <f t="shared" si="55"/>
        <v>-0.33333333333575865</v>
      </c>
      <c r="BH1170" t="str">
        <f t="shared" si="56"/>
        <v>COMPLY</v>
      </c>
      <c r="BI1170" t="e">
        <f>VLOOKUP(H1170,Sheet2!$A$1:$B$270,2,FALSE)</f>
        <v>#N/A</v>
      </c>
    </row>
    <row r="1171" spans="1:61">
      <c r="A1171">
        <v>1170</v>
      </c>
      <c r="B1171">
        <v>1002510520</v>
      </c>
      <c r="C1171">
        <v>3</v>
      </c>
      <c r="D1171" t="s">
        <v>34</v>
      </c>
      <c r="E1171">
        <v>5</v>
      </c>
      <c r="F1171" t="s">
        <v>580</v>
      </c>
      <c r="G1171" t="s">
        <v>84</v>
      </c>
      <c r="H1171" t="s">
        <v>254</v>
      </c>
      <c r="I1171" t="s">
        <v>213</v>
      </c>
      <c r="J1171" t="s">
        <v>214</v>
      </c>
      <c r="K1171" t="s">
        <v>149</v>
      </c>
      <c r="M1171" t="s">
        <v>582</v>
      </c>
      <c r="N1171" t="s">
        <v>216</v>
      </c>
      <c r="O1171" s="57">
        <v>46239.559675925928</v>
      </c>
      <c r="P1171" s="57">
        <v>46241.533275462964</v>
      </c>
      <c r="Q1171">
        <v>69359181</v>
      </c>
      <c r="S1171">
        <v>172425707973</v>
      </c>
      <c r="T1171" t="s">
        <v>3383</v>
      </c>
      <c r="U1171" t="s">
        <v>3384</v>
      </c>
      <c r="V1171" t="s">
        <v>4115</v>
      </c>
      <c r="Z1171">
        <v>114.9183065</v>
      </c>
      <c r="AA1171">
        <v>-8.2022200000000005</v>
      </c>
      <c r="AB1171" t="s">
        <v>3386</v>
      </c>
      <c r="AC1171" t="s">
        <v>230</v>
      </c>
      <c r="AL1171" t="s">
        <v>218</v>
      </c>
      <c r="AM1171" t="s">
        <v>1708</v>
      </c>
      <c r="AN1171" t="s">
        <v>6</v>
      </c>
      <c r="AO1171" s="57">
        <v>46150.56925925926</v>
      </c>
      <c r="AP1171" s="57">
        <v>46240.541666666664</v>
      </c>
      <c r="AQ1171" t="s">
        <v>249</v>
      </c>
      <c r="AR1171" t="s">
        <v>14</v>
      </c>
      <c r="AS1171" t="s">
        <v>220</v>
      </c>
      <c r="AT1171" t="s">
        <v>231</v>
      </c>
      <c r="AV1171" t="s">
        <v>6079</v>
      </c>
      <c r="AW1171" t="s">
        <v>566</v>
      </c>
      <c r="AX1171" t="s">
        <v>223</v>
      </c>
      <c r="BA1171" s="57">
        <v>46240.541666666664</v>
      </c>
      <c r="BB1171" t="s">
        <v>1708</v>
      </c>
      <c r="BF1171" s="6" t="e">
        <f t="shared" si="54"/>
        <v>#NUM!</v>
      </c>
      <c r="BG1171" t="e">
        <f t="shared" si="55"/>
        <v>#NUM!</v>
      </c>
      <c r="BH1171" t="e">
        <f t="shared" si="56"/>
        <v>#NUM!</v>
      </c>
      <c r="BI1171" t="str">
        <f>VLOOKUP(H1171,Sheet2!$A$1:$B$270,2,FALSE)</f>
        <v>SINGARAJA</v>
      </c>
    </row>
    <row r="1172" spans="1:61">
      <c r="A1172">
        <v>1171</v>
      </c>
      <c r="B1172">
        <v>1002504476</v>
      </c>
      <c r="C1172">
        <v>3</v>
      </c>
      <c r="D1172" t="s">
        <v>59</v>
      </c>
      <c r="E1172">
        <v>4</v>
      </c>
      <c r="F1172" t="s">
        <v>573</v>
      </c>
      <c r="G1172" t="s">
        <v>935</v>
      </c>
      <c r="H1172" t="s">
        <v>954</v>
      </c>
      <c r="I1172" t="s">
        <v>213</v>
      </c>
      <c r="J1172" t="s">
        <v>214</v>
      </c>
      <c r="K1172" t="s">
        <v>149</v>
      </c>
      <c r="M1172" t="s">
        <v>76</v>
      </c>
      <c r="N1172" t="s">
        <v>622</v>
      </c>
      <c r="O1172" s="57">
        <v>46235.497349537036</v>
      </c>
      <c r="P1172" s="57">
        <v>46238.478530092594</v>
      </c>
      <c r="Q1172">
        <v>69356681</v>
      </c>
      <c r="S1172">
        <v>146136130010</v>
      </c>
      <c r="T1172" t="s">
        <v>1228</v>
      </c>
      <c r="U1172" t="s">
        <v>4116</v>
      </c>
      <c r="V1172" t="s">
        <v>4117</v>
      </c>
      <c r="Z1172">
        <v>110.3310683</v>
      </c>
      <c r="AA1172">
        <v>-7.7820229999999997</v>
      </c>
      <c r="AB1172" t="s">
        <v>4118</v>
      </c>
      <c r="AC1172" t="s">
        <v>230</v>
      </c>
      <c r="AL1172" t="s">
        <v>218</v>
      </c>
      <c r="AM1172" t="s">
        <v>4119</v>
      </c>
      <c r="AN1172" t="s">
        <v>6</v>
      </c>
      <c r="AO1172" s="57">
        <v>46030.506851851853</v>
      </c>
      <c r="AP1172" s="57">
        <v>46237.541666666664</v>
      </c>
      <c r="AR1172" t="s">
        <v>219</v>
      </c>
      <c r="AS1172" t="s">
        <v>220</v>
      </c>
      <c r="AT1172" t="s">
        <v>231</v>
      </c>
      <c r="AU1172">
        <v>20260804</v>
      </c>
      <c r="AV1172" t="s">
        <v>222</v>
      </c>
      <c r="AW1172" t="s">
        <v>566</v>
      </c>
      <c r="AX1172" t="s">
        <v>223</v>
      </c>
      <c r="BA1172" s="57">
        <v>46237.541666666664</v>
      </c>
      <c r="BB1172" t="s">
        <v>4119</v>
      </c>
      <c r="BC1172">
        <v>2026</v>
      </c>
      <c r="BD1172">
        <v>8</v>
      </c>
      <c r="BE1172">
        <v>4</v>
      </c>
      <c r="BF1172" s="6">
        <f t="shared" si="54"/>
        <v>46238</v>
      </c>
      <c r="BG1172">
        <f t="shared" si="55"/>
        <v>0.45833333333575865</v>
      </c>
      <c r="BH1172" t="str">
        <f t="shared" si="56"/>
        <v>COMPLY</v>
      </c>
      <c r="BI1172" t="e">
        <f>VLOOKUP(H1172,Sheet2!$A$1:$B$270,2,FALSE)</f>
        <v>#N/A</v>
      </c>
    </row>
    <row r="1173" spans="1:61">
      <c r="A1173">
        <v>1172</v>
      </c>
      <c r="B1173">
        <v>1002508918</v>
      </c>
      <c r="C1173">
        <v>3</v>
      </c>
      <c r="D1173" t="s">
        <v>59</v>
      </c>
      <c r="E1173">
        <v>4</v>
      </c>
      <c r="F1173" t="s">
        <v>224</v>
      </c>
      <c r="G1173" t="s">
        <v>591</v>
      </c>
      <c r="H1173" t="s">
        <v>1115</v>
      </c>
      <c r="I1173" t="s">
        <v>213</v>
      </c>
      <c r="J1173" t="s">
        <v>214</v>
      </c>
      <c r="K1173" t="s">
        <v>149</v>
      </c>
      <c r="M1173" t="s">
        <v>76</v>
      </c>
      <c r="N1173" t="s">
        <v>216</v>
      </c>
      <c r="O1173" s="57">
        <v>46238.647199074076</v>
      </c>
      <c r="P1173" s="57">
        <v>46240.732523148145</v>
      </c>
      <c r="Q1173">
        <v>69358462</v>
      </c>
      <c r="S1173">
        <v>146394104362</v>
      </c>
      <c r="T1173" t="s">
        <v>4120</v>
      </c>
      <c r="U1173" t="s">
        <v>4121</v>
      </c>
      <c r="V1173" t="s">
        <v>4122</v>
      </c>
      <c r="Z1173">
        <v>109.518474</v>
      </c>
      <c r="AA1173">
        <v>-7.3077800000000002</v>
      </c>
      <c r="AB1173" t="s">
        <v>4123</v>
      </c>
      <c r="AC1173" t="s">
        <v>226</v>
      </c>
      <c r="AL1173" t="s">
        <v>218</v>
      </c>
      <c r="AM1173" t="s">
        <v>4124</v>
      </c>
      <c r="AN1173" t="s">
        <v>6</v>
      </c>
      <c r="AO1173" s="57">
        <v>46120.652789351851</v>
      </c>
      <c r="AP1173" s="57">
        <v>46244.5</v>
      </c>
      <c r="AR1173" t="s">
        <v>219</v>
      </c>
      <c r="AS1173" t="s">
        <v>1116</v>
      </c>
      <c r="AT1173" t="s">
        <v>231</v>
      </c>
      <c r="AU1173">
        <v>20260806</v>
      </c>
      <c r="AV1173" t="s">
        <v>222</v>
      </c>
      <c r="AW1173" t="s">
        <v>566</v>
      </c>
      <c r="AX1173" t="s">
        <v>223</v>
      </c>
      <c r="BA1173" s="57">
        <v>46244.5</v>
      </c>
      <c r="BB1173" t="s">
        <v>4124</v>
      </c>
      <c r="BC1173">
        <v>2026</v>
      </c>
      <c r="BD1173">
        <v>8</v>
      </c>
      <c r="BE1173">
        <v>6</v>
      </c>
      <c r="BF1173" s="6">
        <f t="shared" si="54"/>
        <v>46240</v>
      </c>
      <c r="BG1173">
        <f t="shared" si="55"/>
        <v>-4.5</v>
      </c>
      <c r="BH1173" t="str">
        <f t="shared" si="56"/>
        <v>COMPLY</v>
      </c>
      <c r="BI1173" t="e">
        <f>VLOOKUP(H1173,Sheet2!$A$1:$B$270,2,FALSE)</f>
        <v>#N/A</v>
      </c>
    </row>
    <row r="1174" spans="1:61">
      <c r="A1174">
        <v>1173</v>
      </c>
      <c r="B1174">
        <v>1002506433</v>
      </c>
      <c r="C1174">
        <v>3</v>
      </c>
      <c r="D1174" t="s">
        <v>51</v>
      </c>
      <c r="E1174">
        <v>4</v>
      </c>
      <c r="F1174" t="s">
        <v>235</v>
      </c>
      <c r="G1174" t="s">
        <v>594</v>
      </c>
      <c r="H1174" t="s">
        <v>920</v>
      </c>
      <c r="I1174" t="s">
        <v>213</v>
      </c>
      <c r="J1174" t="s">
        <v>214</v>
      </c>
      <c r="K1174" t="s">
        <v>149</v>
      </c>
      <c r="L1174" t="s">
        <v>2348</v>
      </c>
      <c r="M1174" t="s">
        <v>236</v>
      </c>
      <c r="N1174" t="s">
        <v>216</v>
      </c>
      <c r="O1174" s="57">
        <v>46237.659131944441</v>
      </c>
      <c r="P1174" s="57">
        <v>46240.403819444444</v>
      </c>
      <c r="Q1174">
        <v>69357726</v>
      </c>
      <c r="R1174">
        <v>2715722888</v>
      </c>
      <c r="T1174" t="s">
        <v>4125</v>
      </c>
      <c r="U1174" t="s">
        <v>2350</v>
      </c>
      <c r="Z1174">
        <v>110.808212</v>
      </c>
      <c r="AA1174">
        <v>-7.6113644000000003</v>
      </c>
      <c r="AB1174" t="s">
        <v>2352</v>
      </c>
      <c r="AC1174" t="s">
        <v>230</v>
      </c>
      <c r="AO1174" s="57">
        <v>46089.674050925925</v>
      </c>
      <c r="AR1174" t="s">
        <v>314</v>
      </c>
      <c r="AS1174" t="s">
        <v>220</v>
      </c>
      <c r="AT1174" t="s">
        <v>231</v>
      </c>
      <c r="AV1174" t="s">
        <v>1086</v>
      </c>
      <c r="AW1174" t="s">
        <v>2354</v>
      </c>
      <c r="AX1174" t="s">
        <v>223</v>
      </c>
      <c r="BF1174" s="6" t="e">
        <f t="shared" si="54"/>
        <v>#NUM!</v>
      </c>
      <c r="BG1174" t="e">
        <f t="shared" si="55"/>
        <v>#NUM!</v>
      </c>
      <c r="BH1174" t="e">
        <f t="shared" si="56"/>
        <v>#NUM!</v>
      </c>
      <c r="BI1174" t="e">
        <f>VLOOKUP(H1174,Sheet2!$A$1:$B$270,2,FALSE)</f>
        <v>#N/A</v>
      </c>
    </row>
    <row r="1175" spans="1:61">
      <c r="A1175">
        <v>1174</v>
      </c>
      <c r="B1175">
        <v>1002509551</v>
      </c>
      <c r="C1175">
        <v>3</v>
      </c>
      <c r="D1175" t="s">
        <v>38</v>
      </c>
      <c r="E1175">
        <v>5</v>
      </c>
      <c r="F1175" t="s">
        <v>251</v>
      </c>
      <c r="G1175" t="s">
        <v>91</v>
      </c>
      <c r="H1175" t="s">
        <v>333</v>
      </c>
      <c r="I1175" t="s">
        <v>213</v>
      </c>
      <c r="J1175" t="s">
        <v>214</v>
      </c>
      <c r="K1175" t="s">
        <v>149</v>
      </c>
      <c r="M1175" t="s">
        <v>76</v>
      </c>
      <c r="N1175" t="s">
        <v>216</v>
      </c>
      <c r="O1175" s="57">
        <v>46239.351631944446</v>
      </c>
      <c r="P1175" s="57">
        <v>46242.788182870368</v>
      </c>
      <c r="Q1175">
        <v>69358749</v>
      </c>
      <c r="S1175">
        <v>152704231399</v>
      </c>
      <c r="T1175" t="s">
        <v>4126</v>
      </c>
      <c r="U1175" t="s">
        <v>4127</v>
      </c>
      <c r="V1175" t="s">
        <v>6080</v>
      </c>
      <c r="Z1175">
        <v>112.61334739999999</v>
      </c>
      <c r="AA1175">
        <v>-8.0333251000000008</v>
      </c>
      <c r="AB1175" t="s">
        <v>4128</v>
      </c>
      <c r="AC1175" t="s">
        <v>226</v>
      </c>
      <c r="AL1175" t="s">
        <v>218</v>
      </c>
      <c r="AM1175" t="s">
        <v>6081</v>
      </c>
      <c r="AN1175" t="s">
        <v>6</v>
      </c>
      <c r="AO1175" s="57">
        <v>46150.360949074071</v>
      </c>
      <c r="AP1175" s="57">
        <v>46244.333333333336</v>
      </c>
      <c r="AR1175" t="s">
        <v>219</v>
      </c>
      <c r="AS1175" t="s">
        <v>586</v>
      </c>
      <c r="AT1175" t="s">
        <v>231</v>
      </c>
      <c r="AU1175">
        <v>20260808</v>
      </c>
      <c r="AV1175" t="s">
        <v>222</v>
      </c>
      <c r="AW1175" t="s">
        <v>565</v>
      </c>
      <c r="AX1175" t="s">
        <v>223</v>
      </c>
      <c r="BA1175" s="57">
        <v>46244.333333333336</v>
      </c>
      <c r="BB1175" t="s">
        <v>6081</v>
      </c>
      <c r="BC1175">
        <v>2026</v>
      </c>
      <c r="BD1175">
        <v>8</v>
      </c>
      <c r="BE1175">
        <v>8</v>
      </c>
      <c r="BF1175" s="6">
        <f t="shared" si="54"/>
        <v>46242</v>
      </c>
      <c r="BG1175">
        <f t="shared" si="55"/>
        <v>-2.3333333333357587</v>
      </c>
      <c r="BH1175" t="str">
        <f t="shared" si="56"/>
        <v>COMPLY</v>
      </c>
      <c r="BI1175" t="str">
        <f>VLOOKUP(H1175,Sheet2!$A$1:$B$270,2,FALSE)</f>
        <v>MALANG</v>
      </c>
    </row>
    <row r="1176" spans="1:61">
      <c r="A1176">
        <v>1175</v>
      </c>
      <c r="B1176">
        <v>1002505711</v>
      </c>
      <c r="C1176">
        <v>3</v>
      </c>
      <c r="D1176" t="s">
        <v>51</v>
      </c>
      <c r="E1176">
        <v>4</v>
      </c>
      <c r="F1176" t="s">
        <v>235</v>
      </c>
      <c r="G1176" t="s">
        <v>594</v>
      </c>
      <c r="H1176" t="s">
        <v>636</v>
      </c>
      <c r="I1176" t="s">
        <v>213</v>
      </c>
      <c r="J1176" t="s">
        <v>214</v>
      </c>
      <c r="K1176" t="s">
        <v>149</v>
      </c>
      <c r="M1176" t="s">
        <v>1085</v>
      </c>
      <c r="N1176" t="s">
        <v>216</v>
      </c>
      <c r="O1176" s="57">
        <v>46237.423333333332</v>
      </c>
      <c r="P1176" s="57">
        <v>46239.435694444444</v>
      </c>
      <c r="Q1176">
        <v>69357305</v>
      </c>
      <c r="T1176" t="s">
        <v>4129</v>
      </c>
      <c r="Z1176">
        <v>110.7651979</v>
      </c>
      <c r="AA1176">
        <v>-7.5410035000000004</v>
      </c>
      <c r="AB1176" t="s">
        <v>3969</v>
      </c>
      <c r="AC1176" t="s">
        <v>230</v>
      </c>
      <c r="AL1176" t="s">
        <v>218</v>
      </c>
      <c r="AM1176" s="58">
        <v>25569</v>
      </c>
      <c r="AN1176" t="s">
        <v>6</v>
      </c>
      <c r="AO1176" s="57">
        <v>46089.424085648148</v>
      </c>
      <c r="AS1176" t="s">
        <v>220</v>
      </c>
      <c r="AT1176" t="s">
        <v>231</v>
      </c>
      <c r="AV1176" t="s">
        <v>1085</v>
      </c>
      <c r="AW1176" t="s">
        <v>657</v>
      </c>
      <c r="AX1176" t="s">
        <v>223</v>
      </c>
      <c r="BA1176" s="57">
        <v>25569</v>
      </c>
      <c r="BB1176" s="58">
        <v>25569</v>
      </c>
      <c r="BF1176" s="6" t="e">
        <f t="shared" si="54"/>
        <v>#NUM!</v>
      </c>
      <c r="BG1176" t="e">
        <f t="shared" si="55"/>
        <v>#NUM!</v>
      </c>
      <c r="BH1176" t="e">
        <f t="shared" si="56"/>
        <v>#NUM!</v>
      </c>
      <c r="BI1176" t="e">
        <f>VLOOKUP(H1176,Sheet2!$A$1:$B$270,2,FALSE)</f>
        <v>#N/A</v>
      </c>
    </row>
    <row r="1177" spans="1:61">
      <c r="A1177">
        <v>1176</v>
      </c>
      <c r="B1177">
        <v>1002508311</v>
      </c>
      <c r="C1177">
        <v>3</v>
      </c>
      <c r="D1177" t="s">
        <v>49</v>
      </c>
      <c r="E1177">
        <v>4</v>
      </c>
      <c r="F1177" t="s">
        <v>253</v>
      </c>
      <c r="G1177" t="s">
        <v>556</v>
      </c>
      <c r="H1177" t="s">
        <v>1012</v>
      </c>
      <c r="I1177" t="s">
        <v>213</v>
      </c>
      <c r="J1177" t="s">
        <v>214</v>
      </c>
      <c r="K1177" t="s">
        <v>149</v>
      </c>
      <c r="M1177" t="s">
        <v>76</v>
      </c>
      <c r="N1177" t="s">
        <v>216</v>
      </c>
      <c r="O1177" s="57">
        <v>46238.572002314817</v>
      </c>
      <c r="P1177" s="57">
        <v>46238.60864583333</v>
      </c>
      <c r="Q1177">
        <v>69355882</v>
      </c>
      <c r="S1177">
        <v>146284108647</v>
      </c>
      <c r="T1177" t="s">
        <v>1210</v>
      </c>
      <c r="U1177" t="s">
        <v>1687</v>
      </c>
      <c r="V1177" t="s">
        <v>4130</v>
      </c>
      <c r="Z1177">
        <v>109.0508512</v>
      </c>
      <c r="AA1177">
        <v>-6.9660859000000004</v>
      </c>
      <c r="AB1177" t="s">
        <v>1689</v>
      </c>
      <c r="AC1177" t="s">
        <v>226</v>
      </c>
      <c r="AL1177" t="s">
        <v>218</v>
      </c>
      <c r="AM1177" t="s">
        <v>1690</v>
      </c>
      <c r="AN1177" t="s">
        <v>6</v>
      </c>
      <c r="AO1177" s="57">
        <v>46120.579826388886</v>
      </c>
      <c r="AR1177" t="s">
        <v>219</v>
      </c>
      <c r="AS1177" t="s">
        <v>220</v>
      </c>
      <c r="AT1177" t="s">
        <v>231</v>
      </c>
      <c r="AU1177">
        <v>20260804</v>
      </c>
      <c r="AV1177" t="s">
        <v>222</v>
      </c>
      <c r="AW1177" t="s">
        <v>657</v>
      </c>
      <c r="AX1177" t="s">
        <v>223</v>
      </c>
      <c r="BA1177" s="57">
        <v>46238.291666666664</v>
      </c>
      <c r="BB1177" t="s">
        <v>1690</v>
      </c>
      <c r="BC1177">
        <v>2026</v>
      </c>
      <c r="BD1177">
        <v>8</v>
      </c>
      <c r="BE1177">
        <v>4</v>
      </c>
      <c r="BF1177" s="6">
        <f t="shared" si="54"/>
        <v>46238</v>
      </c>
      <c r="BG1177">
        <f t="shared" si="55"/>
        <v>-0.29166666666424135</v>
      </c>
      <c r="BH1177" t="str">
        <f t="shared" si="56"/>
        <v>COMPLY</v>
      </c>
      <c r="BI1177" t="e">
        <f>VLOOKUP(H1177,Sheet2!$A$1:$B$270,2,FALSE)</f>
        <v>#N/A</v>
      </c>
    </row>
    <row r="1178" spans="1:61">
      <c r="A1178">
        <v>1177</v>
      </c>
      <c r="B1178">
        <v>1002508611</v>
      </c>
      <c r="C1178">
        <v>3</v>
      </c>
      <c r="D1178" t="s">
        <v>59</v>
      </c>
      <c r="E1178">
        <v>4</v>
      </c>
      <c r="F1178" t="s">
        <v>243</v>
      </c>
      <c r="G1178" t="s">
        <v>921</v>
      </c>
      <c r="H1178" t="s">
        <v>922</v>
      </c>
      <c r="I1178" t="s">
        <v>213</v>
      </c>
      <c r="J1178" t="s">
        <v>214</v>
      </c>
      <c r="K1178" t="s">
        <v>149</v>
      </c>
      <c r="M1178" t="s">
        <v>1014</v>
      </c>
      <c r="N1178" t="s">
        <v>216</v>
      </c>
      <c r="O1178" s="57">
        <v>46238.609375</v>
      </c>
      <c r="P1178" s="57">
        <v>46238.610578703701</v>
      </c>
      <c r="Q1178">
        <v>69358359</v>
      </c>
      <c r="S1178">
        <v>142164113607</v>
      </c>
      <c r="T1178" t="s">
        <v>4131</v>
      </c>
      <c r="Z1178">
        <v>110.3616167</v>
      </c>
      <c r="AA1178">
        <v>-7.5322221999999996</v>
      </c>
      <c r="AB1178" t="s">
        <v>4132</v>
      </c>
      <c r="AC1178" t="s">
        <v>292</v>
      </c>
      <c r="AO1178" s="57">
        <v>46120.611273148148</v>
      </c>
      <c r="AR1178" t="s">
        <v>6</v>
      </c>
      <c r="AS1178" t="s">
        <v>220</v>
      </c>
      <c r="AT1178" t="s">
        <v>231</v>
      </c>
      <c r="AV1178" t="s">
        <v>1015</v>
      </c>
      <c r="AW1178" t="s">
        <v>606</v>
      </c>
      <c r="AX1178" t="s">
        <v>223</v>
      </c>
      <c r="BF1178" s="6" t="e">
        <f t="shared" si="54"/>
        <v>#NUM!</v>
      </c>
      <c r="BG1178" t="e">
        <f t="shared" si="55"/>
        <v>#NUM!</v>
      </c>
      <c r="BH1178" t="e">
        <f t="shared" si="56"/>
        <v>#NUM!</v>
      </c>
      <c r="BI1178" t="e">
        <f>VLOOKUP(H1178,Sheet2!$A$1:$B$270,2,FALSE)</f>
        <v>#N/A</v>
      </c>
    </row>
    <row r="1179" spans="1:61">
      <c r="A1179">
        <v>1178</v>
      </c>
      <c r="B1179">
        <v>1002518502</v>
      </c>
      <c r="C1179">
        <v>3</v>
      </c>
      <c r="D1179" t="s">
        <v>42</v>
      </c>
      <c r="E1179">
        <v>5</v>
      </c>
      <c r="F1179" t="s">
        <v>233</v>
      </c>
      <c r="G1179" t="s">
        <v>101</v>
      </c>
      <c r="H1179" t="s">
        <v>264</v>
      </c>
      <c r="I1179" t="s">
        <v>213</v>
      </c>
      <c r="J1179" t="s">
        <v>214</v>
      </c>
      <c r="K1179" t="s">
        <v>149</v>
      </c>
      <c r="M1179" t="s">
        <v>76</v>
      </c>
      <c r="N1179" t="s">
        <v>216</v>
      </c>
      <c r="O1179" s="57">
        <v>46244.69332175926</v>
      </c>
      <c r="P1179" s="57">
        <v>46244.885740740741</v>
      </c>
      <c r="Q1179">
        <v>69345020</v>
      </c>
      <c r="R1179">
        <v>3135917281</v>
      </c>
      <c r="S1179">
        <v>152316231203</v>
      </c>
      <c r="T1179" t="s">
        <v>6988</v>
      </c>
      <c r="U1179" t="s">
        <v>6989</v>
      </c>
      <c r="V1179" t="s">
        <v>6990</v>
      </c>
      <c r="Z1179">
        <v>112.755130755219</v>
      </c>
      <c r="AA1179">
        <v>-7.4442643883951201</v>
      </c>
      <c r="AB1179" t="s">
        <v>6991</v>
      </c>
      <c r="AC1179" t="s">
        <v>293</v>
      </c>
      <c r="AL1179" t="s">
        <v>218</v>
      </c>
      <c r="AM1179" t="s">
        <v>6992</v>
      </c>
      <c r="AN1179" t="s">
        <v>6</v>
      </c>
      <c r="AO1179" s="57">
        <v>46303.694282407407</v>
      </c>
      <c r="AR1179" t="s">
        <v>219</v>
      </c>
      <c r="AS1179" t="s">
        <v>233</v>
      </c>
      <c r="AT1179" t="s">
        <v>231</v>
      </c>
      <c r="AU1179">
        <v>20260810</v>
      </c>
      <c r="AV1179" t="s">
        <v>222</v>
      </c>
      <c r="AW1179" t="s">
        <v>630</v>
      </c>
      <c r="AX1179" t="s">
        <v>223</v>
      </c>
      <c r="BA1179" s="57">
        <v>46244.291666666664</v>
      </c>
      <c r="BB1179" t="s">
        <v>6992</v>
      </c>
      <c r="BC1179">
        <v>2026</v>
      </c>
      <c r="BD1179">
        <v>8</v>
      </c>
      <c r="BE1179">
        <v>10</v>
      </c>
      <c r="BF1179" s="6">
        <f t="shared" si="54"/>
        <v>46244</v>
      </c>
      <c r="BG1179">
        <f t="shared" si="55"/>
        <v>-0.29166666666424135</v>
      </c>
      <c r="BH1179" t="str">
        <f t="shared" si="56"/>
        <v>COMPLY</v>
      </c>
      <c r="BI1179" t="str">
        <f>VLOOKUP(H1179,Sheet2!$A$1:$B$270,2,FALSE)</f>
        <v>SIDOARJO</v>
      </c>
    </row>
    <row r="1180" spans="1:61">
      <c r="A1180">
        <v>1179</v>
      </c>
      <c r="B1180">
        <v>1002515908</v>
      </c>
      <c r="C1180">
        <v>3</v>
      </c>
      <c r="D1180" t="s">
        <v>55</v>
      </c>
      <c r="E1180">
        <v>5</v>
      </c>
      <c r="F1180" t="s">
        <v>228</v>
      </c>
      <c r="G1180" t="s">
        <v>127</v>
      </c>
      <c r="H1180" t="s">
        <v>434</v>
      </c>
      <c r="I1180" t="s">
        <v>213</v>
      </c>
      <c r="J1180" t="s">
        <v>214</v>
      </c>
      <c r="K1180" t="s">
        <v>149</v>
      </c>
      <c r="L1180" t="s">
        <v>215</v>
      </c>
      <c r="M1180" t="s">
        <v>279</v>
      </c>
      <c r="N1180" t="s">
        <v>216</v>
      </c>
      <c r="O1180" s="57">
        <v>46242.541620370372</v>
      </c>
      <c r="P1180" s="57">
        <v>46243.602638888886</v>
      </c>
      <c r="Q1180">
        <v>69361438</v>
      </c>
      <c r="S1180">
        <v>152427205515</v>
      </c>
      <c r="T1180" t="s">
        <v>6082</v>
      </c>
      <c r="U1180" t="s">
        <v>6083</v>
      </c>
      <c r="V1180" t="s">
        <v>6084</v>
      </c>
      <c r="Z1180">
        <v>113.53667177259899</v>
      </c>
      <c r="AA1180">
        <v>-6.8961094586734104</v>
      </c>
      <c r="AB1180" t="s">
        <v>6085</v>
      </c>
      <c r="AC1180" t="s">
        <v>217</v>
      </c>
      <c r="AL1180" t="s">
        <v>218</v>
      </c>
      <c r="AM1180" t="s">
        <v>4994</v>
      </c>
      <c r="AN1180" t="s">
        <v>6</v>
      </c>
      <c r="AO1180" s="57">
        <v>46242.548807870371</v>
      </c>
      <c r="AP1180" s="57">
        <v>46243.541666666664</v>
      </c>
      <c r="AQ1180" t="s">
        <v>570</v>
      </c>
      <c r="AR1180" t="s">
        <v>280</v>
      </c>
      <c r="AS1180" t="s">
        <v>220</v>
      </c>
      <c r="AT1180" t="s">
        <v>231</v>
      </c>
      <c r="AV1180" t="s">
        <v>6086</v>
      </c>
      <c r="AW1180" t="s">
        <v>1058</v>
      </c>
      <c r="AX1180" t="s">
        <v>223</v>
      </c>
      <c r="BA1180" s="57">
        <v>46243.541666666664</v>
      </c>
      <c r="BB1180" t="s">
        <v>4994</v>
      </c>
      <c r="BF1180" s="6" t="e">
        <f t="shared" si="54"/>
        <v>#NUM!</v>
      </c>
      <c r="BG1180" t="e">
        <f t="shared" si="55"/>
        <v>#NUM!</v>
      </c>
      <c r="BH1180" t="e">
        <f t="shared" si="56"/>
        <v>#NUM!</v>
      </c>
      <c r="BI1180" t="str">
        <f>VLOOKUP(H1180,Sheet2!$A$1:$B$270,2,FALSE)</f>
        <v>MADURA</v>
      </c>
    </row>
    <row r="1181" spans="1:61">
      <c r="A1181">
        <v>1180</v>
      </c>
      <c r="B1181">
        <v>1002509770</v>
      </c>
      <c r="C1181">
        <v>3</v>
      </c>
      <c r="D1181" t="s">
        <v>42</v>
      </c>
      <c r="E1181">
        <v>5</v>
      </c>
      <c r="F1181" t="s">
        <v>233</v>
      </c>
      <c r="G1181" t="s">
        <v>101</v>
      </c>
      <c r="H1181" t="s">
        <v>439</v>
      </c>
      <c r="I1181" t="s">
        <v>213</v>
      </c>
      <c r="J1181" t="s">
        <v>214</v>
      </c>
      <c r="K1181" t="s">
        <v>149</v>
      </c>
      <c r="M1181" t="s">
        <v>596</v>
      </c>
      <c r="N1181" t="s">
        <v>216</v>
      </c>
      <c r="O1181" s="57">
        <v>46239.399918981479</v>
      </c>
      <c r="P1181" s="57">
        <v>46244.449780092589</v>
      </c>
      <c r="Q1181">
        <v>69358832</v>
      </c>
      <c r="S1181">
        <v>152331250911</v>
      </c>
      <c r="T1181" t="s">
        <v>4133</v>
      </c>
      <c r="U1181" t="s">
        <v>2935</v>
      </c>
      <c r="V1181" t="s">
        <v>4134</v>
      </c>
      <c r="Z1181">
        <v>112.62424470000001</v>
      </c>
      <c r="AA1181">
        <v>-7.4491252000000001</v>
      </c>
      <c r="AB1181" t="s">
        <v>4135</v>
      </c>
      <c r="AC1181" t="s">
        <v>230</v>
      </c>
      <c r="AL1181" t="s">
        <v>218</v>
      </c>
      <c r="AM1181" t="s">
        <v>1843</v>
      </c>
      <c r="AN1181" t="s">
        <v>6</v>
      </c>
      <c r="AO1181" s="57">
        <v>46150.402731481481</v>
      </c>
      <c r="AP1181" s="57">
        <v>46241.333333333336</v>
      </c>
      <c r="AQ1181" t="s">
        <v>570</v>
      </c>
      <c r="AR1181" t="s">
        <v>14</v>
      </c>
      <c r="AS1181" t="s">
        <v>608</v>
      </c>
      <c r="AT1181" t="s">
        <v>231</v>
      </c>
      <c r="AV1181" t="s">
        <v>597</v>
      </c>
      <c r="AW1181" t="s">
        <v>566</v>
      </c>
      <c r="AX1181" t="s">
        <v>223</v>
      </c>
      <c r="BA1181" s="57">
        <v>46241.333333333336</v>
      </c>
      <c r="BB1181" t="s">
        <v>1843</v>
      </c>
      <c r="BF1181" s="6" t="e">
        <f t="shared" si="54"/>
        <v>#NUM!</v>
      </c>
      <c r="BG1181" t="e">
        <f t="shared" si="55"/>
        <v>#NUM!</v>
      </c>
      <c r="BH1181" t="e">
        <f t="shared" si="56"/>
        <v>#NUM!</v>
      </c>
      <c r="BI1181" t="str">
        <f>VLOOKUP(H1181,Sheet2!$A$1:$B$270,2,FALSE)</f>
        <v>SIDOARJO</v>
      </c>
    </row>
    <row r="1182" spans="1:61">
      <c r="A1182">
        <v>1181</v>
      </c>
      <c r="B1182">
        <v>1002511078</v>
      </c>
      <c r="C1182">
        <v>3</v>
      </c>
      <c r="D1182" t="s">
        <v>49</v>
      </c>
      <c r="E1182">
        <v>4</v>
      </c>
      <c r="F1182" t="s">
        <v>247</v>
      </c>
      <c r="G1182" t="s">
        <v>248</v>
      </c>
      <c r="H1182" t="s">
        <v>700</v>
      </c>
      <c r="I1182" t="s">
        <v>213</v>
      </c>
      <c r="J1182" t="s">
        <v>214</v>
      </c>
      <c r="K1182" t="s">
        <v>149</v>
      </c>
      <c r="M1182" t="s">
        <v>76</v>
      </c>
      <c r="N1182" t="s">
        <v>216</v>
      </c>
      <c r="O1182" s="57">
        <v>46239.659201388888</v>
      </c>
      <c r="P1182" s="57">
        <v>46239.760046296295</v>
      </c>
      <c r="Q1182">
        <v>69357504</v>
      </c>
      <c r="S1182">
        <v>141408117897</v>
      </c>
      <c r="T1182" t="s">
        <v>4136</v>
      </c>
      <c r="U1182" t="s">
        <v>4137</v>
      </c>
      <c r="V1182" t="s">
        <v>4138</v>
      </c>
      <c r="Z1182">
        <v>110.42967899999999</v>
      </c>
      <c r="AA1182">
        <v>-6.9892561000000004</v>
      </c>
      <c r="AB1182" t="s">
        <v>4139</v>
      </c>
      <c r="AC1182" t="s">
        <v>217</v>
      </c>
      <c r="AL1182" t="s">
        <v>218</v>
      </c>
      <c r="AM1182" t="s">
        <v>4140</v>
      </c>
      <c r="AN1182" t="s">
        <v>6</v>
      </c>
      <c r="AO1182" s="57">
        <v>46150.663530092592</v>
      </c>
      <c r="AR1182" t="s">
        <v>219</v>
      </c>
      <c r="AS1182" t="s">
        <v>220</v>
      </c>
      <c r="AT1182" t="s">
        <v>231</v>
      </c>
      <c r="AU1182">
        <v>20260805</v>
      </c>
      <c r="AV1182" t="s">
        <v>222</v>
      </c>
      <c r="AW1182" t="s">
        <v>566</v>
      </c>
      <c r="AX1182" t="s">
        <v>223</v>
      </c>
      <c r="BA1182" s="57">
        <v>46239.291666666664</v>
      </c>
      <c r="BB1182" t="s">
        <v>4140</v>
      </c>
      <c r="BC1182">
        <v>2026</v>
      </c>
      <c r="BD1182">
        <v>8</v>
      </c>
      <c r="BE1182">
        <v>5</v>
      </c>
      <c r="BF1182" s="6">
        <f t="shared" si="54"/>
        <v>46239</v>
      </c>
      <c r="BG1182">
        <f t="shared" si="55"/>
        <v>-0.29166666666424135</v>
      </c>
      <c r="BH1182" t="str">
        <f t="shared" si="56"/>
        <v>COMPLY</v>
      </c>
      <c r="BI1182" t="e">
        <f>VLOOKUP(H1182,Sheet2!$A$1:$B$270,2,FALSE)</f>
        <v>#N/A</v>
      </c>
    </row>
    <row r="1183" spans="1:61">
      <c r="A1183">
        <v>1182</v>
      </c>
      <c r="B1183">
        <v>1002505119</v>
      </c>
      <c r="C1183">
        <v>3</v>
      </c>
      <c r="D1183" t="s">
        <v>55</v>
      </c>
      <c r="E1183">
        <v>5</v>
      </c>
      <c r="F1183" t="s">
        <v>228</v>
      </c>
      <c r="G1183" t="s">
        <v>121</v>
      </c>
      <c r="H1183" t="s">
        <v>344</v>
      </c>
      <c r="I1183" t="s">
        <v>213</v>
      </c>
      <c r="J1183" t="s">
        <v>214</v>
      </c>
      <c r="K1183" t="s">
        <v>149</v>
      </c>
      <c r="M1183" t="s">
        <v>76</v>
      </c>
      <c r="N1183" t="s">
        <v>216</v>
      </c>
      <c r="O1183" s="57">
        <v>46236.43341435185</v>
      </c>
      <c r="P1183" s="57">
        <v>46236.619351851848</v>
      </c>
      <c r="Q1183">
        <v>69251028</v>
      </c>
      <c r="S1183">
        <v>152434913425</v>
      </c>
      <c r="T1183" t="s">
        <v>4146</v>
      </c>
      <c r="U1183" t="s">
        <v>1430</v>
      </c>
      <c r="V1183" t="s">
        <v>4147</v>
      </c>
      <c r="Z1183">
        <v>113.207784820028</v>
      </c>
      <c r="AA1183">
        <v>-7.0519537318538701</v>
      </c>
      <c r="AB1183" t="s">
        <v>4148</v>
      </c>
      <c r="AC1183" t="s">
        <v>230</v>
      </c>
      <c r="AL1183" t="s">
        <v>218</v>
      </c>
      <c r="AM1183" t="s">
        <v>4149</v>
      </c>
      <c r="AN1183" t="s">
        <v>6</v>
      </c>
      <c r="AO1183" s="57">
        <v>46061.434189814812</v>
      </c>
      <c r="AR1183" t="s">
        <v>219</v>
      </c>
      <c r="AS1183" t="s">
        <v>345</v>
      </c>
      <c r="AT1183" t="s">
        <v>221</v>
      </c>
      <c r="AU1183">
        <v>20260802</v>
      </c>
      <c r="AV1183" t="s">
        <v>222</v>
      </c>
      <c r="AW1183" t="s">
        <v>674</v>
      </c>
      <c r="AX1183" t="s">
        <v>223</v>
      </c>
      <c r="BA1183" s="57">
        <v>46236.291666666664</v>
      </c>
      <c r="BB1183" t="s">
        <v>4149</v>
      </c>
      <c r="BC1183">
        <v>2026</v>
      </c>
      <c r="BD1183">
        <v>8</v>
      </c>
      <c r="BE1183">
        <v>2</v>
      </c>
      <c r="BF1183" s="6">
        <f t="shared" si="54"/>
        <v>46236</v>
      </c>
      <c r="BG1183">
        <f t="shared" si="55"/>
        <v>-0.29166666666424135</v>
      </c>
      <c r="BH1183" t="str">
        <f t="shared" si="56"/>
        <v>COMPLY</v>
      </c>
      <c r="BI1183" t="str">
        <f>VLOOKUP(H1183,Sheet2!$A$1:$B$270,2,FALSE)</f>
        <v>MADURA</v>
      </c>
    </row>
    <row r="1184" spans="1:61">
      <c r="A1184">
        <v>1183</v>
      </c>
      <c r="B1184">
        <v>1002511692</v>
      </c>
      <c r="C1184">
        <v>3</v>
      </c>
      <c r="D1184" t="s">
        <v>49</v>
      </c>
      <c r="E1184">
        <v>4</v>
      </c>
      <c r="F1184" t="s">
        <v>247</v>
      </c>
      <c r="G1184" t="s">
        <v>248</v>
      </c>
      <c r="H1184" t="s">
        <v>633</v>
      </c>
      <c r="I1184" t="s">
        <v>213</v>
      </c>
      <c r="J1184" t="s">
        <v>214</v>
      </c>
      <c r="K1184" t="s">
        <v>149</v>
      </c>
      <c r="L1184" t="s">
        <v>215</v>
      </c>
      <c r="M1184" t="s">
        <v>76</v>
      </c>
      <c r="N1184" t="s">
        <v>216</v>
      </c>
      <c r="O1184" s="57">
        <v>46240.415925925925</v>
      </c>
      <c r="P1184" s="57">
        <v>46242.884895833333</v>
      </c>
      <c r="Q1184">
        <v>69359678</v>
      </c>
      <c r="S1184">
        <v>141420144940</v>
      </c>
      <c r="T1184" t="s">
        <v>4141</v>
      </c>
      <c r="U1184" t="s">
        <v>4142</v>
      </c>
      <c r="V1184" t="s">
        <v>4143</v>
      </c>
      <c r="Z1184">
        <v>110.386797152459</v>
      </c>
      <c r="AA1184">
        <v>-6.9922062738481303</v>
      </c>
      <c r="AB1184" t="s">
        <v>4144</v>
      </c>
      <c r="AC1184" t="s">
        <v>217</v>
      </c>
      <c r="AL1184" t="s">
        <v>218</v>
      </c>
      <c r="AM1184" t="s">
        <v>4145</v>
      </c>
      <c r="AN1184" t="s">
        <v>6</v>
      </c>
      <c r="AO1184" s="57">
        <v>46181.423634259256</v>
      </c>
      <c r="AP1184" s="57">
        <v>46241.333333333336</v>
      </c>
      <c r="AR1184" t="s">
        <v>219</v>
      </c>
      <c r="AS1184" t="s">
        <v>266</v>
      </c>
      <c r="AT1184" t="s">
        <v>231</v>
      </c>
      <c r="AU1184">
        <v>20260808</v>
      </c>
      <c r="AV1184" t="s">
        <v>222</v>
      </c>
      <c r="AW1184" t="s">
        <v>1069</v>
      </c>
      <c r="AX1184" t="s">
        <v>223</v>
      </c>
      <c r="BA1184" s="57">
        <v>46241.333333333336</v>
      </c>
      <c r="BB1184" t="s">
        <v>4145</v>
      </c>
      <c r="BC1184">
        <v>2026</v>
      </c>
      <c r="BD1184">
        <v>8</v>
      </c>
      <c r="BE1184">
        <v>8</v>
      </c>
      <c r="BF1184" s="6">
        <f t="shared" si="54"/>
        <v>46242</v>
      </c>
      <c r="BG1184">
        <f t="shared" si="55"/>
        <v>0.66666666666424135</v>
      </c>
      <c r="BH1184" t="str">
        <f t="shared" si="56"/>
        <v>COMPLY</v>
      </c>
      <c r="BI1184" t="e">
        <f>VLOOKUP(H1184,Sheet2!$A$1:$B$270,2,FALSE)</f>
        <v>#N/A</v>
      </c>
    </row>
    <row r="1185" spans="1:61">
      <c r="A1185">
        <v>1184</v>
      </c>
      <c r="B1185">
        <v>1002507658</v>
      </c>
      <c r="C1185">
        <v>3</v>
      </c>
      <c r="D1185" t="s">
        <v>55</v>
      </c>
      <c r="E1185">
        <v>5</v>
      </c>
      <c r="F1185" t="s">
        <v>315</v>
      </c>
      <c r="G1185" t="s">
        <v>124</v>
      </c>
      <c r="H1185" t="s">
        <v>317</v>
      </c>
      <c r="I1185" t="s">
        <v>213</v>
      </c>
      <c r="J1185" t="s">
        <v>214</v>
      </c>
      <c r="K1185" t="s">
        <v>149</v>
      </c>
      <c r="L1185" t="s">
        <v>215</v>
      </c>
      <c r="M1185" t="s">
        <v>76</v>
      </c>
      <c r="N1185" t="s">
        <v>216</v>
      </c>
      <c r="O1185" s="57">
        <v>46238.465925925928</v>
      </c>
      <c r="P1185" s="57">
        <v>46238.673402777778</v>
      </c>
      <c r="Q1185">
        <v>69358126</v>
      </c>
      <c r="S1185">
        <v>152308241262</v>
      </c>
      <c r="T1185" t="s">
        <v>4150</v>
      </c>
      <c r="U1185" t="s">
        <v>4151</v>
      </c>
      <c r="V1185" t="s">
        <v>4152</v>
      </c>
      <c r="Z1185">
        <v>112.7393304</v>
      </c>
      <c r="AA1185">
        <v>-7.3415568999999996</v>
      </c>
      <c r="AB1185" t="s">
        <v>4153</v>
      </c>
      <c r="AC1185" t="s">
        <v>217</v>
      </c>
      <c r="AL1185" t="s">
        <v>218</v>
      </c>
      <c r="AM1185" t="s">
        <v>4154</v>
      </c>
      <c r="AN1185" t="s">
        <v>6</v>
      </c>
      <c r="AO1185" s="57">
        <v>46120.476157407407</v>
      </c>
      <c r="AP1185" s="57">
        <v>46239.333333333336</v>
      </c>
      <c r="AR1185" t="s">
        <v>219</v>
      </c>
      <c r="AS1185" t="s">
        <v>668</v>
      </c>
      <c r="AT1185" t="s">
        <v>231</v>
      </c>
      <c r="AU1185">
        <v>20260804</v>
      </c>
      <c r="AV1185" t="s">
        <v>222</v>
      </c>
      <c r="AW1185" t="s">
        <v>1069</v>
      </c>
      <c r="AX1185" t="s">
        <v>223</v>
      </c>
      <c r="BA1185" s="57">
        <v>46239.333333333336</v>
      </c>
      <c r="BB1185" t="s">
        <v>4154</v>
      </c>
      <c r="BC1185">
        <v>2026</v>
      </c>
      <c r="BD1185">
        <v>8</v>
      </c>
      <c r="BE1185">
        <v>4</v>
      </c>
      <c r="BF1185" s="6">
        <f t="shared" si="54"/>
        <v>46238</v>
      </c>
      <c r="BG1185">
        <f t="shared" si="55"/>
        <v>-1.3333333333357587</v>
      </c>
      <c r="BH1185" t="str">
        <f t="shared" si="56"/>
        <v>COMPLY</v>
      </c>
      <c r="BI1185" t="str">
        <f>VLOOKUP(H1185,Sheet2!$A$1:$B$270,2,FALSE)</f>
        <v>SURABAYA SELATAN</v>
      </c>
    </row>
    <row r="1186" spans="1:61">
      <c r="A1186">
        <v>1185</v>
      </c>
      <c r="B1186">
        <v>1002517689</v>
      </c>
      <c r="C1186">
        <v>3</v>
      </c>
      <c r="D1186" t="s">
        <v>45</v>
      </c>
      <c r="E1186">
        <v>5</v>
      </c>
      <c r="F1186" t="s">
        <v>211</v>
      </c>
      <c r="G1186" t="s">
        <v>118</v>
      </c>
      <c r="H1186" t="s">
        <v>212</v>
      </c>
      <c r="I1186" t="s">
        <v>213</v>
      </c>
      <c r="J1186" t="s">
        <v>214</v>
      </c>
      <c r="K1186" t="s">
        <v>149</v>
      </c>
      <c r="M1186" t="s">
        <v>76</v>
      </c>
      <c r="N1186" t="s">
        <v>216</v>
      </c>
      <c r="O1186" s="57">
        <v>46244.549039351848</v>
      </c>
      <c r="P1186" s="57">
        <v>46244.589386574073</v>
      </c>
      <c r="Q1186">
        <v>69360771</v>
      </c>
      <c r="S1186">
        <v>172606792136</v>
      </c>
      <c r="T1186" t="s">
        <v>4565</v>
      </c>
      <c r="U1186" t="s">
        <v>6993</v>
      </c>
      <c r="V1186" t="s">
        <v>6994</v>
      </c>
      <c r="Z1186">
        <v>117.70505249999999</v>
      </c>
      <c r="AA1186">
        <v>-8.6698895</v>
      </c>
      <c r="AB1186" t="s">
        <v>4568</v>
      </c>
      <c r="AC1186" t="s">
        <v>292</v>
      </c>
      <c r="AL1186" t="s">
        <v>218</v>
      </c>
      <c r="AM1186" t="s">
        <v>6995</v>
      </c>
      <c r="AN1186" t="s">
        <v>6</v>
      </c>
      <c r="AO1186" s="57">
        <v>46303.559421296297</v>
      </c>
      <c r="AR1186" t="s">
        <v>219</v>
      </c>
      <c r="AS1186" t="s">
        <v>220</v>
      </c>
      <c r="AT1186" t="s">
        <v>231</v>
      </c>
      <c r="AU1186">
        <v>20260810</v>
      </c>
      <c r="AV1186" t="s">
        <v>222</v>
      </c>
      <c r="AW1186" t="s">
        <v>566</v>
      </c>
      <c r="AX1186" t="s">
        <v>223</v>
      </c>
      <c r="BA1186" s="57">
        <v>46244.291666666664</v>
      </c>
      <c r="BB1186" t="s">
        <v>6995</v>
      </c>
      <c r="BC1186">
        <v>2026</v>
      </c>
      <c r="BD1186">
        <v>8</v>
      </c>
      <c r="BE1186">
        <v>10</v>
      </c>
      <c r="BF1186" s="6">
        <f t="shared" si="54"/>
        <v>46244</v>
      </c>
      <c r="BG1186">
        <f t="shared" si="55"/>
        <v>-0.29166666666424135</v>
      </c>
      <c r="BH1186" t="str">
        <f t="shared" si="56"/>
        <v>COMPLY</v>
      </c>
      <c r="BI1186" t="str">
        <f>VLOOKUP(H1186,Sheet2!$A$1:$B$270,2,FALSE)</f>
        <v>SUMBAWA</v>
      </c>
    </row>
    <row r="1187" spans="1:61">
      <c r="A1187">
        <v>1186</v>
      </c>
      <c r="B1187">
        <v>1002515708</v>
      </c>
      <c r="C1187">
        <v>3</v>
      </c>
      <c r="D1187" t="s">
        <v>38</v>
      </c>
      <c r="E1187">
        <v>5</v>
      </c>
      <c r="F1187" t="s">
        <v>90</v>
      </c>
      <c r="G1187" t="s">
        <v>93</v>
      </c>
      <c r="H1187" t="s">
        <v>319</v>
      </c>
      <c r="I1187" t="s">
        <v>213</v>
      </c>
      <c r="J1187" t="s">
        <v>214</v>
      </c>
      <c r="K1187" t="s">
        <v>149</v>
      </c>
      <c r="L1187" t="s">
        <v>215</v>
      </c>
      <c r="M1187" t="s">
        <v>76</v>
      </c>
      <c r="N1187" t="s">
        <v>216</v>
      </c>
      <c r="O1187" s="57">
        <v>46242.426354166666</v>
      </c>
      <c r="P1187" s="57">
        <v>46242.914918981478</v>
      </c>
      <c r="Q1187">
        <v>69361303</v>
      </c>
      <c r="S1187">
        <v>152641205431</v>
      </c>
      <c r="T1187" t="s">
        <v>5850</v>
      </c>
      <c r="U1187" t="s">
        <v>5851</v>
      </c>
      <c r="V1187" t="s">
        <v>6087</v>
      </c>
      <c r="Z1187">
        <v>112.058712</v>
      </c>
      <c r="AA1187">
        <v>-7.6771010000000004</v>
      </c>
      <c r="AB1187" t="s">
        <v>6088</v>
      </c>
      <c r="AC1187" t="s">
        <v>237</v>
      </c>
      <c r="AL1187" t="s">
        <v>218</v>
      </c>
      <c r="AM1187" t="s">
        <v>6089</v>
      </c>
      <c r="AN1187" t="s">
        <v>6</v>
      </c>
      <c r="AO1187" s="57">
        <v>46242.434189814812</v>
      </c>
      <c r="AP1187" s="57">
        <v>46243.333333333336</v>
      </c>
      <c r="AR1187" t="s">
        <v>219</v>
      </c>
      <c r="AS1187" t="s">
        <v>637</v>
      </c>
      <c r="AT1187" t="s">
        <v>231</v>
      </c>
      <c r="AU1187">
        <v>20260808</v>
      </c>
      <c r="AV1187" t="s">
        <v>222</v>
      </c>
      <c r="AW1187" t="s">
        <v>1069</v>
      </c>
      <c r="AX1187" t="s">
        <v>223</v>
      </c>
      <c r="BA1187" s="57">
        <v>46243.333333333336</v>
      </c>
      <c r="BB1187" t="s">
        <v>6089</v>
      </c>
      <c r="BC1187">
        <v>2026</v>
      </c>
      <c r="BD1187">
        <v>8</v>
      </c>
      <c r="BE1187">
        <v>8</v>
      </c>
      <c r="BF1187" s="6">
        <f t="shared" si="54"/>
        <v>46242</v>
      </c>
      <c r="BG1187">
        <f t="shared" si="55"/>
        <v>-1.3333333333357587</v>
      </c>
      <c r="BH1187" t="str">
        <f t="shared" si="56"/>
        <v>COMPLY</v>
      </c>
      <c r="BI1187" t="str">
        <f>VLOOKUP(H1187,Sheet2!$A$1:$B$270,2,FALSE)</f>
        <v>NGANJUK</v>
      </c>
    </row>
    <row r="1188" spans="1:61">
      <c r="A1188">
        <v>1187</v>
      </c>
      <c r="B1188">
        <v>1002517119</v>
      </c>
      <c r="C1188">
        <v>3</v>
      </c>
      <c r="D1188" t="s">
        <v>51</v>
      </c>
      <c r="E1188">
        <v>4</v>
      </c>
      <c r="F1188" t="s">
        <v>235</v>
      </c>
      <c r="G1188" t="s">
        <v>1000</v>
      </c>
      <c r="H1188" t="s">
        <v>5647</v>
      </c>
      <c r="I1188" t="s">
        <v>213</v>
      </c>
      <c r="J1188" t="s">
        <v>214</v>
      </c>
      <c r="K1188" t="s">
        <v>149</v>
      </c>
      <c r="L1188" t="s">
        <v>620</v>
      </c>
      <c r="M1188" t="s">
        <v>225</v>
      </c>
      <c r="N1188" t="s">
        <v>216</v>
      </c>
      <c r="O1188" s="57">
        <v>46244.413854166669</v>
      </c>
      <c r="P1188" s="57">
        <v>46245.338599537034</v>
      </c>
      <c r="Q1188">
        <v>69362186</v>
      </c>
      <c r="R1188">
        <v>2735504024</v>
      </c>
      <c r="S1188">
        <v>143554100559</v>
      </c>
      <c r="T1188" t="s">
        <v>6996</v>
      </c>
      <c r="U1188" t="s">
        <v>6997</v>
      </c>
      <c r="V1188" t="s">
        <v>6998</v>
      </c>
      <c r="Z1188">
        <v>110.9826278</v>
      </c>
      <c r="AA1188">
        <v>-7.8151533000000004</v>
      </c>
      <c r="AB1188" t="s">
        <v>6999</v>
      </c>
      <c r="AC1188" t="s">
        <v>237</v>
      </c>
      <c r="AL1188" t="s">
        <v>218</v>
      </c>
      <c r="AM1188" t="s">
        <v>6594</v>
      </c>
      <c r="AN1188" t="s">
        <v>6</v>
      </c>
      <c r="AO1188" s="57">
        <v>46303.423703703702</v>
      </c>
      <c r="AP1188" s="57">
        <v>46245.333333333336</v>
      </c>
      <c r="AR1188" t="s">
        <v>18</v>
      </c>
      <c r="AS1188" t="s">
        <v>220</v>
      </c>
      <c r="AT1188" t="s">
        <v>231</v>
      </c>
      <c r="AV1188" t="s">
        <v>227</v>
      </c>
      <c r="AW1188" t="s">
        <v>7000</v>
      </c>
      <c r="AX1188" t="s">
        <v>223</v>
      </c>
      <c r="BA1188" s="57">
        <v>46245.333333333336</v>
      </c>
      <c r="BB1188" t="s">
        <v>6594</v>
      </c>
      <c r="BF1188" s="6" t="e">
        <f t="shared" si="54"/>
        <v>#NUM!</v>
      </c>
      <c r="BG1188" t="e">
        <f t="shared" si="55"/>
        <v>#NUM!</v>
      </c>
      <c r="BH1188" t="e">
        <f t="shared" si="56"/>
        <v>#NUM!</v>
      </c>
      <c r="BI1188" t="e">
        <f>VLOOKUP(H1188,Sheet2!$A$1:$B$270,2,FALSE)</f>
        <v>#N/A</v>
      </c>
    </row>
    <row r="1189" spans="1:61">
      <c r="A1189">
        <v>1188</v>
      </c>
      <c r="B1189">
        <v>1002510210</v>
      </c>
      <c r="C1189">
        <v>3</v>
      </c>
      <c r="D1189" t="s">
        <v>55</v>
      </c>
      <c r="E1189">
        <v>5</v>
      </c>
      <c r="F1189" t="s">
        <v>267</v>
      </c>
      <c r="G1189" t="s">
        <v>125</v>
      </c>
      <c r="H1189" t="s">
        <v>359</v>
      </c>
      <c r="I1189" t="s">
        <v>213</v>
      </c>
      <c r="J1189" t="s">
        <v>214</v>
      </c>
      <c r="K1189" t="s">
        <v>149</v>
      </c>
      <c r="L1189" t="s">
        <v>215</v>
      </c>
      <c r="M1189" t="s">
        <v>76</v>
      </c>
      <c r="N1189" t="s">
        <v>216</v>
      </c>
      <c r="O1189" s="57">
        <v>46239.476354166669</v>
      </c>
      <c r="P1189" s="57">
        <v>46239.771377314813</v>
      </c>
      <c r="Q1189">
        <v>69359003</v>
      </c>
      <c r="S1189">
        <v>152457201370</v>
      </c>
      <c r="T1189" t="s">
        <v>4155</v>
      </c>
      <c r="U1189" t="s">
        <v>4156</v>
      </c>
      <c r="V1189" t="s">
        <v>4157</v>
      </c>
      <c r="Z1189">
        <v>112.362749017775</v>
      </c>
      <c r="AA1189">
        <v>-7.01041411780791</v>
      </c>
      <c r="AB1189" t="s">
        <v>4158</v>
      </c>
      <c r="AC1189" t="s">
        <v>217</v>
      </c>
      <c r="AL1189" t="s">
        <v>218</v>
      </c>
      <c r="AM1189" t="s">
        <v>4159</v>
      </c>
      <c r="AN1189" t="s">
        <v>6</v>
      </c>
      <c r="AO1189" s="57">
        <v>46150.486030092594</v>
      </c>
      <c r="AP1189" s="57">
        <v>46240.416666666664</v>
      </c>
      <c r="AR1189" t="s">
        <v>219</v>
      </c>
      <c r="AS1189" t="s">
        <v>220</v>
      </c>
      <c r="AT1189" t="s">
        <v>231</v>
      </c>
      <c r="AU1189">
        <v>20260805</v>
      </c>
      <c r="AV1189" t="s">
        <v>222</v>
      </c>
      <c r="AW1189" t="s">
        <v>1056</v>
      </c>
      <c r="AX1189" t="s">
        <v>223</v>
      </c>
      <c r="BA1189" s="57">
        <v>46240.416666666664</v>
      </c>
      <c r="BB1189" t="s">
        <v>4159</v>
      </c>
      <c r="BC1189">
        <v>2026</v>
      </c>
      <c r="BD1189">
        <v>8</v>
      </c>
      <c r="BE1189">
        <v>5</v>
      </c>
      <c r="BF1189" s="6">
        <f t="shared" si="54"/>
        <v>46239</v>
      </c>
      <c r="BG1189">
        <f t="shared" si="55"/>
        <v>-1.4166666666642413</v>
      </c>
      <c r="BH1189" t="str">
        <f t="shared" si="56"/>
        <v>COMPLY</v>
      </c>
      <c r="BI1189" t="str">
        <f>VLOOKUP(H1189,Sheet2!$A$1:$B$270,2,FALSE)</f>
        <v>GRESIK</v>
      </c>
    </row>
    <row r="1190" spans="1:61">
      <c r="A1190">
        <v>1189</v>
      </c>
      <c r="B1190">
        <v>1002512303</v>
      </c>
      <c r="C1190">
        <v>3</v>
      </c>
      <c r="D1190" t="s">
        <v>55</v>
      </c>
      <c r="E1190">
        <v>5</v>
      </c>
      <c r="F1190" t="s">
        <v>315</v>
      </c>
      <c r="G1190" t="s">
        <v>126</v>
      </c>
      <c r="H1190" t="s">
        <v>316</v>
      </c>
      <c r="I1190" t="s">
        <v>213</v>
      </c>
      <c r="J1190" t="s">
        <v>214</v>
      </c>
      <c r="K1190" t="s">
        <v>149</v>
      </c>
      <c r="L1190" t="s">
        <v>215</v>
      </c>
      <c r="M1190" t="s">
        <v>76</v>
      </c>
      <c r="N1190" t="s">
        <v>216</v>
      </c>
      <c r="O1190" s="57">
        <v>46240.540925925925</v>
      </c>
      <c r="P1190" s="57">
        <v>46241.641446759262</v>
      </c>
      <c r="Q1190">
        <v>69359950</v>
      </c>
      <c r="S1190">
        <v>152320246220</v>
      </c>
      <c r="T1190" t="s">
        <v>4160</v>
      </c>
      <c r="U1190" t="s">
        <v>4161</v>
      </c>
      <c r="V1190" t="s">
        <v>4162</v>
      </c>
      <c r="Z1190">
        <v>112.7576342</v>
      </c>
      <c r="AA1190">
        <v>-7.2787804999999999</v>
      </c>
      <c r="AB1190" t="s">
        <v>4163</v>
      </c>
      <c r="AC1190" t="s">
        <v>1059</v>
      </c>
      <c r="AL1190" t="s">
        <v>218</v>
      </c>
      <c r="AM1190" t="s">
        <v>4164</v>
      </c>
      <c r="AN1190" t="s">
        <v>6</v>
      </c>
      <c r="AO1190" s="57">
        <v>46181.549212962964</v>
      </c>
      <c r="AP1190" s="57">
        <v>46245.333333333336</v>
      </c>
      <c r="AR1190" t="s">
        <v>219</v>
      </c>
      <c r="AS1190" t="s">
        <v>962</v>
      </c>
      <c r="AT1190" t="s">
        <v>231</v>
      </c>
      <c r="AU1190">
        <v>20260807</v>
      </c>
      <c r="AV1190" t="s">
        <v>222</v>
      </c>
      <c r="AW1190" t="s">
        <v>1073</v>
      </c>
      <c r="AX1190" t="s">
        <v>223</v>
      </c>
      <c r="BA1190" s="57">
        <v>46245.333333333336</v>
      </c>
      <c r="BB1190" t="s">
        <v>4164</v>
      </c>
      <c r="BC1190">
        <v>2026</v>
      </c>
      <c r="BD1190">
        <v>8</v>
      </c>
      <c r="BE1190">
        <v>7</v>
      </c>
      <c r="BF1190" s="6">
        <f t="shared" si="54"/>
        <v>46241</v>
      </c>
      <c r="BG1190">
        <f t="shared" si="55"/>
        <v>-4.3333333333357587</v>
      </c>
      <c r="BH1190" t="str">
        <f t="shared" si="56"/>
        <v>COMPLY</v>
      </c>
      <c r="BI1190" t="str">
        <f>VLOOKUP(H1190,Sheet2!$A$1:$B$270,2,FALSE)</f>
        <v>SURABAYA SELATAN</v>
      </c>
    </row>
    <row r="1191" spans="1:61">
      <c r="A1191">
        <v>1190</v>
      </c>
      <c r="B1191">
        <v>1002505511</v>
      </c>
      <c r="C1191">
        <v>3</v>
      </c>
      <c r="D1191" t="s">
        <v>42</v>
      </c>
      <c r="E1191">
        <v>5</v>
      </c>
      <c r="F1191" t="s">
        <v>233</v>
      </c>
      <c r="G1191" t="s">
        <v>105</v>
      </c>
      <c r="H1191" t="s">
        <v>301</v>
      </c>
      <c r="I1191" t="s">
        <v>213</v>
      </c>
      <c r="J1191" t="s">
        <v>214</v>
      </c>
      <c r="K1191" t="s">
        <v>149</v>
      </c>
      <c r="M1191" t="s">
        <v>279</v>
      </c>
      <c r="N1191" t="s">
        <v>216</v>
      </c>
      <c r="O1191" s="57">
        <v>46237.362962962965</v>
      </c>
      <c r="P1191" s="57">
        <v>46244.374085648145</v>
      </c>
      <c r="Q1191">
        <v>69357180</v>
      </c>
      <c r="S1191">
        <v>152313204392</v>
      </c>
      <c r="T1191" t="s">
        <v>4165</v>
      </c>
      <c r="U1191" t="s">
        <v>4166</v>
      </c>
      <c r="V1191" t="s">
        <v>4167</v>
      </c>
      <c r="Z1191">
        <v>112.4777466</v>
      </c>
      <c r="AA1191">
        <v>-7.4137721000000001</v>
      </c>
      <c r="AB1191" t="s">
        <v>4168</v>
      </c>
      <c r="AC1191" t="s">
        <v>230</v>
      </c>
      <c r="AL1191" t="s">
        <v>218</v>
      </c>
      <c r="AM1191" t="s">
        <v>4169</v>
      </c>
      <c r="AN1191" t="s">
        <v>6</v>
      </c>
      <c r="AO1191" s="57">
        <v>46089.371631944443</v>
      </c>
      <c r="AP1191" s="57">
        <v>46238.333333333336</v>
      </c>
      <c r="AQ1191" t="s">
        <v>7001</v>
      </c>
      <c r="AR1191" t="s">
        <v>280</v>
      </c>
      <c r="AS1191" t="s">
        <v>105</v>
      </c>
      <c r="AT1191" t="s">
        <v>221</v>
      </c>
      <c r="AV1191" t="s">
        <v>7002</v>
      </c>
      <c r="AW1191" t="s">
        <v>566</v>
      </c>
      <c r="AX1191" t="s">
        <v>223</v>
      </c>
      <c r="BA1191" s="57">
        <v>46238.333333333336</v>
      </c>
      <c r="BB1191" t="s">
        <v>4169</v>
      </c>
      <c r="BF1191" s="6" t="e">
        <f t="shared" si="54"/>
        <v>#NUM!</v>
      </c>
      <c r="BG1191" t="e">
        <f t="shared" si="55"/>
        <v>#NUM!</v>
      </c>
      <c r="BH1191" t="e">
        <f t="shared" si="56"/>
        <v>#NUM!</v>
      </c>
      <c r="BI1191" t="str">
        <f>VLOOKUP(H1191,Sheet2!$A$1:$B$270,2,FALSE)</f>
        <v>MOJOKERTO</v>
      </c>
    </row>
    <row r="1192" spans="1:61">
      <c r="A1192">
        <v>1191</v>
      </c>
      <c r="B1192">
        <v>1002518516</v>
      </c>
      <c r="C1192">
        <v>3</v>
      </c>
      <c r="D1192" t="s">
        <v>49</v>
      </c>
      <c r="E1192">
        <v>4</v>
      </c>
      <c r="F1192" t="s">
        <v>247</v>
      </c>
      <c r="G1192" t="s">
        <v>248</v>
      </c>
      <c r="H1192" t="s">
        <v>651</v>
      </c>
      <c r="I1192" t="s">
        <v>213</v>
      </c>
      <c r="J1192" t="s">
        <v>214</v>
      </c>
      <c r="K1192" t="s">
        <v>149</v>
      </c>
      <c r="L1192" t="s">
        <v>215</v>
      </c>
      <c r="M1192" t="s">
        <v>240</v>
      </c>
      <c r="N1192" t="s">
        <v>216</v>
      </c>
      <c r="O1192" s="57">
        <v>46244.695798611108</v>
      </c>
      <c r="P1192" s="57">
        <v>46244.697233796294</v>
      </c>
      <c r="Q1192">
        <v>69362732</v>
      </c>
      <c r="S1192">
        <v>141423136633</v>
      </c>
      <c r="T1192" t="s">
        <v>7003</v>
      </c>
      <c r="U1192" t="s">
        <v>7004</v>
      </c>
      <c r="V1192" t="s">
        <v>7005</v>
      </c>
      <c r="Z1192">
        <v>110.422167</v>
      </c>
      <c r="AA1192">
        <v>-7.0496670000000003</v>
      </c>
      <c r="AB1192" t="s">
        <v>7006</v>
      </c>
      <c r="AC1192" t="s">
        <v>237</v>
      </c>
      <c r="AL1192" t="s">
        <v>218</v>
      </c>
      <c r="AM1192" t="s">
        <v>6353</v>
      </c>
      <c r="AN1192" t="s">
        <v>6</v>
      </c>
      <c r="AO1192" s="57">
        <v>46303.705127314817</v>
      </c>
      <c r="AP1192" s="57">
        <v>46245.541666666664</v>
      </c>
      <c r="AR1192" t="s">
        <v>241</v>
      </c>
      <c r="AS1192" t="s">
        <v>220</v>
      </c>
      <c r="AT1192" t="s">
        <v>231</v>
      </c>
      <c r="AV1192" t="s">
        <v>240</v>
      </c>
      <c r="AW1192" t="s">
        <v>238</v>
      </c>
      <c r="AX1192" t="s">
        <v>223</v>
      </c>
      <c r="BA1192" s="57">
        <v>46245.541666666664</v>
      </c>
      <c r="BB1192" t="s">
        <v>6353</v>
      </c>
      <c r="BF1192" s="6" t="e">
        <f t="shared" si="54"/>
        <v>#NUM!</v>
      </c>
      <c r="BG1192" t="e">
        <f t="shared" si="55"/>
        <v>#NUM!</v>
      </c>
      <c r="BH1192" t="e">
        <f t="shared" si="56"/>
        <v>#NUM!</v>
      </c>
      <c r="BI1192" t="e">
        <f>VLOOKUP(H1192,Sheet2!$A$1:$B$270,2,FALSE)</f>
        <v>#N/A</v>
      </c>
    </row>
    <row r="1193" spans="1:61">
      <c r="A1193">
        <v>1192</v>
      </c>
      <c r="B1193">
        <v>1002514539</v>
      </c>
      <c r="C1193">
        <v>3</v>
      </c>
      <c r="D1193" t="s">
        <v>45</v>
      </c>
      <c r="E1193">
        <v>5</v>
      </c>
      <c r="F1193" t="s">
        <v>211</v>
      </c>
      <c r="G1193" t="s">
        <v>110</v>
      </c>
      <c r="H1193" t="s">
        <v>481</v>
      </c>
      <c r="I1193" t="s">
        <v>213</v>
      </c>
      <c r="J1193" t="s">
        <v>214</v>
      </c>
      <c r="K1193" t="s">
        <v>149</v>
      </c>
      <c r="M1193" t="s">
        <v>76</v>
      </c>
      <c r="N1193" t="s">
        <v>216</v>
      </c>
      <c r="O1193" s="57">
        <v>46241.548807870371</v>
      </c>
      <c r="P1193" s="57">
        <v>46241.618113425924</v>
      </c>
      <c r="Q1193">
        <v>69356983</v>
      </c>
      <c r="S1193">
        <v>172617203048</v>
      </c>
      <c r="T1193" t="s">
        <v>1510</v>
      </c>
      <c r="U1193" t="s">
        <v>6090</v>
      </c>
      <c r="V1193" t="s">
        <v>6091</v>
      </c>
      <c r="Z1193">
        <v>118.6272788</v>
      </c>
      <c r="AA1193">
        <v>-8.5061937000000007</v>
      </c>
      <c r="AB1193" t="s">
        <v>1513</v>
      </c>
      <c r="AC1193" t="s">
        <v>217</v>
      </c>
      <c r="AL1193" t="s">
        <v>218</v>
      </c>
      <c r="AM1193" t="s">
        <v>6092</v>
      </c>
      <c r="AN1193" t="s">
        <v>6</v>
      </c>
      <c r="AO1193" s="57">
        <v>46211.559479166666</v>
      </c>
      <c r="AR1193" t="s">
        <v>219</v>
      </c>
      <c r="AS1193" t="s">
        <v>988</v>
      </c>
      <c r="AT1193" t="s">
        <v>231</v>
      </c>
      <c r="AU1193">
        <v>20260807</v>
      </c>
      <c r="AV1193" t="s">
        <v>222</v>
      </c>
      <c r="AW1193" t="s">
        <v>1029</v>
      </c>
      <c r="AX1193" t="s">
        <v>223</v>
      </c>
      <c r="BA1193" s="57">
        <v>46241.291666666664</v>
      </c>
      <c r="BB1193" t="s">
        <v>6092</v>
      </c>
      <c r="BC1193">
        <v>2026</v>
      </c>
      <c r="BD1193">
        <v>8</v>
      </c>
      <c r="BE1193">
        <v>7</v>
      </c>
      <c r="BF1193" s="6">
        <f t="shared" si="54"/>
        <v>46241</v>
      </c>
      <c r="BG1193">
        <f t="shared" si="55"/>
        <v>-0.29166666666424135</v>
      </c>
      <c r="BH1193" t="str">
        <f t="shared" si="56"/>
        <v>COMPLY</v>
      </c>
      <c r="BI1193" t="str">
        <f>VLOOKUP(H1193,Sheet2!$A$1:$B$270,2,FALSE)</f>
        <v>BIMA</v>
      </c>
    </row>
    <row r="1194" spans="1:61">
      <c r="A1194">
        <v>1193</v>
      </c>
      <c r="B1194">
        <v>1002516330</v>
      </c>
      <c r="C1194">
        <v>3</v>
      </c>
      <c r="D1194" t="s">
        <v>49</v>
      </c>
      <c r="E1194">
        <v>4</v>
      </c>
      <c r="F1194" t="s">
        <v>253</v>
      </c>
      <c r="G1194" t="s">
        <v>556</v>
      </c>
      <c r="H1194" t="s">
        <v>1124</v>
      </c>
      <c r="I1194" t="s">
        <v>213</v>
      </c>
      <c r="J1194" t="s">
        <v>214</v>
      </c>
      <c r="K1194" t="s">
        <v>149</v>
      </c>
      <c r="L1194" t="s">
        <v>215</v>
      </c>
      <c r="M1194" t="s">
        <v>76</v>
      </c>
      <c r="N1194" t="s">
        <v>216</v>
      </c>
      <c r="O1194" s="57">
        <v>46243.401342592595</v>
      </c>
      <c r="P1194" s="57">
        <v>46244.52789351852</v>
      </c>
      <c r="Q1194">
        <v>69361726</v>
      </c>
      <c r="S1194">
        <v>142204107554</v>
      </c>
      <c r="T1194" t="s">
        <v>6093</v>
      </c>
      <c r="U1194" t="s">
        <v>6094</v>
      </c>
      <c r="V1194" t="s">
        <v>6095</v>
      </c>
      <c r="Z1194">
        <v>108.884513005614</v>
      </c>
      <c r="AA1194">
        <v>-6.8923399109646102</v>
      </c>
      <c r="AB1194" t="s">
        <v>6096</v>
      </c>
      <c r="AC1194" t="s">
        <v>217</v>
      </c>
      <c r="AL1194" t="s">
        <v>218</v>
      </c>
      <c r="AM1194" t="s">
        <v>6097</v>
      </c>
      <c r="AN1194" t="s">
        <v>6</v>
      </c>
      <c r="AO1194" s="57">
        <v>46273.402662037035</v>
      </c>
      <c r="AP1194" s="57">
        <v>46244.333333333336</v>
      </c>
      <c r="AR1194" t="s">
        <v>219</v>
      </c>
      <c r="AS1194" t="s">
        <v>617</v>
      </c>
      <c r="AT1194" t="s">
        <v>231</v>
      </c>
      <c r="AU1194">
        <v>20260810</v>
      </c>
      <c r="AV1194" t="s">
        <v>222</v>
      </c>
      <c r="AW1194" t="s">
        <v>1069</v>
      </c>
      <c r="AX1194" t="s">
        <v>223</v>
      </c>
      <c r="BA1194" s="57">
        <v>46244.333333333336</v>
      </c>
      <c r="BB1194" t="s">
        <v>6097</v>
      </c>
      <c r="BC1194">
        <v>2026</v>
      </c>
      <c r="BD1194">
        <v>8</v>
      </c>
      <c r="BE1194">
        <v>10</v>
      </c>
      <c r="BF1194" s="6">
        <f t="shared" si="54"/>
        <v>46244</v>
      </c>
      <c r="BG1194">
        <f t="shared" si="55"/>
        <v>-0.33333333333575865</v>
      </c>
      <c r="BH1194" t="str">
        <f t="shared" si="56"/>
        <v>COMPLY</v>
      </c>
      <c r="BI1194" t="e">
        <f>VLOOKUP(H1194,Sheet2!$A$1:$B$270,2,FALSE)</f>
        <v>#N/A</v>
      </c>
    </row>
    <row r="1195" spans="1:61">
      <c r="A1195">
        <v>1194</v>
      </c>
      <c r="B1195">
        <v>1002505528</v>
      </c>
      <c r="C1195">
        <v>3</v>
      </c>
      <c r="D1195" t="s">
        <v>45</v>
      </c>
      <c r="E1195">
        <v>5</v>
      </c>
      <c r="F1195" t="s">
        <v>211</v>
      </c>
      <c r="G1195" t="s">
        <v>118</v>
      </c>
      <c r="H1195" t="s">
        <v>466</v>
      </c>
      <c r="I1195" t="s">
        <v>213</v>
      </c>
      <c r="J1195" t="s">
        <v>214</v>
      </c>
      <c r="K1195" t="s">
        <v>149</v>
      </c>
      <c r="L1195" t="s">
        <v>215</v>
      </c>
      <c r="M1195" t="s">
        <v>76</v>
      </c>
      <c r="N1195" t="s">
        <v>216</v>
      </c>
      <c r="O1195" s="57">
        <v>46237.365937499999</v>
      </c>
      <c r="P1195" s="57">
        <v>46238.625671296293</v>
      </c>
      <c r="Q1195">
        <v>69357164</v>
      </c>
      <c r="S1195">
        <v>172608206208</v>
      </c>
      <c r="T1195" t="s">
        <v>4170</v>
      </c>
      <c r="U1195" t="s">
        <v>4171</v>
      </c>
      <c r="V1195" t="s">
        <v>4172</v>
      </c>
      <c r="Z1195">
        <v>116.75307049704401</v>
      </c>
      <c r="AA1195">
        <v>-8.9027604307455697</v>
      </c>
      <c r="AB1195" t="s">
        <v>4173</v>
      </c>
      <c r="AC1195" t="s">
        <v>237</v>
      </c>
      <c r="AL1195" t="s">
        <v>218</v>
      </c>
      <c r="AM1195" t="s">
        <v>4174</v>
      </c>
      <c r="AN1195" t="s">
        <v>6</v>
      </c>
      <c r="AO1195" s="57">
        <v>46089.371631944443</v>
      </c>
      <c r="AP1195" s="57">
        <v>46238.333333333336</v>
      </c>
      <c r="AR1195" t="s">
        <v>219</v>
      </c>
      <c r="AS1195" t="s">
        <v>587</v>
      </c>
      <c r="AT1195" t="s">
        <v>221</v>
      </c>
      <c r="AU1195">
        <v>20260804</v>
      </c>
      <c r="AV1195" t="s">
        <v>222</v>
      </c>
      <c r="AW1195" t="s">
        <v>1026</v>
      </c>
      <c r="AX1195" t="s">
        <v>223</v>
      </c>
      <c r="BA1195" s="57">
        <v>46238.333333333336</v>
      </c>
      <c r="BB1195" t="s">
        <v>4174</v>
      </c>
      <c r="BC1195">
        <v>2026</v>
      </c>
      <c r="BD1195">
        <v>8</v>
      </c>
      <c r="BE1195">
        <v>4</v>
      </c>
      <c r="BF1195" s="6">
        <f t="shared" si="54"/>
        <v>46238</v>
      </c>
      <c r="BG1195">
        <f t="shared" si="55"/>
        <v>-0.33333333333575865</v>
      </c>
      <c r="BH1195" t="str">
        <f t="shared" si="56"/>
        <v>COMPLY</v>
      </c>
      <c r="BI1195" t="str">
        <f>VLOOKUP(H1195,Sheet2!$A$1:$B$270,2,FALSE)</f>
        <v>SUMBAWA</v>
      </c>
    </row>
    <row r="1196" spans="1:61">
      <c r="A1196">
        <v>1195</v>
      </c>
      <c r="B1196">
        <v>1002515487</v>
      </c>
      <c r="C1196">
        <v>3</v>
      </c>
      <c r="D1196" t="s">
        <v>38</v>
      </c>
      <c r="E1196">
        <v>5</v>
      </c>
      <c r="F1196" t="s">
        <v>90</v>
      </c>
      <c r="G1196" t="s">
        <v>90</v>
      </c>
      <c r="H1196" t="s">
        <v>394</v>
      </c>
      <c r="I1196" t="s">
        <v>213</v>
      </c>
      <c r="J1196" t="s">
        <v>214</v>
      </c>
      <c r="K1196" t="s">
        <v>149</v>
      </c>
      <c r="L1196" t="s">
        <v>215</v>
      </c>
      <c r="M1196" t="s">
        <v>76</v>
      </c>
      <c r="N1196" t="s">
        <v>216</v>
      </c>
      <c r="O1196" s="57">
        <v>46241.787453703706</v>
      </c>
      <c r="P1196" s="57">
        <v>46242.565092592595</v>
      </c>
      <c r="Q1196">
        <v>69361153</v>
      </c>
      <c r="S1196">
        <v>152626204672</v>
      </c>
      <c r="T1196" t="s">
        <v>6098</v>
      </c>
      <c r="U1196" t="s">
        <v>6099</v>
      </c>
      <c r="V1196" t="s">
        <v>6100</v>
      </c>
      <c r="Z1196">
        <v>111.987472102046</v>
      </c>
      <c r="AA1196">
        <v>-7.9586099180052097</v>
      </c>
      <c r="AB1196" t="s">
        <v>6101</v>
      </c>
      <c r="AC1196" t="s">
        <v>217</v>
      </c>
      <c r="AL1196" t="s">
        <v>218</v>
      </c>
      <c r="AM1196" t="s">
        <v>4635</v>
      </c>
      <c r="AN1196" t="s">
        <v>6</v>
      </c>
      <c r="AO1196" s="57">
        <v>46211.788310185184</v>
      </c>
      <c r="AP1196" s="57">
        <v>46242.625</v>
      </c>
      <c r="AR1196" t="s">
        <v>219</v>
      </c>
      <c r="AS1196" t="s">
        <v>585</v>
      </c>
      <c r="AT1196" t="s">
        <v>231</v>
      </c>
      <c r="AU1196">
        <v>20260808</v>
      </c>
      <c r="AV1196" t="s">
        <v>222</v>
      </c>
      <c r="AW1196" t="s">
        <v>1064</v>
      </c>
      <c r="AX1196" t="s">
        <v>223</v>
      </c>
      <c r="BA1196" s="57">
        <v>46242.625</v>
      </c>
      <c r="BB1196" t="s">
        <v>4635</v>
      </c>
      <c r="BC1196">
        <v>2026</v>
      </c>
      <c r="BD1196">
        <v>8</v>
      </c>
      <c r="BE1196">
        <v>8</v>
      </c>
      <c r="BF1196" s="6">
        <f t="shared" si="54"/>
        <v>46242</v>
      </c>
      <c r="BG1196">
        <f t="shared" si="55"/>
        <v>-0.625</v>
      </c>
      <c r="BH1196" t="str">
        <f t="shared" si="56"/>
        <v>COMPLY</v>
      </c>
      <c r="BI1196" t="str">
        <f>VLOOKUP(H1196,Sheet2!$A$1:$B$270,2,FALSE)</f>
        <v>KEDIRI</v>
      </c>
    </row>
    <row r="1197" spans="1:61">
      <c r="A1197">
        <v>1196</v>
      </c>
      <c r="B1197">
        <v>1002518055</v>
      </c>
      <c r="C1197">
        <v>3</v>
      </c>
      <c r="D1197" t="s">
        <v>49</v>
      </c>
      <c r="E1197">
        <v>4</v>
      </c>
      <c r="F1197" t="s">
        <v>247</v>
      </c>
      <c r="G1197" t="s">
        <v>551</v>
      </c>
      <c r="H1197" t="s">
        <v>965</v>
      </c>
      <c r="I1197" t="s">
        <v>213</v>
      </c>
      <c r="J1197" t="s">
        <v>214</v>
      </c>
      <c r="K1197" t="s">
        <v>149</v>
      </c>
      <c r="L1197" t="s">
        <v>215</v>
      </c>
      <c r="M1197" t="s">
        <v>240</v>
      </c>
      <c r="N1197" t="s">
        <v>216</v>
      </c>
      <c r="O1197" s="57">
        <v>46244.607615740744</v>
      </c>
      <c r="P1197" s="57">
        <v>46244.608344907407</v>
      </c>
      <c r="Q1197">
        <v>69362585</v>
      </c>
      <c r="S1197">
        <v>146457106359</v>
      </c>
      <c r="T1197" t="s">
        <v>7007</v>
      </c>
      <c r="U1197" t="s">
        <v>7008</v>
      </c>
      <c r="V1197" t="s">
        <v>7009</v>
      </c>
      <c r="Z1197">
        <v>110.24968</v>
      </c>
      <c r="AA1197">
        <v>-6.9777250000000004</v>
      </c>
      <c r="AB1197" t="s">
        <v>7010</v>
      </c>
      <c r="AC1197" t="s">
        <v>237</v>
      </c>
      <c r="AL1197" t="s">
        <v>218</v>
      </c>
      <c r="AM1197" t="s">
        <v>6615</v>
      </c>
      <c r="AN1197" t="s">
        <v>6</v>
      </c>
      <c r="AO1197" s="57">
        <v>46303.610879629632</v>
      </c>
      <c r="AP1197" s="57">
        <v>46245.541666666664</v>
      </c>
      <c r="AR1197" t="s">
        <v>241</v>
      </c>
      <c r="AS1197" t="s">
        <v>220</v>
      </c>
      <c r="AT1197" t="s">
        <v>231</v>
      </c>
      <c r="AV1197" t="s">
        <v>240</v>
      </c>
      <c r="AW1197" t="s">
        <v>1064</v>
      </c>
      <c r="AX1197" t="s">
        <v>223</v>
      </c>
      <c r="BA1197" s="57">
        <v>46245.541666666664</v>
      </c>
      <c r="BB1197" t="s">
        <v>6615</v>
      </c>
      <c r="BF1197" s="6" t="e">
        <f t="shared" si="54"/>
        <v>#NUM!</v>
      </c>
      <c r="BG1197" t="e">
        <f t="shared" si="55"/>
        <v>#NUM!</v>
      </c>
      <c r="BH1197" t="e">
        <f t="shared" si="56"/>
        <v>#NUM!</v>
      </c>
      <c r="BI1197" t="e">
        <f>VLOOKUP(H1197,Sheet2!$A$1:$B$270,2,FALSE)</f>
        <v>#N/A</v>
      </c>
    </row>
    <row r="1198" spans="1:61">
      <c r="A1198">
        <v>1197</v>
      </c>
      <c r="B1198">
        <v>1002517716</v>
      </c>
      <c r="C1198">
        <v>3</v>
      </c>
      <c r="D1198" t="s">
        <v>45</v>
      </c>
      <c r="E1198">
        <v>5</v>
      </c>
      <c r="F1198" t="s">
        <v>211</v>
      </c>
      <c r="G1198" t="s">
        <v>118</v>
      </c>
      <c r="H1198" t="s">
        <v>212</v>
      </c>
      <c r="I1198" t="s">
        <v>213</v>
      </c>
      <c r="J1198" t="s">
        <v>214</v>
      </c>
      <c r="K1198" t="s">
        <v>149</v>
      </c>
      <c r="M1198" t="s">
        <v>76</v>
      </c>
      <c r="N1198" t="s">
        <v>216</v>
      </c>
      <c r="O1198" s="57">
        <v>46244.553622685184</v>
      </c>
      <c r="P1198" s="57">
        <v>46244.61246527778</v>
      </c>
      <c r="Q1198">
        <v>69360715</v>
      </c>
      <c r="S1198">
        <v>172606792137</v>
      </c>
      <c r="T1198" t="s">
        <v>5891</v>
      </c>
      <c r="U1198" t="s">
        <v>7011</v>
      </c>
      <c r="V1198" t="s">
        <v>7012</v>
      </c>
      <c r="Z1198">
        <v>117.4053983</v>
      </c>
      <c r="AA1198">
        <v>-8.4886441000000001</v>
      </c>
      <c r="AB1198" t="s">
        <v>5894</v>
      </c>
      <c r="AC1198" t="s">
        <v>292</v>
      </c>
      <c r="AL1198" t="s">
        <v>218</v>
      </c>
      <c r="AM1198" t="s">
        <v>7013</v>
      </c>
      <c r="AN1198" t="s">
        <v>6</v>
      </c>
      <c r="AO1198" s="57">
        <v>46303.559421296297</v>
      </c>
      <c r="AR1198" t="s">
        <v>219</v>
      </c>
      <c r="AS1198" t="s">
        <v>220</v>
      </c>
      <c r="AT1198" t="s">
        <v>231</v>
      </c>
      <c r="AU1198">
        <v>20260810</v>
      </c>
      <c r="AV1198" t="s">
        <v>222</v>
      </c>
      <c r="AW1198" t="s">
        <v>567</v>
      </c>
      <c r="AX1198" t="s">
        <v>223</v>
      </c>
      <c r="BA1198" s="57">
        <v>46244.291666666664</v>
      </c>
      <c r="BB1198" t="s">
        <v>7013</v>
      </c>
      <c r="BC1198">
        <v>2026</v>
      </c>
      <c r="BD1198">
        <v>8</v>
      </c>
      <c r="BE1198">
        <v>10</v>
      </c>
      <c r="BF1198" s="6">
        <f t="shared" si="54"/>
        <v>46244</v>
      </c>
      <c r="BG1198">
        <f t="shared" si="55"/>
        <v>-0.29166666666424135</v>
      </c>
      <c r="BH1198" t="str">
        <f t="shared" si="56"/>
        <v>COMPLY</v>
      </c>
      <c r="BI1198" t="str">
        <f>VLOOKUP(H1198,Sheet2!$A$1:$B$270,2,FALSE)</f>
        <v>SUMBAWA</v>
      </c>
    </row>
    <row r="1199" spans="1:61">
      <c r="A1199">
        <v>1198</v>
      </c>
      <c r="B1199">
        <v>1002518080</v>
      </c>
      <c r="C1199">
        <v>3</v>
      </c>
      <c r="D1199" t="s">
        <v>59</v>
      </c>
      <c r="E1199">
        <v>4</v>
      </c>
      <c r="F1199" t="s">
        <v>573</v>
      </c>
      <c r="G1199" t="s">
        <v>1046</v>
      </c>
      <c r="H1199" t="s">
        <v>1047</v>
      </c>
      <c r="I1199" t="s">
        <v>213</v>
      </c>
      <c r="J1199" t="s">
        <v>214</v>
      </c>
      <c r="K1199" t="s">
        <v>149</v>
      </c>
      <c r="M1199" t="s">
        <v>76</v>
      </c>
      <c r="N1199" t="s">
        <v>216</v>
      </c>
      <c r="O1199" s="57">
        <v>46244.612233796295</v>
      </c>
      <c r="P1199" s="57">
        <v>46244.672465277778</v>
      </c>
      <c r="Q1199">
        <v>69360950</v>
      </c>
      <c r="S1199">
        <v>143135115072</v>
      </c>
      <c r="T1199" t="s">
        <v>4928</v>
      </c>
      <c r="U1199" t="s">
        <v>7014</v>
      </c>
      <c r="V1199" t="s">
        <v>7015</v>
      </c>
      <c r="Z1199">
        <v>110.5139851</v>
      </c>
      <c r="AA1199">
        <v>-7.9997522999999999</v>
      </c>
      <c r="AB1199" t="s">
        <v>4931</v>
      </c>
      <c r="AC1199" t="s">
        <v>292</v>
      </c>
      <c r="AL1199" t="s">
        <v>218</v>
      </c>
      <c r="AM1199" t="s">
        <v>7016</v>
      </c>
      <c r="AN1199" t="s">
        <v>6</v>
      </c>
      <c r="AO1199" s="57">
        <v>46303.621886574074</v>
      </c>
      <c r="AR1199" t="s">
        <v>219</v>
      </c>
      <c r="AS1199" t="s">
        <v>1048</v>
      </c>
      <c r="AT1199" t="s">
        <v>231</v>
      </c>
      <c r="AU1199">
        <v>20260810</v>
      </c>
      <c r="AV1199" t="s">
        <v>222</v>
      </c>
      <c r="AW1199" t="s">
        <v>566</v>
      </c>
      <c r="AX1199" t="s">
        <v>223</v>
      </c>
      <c r="BA1199" s="57">
        <v>46244.291666666664</v>
      </c>
      <c r="BB1199" t="s">
        <v>7016</v>
      </c>
      <c r="BC1199">
        <v>2026</v>
      </c>
      <c r="BD1199">
        <v>8</v>
      </c>
      <c r="BE1199">
        <v>10</v>
      </c>
      <c r="BF1199" s="6">
        <f t="shared" si="54"/>
        <v>46244</v>
      </c>
      <c r="BG1199">
        <f t="shared" si="55"/>
        <v>-0.29166666666424135</v>
      </c>
      <c r="BH1199" t="str">
        <f t="shared" si="56"/>
        <v>COMPLY</v>
      </c>
      <c r="BI1199" t="e">
        <f>VLOOKUP(H1199,Sheet2!$A$1:$B$270,2,FALSE)</f>
        <v>#N/A</v>
      </c>
    </row>
    <row r="1200" spans="1:61">
      <c r="A1200">
        <v>1199</v>
      </c>
      <c r="B1200">
        <v>1002516070</v>
      </c>
      <c r="C1200">
        <v>3</v>
      </c>
      <c r="D1200" t="s">
        <v>45</v>
      </c>
      <c r="E1200">
        <v>5</v>
      </c>
      <c r="F1200" t="s">
        <v>211</v>
      </c>
      <c r="G1200" t="s">
        <v>112</v>
      </c>
      <c r="H1200" t="s">
        <v>244</v>
      </c>
      <c r="I1200" t="s">
        <v>213</v>
      </c>
      <c r="J1200" t="s">
        <v>214</v>
      </c>
      <c r="K1200" t="s">
        <v>149</v>
      </c>
      <c r="L1200" t="s">
        <v>215</v>
      </c>
      <c r="M1200" t="s">
        <v>76</v>
      </c>
      <c r="N1200" t="s">
        <v>216</v>
      </c>
      <c r="O1200" s="57">
        <v>46242.628437500003</v>
      </c>
      <c r="P1200" s="57">
        <v>46244.378842592596</v>
      </c>
      <c r="Q1200">
        <v>69361546</v>
      </c>
      <c r="S1200">
        <v>172605804107</v>
      </c>
      <c r="T1200" t="s">
        <v>6102</v>
      </c>
      <c r="U1200" t="s">
        <v>6103</v>
      </c>
      <c r="V1200" t="s">
        <v>6104</v>
      </c>
      <c r="Z1200">
        <v>116.19621444493499</v>
      </c>
      <c r="AA1200">
        <v>-8.5867684548415202</v>
      </c>
      <c r="AB1200" t="s">
        <v>6105</v>
      </c>
      <c r="AC1200" t="s">
        <v>217</v>
      </c>
      <c r="AL1200" t="s">
        <v>218</v>
      </c>
      <c r="AM1200" t="s">
        <v>6106</v>
      </c>
      <c r="AN1200" t="s">
        <v>6</v>
      </c>
      <c r="AO1200" s="57">
        <v>46242.631979166668</v>
      </c>
      <c r="AP1200" s="57">
        <v>46243.541666666664</v>
      </c>
      <c r="AR1200" t="s">
        <v>219</v>
      </c>
      <c r="AS1200" t="s">
        <v>220</v>
      </c>
      <c r="AT1200" t="s">
        <v>231</v>
      </c>
      <c r="AU1200">
        <v>20260810</v>
      </c>
      <c r="AV1200" t="s">
        <v>222</v>
      </c>
      <c r="AW1200" t="s">
        <v>1066</v>
      </c>
      <c r="AX1200" t="s">
        <v>223</v>
      </c>
      <c r="BA1200" s="57">
        <v>46243.541666666664</v>
      </c>
      <c r="BB1200" t="s">
        <v>6106</v>
      </c>
      <c r="BC1200">
        <v>2026</v>
      </c>
      <c r="BD1200">
        <v>8</v>
      </c>
      <c r="BE1200">
        <v>10</v>
      </c>
      <c r="BF1200" s="6">
        <f t="shared" si="54"/>
        <v>46244</v>
      </c>
      <c r="BG1200">
        <f t="shared" si="55"/>
        <v>0.45833333333575865</v>
      </c>
      <c r="BH1200" t="str">
        <f t="shared" si="56"/>
        <v>COMPLY</v>
      </c>
      <c r="BI1200" t="str">
        <f>VLOOKUP(H1200,Sheet2!$A$1:$B$270,2,FALSE)</f>
        <v>MATARAM</v>
      </c>
    </row>
    <row r="1201" spans="1:61">
      <c r="A1201">
        <v>1200</v>
      </c>
      <c r="B1201">
        <v>1002509817</v>
      </c>
      <c r="C1201">
        <v>3</v>
      </c>
      <c r="D1201" t="s">
        <v>34</v>
      </c>
      <c r="E1201">
        <v>5</v>
      </c>
      <c r="F1201" t="s">
        <v>580</v>
      </c>
      <c r="G1201" t="s">
        <v>84</v>
      </c>
      <c r="H1201" t="s">
        <v>254</v>
      </c>
      <c r="I1201" t="s">
        <v>213</v>
      </c>
      <c r="J1201" t="s">
        <v>214</v>
      </c>
      <c r="K1201" t="s">
        <v>149</v>
      </c>
      <c r="M1201" t="s">
        <v>590</v>
      </c>
      <c r="N1201" t="s">
        <v>216</v>
      </c>
      <c r="O1201" s="57">
        <v>46239.406111111108</v>
      </c>
      <c r="P1201" s="57">
        <v>46240.625034722223</v>
      </c>
      <c r="Q1201">
        <v>69353114</v>
      </c>
      <c r="T1201" t="s">
        <v>1039</v>
      </c>
      <c r="V1201" t="s">
        <v>2829</v>
      </c>
      <c r="Z1201">
        <v>114.94404900000001</v>
      </c>
      <c r="AA1201">
        <v>-8.2257459999999991</v>
      </c>
      <c r="AB1201" t="s">
        <v>1167</v>
      </c>
      <c r="AC1201" t="s">
        <v>226</v>
      </c>
      <c r="AL1201" t="s">
        <v>218</v>
      </c>
      <c r="AM1201" t="s">
        <v>2830</v>
      </c>
      <c r="AN1201" t="s">
        <v>6</v>
      </c>
      <c r="AO1201" s="57">
        <v>46150.413344907407</v>
      </c>
      <c r="AR1201" t="s">
        <v>572</v>
      </c>
      <c r="AS1201" t="s">
        <v>220</v>
      </c>
      <c r="AT1201" t="s">
        <v>231</v>
      </c>
      <c r="AV1201" t="s">
        <v>1034</v>
      </c>
      <c r="AW1201" t="s">
        <v>2831</v>
      </c>
      <c r="AX1201" t="s">
        <v>223</v>
      </c>
      <c r="BA1201" s="57">
        <v>46237.291666666664</v>
      </c>
      <c r="BB1201" t="s">
        <v>2830</v>
      </c>
      <c r="BF1201" s="6" t="e">
        <f t="shared" si="54"/>
        <v>#NUM!</v>
      </c>
      <c r="BG1201" t="e">
        <f t="shared" si="55"/>
        <v>#NUM!</v>
      </c>
      <c r="BH1201" t="e">
        <f t="shared" si="56"/>
        <v>#NUM!</v>
      </c>
      <c r="BI1201" t="str">
        <f>VLOOKUP(H1201,Sheet2!$A$1:$B$270,2,FALSE)</f>
        <v>SINGARAJA</v>
      </c>
    </row>
    <row r="1202" spans="1:61">
      <c r="A1202">
        <v>1201</v>
      </c>
      <c r="B1202">
        <v>1002511793</v>
      </c>
      <c r="C1202">
        <v>3</v>
      </c>
      <c r="D1202" t="s">
        <v>42</v>
      </c>
      <c r="E1202">
        <v>5</v>
      </c>
      <c r="F1202" t="s">
        <v>233</v>
      </c>
      <c r="G1202" t="s">
        <v>105</v>
      </c>
      <c r="H1202" t="s">
        <v>446</v>
      </c>
      <c r="I1202" t="s">
        <v>213</v>
      </c>
      <c r="J1202" t="s">
        <v>214</v>
      </c>
      <c r="K1202" t="s">
        <v>149</v>
      </c>
      <c r="M1202" t="s">
        <v>76</v>
      </c>
      <c r="N1202" t="s">
        <v>216</v>
      </c>
      <c r="O1202" s="57">
        <v>46240.436608796299</v>
      </c>
      <c r="P1202" s="57">
        <v>46240.781701388885</v>
      </c>
      <c r="Q1202">
        <v>69359729</v>
      </c>
      <c r="S1202">
        <v>152330220677</v>
      </c>
      <c r="T1202" t="s">
        <v>4175</v>
      </c>
      <c r="U1202" t="s">
        <v>4176</v>
      </c>
      <c r="V1202" t="s">
        <v>4177</v>
      </c>
      <c r="Z1202">
        <v>112.5609852</v>
      </c>
      <c r="AA1202">
        <v>-7.5090361000000003</v>
      </c>
      <c r="AB1202" t="s">
        <v>4178</v>
      </c>
      <c r="AC1202" t="s">
        <v>230</v>
      </c>
      <c r="AL1202" t="s">
        <v>218</v>
      </c>
      <c r="AM1202" t="s">
        <v>4179</v>
      </c>
      <c r="AN1202" t="s">
        <v>6</v>
      </c>
      <c r="AO1202" s="57">
        <v>46181.444374999999</v>
      </c>
      <c r="AP1202" s="57">
        <v>46241.541666666664</v>
      </c>
      <c r="AR1202" t="s">
        <v>219</v>
      </c>
      <c r="AS1202" t="s">
        <v>105</v>
      </c>
      <c r="AT1202" t="s">
        <v>231</v>
      </c>
      <c r="AU1202">
        <v>20260806</v>
      </c>
      <c r="AV1202" t="s">
        <v>222</v>
      </c>
      <c r="AW1202" t="s">
        <v>592</v>
      </c>
      <c r="AX1202" t="s">
        <v>223</v>
      </c>
      <c r="BA1202" s="57">
        <v>46241.541666666664</v>
      </c>
      <c r="BB1202" t="s">
        <v>4179</v>
      </c>
      <c r="BC1202">
        <v>2026</v>
      </c>
      <c r="BD1202">
        <v>8</v>
      </c>
      <c r="BE1202">
        <v>6</v>
      </c>
      <c r="BF1202" s="6">
        <f t="shared" si="54"/>
        <v>46240</v>
      </c>
      <c r="BG1202">
        <f t="shared" si="55"/>
        <v>-1.5416666666642413</v>
      </c>
      <c r="BH1202" t="str">
        <f t="shared" si="56"/>
        <v>COMPLY</v>
      </c>
      <c r="BI1202" t="str">
        <f>VLOOKUP(H1202,Sheet2!$A$1:$B$270,2,FALSE)</f>
        <v>MOJOKERTO</v>
      </c>
    </row>
    <row r="1203" spans="1:61">
      <c r="A1203">
        <v>1202</v>
      </c>
      <c r="B1203">
        <v>1002505643</v>
      </c>
      <c r="C1203">
        <v>3</v>
      </c>
      <c r="D1203" t="s">
        <v>55</v>
      </c>
      <c r="E1203">
        <v>5</v>
      </c>
      <c r="F1203" t="s">
        <v>267</v>
      </c>
      <c r="G1203" t="s">
        <v>128</v>
      </c>
      <c r="H1203" t="s">
        <v>362</v>
      </c>
      <c r="I1203" t="s">
        <v>213</v>
      </c>
      <c r="J1203" t="s">
        <v>214</v>
      </c>
      <c r="K1203" t="s">
        <v>149</v>
      </c>
      <c r="L1203" t="s">
        <v>215</v>
      </c>
      <c r="M1203" t="s">
        <v>76</v>
      </c>
      <c r="N1203" t="s">
        <v>216</v>
      </c>
      <c r="O1203" s="57">
        <v>46237.403437499997</v>
      </c>
      <c r="P1203" s="57">
        <v>46237.881643518522</v>
      </c>
      <c r="Q1203">
        <v>69357260</v>
      </c>
      <c r="S1203">
        <v>152412248025</v>
      </c>
      <c r="T1203" t="s">
        <v>4180</v>
      </c>
      <c r="U1203" t="s">
        <v>4181</v>
      </c>
      <c r="V1203" t="s">
        <v>4182</v>
      </c>
      <c r="Z1203">
        <v>112.61867199093101</v>
      </c>
      <c r="AA1203">
        <v>-7.2456401350052904</v>
      </c>
      <c r="AB1203" t="s">
        <v>4183</v>
      </c>
      <c r="AC1203" t="s">
        <v>217</v>
      </c>
      <c r="AL1203" t="s">
        <v>218</v>
      </c>
      <c r="AM1203" t="s">
        <v>4184</v>
      </c>
      <c r="AN1203" t="s">
        <v>6</v>
      </c>
      <c r="AO1203" s="57">
        <v>46089.413414351853</v>
      </c>
      <c r="AP1203" s="57">
        <v>46238.333333333336</v>
      </c>
      <c r="AR1203" t="s">
        <v>219</v>
      </c>
      <c r="AS1203" t="s">
        <v>647</v>
      </c>
      <c r="AT1203" t="s">
        <v>221</v>
      </c>
      <c r="AU1203">
        <v>20260803</v>
      </c>
      <c r="AV1203" t="s">
        <v>222</v>
      </c>
      <c r="AW1203" t="s">
        <v>1083</v>
      </c>
      <c r="AX1203" t="s">
        <v>223</v>
      </c>
      <c r="BA1203" s="57">
        <v>46238.333333333336</v>
      </c>
      <c r="BB1203" t="s">
        <v>4184</v>
      </c>
      <c r="BC1203">
        <v>2026</v>
      </c>
      <c r="BD1203">
        <v>8</v>
      </c>
      <c r="BE1203">
        <v>3</v>
      </c>
      <c r="BF1203" s="6">
        <f t="shared" si="54"/>
        <v>46237</v>
      </c>
      <c r="BG1203">
        <f t="shared" si="55"/>
        <v>-1.3333333333357587</v>
      </c>
      <c r="BH1203" t="str">
        <f t="shared" si="56"/>
        <v>COMPLY</v>
      </c>
      <c r="BI1203" t="str">
        <f>VLOOKUP(H1203,Sheet2!$A$1:$B$270,2,FALSE)</f>
        <v>SURABAYA UTARA</v>
      </c>
    </row>
    <row r="1204" spans="1:61">
      <c r="A1204">
        <v>1203</v>
      </c>
      <c r="B1204">
        <v>1002516576</v>
      </c>
      <c r="C1204">
        <v>3</v>
      </c>
      <c r="D1204" t="s">
        <v>38</v>
      </c>
      <c r="E1204">
        <v>5</v>
      </c>
      <c r="F1204" t="s">
        <v>251</v>
      </c>
      <c r="G1204" t="s">
        <v>91</v>
      </c>
      <c r="H1204" t="s">
        <v>435</v>
      </c>
      <c r="I1204" t="s">
        <v>213</v>
      </c>
      <c r="J1204" t="s">
        <v>214</v>
      </c>
      <c r="K1204" t="s">
        <v>149</v>
      </c>
      <c r="L1204" t="s">
        <v>215</v>
      </c>
      <c r="M1204" t="s">
        <v>76</v>
      </c>
      <c r="N1204" t="s">
        <v>216</v>
      </c>
      <c r="O1204" s="57">
        <v>46243.662476851852</v>
      </c>
      <c r="P1204" s="57">
        <v>46244.557604166665</v>
      </c>
      <c r="Q1204">
        <v>69361937</v>
      </c>
      <c r="S1204">
        <v>152713217304</v>
      </c>
      <c r="T1204" t="s">
        <v>6107</v>
      </c>
      <c r="U1204" t="s">
        <v>6108</v>
      </c>
      <c r="V1204" t="s">
        <v>6109</v>
      </c>
      <c r="Z1204">
        <v>112.67891299999999</v>
      </c>
      <c r="AA1204">
        <v>-8.1314449999999994</v>
      </c>
      <c r="AB1204" t="s">
        <v>6110</v>
      </c>
      <c r="AC1204" t="s">
        <v>237</v>
      </c>
      <c r="AL1204" t="s">
        <v>218</v>
      </c>
      <c r="AM1204" t="s">
        <v>6111</v>
      </c>
      <c r="AN1204" t="s">
        <v>6</v>
      </c>
      <c r="AO1204" s="57">
        <v>46273.663344907407</v>
      </c>
      <c r="AP1204" s="57">
        <v>46244.541666666664</v>
      </c>
      <c r="AR1204" t="s">
        <v>219</v>
      </c>
      <c r="AS1204" t="s">
        <v>629</v>
      </c>
      <c r="AT1204" t="s">
        <v>231</v>
      </c>
      <c r="AU1204">
        <v>20260810</v>
      </c>
      <c r="AV1204" t="s">
        <v>222</v>
      </c>
      <c r="AW1204" t="s">
        <v>1056</v>
      </c>
      <c r="AX1204" t="s">
        <v>223</v>
      </c>
      <c r="BA1204" s="57">
        <v>46244.541666666664</v>
      </c>
      <c r="BB1204" t="s">
        <v>6111</v>
      </c>
      <c r="BC1204">
        <v>2026</v>
      </c>
      <c r="BD1204">
        <v>8</v>
      </c>
      <c r="BE1204">
        <v>10</v>
      </c>
      <c r="BF1204" s="6">
        <f t="shared" si="54"/>
        <v>46244</v>
      </c>
      <c r="BG1204">
        <f t="shared" si="55"/>
        <v>-0.54166666666424135</v>
      </c>
      <c r="BH1204" t="str">
        <f t="shared" si="56"/>
        <v>COMPLY</v>
      </c>
      <c r="BI1204" t="str">
        <f>VLOOKUP(H1204,Sheet2!$A$1:$B$270,2,FALSE)</f>
        <v>MALANG</v>
      </c>
    </row>
    <row r="1205" spans="1:61">
      <c r="A1205">
        <v>1204</v>
      </c>
      <c r="B1205">
        <v>1002507657</v>
      </c>
      <c r="C1205">
        <v>3</v>
      </c>
      <c r="D1205" t="s">
        <v>59</v>
      </c>
      <c r="E1205">
        <v>4</v>
      </c>
      <c r="F1205" t="s">
        <v>243</v>
      </c>
      <c r="G1205" t="s">
        <v>262</v>
      </c>
      <c r="H1205" t="s">
        <v>263</v>
      </c>
      <c r="I1205" t="s">
        <v>213</v>
      </c>
      <c r="J1205" t="s">
        <v>214</v>
      </c>
      <c r="K1205" t="s">
        <v>149</v>
      </c>
      <c r="M1205" t="s">
        <v>1014</v>
      </c>
      <c r="N1205" t="s">
        <v>216</v>
      </c>
      <c r="O1205" s="57">
        <v>46238.46638888889</v>
      </c>
      <c r="P1205" s="57">
        <v>46238.467569444445</v>
      </c>
      <c r="Q1205">
        <v>69358117</v>
      </c>
      <c r="S1205">
        <v>141373127382</v>
      </c>
      <c r="T1205" t="s">
        <v>1914</v>
      </c>
      <c r="Z1205">
        <v>109.929609085224</v>
      </c>
      <c r="AA1205">
        <v>-7.2712814676658901</v>
      </c>
      <c r="AB1205" t="s">
        <v>1916</v>
      </c>
      <c r="AC1205" t="s">
        <v>293</v>
      </c>
      <c r="AO1205" s="57">
        <v>46120.476157407407</v>
      </c>
      <c r="AR1205" t="s">
        <v>6</v>
      </c>
      <c r="AS1205" t="s">
        <v>220</v>
      </c>
      <c r="AT1205" t="s">
        <v>231</v>
      </c>
      <c r="AV1205" t="s">
        <v>1015</v>
      </c>
      <c r="AW1205" t="s">
        <v>567</v>
      </c>
      <c r="AX1205" t="s">
        <v>223</v>
      </c>
      <c r="BF1205" s="6" t="e">
        <f t="shared" si="54"/>
        <v>#NUM!</v>
      </c>
      <c r="BG1205" t="e">
        <f t="shared" si="55"/>
        <v>#NUM!</v>
      </c>
      <c r="BH1205" t="e">
        <f t="shared" si="56"/>
        <v>#NUM!</v>
      </c>
      <c r="BI1205" t="e">
        <f>VLOOKUP(H1205,Sheet2!$A$1:$B$270,2,FALSE)</f>
        <v>#N/A</v>
      </c>
    </row>
    <row r="1206" spans="1:61">
      <c r="A1206">
        <v>1205</v>
      </c>
      <c r="B1206">
        <v>1002516095</v>
      </c>
      <c r="C1206">
        <v>3</v>
      </c>
      <c r="D1206" t="s">
        <v>38</v>
      </c>
      <c r="E1206">
        <v>5</v>
      </c>
      <c r="F1206" t="s">
        <v>92</v>
      </c>
      <c r="G1206" t="s">
        <v>92</v>
      </c>
      <c r="H1206" t="s">
        <v>484</v>
      </c>
      <c r="I1206" t="s">
        <v>213</v>
      </c>
      <c r="J1206" t="s">
        <v>214</v>
      </c>
      <c r="K1206" t="s">
        <v>149</v>
      </c>
      <c r="L1206" t="s">
        <v>215</v>
      </c>
      <c r="M1206" t="s">
        <v>225</v>
      </c>
      <c r="N1206" t="s">
        <v>216</v>
      </c>
      <c r="O1206" s="57">
        <v>46242.645104166666</v>
      </c>
      <c r="P1206" s="57">
        <v>46244.338171296295</v>
      </c>
      <c r="Q1206">
        <v>69361565</v>
      </c>
      <c r="S1206">
        <v>152632209838</v>
      </c>
      <c r="T1206" t="s">
        <v>6112</v>
      </c>
      <c r="U1206" t="s">
        <v>6113</v>
      </c>
      <c r="V1206" t="s">
        <v>6114</v>
      </c>
      <c r="Z1206">
        <v>111.620149</v>
      </c>
      <c r="AA1206">
        <v>-7.5787680000000002</v>
      </c>
      <c r="AB1206" t="s">
        <v>6115</v>
      </c>
      <c r="AC1206" t="s">
        <v>237</v>
      </c>
      <c r="AL1206" t="s">
        <v>218</v>
      </c>
      <c r="AM1206" t="s">
        <v>4542</v>
      </c>
      <c r="AN1206" t="s">
        <v>6</v>
      </c>
      <c r="AO1206" s="57">
        <v>46242.652824074074</v>
      </c>
      <c r="AP1206" s="57">
        <v>46244.333333333336</v>
      </c>
      <c r="AR1206" t="s">
        <v>18</v>
      </c>
      <c r="AS1206" t="s">
        <v>604</v>
      </c>
      <c r="AT1206" t="s">
        <v>231</v>
      </c>
      <c r="AV1206" t="s">
        <v>227</v>
      </c>
      <c r="AW1206" t="s">
        <v>1056</v>
      </c>
      <c r="AX1206" t="s">
        <v>223</v>
      </c>
      <c r="BA1206" s="57">
        <v>46244.333333333336</v>
      </c>
      <c r="BB1206" t="s">
        <v>4542</v>
      </c>
      <c r="BF1206" s="6" t="e">
        <f t="shared" si="54"/>
        <v>#NUM!</v>
      </c>
      <c r="BG1206" t="e">
        <f t="shared" si="55"/>
        <v>#NUM!</v>
      </c>
      <c r="BH1206" t="e">
        <f t="shared" si="56"/>
        <v>#NUM!</v>
      </c>
      <c r="BI1206" t="str">
        <f>VLOOKUP(H1206,Sheet2!$A$1:$B$270,2,FALSE)</f>
        <v>MADIUN</v>
      </c>
    </row>
    <row r="1207" spans="1:61">
      <c r="A1207">
        <v>1206</v>
      </c>
      <c r="B1207">
        <v>1002517877</v>
      </c>
      <c r="C1207">
        <v>3</v>
      </c>
      <c r="D1207" t="s">
        <v>55</v>
      </c>
      <c r="E1207">
        <v>5</v>
      </c>
      <c r="F1207" t="s">
        <v>228</v>
      </c>
      <c r="G1207" t="s">
        <v>121</v>
      </c>
      <c r="H1207" t="s">
        <v>456</v>
      </c>
      <c r="I1207" t="s">
        <v>213</v>
      </c>
      <c r="J1207" t="s">
        <v>214</v>
      </c>
      <c r="K1207" t="s">
        <v>149</v>
      </c>
      <c r="M1207" t="s">
        <v>279</v>
      </c>
      <c r="N1207" t="s">
        <v>216</v>
      </c>
      <c r="O1207" s="57">
        <v>46244.581203703703</v>
      </c>
      <c r="P1207" s="57">
        <v>46244.784768518519</v>
      </c>
      <c r="Q1207">
        <v>69361506</v>
      </c>
      <c r="S1207">
        <v>152436204683</v>
      </c>
      <c r="T1207" t="s">
        <v>1691</v>
      </c>
      <c r="U1207" t="s">
        <v>7017</v>
      </c>
      <c r="V1207" t="s">
        <v>7018</v>
      </c>
      <c r="Z1207">
        <v>112.72676914</v>
      </c>
      <c r="AA1207">
        <v>-7.1258755999999996</v>
      </c>
      <c r="AB1207" t="s">
        <v>5495</v>
      </c>
      <c r="AC1207" t="s">
        <v>230</v>
      </c>
      <c r="AL1207" t="s">
        <v>218</v>
      </c>
      <c r="AM1207" t="s">
        <v>7019</v>
      </c>
      <c r="AN1207" t="s">
        <v>6</v>
      </c>
      <c r="AO1207" s="57">
        <v>46303.590266203704</v>
      </c>
      <c r="AQ1207" t="s">
        <v>249</v>
      </c>
      <c r="AR1207" t="s">
        <v>280</v>
      </c>
      <c r="AS1207" t="s">
        <v>220</v>
      </c>
      <c r="AT1207" t="s">
        <v>231</v>
      </c>
      <c r="AV1207" t="s">
        <v>7020</v>
      </c>
      <c r="AW1207" t="s">
        <v>568</v>
      </c>
      <c r="AX1207" t="s">
        <v>223</v>
      </c>
      <c r="BA1207" s="57">
        <v>46244.291666666664</v>
      </c>
      <c r="BB1207" t="s">
        <v>7019</v>
      </c>
      <c r="BF1207" s="6" t="e">
        <f t="shared" si="54"/>
        <v>#NUM!</v>
      </c>
      <c r="BG1207" t="e">
        <f t="shared" si="55"/>
        <v>#NUM!</v>
      </c>
      <c r="BH1207" t="e">
        <f t="shared" si="56"/>
        <v>#NUM!</v>
      </c>
      <c r="BI1207" t="str">
        <f>VLOOKUP(H1207,Sheet2!$A$1:$B$270,2,FALSE)</f>
        <v>MADURA</v>
      </c>
    </row>
    <row r="1208" spans="1:61">
      <c r="A1208">
        <v>1207</v>
      </c>
      <c r="B1208">
        <v>1002516125</v>
      </c>
      <c r="C1208">
        <v>3</v>
      </c>
      <c r="D1208" t="s">
        <v>55</v>
      </c>
      <c r="E1208">
        <v>5</v>
      </c>
      <c r="F1208" t="s">
        <v>315</v>
      </c>
      <c r="G1208" t="s">
        <v>126</v>
      </c>
      <c r="H1208" t="s">
        <v>365</v>
      </c>
      <c r="I1208" t="s">
        <v>213</v>
      </c>
      <c r="J1208" t="s">
        <v>214</v>
      </c>
      <c r="K1208" t="s">
        <v>149</v>
      </c>
      <c r="L1208" t="s">
        <v>215</v>
      </c>
      <c r="M1208" t="s">
        <v>596</v>
      </c>
      <c r="N1208" t="s">
        <v>216</v>
      </c>
      <c r="O1208" s="57">
        <v>46242.665937500002</v>
      </c>
      <c r="P1208" s="57">
        <v>46243.600023148145</v>
      </c>
      <c r="Q1208">
        <v>69361580</v>
      </c>
      <c r="S1208">
        <v>152310255671</v>
      </c>
      <c r="T1208" t="s">
        <v>6116</v>
      </c>
      <c r="U1208" t="s">
        <v>6117</v>
      </c>
      <c r="V1208" t="s">
        <v>6118</v>
      </c>
      <c r="Z1208">
        <v>112.81386910000001</v>
      </c>
      <c r="AA1208">
        <v>-7.3370407999999996</v>
      </c>
      <c r="AB1208" t="s">
        <v>6119</v>
      </c>
      <c r="AC1208" t="s">
        <v>217</v>
      </c>
      <c r="AL1208" t="s">
        <v>218</v>
      </c>
      <c r="AM1208" t="s">
        <v>4994</v>
      </c>
      <c r="AN1208" t="s">
        <v>6</v>
      </c>
      <c r="AO1208" s="57">
        <v>46242.673530092594</v>
      </c>
      <c r="AP1208" s="57">
        <v>46243.541666666664</v>
      </c>
      <c r="AR1208" t="s">
        <v>14</v>
      </c>
      <c r="AS1208" t="s">
        <v>670</v>
      </c>
      <c r="AT1208" t="s">
        <v>231</v>
      </c>
      <c r="AV1208" t="s">
        <v>597</v>
      </c>
      <c r="AW1208" t="s">
        <v>1061</v>
      </c>
      <c r="AX1208" t="s">
        <v>223</v>
      </c>
      <c r="BA1208" s="57">
        <v>46243.541666666664</v>
      </c>
      <c r="BB1208" t="s">
        <v>4994</v>
      </c>
      <c r="BF1208" s="6" t="e">
        <f t="shared" si="54"/>
        <v>#NUM!</v>
      </c>
      <c r="BG1208" t="e">
        <f t="shared" si="55"/>
        <v>#NUM!</v>
      </c>
      <c r="BH1208" t="e">
        <f t="shared" si="56"/>
        <v>#NUM!</v>
      </c>
      <c r="BI1208" t="str">
        <f>VLOOKUP(H1208,Sheet2!$A$1:$B$270,2,FALSE)</f>
        <v>SURABAYA SELATAN</v>
      </c>
    </row>
    <row r="1209" spans="1:61">
      <c r="A1209">
        <v>1208</v>
      </c>
      <c r="B1209">
        <v>1002510620</v>
      </c>
      <c r="C1209">
        <v>3</v>
      </c>
      <c r="D1209" t="s">
        <v>49</v>
      </c>
      <c r="E1209">
        <v>4</v>
      </c>
      <c r="F1209" t="s">
        <v>247</v>
      </c>
      <c r="G1209" t="s">
        <v>248</v>
      </c>
      <c r="H1209" t="s">
        <v>651</v>
      </c>
      <c r="I1209" t="s">
        <v>213</v>
      </c>
      <c r="J1209" t="s">
        <v>214</v>
      </c>
      <c r="K1209" t="s">
        <v>149</v>
      </c>
      <c r="L1209" t="s">
        <v>215</v>
      </c>
      <c r="M1209" t="s">
        <v>76</v>
      </c>
      <c r="N1209" t="s">
        <v>216</v>
      </c>
      <c r="O1209" s="57">
        <v>46239.572187500002</v>
      </c>
      <c r="P1209" s="57">
        <v>46240.483946759261</v>
      </c>
      <c r="Q1209">
        <v>69359209</v>
      </c>
      <c r="S1209">
        <v>141423136601</v>
      </c>
      <c r="T1209" t="s">
        <v>4185</v>
      </c>
      <c r="U1209" t="s">
        <v>4186</v>
      </c>
      <c r="V1209" t="s">
        <v>4187</v>
      </c>
      <c r="Z1209">
        <v>110.44011812657099</v>
      </c>
      <c r="AA1209">
        <v>-7.0669009856319303</v>
      </c>
      <c r="AB1209" t="s">
        <v>4188</v>
      </c>
      <c r="AC1209" t="s">
        <v>217</v>
      </c>
      <c r="AL1209" t="s">
        <v>218</v>
      </c>
      <c r="AM1209" t="s">
        <v>2208</v>
      </c>
      <c r="AN1209" t="s">
        <v>6</v>
      </c>
      <c r="AO1209" s="57">
        <v>46150.579699074071</v>
      </c>
      <c r="AP1209" s="57">
        <v>46240.541666666664</v>
      </c>
      <c r="AR1209" t="s">
        <v>219</v>
      </c>
      <c r="AS1209" t="s">
        <v>220</v>
      </c>
      <c r="AT1209" t="s">
        <v>231</v>
      </c>
      <c r="AU1209">
        <v>20260806</v>
      </c>
      <c r="AV1209" t="s">
        <v>222</v>
      </c>
      <c r="AW1209" t="s">
        <v>1056</v>
      </c>
      <c r="AX1209" t="s">
        <v>223</v>
      </c>
      <c r="BA1209" s="57">
        <v>46240.541666666664</v>
      </c>
      <c r="BB1209" t="s">
        <v>2208</v>
      </c>
      <c r="BC1209">
        <v>2026</v>
      </c>
      <c r="BD1209">
        <v>8</v>
      </c>
      <c r="BE1209">
        <v>6</v>
      </c>
      <c r="BF1209" s="6">
        <f t="shared" si="54"/>
        <v>46240</v>
      </c>
      <c r="BG1209">
        <f t="shared" si="55"/>
        <v>-0.54166666666424135</v>
      </c>
      <c r="BH1209" t="str">
        <f t="shared" si="56"/>
        <v>COMPLY</v>
      </c>
      <c r="BI1209" t="e">
        <f>VLOOKUP(H1209,Sheet2!$A$1:$B$270,2,FALSE)</f>
        <v>#N/A</v>
      </c>
    </row>
    <row r="1210" spans="1:61">
      <c r="A1210">
        <v>1209</v>
      </c>
      <c r="B1210">
        <v>1002512917</v>
      </c>
      <c r="C1210">
        <v>3</v>
      </c>
      <c r="D1210" t="s">
        <v>59</v>
      </c>
      <c r="E1210">
        <v>4</v>
      </c>
      <c r="F1210" t="s">
        <v>243</v>
      </c>
      <c r="G1210" t="s">
        <v>921</v>
      </c>
      <c r="H1210" t="s">
        <v>946</v>
      </c>
      <c r="I1210" t="s">
        <v>213</v>
      </c>
      <c r="J1210" t="s">
        <v>214</v>
      </c>
      <c r="K1210" t="s">
        <v>149</v>
      </c>
      <c r="L1210" t="s">
        <v>215</v>
      </c>
      <c r="M1210" t="s">
        <v>279</v>
      </c>
      <c r="N1210" t="s">
        <v>216</v>
      </c>
      <c r="O1210" s="57">
        <v>46240.647187499999</v>
      </c>
      <c r="P1210" s="57">
        <v>46244.388796296298</v>
      </c>
      <c r="Q1210">
        <v>69360154</v>
      </c>
      <c r="S1210">
        <v>141146114805</v>
      </c>
      <c r="T1210" t="s">
        <v>4189</v>
      </c>
      <c r="U1210" t="s">
        <v>4190</v>
      </c>
      <c r="V1210" t="s">
        <v>4191</v>
      </c>
      <c r="Z1210">
        <v>110.285534</v>
      </c>
      <c r="AA1210">
        <v>-7.5739229999999997</v>
      </c>
      <c r="AB1210" t="s">
        <v>4192</v>
      </c>
      <c r="AC1210" t="s">
        <v>237</v>
      </c>
      <c r="AL1210" t="s">
        <v>218</v>
      </c>
      <c r="AM1210" t="s">
        <v>4193</v>
      </c>
      <c r="AN1210" t="s">
        <v>6</v>
      </c>
      <c r="AO1210" s="57">
        <v>46181.652824074074</v>
      </c>
      <c r="AP1210" s="57">
        <v>46244.333333333336</v>
      </c>
      <c r="AQ1210" t="s">
        <v>570</v>
      </c>
      <c r="AR1210" t="s">
        <v>280</v>
      </c>
      <c r="AS1210" t="s">
        <v>921</v>
      </c>
      <c r="AT1210" t="s">
        <v>231</v>
      </c>
      <c r="AV1210" t="s">
        <v>7021</v>
      </c>
      <c r="AW1210" t="s">
        <v>1068</v>
      </c>
      <c r="AX1210" t="s">
        <v>223</v>
      </c>
      <c r="BA1210" s="57">
        <v>46244.333333333336</v>
      </c>
      <c r="BB1210" t="s">
        <v>4193</v>
      </c>
      <c r="BF1210" s="6" t="e">
        <f t="shared" si="54"/>
        <v>#NUM!</v>
      </c>
      <c r="BG1210" t="e">
        <f t="shared" si="55"/>
        <v>#NUM!</v>
      </c>
      <c r="BH1210" t="e">
        <f t="shared" si="56"/>
        <v>#NUM!</v>
      </c>
      <c r="BI1210" t="e">
        <f>VLOOKUP(H1210,Sheet2!$A$1:$B$270,2,FALSE)</f>
        <v>#N/A</v>
      </c>
    </row>
    <row r="1211" spans="1:61">
      <c r="A1211">
        <v>1210</v>
      </c>
      <c r="B1211">
        <v>1002514524</v>
      </c>
      <c r="C1211">
        <v>3</v>
      </c>
      <c r="D1211" t="s">
        <v>42</v>
      </c>
      <c r="E1211">
        <v>5</v>
      </c>
      <c r="F1211" t="s">
        <v>102</v>
      </c>
      <c r="G1211" t="s">
        <v>99</v>
      </c>
      <c r="H1211" t="s">
        <v>462</v>
      </c>
      <c r="I1211" t="s">
        <v>213</v>
      </c>
      <c r="J1211" t="s">
        <v>214</v>
      </c>
      <c r="K1211" t="s">
        <v>149</v>
      </c>
      <c r="L1211" t="s">
        <v>620</v>
      </c>
      <c r="M1211" t="s">
        <v>76</v>
      </c>
      <c r="N1211" t="s">
        <v>216</v>
      </c>
      <c r="O1211" s="57">
        <v>46241.540925925925</v>
      </c>
      <c r="P1211" s="57">
        <v>46243.803356481483</v>
      </c>
      <c r="Q1211">
        <v>69360745</v>
      </c>
      <c r="R1211">
        <v>3332818006</v>
      </c>
      <c r="S1211">
        <v>152518202025</v>
      </c>
      <c r="T1211" t="s">
        <v>6120</v>
      </c>
      <c r="U1211" t="s">
        <v>6121</v>
      </c>
      <c r="V1211" t="s">
        <v>6122</v>
      </c>
      <c r="Z1211">
        <v>114.3926565</v>
      </c>
      <c r="AA1211">
        <v>-7.9415131999999904</v>
      </c>
      <c r="AB1211" t="s">
        <v>6123</v>
      </c>
      <c r="AC1211" t="s">
        <v>217</v>
      </c>
      <c r="AL1211" t="s">
        <v>218</v>
      </c>
      <c r="AM1211" t="s">
        <v>4924</v>
      </c>
      <c r="AN1211" t="s">
        <v>6</v>
      </c>
      <c r="AO1211" s="57">
        <v>46211.548773148148</v>
      </c>
      <c r="AP1211" s="57">
        <v>46242.541666666664</v>
      </c>
      <c r="AR1211" t="s">
        <v>219</v>
      </c>
      <c r="AS1211" t="s">
        <v>99</v>
      </c>
      <c r="AT1211" t="s">
        <v>231</v>
      </c>
      <c r="AU1211">
        <v>20260809</v>
      </c>
      <c r="AV1211" t="s">
        <v>222</v>
      </c>
      <c r="AW1211" t="s">
        <v>3468</v>
      </c>
      <c r="AX1211" t="s">
        <v>223</v>
      </c>
      <c r="BA1211" s="57">
        <v>46242.541666666664</v>
      </c>
      <c r="BB1211" t="s">
        <v>4924</v>
      </c>
      <c r="BC1211">
        <v>2026</v>
      </c>
      <c r="BD1211">
        <v>8</v>
      </c>
      <c r="BE1211">
        <v>9</v>
      </c>
      <c r="BF1211" s="6">
        <f t="shared" si="54"/>
        <v>46243</v>
      </c>
      <c r="BG1211">
        <f t="shared" si="55"/>
        <v>0.45833333333575865</v>
      </c>
      <c r="BH1211" t="str">
        <f t="shared" si="56"/>
        <v>COMPLY</v>
      </c>
      <c r="BI1211" t="str">
        <f>VLOOKUP(H1211,Sheet2!$A$1:$B$270,2,FALSE)</f>
        <v>BANYUWANGI</v>
      </c>
    </row>
    <row r="1212" spans="1:61">
      <c r="A1212">
        <v>1211</v>
      </c>
      <c r="B1212">
        <v>1002509609</v>
      </c>
      <c r="C1212">
        <v>3</v>
      </c>
      <c r="D1212" t="s">
        <v>59</v>
      </c>
      <c r="E1212">
        <v>4</v>
      </c>
      <c r="F1212" t="s">
        <v>243</v>
      </c>
      <c r="G1212" t="s">
        <v>262</v>
      </c>
      <c r="H1212" t="s">
        <v>263</v>
      </c>
      <c r="I1212" t="s">
        <v>213</v>
      </c>
      <c r="J1212" t="s">
        <v>214</v>
      </c>
      <c r="K1212" t="s">
        <v>149</v>
      </c>
      <c r="L1212" t="s">
        <v>215</v>
      </c>
      <c r="M1212" t="s">
        <v>76</v>
      </c>
      <c r="N1212" t="s">
        <v>216</v>
      </c>
      <c r="O1212" s="57">
        <v>46239.363854166666</v>
      </c>
      <c r="P1212" s="57">
        <v>46239.562094907407</v>
      </c>
      <c r="Q1212">
        <v>69358758</v>
      </c>
      <c r="S1212">
        <v>141373127392</v>
      </c>
      <c r="T1212" t="s">
        <v>4194</v>
      </c>
      <c r="U1212" t="s">
        <v>4195</v>
      </c>
      <c r="V1212" t="s">
        <v>4196</v>
      </c>
      <c r="Z1212">
        <v>109.9509</v>
      </c>
      <c r="AA1212">
        <v>-7.4011448999999896</v>
      </c>
      <c r="AB1212" t="s">
        <v>4197</v>
      </c>
      <c r="AC1212" t="s">
        <v>237</v>
      </c>
      <c r="AL1212" t="s">
        <v>218</v>
      </c>
      <c r="AM1212" t="s">
        <v>4198</v>
      </c>
      <c r="AN1212" t="s">
        <v>6</v>
      </c>
      <c r="AO1212" s="57">
        <v>46150.371412037035</v>
      </c>
      <c r="AP1212" s="57">
        <v>46240.541666666664</v>
      </c>
      <c r="AR1212" t="s">
        <v>219</v>
      </c>
      <c r="AS1212" t="s">
        <v>220</v>
      </c>
      <c r="AT1212" t="s">
        <v>231</v>
      </c>
      <c r="AU1212">
        <v>20260805</v>
      </c>
      <c r="AV1212" t="s">
        <v>222</v>
      </c>
      <c r="AW1212" t="s">
        <v>1056</v>
      </c>
      <c r="AX1212" t="s">
        <v>223</v>
      </c>
      <c r="BA1212" s="57">
        <v>46240.541666666664</v>
      </c>
      <c r="BB1212" t="s">
        <v>4198</v>
      </c>
      <c r="BC1212">
        <v>2026</v>
      </c>
      <c r="BD1212">
        <v>8</v>
      </c>
      <c r="BE1212">
        <v>5</v>
      </c>
      <c r="BF1212" s="6">
        <f t="shared" si="54"/>
        <v>46239</v>
      </c>
      <c r="BG1212">
        <f t="shared" si="55"/>
        <v>-1.5416666666642413</v>
      </c>
      <c r="BH1212" t="str">
        <f t="shared" si="56"/>
        <v>COMPLY</v>
      </c>
      <c r="BI1212" t="e">
        <f>VLOOKUP(H1212,Sheet2!$A$1:$B$270,2,FALSE)</f>
        <v>#N/A</v>
      </c>
    </row>
    <row r="1213" spans="1:61">
      <c r="A1213">
        <v>1212</v>
      </c>
      <c r="B1213">
        <v>1002506069</v>
      </c>
      <c r="C1213">
        <v>3</v>
      </c>
      <c r="D1213" t="s">
        <v>49</v>
      </c>
      <c r="E1213">
        <v>4</v>
      </c>
      <c r="F1213" t="s">
        <v>247</v>
      </c>
      <c r="G1213" t="s">
        <v>248</v>
      </c>
      <c r="H1213" t="s">
        <v>700</v>
      </c>
      <c r="I1213" t="s">
        <v>213</v>
      </c>
      <c r="J1213" t="s">
        <v>214</v>
      </c>
      <c r="K1213" t="s">
        <v>149</v>
      </c>
      <c r="L1213" t="s">
        <v>215</v>
      </c>
      <c r="M1213" t="s">
        <v>582</v>
      </c>
      <c r="N1213" t="s">
        <v>216</v>
      </c>
      <c r="O1213" s="57">
        <v>46237.553425925929</v>
      </c>
      <c r="P1213" s="57">
        <v>46239.659189814818</v>
      </c>
      <c r="Q1213">
        <v>69357504</v>
      </c>
      <c r="S1213">
        <v>141408117782</v>
      </c>
      <c r="T1213" t="s">
        <v>4136</v>
      </c>
      <c r="U1213" t="s">
        <v>4199</v>
      </c>
      <c r="V1213" t="s">
        <v>4200</v>
      </c>
      <c r="Z1213">
        <v>110.428989976644</v>
      </c>
      <c r="AA1213">
        <v>-6.9894890961456202</v>
      </c>
      <c r="AB1213" t="s">
        <v>4139</v>
      </c>
      <c r="AC1213" t="s">
        <v>217</v>
      </c>
      <c r="AL1213" t="s">
        <v>218</v>
      </c>
      <c r="AM1213" t="s">
        <v>4201</v>
      </c>
      <c r="AN1213" t="s">
        <v>6</v>
      </c>
      <c r="AO1213" s="57">
        <v>46089.559490740743</v>
      </c>
      <c r="AP1213" s="57">
        <v>46238.541666666664</v>
      </c>
      <c r="AQ1213" t="s">
        <v>570</v>
      </c>
      <c r="AR1213" t="s">
        <v>14</v>
      </c>
      <c r="AS1213" t="s">
        <v>220</v>
      </c>
      <c r="AT1213" t="s">
        <v>231</v>
      </c>
      <c r="AV1213" t="s">
        <v>4202</v>
      </c>
      <c r="AW1213" t="s">
        <v>1060</v>
      </c>
      <c r="AX1213" t="s">
        <v>223</v>
      </c>
      <c r="BA1213" s="57">
        <v>46238.541666666664</v>
      </c>
      <c r="BB1213" t="s">
        <v>4201</v>
      </c>
      <c r="BF1213" s="6" t="e">
        <f t="shared" si="54"/>
        <v>#NUM!</v>
      </c>
      <c r="BG1213" t="e">
        <f t="shared" si="55"/>
        <v>#NUM!</v>
      </c>
      <c r="BH1213" t="e">
        <f t="shared" si="56"/>
        <v>#NUM!</v>
      </c>
      <c r="BI1213" t="e">
        <f>VLOOKUP(H1213,Sheet2!$A$1:$B$270,2,FALSE)</f>
        <v>#N/A</v>
      </c>
    </row>
    <row r="1214" spans="1:61">
      <c r="A1214">
        <v>1213</v>
      </c>
      <c r="B1214">
        <v>1002515853</v>
      </c>
      <c r="C1214">
        <v>3</v>
      </c>
      <c r="D1214" t="s">
        <v>34</v>
      </c>
      <c r="E1214">
        <v>5</v>
      </c>
      <c r="F1214" t="s">
        <v>595</v>
      </c>
      <c r="G1214" t="s">
        <v>81</v>
      </c>
      <c r="H1214" t="s">
        <v>324</v>
      </c>
      <c r="I1214" t="s">
        <v>213</v>
      </c>
      <c r="J1214" t="s">
        <v>214</v>
      </c>
      <c r="K1214" t="s">
        <v>149</v>
      </c>
      <c r="M1214" t="s">
        <v>236</v>
      </c>
      <c r="N1214" t="s">
        <v>216</v>
      </c>
      <c r="O1214" s="57">
        <v>46242.508657407408</v>
      </c>
      <c r="P1214" s="57">
        <v>46244.53806712963</v>
      </c>
      <c r="Q1214">
        <v>69361394</v>
      </c>
      <c r="S1214">
        <v>172415797892</v>
      </c>
      <c r="T1214" t="s">
        <v>4668</v>
      </c>
      <c r="U1214" t="s">
        <v>6124</v>
      </c>
      <c r="Z1214">
        <v>115.1381749</v>
      </c>
      <c r="AA1214">
        <v>-8.8239608999999994</v>
      </c>
      <c r="AB1214" t="s">
        <v>6125</v>
      </c>
      <c r="AC1214" t="s">
        <v>230</v>
      </c>
      <c r="AO1214" s="57">
        <v>46242.517638888887</v>
      </c>
      <c r="AR1214" t="s">
        <v>314</v>
      </c>
      <c r="AS1214" t="s">
        <v>652</v>
      </c>
      <c r="AT1214" t="s">
        <v>231</v>
      </c>
      <c r="AV1214" t="s">
        <v>7022</v>
      </c>
      <c r="AW1214" t="s">
        <v>566</v>
      </c>
      <c r="AX1214" t="s">
        <v>223</v>
      </c>
      <c r="BF1214" s="6" t="e">
        <f t="shared" si="54"/>
        <v>#NUM!</v>
      </c>
      <c r="BG1214" t="e">
        <f t="shared" si="55"/>
        <v>#NUM!</v>
      </c>
      <c r="BH1214" t="e">
        <f t="shared" si="56"/>
        <v>#NUM!</v>
      </c>
      <c r="BI1214" t="str">
        <f>VLOOKUP(H1214,Sheet2!$A$1:$B$270,2,FALSE)</f>
        <v>JIMBARAN</v>
      </c>
    </row>
    <row r="1215" spans="1:61">
      <c r="A1215">
        <v>1214</v>
      </c>
      <c r="B1215">
        <v>1002505732</v>
      </c>
      <c r="C1215">
        <v>3</v>
      </c>
      <c r="D1215" t="s">
        <v>34</v>
      </c>
      <c r="E1215">
        <v>5</v>
      </c>
      <c r="F1215" t="s">
        <v>595</v>
      </c>
      <c r="G1215" t="s">
        <v>83</v>
      </c>
      <c r="H1215" t="s">
        <v>327</v>
      </c>
      <c r="I1215" t="s">
        <v>213</v>
      </c>
      <c r="J1215" t="s">
        <v>214</v>
      </c>
      <c r="K1215" t="s">
        <v>149</v>
      </c>
      <c r="L1215" t="s">
        <v>215</v>
      </c>
      <c r="M1215" t="s">
        <v>582</v>
      </c>
      <c r="N1215" t="s">
        <v>216</v>
      </c>
      <c r="O1215" s="57">
        <v>46237.427037037036</v>
      </c>
      <c r="P1215" s="57">
        <v>46239.570231481484</v>
      </c>
      <c r="Q1215">
        <v>69357309</v>
      </c>
      <c r="S1215">
        <v>172401793343</v>
      </c>
      <c r="T1215" t="s">
        <v>3982</v>
      </c>
      <c r="U1215" t="s">
        <v>4203</v>
      </c>
      <c r="V1215" t="s">
        <v>4204</v>
      </c>
      <c r="Z1215">
        <v>115.2388043</v>
      </c>
      <c r="AA1215">
        <v>-8.6736056999999995</v>
      </c>
      <c r="AB1215" t="s">
        <v>3985</v>
      </c>
      <c r="AC1215" t="s">
        <v>237</v>
      </c>
      <c r="AL1215" t="s">
        <v>218</v>
      </c>
      <c r="AM1215" t="s">
        <v>4205</v>
      </c>
      <c r="AN1215" t="s">
        <v>6</v>
      </c>
      <c r="AO1215" s="57">
        <v>46089.444699074076</v>
      </c>
      <c r="AP1215" s="57">
        <v>46238.333333333336</v>
      </c>
      <c r="AQ1215" t="s">
        <v>249</v>
      </c>
      <c r="AR1215" t="s">
        <v>14</v>
      </c>
      <c r="AS1215" t="s">
        <v>627</v>
      </c>
      <c r="AT1215" t="s">
        <v>231</v>
      </c>
      <c r="AV1215" t="s">
        <v>4206</v>
      </c>
      <c r="AW1215" t="s">
        <v>238</v>
      </c>
      <c r="AX1215" t="s">
        <v>223</v>
      </c>
      <c r="BA1215" s="57">
        <v>46238.333333333336</v>
      </c>
      <c r="BB1215" t="s">
        <v>4205</v>
      </c>
      <c r="BF1215" s="6" t="e">
        <f t="shared" si="54"/>
        <v>#NUM!</v>
      </c>
      <c r="BG1215" t="e">
        <f t="shared" si="55"/>
        <v>#NUM!</v>
      </c>
      <c r="BH1215" t="e">
        <f t="shared" si="56"/>
        <v>#NUM!</v>
      </c>
      <c r="BI1215" t="str">
        <f>VLOOKUP(H1215,Sheet2!$A$1:$B$270,2,FALSE)</f>
        <v>SANUR</v>
      </c>
    </row>
    <row r="1216" spans="1:61">
      <c r="A1216">
        <v>1215</v>
      </c>
      <c r="B1216">
        <v>1002504694</v>
      </c>
      <c r="C1216">
        <v>3</v>
      </c>
      <c r="D1216" t="s">
        <v>45</v>
      </c>
      <c r="E1216">
        <v>5</v>
      </c>
      <c r="F1216" t="s">
        <v>211</v>
      </c>
      <c r="G1216" t="s">
        <v>115</v>
      </c>
      <c r="H1216" t="s">
        <v>281</v>
      </c>
      <c r="I1216" t="s">
        <v>213</v>
      </c>
      <c r="J1216" t="s">
        <v>214</v>
      </c>
      <c r="K1216" t="s">
        <v>149</v>
      </c>
      <c r="M1216" t="s">
        <v>76</v>
      </c>
      <c r="N1216" t="s">
        <v>216</v>
      </c>
      <c r="O1216" s="57">
        <v>46235.633229166669</v>
      </c>
      <c r="P1216" s="57">
        <v>46235.678113425929</v>
      </c>
      <c r="Q1216">
        <v>69355251</v>
      </c>
      <c r="S1216">
        <v>172603791293</v>
      </c>
      <c r="T1216" t="s">
        <v>1235</v>
      </c>
      <c r="U1216" t="s">
        <v>1331</v>
      </c>
      <c r="V1216" t="s">
        <v>4207</v>
      </c>
      <c r="Z1216">
        <v>116.35271</v>
      </c>
      <c r="AA1216">
        <v>-8.7611399839999997</v>
      </c>
      <c r="AB1216" t="s">
        <v>1236</v>
      </c>
      <c r="AC1216" t="s">
        <v>217</v>
      </c>
      <c r="AL1216" t="s">
        <v>218</v>
      </c>
      <c r="AM1216" t="s">
        <v>4208</v>
      </c>
      <c r="AN1216" t="s">
        <v>6</v>
      </c>
      <c r="AO1216" s="57">
        <v>46030.642418981479</v>
      </c>
      <c r="AR1216" t="s">
        <v>219</v>
      </c>
      <c r="AS1216" t="s">
        <v>588</v>
      </c>
      <c r="AT1216" t="s">
        <v>231</v>
      </c>
      <c r="AU1216">
        <v>20260801</v>
      </c>
      <c r="AV1216" t="s">
        <v>222</v>
      </c>
      <c r="AW1216" t="s">
        <v>566</v>
      </c>
      <c r="AX1216" t="s">
        <v>223</v>
      </c>
      <c r="BA1216" s="57">
        <v>46235.291666666664</v>
      </c>
      <c r="BB1216" t="s">
        <v>4208</v>
      </c>
      <c r="BC1216">
        <v>2026</v>
      </c>
      <c r="BD1216">
        <v>8</v>
      </c>
      <c r="BE1216">
        <v>1</v>
      </c>
      <c r="BF1216" s="6">
        <f t="shared" si="54"/>
        <v>46235</v>
      </c>
      <c r="BG1216">
        <f t="shared" si="55"/>
        <v>-0.29166666666424135</v>
      </c>
      <c r="BH1216" t="str">
        <f t="shared" si="56"/>
        <v>COMPLY</v>
      </c>
      <c r="BI1216" t="str">
        <f>VLOOKUP(H1216,Sheet2!$A$1:$B$270,2,FALSE)</f>
        <v>SELONG</v>
      </c>
    </row>
    <row r="1217" spans="1:61">
      <c r="A1217">
        <v>1216</v>
      </c>
      <c r="B1217">
        <v>1002515754</v>
      </c>
      <c r="C1217">
        <v>3</v>
      </c>
      <c r="D1217" t="s">
        <v>49</v>
      </c>
      <c r="E1217">
        <v>4</v>
      </c>
      <c r="F1217" t="s">
        <v>253</v>
      </c>
      <c r="G1217" t="s">
        <v>969</v>
      </c>
      <c r="H1217" t="s">
        <v>970</v>
      </c>
      <c r="I1217" t="s">
        <v>213</v>
      </c>
      <c r="J1217" t="s">
        <v>214</v>
      </c>
      <c r="K1217" t="s">
        <v>149</v>
      </c>
      <c r="M1217" t="s">
        <v>76</v>
      </c>
      <c r="N1217" t="s">
        <v>216</v>
      </c>
      <c r="O1217" s="57">
        <v>46242.449490740742</v>
      </c>
      <c r="P1217" s="57">
        <v>46242.518703703703</v>
      </c>
      <c r="Q1217">
        <v>69359906</v>
      </c>
      <c r="S1217">
        <v>142212126684</v>
      </c>
      <c r="T1217" t="s">
        <v>1345</v>
      </c>
      <c r="U1217" t="s">
        <v>6126</v>
      </c>
      <c r="V1217" t="s">
        <v>6127</v>
      </c>
      <c r="Z1217">
        <v>109.187371</v>
      </c>
      <c r="AA1217">
        <v>-6.8732620000000004</v>
      </c>
      <c r="AB1217" t="s">
        <v>1348</v>
      </c>
      <c r="AC1217" t="s">
        <v>292</v>
      </c>
      <c r="AL1217" t="s">
        <v>218</v>
      </c>
      <c r="AM1217" t="s">
        <v>6128</v>
      </c>
      <c r="AN1217" t="s">
        <v>6</v>
      </c>
      <c r="AO1217" s="57">
        <v>46242.454826388886</v>
      </c>
      <c r="AR1217" t="s">
        <v>219</v>
      </c>
      <c r="AS1217" t="s">
        <v>220</v>
      </c>
      <c r="AT1217" t="s">
        <v>231</v>
      </c>
      <c r="AU1217">
        <v>20260808</v>
      </c>
      <c r="AV1217" t="s">
        <v>222</v>
      </c>
      <c r="AW1217" t="s">
        <v>567</v>
      </c>
      <c r="AX1217" t="s">
        <v>223</v>
      </c>
      <c r="BA1217" s="57">
        <v>46242.291666666664</v>
      </c>
      <c r="BB1217" t="s">
        <v>6128</v>
      </c>
      <c r="BC1217">
        <v>2026</v>
      </c>
      <c r="BD1217">
        <v>8</v>
      </c>
      <c r="BE1217">
        <v>8</v>
      </c>
      <c r="BF1217" s="6">
        <f t="shared" si="54"/>
        <v>46242</v>
      </c>
      <c r="BG1217">
        <f t="shared" si="55"/>
        <v>-0.29166666666424135</v>
      </c>
      <c r="BH1217" t="str">
        <f t="shared" si="56"/>
        <v>COMPLY</v>
      </c>
      <c r="BI1217" t="e">
        <f>VLOOKUP(H1217,Sheet2!$A$1:$B$270,2,FALSE)</f>
        <v>#N/A</v>
      </c>
    </row>
    <row r="1218" spans="1:61">
      <c r="A1218">
        <v>1217</v>
      </c>
      <c r="B1218">
        <v>1002507419</v>
      </c>
      <c r="C1218">
        <v>3</v>
      </c>
      <c r="D1218" t="s">
        <v>42</v>
      </c>
      <c r="E1218">
        <v>5</v>
      </c>
      <c r="F1218" t="s">
        <v>106</v>
      </c>
      <c r="G1218" t="s">
        <v>106</v>
      </c>
      <c r="H1218" t="s">
        <v>347</v>
      </c>
      <c r="I1218" t="s">
        <v>213</v>
      </c>
      <c r="J1218" t="s">
        <v>214</v>
      </c>
      <c r="K1218" t="s">
        <v>149</v>
      </c>
      <c r="M1218" t="s">
        <v>76</v>
      </c>
      <c r="N1218" t="s">
        <v>216</v>
      </c>
      <c r="O1218" s="57">
        <v>46238.440451388888</v>
      </c>
      <c r="P1218" s="57">
        <v>46238.680127314816</v>
      </c>
      <c r="Q1218">
        <v>69358071</v>
      </c>
      <c r="S1218">
        <v>152729256677</v>
      </c>
      <c r="T1218" t="s">
        <v>4209</v>
      </c>
      <c r="U1218" t="s">
        <v>4210</v>
      </c>
      <c r="V1218" t="s">
        <v>4211</v>
      </c>
      <c r="Z1218">
        <v>112.89000350000001</v>
      </c>
      <c r="AA1218">
        <v>-7.6333294</v>
      </c>
      <c r="AB1218" t="s">
        <v>4212</v>
      </c>
      <c r="AC1218" t="s">
        <v>230</v>
      </c>
      <c r="AL1218" t="s">
        <v>218</v>
      </c>
      <c r="AM1218" t="s">
        <v>4213</v>
      </c>
      <c r="AN1218" t="s">
        <v>6</v>
      </c>
      <c r="AO1218" s="57">
        <v>46120.444444444445</v>
      </c>
      <c r="AP1218" s="57">
        <v>46239.333333333336</v>
      </c>
      <c r="AR1218" t="s">
        <v>219</v>
      </c>
      <c r="AS1218" t="s">
        <v>106</v>
      </c>
      <c r="AT1218" t="s">
        <v>231</v>
      </c>
      <c r="AU1218">
        <v>20260804</v>
      </c>
      <c r="AV1218" t="s">
        <v>222</v>
      </c>
      <c r="AW1218" t="s">
        <v>566</v>
      </c>
      <c r="AX1218" t="s">
        <v>223</v>
      </c>
      <c r="BA1218" s="57">
        <v>46239.333333333336</v>
      </c>
      <c r="BB1218" t="s">
        <v>4213</v>
      </c>
      <c r="BC1218">
        <v>2026</v>
      </c>
      <c r="BD1218">
        <v>8</v>
      </c>
      <c r="BE1218">
        <v>4</v>
      </c>
      <c r="BF1218" s="6">
        <f t="shared" si="54"/>
        <v>46238</v>
      </c>
      <c r="BG1218">
        <f t="shared" si="55"/>
        <v>-1.3333333333357587</v>
      </c>
      <c r="BH1218" t="str">
        <f t="shared" si="56"/>
        <v>COMPLY</v>
      </c>
      <c r="BI1218" t="str">
        <f>VLOOKUP(H1218,Sheet2!$A$1:$B$270,2,FALSE)</f>
        <v>PASURUAN</v>
      </c>
    </row>
    <row r="1219" spans="1:61">
      <c r="A1219">
        <v>1218</v>
      </c>
      <c r="B1219">
        <v>1002511735</v>
      </c>
      <c r="C1219">
        <v>3</v>
      </c>
      <c r="D1219" t="s">
        <v>51</v>
      </c>
      <c r="E1219">
        <v>4</v>
      </c>
      <c r="F1219" t="s">
        <v>275</v>
      </c>
      <c r="G1219" t="s">
        <v>275</v>
      </c>
      <c r="H1219" t="s">
        <v>977</v>
      </c>
      <c r="I1219" t="s">
        <v>213</v>
      </c>
      <c r="J1219" t="s">
        <v>214</v>
      </c>
      <c r="K1219" t="s">
        <v>149</v>
      </c>
      <c r="L1219" t="s">
        <v>215</v>
      </c>
      <c r="M1219" t="s">
        <v>76</v>
      </c>
      <c r="N1219" t="s">
        <v>216</v>
      </c>
      <c r="O1219" s="57">
        <v>46240.426365740743</v>
      </c>
      <c r="P1219" s="57">
        <v>46240.822743055556</v>
      </c>
      <c r="Q1219">
        <v>69359706</v>
      </c>
      <c r="S1219">
        <v>141456115384</v>
      </c>
      <c r="T1219" t="s">
        <v>4214</v>
      </c>
      <c r="U1219" t="s">
        <v>4215</v>
      </c>
      <c r="V1219" t="s">
        <v>4216</v>
      </c>
      <c r="Z1219">
        <v>110.7269093</v>
      </c>
      <c r="AA1219">
        <v>-6.8246034999999896</v>
      </c>
      <c r="AB1219" t="s">
        <v>4217</v>
      </c>
      <c r="AC1219" t="s">
        <v>237</v>
      </c>
      <c r="AL1219" t="s">
        <v>218</v>
      </c>
      <c r="AM1219" t="s">
        <v>4218</v>
      </c>
      <c r="AN1219" t="s">
        <v>6</v>
      </c>
      <c r="AO1219" s="57">
        <v>46181.434108796297</v>
      </c>
      <c r="AP1219" s="57">
        <v>46241.333333333336</v>
      </c>
      <c r="AR1219" t="s">
        <v>219</v>
      </c>
      <c r="AS1219" t="s">
        <v>978</v>
      </c>
      <c r="AT1219" t="s">
        <v>231</v>
      </c>
      <c r="AU1219">
        <v>20260806</v>
      </c>
      <c r="AV1219" t="s">
        <v>222</v>
      </c>
      <c r="AW1219" t="s">
        <v>1071</v>
      </c>
      <c r="AX1219" t="s">
        <v>223</v>
      </c>
      <c r="BA1219" s="57">
        <v>46241.333333333336</v>
      </c>
      <c r="BB1219" t="s">
        <v>4218</v>
      </c>
      <c r="BC1219">
        <v>2026</v>
      </c>
      <c r="BD1219">
        <v>8</v>
      </c>
      <c r="BE1219">
        <v>6</v>
      </c>
      <c r="BF1219" s="6">
        <f t="shared" ref="BF1219:BF1282" si="57">DATE(BC1219,BD1219,BE1219)</f>
        <v>46240</v>
      </c>
      <c r="BG1219">
        <f t="shared" ref="BG1219:BG1282" si="58">BF1219-BA1219</f>
        <v>-1.3333333333357587</v>
      </c>
      <c r="BH1219" t="str">
        <f t="shared" ref="BH1219:BH1282" si="59">IF(BG1219=1,"COMPLY",IF(BG1219&lt;1,"COMPLY","NOT COMPLY"))</f>
        <v>COMPLY</v>
      </c>
      <c r="BI1219" t="e">
        <f>VLOOKUP(H1219,Sheet2!$A$1:$B$270,2,FALSE)</f>
        <v>#N/A</v>
      </c>
    </row>
    <row r="1220" spans="1:61">
      <c r="A1220">
        <v>1219</v>
      </c>
      <c r="B1220">
        <v>1002504831</v>
      </c>
      <c r="C1220">
        <v>3</v>
      </c>
      <c r="D1220" t="s">
        <v>49</v>
      </c>
      <c r="E1220">
        <v>4</v>
      </c>
      <c r="F1220" t="s">
        <v>247</v>
      </c>
      <c r="G1220" t="s">
        <v>248</v>
      </c>
      <c r="H1220" t="s">
        <v>645</v>
      </c>
      <c r="I1220" t="s">
        <v>213</v>
      </c>
      <c r="J1220" t="s">
        <v>214</v>
      </c>
      <c r="K1220" t="s">
        <v>149</v>
      </c>
      <c r="L1220" t="s">
        <v>215</v>
      </c>
      <c r="M1220" t="s">
        <v>582</v>
      </c>
      <c r="N1220" t="s">
        <v>216</v>
      </c>
      <c r="O1220" s="57">
        <v>46235.697175925925</v>
      </c>
      <c r="P1220" s="57">
        <v>46241.707604166666</v>
      </c>
      <c r="Q1220">
        <v>69356866</v>
      </c>
      <c r="S1220">
        <v>143424112999</v>
      </c>
      <c r="T1220" t="s">
        <v>4219</v>
      </c>
      <c r="U1220" t="s">
        <v>4220</v>
      </c>
      <c r="V1220" t="s">
        <v>4221</v>
      </c>
      <c r="Z1220">
        <v>110.546378</v>
      </c>
      <c r="AA1220">
        <v>-6.928884</v>
      </c>
      <c r="AB1220" t="s">
        <v>4222</v>
      </c>
      <c r="AC1220" t="s">
        <v>237</v>
      </c>
      <c r="AL1220" t="s">
        <v>218</v>
      </c>
      <c r="AM1220" t="s">
        <v>4223</v>
      </c>
      <c r="AN1220" t="s">
        <v>6</v>
      </c>
      <c r="AO1220" s="57">
        <v>46030.70480324074</v>
      </c>
      <c r="AP1220" s="57">
        <v>46236.541666666664</v>
      </c>
      <c r="AR1220" t="s">
        <v>14</v>
      </c>
      <c r="AS1220" t="s">
        <v>634</v>
      </c>
      <c r="AT1220" t="s">
        <v>231</v>
      </c>
      <c r="AV1220" t="s">
        <v>6129</v>
      </c>
      <c r="AW1220" t="s">
        <v>1064</v>
      </c>
      <c r="AX1220" t="s">
        <v>223</v>
      </c>
      <c r="BA1220" s="57">
        <v>46236.541666666664</v>
      </c>
      <c r="BB1220" t="s">
        <v>4223</v>
      </c>
      <c r="BF1220" s="6" t="e">
        <f t="shared" si="57"/>
        <v>#NUM!</v>
      </c>
      <c r="BG1220" t="e">
        <f t="shared" si="58"/>
        <v>#NUM!</v>
      </c>
      <c r="BH1220" t="e">
        <f t="shared" si="59"/>
        <v>#NUM!</v>
      </c>
      <c r="BI1220" t="e">
        <f>VLOOKUP(H1220,Sheet2!$A$1:$B$270,2,FALSE)</f>
        <v>#N/A</v>
      </c>
    </row>
    <row r="1221" spans="1:61">
      <c r="A1221">
        <v>1220</v>
      </c>
      <c r="B1221">
        <v>1002505989</v>
      </c>
      <c r="C1221">
        <v>3</v>
      </c>
      <c r="D1221" t="s">
        <v>59</v>
      </c>
      <c r="E1221">
        <v>4</v>
      </c>
      <c r="F1221" t="s">
        <v>224</v>
      </c>
      <c r="G1221" t="s">
        <v>224</v>
      </c>
      <c r="H1221" t="s">
        <v>1019</v>
      </c>
      <c r="I1221" t="s">
        <v>213</v>
      </c>
      <c r="J1221" t="s">
        <v>214</v>
      </c>
      <c r="K1221" t="s">
        <v>149</v>
      </c>
      <c r="L1221" t="s">
        <v>215</v>
      </c>
      <c r="M1221" t="s">
        <v>76</v>
      </c>
      <c r="N1221" t="s">
        <v>216</v>
      </c>
      <c r="O1221" s="57">
        <v>46237.520798611113</v>
      </c>
      <c r="P1221" s="57">
        <v>46238.654664351852</v>
      </c>
      <c r="Q1221">
        <v>69357465</v>
      </c>
      <c r="S1221">
        <v>143387116387</v>
      </c>
      <c r="T1221" t="s">
        <v>4224</v>
      </c>
      <c r="U1221" t="s">
        <v>4225</v>
      </c>
      <c r="V1221" t="s">
        <v>4226</v>
      </c>
      <c r="Z1221">
        <v>109.05594499999999</v>
      </c>
      <c r="AA1221">
        <v>-7.5171530000000004</v>
      </c>
      <c r="AB1221" t="s">
        <v>4227</v>
      </c>
      <c r="AC1221" t="s">
        <v>237</v>
      </c>
      <c r="AL1221" t="s">
        <v>218</v>
      </c>
      <c r="AM1221" t="s">
        <v>2762</v>
      </c>
      <c r="AN1221" t="s">
        <v>6</v>
      </c>
      <c r="AO1221" s="57">
        <v>46089.527777777781</v>
      </c>
      <c r="AP1221" s="57">
        <v>46238.541666666664</v>
      </c>
      <c r="AR1221" t="s">
        <v>219</v>
      </c>
      <c r="AS1221" t="s">
        <v>1020</v>
      </c>
      <c r="AT1221" t="s">
        <v>231</v>
      </c>
      <c r="AU1221">
        <v>20260804</v>
      </c>
      <c r="AV1221" t="s">
        <v>222</v>
      </c>
      <c r="AW1221" t="s">
        <v>238</v>
      </c>
      <c r="AX1221" t="s">
        <v>223</v>
      </c>
      <c r="BA1221" s="57">
        <v>46238.541666666664</v>
      </c>
      <c r="BB1221" t="s">
        <v>2762</v>
      </c>
      <c r="BC1221">
        <v>2026</v>
      </c>
      <c r="BD1221">
        <v>8</v>
      </c>
      <c r="BE1221">
        <v>4</v>
      </c>
      <c r="BF1221" s="6">
        <f t="shared" si="57"/>
        <v>46238</v>
      </c>
      <c r="BG1221">
        <f t="shared" si="58"/>
        <v>-0.54166666666424135</v>
      </c>
      <c r="BH1221" t="str">
        <f t="shared" si="59"/>
        <v>COMPLY</v>
      </c>
      <c r="BI1221" t="e">
        <f>VLOOKUP(H1221,Sheet2!$A$1:$B$270,2,FALSE)</f>
        <v>#N/A</v>
      </c>
    </row>
    <row r="1222" spans="1:61">
      <c r="A1222">
        <v>1221</v>
      </c>
      <c r="B1222">
        <v>1002517614</v>
      </c>
      <c r="C1222">
        <v>3</v>
      </c>
      <c r="D1222" t="s">
        <v>49</v>
      </c>
      <c r="E1222">
        <v>4</v>
      </c>
      <c r="F1222" t="s">
        <v>247</v>
      </c>
      <c r="G1222" t="s">
        <v>248</v>
      </c>
      <c r="H1222" t="s">
        <v>651</v>
      </c>
      <c r="I1222" t="s">
        <v>213</v>
      </c>
      <c r="J1222" t="s">
        <v>214</v>
      </c>
      <c r="K1222" t="s">
        <v>149</v>
      </c>
      <c r="L1222" t="s">
        <v>215</v>
      </c>
      <c r="M1222" t="s">
        <v>240</v>
      </c>
      <c r="N1222" t="s">
        <v>216</v>
      </c>
      <c r="O1222" s="57">
        <v>46244.512465277781</v>
      </c>
      <c r="P1222" s="57">
        <v>46244.51390046296</v>
      </c>
      <c r="Q1222">
        <v>69362387</v>
      </c>
      <c r="S1222">
        <v>141423136627</v>
      </c>
      <c r="T1222" t="s">
        <v>5087</v>
      </c>
      <c r="U1222" t="s">
        <v>5088</v>
      </c>
      <c r="V1222" t="s">
        <v>7023</v>
      </c>
      <c r="Z1222">
        <v>110.4114567</v>
      </c>
      <c r="AA1222">
        <v>-7.0806864000000003</v>
      </c>
      <c r="AB1222" t="s">
        <v>7024</v>
      </c>
      <c r="AC1222" t="s">
        <v>237</v>
      </c>
      <c r="AL1222" t="s">
        <v>218</v>
      </c>
      <c r="AM1222" t="s">
        <v>6605</v>
      </c>
      <c r="AN1222" t="s">
        <v>6</v>
      </c>
      <c r="AO1222" s="57">
        <v>46303.527696759258</v>
      </c>
      <c r="AP1222" s="57">
        <v>46245.541666666664</v>
      </c>
      <c r="AR1222" t="s">
        <v>241</v>
      </c>
      <c r="AS1222" t="s">
        <v>220</v>
      </c>
      <c r="AT1222" t="s">
        <v>231</v>
      </c>
      <c r="AV1222" t="s">
        <v>240</v>
      </c>
      <c r="AW1222" t="s">
        <v>1064</v>
      </c>
      <c r="AX1222" t="s">
        <v>223</v>
      </c>
      <c r="BA1222" s="57">
        <v>46245.541666666664</v>
      </c>
      <c r="BB1222" t="s">
        <v>6605</v>
      </c>
      <c r="BF1222" s="6" t="e">
        <f t="shared" si="57"/>
        <v>#NUM!</v>
      </c>
      <c r="BG1222" t="e">
        <f t="shared" si="58"/>
        <v>#NUM!</v>
      </c>
      <c r="BH1222" t="e">
        <f t="shared" si="59"/>
        <v>#NUM!</v>
      </c>
      <c r="BI1222" t="e">
        <f>VLOOKUP(H1222,Sheet2!$A$1:$B$270,2,FALSE)</f>
        <v>#N/A</v>
      </c>
    </row>
    <row r="1223" spans="1:61">
      <c r="A1223">
        <v>1222</v>
      </c>
      <c r="B1223">
        <v>1002517481</v>
      </c>
      <c r="C1223">
        <v>3</v>
      </c>
      <c r="D1223" t="s">
        <v>55</v>
      </c>
      <c r="E1223">
        <v>5</v>
      </c>
      <c r="F1223" t="s">
        <v>315</v>
      </c>
      <c r="G1223" t="s">
        <v>124</v>
      </c>
      <c r="H1223" t="s">
        <v>338</v>
      </c>
      <c r="I1223" t="s">
        <v>213</v>
      </c>
      <c r="J1223" t="s">
        <v>214</v>
      </c>
      <c r="K1223" t="s">
        <v>149</v>
      </c>
      <c r="L1223" t="s">
        <v>215</v>
      </c>
      <c r="M1223" t="s">
        <v>240</v>
      </c>
      <c r="N1223" t="s">
        <v>216</v>
      </c>
      <c r="O1223" s="57">
        <v>46244.4846875</v>
      </c>
      <c r="P1223" s="57">
        <v>46244.486122685186</v>
      </c>
      <c r="Q1223">
        <v>69362309</v>
      </c>
      <c r="S1223">
        <v>152306253210</v>
      </c>
      <c r="T1223" t="s">
        <v>7025</v>
      </c>
      <c r="U1223" t="s">
        <v>7026</v>
      </c>
      <c r="V1223" t="s">
        <v>7027</v>
      </c>
      <c r="Z1223">
        <v>112.729135</v>
      </c>
      <c r="AA1223">
        <v>-7.3098019000000001</v>
      </c>
      <c r="AB1223" t="s">
        <v>7028</v>
      </c>
      <c r="AC1223" t="s">
        <v>217</v>
      </c>
      <c r="AL1223" t="s">
        <v>218</v>
      </c>
      <c r="AM1223" t="s">
        <v>7029</v>
      </c>
      <c r="AN1223" t="s">
        <v>6</v>
      </c>
      <c r="AO1223" s="57">
        <v>46303.486157407409</v>
      </c>
      <c r="AP1223" s="57">
        <v>46248.625</v>
      </c>
      <c r="AR1223" t="s">
        <v>241</v>
      </c>
      <c r="AS1223" t="s">
        <v>631</v>
      </c>
      <c r="AT1223" t="s">
        <v>231</v>
      </c>
      <c r="AV1223" t="s">
        <v>240</v>
      </c>
      <c r="AW1223" t="s">
        <v>1060</v>
      </c>
      <c r="AX1223" t="s">
        <v>223</v>
      </c>
      <c r="BA1223" s="57">
        <v>46248.625</v>
      </c>
      <c r="BB1223" t="s">
        <v>7029</v>
      </c>
      <c r="BF1223" s="6" t="e">
        <f t="shared" si="57"/>
        <v>#NUM!</v>
      </c>
      <c r="BG1223" t="e">
        <f t="shared" si="58"/>
        <v>#NUM!</v>
      </c>
      <c r="BH1223" t="e">
        <f t="shared" si="59"/>
        <v>#NUM!</v>
      </c>
      <c r="BI1223" t="str">
        <f>VLOOKUP(H1223,Sheet2!$A$1:$B$270,2,FALSE)</f>
        <v>SURABAYA SELATAN</v>
      </c>
    </row>
    <row r="1224" spans="1:61">
      <c r="A1224">
        <v>1223</v>
      </c>
      <c r="B1224">
        <v>1002511061</v>
      </c>
      <c r="C1224">
        <v>3</v>
      </c>
      <c r="D1224" t="s">
        <v>59</v>
      </c>
      <c r="E1224">
        <v>4</v>
      </c>
      <c r="F1224" t="s">
        <v>573</v>
      </c>
      <c r="G1224" t="s">
        <v>935</v>
      </c>
      <c r="H1224" t="s">
        <v>954</v>
      </c>
      <c r="I1224" t="s">
        <v>213</v>
      </c>
      <c r="J1224" t="s">
        <v>214</v>
      </c>
      <c r="K1224" t="s">
        <v>149</v>
      </c>
      <c r="M1224" t="s">
        <v>1085</v>
      </c>
      <c r="N1224" t="s">
        <v>216</v>
      </c>
      <c r="O1224" s="57">
        <v>46239.653171296297</v>
      </c>
      <c r="P1224" s="57">
        <v>46240.400023148148</v>
      </c>
      <c r="Q1224">
        <v>69359369</v>
      </c>
      <c r="S1224">
        <v>146136130063</v>
      </c>
      <c r="T1224" t="s">
        <v>4228</v>
      </c>
      <c r="Z1224">
        <v>110.23697300000001</v>
      </c>
      <c r="AA1224">
        <v>-7.8453245000000003</v>
      </c>
      <c r="AB1224" t="s">
        <v>4229</v>
      </c>
      <c r="AC1224" t="s">
        <v>292</v>
      </c>
      <c r="AO1224" s="57">
        <v>46150.663530092592</v>
      </c>
      <c r="AS1224" t="s">
        <v>220</v>
      </c>
      <c r="AT1224" t="s">
        <v>231</v>
      </c>
      <c r="AV1224" t="s">
        <v>1085</v>
      </c>
      <c r="AW1224" t="s">
        <v>567</v>
      </c>
      <c r="AX1224" t="s">
        <v>223</v>
      </c>
      <c r="BF1224" s="6" t="e">
        <f t="shared" si="57"/>
        <v>#NUM!</v>
      </c>
      <c r="BG1224" t="e">
        <f t="shared" si="58"/>
        <v>#NUM!</v>
      </c>
      <c r="BH1224" t="e">
        <f t="shared" si="59"/>
        <v>#NUM!</v>
      </c>
      <c r="BI1224" t="e">
        <f>VLOOKUP(H1224,Sheet2!$A$1:$B$270,2,FALSE)</f>
        <v>#N/A</v>
      </c>
    </row>
    <row r="1225" spans="1:61">
      <c r="A1225">
        <v>1224</v>
      </c>
      <c r="B1225">
        <v>1002511522</v>
      </c>
      <c r="C1225">
        <v>3</v>
      </c>
      <c r="D1225" t="s">
        <v>45</v>
      </c>
      <c r="E1225">
        <v>5</v>
      </c>
      <c r="F1225" t="s">
        <v>113</v>
      </c>
      <c r="G1225" t="s">
        <v>113</v>
      </c>
      <c r="H1225" t="s">
        <v>420</v>
      </c>
      <c r="I1225" t="s">
        <v>213</v>
      </c>
      <c r="J1225" t="s">
        <v>214</v>
      </c>
      <c r="K1225" t="s">
        <v>149</v>
      </c>
      <c r="L1225" t="s">
        <v>215</v>
      </c>
      <c r="M1225" t="s">
        <v>76</v>
      </c>
      <c r="N1225" t="s">
        <v>216</v>
      </c>
      <c r="O1225" s="57">
        <v>46240.376354166663</v>
      </c>
      <c r="P1225" s="57">
        <v>46241.742013888892</v>
      </c>
      <c r="Q1225">
        <v>69359602</v>
      </c>
      <c r="S1225">
        <v>172502311337</v>
      </c>
      <c r="T1225" t="s">
        <v>4230</v>
      </c>
      <c r="U1225" t="s">
        <v>4231</v>
      </c>
      <c r="V1225" t="s">
        <v>4232</v>
      </c>
      <c r="Z1225">
        <v>123.61285959999999</v>
      </c>
      <c r="AA1225">
        <v>-10.1477208</v>
      </c>
      <c r="AB1225" t="s">
        <v>4233</v>
      </c>
      <c r="AC1225" t="s">
        <v>237</v>
      </c>
      <c r="AL1225" t="s">
        <v>218</v>
      </c>
      <c r="AM1225" t="s">
        <v>3208</v>
      </c>
      <c r="AN1225" t="s">
        <v>6</v>
      </c>
      <c r="AO1225" s="57">
        <v>46181.382453703707</v>
      </c>
      <c r="AP1225" s="57">
        <v>46241.333333333336</v>
      </c>
      <c r="AR1225" t="s">
        <v>219</v>
      </c>
      <c r="AS1225" t="s">
        <v>113</v>
      </c>
      <c r="AT1225" t="s">
        <v>231</v>
      </c>
      <c r="AU1225">
        <v>20260807</v>
      </c>
      <c r="AV1225" t="s">
        <v>222</v>
      </c>
      <c r="AW1225" t="s">
        <v>1060</v>
      </c>
      <c r="AX1225" t="s">
        <v>223</v>
      </c>
      <c r="BA1225" s="57">
        <v>46241.333333333336</v>
      </c>
      <c r="BB1225" t="s">
        <v>3208</v>
      </c>
      <c r="BC1225">
        <v>2026</v>
      </c>
      <c r="BD1225">
        <v>8</v>
      </c>
      <c r="BE1225">
        <v>7</v>
      </c>
      <c r="BF1225" s="6">
        <f t="shared" si="57"/>
        <v>46241</v>
      </c>
      <c r="BG1225">
        <f t="shared" si="58"/>
        <v>-0.33333333333575865</v>
      </c>
      <c r="BH1225" t="str">
        <f t="shared" si="59"/>
        <v>COMPLY</v>
      </c>
      <c r="BI1225" t="str">
        <f>VLOOKUP(H1225,Sheet2!$A$1:$B$270,2,FALSE)</f>
        <v>KUPANG</v>
      </c>
    </row>
    <row r="1226" spans="1:61">
      <c r="A1226">
        <v>1225</v>
      </c>
      <c r="B1226">
        <v>1002516614</v>
      </c>
      <c r="C1226">
        <v>3</v>
      </c>
      <c r="D1226" t="s">
        <v>42</v>
      </c>
      <c r="E1226">
        <v>5</v>
      </c>
      <c r="F1226" t="s">
        <v>233</v>
      </c>
      <c r="G1226" t="s">
        <v>101</v>
      </c>
      <c r="H1226" t="s">
        <v>234</v>
      </c>
      <c r="I1226" t="s">
        <v>213</v>
      </c>
      <c r="J1226" t="s">
        <v>214</v>
      </c>
      <c r="K1226" t="s">
        <v>149</v>
      </c>
      <c r="L1226" t="s">
        <v>215</v>
      </c>
      <c r="M1226" t="s">
        <v>6660</v>
      </c>
      <c r="N1226" t="s">
        <v>216</v>
      </c>
      <c r="O1226" s="57">
        <v>46243.732592592591</v>
      </c>
      <c r="P1226" s="57">
        <v>46244.64340277778</v>
      </c>
      <c r="Q1226">
        <v>69361970</v>
      </c>
      <c r="S1226">
        <v>152327226326</v>
      </c>
      <c r="T1226" t="s">
        <v>6130</v>
      </c>
      <c r="U1226" t="s">
        <v>6131</v>
      </c>
      <c r="V1226" t="s">
        <v>6132</v>
      </c>
      <c r="Z1226">
        <v>112.6497493</v>
      </c>
      <c r="AA1226">
        <v>-7.4657792000000001</v>
      </c>
      <c r="AB1226" t="s">
        <v>6133</v>
      </c>
      <c r="AC1226" t="s">
        <v>217</v>
      </c>
      <c r="AL1226" t="s">
        <v>218</v>
      </c>
      <c r="AM1226" t="s">
        <v>6134</v>
      </c>
      <c r="AN1226" t="s">
        <v>6</v>
      </c>
      <c r="AO1226" s="57">
        <v>46273.735937500001</v>
      </c>
      <c r="AP1226" s="57">
        <v>46244.625</v>
      </c>
      <c r="AR1226" t="s">
        <v>6665</v>
      </c>
      <c r="AS1226" t="s">
        <v>860</v>
      </c>
      <c r="AT1226" t="s">
        <v>231</v>
      </c>
      <c r="AV1226" t="s">
        <v>6666</v>
      </c>
      <c r="AW1226" t="s">
        <v>1060</v>
      </c>
      <c r="AX1226" t="s">
        <v>223</v>
      </c>
      <c r="BA1226" s="57">
        <v>46244.625</v>
      </c>
      <c r="BB1226" t="s">
        <v>6134</v>
      </c>
      <c r="BF1226" s="6" t="e">
        <f t="shared" si="57"/>
        <v>#NUM!</v>
      </c>
      <c r="BG1226" t="e">
        <f t="shared" si="58"/>
        <v>#NUM!</v>
      </c>
      <c r="BH1226" t="e">
        <f t="shared" si="59"/>
        <v>#NUM!</v>
      </c>
      <c r="BI1226" t="str">
        <f>VLOOKUP(H1226,Sheet2!$A$1:$B$270,2,FALSE)</f>
        <v>SIDOARJO</v>
      </c>
    </row>
    <row r="1227" spans="1:61">
      <c r="A1227">
        <v>1226</v>
      </c>
      <c r="B1227">
        <v>1002505988</v>
      </c>
      <c r="C1227">
        <v>3</v>
      </c>
      <c r="D1227" t="s">
        <v>42</v>
      </c>
      <c r="E1227">
        <v>5</v>
      </c>
      <c r="F1227" t="s">
        <v>102</v>
      </c>
      <c r="G1227" t="s">
        <v>99</v>
      </c>
      <c r="H1227" t="s">
        <v>502</v>
      </c>
      <c r="I1227" t="s">
        <v>213</v>
      </c>
      <c r="J1227" t="s">
        <v>214</v>
      </c>
      <c r="K1227" t="s">
        <v>149</v>
      </c>
      <c r="L1227" t="s">
        <v>215</v>
      </c>
      <c r="M1227" t="s">
        <v>76</v>
      </c>
      <c r="N1227" t="s">
        <v>216</v>
      </c>
      <c r="O1227" s="57">
        <v>46237.520104166666</v>
      </c>
      <c r="P1227" s="57">
        <v>46238.503298611111</v>
      </c>
      <c r="Q1227">
        <v>69357453</v>
      </c>
      <c r="S1227">
        <v>152521203259</v>
      </c>
      <c r="T1227" t="s">
        <v>4234</v>
      </c>
      <c r="U1227" t="s">
        <v>4235</v>
      </c>
      <c r="V1227" t="s">
        <v>4236</v>
      </c>
      <c r="Z1227">
        <v>114.088618084788</v>
      </c>
      <c r="AA1227">
        <v>-8.5646558934127004</v>
      </c>
      <c r="AB1227" t="s">
        <v>4237</v>
      </c>
      <c r="AC1227" t="s">
        <v>217</v>
      </c>
      <c r="AL1227" t="s">
        <v>218</v>
      </c>
      <c r="AM1227" t="s">
        <v>2069</v>
      </c>
      <c r="AN1227" t="s">
        <v>6</v>
      </c>
      <c r="AO1227" s="57">
        <v>46089.527777777781</v>
      </c>
      <c r="AP1227" s="57">
        <v>46238.541666666664</v>
      </c>
      <c r="AR1227" t="s">
        <v>219</v>
      </c>
      <c r="AS1227" t="s">
        <v>602</v>
      </c>
      <c r="AT1227" t="s">
        <v>231</v>
      </c>
      <c r="AU1227">
        <v>20260804</v>
      </c>
      <c r="AV1227" t="s">
        <v>222</v>
      </c>
      <c r="AW1227" t="s">
        <v>1127</v>
      </c>
      <c r="AX1227" t="s">
        <v>223</v>
      </c>
      <c r="BA1227" s="57">
        <v>46238.541666666664</v>
      </c>
      <c r="BB1227" t="s">
        <v>2069</v>
      </c>
      <c r="BC1227">
        <v>2026</v>
      </c>
      <c r="BD1227">
        <v>8</v>
      </c>
      <c r="BE1227">
        <v>4</v>
      </c>
      <c r="BF1227" s="6">
        <f t="shared" si="57"/>
        <v>46238</v>
      </c>
      <c r="BG1227">
        <f t="shared" si="58"/>
        <v>-0.54166666666424135</v>
      </c>
      <c r="BH1227" t="str">
        <f t="shared" si="59"/>
        <v>COMPLY</v>
      </c>
      <c r="BI1227" t="str">
        <f>VLOOKUP(H1227,Sheet2!$A$1:$B$270,2,FALSE)</f>
        <v>BANYUWANGI</v>
      </c>
    </row>
    <row r="1228" spans="1:61">
      <c r="A1228">
        <v>1227</v>
      </c>
      <c r="B1228">
        <v>1002517831</v>
      </c>
      <c r="C1228">
        <v>3</v>
      </c>
      <c r="D1228" t="s">
        <v>42</v>
      </c>
      <c r="E1228">
        <v>5</v>
      </c>
      <c r="F1228" t="s">
        <v>233</v>
      </c>
      <c r="G1228" t="s">
        <v>103</v>
      </c>
      <c r="H1228" t="s">
        <v>302</v>
      </c>
      <c r="I1228" t="s">
        <v>213</v>
      </c>
      <c r="J1228" t="s">
        <v>214</v>
      </c>
      <c r="K1228" t="s">
        <v>149</v>
      </c>
      <c r="M1228" t="s">
        <v>279</v>
      </c>
      <c r="N1228" t="s">
        <v>216</v>
      </c>
      <c r="O1228" s="57">
        <v>46244.57240740741</v>
      </c>
      <c r="P1228" s="57">
        <v>46245.075868055559</v>
      </c>
      <c r="Q1228">
        <v>69362453</v>
      </c>
      <c r="S1228">
        <v>152319208392</v>
      </c>
      <c r="T1228" t="s">
        <v>7030</v>
      </c>
      <c r="U1228" t="s">
        <v>7031</v>
      </c>
      <c r="V1228" t="s">
        <v>7032</v>
      </c>
      <c r="Z1228">
        <v>112.30106720000001</v>
      </c>
      <c r="AA1228">
        <v>-7.6406204999999998</v>
      </c>
      <c r="AB1228" t="s">
        <v>7033</v>
      </c>
      <c r="AC1228" t="s">
        <v>230</v>
      </c>
      <c r="AL1228" t="s">
        <v>218</v>
      </c>
      <c r="AM1228" t="s">
        <v>7034</v>
      </c>
      <c r="AN1228" t="s">
        <v>6</v>
      </c>
      <c r="AO1228" s="57">
        <v>46303.579675925925</v>
      </c>
      <c r="AP1228" s="57">
        <v>46245.625</v>
      </c>
      <c r="AR1228" t="s">
        <v>7035</v>
      </c>
      <c r="AS1228" t="s">
        <v>103</v>
      </c>
      <c r="AT1228" t="s">
        <v>231</v>
      </c>
      <c r="AV1228" t="s">
        <v>7036</v>
      </c>
      <c r="AW1228" t="s">
        <v>565</v>
      </c>
      <c r="AX1228" t="s">
        <v>223</v>
      </c>
      <c r="BA1228" s="57">
        <v>46245.625</v>
      </c>
      <c r="BB1228" t="s">
        <v>7034</v>
      </c>
      <c r="BF1228" s="6" t="e">
        <f t="shared" si="57"/>
        <v>#NUM!</v>
      </c>
      <c r="BG1228" t="e">
        <f t="shared" si="58"/>
        <v>#NUM!</v>
      </c>
      <c r="BH1228" t="e">
        <f t="shared" si="59"/>
        <v>#NUM!</v>
      </c>
      <c r="BI1228" t="str">
        <f>VLOOKUP(H1228,Sheet2!$A$1:$B$270,2,FALSE)</f>
        <v>MOJOKERTO</v>
      </c>
    </row>
    <row r="1229" spans="1:61">
      <c r="A1229">
        <v>1228</v>
      </c>
      <c r="B1229">
        <v>1002507229</v>
      </c>
      <c r="C1229">
        <v>3</v>
      </c>
      <c r="D1229" t="s">
        <v>59</v>
      </c>
      <c r="E1229">
        <v>4</v>
      </c>
      <c r="F1229" t="s">
        <v>243</v>
      </c>
      <c r="G1229" t="s">
        <v>262</v>
      </c>
      <c r="H1229" t="s">
        <v>263</v>
      </c>
      <c r="I1229" t="s">
        <v>213</v>
      </c>
      <c r="J1229" t="s">
        <v>214</v>
      </c>
      <c r="K1229" t="s">
        <v>149</v>
      </c>
      <c r="M1229" t="s">
        <v>236</v>
      </c>
      <c r="N1229" t="s">
        <v>216</v>
      </c>
      <c r="O1229" s="57">
        <v>46238.423668981479</v>
      </c>
      <c r="P1229" s="57">
        <v>46242.084131944444</v>
      </c>
      <c r="Q1229">
        <v>69358025</v>
      </c>
      <c r="S1229">
        <v>141373127377</v>
      </c>
      <c r="T1229" t="s">
        <v>2115</v>
      </c>
      <c r="U1229" t="s">
        <v>1915</v>
      </c>
      <c r="Z1229">
        <v>109.92659517334801</v>
      </c>
      <c r="AA1229">
        <v>-7.2733769978902396</v>
      </c>
      <c r="AB1229" t="s">
        <v>2116</v>
      </c>
      <c r="AC1229" t="s">
        <v>293</v>
      </c>
      <c r="AO1229" s="57">
        <v>46120.434398148151</v>
      </c>
      <c r="AR1229" t="s">
        <v>314</v>
      </c>
      <c r="AS1229" t="s">
        <v>220</v>
      </c>
      <c r="AT1229" t="s">
        <v>231</v>
      </c>
      <c r="AV1229" t="s">
        <v>931</v>
      </c>
      <c r="AW1229" t="s">
        <v>566</v>
      </c>
      <c r="AX1229" t="s">
        <v>223</v>
      </c>
      <c r="AZ1229" t="s">
        <v>931</v>
      </c>
      <c r="BF1229" s="6" t="e">
        <f t="shared" si="57"/>
        <v>#NUM!</v>
      </c>
      <c r="BG1229" t="e">
        <f t="shared" si="58"/>
        <v>#NUM!</v>
      </c>
      <c r="BH1229" t="e">
        <f t="shared" si="59"/>
        <v>#NUM!</v>
      </c>
      <c r="BI1229" t="e">
        <f>VLOOKUP(H1229,Sheet2!$A$1:$B$270,2,FALSE)</f>
        <v>#N/A</v>
      </c>
    </row>
    <row r="1230" spans="1:61">
      <c r="A1230">
        <v>1229</v>
      </c>
      <c r="B1230">
        <v>1002510395</v>
      </c>
      <c r="C1230">
        <v>3</v>
      </c>
      <c r="D1230" t="s">
        <v>55</v>
      </c>
      <c r="E1230">
        <v>5</v>
      </c>
      <c r="F1230" t="s">
        <v>315</v>
      </c>
      <c r="G1230" t="s">
        <v>124</v>
      </c>
      <c r="H1230" t="s">
        <v>337</v>
      </c>
      <c r="I1230" t="s">
        <v>213</v>
      </c>
      <c r="J1230" t="s">
        <v>214</v>
      </c>
      <c r="K1230" t="s">
        <v>149</v>
      </c>
      <c r="L1230" t="s">
        <v>215</v>
      </c>
      <c r="M1230" t="s">
        <v>76</v>
      </c>
      <c r="N1230" t="s">
        <v>216</v>
      </c>
      <c r="O1230" s="57">
        <v>46239.522175925929</v>
      </c>
      <c r="P1230" s="57">
        <v>46240.786805555559</v>
      </c>
      <c r="Q1230">
        <v>69359096</v>
      </c>
      <c r="S1230">
        <v>152305230209</v>
      </c>
      <c r="T1230" t="s">
        <v>4238</v>
      </c>
      <c r="U1230" t="s">
        <v>4239</v>
      </c>
      <c r="V1230" t="s">
        <v>4240</v>
      </c>
      <c r="Z1230">
        <v>112.757569711749</v>
      </c>
      <c r="AA1230">
        <v>-7.3778230863215502</v>
      </c>
      <c r="AB1230" t="s">
        <v>4241</v>
      </c>
      <c r="AC1230" t="s">
        <v>217</v>
      </c>
      <c r="AL1230" t="s">
        <v>218</v>
      </c>
      <c r="AM1230" t="s">
        <v>2208</v>
      </c>
      <c r="AN1230" t="s">
        <v>6</v>
      </c>
      <c r="AO1230" s="57">
        <v>46150.528032407405</v>
      </c>
      <c r="AP1230" s="57">
        <v>46240.541666666664</v>
      </c>
      <c r="AR1230" t="s">
        <v>219</v>
      </c>
      <c r="AS1230" t="s">
        <v>981</v>
      </c>
      <c r="AT1230" t="s">
        <v>231</v>
      </c>
      <c r="AU1230">
        <v>20260806</v>
      </c>
      <c r="AV1230" t="s">
        <v>222</v>
      </c>
      <c r="AW1230" t="s">
        <v>1073</v>
      </c>
      <c r="AX1230" t="s">
        <v>223</v>
      </c>
      <c r="BA1230" s="57">
        <v>46240.541666666664</v>
      </c>
      <c r="BB1230" t="s">
        <v>2208</v>
      </c>
      <c r="BC1230">
        <v>2026</v>
      </c>
      <c r="BD1230">
        <v>8</v>
      </c>
      <c r="BE1230">
        <v>6</v>
      </c>
      <c r="BF1230" s="6">
        <f t="shared" si="57"/>
        <v>46240</v>
      </c>
      <c r="BG1230">
        <f t="shared" si="58"/>
        <v>-0.54166666666424135</v>
      </c>
      <c r="BH1230" t="str">
        <f t="shared" si="59"/>
        <v>COMPLY</v>
      </c>
      <c r="BI1230" t="str">
        <f>VLOOKUP(H1230,Sheet2!$A$1:$B$270,2,FALSE)</f>
        <v>SURABAYA SELATAN</v>
      </c>
    </row>
    <row r="1231" spans="1:61">
      <c r="A1231">
        <v>1230</v>
      </c>
      <c r="B1231">
        <v>1002516220</v>
      </c>
      <c r="C1231">
        <v>3</v>
      </c>
      <c r="D1231" t="s">
        <v>55</v>
      </c>
      <c r="E1231">
        <v>5</v>
      </c>
      <c r="F1231" t="s">
        <v>267</v>
      </c>
      <c r="G1231" t="s">
        <v>122</v>
      </c>
      <c r="H1231" t="s">
        <v>465</v>
      </c>
      <c r="I1231" t="s">
        <v>213</v>
      </c>
      <c r="J1231" t="s">
        <v>214</v>
      </c>
      <c r="K1231" t="s">
        <v>149</v>
      </c>
      <c r="L1231" t="s">
        <v>620</v>
      </c>
      <c r="M1231" t="s">
        <v>240</v>
      </c>
      <c r="N1231" t="s">
        <v>216</v>
      </c>
      <c r="O1231" s="57">
        <v>46242.782604166663</v>
      </c>
      <c r="P1231" s="57">
        <v>46242.78334490741</v>
      </c>
      <c r="Q1231">
        <v>69361651</v>
      </c>
      <c r="R1231">
        <v>3135909017</v>
      </c>
      <c r="S1231">
        <v>152442209479</v>
      </c>
      <c r="T1231" t="s">
        <v>6135</v>
      </c>
      <c r="U1231" t="s">
        <v>6136</v>
      </c>
      <c r="V1231" t="s">
        <v>6137</v>
      </c>
      <c r="Z1231">
        <v>112.569334</v>
      </c>
      <c r="AA1231">
        <v>-7.2903310000000001</v>
      </c>
      <c r="AB1231" t="s">
        <v>6138</v>
      </c>
      <c r="AC1231" t="s">
        <v>237</v>
      </c>
      <c r="AL1231" t="s">
        <v>218</v>
      </c>
      <c r="AM1231" t="s">
        <v>6139</v>
      </c>
      <c r="AN1231" t="s">
        <v>6</v>
      </c>
      <c r="AO1231" s="57">
        <v>46242.788124999999</v>
      </c>
      <c r="AP1231" s="57">
        <v>46245.625</v>
      </c>
      <c r="AR1231" t="s">
        <v>241</v>
      </c>
      <c r="AS1231" t="s">
        <v>933</v>
      </c>
      <c r="AT1231" t="s">
        <v>231</v>
      </c>
      <c r="AV1231" t="s">
        <v>240</v>
      </c>
      <c r="AW1231" t="s">
        <v>6140</v>
      </c>
      <c r="AX1231" t="s">
        <v>223</v>
      </c>
      <c r="BA1231" s="57">
        <v>46245.625</v>
      </c>
      <c r="BB1231" t="s">
        <v>6139</v>
      </c>
      <c r="BF1231" s="6" t="e">
        <f t="shared" si="57"/>
        <v>#NUM!</v>
      </c>
      <c r="BG1231" t="e">
        <f t="shared" si="58"/>
        <v>#NUM!</v>
      </c>
      <c r="BH1231" t="e">
        <f t="shared" si="59"/>
        <v>#NUM!</v>
      </c>
      <c r="BI1231" t="str">
        <f>VLOOKUP(H1231,Sheet2!$A$1:$B$270,2,FALSE)</f>
        <v>GRESIK</v>
      </c>
    </row>
    <row r="1232" spans="1:61">
      <c r="A1232">
        <v>1231</v>
      </c>
      <c r="B1232">
        <v>1002504472</v>
      </c>
      <c r="C1232">
        <v>3</v>
      </c>
      <c r="D1232" t="s">
        <v>49</v>
      </c>
      <c r="E1232">
        <v>4</v>
      </c>
      <c r="F1232" t="s">
        <v>247</v>
      </c>
      <c r="G1232" t="s">
        <v>551</v>
      </c>
      <c r="H1232" t="s">
        <v>965</v>
      </c>
      <c r="I1232" t="s">
        <v>213</v>
      </c>
      <c r="J1232" t="s">
        <v>214</v>
      </c>
      <c r="K1232" t="s">
        <v>149</v>
      </c>
      <c r="L1232" t="s">
        <v>215</v>
      </c>
      <c r="M1232" t="s">
        <v>76</v>
      </c>
      <c r="N1232" t="s">
        <v>216</v>
      </c>
      <c r="O1232" s="57">
        <v>46235.495092592595</v>
      </c>
      <c r="P1232" s="57">
        <v>46236.673611111109</v>
      </c>
      <c r="Q1232">
        <v>69356679</v>
      </c>
      <c r="S1232">
        <v>146457106310</v>
      </c>
      <c r="T1232" t="s">
        <v>1038</v>
      </c>
      <c r="U1232" t="s">
        <v>4242</v>
      </c>
      <c r="V1232" t="s">
        <v>4243</v>
      </c>
      <c r="Z1232">
        <v>110.1240483</v>
      </c>
      <c r="AA1232">
        <v>-6.9358605000000004</v>
      </c>
      <c r="AB1232" t="s">
        <v>4244</v>
      </c>
      <c r="AC1232" t="s">
        <v>237</v>
      </c>
      <c r="AL1232" t="s">
        <v>218</v>
      </c>
      <c r="AM1232" t="s">
        <v>1676</v>
      </c>
      <c r="AN1232" t="s">
        <v>6</v>
      </c>
      <c r="AO1232" s="57">
        <v>46030.496400462966</v>
      </c>
      <c r="AP1232" s="57">
        <v>46236.333333333336</v>
      </c>
      <c r="AR1232" t="s">
        <v>219</v>
      </c>
      <c r="AS1232" t="s">
        <v>220</v>
      </c>
      <c r="AT1232" t="s">
        <v>231</v>
      </c>
      <c r="AU1232">
        <v>20260802</v>
      </c>
      <c r="AV1232" t="s">
        <v>222</v>
      </c>
      <c r="AW1232" t="s">
        <v>1061</v>
      </c>
      <c r="AX1232" t="s">
        <v>223</v>
      </c>
      <c r="BA1232" s="57">
        <v>46236.333333333336</v>
      </c>
      <c r="BB1232" t="s">
        <v>1676</v>
      </c>
      <c r="BC1232">
        <v>2026</v>
      </c>
      <c r="BD1232">
        <v>8</v>
      </c>
      <c r="BE1232">
        <v>2</v>
      </c>
      <c r="BF1232" s="6">
        <f t="shared" si="57"/>
        <v>46236</v>
      </c>
      <c r="BG1232">
        <f t="shared" si="58"/>
        <v>-0.33333333333575865</v>
      </c>
      <c r="BH1232" t="str">
        <f t="shared" si="59"/>
        <v>COMPLY</v>
      </c>
      <c r="BI1232" t="e">
        <f>VLOOKUP(H1232,Sheet2!$A$1:$B$270,2,FALSE)</f>
        <v>#N/A</v>
      </c>
    </row>
    <row r="1233" spans="1:61">
      <c r="A1233">
        <v>1232</v>
      </c>
      <c r="B1233">
        <v>1002511663</v>
      </c>
      <c r="C1233">
        <v>3</v>
      </c>
      <c r="D1233" t="s">
        <v>45</v>
      </c>
      <c r="E1233">
        <v>5</v>
      </c>
      <c r="F1233" t="s">
        <v>113</v>
      </c>
      <c r="G1233" t="s">
        <v>114</v>
      </c>
      <c r="H1233" t="s">
        <v>369</v>
      </c>
      <c r="I1233" t="s">
        <v>213</v>
      </c>
      <c r="J1233" t="s">
        <v>214</v>
      </c>
      <c r="K1233" t="s">
        <v>149</v>
      </c>
      <c r="L1233" t="s">
        <v>215</v>
      </c>
      <c r="M1233" t="s">
        <v>76</v>
      </c>
      <c r="N1233" t="s">
        <v>216</v>
      </c>
      <c r="O1233" s="57">
        <v>46240.409687500003</v>
      </c>
      <c r="P1233" s="57">
        <v>46242.384837962964</v>
      </c>
      <c r="Q1233">
        <v>69359663</v>
      </c>
      <c r="S1233">
        <v>172514216874</v>
      </c>
      <c r="T1233" t="s">
        <v>4245</v>
      </c>
      <c r="U1233" t="s">
        <v>4246</v>
      </c>
      <c r="V1233" t="s">
        <v>4247</v>
      </c>
      <c r="Z1233">
        <v>120.1677018</v>
      </c>
      <c r="AA1233">
        <v>-8.7081252999999901</v>
      </c>
      <c r="AB1233" t="s">
        <v>4248</v>
      </c>
      <c r="AC1233" t="s">
        <v>237</v>
      </c>
      <c r="AL1233" t="s">
        <v>218</v>
      </c>
      <c r="AM1233" t="s">
        <v>3208</v>
      </c>
      <c r="AN1233" t="s">
        <v>6</v>
      </c>
      <c r="AO1233" s="57">
        <v>46181.413252314815</v>
      </c>
      <c r="AP1233" s="57">
        <v>46241.333333333336</v>
      </c>
      <c r="AR1233" t="s">
        <v>219</v>
      </c>
      <c r="AS1233" t="s">
        <v>220</v>
      </c>
      <c r="AT1233" t="s">
        <v>231</v>
      </c>
      <c r="AU1233">
        <v>20260808</v>
      </c>
      <c r="AV1233" t="s">
        <v>222</v>
      </c>
      <c r="AW1233" t="s">
        <v>1071</v>
      </c>
      <c r="AX1233" t="s">
        <v>223</v>
      </c>
      <c r="BA1233" s="57">
        <v>46241.333333333336</v>
      </c>
      <c r="BB1233" t="s">
        <v>3208</v>
      </c>
      <c r="BC1233">
        <v>2026</v>
      </c>
      <c r="BD1233">
        <v>8</v>
      </c>
      <c r="BE1233">
        <v>8</v>
      </c>
      <c r="BF1233" s="6">
        <f t="shared" si="57"/>
        <v>46242</v>
      </c>
      <c r="BG1233">
        <f t="shared" si="58"/>
        <v>0.66666666666424135</v>
      </c>
      <c r="BH1233" t="str">
        <f t="shared" si="59"/>
        <v>COMPLY</v>
      </c>
      <c r="BI1233" t="str">
        <f>VLOOKUP(H1233,Sheet2!$A$1:$B$270,2,FALSE)</f>
        <v>LABOAN BAJO</v>
      </c>
    </row>
    <row r="1234" spans="1:61">
      <c r="A1234">
        <v>1233</v>
      </c>
      <c r="B1234">
        <v>1002509419</v>
      </c>
      <c r="C1234">
        <v>3</v>
      </c>
      <c r="D1234" t="s">
        <v>45</v>
      </c>
      <c r="E1234">
        <v>5</v>
      </c>
      <c r="F1234" t="s">
        <v>211</v>
      </c>
      <c r="G1234" t="s">
        <v>115</v>
      </c>
      <c r="H1234" t="s">
        <v>407</v>
      </c>
      <c r="I1234" t="s">
        <v>213</v>
      </c>
      <c r="J1234" t="s">
        <v>214</v>
      </c>
      <c r="K1234" t="s">
        <v>149</v>
      </c>
      <c r="L1234" t="s">
        <v>215</v>
      </c>
      <c r="M1234" t="s">
        <v>76</v>
      </c>
      <c r="N1234" t="s">
        <v>216</v>
      </c>
      <c r="O1234" s="57">
        <v>46238.765925925924</v>
      </c>
      <c r="P1234" s="57">
        <v>46239.707152777781</v>
      </c>
      <c r="Q1234">
        <v>69358659</v>
      </c>
      <c r="S1234">
        <v>172602203751</v>
      </c>
      <c r="T1234" t="s">
        <v>1049</v>
      </c>
      <c r="U1234" t="s">
        <v>4249</v>
      </c>
      <c r="V1234" t="s">
        <v>4250</v>
      </c>
      <c r="Z1234">
        <v>116.06807070000001</v>
      </c>
      <c r="AA1234">
        <v>-8.7139699999999998</v>
      </c>
      <c r="AB1234" t="s">
        <v>4251</v>
      </c>
      <c r="AC1234" t="s">
        <v>217</v>
      </c>
      <c r="AL1234" t="s">
        <v>218</v>
      </c>
      <c r="AM1234" t="s">
        <v>4252</v>
      </c>
      <c r="AN1234" t="s">
        <v>6</v>
      </c>
      <c r="AO1234" s="57">
        <v>46120.767268518517</v>
      </c>
      <c r="AP1234" s="57">
        <v>46240.541666666664</v>
      </c>
      <c r="AR1234" t="s">
        <v>219</v>
      </c>
      <c r="AS1234" t="s">
        <v>588</v>
      </c>
      <c r="AT1234" t="s">
        <v>231</v>
      </c>
      <c r="AU1234">
        <v>20260805</v>
      </c>
      <c r="AV1234" t="s">
        <v>222</v>
      </c>
      <c r="AW1234" t="s">
        <v>1066</v>
      </c>
      <c r="AX1234" t="s">
        <v>223</v>
      </c>
      <c r="BA1234" s="57">
        <v>46240.541666666664</v>
      </c>
      <c r="BB1234" t="s">
        <v>4252</v>
      </c>
      <c r="BC1234">
        <v>2026</v>
      </c>
      <c r="BD1234">
        <v>8</v>
      </c>
      <c r="BE1234">
        <v>5</v>
      </c>
      <c r="BF1234" s="6">
        <f t="shared" si="57"/>
        <v>46239</v>
      </c>
      <c r="BG1234">
        <f t="shared" si="58"/>
        <v>-1.5416666666642413</v>
      </c>
      <c r="BH1234" t="str">
        <f t="shared" si="59"/>
        <v>COMPLY</v>
      </c>
      <c r="BI1234" t="str">
        <f>VLOOKUP(H1234,Sheet2!$A$1:$B$270,2,FALSE)</f>
        <v>SELONG</v>
      </c>
    </row>
    <row r="1235" spans="1:61">
      <c r="A1235">
        <v>1234</v>
      </c>
      <c r="B1235">
        <v>1002509358</v>
      </c>
      <c r="C1235">
        <v>3</v>
      </c>
      <c r="D1235" t="s">
        <v>59</v>
      </c>
      <c r="E1235">
        <v>4</v>
      </c>
      <c r="F1235" t="s">
        <v>573</v>
      </c>
      <c r="G1235" t="s">
        <v>929</v>
      </c>
      <c r="H1235" t="s">
        <v>958</v>
      </c>
      <c r="I1235" t="s">
        <v>213</v>
      </c>
      <c r="J1235" t="s">
        <v>214</v>
      </c>
      <c r="K1235" t="s">
        <v>149</v>
      </c>
      <c r="L1235" t="s">
        <v>215</v>
      </c>
      <c r="M1235" t="s">
        <v>76</v>
      </c>
      <c r="N1235" t="s">
        <v>216</v>
      </c>
      <c r="O1235" s="57">
        <v>46238.728425925925</v>
      </c>
      <c r="P1235" s="57">
        <v>46239.654386574075</v>
      </c>
      <c r="Q1235">
        <v>69358633</v>
      </c>
      <c r="S1235">
        <v>146129128482</v>
      </c>
      <c r="T1235" t="s">
        <v>1088</v>
      </c>
      <c r="U1235" t="s">
        <v>4253</v>
      </c>
      <c r="V1235" t="s">
        <v>4254</v>
      </c>
      <c r="Z1235">
        <v>110.2862064</v>
      </c>
      <c r="AA1235">
        <v>-7.9126387999999999</v>
      </c>
      <c r="AB1235" t="s">
        <v>4255</v>
      </c>
      <c r="AC1235" t="s">
        <v>237</v>
      </c>
      <c r="AL1235" t="s">
        <v>218</v>
      </c>
      <c r="AM1235" t="s">
        <v>4256</v>
      </c>
      <c r="AN1235" t="s">
        <v>6</v>
      </c>
      <c r="AO1235" s="57">
        <v>46120.735902777778</v>
      </c>
      <c r="AP1235" s="57">
        <v>46240.541666666664</v>
      </c>
      <c r="AR1235" t="s">
        <v>219</v>
      </c>
      <c r="AS1235" t="s">
        <v>220</v>
      </c>
      <c r="AT1235" t="s">
        <v>231</v>
      </c>
      <c r="AU1235">
        <v>20260805</v>
      </c>
      <c r="AV1235" t="s">
        <v>222</v>
      </c>
      <c r="AW1235" t="s">
        <v>1060</v>
      </c>
      <c r="AX1235" t="s">
        <v>223</v>
      </c>
      <c r="BA1235" s="57">
        <v>46240.541666666664</v>
      </c>
      <c r="BB1235" t="s">
        <v>4256</v>
      </c>
      <c r="BC1235">
        <v>2026</v>
      </c>
      <c r="BD1235">
        <v>8</v>
      </c>
      <c r="BE1235">
        <v>5</v>
      </c>
      <c r="BF1235" s="6">
        <f t="shared" si="57"/>
        <v>46239</v>
      </c>
      <c r="BG1235">
        <f t="shared" si="58"/>
        <v>-1.5416666666642413</v>
      </c>
      <c r="BH1235" t="str">
        <f t="shared" si="59"/>
        <v>COMPLY</v>
      </c>
      <c r="BI1235" t="e">
        <f>VLOOKUP(H1235,Sheet2!$A$1:$B$270,2,FALSE)</f>
        <v>#N/A</v>
      </c>
    </row>
    <row r="1236" spans="1:61">
      <c r="A1236">
        <v>1235</v>
      </c>
      <c r="B1236">
        <v>1002516558</v>
      </c>
      <c r="C1236">
        <v>3</v>
      </c>
      <c r="D1236" t="s">
        <v>42</v>
      </c>
      <c r="E1236">
        <v>5</v>
      </c>
      <c r="F1236" t="s">
        <v>233</v>
      </c>
      <c r="G1236" t="s">
        <v>105</v>
      </c>
      <c r="H1236" t="s">
        <v>446</v>
      </c>
      <c r="I1236" t="s">
        <v>213</v>
      </c>
      <c r="J1236" t="s">
        <v>214</v>
      </c>
      <c r="K1236" t="s">
        <v>149</v>
      </c>
      <c r="M1236" t="s">
        <v>76</v>
      </c>
      <c r="N1236" t="s">
        <v>216</v>
      </c>
      <c r="O1236" s="57">
        <v>46243.639884259261</v>
      </c>
      <c r="P1236" s="57">
        <v>46244.670798611114</v>
      </c>
      <c r="Q1236">
        <v>69361911</v>
      </c>
      <c r="S1236">
        <v>152330220687</v>
      </c>
      <c r="T1236" t="s">
        <v>6141</v>
      </c>
      <c r="U1236" t="s">
        <v>6142</v>
      </c>
      <c r="V1236" t="s">
        <v>7037</v>
      </c>
      <c r="Z1236">
        <v>112.53521480000001</v>
      </c>
      <c r="AA1236">
        <v>-7.5666611000000001</v>
      </c>
      <c r="AB1236" t="s">
        <v>6143</v>
      </c>
      <c r="AC1236" t="s">
        <v>230</v>
      </c>
      <c r="AL1236" t="s">
        <v>218</v>
      </c>
      <c r="AM1236" t="s">
        <v>7038</v>
      </c>
      <c r="AN1236" t="s">
        <v>6</v>
      </c>
      <c r="AO1236" s="57">
        <v>46273.642430555556</v>
      </c>
      <c r="AP1236" s="57">
        <v>46245.333333333336</v>
      </c>
      <c r="AR1236" t="s">
        <v>219</v>
      </c>
      <c r="AS1236" t="s">
        <v>105</v>
      </c>
      <c r="AT1236" t="s">
        <v>221</v>
      </c>
      <c r="AU1236">
        <v>20260810</v>
      </c>
      <c r="AV1236" t="s">
        <v>222</v>
      </c>
      <c r="AW1236" t="s">
        <v>656</v>
      </c>
      <c r="AX1236" t="s">
        <v>223</v>
      </c>
      <c r="BA1236" s="57">
        <v>46245.333333333336</v>
      </c>
      <c r="BB1236" t="s">
        <v>7038</v>
      </c>
      <c r="BC1236">
        <v>2026</v>
      </c>
      <c r="BD1236">
        <v>8</v>
      </c>
      <c r="BE1236">
        <v>10</v>
      </c>
      <c r="BF1236" s="6">
        <f t="shared" si="57"/>
        <v>46244</v>
      </c>
      <c r="BG1236">
        <f t="shared" si="58"/>
        <v>-1.3333333333357587</v>
      </c>
      <c r="BH1236" t="str">
        <f t="shared" si="59"/>
        <v>COMPLY</v>
      </c>
      <c r="BI1236" t="str">
        <f>VLOOKUP(H1236,Sheet2!$A$1:$B$270,2,FALSE)</f>
        <v>MOJOKERTO</v>
      </c>
    </row>
    <row r="1237" spans="1:61">
      <c r="A1237">
        <v>1236</v>
      </c>
      <c r="B1237">
        <v>1002511370</v>
      </c>
      <c r="C1237">
        <v>3</v>
      </c>
      <c r="D1237" t="s">
        <v>49</v>
      </c>
      <c r="E1237">
        <v>4</v>
      </c>
      <c r="F1237" t="s">
        <v>253</v>
      </c>
      <c r="G1237" t="s">
        <v>556</v>
      </c>
      <c r="H1237" t="s">
        <v>616</v>
      </c>
      <c r="I1237" t="s">
        <v>213</v>
      </c>
      <c r="J1237" t="s">
        <v>214</v>
      </c>
      <c r="K1237" t="s">
        <v>149</v>
      </c>
      <c r="L1237" t="s">
        <v>215</v>
      </c>
      <c r="M1237" t="s">
        <v>76</v>
      </c>
      <c r="N1237" t="s">
        <v>216</v>
      </c>
      <c r="O1237" s="57">
        <v>46239.832604166666</v>
      </c>
      <c r="P1237" s="57">
        <v>46240.584374999999</v>
      </c>
      <c r="Q1237">
        <v>69359515</v>
      </c>
      <c r="S1237">
        <v>142214106416</v>
      </c>
      <c r="T1237" t="s">
        <v>4257</v>
      </c>
      <c r="U1237" t="s">
        <v>4258</v>
      </c>
      <c r="V1237" t="s">
        <v>4259</v>
      </c>
      <c r="Z1237">
        <v>108.83592400000001</v>
      </c>
      <c r="AA1237">
        <v>-6.979584</v>
      </c>
      <c r="AB1237" t="s">
        <v>4260</v>
      </c>
      <c r="AC1237" t="s">
        <v>237</v>
      </c>
      <c r="AL1237" t="s">
        <v>218</v>
      </c>
      <c r="AM1237" t="s">
        <v>3208</v>
      </c>
      <c r="AN1237" t="s">
        <v>6</v>
      </c>
      <c r="AO1237" s="57">
        <v>46150.851307870369</v>
      </c>
      <c r="AP1237" s="57">
        <v>46241.333333333336</v>
      </c>
      <c r="AR1237" t="s">
        <v>219</v>
      </c>
      <c r="AS1237" t="s">
        <v>617</v>
      </c>
      <c r="AT1237" t="s">
        <v>231</v>
      </c>
      <c r="AU1237">
        <v>20260806</v>
      </c>
      <c r="AV1237" t="s">
        <v>222</v>
      </c>
      <c r="AW1237" t="s">
        <v>1058</v>
      </c>
      <c r="AX1237" t="s">
        <v>223</v>
      </c>
      <c r="BA1237" s="57">
        <v>46241.333333333336</v>
      </c>
      <c r="BB1237" t="s">
        <v>3208</v>
      </c>
      <c r="BC1237">
        <v>2026</v>
      </c>
      <c r="BD1237">
        <v>8</v>
      </c>
      <c r="BE1237">
        <v>6</v>
      </c>
      <c r="BF1237" s="6">
        <f t="shared" si="57"/>
        <v>46240</v>
      </c>
      <c r="BG1237">
        <f t="shared" si="58"/>
        <v>-1.3333333333357587</v>
      </c>
      <c r="BH1237" t="str">
        <f t="shared" si="59"/>
        <v>COMPLY</v>
      </c>
      <c r="BI1237" t="e">
        <f>VLOOKUP(H1237,Sheet2!$A$1:$B$270,2,FALSE)</f>
        <v>#N/A</v>
      </c>
    </row>
    <row r="1238" spans="1:61">
      <c r="A1238">
        <v>1237</v>
      </c>
      <c r="B1238">
        <v>1002507756</v>
      </c>
      <c r="C1238">
        <v>3</v>
      </c>
      <c r="D1238" t="s">
        <v>59</v>
      </c>
      <c r="E1238">
        <v>4</v>
      </c>
      <c r="F1238" t="s">
        <v>243</v>
      </c>
      <c r="G1238" t="s">
        <v>921</v>
      </c>
      <c r="H1238" t="s">
        <v>922</v>
      </c>
      <c r="I1238" t="s">
        <v>213</v>
      </c>
      <c r="J1238" t="s">
        <v>214</v>
      </c>
      <c r="K1238" t="s">
        <v>149</v>
      </c>
      <c r="M1238" t="s">
        <v>1014</v>
      </c>
      <c r="N1238" t="s">
        <v>216</v>
      </c>
      <c r="O1238" s="57">
        <v>46238.478842592594</v>
      </c>
      <c r="P1238" s="57">
        <v>46238.480034722219</v>
      </c>
      <c r="Q1238">
        <v>69358151</v>
      </c>
      <c r="S1238">
        <v>142164113592</v>
      </c>
      <c r="T1238" t="s">
        <v>4261</v>
      </c>
      <c r="Z1238">
        <v>110.36676110000001</v>
      </c>
      <c r="AA1238">
        <v>-7.5306860999999996</v>
      </c>
      <c r="AB1238" t="s">
        <v>4262</v>
      </c>
      <c r="AC1238" t="s">
        <v>292</v>
      </c>
      <c r="AO1238" s="57">
        <v>46120.48636574074</v>
      </c>
      <c r="AR1238" t="s">
        <v>6</v>
      </c>
      <c r="AS1238" t="s">
        <v>220</v>
      </c>
      <c r="AT1238" t="s">
        <v>231</v>
      </c>
      <c r="AV1238" t="s">
        <v>1015</v>
      </c>
      <c r="AW1238" t="s">
        <v>566</v>
      </c>
      <c r="AX1238" t="s">
        <v>223</v>
      </c>
      <c r="BF1238" s="6" t="e">
        <f t="shared" si="57"/>
        <v>#NUM!</v>
      </c>
      <c r="BG1238" t="e">
        <f t="shared" si="58"/>
        <v>#NUM!</v>
      </c>
      <c r="BH1238" t="e">
        <f t="shared" si="59"/>
        <v>#NUM!</v>
      </c>
      <c r="BI1238" t="e">
        <f>VLOOKUP(H1238,Sheet2!$A$1:$B$270,2,FALSE)</f>
        <v>#N/A</v>
      </c>
    </row>
    <row r="1239" spans="1:61">
      <c r="A1239">
        <v>1238</v>
      </c>
      <c r="B1239">
        <v>1002504246</v>
      </c>
      <c r="C1239">
        <v>3</v>
      </c>
      <c r="D1239" t="s">
        <v>42</v>
      </c>
      <c r="E1239">
        <v>5</v>
      </c>
      <c r="F1239" t="s">
        <v>233</v>
      </c>
      <c r="G1239" t="s">
        <v>105</v>
      </c>
      <c r="H1239" t="s">
        <v>446</v>
      </c>
      <c r="I1239" t="s">
        <v>213</v>
      </c>
      <c r="J1239" t="s">
        <v>214</v>
      </c>
      <c r="K1239" t="s">
        <v>149</v>
      </c>
      <c r="M1239" t="s">
        <v>76</v>
      </c>
      <c r="N1239" t="s">
        <v>216</v>
      </c>
      <c r="O1239" s="57">
        <v>46235.360613425924</v>
      </c>
      <c r="P1239" s="57">
        <v>46235.69190972222</v>
      </c>
      <c r="Q1239">
        <v>69356588</v>
      </c>
      <c r="S1239">
        <v>152330220656</v>
      </c>
      <c r="T1239" t="s">
        <v>4263</v>
      </c>
      <c r="U1239" t="s">
        <v>4264</v>
      </c>
      <c r="V1239" t="s">
        <v>4265</v>
      </c>
      <c r="Z1239">
        <v>112.5263041</v>
      </c>
      <c r="AA1239">
        <v>-7.5386236999999996</v>
      </c>
      <c r="AB1239" t="s">
        <v>4266</v>
      </c>
      <c r="AC1239" t="s">
        <v>230</v>
      </c>
      <c r="AL1239" t="s">
        <v>218</v>
      </c>
      <c r="AM1239" t="s">
        <v>4267</v>
      </c>
      <c r="AN1239" t="s">
        <v>6</v>
      </c>
      <c r="AO1239" s="57">
        <v>46030.371377314812</v>
      </c>
      <c r="AP1239" s="57">
        <v>46237.333333333336</v>
      </c>
      <c r="AR1239" t="s">
        <v>219</v>
      </c>
      <c r="AS1239" t="s">
        <v>105</v>
      </c>
      <c r="AT1239" t="s">
        <v>231</v>
      </c>
      <c r="AU1239">
        <v>20260801</v>
      </c>
      <c r="AV1239" t="s">
        <v>222</v>
      </c>
      <c r="AW1239" t="s">
        <v>592</v>
      </c>
      <c r="AX1239" t="s">
        <v>223</v>
      </c>
      <c r="BA1239" s="57">
        <v>46237.333333333336</v>
      </c>
      <c r="BB1239" t="s">
        <v>4267</v>
      </c>
      <c r="BC1239">
        <v>2026</v>
      </c>
      <c r="BD1239">
        <v>8</v>
      </c>
      <c r="BE1239">
        <v>1</v>
      </c>
      <c r="BF1239" s="6">
        <f t="shared" si="57"/>
        <v>46235</v>
      </c>
      <c r="BG1239">
        <f t="shared" si="58"/>
        <v>-2.3333333333357587</v>
      </c>
      <c r="BH1239" t="str">
        <f t="shared" si="59"/>
        <v>COMPLY</v>
      </c>
      <c r="BI1239" t="str">
        <f>VLOOKUP(H1239,Sheet2!$A$1:$B$270,2,FALSE)</f>
        <v>MOJOKERTO</v>
      </c>
    </row>
    <row r="1240" spans="1:61">
      <c r="A1240">
        <v>1239</v>
      </c>
      <c r="B1240">
        <v>1002511968</v>
      </c>
      <c r="C1240">
        <v>3</v>
      </c>
      <c r="D1240" t="s">
        <v>38</v>
      </c>
      <c r="E1240">
        <v>5</v>
      </c>
      <c r="F1240" t="s">
        <v>92</v>
      </c>
      <c r="G1240" t="s">
        <v>92</v>
      </c>
      <c r="H1240" t="s">
        <v>521</v>
      </c>
      <c r="I1240" t="s">
        <v>213</v>
      </c>
      <c r="J1240" t="s">
        <v>214</v>
      </c>
      <c r="K1240" t="s">
        <v>149</v>
      </c>
      <c r="L1240" t="s">
        <v>215</v>
      </c>
      <c r="M1240" t="s">
        <v>582</v>
      </c>
      <c r="N1240" t="s">
        <v>216</v>
      </c>
      <c r="O1240" s="57">
        <v>46240.465937499997</v>
      </c>
      <c r="P1240" s="57">
        <v>46244.570497685185</v>
      </c>
      <c r="Q1240">
        <v>69359801</v>
      </c>
      <c r="S1240">
        <v>152630205058</v>
      </c>
      <c r="T1240" t="s">
        <v>4268</v>
      </c>
      <c r="U1240" t="s">
        <v>4269</v>
      </c>
      <c r="V1240" t="s">
        <v>4270</v>
      </c>
      <c r="Z1240">
        <v>111.53267</v>
      </c>
      <c r="AA1240">
        <v>-7.7295889999999998</v>
      </c>
      <c r="AB1240" t="s">
        <v>4271</v>
      </c>
      <c r="AC1240" t="s">
        <v>237</v>
      </c>
      <c r="AL1240" t="s">
        <v>218</v>
      </c>
      <c r="AM1240" t="s">
        <v>2421</v>
      </c>
      <c r="AN1240" t="s">
        <v>6</v>
      </c>
      <c r="AO1240" s="57">
        <v>46181.476226851853</v>
      </c>
      <c r="AP1240" s="57">
        <v>46241.333333333336</v>
      </c>
      <c r="AQ1240" t="s">
        <v>930</v>
      </c>
      <c r="AR1240" t="s">
        <v>14</v>
      </c>
      <c r="AS1240" t="s">
        <v>604</v>
      </c>
      <c r="AT1240" t="s">
        <v>231</v>
      </c>
      <c r="AV1240" t="s">
        <v>7039</v>
      </c>
      <c r="AW1240" t="s">
        <v>1056</v>
      </c>
      <c r="AX1240" t="s">
        <v>223</v>
      </c>
      <c r="BA1240" s="57">
        <v>46241.333333333336</v>
      </c>
      <c r="BB1240" t="s">
        <v>2421</v>
      </c>
      <c r="BF1240" s="6" t="e">
        <f t="shared" si="57"/>
        <v>#NUM!</v>
      </c>
      <c r="BG1240" t="e">
        <f t="shared" si="58"/>
        <v>#NUM!</v>
      </c>
      <c r="BH1240" t="e">
        <f t="shared" si="59"/>
        <v>#NUM!</v>
      </c>
      <c r="BI1240" t="str">
        <f>VLOOKUP(H1240,Sheet2!$A$1:$B$270,2,FALSE)</f>
        <v>MADIUN</v>
      </c>
    </row>
    <row r="1241" spans="1:61">
      <c r="A1241">
        <v>1240</v>
      </c>
      <c r="B1241">
        <v>1002515505</v>
      </c>
      <c r="C1241">
        <v>3</v>
      </c>
      <c r="D1241" t="s">
        <v>45</v>
      </c>
      <c r="E1241">
        <v>5</v>
      </c>
      <c r="F1241" t="s">
        <v>113</v>
      </c>
      <c r="G1241" t="s">
        <v>114</v>
      </c>
      <c r="H1241" t="s">
        <v>401</v>
      </c>
      <c r="I1241" t="s">
        <v>213</v>
      </c>
      <c r="J1241" t="s">
        <v>214</v>
      </c>
      <c r="K1241" t="s">
        <v>149</v>
      </c>
      <c r="L1241" t="s">
        <v>215</v>
      </c>
      <c r="M1241" t="s">
        <v>76</v>
      </c>
      <c r="N1241" t="s">
        <v>216</v>
      </c>
      <c r="O1241" s="57">
        <v>46241.809687499997</v>
      </c>
      <c r="P1241" s="57">
        <v>46244.528506944444</v>
      </c>
      <c r="Q1241">
        <v>69361173</v>
      </c>
      <c r="S1241">
        <v>172512452599</v>
      </c>
      <c r="T1241" t="s">
        <v>6144</v>
      </c>
      <c r="U1241" t="s">
        <v>6145</v>
      </c>
      <c r="V1241" t="s">
        <v>6146</v>
      </c>
      <c r="Z1241">
        <v>119.89698596298599</v>
      </c>
      <c r="AA1241">
        <v>-8.5057401525771095</v>
      </c>
      <c r="AB1241" t="s">
        <v>6147</v>
      </c>
      <c r="AC1241" t="s">
        <v>217</v>
      </c>
      <c r="AL1241" t="s">
        <v>218</v>
      </c>
      <c r="AM1241" t="s">
        <v>2819</v>
      </c>
      <c r="AN1241" t="s">
        <v>6</v>
      </c>
      <c r="AO1241" s="57">
        <v>46211.819525462961</v>
      </c>
      <c r="AP1241" s="57">
        <v>46243.333333333336</v>
      </c>
      <c r="AR1241" t="s">
        <v>219</v>
      </c>
      <c r="AS1241" t="s">
        <v>643</v>
      </c>
      <c r="AT1241" t="s">
        <v>221</v>
      </c>
      <c r="AU1241">
        <v>20260810</v>
      </c>
      <c r="AV1241" t="s">
        <v>222</v>
      </c>
      <c r="AW1241" t="s">
        <v>6148</v>
      </c>
      <c r="AX1241" t="s">
        <v>223</v>
      </c>
      <c r="BA1241" s="57">
        <v>46243.333333333336</v>
      </c>
      <c r="BB1241" t="s">
        <v>2819</v>
      </c>
      <c r="BC1241">
        <v>2026</v>
      </c>
      <c r="BD1241">
        <v>8</v>
      </c>
      <c r="BE1241">
        <v>10</v>
      </c>
      <c r="BF1241" s="6">
        <f t="shared" si="57"/>
        <v>46244</v>
      </c>
      <c r="BG1241">
        <f t="shared" si="58"/>
        <v>0.66666666666424135</v>
      </c>
      <c r="BH1241" t="str">
        <f t="shared" si="59"/>
        <v>COMPLY</v>
      </c>
      <c r="BI1241" t="str">
        <f>VLOOKUP(H1241,Sheet2!$A$1:$B$270,2,FALSE)</f>
        <v>LABOAN BAJO</v>
      </c>
    </row>
    <row r="1242" spans="1:61">
      <c r="A1242">
        <v>1241</v>
      </c>
      <c r="B1242">
        <v>1002518474</v>
      </c>
      <c r="C1242">
        <v>3</v>
      </c>
      <c r="D1242" t="s">
        <v>45</v>
      </c>
      <c r="E1242">
        <v>5</v>
      </c>
      <c r="F1242" t="s">
        <v>211</v>
      </c>
      <c r="G1242" t="s">
        <v>110</v>
      </c>
      <c r="H1242" t="s">
        <v>250</v>
      </c>
      <c r="I1242" t="s">
        <v>213</v>
      </c>
      <c r="J1242" t="s">
        <v>214</v>
      </c>
      <c r="K1242" t="s">
        <v>149</v>
      </c>
      <c r="L1242" t="s">
        <v>215</v>
      </c>
      <c r="M1242" t="s">
        <v>240</v>
      </c>
      <c r="N1242" t="s">
        <v>216</v>
      </c>
      <c r="O1242" s="57">
        <v>46244.684687499997</v>
      </c>
      <c r="P1242" s="57">
        <v>46244.686122685183</v>
      </c>
      <c r="Q1242">
        <v>69362721</v>
      </c>
      <c r="S1242">
        <v>172616801829</v>
      </c>
      <c r="T1242" t="s">
        <v>7040</v>
      </c>
      <c r="U1242" t="s">
        <v>7041</v>
      </c>
      <c r="V1242" t="s">
        <v>7042</v>
      </c>
      <c r="Z1242">
        <v>118.7789087</v>
      </c>
      <c r="AA1242">
        <v>-8.4685568</v>
      </c>
      <c r="AB1242" t="s">
        <v>7043</v>
      </c>
      <c r="AC1242" t="s">
        <v>237</v>
      </c>
      <c r="AL1242" t="s">
        <v>218</v>
      </c>
      <c r="AM1242" t="s">
        <v>6675</v>
      </c>
      <c r="AN1242" t="s">
        <v>6</v>
      </c>
      <c r="AO1242" s="57">
        <v>46303.694282407407</v>
      </c>
      <c r="AP1242" s="57">
        <v>46245.541666666664</v>
      </c>
      <c r="AR1242" t="s">
        <v>241</v>
      </c>
      <c r="AS1242" t="s">
        <v>220</v>
      </c>
      <c r="AT1242" t="s">
        <v>221</v>
      </c>
      <c r="AV1242" t="s">
        <v>240</v>
      </c>
      <c r="AW1242" t="s">
        <v>7044</v>
      </c>
      <c r="AX1242" t="s">
        <v>223</v>
      </c>
      <c r="BA1242" s="57">
        <v>46245.541666666664</v>
      </c>
      <c r="BB1242" t="s">
        <v>6675</v>
      </c>
      <c r="BF1242" s="6" t="e">
        <f t="shared" si="57"/>
        <v>#NUM!</v>
      </c>
      <c r="BG1242" t="e">
        <f t="shared" si="58"/>
        <v>#NUM!</v>
      </c>
      <c r="BH1242" t="e">
        <f t="shared" si="59"/>
        <v>#NUM!</v>
      </c>
      <c r="BI1242" t="str">
        <f>VLOOKUP(H1242,Sheet2!$A$1:$B$270,2,FALSE)</f>
        <v>BIMA</v>
      </c>
    </row>
    <row r="1243" spans="1:61">
      <c r="A1243">
        <v>1242</v>
      </c>
      <c r="B1243">
        <v>1002511552</v>
      </c>
      <c r="C1243">
        <v>3</v>
      </c>
      <c r="D1243" t="s">
        <v>42</v>
      </c>
      <c r="E1243">
        <v>5</v>
      </c>
      <c r="F1243" t="s">
        <v>106</v>
      </c>
      <c r="G1243" t="s">
        <v>106</v>
      </c>
      <c r="H1243" t="s">
        <v>347</v>
      </c>
      <c r="I1243" t="s">
        <v>213</v>
      </c>
      <c r="J1243" t="s">
        <v>214</v>
      </c>
      <c r="K1243" t="s">
        <v>149</v>
      </c>
      <c r="M1243" t="s">
        <v>76</v>
      </c>
      <c r="N1243" t="s">
        <v>216</v>
      </c>
      <c r="O1243" s="57">
        <v>46240.383645833332</v>
      </c>
      <c r="P1243" s="57">
        <v>46240.785069444442</v>
      </c>
      <c r="Q1243">
        <v>69359627</v>
      </c>
      <c r="S1243">
        <v>152729256700</v>
      </c>
      <c r="T1243" t="s">
        <v>1453</v>
      </c>
      <c r="U1243" t="s">
        <v>1454</v>
      </c>
      <c r="V1243" t="s">
        <v>4272</v>
      </c>
      <c r="Z1243">
        <v>112.90692900000001</v>
      </c>
      <c r="AA1243">
        <v>-7.6490361</v>
      </c>
      <c r="AB1243" t="s">
        <v>1455</v>
      </c>
      <c r="AC1243" t="s">
        <v>230</v>
      </c>
      <c r="AL1243" t="s">
        <v>218</v>
      </c>
      <c r="AM1243" t="s">
        <v>4273</v>
      </c>
      <c r="AN1243" t="s">
        <v>6</v>
      </c>
      <c r="AO1243" s="57">
        <v>46181.392361111109</v>
      </c>
      <c r="AP1243" s="57">
        <v>46241.333333333336</v>
      </c>
      <c r="AR1243" t="s">
        <v>219</v>
      </c>
      <c r="AS1243" t="s">
        <v>106</v>
      </c>
      <c r="AT1243" t="s">
        <v>231</v>
      </c>
      <c r="AU1243">
        <v>20260806</v>
      </c>
      <c r="AV1243" t="s">
        <v>222</v>
      </c>
      <c r="AW1243" t="s">
        <v>566</v>
      </c>
      <c r="AX1243" t="s">
        <v>223</v>
      </c>
      <c r="BA1243" s="57">
        <v>46241.333333333336</v>
      </c>
      <c r="BB1243" t="s">
        <v>4273</v>
      </c>
      <c r="BC1243">
        <v>2026</v>
      </c>
      <c r="BD1243">
        <v>8</v>
      </c>
      <c r="BE1243">
        <v>6</v>
      </c>
      <c r="BF1243" s="6">
        <f t="shared" si="57"/>
        <v>46240</v>
      </c>
      <c r="BG1243">
        <f t="shared" si="58"/>
        <v>-1.3333333333357587</v>
      </c>
      <c r="BH1243" t="str">
        <f t="shared" si="59"/>
        <v>COMPLY</v>
      </c>
      <c r="BI1243" t="str">
        <f>VLOOKUP(H1243,Sheet2!$A$1:$B$270,2,FALSE)</f>
        <v>PASURUAN</v>
      </c>
    </row>
    <row r="1244" spans="1:61">
      <c r="A1244">
        <v>1243</v>
      </c>
      <c r="B1244">
        <v>1002510626</v>
      </c>
      <c r="C1244">
        <v>3</v>
      </c>
      <c r="D1244" t="s">
        <v>34</v>
      </c>
      <c r="E1244">
        <v>5</v>
      </c>
      <c r="F1244" t="s">
        <v>595</v>
      </c>
      <c r="G1244" t="s">
        <v>81</v>
      </c>
      <c r="H1244" t="s">
        <v>408</v>
      </c>
      <c r="I1244" t="s">
        <v>213</v>
      </c>
      <c r="J1244" t="s">
        <v>214</v>
      </c>
      <c r="K1244" t="s">
        <v>149</v>
      </c>
      <c r="M1244" t="s">
        <v>76</v>
      </c>
      <c r="N1244" t="s">
        <v>216</v>
      </c>
      <c r="O1244" s="57">
        <v>46239.575370370374</v>
      </c>
      <c r="P1244" s="57">
        <v>46240.482546296298</v>
      </c>
      <c r="Q1244">
        <v>69353730</v>
      </c>
      <c r="S1244">
        <v>172417225629</v>
      </c>
      <c r="T1244" t="s">
        <v>1179</v>
      </c>
      <c r="U1244" t="s">
        <v>4274</v>
      </c>
      <c r="V1244" t="s">
        <v>4275</v>
      </c>
      <c r="Z1244">
        <v>115.20611214</v>
      </c>
      <c r="AA1244">
        <v>-8.7873538399999997</v>
      </c>
      <c r="AB1244" t="s">
        <v>1180</v>
      </c>
      <c r="AC1244" t="s">
        <v>230</v>
      </c>
      <c r="AL1244" t="s">
        <v>218</v>
      </c>
      <c r="AM1244" t="s">
        <v>4276</v>
      </c>
      <c r="AN1244" t="s">
        <v>6</v>
      </c>
      <c r="AO1244" s="57">
        <v>46150.579699074071</v>
      </c>
      <c r="AR1244" t="s">
        <v>219</v>
      </c>
      <c r="AS1244" t="s">
        <v>220</v>
      </c>
      <c r="AT1244" t="s">
        <v>231</v>
      </c>
      <c r="AU1244">
        <v>20260806</v>
      </c>
      <c r="AV1244" t="s">
        <v>222</v>
      </c>
      <c r="AW1244" t="s">
        <v>565</v>
      </c>
      <c r="AX1244" t="s">
        <v>223</v>
      </c>
      <c r="BA1244" s="57">
        <v>46239.291666666664</v>
      </c>
      <c r="BB1244" t="s">
        <v>4276</v>
      </c>
      <c r="BC1244">
        <v>2026</v>
      </c>
      <c r="BD1244">
        <v>8</v>
      </c>
      <c r="BE1244">
        <v>6</v>
      </c>
      <c r="BF1244" s="6">
        <f t="shared" si="57"/>
        <v>46240</v>
      </c>
      <c r="BG1244">
        <f t="shared" si="58"/>
        <v>0.70833333333575865</v>
      </c>
      <c r="BH1244" t="str">
        <f t="shared" si="59"/>
        <v>COMPLY</v>
      </c>
      <c r="BI1244" t="str">
        <f>VLOOKUP(H1244,Sheet2!$A$1:$B$270,2,FALSE)</f>
        <v>JIMBARAN</v>
      </c>
    </row>
    <row r="1245" spans="1:61">
      <c r="A1245">
        <v>1244</v>
      </c>
      <c r="B1245">
        <v>1002515484</v>
      </c>
      <c r="C1245">
        <v>3</v>
      </c>
      <c r="D1245" t="s">
        <v>59</v>
      </c>
      <c r="E1245">
        <v>4</v>
      </c>
      <c r="F1245" t="s">
        <v>243</v>
      </c>
      <c r="G1245" t="s">
        <v>243</v>
      </c>
      <c r="H1245" t="s">
        <v>296</v>
      </c>
      <c r="I1245" t="s">
        <v>213</v>
      </c>
      <c r="J1245" t="s">
        <v>214</v>
      </c>
      <c r="K1245" t="s">
        <v>149</v>
      </c>
      <c r="L1245" t="s">
        <v>215</v>
      </c>
      <c r="M1245" t="s">
        <v>259</v>
      </c>
      <c r="N1245" t="s">
        <v>216</v>
      </c>
      <c r="O1245" s="57">
        <v>46241.785370370373</v>
      </c>
      <c r="P1245" s="57">
        <v>46244.691527777781</v>
      </c>
      <c r="Q1245">
        <v>69361150</v>
      </c>
      <c r="S1245">
        <v>146137149701</v>
      </c>
      <c r="T1245" t="s">
        <v>6149</v>
      </c>
      <c r="U1245" t="s">
        <v>7045</v>
      </c>
      <c r="V1245" t="s">
        <v>6150</v>
      </c>
      <c r="Z1245">
        <v>110.3259362</v>
      </c>
      <c r="AA1245">
        <v>-7.3706834999999904</v>
      </c>
      <c r="AB1245" t="s">
        <v>6151</v>
      </c>
      <c r="AC1245" t="s">
        <v>237</v>
      </c>
      <c r="AL1245" t="s">
        <v>218</v>
      </c>
      <c r="AM1245" t="s">
        <v>6152</v>
      </c>
      <c r="AN1245" t="s">
        <v>6</v>
      </c>
      <c r="AO1245" s="57">
        <v>46211.788310185184</v>
      </c>
      <c r="AP1245" s="57">
        <v>46246.625</v>
      </c>
      <c r="AR1245" t="s">
        <v>260</v>
      </c>
      <c r="AS1245" t="s">
        <v>220</v>
      </c>
      <c r="AT1245" t="s">
        <v>231</v>
      </c>
      <c r="AV1245" t="s">
        <v>261</v>
      </c>
      <c r="AW1245" t="s">
        <v>1060</v>
      </c>
      <c r="AX1245" t="s">
        <v>223</v>
      </c>
      <c r="BA1245" s="57">
        <v>46246.625</v>
      </c>
      <c r="BB1245" t="s">
        <v>6152</v>
      </c>
      <c r="BF1245" s="6" t="e">
        <f t="shared" si="57"/>
        <v>#NUM!</v>
      </c>
      <c r="BG1245" t="e">
        <f t="shared" si="58"/>
        <v>#NUM!</v>
      </c>
      <c r="BH1245" t="e">
        <f t="shared" si="59"/>
        <v>#NUM!</v>
      </c>
      <c r="BI1245" t="e">
        <f>VLOOKUP(H1245,Sheet2!$A$1:$B$270,2,FALSE)</f>
        <v>#N/A</v>
      </c>
    </row>
    <row r="1246" spans="1:61">
      <c r="A1246">
        <v>1245</v>
      </c>
      <c r="B1246">
        <v>1002516532</v>
      </c>
      <c r="C1246">
        <v>3</v>
      </c>
      <c r="D1246" t="s">
        <v>51</v>
      </c>
      <c r="E1246">
        <v>4</v>
      </c>
      <c r="F1246" t="s">
        <v>235</v>
      </c>
      <c r="G1246" t="s">
        <v>1000</v>
      </c>
      <c r="H1246" t="s">
        <v>4803</v>
      </c>
      <c r="I1246" t="s">
        <v>213</v>
      </c>
      <c r="J1246" t="s">
        <v>214</v>
      </c>
      <c r="K1246" t="s">
        <v>149</v>
      </c>
      <c r="M1246" t="s">
        <v>76</v>
      </c>
      <c r="N1246" t="s">
        <v>216</v>
      </c>
      <c r="O1246" s="57">
        <v>46243.605150462965</v>
      </c>
      <c r="P1246" s="57">
        <v>46243.861655092594</v>
      </c>
      <c r="Q1246">
        <v>69361152</v>
      </c>
      <c r="S1246">
        <v>142523108545</v>
      </c>
      <c r="T1246" t="s">
        <v>4804</v>
      </c>
      <c r="U1246" t="s">
        <v>6153</v>
      </c>
      <c r="V1246" t="s">
        <v>6154</v>
      </c>
      <c r="Z1246">
        <v>111.256112489766</v>
      </c>
      <c r="AA1246">
        <v>-7.84395035017259</v>
      </c>
      <c r="AB1246" t="s">
        <v>4807</v>
      </c>
      <c r="AC1246" t="s">
        <v>217</v>
      </c>
      <c r="AL1246" t="s">
        <v>218</v>
      </c>
      <c r="AM1246" t="s">
        <v>6155</v>
      </c>
      <c r="AN1246" t="s">
        <v>6</v>
      </c>
      <c r="AO1246" s="57">
        <v>46273.610949074071</v>
      </c>
      <c r="AR1246" t="s">
        <v>219</v>
      </c>
      <c r="AS1246" t="s">
        <v>220</v>
      </c>
      <c r="AT1246" t="s">
        <v>231</v>
      </c>
      <c r="AU1246">
        <v>20260809</v>
      </c>
      <c r="AV1246" t="s">
        <v>222</v>
      </c>
      <c r="AW1246" t="s">
        <v>566</v>
      </c>
      <c r="AX1246" t="s">
        <v>223</v>
      </c>
      <c r="BA1246" s="57">
        <v>46243.291666666664</v>
      </c>
      <c r="BB1246" t="s">
        <v>6155</v>
      </c>
      <c r="BC1246">
        <v>2026</v>
      </c>
      <c r="BD1246">
        <v>8</v>
      </c>
      <c r="BE1246">
        <v>9</v>
      </c>
      <c r="BF1246" s="6">
        <f t="shared" si="57"/>
        <v>46243</v>
      </c>
      <c r="BG1246">
        <f t="shared" si="58"/>
        <v>-0.29166666666424135</v>
      </c>
      <c r="BH1246" t="str">
        <f t="shared" si="59"/>
        <v>COMPLY</v>
      </c>
      <c r="BI1246" t="e">
        <f>VLOOKUP(H1246,Sheet2!$A$1:$B$270,2,FALSE)</f>
        <v>#N/A</v>
      </c>
    </row>
    <row r="1247" spans="1:61">
      <c r="A1247">
        <v>1246</v>
      </c>
      <c r="B1247">
        <v>1002514350</v>
      </c>
      <c r="C1247">
        <v>3</v>
      </c>
      <c r="D1247" t="s">
        <v>59</v>
      </c>
      <c r="E1247">
        <v>4</v>
      </c>
      <c r="F1247" t="s">
        <v>243</v>
      </c>
      <c r="G1247" t="s">
        <v>243</v>
      </c>
      <c r="H1247" t="s">
        <v>296</v>
      </c>
      <c r="I1247" t="s">
        <v>213</v>
      </c>
      <c r="J1247" t="s">
        <v>214</v>
      </c>
      <c r="K1247" t="s">
        <v>149</v>
      </c>
      <c r="L1247" t="s">
        <v>215</v>
      </c>
      <c r="M1247" t="s">
        <v>76</v>
      </c>
      <c r="N1247" t="s">
        <v>216</v>
      </c>
      <c r="O1247" s="57">
        <v>46241.478425925925</v>
      </c>
      <c r="P1247" s="57">
        <v>46241.694930555554</v>
      </c>
      <c r="Q1247">
        <v>69360661</v>
      </c>
      <c r="S1247">
        <v>146137149681</v>
      </c>
      <c r="T1247" t="s">
        <v>6156</v>
      </c>
      <c r="U1247" t="s">
        <v>6157</v>
      </c>
      <c r="V1247" t="s">
        <v>6158</v>
      </c>
      <c r="Z1247">
        <v>110.2333825</v>
      </c>
      <c r="AA1247">
        <v>-7.4824959999999896</v>
      </c>
      <c r="AB1247" t="s">
        <v>6159</v>
      </c>
      <c r="AC1247" t="s">
        <v>237</v>
      </c>
      <c r="AL1247" t="s">
        <v>218</v>
      </c>
      <c r="AM1247" t="s">
        <v>6160</v>
      </c>
      <c r="AN1247" t="s">
        <v>6</v>
      </c>
      <c r="AO1247" s="57">
        <v>46211.486273148148</v>
      </c>
      <c r="AP1247" s="57">
        <v>46248.541666666664</v>
      </c>
      <c r="AR1247" t="s">
        <v>219</v>
      </c>
      <c r="AS1247" t="s">
        <v>220</v>
      </c>
      <c r="AT1247" t="s">
        <v>231</v>
      </c>
      <c r="AU1247">
        <v>20260807</v>
      </c>
      <c r="AV1247" t="s">
        <v>222</v>
      </c>
      <c r="AW1247" t="s">
        <v>1060</v>
      </c>
      <c r="AX1247" t="s">
        <v>223</v>
      </c>
      <c r="BA1247" s="57">
        <v>46248.541666666664</v>
      </c>
      <c r="BB1247" t="s">
        <v>6160</v>
      </c>
      <c r="BC1247">
        <v>2026</v>
      </c>
      <c r="BD1247">
        <v>8</v>
      </c>
      <c r="BE1247">
        <v>7</v>
      </c>
      <c r="BF1247" s="6">
        <f t="shared" si="57"/>
        <v>46241</v>
      </c>
      <c r="BG1247">
        <f t="shared" si="58"/>
        <v>-7.5416666666642413</v>
      </c>
      <c r="BH1247" t="str">
        <f t="shared" si="59"/>
        <v>COMPLY</v>
      </c>
      <c r="BI1247" t="e">
        <f>VLOOKUP(H1247,Sheet2!$A$1:$B$270,2,FALSE)</f>
        <v>#N/A</v>
      </c>
    </row>
    <row r="1248" spans="1:61">
      <c r="A1248">
        <v>1247</v>
      </c>
      <c r="B1248">
        <v>1002508118</v>
      </c>
      <c r="C1248">
        <v>3</v>
      </c>
      <c r="D1248" t="s">
        <v>42</v>
      </c>
      <c r="E1248">
        <v>5</v>
      </c>
      <c r="F1248" t="s">
        <v>102</v>
      </c>
      <c r="G1248" t="s">
        <v>99</v>
      </c>
      <c r="H1248" t="s">
        <v>283</v>
      </c>
      <c r="I1248" t="s">
        <v>213</v>
      </c>
      <c r="J1248" t="s">
        <v>214</v>
      </c>
      <c r="K1248" t="s">
        <v>149</v>
      </c>
      <c r="L1248" t="s">
        <v>215</v>
      </c>
      <c r="M1248" t="s">
        <v>76</v>
      </c>
      <c r="N1248" t="s">
        <v>216</v>
      </c>
      <c r="O1248" s="57">
        <v>46238.543715277781</v>
      </c>
      <c r="P1248" s="57">
        <v>46238.913807870369</v>
      </c>
      <c r="Q1248">
        <v>69358262</v>
      </c>
      <c r="S1248">
        <v>152517201802</v>
      </c>
      <c r="T1248" t="s">
        <v>4277</v>
      </c>
      <c r="U1248" t="s">
        <v>4278</v>
      </c>
      <c r="V1248" t="s">
        <v>4279</v>
      </c>
      <c r="Z1248">
        <v>114.41667370498099</v>
      </c>
      <c r="AA1248">
        <v>-8.0318744697703792</v>
      </c>
      <c r="AB1248" t="s">
        <v>4280</v>
      </c>
      <c r="AC1248" t="s">
        <v>217</v>
      </c>
      <c r="AL1248" t="s">
        <v>218</v>
      </c>
      <c r="AM1248" t="s">
        <v>4281</v>
      </c>
      <c r="AN1248" t="s">
        <v>6</v>
      </c>
      <c r="AO1248" s="57">
        <v>46120.548877314817</v>
      </c>
      <c r="AP1248" s="57">
        <v>46239.625</v>
      </c>
      <c r="AR1248" t="s">
        <v>219</v>
      </c>
      <c r="AS1248" t="s">
        <v>99</v>
      </c>
      <c r="AT1248" t="s">
        <v>221</v>
      </c>
      <c r="AU1248">
        <v>20260804</v>
      </c>
      <c r="AV1248" t="s">
        <v>222</v>
      </c>
      <c r="AW1248" t="s">
        <v>1098</v>
      </c>
      <c r="AX1248" t="s">
        <v>223</v>
      </c>
      <c r="BA1248" s="57">
        <v>46239.625</v>
      </c>
      <c r="BB1248" t="s">
        <v>4281</v>
      </c>
      <c r="BC1248">
        <v>2026</v>
      </c>
      <c r="BD1248">
        <v>8</v>
      </c>
      <c r="BE1248">
        <v>4</v>
      </c>
      <c r="BF1248" s="6">
        <f t="shared" si="57"/>
        <v>46238</v>
      </c>
      <c r="BG1248">
        <f t="shared" si="58"/>
        <v>-1.625</v>
      </c>
      <c r="BH1248" t="str">
        <f t="shared" si="59"/>
        <v>COMPLY</v>
      </c>
      <c r="BI1248" t="str">
        <f>VLOOKUP(H1248,Sheet2!$A$1:$B$270,2,FALSE)</f>
        <v>BANYUWANGI</v>
      </c>
    </row>
    <row r="1249" spans="1:61">
      <c r="A1249">
        <v>1248</v>
      </c>
      <c r="B1249">
        <v>1002505841</v>
      </c>
      <c r="C1249">
        <v>3</v>
      </c>
      <c r="D1249" t="s">
        <v>42</v>
      </c>
      <c r="E1249">
        <v>5</v>
      </c>
      <c r="F1249" t="s">
        <v>233</v>
      </c>
      <c r="G1249" t="s">
        <v>105</v>
      </c>
      <c r="H1249" t="s">
        <v>382</v>
      </c>
      <c r="I1249" t="s">
        <v>213</v>
      </c>
      <c r="J1249" t="s">
        <v>214</v>
      </c>
      <c r="K1249" t="s">
        <v>149</v>
      </c>
      <c r="M1249" t="s">
        <v>76</v>
      </c>
      <c r="N1249" t="s">
        <v>216</v>
      </c>
      <c r="O1249" s="57">
        <v>46237.463379629633</v>
      </c>
      <c r="P1249" s="57">
        <v>46238.769432870373</v>
      </c>
      <c r="Q1249">
        <v>69357378</v>
      </c>
      <c r="S1249">
        <v>152329215034</v>
      </c>
      <c r="T1249" t="s">
        <v>4282</v>
      </c>
      <c r="U1249" t="s">
        <v>4283</v>
      </c>
      <c r="V1249" t="s">
        <v>4284</v>
      </c>
      <c r="Z1249">
        <v>112.4794677</v>
      </c>
      <c r="AA1249">
        <v>-7.5487387000000004</v>
      </c>
      <c r="AB1249" t="s">
        <v>4285</v>
      </c>
      <c r="AC1249" t="s">
        <v>230</v>
      </c>
      <c r="AL1249" t="s">
        <v>218</v>
      </c>
      <c r="AM1249" t="s">
        <v>4286</v>
      </c>
      <c r="AN1249" t="s">
        <v>6</v>
      </c>
      <c r="AO1249" s="57">
        <v>46089.465671296297</v>
      </c>
      <c r="AP1249" s="57">
        <v>46238.333333333336</v>
      </c>
      <c r="AR1249" t="s">
        <v>219</v>
      </c>
      <c r="AS1249" t="s">
        <v>105</v>
      </c>
      <c r="AT1249" t="s">
        <v>231</v>
      </c>
      <c r="AU1249">
        <v>20260804</v>
      </c>
      <c r="AV1249" t="s">
        <v>222</v>
      </c>
      <c r="AW1249" t="s">
        <v>566</v>
      </c>
      <c r="AX1249" t="s">
        <v>223</v>
      </c>
      <c r="BA1249" s="57">
        <v>46238.333333333336</v>
      </c>
      <c r="BB1249" t="s">
        <v>4286</v>
      </c>
      <c r="BC1249">
        <v>2026</v>
      </c>
      <c r="BD1249">
        <v>8</v>
      </c>
      <c r="BE1249">
        <v>4</v>
      </c>
      <c r="BF1249" s="6">
        <f t="shared" si="57"/>
        <v>46238</v>
      </c>
      <c r="BG1249">
        <f t="shared" si="58"/>
        <v>-0.33333333333575865</v>
      </c>
      <c r="BH1249" t="str">
        <f t="shared" si="59"/>
        <v>COMPLY</v>
      </c>
      <c r="BI1249" t="str">
        <f>VLOOKUP(H1249,Sheet2!$A$1:$B$270,2,FALSE)</f>
        <v>MOJOKERTO</v>
      </c>
    </row>
    <row r="1250" spans="1:61">
      <c r="A1250">
        <v>1249</v>
      </c>
      <c r="B1250">
        <v>1002514688</v>
      </c>
      <c r="C1250">
        <v>3</v>
      </c>
      <c r="D1250" t="s">
        <v>51</v>
      </c>
      <c r="E1250">
        <v>4</v>
      </c>
      <c r="F1250" t="s">
        <v>275</v>
      </c>
      <c r="G1250" t="s">
        <v>341</v>
      </c>
      <c r="H1250" t="s">
        <v>1006</v>
      </c>
      <c r="I1250" t="s">
        <v>213</v>
      </c>
      <c r="J1250" t="s">
        <v>214</v>
      </c>
      <c r="K1250" t="s">
        <v>149</v>
      </c>
      <c r="L1250" t="s">
        <v>215</v>
      </c>
      <c r="M1250" t="s">
        <v>225</v>
      </c>
      <c r="N1250" t="s">
        <v>216</v>
      </c>
      <c r="O1250" s="57">
        <v>46241.576354166667</v>
      </c>
      <c r="P1250" s="57">
        <v>46245.339120370372</v>
      </c>
      <c r="Q1250">
        <v>69360810</v>
      </c>
      <c r="S1250">
        <v>141569115558</v>
      </c>
      <c r="T1250" t="s">
        <v>5243</v>
      </c>
      <c r="U1250" t="s">
        <v>5244</v>
      </c>
      <c r="V1250" t="s">
        <v>6161</v>
      </c>
      <c r="Z1250">
        <v>111.4781053</v>
      </c>
      <c r="AA1250">
        <v>-6.9687655999999896</v>
      </c>
      <c r="AB1250" t="s">
        <v>6162</v>
      </c>
      <c r="AC1250" t="s">
        <v>237</v>
      </c>
      <c r="AL1250" t="s">
        <v>218</v>
      </c>
      <c r="AM1250" t="s">
        <v>6163</v>
      </c>
      <c r="AN1250" t="s">
        <v>6</v>
      </c>
      <c r="AO1250" s="57">
        <v>46211.579745370371</v>
      </c>
      <c r="AP1250" s="57">
        <v>46245.333333333336</v>
      </c>
      <c r="AR1250" t="s">
        <v>18</v>
      </c>
      <c r="AS1250" t="s">
        <v>220</v>
      </c>
      <c r="AT1250" t="s">
        <v>231</v>
      </c>
      <c r="AV1250" t="s">
        <v>227</v>
      </c>
      <c r="AW1250" t="s">
        <v>1066</v>
      </c>
      <c r="AX1250" t="s">
        <v>223</v>
      </c>
      <c r="BA1250" s="57">
        <v>46245.333333333336</v>
      </c>
      <c r="BB1250" t="s">
        <v>6163</v>
      </c>
      <c r="BF1250" s="6" t="e">
        <f t="shared" si="57"/>
        <v>#NUM!</v>
      </c>
      <c r="BG1250" t="e">
        <f t="shared" si="58"/>
        <v>#NUM!</v>
      </c>
      <c r="BH1250" t="e">
        <f t="shared" si="59"/>
        <v>#NUM!</v>
      </c>
      <c r="BI1250" t="e">
        <f>VLOOKUP(H1250,Sheet2!$A$1:$B$270,2,FALSE)</f>
        <v>#N/A</v>
      </c>
    </row>
    <row r="1251" spans="1:61">
      <c r="A1251">
        <v>1250</v>
      </c>
      <c r="B1251">
        <v>1002504858</v>
      </c>
      <c r="C1251">
        <v>3</v>
      </c>
      <c r="D1251" t="s">
        <v>34</v>
      </c>
      <c r="E1251">
        <v>5</v>
      </c>
      <c r="F1251" t="s">
        <v>580</v>
      </c>
      <c r="G1251" t="s">
        <v>84</v>
      </c>
      <c r="H1251" t="s">
        <v>242</v>
      </c>
      <c r="I1251" t="s">
        <v>213</v>
      </c>
      <c r="J1251" t="s">
        <v>214</v>
      </c>
      <c r="K1251" t="s">
        <v>149</v>
      </c>
      <c r="M1251" t="s">
        <v>582</v>
      </c>
      <c r="N1251" t="s">
        <v>216</v>
      </c>
      <c r="O1251" s="57">
        <v>46235.718298611115</v>
      </c>
      <c r="P1251" s="57">
        <v>46238.401655092595</v>
      </c>
      <c r="Q1251">
        <v>69356861</v>
      </c>
      <c r="S1251">
        <v>172424836770</v>
      </c>
      <c r="T1251" t="s">
        <v>4287</v>
      </c>
      <c r="U1251" t="s">
        <v>4288</v>
      </c>
      <c r="V1251" t="s">
        <v>4289</v>
      </c>
      <c r="Z1251">
        <v>115.0834533</v>
      </c>
      <c r="AA1251">
        <v>-8.1129694000000008</v>
      </c>
      <c r="AB1251" t="s">
        <v>4290</v>
      </c>
      <c r="AC1251" t="s">
        <v>230</v>
      </c>
      <c r="AL1251" t="s">
        <v>218</v>
      </c>
      <c r="AM1251" t="s">
        <v>3763</v>
      </c>
      <c r="AN1251" t="s">
        <v>6</v>
      </c>
      <c r="AO1251" s="57">
        <v>46030.725775462961</v>
      </c>
      <c r="AP1251" s="57">
        <v>46237.333333333336</v>
      </c>
      <c r="AQ1251" t="s">
        <v>249</v>
      </c>
      <c r="AR1251" t="s">
        <v>14</v>
      </c>
      <c r="AS1251" t="s">
        <v>220</v>
      </c>
      <c r="AT1251" t="s">
        <v>231</v>
      </c>
      <c r="AV1251" t="s">
        <v>4291</v>
      </c>
      <c r="AW1251" t="s">
        <v>601</v>
      </c>
      <c r="AX1251" t="s">
        <v>223</v>
      </c>
      <c r="BA1251" s="57">
        <v>46237.333333333336</v>
      </c>
      <c r="BB1251" t="s">
        <v>3763</v>
      </c>
      <c r="BF1251" s="6" t="e">
        <f t="shared" si="57"/>
        <v>#NUM!</v>
      </c>
      <c r="BG1251" t="e">
        <f t="shared" si="58"/>
        <v>#NUM!</v>
      </c>
      <c r="BH1251" t="e">
        <f t="shared" si="59"/>
        <v>#NUM!</v>
      </c>
      <c r="BI1251" t="str">
        <f>VLOOKUP(H1251,Sheet2!$A$1:$B$270,2,FALSE)</f>
        <v>SINGARAJA</v>
      </c>
    </row>
    <row r="1252" spans="1:61">
      <c r="A1252">
        <v>1251</v>
      </c>
      <c r="B1252">
        <v>1002506450</v>
      </c>
      <c r="C1252">
        <v>3</v>
      </c>
      <c r="D1252" t="s">
        <v>38</v>
      </c>
      <c r="E1252">
        <v>5</v>
      </c>
      <c r="F1252" t="s">
        <v>90</v>
      </c>
      <c r="G1252" t="s">
        <v>93</v>
      </c>
      <c r="H1252" t="s">
        <v>474</v>
      </c>
      <c r="I1252" t="s">
        <v>213</v>
      </c>
      <c r="J1252" t="s">
        <v>214</v>
      </c>
      <c r="K1252" t="s">
        <v>149</v>
      </c>
      <c r="M1252" t="s">
        <v>596</v>
      </c>
      <c r="N1252" t="s">
        <v>216</v>
      </c>
      <c r="O1252" s="57">
        <v>46237.664988425924</v>
      </c>
      <c r="P1252" s="57">
        <v>46238.371932870374</v>
      </c>
      <c r="Q1252">
        <v>69356728</v>
      </c>
      <c r="S1252">
        <v>152627203799</v>
      </c>
      <c r="T1252" t="s">
        <v>1528</v>
      </c>
      <c r="U1252" t="s">
        <v>4292</v>
      </c>
      <c r="V1252" t="s">
        <v>4293</v>
      </c>
      <c r="Z1252">
        <v>112.01800476</v>
      </c>
      <c r="AA1252">
        <v>-7.687501975</v>
      </c>
      <c r="AB1252" t="s">
        <v>1531</v>
      </c>
      <c r="AC1252" t="s">
        <v>217</v>
      </c>
      <c r="AL1252" t="s">
        <v>218</v>
      </c>
      <c r="AM1252" t="s">
        <v>2264</v>
      </c>
      <c r="AN1252" t="s">
        <v>6</v>
      </c>
      <c r="AO1252" s="57">
        <v>46089.674050925925</v>
      </c>
      <c r="AQ1252" t="s">
        <v>249</v>
      </c>
      <c r="AR1252" t="s">
        <v>14</v>
      </c>
      <c r="AS1252" t="s">
        <v>637</v>
      </c>
      <c r="AT1252" t="s">
        <v>231</v>
      </c>
      <c r="AV1252" t="s">
        <v>597</v>
      </c>
      <c r="AW1252" t="s">
        <v>567</v>
      </c>
      <c r="AX1252" t="s">
        <v>223</v>
      </c>
      <c r="BA1252" s="57">
        <v>46237.291666666664</v>
      </c>
      <c r="BB1252" t="s">
        <v>2264</v>
      </c>
      <c r="BF1252" s="6" t="e">
        <f t="shared" si="57"/>
        <v>#NUM!</v>
      </c>
      <c r="BG1252" t="e">
        <f t="shared" si="58"/>
        <v>#NUM!</v>
      </c>
      <c r="BH1252" t="e">
        <f t="shared" si="59"/>
        <v>#NUM!</v>
      </c>
      <c r="BI1252" t="str">
        <f>VLOOKUP(H1252,Sheet2!$A$1:$B$270,2,FALSE)</f>
        <v>NGANJUK</v>
      </c>
    </row>
    <row r="1253" spans="1:61">
      <c r="A1253">
        <v>1252</v>
      </c>
      <c r="B1253">
        <v>1002506140</v>
      </c>
      <c r="C1253">
        <v>3</v>
      </c>
      <c r="D1253" t="s">
        <v>49</v>
      </c>
      <c r="E1253">
        <v>4</v>
      </c>
      <c r="F1253" t="s">
        <v>253</v>
      </c>
      <c r="G1253" t="s">
        <v>253</v>
      </c>
      <c r="H1253" t="s">
        <v>940</v>
      </c>
      <c r="I1253" t="s">
        <v>213</v>
      </c>
      <c r="J1253" t="s">
        <v>214</v>
      </c>
      <c r="K1253" t="s">
        <v>149</v>
      </c>
      <c r="M1253" t="s">
        <v>76</v>
      </c>
      <c r="N1253" t="s">
        <v>622</v>
      </c>
      <c r="O1253" s="57">
        <v>46237.573171296295</v>
      </c>
      <c r="P1253" s="57">
        <v>46244.555613425924</v>
      </c>
      <c r="Q1253">
        <v>69357571</v>
      </c>
      <c r="S1253">
        <v>142202154671</v>
      </c>
      <c r="T1253" t="s">
        <v>4294</v>
      </c>
      <c r="U1253" t="s">
        <v>4295</v>
      </c>
      <c r="V1253" t="s">
        <v>4296</v>
      </c>
      <c r="Z1253">
        <v>109.65184549999999</v>
      </c>
      <c r="AA1253">
        <v>-6.8897579000000002</v>
      </c>
      <c r="AB1253" t="s">
        <v>4297</v>
      </c>
      <c r="AC1253" t="s">
        <v>230</v>
      </c>
      <c r="AL1253" t="s">
        <v>218</v>
      </c>
      <c r="AM1253" t="s">
        <v>4298</v>
      </c>
      <c r="AN1253" t="s">
        <v>6</v>
      </c>
      <c r="AO1253" s="57">
        <v>46089.580300925925</v>
      </c>
      <c r="AP1253" s="57">
        <v>46244.333333333336</v>
      </c>
      <c r="AR1253" t="s">
        <v>219</v>
      </c>
      <c r="AS1253" t="s">
        <v>220</v>
      </c>
      <c r="AT1253" t="s">
        <v>231</v>
      </c>
      <c r="AU1253">
        <v>20260810</v>
      </c>
      <c r="AV1253" t="s">
        <v>222</v>
      </c>
      <c r="AW1253" t="s">
        <v>566</v>
      </c>
      <c r="AX1253" t="s">
        <v>223</v>
      </c>
      <c r="BA1253" s="57">
        <v>46244.333333333336</v>
      </c>
      <c r="BB1253" t="s">
        <v>4298</v>
      </c>
      <c r="BC1253">
        <v>2026</v>
      </c>
      <c r="BD1253">
        <v>8</v>
      </c>
      <c r="BE1253">
        <v>10</v>
      </c>
      <c r="BF1253" s="6">
        <f t="shared" si="57"/>
        <v>46244</v>
      </c>
      <c r="BG1253">
        <f t="shared" si="58"/>
        <v>-0.33333333333575865</v>
      </c>
      <c r="BH1253" t="str">
        <f t="shared" si="59"/>
        <v>COMPLY</v>
      </c>
      <c r="BI1253" t="e">
        <f>VLOOKUP(H1253,Sheet2!$A$1:$B$270,2,FALSE)</f>
        <v>#N/A</v>
      </c>
    </row>
    <row r="1254" spans="1:61">
      <c r="A1254">
        <v>1253</v>
      </c>
      <c r="B1254">
        <v>1002512624</v>
      </c>
      <c r="C1254">
        <v>3</v>
      </c>
      <c r="D1254" t="s">
        <v>45</v>
      </c>
      <c r="E1254">
        <v>5</v>
      </c>
      <c r="F1254" t="s">
        <v>113</v>
      </c>
      <c r="G1254" t="s">
        <v>111</v>
      </c>
      <c r="H1254" t="s">
        <v>258</v>
      </c>
      <c r="I1254" t="s">
        <v>213</v>
      </c>
      <c r="J1254" t="s">
        <v>214</v>
      </c>
      <c r="K1254" t="s">
        <v>149</v>
      </c>
      <c r="L1254" t="s">
        <v>215</v>
      </c>
      <c r="M1254" t="s">
        <v>6981</v>
      </c>
      <c r="N1254" t="s">
        <v>216</v>
      </c>
      <c r="O1254" s="57">
        <v>46240.59302083333</v>
      </c>
      <c r="P1254" s="57">
        <v>46244.677048611113</v>
      </c>
      <c r="Q1254">
        <v>69360046</v>
      </c>
      <c r="S1254">
        <v>172506788957</v>
      </c>
      <c r="T1254" t="s">
        <v>4299</v>
      </c>
      <c r="U1254" t="s">
        <v>4300</v>
      </c>
      <c r="V1254" t="s">
        <v>4301</v>
      </c>
      <c r="Z1254">
        <v>121.669308554848</v>
      </c>
      <c r="AA1254">
        <v>-8.8457797551991302</v>
      </c>
      <c r="AB1254" t="s">
        <v>4302</v>
      </c>
      <c r="AC1254" t="s">
        <v>237</v>
      </c>
      <c r="AL1254" t="s">
        <v>218</v>
      </c>
      <c r="AM1254" t="s">
        <v>4303</v>
      </c>
      <c r="AN1254" t="s">
        <v>6</v>
      </c>
      <c r="AO1254" s="57">
        <v>46181.601423611108</v>
      </c>
      <c r="AP1254" s="57">
        <v>46241.541666666664</v>
      </c>
      <c r="AR1254" t="s">
        <v>260</v>
      </c>
      <c r="AS1254" t="s">
        <v>111</v>
      </c>
      <c r="AT1254" t="s">
        <v>231</v>
      </c>
      <c r="AV1254" t="s">
        <v>6987</v>
      </c>
      <c r="AW1254" t="s">
        <v>1056</v>
      </c>
      <c r="AX1254" t="s">
        <v>223</v>
      </c>
      <c r="BA1254" s="57">
        <v>46241.541666666664</v>
      </c>
      <c r="BB1254" t="s">
        <v>4303</v>
      </c>
      <c r="BF1254" s="6" t="e">
        <f t="shared" si="57"/>
        <v>#NUM!</v>
      </c>
      <c r="BG1254" t="e">
        <f t="shared" si="58"/>
        <v>#NUM!</v>
      </c>
      <c r="BH1254" t="e">
        <f t="shared" si="59"/>
        <v>#NUM!</v>
      </c>
      <c r="BI1254" t="str">
        <f>VLOOKUP(H1254,Sheet2!$A$1:$B$270,2,FALSE)</f>
        <v>ENDE</v>
      </c>
    </row>
    <row r="1255" spans="1:61">
      <c r="A1255">
        <v>1254</v>
      </c>
      <c r="B1255">
        <v>1002512673</v>
      </c>
      <c r="C1255">
        <v>3</v>
      </c>
      <c r="D1255" t="s">
        <v>55</v>
      </c>
      <c r="E1255">
        <v>5</v>
      </c>
      <c r="F1255" t="s">
        <v>267</v>
      </c>
      <c r="G1255" t="s">
        <v>122</v>
      </c>
      <c r="H1255" t="s">
        <v>358</v>
      </c>
      <c r="I1255" t="s">
        <v>213</v>
      </c>
      <c r="J1255" t="s">
        <v>214</v>
      </c>
      <c r="K1255" t="s">
        <v>149</v>
      </c>
      <c r="L1255" t="s">
        <v>215</v>
      </c>
      <c r="M1255" t="s">
        <v>582</v>
      </c>
      <c r="N1255" t="s">
        <v>216</v>
      </c>
      <c r="O1255" s="57">
        <v>46240.603425925925</v>
      </c>
      <c r="P1255" s="57">
        <v>46242.576307870368</v>
      </c>
      <c r="Q1255">
        <v>69360038</v>
      </c>
      <c r="S1255">
        <v>152451212122</v>
      </c>
      <c r="T1255" t="s">
        <v>4304</v>
      </c>
      <c r="U1255" t="s">
        <v>4305</v>
      </c>
      <c r="V1255" t="s">
        <v>4306</v>
      </c>
      <c r="Z1255">
        <v>112.449365928769</v>
      </c>
      <c r="AA1255">
        <v>-6.8832329594571604</v>
      </c>
      <c r="AB1255" t="s">
        <v>4307</v>
      </c>
      <c r="AC1255" t="s">
        <v>217</v>
      </c>
      <c r="AL1255" t="s">
        <v>218</v>
      </c>
      <c r="AM1255" t="s">
        <v>4308</v>
      </c>
      <c r="AN1255" t="s">
        <v>6</v>
      </c>
      <c r="AO1255" s="57">
        <v>46181.611122685186</v>
      </c>
      <c r="AP1255" s="57">
        <v>46241.541666666664</v>
      </c>
      <c r="AQ1255" t="s">
        <v>930</v>
      </c>
      <c r="AR1255" t="s">
        <v>14</v>
      </c>
      <c r="AS1255" t="s">
        <v>122</v>
      </c>
      <c r="AT1255" t="s">
        <v>231</v>
      </c>
      <c r="AV1255" t="s">
        <v>6164</v>
      </c>
      <c r="AW1255" t="s">
        <v>1070</v>
      </c>
      <c r="AX1255" t="s">
        <v>223</v>
      </c>
      <c r="BA1255" s="57">
        <v>46241.541666666664</v>
      </c>
      <c r="BB1255" t="s">
        <v>4308</v>
      </c>
      <c r="BF1255" s="6" t="e">
        <f t="shared" si="57"/>
        <v>#NUM!</v>
      </c>
      <c r="BG1255" t="e">
        <f t="shared" si="58"/>
        <v>#NUM!</v>
      </c>
      <c r="BH1255" t="e">
        <f t="shared" si="59"/>
        <v>#NUM!</v>
      </c>
      <c r="BI1255" t="str">
        <f>VLOOKUP(H1255,Sheet2!$A$1:$B$270,2,FALSE)</f>
        <v>GRESIK</v>
      </c>
    </row>
    <row r="1256" spans="1:61">
      <c r="A1256">
        <v>1255</v>
      </c>
      <c r="B1256">
        <v>1002505089</v>
      </c>
      <c r="C1256">
        <v>3</v>
      </c>
      <c r="D1256" t="s">
        <v>42</v>
      </c>
      <c r="E1256">
        <v>5</v>
      </c>
      <c r="F1256" t="s">
        <v>233</v>
      </c>
      <c r="G1256" t="s">
        <v>103</v>
      </c>
      <c r="H1256" t="s">
        <v>403</v>
      </c>
      <c r="I1256" t="s">
        <v>213</v>
      </c>
      <c r="J1256" t="s">
        <v>214</v>
      </c>
      <c r="K1256" t="s">
        <v>149</v>
      </c>
      <c r="M1256" t="s">
        <v>76</v>
      </c>
      <c r="N1256" t="s">
        <v>216</v>
      </c>
      <c r="O1256" s="57">
        <v>46236.415092592593</v>
      </c>
      <c r="P1256" s="57">
        <v>46236.680243055554</v>
      </c>
      <c r="Q1256">
        <v>69356958</v>
      </c>
      <c r="S1256">
        <v>152318240207</v>
      </c>
      <c r="T1256" t="s">
        <v>4309</v>
      </c>
      <c r="U1256" t="s">
        <v>4310</v>
      </c>
      <c r="V1256" t="s">
        <v>4311</v>
      </c>
      <c r="Z1256">
        <v>112.23798840000001</v>
      </c>
      <c r="AA1256">
        <v>-7.5384528</v>
      </c>
      <c r="AB1256" t="s">
        <v>4312</v>
      </c>
      <c r="AC1256" t="s">
        <v>230</v>
      </c>
      <c r="AL1256" t="s">
        <v>218</v>
      </c>
      <c r="AM1256" t="s">
        <v>4313</v>
      </c>
      <c r="AN1256" t="s">
        <v>6</v>
      </c>
      <c r="AO1256" s="57">
        <v>46061.423506944448</v>
      </c>
      <c r="AP1256" s="57">
        <v>46237.333333333336</v>
      </c>
      <c r="AR1256" t="s">
        <v>219</v>
      </c>
      <c r="AS1256" t="s">
        <v>103</v>
      </c>
      <c r="AT1256" t="s">
        <v>221</v>
      </c>
      <c r="AU1256">
        <v>20260802</v>
      </c>
      <c r="AV1256" t="s">
        <v>222</v>
      </c>
      <c r="AW1256" t="s">
        <v>1029</v>
      </c>
      <c r="AX1256" t="s">
        <v>223</v>
      </c>
      <c r="BA1256" s="57">
        <v>46237.333333333336</v>
      </c>
      <c r="BB1256" t="s">
        <v>4313</v>
      </c>
      <c r="BC1256">
        <v>2026</v>
      </c>
      <c r="BD1256">
        <v>8</v>
      </c>
      <c r="BE1256">
        <v>2</v>
      </c>
      <c r="BF1256" s="6">
        <f t="shared" si="57"/>
        <v>46236</v>
      </c>
      <c r="BG1256">
        <f t="shared" si="58"/>
        <v>-1.3333333333357587</v>
      </c>
      <c r="BH1256" t="str">
        <f t="shared" si="59"/>
        <v>COMPLY</v>
      </c>
      <c r="BI1256" t="str">
        <f>VLOOKUP(H1256,Sheet2!$A$1:$B$270,2,FALSE)</f>
        <v>MOJOKERTO</v>
      </c>
    </row>
    <row r="1257" spans="1:61">
      <c r="A1257">
        <v>1256</v>
      </c>
      <c r="B1257">
        <v>1002513327</v>
      </c>
      <c r="C1257">
        <v>3</v>
      </c>
      <c r="D1257" t="s">
        <v>55</v>
      </c>
      <c r="E1257">
        <v>5</v>
      </c>
      <c r="F1257" t="s">
        <v>315</v>
      </c>
      <c r="G1257" t="s">
        <v>126</v>
      </c>
      <c r="H1257" t="s">
        <v>384</v>
      </c>
      <c r="I1257" t="s">
        <v>213</v>
      </c>
      <c r="J1257" t="s">
        <v>214</v>
      </c>
      <c r="K1257" t="s">
        <v>149</v>
      </c>
      <c r="M1257" t="s">
        <v>76</v>
      </c>
      <c r="N1257" t="s">
        <v>216</v>
      </c>
      <c r="O1257" s="57">
        <v>46240.723807870374</v>
      </c>
      <c r="P1257" s="57">
        <v>46241.920034722221</v>
      </c>
      <c r="Q1257">
        <v>69360273</v>
      </c>
      <c r="S1257">
        <v>152303247149</v>
      </c>
      <c r="T1257" t="s">
        <v>4314</v>
      </c>
      <c r="U1257" t="s">
        <v>4315</v>
      </c>
      <c r="V1257" t="s">
        <v>4316</v>
      </c>
      <c r="Z1257">
        <v>112.76368100000001</v>
      </c>
      <c r="AA1257">
        <v>-7.2750244000000004</v>
      </c>
      <c r="AB1257" t="s">
        <v>4317</v>
      </c>
      <c r="AC1257" t="s">
        <v>226</v>
      </c>
      <c r="AL1257" t="s">
        <v>218</v>
      </c>
      <c r="AM1257" t="s">
        <v>4318</v>
      </c>
      <c r="AN1257" t="s">
        <v>6</v>
      </c>
      <c r="AO1257" s="57">
        <v>46181.726400462961</v>
      </c>
      <c r="AP1257" s="57">
        <v>46241.625</v>
      </c>
      <c r="AR1257" t="s">
        <v>219</v>
      </c>
      <c r="AS1257" t="s">
        <v>126</v>
      </c>
      <c r="AT1257" t="s">
        <v>231</v>
      </c>
      <c r="AU1257">
        <v>20260807</v>
      </c>
      <c r="AV1257" t="s">
        <v>222</v>
      </c>
      <c r="AW1257" t="s">
        <v>566</v>
      </c>
      <c r="AX1257" t="s">
        <v>223</v>
      </c>
      <c r="BA1257" s="57">
        <v>46241.625</v>
      </c>
      <c r="BB1257" t="s">
        <v>4318</v>
      </c>
      <c r="BC1257">
        <v>2026</v>
      </c>
      <c r="BD1257">
        <v>8</v>
      </c>
      <c r="BE1257">
        <v>7</v>
      </c>
      <c r="BF1257" s="6">
        <f t="shared" si="57"/>
        <v>46241</v>
      </c>
      <c r="BG1257">
        <f t="shared" si="58"/>
        <v>-0.625</v>
      </c>
      <c r="BH1257" t="str">
        <f t="shared" si="59"/>
        <v>COMPLY</v>
      </c>
      <c r="BI1257" t="str">
        <f>VLOOKUP(H1257,Sheet2!$A$1:$B$270,2,FALSE)</f>
        <v>SURABAYA SELATAN</v>
      </c>
    </row>
    <row r="1258" spans="1:61">
      <c r="A1258">
        <v>1257</v>
      </c>
      <c r="B1258">
        <v>1002515880</v>
      </c>
      <c r="C1258">
        <v>3</v>
      </c>
      <c r="D1258" t="s">
        <v>38</v>
      </c>
      <c r="E1258">
        <v>5</v>
      </c>
      <c r="F1258" t="s">
        <v>92</v>
      </c>
      <c r="G1258" t="s">
        <v>92</v>
      </c>
      <c r="H1258" t="s">
        <v>257</v>
      </c>
      <c r="I1258" t="s">
        <v>213</v>
      </c>
      <c r="J1258" t="s">
        <v>214</v>
      </c>
      <c r="K1258" t="s">
        <v>149</v>
      </c>
      <c r="L1258" t="s">
        <v>215</v>
      </c>
      <c r="M1258" t="s">
        <v>582</v>
      </c>
      <c r="N1258" t="s">
        <v>216</v>
      </c>
      <c r="O1258" s="57">
        <v>46242.520787037036</v>
      </c>
      <c r="P1258" s="57">
        <v>46244.56422453704</v>
      </c>
      <c r="Q1258">
        <v>69361414</v>
      </c>
      <c r="S1258">
        <v>152631206950</v>
      </c>
      <c r="T1258" t="s">
        <v>6165</v>
      </c>
      <c r="U1258" t="s">
        <v>6166</v>
      </c>
      <c r="V1258" t="s">
        <v>6167</v>
      </c>
      <c r="Z1258">
        <v>111.448189</v>
      </c>
      <c r="AA1258">
        <v>-7.5627199999999997</v>
      </c>
      <c r="AB1258" t="s">
        <v>6168</v>
      </c>
      <c r="AC1258" t="s">
        <v>237</v>
      </c>
      <c r="AL1258" t="s">
        <v>218</v>
      </c>
      <c r="AM1258" t="s">
        <v>6169</v>
      </c>
      <c r="AN1258" t="s">
        <v>6</v>
      </c>
      <c r="AO1258" s="57">
        <v>46242.527673611112</v>
      </c>
      <c r="AP1258" s="57">
        <v>46243.541666666664</v>
      </c>
      <c r="AQ1258" t="s">
        <v>930</v>
      </c>
      <c r="AR1258" t="s">
        <v>14</v>
      </c>
      <c r="AS1258" t="s">
        <v>604</v>
      </c>
      <c r="AT1258" t="s">
        <v>231</v>
      </c>
      <c r="AV1258" t="s">
        <v>7046</v>
      </c>
      <c r="AW1258" t="s">
        <v>1056</v>
      </c>
      <c r="AX1258" t="s">
        <v>223</v>
      </c>
      <c r="BA1258" s="57">
        <v>46243.541666666664</v>
      </c>
      <c r="BB1258" t="s">
        <v>6169</v>
      </c>
      <c r="BF1258" s="6" t="e">
        <f t="shared" si="57"/>
        <v>#NUM!</v>
      </c>
      <c r="BG1258" t="e">
        <f t="shared" si="58"/>
        <v>#NUM!</v>
      </c>
      <c r="BH1258" t="e">
        <f t="shared" si="59"/>
        <v>#NUM!</v>
      </c>
      <c r="BI1258" t="str">
        <f>VLOOKUP(H1258,Sheet2!$A$1:$B$270,2,FALSE)</f>
        <v>MADIUN</v>
      </c>
    </row>
    <row r="1259" spans="1:61">
      <c r="A1259">
        <v>1258</v>
      </c>
      <c r="B1259">
        <v>1002510008</v>
      </c>
      <c r="C1259">
        <v>3</v>
      </c>
      <c r="D1259" t="s">
        <v>34</v>
      </c>
      <c r="E1259">
        <v>5</v>
      </c>
      <c r="F1259" t="s">
        <v>580</v>
      </c>
      <c r="G1259" t="s">
        <v>82</v>
      </c>
      <c r="H1259" t="s">
        <v>270</v>
      </c>
      <c r="I1259" t="s">
        <v>213</v>
      </c>
      <c r="J1259" t="s">
        <v>214</v>
      </c>
      <c r="K1259" t="s">
        <v>149</v>
      </c>
      <c r="M1259" t="s">
        <v>279</v>
      </c>
      <c r="N1259" t="s">
        <v>216</v>
      </c>
      <c r="O1259" s="57">
        <v>46239.440636574072</v>
      </c>
      <c r="P1259" s="57">
        <v>46242.762800925928</v>
      </c>
      <c r="Q1259">
        <v>69358911</v>
      </c>
      <c r="S1259">
        <v>172428815934</v>
      </c>
      <c r="T1259" t="s">
        <v>1602</v>
      </c>
      <c r="U1259" t="s">
        <v>1603</v>
      </c>
      <c r="V1259" t="s">
        <v>6170</v>
      </c>
      <c r="Z1259">
        <v>115.43618979999999</v>
      </c>
      <c r="AA1259">
        <v>-8.4658975000000005</v>
      </c>
      <c r="AB1259" t="s">
        <v>1604</v>
      </c>
      <c r="AC1259" t="s">
        <v>230</v>
      </c>
      <c r="AL1259" t="s">
        <v>218</v>
      </c>
      <c r="AM1259" t="s">
        <v>6171</v>
      </c>
      <c r="AN1259" t="s">
        <v>6</v>
      </c>
      <c r="AO1259" s="57">
        <v>46150.44427083333</v>
      </c>
      <c r="AP1259" s="57">
        <v>46242.625</v>
      </c>
      <c r="AQ1259" t="s">
        <v>570</v>
      </c>
      <c r="AR1259" t="s">
        <v>280</v>
      </c>
      <c r="AS1259" t="s">
        <v>581</v>
      </c>
      <c r="AT1259" t="s">
        <v>231</v>
      </c>
      <c r="AV1259" t="s">
        <v>6172</v>
      </c>
      <c r="AW1259" t="s">
        <v>1016</v>
      </c>
      <c r="AX1259" t="s">
        <v>223</v>
      </c>
      <c r="BA1259" s="57">
        <v>46242.625</v>
      </c>
      <c r="BB1259" t="s">
        <v>6171</v>
      </c>
      <c r="BF1259" s="6" t="e">
        <f t="shared" si="57"/>
        <v>#NUM!</v>
      </c>
      <c r="BG1259" t="e">
        <f t="shared" si="58"/>
        <v>#NUM!</v>
      </c>
      <c r="BH1259" t="e">
        <f t="shared" si="59"/>
        <v>#NUM!</v>
      </c>
      <c r="BI1259" t="str">
        <f>VLOOKUP(H1259,Sheet2!$A$1:$B$270,2,FALSE)</f>
        <v>KLUNGKUNG</v>
      </c>
    </row>
    <row r="1260" spans="1:61">
      <c r="A1260">
        <v>1259</v>
      </c>
      <c r="B1260">
        <v>1002505613</v>
      </c>
      <c r="C1260">
        <v>3</v>
      </c>
      <c r="D1260" t="s">
        <v>38</v>
      </c>
      <c r="E1260">
        <v>5</v>
      </c>
      <c r="F1260" t="s">
        <v>92</v>
      </c>
      <c r="G1260" t="s">
        <v>92</v>
      </c>
      <c r="H1260" t="s">
        <v>484</v>
      </c>
      <c r="I1260" t="s">
        <v>213</v>
      </c>
      <c r="J1260" t="s">
        <v>214</v>
      </c>
      <c r="K1260" t="s">
        <v>149</v>
      </c>
      <c r="L1260" t="s">
        <v>215</v>
      </c>
      <c r="M1260" t="s">
        <v>76</v>
      </c>
      <c r="N1260" t="s">
        <v>216</v>
      </c>
      <c r="O1260" s="57">
        <v>46237.395092592589</v>
      </c>
      <c r="P1260" s="57">
        <v>46237.727037037039</v>
      </c>
      <c r="Q1260">
        <v>69357234</v>
      </c>
      <c r="S1260">
        <v>152632208473</v>
      </c>
      <c r="T1260" t="s">
        <v>4319</v>
      </c>
      <c r="U1260" t="s">
        <v>4320</v>
      </c>
      <c r="V1260" t="s">
        <v>4321</v>
      </c>
      <c r="Z1260">
        <v>111.712957</v>
      </c>
      <c r="AA1260">
        <v>-7.5515369999999997</v>
      </c>
      <c r="AB1260" t="s">
        <v>4322</v>
      </c>
      <c r="AC1260" t="s">
        <v>237</v>
      </c>
      <c r="AL1260" t="s">
        <v>218</v>
      </c>
      <c r="AM1260" t="s">
        <v>4323</v>
      </c>
      <c r="AN1260" t="s">
        <v>6</v>
      </c>
      <c r="AO1260" s="57">
        <v>46089.402928240743</v>
      </c>
      <c r="AP1260" s="57">
        <v>46238.333333333336</v>
      </c>
      <c r="AR1260" t="s">
        <v>219</v>
      </c>
      <c r="AS1260" t="s">
        <v>604</v>
      </c>
      <c r="AT1260" t="s">
        <v>231</v>
      </c>
      <c r="AU1260">
        <v>20260803</v>
      </c>
      <c r="AV1260" t="s">
        <v>222</v>
      </c>
      <c r="AW1260" t="s">
        <v>554</v>
      </c>
      <c r="AX1260" t="s">
        <v>223</v>
      </c>
      <c r="BA1260" s="57">
        <v>46238.333333333336</v>
      </c>
      <c r="BB1260" t="s">
        <v>4323</v>
      </c>
      <c r="BC1260">
        <v>2026</v>
      </c>
      <c r="BD1260">
        <v>8</v>
      </c>
      <c r="BE1260">
        <v>3</v>
      </c>
      <c r="BF1260" s="6">
        <f t="shared" si="57"/>
        <v>46237</v>
      </c>
      <c r="BG1260">
        <f t="shared" si="58"/>
        <v>-1.3333333333357587</v>
      </c>
      <c r="BH1260" t="str">
        <f t="shared" si="59"/>
        <v>COMPLY</v>
      </c>
      <c r="BI1260" t="str">
        <f>VLOOKUP(H1260,Sheet2!$A$1:$B$270,2,FALSE)</f>
        <v>MADIUN</v>
      </c>
    </row>
    <row r="1261" spans="1:61">
      <c r="A1261">
        <v>1260</v>
      </c>
      <c r="B1261">
        <v>1002508331</v>
      </c>
      <c r="C1261">
        <v>3</v>
      </c>
      <c r="D1261" t="s">
        <v>59</v>
      </c>
      <c r="E1261">
        <v>4</v>
      </c>
      <c r="F1261" t="s">
        <v>243</v>
      </c>
      <c r="G1261" t="s">
        <v>921</v>
      </c>
      <c r="H1261" t="s">
        <v>922</v>
      </c>
      <c r="I1261" t="s">
        <v>213</v>
      </c>
      <c r="J1261" t="s">
        <v>214</v>
      </c>
      <c r="K1261" t="s">
        <v>149</v>
      </c>
      <c r="M1261" t="s">
        <v>1014</v>
      </c>
      <c r="N1261" t="s">
        <v>216</v>
      </c>
      <c r="O1261" s="57">
        <v>46238.57545138889</v>
      </c>
      <c r="P1261" s="57">
        <v>46238.576620370368</v>
      </c>
      <c r="Q1261">
        <v>69358302</v>
      </c>
      <c r="S1261">
        <v>142164113602</v>
      </c>
      <c r="T1261" t="s">
        <v>4324</v>
      </c>
      <c r="Z1261">
        <v>110.36461389999999</v>
      </c>
      <c r="AA1261">
        <v>-7.5307417000000001</v>
      </c>
      <c r="AB1261" t="s">
        <v>4325</v>
      </c>
      <c r="AC1261" t="s">
        <v>292</v>
      </c>
      <c r="AO1261" s="57">
        <v>46120.579826388886</v>
      </c>
      <c r="AR1261" t="s">
        <v>6</v>
      </c>
      <c r="AS1261" t="s">
        <v>220</v>
      </c>
      <c r="AT1261" t="s">
        <v>231</v>
      </c>
      <c r="AV1261" t="s">
        <v>1015</v>
      </c>
      <c r="AW1261" t="s">
        <v>607</v>
      </c>
      <c r="AX1261" t="s">
        <v>223</v>
      </c>
      <c r="BF1261" s="6" t="e">
        <f t="shared" si="57"/>
        <v>#NUM!</v>
      </c>
      <c r="BG1261" t="e">
        <f t="shared" si="58"/>
        <v>#NUM!</v>
      </c>
      <c r="BH1261" t="e">
        <f t="shared" si="59"/>
        <v>#NUM!</v>
      </c>
      <c r="BI1261" t="e">
        <f>VLOOKUP(H1261,Sheet2!$A$1:$B$270,2,FALSE)</f>
        <v>#N/A</v>
      </c>
    </row>
    <row r="1262" spans="1:61">
      <c r="A1262">
        <v>1261</v>
      </c>
      <c r="B1262">
        <v>1002513363</v>
      </c>
      <c r="C1262">
        <v>3</v>
      </c>
      <c r="D1262" t="s">
        <v>34</v>
      </c>
      <c r="E1262">
        <v>5</v>
      </c>
      <c r="F1262" t="s">
        <v>580</v>
      </c>
      <c r="G1262" t="s">
        <v>79</v>
      </c>
      <c r="H1262" t="s">
        <v>290</v>
      </c>
      <c r="I1262" t="s">
        <v>213</v>
      </c>
      <c r="J1262" t="s">
        <v>214</v>
      </c>
      <c r="K1262" t="s">
        <v>149</v>
      </c>
      <c r="M1262" t="s">
        <v>76</v>
      </c>
      <c r="N1262" t="s">
        <v>216</v>
      </c>
      <c r="O1262" s="57">
        <v>46240.73332175926</v>
      </c>
      <c r="P1262" s="57">
        <v>46241.262592592589</v>
      </c>
      <c r="Q1262">
        <v>69357310</v>
      </c>
      <c r="S1262">
        <v>172408246816</v>
      </c>
      <c r="T1262" t="s">
        <v>2370</v>
      </c>
      <c r="U1262" t="s">
        <v>4326</v>
      </c>
      <c r="V1262" t="s">
        <v>4327</v>
      </c>
      <c r="Z1262">
        <v>115.25675649999999</v>
      </c>
      <c r="AA1262">
        <v>-8.5225355</v>
      </c>
      <c r="AB1262" t="s">
        <v>2373</v>
      </c>
      <c r="AC1262" t="s">
        <v>230</v>
      </c>
      <c r="AL1262" t="s">
        <v>218</v>
      </c>
      <c r="AM1262" t="s">
        <v>4328</v>
      </c>
      <c r="AN1262" t="s">
        <v>6</v>
      </c>
      <c r="AO1262" s="57">
        <v>46181.735937500001</v>
      </c>
      <c r="AR1262" t="s">
        <v>219</v>
      </c>
      <c r="AS1262" t="s">
        <v>699</v>
      </c>
      <c r="AT1262" t="s">
        <v>231</v>
      </c>
      <c r="AU1262">
        <v>20260807</v>
      </c>
      <c r="AV1262" t="s">
        <v>222</v>
      </c>
      <c r="AW1262" t="s">
        <v>568</v>
      </c>
      <c r="AX1262" t="s">
        <v>223</v>
      </c>
      <c r="BA1262" s="57">
        <v>46240.291666666664</v>
      </c>
      <c r="BB1262" t="s">
        <v>4328</v>
      </c>
      <c r="BC1262">
        <v>2026</v>
      </c>
      <c r="BD1262">
        <v>8</v>
      </c>
      <c r="BE1262">
        <v>7</v>
      </c>
      <c r="BF1262" s="6">
        <f t="shared" si="57"/>
        <v>46241</v>
      </c>
      <c r="BG1262">
        <f t="shared" si="58"/>
        <v>0.70833333333575865</v>
      </c>
      <c r="BH1262" t="str">
        <f t="shared" si="59"/>
        <v>COMPLY</v>
      </c>
      <c r="BI1262" t="str">
        <f>VLOOKUP(H1262,Sheet2!$A$1:$B$270,2,FALSE)</f>
        <v>GIANYAR</v>
      </c>
    </row>
    <row r="1263" spans="1:61">
      <c r="A1263">
        <v>1262</v>
      </c>
      <c r="B1263">
        <v>1002511932</v>
      </c>
      <c r="C1263">
        <v>3</v>
      </c>
      <c r="D1263" t="s">
        <v>38</v>
      </c>
      <c r="E1263">
        <v>5</v>
      </c>
      <c r="F1263" t="s">
        <v>90</v>
      </c>
      <c r="G1263" t="s">
        <v>90</v>
      </c>
      <c r="H1263" t="s">
        <v>482</v>
      </c>
      <c r="I1263" t="s">
        <v>213</v>
      </c>
      <c r="J1263" t="s">
        <v>214</v>
      </c>
      <c r="K1263" t="s">
        <v>149</v>
      </c>
      <c r="L1263" t="s">
        <v>215</v>
      </c>
      <c r="M1263" t="s">
        <v>76</v>
      </c>
      <c r="N1263" t="s">
        <v>216</v>
      </c>
      <c r="O1263" s="57">
        <v>46240.459675925929</v>
      </c>
      <c r="P1263" s="57">
        <v>46240.654004629629</v>
      </c>
      <c r="Q1263">
        <v>69359792</v>
      </c>
      <c r="S1263">
        <v>152625207182</v>
      </c>
      <c r="T1263" t="s">
        <v>4329</v>
      </c>
      <c r="U1263" t="s">
        <v>4330</v>
      </c>
      <c r="V1263" t="s">
        <v>4331</v>
      </c>
      <c r="Z1263">
        <v>112.0644444</v>
      </c>
      <c r="AA1263">
        <v>-7.7832435999999996</v>
      </c>
      <c r="AB1263" t="s">
        <v>4332</v>
      </c>
      <c r="AC1263" t="s">
        <v>237</v>
      </c>
      <c r="AL1263" t="s">
        <v>218</v>
      </c>
      <c r="AM1263" t="s">
        <v>3208</v>
      </c>
      <c r="AN1263" t="s">
        <v>6</v>
      </c>
      <c r="AO1263" s="57">
        <v>46181.46534722222</v>
      </c>
      <c r="AP1263" s="57">
        <v>46241.333333333336</v>
      </c>
      <c r="AR1263" t="s">
        <v>219</v>
      </c>
      <c r="AS1263" t="s">
        <v>585</v>
      </c>
      <c r="AT1263" t="s">
        <v>231</v>
      </c>
      <c r="AU1263">
        <v>20260806</v>
      </c>
      <c r="AV1263" t="s">
        <v>222</v>
      </c>
      <c r="AW1263" t="s">
        <v>1069</v>
      </c>
      <c r="AX1263" t="s">
        <v>223</v>
      </c>
      <c r="BA1263" s="57">
        <v>46241.333333333336</v>
      </c>
      <c r="BB1263" t="s">
        <v>3208</v>
      </c>
      <c r="BC1263">
        <v>2026</v>
      </c>
      <c r="BD1263">
        <v>8</v>
      </c>
      <c r="BE1263">
        <v>6</v>
      </c>
      <c r="BF1263" s="6">
        <f t="shared" si="57"/>
        <v>46240</v>
      </c>
      <c r="BG1263">
        <f t="shared" si="58"/>
        <v>-1.3333333333357587</v>
      </c>
      <c r="BH1263" t="str">
        <f t="shared" si="59"/>
        <v>COMPLY</v>
      </c>
      <c r="BI1263" t="str">
        <f>VLOOKUP(H1263,Sheet2!$A$1:$B$270,2,FALSE)</f>
        <v>KEDIRI</v>
      </c>
    </row>
    <row r="1264" spans="1:61">
      <c r="A1264">
        <v>1263</v>
      </c>
      <c r="B1264">
        <v>1002504356</v>
      </c>
      <c r="C1264">
        <v>3</v>
      </c>
      <c r="D1264" t="s">
        <v>42</v>
      </c>
      <c r="E1264">
        <v>5</v>
      </c>
      <c r="F1264" t="s">
        <v>233</v>
      </c>
      <c r="G1264" t="s">
        <v>101</v>
      </c>
      <c r="H1264" t="s">
        <v>264</v>
      </c>
      <c r="I1264" t="s">
        <v>213</v>
      </c>
      <c r="J1264" t="s">
        <v>214</v>
      </c>
      <c r="K1264" t="s">
        <v>149</v>
      </c>
      <c r="M1264" t="s">
        <v>614</v>
      </c>
      <c r="N1264" t="s">
        <v>216</v>
      </c>
      <c r="O1264" s="57">
        <v>46235.435682870368</v>
      </c>
      <c r="P1264" s="57">
        <v>46241.726782407408</v>
      </c>
      <c r="Q1264">
        <v>69356615</v>
      </c>
      <c r="S1264">
        <v>152316231777</v>
      </c>
      <c r="T1264" t="s">
        <v>4333</v>
      </c>
      <c r="U1264" t="s">
        <v>4334</v>
      </c>
      <c r="Z1264">
        <v>112.69950782846</v>
      </c>
      <c r="AA1264">
        <v>-7.4546695981925204</v>
      </c>
      <c r="AB1264" t="s">
        <v>4335</v>
      </c>
      <c r="AC1264" t="s">
        <v>230</v>
      </c>
      <c r="AO1264" s="57">
        <v>46030.444282407407</v>
      </c>
      <c r="AR1264" t="s">
        <v>5</v>
      </c>
      <c r="AS1264" t="s">
        <v>233</v>
      </c>
      <c r="AT1264" t="s">
        <v>231</v>
      </c>
      <c r="AV1264" t="s">
        <v>4336</v>
      </c>
      <c r="AW1264" t="s">
        <v>565</v>
      </c>
      <c r="AX1264" t="s">
        <v>223</v>
      </c>
      <c r="BF1264" s="6" t="e">
        <f t="shared" si="57"/>
        <v>#NUM!</v>
      </c>
      <c r="BG1264" t="e">
        <f t="shared" si="58"/>
        <v>#NUM!</v>
      </c>
      <c r="BH1264" t="e">
        <f t="shared" si="59"/>
        <v>#NUM!</v>
      </c>
      <c r="BI1264" t="str">
        <f>VLOOKUP(H1264,Sheet2!$A$1:$B$270,2,FALSE)</f>
        <v>SIDOARJO</v>
      </c>
    </row>
    <row r="1265" spans="1:61">
      <c r="A1265">
        <v>1264</v>
      </c>
      <c r="B1265">
        <v>1002517486</v>
      </c>
      <c r="C1265">
        <v>3</v>
      </c>
      <c r="D1265" t="s">
        <v>51</v>
      </c>
      <c r="E1265">
        <v>4</v>
      </c>
      <c r="F1265" t="s">
        <v>235</v>
      </c>
      <c r="G1265" t="s">
        <v>594</v>
      </c>
      <c r="H1265" t="s">
        <v>1107</v>
      </c>
      <c r="I1265" t="s">
        <v>213</v>
      </c>
      <c r="J1265" t="s">
        <v>214</v>
      </c>
      <c r="K1265" t="s">
        <v>149</v>
      </c>
      <c r="M1265" t="s">
        <v>76</v>
      </c>
      <c r="N1265" t="s">
        <v>216</v>
      </c>
      <c r="O1265" s="57">
        <v>46244.48641203704</v>
      </c>
      <c r="P1265" s="57">
        <v>46244.57880787037</v>
      </c>
      <c r="Q1265">
        <v>69360972</v>
      </c>
      <c r="S1265">
        <v>142566102106</v>
      </c>
      <c r="T1265" t="s">
        <v>4933</v>
      </c>
      <c r="U1265" t="s">
        <v>7047</v>
      </c>
      <c r="V1265" t="s">
        <v>7048</v>
      </c>
      <c r="Z1265">
        <v>110.83924766</v>
      </c>
      <c r="AA1265">
        <v>-7.5358822200000004</v>
      </c>
      <c r="AB1265" t="s">
        <v>4936</v>
      </c>
      <c r="AC1265" t="s">
        <v>217</v>
      </c>
      <c r="AL1265" t="s">
        <v>218</v>
      </c>
      <c r="AM1265" t="s">
        <v>7049</v>
      </c>
      <c r="AN1265" t="s">
        <v>6</v>
      </c>
      <c r="AO1265" s="57">
        <v>46303.496307870373</v>
      </c>
      <c r="AR1265" t="s">
        <v>219</v>
      </c>
      <c r="AS1265" t="s">
        <v>952</v>
      </c>
      <c r="AT1265" t="s">
        <v>231</v>
      </c>
      <c r="AU1265">
        <v>20260810</v>
      </c>
      <c r="AV1265" t="s">
        <v>222</v>
      </c>
      <c r="AW1265" t="s">
        <v>578</v>
      </c>
      <c r="AX1265" t="s">
        <v>223</v>
      </c>
      <c r="BA1265" s="57">
        <v>46244.291666666664</v>
      </c>
      <c r="BB1265" t="s">
        <v>7049</v>
      </c>
      <c r="BC1265">
        <v>2026</v>
      </c>
      <c r="BD1265">
        <v>8</v>
      </c>
      <c r="BE1265">
        <v>10</v>
      </c>
      <c r="BF1265" s="6">
        <f t="shared" si="57"/>
        <v>46244</v>
      </c>
      <c r="BG1265">
        <f t="shared" si="58"/>
        <v>-0.29166666666424135</v>
      </c>
      <c r="BH1265" t="str">
        <f t="shared" si="59"/>
        <v>COMPLY</v>
      </c>
      <c r="BI1265" t="e">
        <f>VLOOKUP(H1265,Sheet2!$A$1:$B$270,2,FALSE)</f>
        <v>#N/A</v>
      </c>
    </row>
    <row r="1266" spans="1:61">
      <c r="A1266">
        <v>1265</v>
      </c>
      <c r="B1266">
        <v>1002506390</v>
      </c>
      <c r="C1266">
        <v>3</v>
      </c>
      <c r="D1266" t="s">
        <v>55</v>
      </c>
      <c r="E1266">
        <v>5</v>
      </c>
      <c r="F1266" t="s">
        <v>267</v>
      </c>
      <c r="G1266" t="s">
        <v>122</v>
      </c>
      <c r="H1266" t="s">
        <v>486</v>
      </c>
      <c r="I1266" t="s">
        <v>213</v>
      </c>
      <c r="J1266" t="s">
        <v>214</v>
      </c>
      <c r="K1266" t="s">
        <v>149</v>
      </c>
      <c r="M1266" t="s">
        <v>236</v>
      </c>
      <c r="N1266" t="s">
        <v>216</v>
      </c>
      <c r="O1266" s="57">
        <v>46237.645532407405</v>
      </c>
      <c r="P1266" s="57">
        <v>46237.799305555556</v>
      </c>
      <c r="Q1266">
        <v>69357678</v>
      </c>
      <c r="S1266">
        <v>152453209227</v>
      </c>
      <c r="T1266" t="s">
        <v>3611</v>
      </c>
      <c r="U1266" t="s">
        <v>4337</v>
      </c>
      <c r="Z1266">
        <v>112.65204610000001</v>
      </c>
      <c r="AA1266">
        <v>-5.8493833999999998</v>
      </c>
      <c r="AB1266" t="s">
        <v>4338</v>
      </c>
      <c r="AC1266" t="s">
        <v>230</v>
      </c>
      <c r="AO1266" s="57">
        <v>46089.652627314812</v>
      </c>
      <c r="AR1266" t="s">
        <v>314</v>
      </c>
      <c r="AS1266" t="s">
        <v>122</v>
      </c>
      <c r="AT1266" t="s">
        <v>231</v>
      </c>
      <c r="AV1266" t="s">
        <v>1146</v>
      </c>
      <c r="AW1266" t="s">
        <v>606</v>
      </c>
      <c r="AX1266" t="s">
        <v>223</v>
      </c>
      <c r="AZ1266" t="s">
        <v>1146</v>
      </c>
      <c r="BF1266" s="6" t="e">
        <f t="shared" si="57"/>
        <v>#NUM!</v>
      </c>
      <c r="BG1266" t="e">
        <f t="shared" si="58"/>
        <v>#NUM!</v>
      </c>
      <c r="BH1266" t="e">
        <f t="shared" si="59"/>
        <v>#NUM!</v>
      </c>
      <c r="BI1266" t="str">
        <f>VLOOKUP(H1266,Sheet2!$A$1:$B$270,2,FALSE)</f>
        <v>GRESIK</v>
      </c>
    </row>
    <row r="1267" spans="1:61">
      <c r="A1267">
        <v>1266</v>
      </c>
      <c r="B1267">
        <v>1002506292</v>
      </c>
      <c r="C1267">
        <v>3</v>
      </c>
      <c r="D1267" t="s">
        <v>38</v>
      </c>
      <c r="E1267">
        <v>5</v>
      </c>
      <c r="F1267" t="s">
        <v>92</v>
      </c>
      <c r="G1267" t="s">
        <v>89</v>
      </c>
      <c r="H1267" t="s">
        <v>370</v>
      </c>
      <c r="I1267" t="s">
        <v>213</v>
      </c>
      <c r="J1267" t="s">
        <v>214</v>
      </c>
      <c r="K1267" t="s">
        <v>149</v>
      </c>
      <c r="L1267" t="s">
        <v>215</v>
      </c>
      <c r="M1267" t="s">
        <v>76</v>
      </c>
      <c r="N1267" t="s">
        <v>216</v>
      </c>
      <c r="O1267" s="57">
        <v>46237.612453703703</v>
      </c>
      <c r="P1267" s="57">
        <v>46238.538194444445</v>
      </c>
      <c r="Q1267">
        <v>69357634</v>
      </c>
      <c r="S1267">
        <v>152644204953</v>
      </c>
      <c r="T1267" t="s">
        <v>4339</v>
      </c>
      <c r="U1267" t="s">
        <v>4340</v>
      </c>
      <c r="V1267" t="s">
        <v>4341</v>
      </c>
      <c r="Z1267">
        <v>111.605583</v>
      </c>
      <c r="AA1267">
        <v>-7.174722</v>
      </c>
      <c r="AB1267" t="s">
        <v>4342</v>
      </c>
      <c r="AC1267" t="s">
        <v>237</v>
      </c>
      <c r="AL1267" t="s">
        <v>218</v>
      </c>
      <c r="AM1267" t="s">
        <v>4085</v>
      </c>
      <c r="AN1267" t="s">
        <v>6</v>
      </c>
      <c r="AO1267" s="57">
        <v>46089.621736111112</v>
      </c>
      <c r="AP1267" s="57">
        <v>46238.541666666664</v>
      </c>
      <c r="AR1267" t="s">
        <v>219</v>
      </c>
      <c r="AS1267" t="s">
        <v>949</v>
      </c>
      <c r="AT1267" t="s">
        <v>231</v>
      </c>
      <c r="AU1267">
        <v>20260804</v>
      </c>
      <c r="AV1267" t="s">
        <v>222</v>
      </c>
      <c r="AW1267" t="s">
        <v>1060</v>
      </c>
      <c r="AX1267" t="s">
        <v>223</v>
      </c>
      <c r="BA1267" s="57">
        <v>46238.541666666664</v>
      </c>
      <c r="BB1267" t="s">
        <v>4085</v>
      </c>
      <c r="BC1267">
        <v>2026</v>
      </c>
      <c r="BD1267">
        <v>8</v>
      </c>
      <c r="BE1267">
        <v>4</v>
      </c>
      <c r="BF1267" s="6">
        <f t="shared" si="57"/>
        <v>46238</v>
      </c>
      <c r="BG1267">
        <f t="shared" si="58"/>
        <v>-0.54166666666424135</v>
      </c>
      <c r="BH1267" t="str">
        <f t="shared" si="59"/>
        <v>COMPLY</v>
      </c>
      <c r="BI1267" t="str">
        <f>VLOOKUP(H1267,Sheet2!$A$1:$B$270,2,FALSE)</f>
        <v>BOJONEGORO</v>
      </c>
    </row>
    <row r="1268" spans="1:61">
      <c r="A1268">
        <v>1267</v>
      </c>
      <c r="B1268">
        <v>1002517173</v>
      </c>
      <c r="C1268">
        <v>3</v>
      </c>
      <c r="D1268" t="s">
        <v>38</v>
      </c>
      <c r="E1268">
        <v>5</v>
      </c>
      <c r="F1268" t="s">
        <v>90</v>
      </c>
      <c r="G1268" t="s">
        <v>90</v>
      </c>
      <c r="H1268" t="s">
        <v>482</v>
      </c>
      <c r="I1268" t="s">
        <v>213</v>
      </c>
      <c r="J1268" t="s">
        <v>214</v>
      </c>
      <c r="K1268" t="s">
        <v>149</v>
      </c>
      <c r="L1268" t="s">
        <v>215</v>
      </c>
      <c r="M1268" t="s">
        <v>76</v>
      </c>
      <c r="N1268" t="s">
        <v>216</v>
      </c>
      <c r="O1268" s="57">
        <v>46244.424976851849</v>
      </c>
      <c r="P1268" s="57">
        <v>46244.672210648147</v>
      </c>
      <c r="Q1268">
        <v>69362198</v>
      </c>
      <c r="S1268">
        <v>152625207358</v>
      </c>
      <c r="T1268" t="s">
        <v>7050</v>
      </c>
      <c r="U1268" t="s">
        <v>7051</v>
      </c>
      <c r="V1268" t="s">
        <v>7052</v>
      </c>
      <c r="Z1268">
        <v>112.090629860758</v>
      </c>
      <c r="AA1268">
        <v>-7.7692091495822302</v>
      </c>
      <c r="AB1268" t="s">
        <v>7053</v>
      </c>
      <c r="AC1268" t="s">
        <v>217</v>
      </c>
      <c r="AL1268" t="s">
        <v>218</v>
      </c>
      <c r="AM1268" t="s">
        <v>7054</v>
      </c>
      <c r="AN1268" t="s">
        <v>6</v>
      </c>
      <c r="AO1268" s="57">
        <v>46303.433958333335</v>
      </c>
      <c r="AP1268" s="57">
        <v>46245.333333333336</v>
      </c>
      <c r="AR1268" t="s">
        <v>219</v>
      </c>
      <c r="AS1268" t="s">
        <v>585</v>
      </c>
      <c r="AT1268" t="s">
        <v>231</v>
      </c>
      <c r="AU1268">
        <v>20260810</v>
      </c>
      <c r="AV1268" t="s">
        <v>222</v>
      </c>
      <c r="AW1268" t="s">
        <v>1067</v>
      </c>
      <c r="AX1268" t="s">
        <v>223</v>
      </c>
      <c r="BA1268" s="57">
        <v>46245.333333333336</v>
      </c>
      <c r="BB1268" t="s">
        <v>7054</v>
      </c>
      <c r="BC1268">
        <v>2026</v>
      </c>
      <c r="BD1268">
        <v>8</v>
      </c>
      <c r="BE1268">
        <v>10</v>
      </c>
      <c r="BF1268" s="6">
        <f t="shared" si="57"/>
        <v>46244</v>
      </c>
      <c r="BG1268">
        <f t="shared" si="58"/>
        <v>-1.3333333333357587</v>
      </c>
      <c r="BH1268" t="str">
        <f t="shared" si="59"/>
        <v>COMPLY</v>
      </c>
      <c r="BI1268" t="str">
        <f>VLOOKUP(H1268,Sheet2!$A$1:$B$270,2,FALSE)</f>
        <v>KEDIRI</v>
      </c>
    </row>
    <row r="1269" spans="1:61">
      <c r="A1269">
        <v>1268</v>
      </c>
      <c r="B1269">
        <v>1002510390</v>
      </c>
      <c r="C1269">
        <v>3</v>
      </c>
      <c r="D1269" t="s">
        <v>55</v>
      </c>
      <c r="E1269">
        <v>5</v>
      </c>
      <c r="F1269" t="s">
        <v>228</v>
      </c>
      <c r="G1269" t="s">
        <v>127</v>
      </c>
      <c r="H1269" t="s">
        <v>332</v>
      </c>
      <c r="I1269" t="s">
        <v>213</v>
      </c>
      <c r="J1269" t="s">
        <v>214</v>
      </c>
      <c r="K1269" t="s">
        <v>149</v>
      </c>
      <c r="M1269" t="s">
        <v>596</v>
      </c>
      <c r="N1269" t="s">
        <v>216</v>
      </c>
      <c r="O1269" s="57">
        <v>46239.523981481485</v>
      </c>
      <c r="P1269" s="57">
        <v>46244.401817129627</v>
      </c>
      <c r="Q1269">
        <v>69359080</v>
      </c>
      <c r="S1269">
        <v>152431232313</v>
      </c>
      <c r="T1269" t="s">
        <v>4343</v>
      </c>
      <c r="U1269" t="s">
        <v>4344</v>
      </c>
      <c r="V1269" t="s">
        <v>4345</v>
      </c>
      <c r="Z1269">
        <v>113.8145935</v>
      </c>
      <c r="AA1269">
        <v>-6.9023933</v>
      </c>
      <c r="AB1269" t="s">
        <v>4346</v>
      </c>
      <c r="AC1269" t="s">
        <v>230</v>
      </c>
      <c r="AL1269" t="s">
        <v>218</v>
      </c>
      <c r="AM1269" t="s">
        <v>4347</v>
      </c>
      <c r="AN1269" t="s">
        <v>6</v>
      </c>
      <c r="AO1269" s="57">
        <v>46150.528032407405</v>
      </c>
      <c r="AP1269" s="57">
        <v>46241.333333333336</v>
      </c>
      <c r="AQ1269" t="s">
        <v>570</v>
      </c>
      <c r="AR1269" t="s">
        <v>14</v>
      </c>
      <c r="AS1269" t="s">
        <v>220</v>
      </c>
      <c r="AT1269" t="s">
        <v>231</v>
      </c>
      <c r="AV1269" t="s">
        <v>597</v>
      </c>
      <c r="AW1269" t="s">
        <v>566</v>
      </c>
      <c r="AX1269" t="s">
        <v>223</v>
      </c>
      <c r="BA1269" s="57">
        <v>46241.333333333336</v>
      </c>
      <c r="BB1269" t="s">
        <v>4347</v>
      </c>
      <c r="BF1269" s="6" t="e">
        <f t="shared" si="57"/>
        <v>#NUM!</v>
      </c>
      <c r="BG1269" t="e">
        <f t="shared" si="58"/>
        <v>#NUM!</v>
      </c>
      <c r="BH1269" t="e">
        <f t="shared" si="59"/>
        <v>#NUM!</v>
      </c>
      <c r="BI1269" t="str">
        <f>VLOOKUP(H1269,Sheet2!$A$1:$B$270,2,FALSE)</f>
        <v>MADURA</v>
      </c>
    </row>
    <row r="1270" spans="1:61">
      <c r="A1270">
        <v>1269</v>
      </c>
      <c r="B1270">
        <v>1002508874</v>
      </c>
      <c r="C1270">
        <v>3</v>
      </c>
      <c r="D1270" t="s">
        <v>59</v>
      </c>
      <c r="E1270">
        <v>4</v>
      </c>
      <c r="F1270" t="s">
        <v>243</v>
      </c>
      <c r="G1270" t="s">
        <v>921</v>
      </c>
      <c r="H1270" t="s">
        <v>922</v>
      </c>
      <c r="I1270" t="s">
        <v>213</v>
      </c>
      <c r="J1270" t="s">
        <v>214</v>
      </c>
      <c r="K1270" t="s">
        <v>149</v>
      </c>
      <c r="M1270" t="s">
        <v>1014</v>
      </c>
      <c r="N1270" t="s">
        <v>216</v>
      </c>
      <c r="O1270" s="57">
        <v>46238.642476851855</v>
      </c>
      <c r="P1270" s="57">
        <v>46238.643229166664</v>
      </c>
      <c r="Q1270">
        <v>69358465</v>
      </c>
      <c r="S1270">
        <v>142164113615</v>
      </c>
      <c r="T1270" t="s">
        <v>4348</v>
      </c>
      <c r="Z1270">
        <v>110.360975</v>
      </c>
      <c r="AA1270">
        <v>-7.5315500000000002</v>
      </c>
      <c r="AB1270" t="s">
        <v>4349</v>
      </c>
      <c r="AC1270" t="s">
        <v>292</v>
      </c>
      <c r="AO1270" s="57">
        <v>46120.652789351851</v>
      </c>
      <c r="AR1270" t="s">
        <v>6</v>
      </c>
      <c r="AS1270" t="s">
        <v>220</v>
      </c>
      <c r="AT1270" t="s">
        <v>231</v>
      </c>
      <c r="AV1270" t="s">
        <v>1015</v>
      </c>
      <c r="AW1270" t="s">
        <v>566</v>
      </c>
      <c r="AX1270" t="s">
        <v>223</v>
      </c>
      <c r="BF1270" s="6" t="e">
        <f t="shared" si="57"/>
        <v>#NUM!</v>
      </c>
      <c r="BG1270" t="e">
        <f t="shared" si="58"/>
        <v>#NUM!</v>
      </c>
      <c r="BH1270" t="e">
        <f t="shared" si="59"/>
        <v>#NUM!</v>
      </c>
      <c r="BI1270" t="e">
        <f>VLOOKUP(H1270,Sheet2!$A$1:$B$270,2,FALSE)</f>
        <v>#N/A</v>
      </c>
    </row>
    <row r="1271" spans="1:61">
      <c r="A1271">
        <v>1270</v>
      </c>
      <c r="B1271">
        <v>1002514247</v>
      </c>
      <c r="C1271">
        <v>3</v>
      </c>
      <c r="D1271" t="s">
        <v>55</v>
      </c>
      <c r="E1271">
        <v>5</v>
      </c>
      <c r="F1271" t="s">
        <v>267</v>
      </c>
      <c r="G1271" t="s">
        <v>122</v>
      </c>
      <c r="H1271" t="s">
        <v>486</v>
      </c>
      <c r="I1271" t="s">
        <v>213</v>
      </c>
      <c r="J1271" t="s">
        <v>214</v>
      </c>
      <c r="K1271" t="s">
        <v>149</v>
      </c>
      <c r="M1271" t="s">
        <v>76</v>
      </c>
      <c r="N1271" t="s">
        <v>216</v>
      </c>
      <c r="O1271" s="57">
        <v>46241.460474537038</v>
      </c>
      <c r="P1271" s="57">
        <v>46241.594363425924</v>
      </c>
      <c r="Q1271">
        <v>69350398</v>
      </c>
      <c r="S1271">
        <v>152453209230</v>
      </c>
      <c r="T1271" t="s">
        <v>6173</v>
      </c>
      <c r="U1271" t="s">
        <v>6174</v>
      </c>
      <c r="V1271" t="s">
        <v>6175</v>
      </c>
      <c r="Z1271">
        <v>112.674823</v>
      </c>
      <c r="AA1271">
        <v>-5.8442059999999998</v>
      </c>
      <c r="AB1271" t="s">
        <v>6176</v>
      </c>
      <c r="AC1271" t="s">
        <v>230</v>
      </c>
      <c r="AL1271" t="s">
        <v>218</v>
      </c>
      <c r="AM1271" t="s">
        <v>6177</v>
      </c>
      <c r="AN1271" t="s">
        <v>6</v>
      </c>
      <c r="AO1271" s="57">
        <v>46211.465613425928</v>
      </c>
      <c r="AR1271" t="s">
        <v>219</v>
      </c>
      <c r="AS1271" t="s">
        <v>122</v>
      </c>
      <c r="AT1271" t="s">
        <v>221</v>
      </c>
      <c r="AU1271">
        <v>20260807</v>
      </c>
      <c r="AV1271" t="s">
        <v>222</v>
      </c>
      <c r="AW1271" t="s">
        <v>656</v>
      </c>
      <c r="AX1271" t="s">
        <v>223</v>
      </c>
      <c r="BA1271" s="57">
        <v>46241.291666666664</v>
      </c>
      <c r="BB1271" t="s">
        <v>6177</v>
      </c>
      <c r="BC1271">
        <v>2026</v>
      </c>
      <c r="BD1271">
        <v>8</v>
      </c>
      <c r="BE1271">
        <v>7</v>
      </c>
      <c r="BF1271" s="6">
        <f t="shared" si="57"/>
        <v>46241</v>
      </c>
      <c r="BG1271">
        <f t="shared" si="58"/>
        <v>-0.29166666666424135</v>
      </c>
      <c r="BH1271" t="str">
        <f t="shared" si="59"/>
        <v>COMPLY</v>
      </c>
      <c r="BI1271" t="str">
        <f>VLOOKUP(H1271,Sheet2!$A$1:$B$270,2,FALSE)</f>
        <v>GRESIK</v>
      </c>
    </row>
    <row r="1272" spans="1:61">
      <c r="A1272">
        <v>1271</v>
      </c>
      <c r="B1272">
        <v>1002509116</v>
      </c>
      <c r="C1272">
        <v>3</v>
      </c>
      <c r="D1272" t="s">
        <v>55</v>
      </c>
      <c r="E1272">
        <v>5</v>
      </c>
      <c r="F1272" t="s">
        <v>228</v>
      </c>
      <c r="G1272" t="s">
        <v>127</v>
      </c>
      <c r="H1272" t="s">
        <v>332</v>
      </c>
      <c r="I1272" t="s">
        <v>213</v>
      </c>
      <c r="J1272" t="s">
        <v>214</v>
      </c>
      <c r="K1272" t="s">
        <v>149</v>
      </c>
      <c r="M1272" t="s">
        <v>236</v>
      </c>
      <c r="N1272" t="s">
        <v>216</v>
      </c>
      <c r="O1272" s="57">
        <v>46238.689409722225</v>
      </c>
      <c r="P1272" s="57">
        <v>46239.48233796296</v>
      </c>
      <c r="Q1272">
        <v>69358530</v>
      </c>
      <c r="S1272">
        <v>152431232302</v>
      </c>
      <c r="T1272" t="s">
        <v>4350</v>
      </c>
      <c r="U1272" t="s">
        <v>4351</v>
      </c>
      <c r="Z1272">
        <v>113.8145935</v>
      </c>
      <c r="AA1272">
        <v>-6.9023933</v>
      </c>
      <c r="AB1272" t="s">
        <v>4352</v>
      </c>
      <c r="AC1272" t="s">
        <v>230</v>
      </c>
      <c r="AO1272" s="57">
        <v>46120.694421296299</v>
      </c>
      <c r="AR1272" t="s">
        <v>314</v>
      </c>
      <c r="AS1272" t="s">
        <v>220</v>
      </c>
      <c r="AT1272" t="s">
        <v>231</v>
      </c>
      <c r="AV1272" t="s">
        <v>1086</v>
      </c>
      <c r="AW1272" t="s">
        <v>566</v>
      </c>
      <c r="AX1272" t="s">
        <v>223</v>
      </c>
      <c r="AZ1272" t="s">
        <v>1086</v>
      </c>
      <c r="BF1272" s="6" t="e">
        <f t="shared" si="57"/>
        <v>#NUM!</v>
      </c>
      <c r="BG1272" t="e">
        <f t="shared" si="58"/>
        <v>#NUM!</v>
      </c>
      <c r="BH1272" t="e">
        <f t="shared" si="59"/>
        <v>#NUM!</v>
      </c>
      <c r="BI1272" t="str">
        <f>VLOOKUP(H1272,Sheet2!$A$1:$B$270,2,FALSE)</f>
        <v>MADURA</v>
      </c>
    </row>
    <row r="1273" spans="1:61">
      <c r="A1273">
        <v>1272</v>
      </c>
      <c r="B1273">
        <v>1002517802</v>
      </c>
      <c r="C1273">
        <v>3</v>
      </c>
      <c r="D1273" t="s">
        <v>38</v>
      </c>
      <c r="E1273">
        <v>5</v>
      </c>
      <c r="F1273" t="s">
        <v>90</v>
      </c>
      <c r="G1273" t="s">
        <v>90</v>
      </c>
      <c r="H1273" t="s">
        <v>356</v>
      </c>
      <c r="I1273" t="s">
        <v>213</v>
      </c>
      <c r="J1273" t="s">
        <v>214</v>
      </c>
      <c r="K1273" t="s">
        <v>149</v>
      </c>
      <c r="L1273" t="s">
        <v>215</v>
      </c>
      <c r="M1273" t="s">
        <v>240</v>
      </c>
      <c r="N1273" t="s">
        <v>216</v>
      </c>
      <c r="O1273" s="57">
        <v>46244.568009259259</v>
      </c>
      <c r="P1273" s="57">
        <v>46244.569490740738</v>
      </c>
      <c r="Q1273">
        <v>69362450</v>
      </c>
      <c r="S1273">
        <v>152639219408</v>
      </c>
      <c r="T1273" t="s">
        <v>7055</v>
      </c>
      <c r="U1273" t="s">
        <v>7056</v>
      </c>
      <c r="V1273" t="s">
        <v>7057</v>
      </c>
      <c r="Z1273">
        <v>112.148356027901</v>
      </c>
      <c r="AA1273">
        <v>-7.7344391525990996</v>
      </c>
      <c r="AB1273" t="s">
        <v>7058</v>
      </c>
      <c r="AC1273" t="s">
        <v>217</v>
      </c>
      <c r="AL1273" t="s">
        <v>218</v>
      </c>
      <c r="AM1273" t="s">
        <v>7059</v>
      </c>
      <c r="AN1273" t="s">
        <v>6</v>
      </c>
      <c r="AO1273" s="57">
        <v>46303.569293981483</v>
      </c>
      <c r="AP1273" s="57">
        <v>46245.541666666664</v>
      </c>
      <c r="AR1273" t="s">
        <v>241</v>
      </c>
      <c r="AS1273" t="s">
        <v>312</v>
      </c>
      <c r="AT1273" t="s">
        <v>231</v>
      </c>
      <c r="AV1273" t="s">
        <v>240</v>
      </c>
      <c r="AW1273" t="s">
        <v>1056</v>
      </c>
      <c r="AX1273" t="s">
        <v>223</v>
      </c>
      <c r="BA1273" s="57">
        <v>46245.541666666664</v>
      </c>
      <c r="BB1273" t="s">
        <v>7059</v>
      </c>
      <c r="BF1273" s="6" t="e">
        <f t="shared" si="57"/>
        <v>#NUM!</v>
      </c>
      <c r="BG1273" t="e">
        <f t="shared" si="58"/>
        <v>#NUM!</v>
      </c>
      <c r="BH1273" t="e">
        <f t="shared" si="59"/>
        <v>#NUM!</v>
      </c>
      <c r="BI1273" t="str">
        <f>VLOOKUP(H1273,Sheet2!$A$1:$B$270,2,FALSE)</f>
        <v>KEDIRI</v>
      </c>
    </row>
    <row r="1274" spans="1:61">
      <c r="A1274">
        <v>1273</v>
      </c>
      <c r="B1274">
        <v>1002510615</v>
      </c>
      <c r="C1274">
        <v>3</v>
      </c>
      <c r="D1274" t="s">
        <v>59</v>
      </c>
      <c r="E1274">
        <v>4</v>
      </c>
      <c r="F1274" t="s">
        <v>573</v>
      </c>
      <c r="G1274" t="s">
        <v>935</v>
      </c>
      <c r="H1274" t="s">
        <v>954</v>
      </c>
      <c r="I1274" t="s">
        <v>213</v>
      </c>
      <c r="J1274" t="s">
        <v>214</v>
      </c>
      <c r="K1274" t="s">
        <v>149</v>
      </c>
      <c r="M1274" t="s">
        <v>1085</v>
      </c>
      <c r="N1274" t="s">
        <v>216</v>
      </c>
      <c r="O1274" s="57">
        <v>46239.571840277778</v>
      </c>
      <c r="P1274" s="57">
        <v>46240.572245370371</v>
      </c>
      <c r="Q1274">
        <v>69359226</v>
      </c>
      <c r="S1274">
        <v>146136130061</v>
      </c>
      <c r="T1274" t="s">
        <v>3371</v>
      </c>
      <c r="Z1274">
        <v>110.246041338624</v>
      </c>
      <c r="AA1274">
        <v>-7.8643509765776596</v>
      </c>
      <c r="AB1274" t="s">
        <v>3372</v>
      </c>
      <c r="AC1274" t="s">
        <v>292</v>
      </c>
      <c r="AO1274" s="57">
        <v>46150.579699074071</v>
      </c>
      <c r="AS1274" t="s">
        <v>220</v>
      </c>
      <c r="AT1274" t="s">
        <v>231</v>
      </c>
      <c r="AV1274" t="s">
        <v>1085</v>
      </c>
      <c r="AW1274" t="s">
        <v>1072</v>
      </c>
      <c r="AX1274" t="s">
        <v>223</v>
      </c>
      <c r="BF1274" s="6" t="e">
        <f t="shared" si="57"/>
        <v>#NUM!</v>
      </c>
      <c r="BG1274" t="e">
        <f t="shared" si="58"/>
        <v>#NUM!</v>
      </c>
      <c r="BH1274" t="e">
        <f t="shared" si="59"/>
        <v>#NUM!</v>
      </c>
      <c r="BI1274" t="e">
        <f>VLOOKUP(H1274,Sheet2!$A$1:$B$270,2,FALSE)</f>
        <v>#N/A</v>
      </c>
    </row>
    <row r="1275" spans="1:61">
      <c r="A1275">
        <v>1274</v>
      </c>
      <c r="B1275">
        <v>1002516295</v>
      </c>
      <c r="C1275">
        <v>3</v>
      </c>
      <c r="D1275" t="s">
        <v>59</v>
      </c>
      <c r="E1275">
        <v>4</v>
      </c>
      <c r="F1275" t="s">
        <v>224</v>
      </c>
      <c r="G1275" t="s">
        <v>591</v>
      </c>
      <c r="H1275" t="s">
        <v>672</v>
      </c>
      <c r="I1275" t="s">
        <v>213</v>
      </c>
      <c r="J1275" t="s">
        <v>214</v>
      </c>
      <c r="K1275" t="s">
        <v>149</v>
      </c>
      <c r="L1275" t="s">
        <v>215</v>
      </c>
      <c r="M1275" t="s">
        <v>76</v>
      </c>
      <c r="N1275" t="s">
        <v>216</v>
      </c>
      <c r="O1275" s="57">
        <v>46243.372187499997</v>
      </c>
      <c r="P1275" s="57">
        <v>46244.412534722222</v>
      </c>
      <c r="Q1275">
        <v>69361709</v>
      </c>
      <c r="S1275">
        <v>143363110993</v>
      </c>
      <c r="T1275" t="s">
        <v>6178</v>
      </c>
      <c r="U1275" t="s">
        <v>6179</v>
      </c>
      <c r="V1275" t="s">
        <v>6180</v>
      </c>
      <c r="Z1275">
        <v>109.33948338031701</v>
      </c>
      <c r="AA1275">
        <v>-7.4172933468515003</v>
      </c>
      <c r="AB1275" t="s">
        <v>6181</v>
      </c>
      <c r="AC1275" t="s">
        <v>237</v>
      </c>
      <c r="AL1275" t="s">
        <v>218</v>
      </c>
      <c r="AM1275" t="s">
        <v>6182</v>
      </c>
      <c r="AN1275" t="s">
        <v>6</v>
      </c>
      <c r="AO1275" s="57">
        <v>46273.382152777776</v>
      </c>
      <c r="AP1275" s="57">
        <v>46249.625</v>
      </c>
      <c r="AR1275" t="s">
        <v>219</v>
      </c>
      <c r="AS1275" t="s">
        <v>220</v>
      </c>
      <c r="AT1275" t="s">
        <v>231</v>
      </c>
      <c r="AU1275">
        <v>20260810</v>
      </c>
      <c r="AV1275" t="s">
        <v>222</v>
      </c>
      <c r="AW1275" t="s">
        <v>1066</v>
      </c>
      <c r="AX1275" t="s">
        <v>223</v>
      </c>
      <c r="BA1275" s="57">
        <v>46249.625</v>
      </c>
      <c r="BB1275" t="s">
        <v>6182</v>
      </c>
      <c r="BC1275">
        <v>2026</v>
      </c>
      <c r="BD1275">
        <v>8</v>
      </c>
      <c r="BE1275">
        <v>10</v>
      </c>
      <c r="BF1275" s="6">
        <f t="shared" si="57"/>
        <v>46244</v>
      </c>
      <c r="BG1275">
        <f t="shared" si="58"/>
        <v>-5.625</v>
      </c>
      <c r="BH1275" t="str">
        <f t="shared" si="59"/>
        <v>COMPLY</v>
      </c>
      <c r="BI1275" t="e">
        <f>VLOOKUP(H1275,Sheet2!$A$1:$B$270,2,FALSE)</f>
        <v>#N/A</v>
      </c>
    </row>
    <row r="1276" spans="1:61">
      <c r="A1276">
        <v>1275</v>
      </c>
      <c r="B1276">
        <v>1002516423</v>
      </c>
      <c r="C1276">
        <v>3</v>
      </c>
      <c r="D1276" t="s">
        <v>55</v>
      </c>
      <c r="E1276">
        <v>5</v>
      </c>
      <c r="F1276" t="s">
        <v>315</v>
      </c>
      <c r="G1276" t="s">
        <v>126</v>
      </c>
      <c r="H1276" t="s">
        <v>384</v>
      </c>
      <c r="I1276" t="s">
        <v>213</v>
      </c>
      <c r="J1276" t="s">
        <v>214</v>
      </c>
      <c r="K1276" t="s">
        <v>149</v>
      </c>
      <c r="L1276" t="s">
        <v>215</v>
      </c>
      <c r="M1276" t="s">
        <v>240</v>
      </c>
      <c r="N1276" t="s">
        <v>216</v>
      </c>
      <c r="O1276" s="57">
        <v>46243.486770833333</v>
      </c>
      <c r="P1276" s="57">
        <v>46243.487511574072</v>
      </c>
      <c r="Q1276">
        <v>69361781</v>
      </c>
      <c r="S1276">
        <v>152303244365</v>
      </c>
      <c r="T1276" t="s">
        <v>6183</v>
      </c>
      <c r="U1276" t="s">
        <v>6184</v>
      </c>
      <c r="V1276" t="s">
        <v>6185</v>
      </c>
      <c r="Z1276">
        <v>112.781682573258</v>
      </c>
      <c r="AA1276">
        <v>-7.2717783154385804</v>
      </c>
      <c r="AB1276" t="s">
        <v>6186</v>
      </c>
      <c r="AC1276" t="s">
        <v>217</v>
      </c>
      <c r="AL1276" t="s">
        <v>218</v>
      </c>
      <c r="AM1276" t="s">
        <v>6187</v>
      </c>
      <c r="AN1276" t="s">
        <v>6</v>
      </c>
      <c r="AO1276" s="57">
        <v>46273.496423611112</v>
      </c>
      <c r="AP1276" s="57">
        <v>46246.625</v>
      </c>
      <c r="AR1276" t="s">
        <v>241</v>
      </c>
      <c r="AS1276" t="s">
        <v>126</v>
      </c>
      <c r="AT1276" t="s">
        <v>231</v>
      </c>
      <c r="AV1276" t="s">
        <v>240</v>
      </c>
      <c r="AW1276" t="s">
        <v>1069</v>
      </c>
      <c r="AX1276" t="s">
        <v>223</v>
      </c>
      <c r="BA1276" s="57">
        <v>46246.625</v>
      </c>
      <c r="BB1276" t="s">
        <v>6187</v>
      </c>
      <c r="BF1276" s="6" t="e">
        <f t="shared" si="57"/>
        <v>#NUM!</v>
      </c>
      <c r="BG1276" t="e">
        <f t="shared" si="58"/>
        <v>#NUM!</v>
      </c>
      <c r="BH1276" t="e">
        <f t="shared" si="59"/>
        <v>#NUM!</v>
      </c>
      <c r="BI1276" t="str">
        <f>VLOOKUP(H1276,Sheet2!$A$1:$B$270,2,FALSE)</f>
        <v>SURABAYA SELATAN</v>
      </c>
    </row>
    <row r="1277" spans="1:61">
      <c r="A1277">
        <v>1276</v>
      </c>
      <c r="B1277">
        <v>1002516147</v>
      </c>
      <c r="C1277">
        <v>3</v>
      </c>
      <c r="D1277" t="s">
        <v>49</v>
      </c>
      <c r="E1277">
        <v>4</v>
      </c>
      <c r="F1277" t="s">
        <v>253</v>
      </c>
      <c r="G1277" t="s">
        <v>969</v>
      </c>
      <c r="H1277" t="s">
        <v>970</v>
      </c>
      <c r="I1277" t="s">
        <v>213</v>
      </c>
      <c r="J1277" t="s">
        <v>214</v>
      </c>
      <c r="K1277" t="s">
        <v>149</v>
      </c>
      <c r="L1277" t="s">
        <v>215</v>
      </c>
      <c r="M1277" t="s">
        <v>76</v>
      </c>
      <c r="N1277" t="s">
        <v>216</v>
      </c>
      <c r="O1277" s="57">
        <v>46242.679120370369</v>
      </c>
      <c r="P1277" s="57">
        <v>46244.590532407405</v>
      </c>
      <c r="Q1277">
        <v>69361564</v>
      </c>
      <c r="S1277">
        <v>142212126159</v>
      </c>
      <c r="T1277" t="s">
        <v>5127</v>
      </c>
      <c r="U1277" t="s">
        <v>7060</v>
      </c>
      <c r="V1277" t="s">
        <v>6188</v>
      </c>
      <c r="Z1277">
        <v>109.1395395</v>
      </c>
      <c r="AA1277">
        <v>-6.8724774999999996</v>
      </c>
      <c r="AB1277" t="s">
        <v>6189</v>
      </c>
      <c r="AC1277" t="s">
        <v>237</v>
      </c>
      <c r="AL1277" t="s">
        <v>218</v>
      </c>
      <c r="AM1277" t="s">
        <v>6190</v>
      </c>
      <c r="AN1277" t="s">
        <v>6</v>
      </c>
      <c r="AO1277" s="57">
        <v>46242.684166666666</v>
      </c>
      <c r="AP1277" s="57">
        <v>46244.541666666664</v>
      </c>
      <c r="AR1277" t="s">
        <v>219</v>
      </c>
      <c r="AS1277" t="s">
        <v>220</v>
      </c>
      <c r="AT1277" t="s">
        <v>231</v>
      </c>
      <c r="AU1277">
        <v>20260810</v>
      </c>
      <c r="AV1277" t="s">
        <v>222</v>
      </c>
      <c r="AW1277" t="s">
        <v>1064</v>
      </c>
      <c r="AX1277" t="s">
        <v>223</v>
      </c>
      <c r="BA1277" s="57">
        <v>46244.541666666664</v>
      </c>
      <c r="BB1277" t="s">
        <v>6190</v>
      </c>
      <c r="BC1277">
        <v>2026</v>
      </c>
      <c r="BD1277">
        <v>8</v>
      </c>
      <c r="BE1277">
        <v>10</v>
      </c>
      <c r="BF1277" s="6">
        <f t="shared" si="57"/>
        <v>46244</v>
      </c>
      <c r="BG1277">
        <f t="shared" si="58"/>
        <v>-0.54166666666424135</v>
      </c>
      <c r="BH1277" t="str">
        <f t="shared" si="59"/>
        <v>COMPLY</v>
      </c>
      <c r="BI1277" t="e">
        <f>VLOOKUP(H1277,Sheet2!$A$1:$B$270,2,FALSE)</f>
        <v>#N/A</v>
      </c>
    </row>
    <row r="1278" spans="1:61">
      <c r="A1278">
        <v>1277</v>
      </c>
      <c r="B1278">
        <v>1002510259</v>
      </c>
      <c r="C1278">
        <v>3</v>
      </c>
      <c r="D1278" t="s">
        <v>49</v>
      </c>
      <c r="E1278">
        <v>4</v>
      </c>
      <c r="F1278" t="s">
        <v>253</v>
      </c>
      <c r="G1278" t="s">
        <v>556</v>
      </c>
      <c r="H1278" t="s">
        <v>563</v>
      </c>
      <c r="I1278" t="s">
        <v>213</v>
      </c>
      <c r="J1278" t="s">
        <v>214</v>
      </c>
      <c r="K1278" t="s">
        <v>149</v>
      </c>
      <c r="L1278" t="s">
        <v>215</v>
      </c>
      <c r="M1278" t="s">
        <v>582</v>
      </c>
      <c r="N1278" t="s">
        <v>216</v>
      </c>
      <c r="O1278" s="57">
        <v>46239.4846875</v>
      </c>
      <c r="P1278" s="57">
        <v>46240.532060185185</v>
      </c>
      <c r="Q1278">
        <v>69359036</v>
      </c>
      <c r="S1278">
        <v>146281107898</v>
      </c>
      <c r="T1278" t="s">
        <v>3145</v>
      </c>
      <c r="U1278" t="s">
        <v>4353</v>
      </c>
      <c r="V1278" t="s">
        <v>4354</v>
      </c>
      <c r="Z1278">
        <v>108.98992</v>
      </c>
      <c r="AA1278">
        <v>-7.2696569999999996</v>
      </c>
      <c r="AB1278" t="s">
        <v>3148</v>
      </c>
      <c r="AC1278" t="s">
        <v>237</v>
      </c>
      <c r="AL1278" t="s">
        <v>218</v>
      </c>
      <c r="AM1278" t="s">
        <v>1503</v>
      </c>
      <c r="AN1278" t="s">
        <v>6</v>
      </c>
      <c r="AO1278" s="57">
        <v>46150.486030092594</v>
      </c>
      <c r="AP1278" s="57">
        <v>46240.333333333336</v>
      </c>
      <c r="AQ1278" t="s">
        <v>570</v>
      </c>
      <c r="AR1278" t="s">
        <v>14</v>
      </c>
      <c r="AS1278" t="s">
        <v>564</v>
      </c>
      <c r="AT1278" t="s">
        <v>231</v>
      </c>
      <c r="AV1278" t="s">
        <v>4355</v>
      </c>
      <c r="AW1278" t="s">
        <v>1064</v>
      </c>
      <c r="AX1278" t="s">
        <v>223</v>
      </c>
      <c r="BA1278" s="57">
        <v>46240.333333333336</v>
      </c>
      <c r="BB1278" t="s">
        <v>1503</v>
      </c>
      <c r="BF1278" s="6" t="e">
        <f t="shared" si="57"/>
        <v>#NUM!</v>
      </c>
      <c r="BG1278" t="e">
        <f t="shared" si="58"/>
        <v>#NUM!</v>
      </c>
      <c r="BH1278" t="e">
        <f t="shared" si="59"/>
        <v>#NUM!</v>
      </c>
      <c r="BI1278" t="e">
        <f>VLOOKUP(H1278,Sheet2!$A$1:$B$270,2,FALSE)</f>
        <v>#N/A</v>
      </c>
    </row>
    <row r="1279" spans="1:61">
      <c r="A1279">
        <v>1278</v>
      </c>
      <c r="B1279">
        <v>1002511732</v>
      </c>
      <c r="C1279">
        <v>3</v>
      </c>
      <c r="D1279" t="s">
        <v>38</v>
      </c>
      <c r="E1279">
        <v>5</v>
      </c>
      <c r="F1279" t="s">
        <v>251</v>
      </c>
      <c r="G1279" t="s">
        <v>91</v>
      </c>
      <c r="H1279" t="s">
        <v>400</v>
      </c>
      <c r="I1279" t="s">
        <v>213</v>
      </c>
      <c r="J1279" t="s">
        <v>214</v>
      </c>
      <c r="K1279" t="s">
        <v>149</v>
      </c>
      <c r="L1279" t="s">
        <v>215</v>
      </c>
      <c r="M1279" t="s">
        <v>76</v>
      </c>
      <c r="N1279" t="s">
        <v>216</v>
      </c>
      <c r="O1279" s="57">
        <v>46240.426354166666</v>
      </c>
      <c r="P1279" s="57">
        <v>46241.68959490741</v>
      </c>
      <c r="Q1279">
        <v>69359704</v>
      </c>
      <c r="S1279">
        <v>152703903443</v>
      </c>
      <c r="T1279" t="s">
        <v>3187</v>
      </c>
      <c r="U1279" t="s">
        <v>3188</v>
      </c>
      <c r="V1279" t="s">
        <v>4356</v>
      </c>
      <c r="Z1279">
        <v>112.61115340000001</v>
      </c>
      <c r="AA1279">
        <v>-7.9431544999999897</v>
      </c>
      <c r="AB1279" t="s">
        <v>4357</v>
      </c>
      <c r="AC1279" t="s">
        <v>237</v>
      </c>
      <c r="AL1279" t="s">
        <v>218</v>
      </c>
      <c r="AM1279" t="s">
        <v>4358</v>
      </c>
      <c r="AN1279" t="s">
        <v>6</v>
      </c>
      <c r="AO1279" s="57">
        <v>46181.434108796297</v>
      </c>
      <c r="AP1279" s="57">
        <v>46241.625</v>
      </c>
      <c r="AR1279" t="s">
        <v>219</v>
      </c>
      <c r="AS1279" t="s">
        <v>586</v>
      </c>
      <c r="AT1279" t="s">
        <v>231</v>
      </c>
      <c r="AU1279">
        <v>20260807</v>
      </c>
      <c r="AV1279" t="s">
        <v>222</v>
      </c>
      <c r="AW1279" t="s">
        <v>1060</v>
      </c>
      <c r="AX1279" t="s">
        <v>223</v>
      </c>
      <c r="BA1279" s="57">
        <v>46241.625</v>
      </c>
      <c r="BB1279" t="s">
        <v>4358</v>
      </c>
      <c r="BC1279">
        <v>2026</v>
      </c>
      <c r="BD1279">
        <v>8</v>
      </c>
      <c r="BE1279">
        <v>7</v>
      </c>
      <c r="BF1279" s="6">
        <f t="shared" si="57"/>
        <v>46241</v>
      </c>
      <c r="BG1279">
        <f t="shared" si="58"/>
        <v>-0.625</v>
      </c>
      <c r="BH1279" t="str">
        <f t="shared" si="59"/>
        <v>COMPLY</v>
      </c>
      <c r="BI1279" t="str">
        <f>VLOOKUP(H1279,Sheet2!$A$1:$B$270,2,FALSE)</f>
        <v>MALANG</v>
      </c>
    </row>
    <row r="1280" spans="1:61">
      <c r="A1280">
        <v>1279</v>
      </c>
      <c r="B1280">
        <v>1002508832</v>
      </c>
      <c r="C1280">
        <v>3</v>
      </c>
      <c r="D1280" t="s">
        <v>34</v>
      </c>
      <c r="E1280">
        <v>5</v>
      </c>
      <c r="F1280" t="s">
        <v>580</v>
      </c>
      <c r="G1280" t="s">
        <v>79</v>
      </c>
      <c r="H1280" t="s">
        <v>473</v>
      </c>
      <c r="I1280" t="s">
        <v>213</v>
      </c>
      <c r="J1280" t="s">
        <v>214</v>
      </c>
      <c r="K1280" t="s">
        <v>149</v>
      </c>
      <c r="M1280" t="s">
        <v>76</v>
      </c>
      <c r="N1280" t="s">
        <v>216</v>
      </c>
      <c r="O1280" s="57">
        <v>46238.635671296295</v>
      </c>
      <c r="P1280" s="57">
        <v>46241.352754629632</v>
      </c>
      <c r="Q1280">
        <v>69358450</v>
      </c>
      <c r="S1280">
        <v>172407213724</v>
      </c>
      <c r="T1280" t="s">
        <v>4359</v>
      </c>
      <c r="U1280" t="s">
        <v>1156</v>
      </c>
      <c r="V1280" t="s">
        <v>4360</v>
      </c>
      <c r="Z1280">
        <v>115.3041858</v>
      </c>
      <c r="AA1280">
        <v>-8.5647649000000001</v>
      </c>
      <c r="AB1280" t="s">
        <v>4361</v>
      </c>
      <c r="AC1280" t="s">
        <v>230</v>
      </c>
      <c r="AL1280" t="s">
        <v>218</v>
      </c>
      <c r="AM1280" t="s">
        <v>2907</v>
      </c>
      <c r="AN1280" t="s">
        <v>6</v>
      </c>
      <c r="AO1280" s="57">
        <v>46120.64298611111</v>
      </c>
      <c r="AP1280" s="57">
        <v>46240.333333333336</v>
      </c>
      <c r="AR1280" t="s">
        <v>219</v>
      </c>
      <c r="AS1280" t="s">
        <v>79</v>
      </c>
      <c r="AT1280" t="s">
        <v>231</v>
      </c>
      <c r="AU1280">
        <v>20260807</v>
      </c>
      <c r="AV1280" t="s">
        <v>222</v>
      </c>
      <c r="AW1280" t="s">
        <v>592</v>
      </c>
      <c r="AX1280" t="s">
        <v>223</v>
      </c>
      <c r="BA1280" s="57">
        <v>46240.333333333336</v>
      </c>
      <c r="BB1280" t="s">
        <v>2907</v>
      </c>
      <c r="BC1280">
        <v>2026</v>
      </c>
      <c r="BD1280">
        <v>8</v>
      </c>
      <c r="BE1280">
        <v>7</v>
      </c>
      <c r="BF1280" s="6">
        <f t="shared" si="57"/>
        <v>46241</v>
      </c>
      <c r="BG1280">
        <f t="shared" si="58"/>
        <v>0.66666666666424135</v>
      </c>
      <c r="BH1280" t="str">
        <f t="shared" si="59"/>
        <v>COMPLY</v>
      </c>
      <c r="BI1280" t="str">
        <f>VLOOKUP(H1280,Sheet2!$A$1:$B$270,2,FALSE)</f>
        <v>GIANYAR</v>
      </c>
    </row>
    <row r="1281" spans="1:61">
      <c r="A1281">
        <v>1280</v>
      </c>
      <c r="B1281">
        <v>1002504438</v>
      </c>
      <c r="C1281">
        <v>3</v>
      </c>
      <c r="D1281" t="s">
        <v>38</v>
      </c>
      <c r="E1281">
        <v>5</v>
      </c>
      <c r="F1281" t="s">
        <v>92</v>
      </c>
      <c r="G1281" t="s">
        <v>94</v>
      </c>
      <c r="H1281" t="s">
        <v>464</v>
      </c>
      <c r="I1281" t="s">
        <v>213</v>
      </c>
      <c r="J1281" t="s">
        <v>214</v>
      </c>
      <c r="K1281" t="s">
        <v>149</v>
      </c>
      <c r="L1281" t="s">
        <v>215</v>
      </c>
      <c r="M1281" t="s">
        <v>76</v>
      </c>
      <c r="N1281" t="s">
        <v>216</v>
      </c>
      <c r="O1281" s="57">
        <v>46235.482592592591</v>
      </c>
      <c r="P1281" s="57">
        <v>46236.608576388891</v>
      </c>
      <c r="Q1281">
        <v>69356668</v>
      </c>
      <c r="S1281">
        <v>152605224365</v>
      </c>
      <c r="T1281" t="s">
        <v>4362</v>
      </c>
      <c r="U1281" t="s">
        <v>1673</v>
      </c>
      <c r="V1281" t="s">
        <v>4363</v>
      </c>
      <c r="Z1281">
        <v>111.469184112669</v>
      </c>
      <c r="AA1281">
        <v>-7.3852319209550403</v>
      </c>
      <c r="AB1281" t="s">
        <v>4364</v>
      </c>
      <c r="AC1281" t="s">
        <v>237</v>
      </c>
      <c r="AL1281" t="s">
        <v>218</v>
      </c>
      <c r="AM1281" t="s">
        <v>4365</v>
      </c>
      <c r="AN1281" t="s">
        <v>6</v>
      </c>
      <c r="AO1281" s="57">
        <v>46030.485995370371</v>
      </c>
      <c r="AP1281" s="57">
        <v>46236.333333333336</v>
      </c>
      <c r="AR1281" t="s">
        <v>219</v>
      </c>
      <c r="AS1281" t="s">
        <v>220</v>
      </c>
      <c r="AT1281" t="s">
        <v>231</v>
      </c>
      <c r="AU1281">
        <v>20260802</v>
      </c>
      <c r="AV1281" t="s">
        <v>222</v>
      </c>
      <c r="AW1281" t="s">
        <v>1060</v>
      </c>
      <c r="AX1281" t="s">
        <v>223</v>
      </c>
      <c r="BA1281" s="57">
        <v>46236.333333333336</v>
      </c>
      <c r="BB1281" t="s">
        <v>4365</v>
      </c>
      <c r="BC1281">
        <v>2026</v>
      </c>
      <c r="BD1281">
        <v>8</v>
      </c>
      <c r="BE1281">
        <v>2</v>
      </c>
      <c r="BF1281" s="6">
        <f t="shared" si="57"/>
        <v>46236</v>
      </c>
      <c r="BG1281">
        <f t="shared" si="58"/>
        <v>-0.33333333333575865</v>
      </c>
      <c r="BH1281" t="str">
        <f t="shared" si="59"/>
        <v>COMPLY</v>
      </c>
      <c r="BI1281" t="str">
        <f>VLOOKUP(H1281,Sheet2!$A$1:$B$270,2,FALSE)</f>
        <v>MADIUN</v>
      </c>
    </row>
    <row r="1282" spans="1:61">
      <c r="A1282">
        <v>1281</v>
      </c>
      <c r="B1282">
        <v>1002504620</v>
      </c>
      <c r="C1282">
        <v>3</v>
      </c>
      <c r="D1282" t="s">
        <v>42</v>
      </c>
      <c r="E1282">
        <v>5</v>
      </c>
      <c r="F1282" t="s">
        <v>233</v>
      </c>
      <c r="G1282" t="s">
        <v>105</v>
      </c>
      <c r="H1282" t="s">
        <v>383</v>
      </c>
      <c r="I1282" t="s">
        <v>213</v>
      </c>
      <c r="J1282" t="s">
        <v>214</v>
      </c>
      <c r="K1282" t="s">
        <v>149</v>
      </c>
      <c r="M1282" t="s">
        <v>76</v>
      </c>
      <c r="N1282" t="s">
        <v>216</v>
      </c>
      <c r="O1282" s="57">
        <v>46235.588564814818</v>
      </c>
      <c r="P1282" s="57">
        <v>46235.779560185183</v>
      </c>
      <c r="Q1282">
        <v>69356744</v>
      </c>
      <c r="S1282">
        <v>152312243209</v>
      </c>
      <c r="T1282" t="s">
        <v>4366</v>
      </c>
      <c r="U1282" t="s">
        <v>4367</v>
      </c>
      <c r="V1282" t="s">
        <v>4368</v>
      </c>
      <c r="Z1282">
        <v>112.4191838</v>
      </c>
      <c r="AA1282">
        <v>-7.4881346000000004</v>
      </c>
      <c r="AB1282" t="s">
        <v>4369</v>
      </c>
      <c r="AC1282" t="s">
        <v>230</v>
      </c>
      <c r="AL1282" t="s">
        <v>218</v>
      </c>
      <c r="AM1282" t="s">
        <v>4370</v>
      </c>
      <c r="AN1282" t="s">
        <v>6</v>
      </c>
      <c r="AO1282" s="57">
        <v>46030.590185185189</v>
      </c>
      <c r="AP1282" s="57">
        <v>46236.541666666664</v>
      </c>
      <c r="AR1282" t="s">
        <v>219</v>
      </c>
      <c r="AS1282" t="s">
        <v>105</v>
      </c>
      <c r="AT1282" t="s">
        <v>231</v>
      </c>
      <c r="AU1282">
        <v>20260801</v>
      </c>
      <c r="AV1282" t="s">
        <v>222</v>
      </c>
      <c r="AW1282" t="s">
        <v>947</v>
      </c>
      <c r="AX1282" t="s">
        <v>223</v>
      </c>
      <c r="BA1282" s="57">
        <v>46236.541666666664</v>
      </c>
      <c r="BB1282" t="s">
        <v>4370</v>
      </c>
      <c r="BC1282">
        <v>2026</v>
      </c>
      <c r="BD1282">
        <v>8</v>
      </c>
      <c r="BE1282">
        <v>1</v>
      </c>
      <c r="BF1282" s="6">
        <f t="shared" si="57"/>
        <v>46235</v>
      </c>
      <c r="BG1282">
        <f t="shared" si="58"/>
        <v>-1.5416666666642413</v>
      </c>
      <c r="BH1282" t="str">
        <f t="shared" si="59"/>
        <v>COMPLY</v>
      </c>
      <c r="BI1282" t="str">
        <f>VLOOKUP(H1282,Sheet2!$A$1:$B$270,2,FALSE)</f>
        <v>MOJOKERTO</v>
      </c>
    </row>
    <row r="1283" spans="1:61">
      <c r="A1283">
        <v>1282</v>
      </c>
      <c r="B1283">
        <v>1002512661</v>
      </c>
      <c r="C1283">
        <v>3</v>
      </c>
      <c r="D1283" t="s">
        <v>38</v>
      </c>
      <c r="E1283">
        <v>5</v>
      </c>
      <c r="F1283" t="s">
        <v>92</v>
      </c>
      <c r="G1283" t="s">
        <v>95</v>
      </c>
      <c r="H1283" t="s">
        <v>245</v>
      </c>
      <c r="I1283" t="s">
        <v>213</v>
      </c>
      <c r="J1283" t="s">
        <v>214</v>
      </c>
      <c r="K1283" t="s">
        <v>149</v>
      </c>
      <c r="L1283" t="s">
        <v>215</v>
      </c>
      <c r="M1283" t="s">
        <v>76</v>
      </c>
      <c r="N1283" t="s">
        <v>216</v>
      </c>
      <c r="O1283" s="57">
        <v>46240.601365740738</v>
      </c>
      <c r="P1283" s="57">
        <v>46241.673726851855</v>
      </c>
      <c r="Q1283">
        <v>69360056</v>
      </c>
      <c r="S1283">
        <v>152604231076</v>
      </c>
      <c r="T1283" t="s">
        <v>4371</v>
      </c>
      <c r="U1283" t="s">
        <v>4372</v>
      </c>
      <c r="V1283" t="s">
        <v>4373</v>
      </c>
      <c r="Z1283">
        <v>111.485805</v>
      </c>
      <c r="AA1283">
        <v>-7.9076339999999998</v>
      </c>
      <c r="AB1283" t="s">
        <v>4374</v>
      </c>
      <c r="AC1283" t="s">
        <v>237</v>
      </c>
      <c r="AL1283" t="s">
        <v>218</v>
      </c>
      <c r="AM1283" t="s">
        <v>4375</v>
      </c>
      <c r="AN1283" t="s">
        <v>6</v>
      </c>
      <c r="AO1283" s="57">
        <v>46181.611122685186</v>
      </c>
      <c r="AP1283" s="57">
        <v>46241.541666666664</v>
      </c>
      <c r="AR1283" t="s">
        <v>219</v>
      </c>
      <c r="AS1283" t="s">
        <v>246</v>
      </c>
      <c r="AT1283" t="s">
        <v>231</v>
      </c>
      <c r="AU1283">
        <v>20260807</v>
      </c>
      <c r="AV1283" t="s">
        <v>222</v>
      </c>
      <c r="AW1283" t="s">
        <v>1056</v>
      </c>
      <c r="AX1283" t="s">
        <v>223</v>
      </c>
      <c r="BA1283" s="57">
        <v>46241.541666666664</v>
      </c>
      <c r="BB1283" t="s">
        <v>4375</v>
      </c>
      <c r="BC1283">
        <v>2026</v>
      </c>
      <c r="BD1283">
        <v>8</v>
      </c>
      <c r="BE1283">
        <v>7</v>
      </c>
      <c r="BF1283" s="6">
        <f t="shared" ref="BF1283:BF1346" si="60">DATE(BC1283,BD1283,BE1283)</f>
        <v>46241</v>
      </c>
      <c r="BG1283">
        <f t="shared" ref="BG1283:BG1346" si="61">BF1283-BA1283</f>
        <v>-0.54166666666424135</v>
      </c>
      <c r="BH1283" t="str">
        <f t="shared" ref="BH1283:BH1346" si="62">IF(BG1283=1,"COMPLY",IF(BG1283&lt;1,"COMPLY","NOT COMPLY"))</f>
        <v>COMPLY</v>
      </c>
      <c r="BI1283" t="str">
        <f>VLOOKUP(H1283,Sheet2!$A$1:$B$270,2,FALSE)</f>
        <v>PONOROGO</v>
      </c>
    </row>
    <row r="1284" spans="1:61">
      <c r="A1284">
        <v>1283</v>
      </c>
      <c r="B1284">
        <v>1002516386</v>
      </c>
      <c r="C1284">
        <v>3</v>
      </c>
      <c r="D1284" t="s">
        <v>55</v>
      </c>
      <c r="E1284">
        <v>5</v>
      </c>
      <c r="F1284" t="s">
        <v>228</v>
      </c>
      <c r="G1284" t="s">
        <v>127</v>
      </c>
      <c r="H1284" t="s">
        <v>229</v>
      </c>
      <c r="I1284" t="s">
        <v>213</v>
      </c>
      <c r="J1284" t="s">
        <v>214</v>
      </c>
      <c r="K1284" t="s">
        <v>149</v>
      </c>
      <c r="M1284" t="s">
        <v>76</v>
      </c>
      <c r="N1284" t="s">
        <v>216</v>
      </c>
      <c r="O1284" s="57">
        <v>46243.452141203707</v>
      </c>
      <c r="P1284" s="57">
        <v>46243.822546296295</v>
      </c>
      <c r="Q1284">
        <v>69356462</v>
      </c>
      <c r="S1284">
        <v>152426928069</v>
      </c>
      <c r="T1284" t="s">
        <v>6191</v>
      </c>
      <c r="U1284" t="s">
        <v>6192</v>
      </c>
      <c r="V1284" t="s">
        <v>6193</v>
      </c>
      <c r="Z1284">
        <v>113.596837264405</v>
      </c>
      <c r="AA1284">
        <v>-7.1283704842970899</v>
      </c>
      <c r="AB1284" t="s">
        <v>6194</v>
      </c>
      <c r="AC1284" t="s">
        <v>230</v>
      </c>
      <c r="AL1284" t="s">
        <v>218</v>
      </c>
      <c r="AM1284" t="s">
        <v>6195</v>
      </c>
      <c r="AN1284" t="s">
        <v>6</v>
      </c>
      <c r="AO1284" s="57">
        <v>46273.454664351855</v>
      </c>
      <c r="AR1284" t="s">
        <v>219</v>
      </c>
      <c r="AS1284" t="s">
        <v>127</v>
      </c>
      <c r="AT1284" t="s">
        <v>231</v>
      </c>
      <c r="AU1284">
        <v>20260809</v>
      </c>
      <c r="AV1284" t="s">
        <v>222</v>
      </c>
      <c r="AW1284" t="s">
        <v>568</v>
      </c>
      <c r="AX1284" t="s">
        <v>223</v>
      </c>
      <c r="BA1284" s="57">
        <v>46243.291666666664</v>
      </c>
      <c r="BB1284" t="s">
        <v>6195</v>
      </c>
      <c r="BC1284">
        <v>2026</v>
      </c>
      <c r="BD1284">
        <v>8</v>
      </c>
      <c r="BE1284">
        <v>9</v>
      </c>
      <c r="BF1284" s="6">
        <f t="shared" si="60"/>
        <v>46243</v>
      </c>
      <c r="BG1284">
        <f t="shared" si="61"/>
        <v>-0.29166666666424135</v>
      </c>
      <c r="BH1284" t="str">
        <f t="shared" si="62"/>
        <v>COMPLY</v>
      </c>
      <c r="BI1284" t="str">
        <f>VLOOKUP(H1284,Sheet2!$A$1:$B$270,2,FALSE)</f>
        <v>MADURA</v>
      </c>
    </row>
    <row r="1285" spans="1:61">
      <c r="A1285">
        <v>1284</v>
      </c>
      <c r="B1285">
        <v>1002505411</v>
      </c>
      <c r="C1285">
        <v>3</v>
      </c>
      <c r="D1285" t="s">
        <v>38</v>
      </c>
      <c r="E1285">
        <v>5</v>
      </c>
      <c r="F1285" t="s">
        <v>92</v>
      </c>
      <c r="G1285" t="s">
        <v>94</v>
      </c>
      <c r="H1285" t="s">
        <v>535</v>
      </c>
      <c r="I1285" t="s">
        <v>213</v>
      </c>
      <c r="J1285" t="s">
        <v>214</v>
      </c>
      <c r="K1285" t="s">
        <v>149</v>
      </c>
      <c r="L1285" t="s">
        <v>215</v>
      </c>
      <c r="M1285" t="s">
        <v>76</v>
      </c>
      <c r="N1285" t="s">
        <v>216</v>
      </c>
      <c r="O1285" s="57">
        <v>46236.774259259262</v>
      </c>
      <c r="P1285" s="57">
        <v>46237.520798611113</v>
      </c>
      <c r="Q1285">
        <v>69357114</v>
      </c>
      <c r="S1285">
        <v>152633207491</v>
      </c>
      <c r="T1285" t="s">
        <v>4376</v>
      </c>
      <c r="U1285" t="s">
        <v>4377</v>
      </c>
      <c r="V1285" t="s">
        <v>4378</v>
      </c>
      <c r="Z1285">
        <v>111.18952699333001</v>
      </c>
      <c r="AA1285">
        <v>-7.6661947365014704</v>
      </c>
      <c r="AB1285" t="s">
        <v>4379</v>
      </c>
      <c r="AC1285" t="s">
        <v>237</v>
      </c>
      <c r="AL1285" t="s">
        <v>218</v>
      </c>
      <c r="AM1285" t="s">
        <v>4380</v>
      </c>
      <c r="AN1285" t="s">
        <v>6</v>
      </c>
      <c r="AO1285" s="57">
        <v>46061.777569444443</v>
      </c>
      <c r="AP1285" s="57">
        <v>46237.625</v>
      </c>
      <c r="AR1285" t="s">
        <v>219</v>
      </c>
      <c r="AS1285" t="s">
        <v>593</v>
      </c>
      <c r="AT1285" t="s">
        <v>231</v>
      </c>
      <c r="AU1285">
        <v>20260803</v>
      </c>
      <c r="AV1285" t="s">
        <v>222</v>
      </c>
      <c r="AW1285" t="s">
        <v>1056</v>
      </c>
      <c r="AX1285" t="s">
        <v>223</v>
      </c>
      <c r="BA1285" s="57">
        <v>46237.625</v>
      </c>
      <c r="BB1285" t="s">
        <v>4380</v>
      </c>
      <c r="BC1285">
        <v>2026</v>
      </c>
      <c r="BD1285">
        <v>8</v>
      </c>
      <c r="BE1285">
        <v>3</v>
      </c>
      <c r="BF1285" s="6">
        <f t="shared" si="60"/>
        <v>46237</v>
      </c>
      <c r="BG1285">
        <f t="shared" si="61"/>
        <v>-0.625</v>
      </c>
      <c r="BH1285" t="str">
        <f t="shared" si="62"/>
        <v>COMPLY</v>
      </c>
      <c r="BI1285" t="str">
        <f>VLOOKUP(H1285,Sheet2!$A$1:$B$270,2,FALSE)</f>
        <v>MADIUN</v>
      </c>
    </row>
    <row r="1286" spans="1:61">
      <c r="A1286">
        <v>1285</v>
      </c>
      <c r="B1286">
        <v>1002517122</v>
      </c>
      <c r="C1286">
        <v>3</v>
      </c>
      <c r="D1286" t="s">
        <v>45</v>
      </c>
      <c r="E1286">
        <v>5</v>
      </c>
      <c r="F1286" t="s">
        <v>211</v>
      </c>
      <c r="G1286" t="s">
        <v>112</v>
      </c>
      <c r="H1286" t="s">
        <v>269</v>
      </c>
      <c r="I1286" t="s">
        <v>213</v>
      </c>
      <c r="J1286" t="s">
        <v>214</v>
      </c>
      <c r="K1286" t="s">
        <v>149</v>
      </c>
      <c r="L1286" t="s">
        <v>620</v>
      </c>
      <c r="M1286" t="s">
        <v>76</v>
      </c>
      <c r="N1286" t="s">
        <v>216</v>
      </c>
      <c r="O1286" s="57">
        <v>46244.414537037039</v>
      </c>
      <c r="P1286" s="57">
        <v>46244.764305555553</v>
      </c>
      <c r="Q1286">
        <v>69362188</v>
      </c>
      <c r="R1286">
        <v>3707709186</v>
      </c>
      <c r="S1286">
        <v>172601795364</v>
      </c>
      <c r="T1286" t="s">
        <v>7061</v>
      </c>
      <c r="U1286" t="s">
        <v>7062</v>
      </c>
      <c r="V1286" t="s">
        <v>7063</v>
      </c>
      <c r="Z1286">
        <v>116.08923</v>
      </c>
      <c r="AA1286">
        <v>-8.6329790000000006</v>
      </c>
      <c r="AB1286" t="s">
        <v>7064</v>
      </c>
      <c r="AC1286" t="s">
        <v>237</v>
      </c>
      <c r="AL1286" t="s">
        <v>218</v>
      </c>
      <c r="AM1286" t="s">
        <v>7065</v>
      </c>
      <c r="AN1286" t="s">
        <v>6</v>
      </c>
      <c r="AO1286" s="57">
        <v>46303.423703703702</v>
      </c>
      <c r="AP1286" s="57">
        <v>46245.333333333336</v>
      </c>
      <c r="AR1286" t="s">
        <v>219</v>
      </c>
      <c r="AS1286" t="s">
        <v>220</v>
      </c>
      <c r="AT1286" t="s">
        <v>231</v>
      </c>
      <c r="AU1286">
        <v>20260810</v>
      </c>
      <c r="AV1286" t="s">
        <v>222</v>
      </c>
      <c r="AW1286" t="s">
        <v>1092</v>
      </c>
      <c r="AX1286" t="s">
        <v>223</v>
      </c>
      <c r="BA1286" s="57">
        <v>46245.333333333336</v>
      </c>
      <c r="BB1286" t="s">
        <v>7065</v>
      </c>
      <c r="BC1286">
        <v>2026</v>
      </c>
      <c r="BD1286">
        <v>8</v>
      </c>
      <c r="BE1286">
        <v>10</v>
      </c>
      <c r="BF1286" s="6">
        <f t="shared" si="60"/>
        <v>46244</v>
      </c>
      <c r="BG1286">
        <f t="shared" si="61"/>
        <v>-1.3333333333357587</v>
      </c>
      <c r="BH1286" t="str">
        <f t="shared" si="62"/>
        <v>COMPLY</v>
      </c>
      <c r="BI1286" t="str">
        <f>VLOOKUP(H1286,Sheet2!$A$1:$B$270,2,FALSE)</f>
        <v>MATARAM</v>
      </c>
    </row>
    <row r="1287" spans="1:61">
      <c r="A1287">
        <v>1286</v>
      </c>
      <c r="B1287">
        <v>1002505530</v>
      </c>
      <c r="C1287">
        <v>3</v>
      </c>
      <c r="D1287" t="s">
        <v>34</v>
      </c>
      <c r="E1287">
        <v>5</v>
      </c>
      <c r="F1287" t="s">
        <v>580</v>
      </c>
      <c r="G1287" t="s">
        <v>79</v>
      </c>
      <c r="H1287" t="s">
        <v>290</v>
      </c>
      <c r="I1287" t="s">
        <v>213</v>
      </c>
      <c r="J1287" t="s">
        <v>214</v>
      </c>
      <c r="K1287" t="s">
        <v>149</v>
      </c>
      <c r="M1287" t="s">
        <v>76</v>
      </c>
      <c r="N1287" t="s">
        <v>216</v>
      </c>
      <c r="O1287" s="57">
        <v>46237.366574074076</v>
      </c>
      <c r="P1287" s="57">
        <v>46238.895092592589</v>
      </c>
      <c r="Q1287">
        <v>69357184</v>
      </c>
      <c r="S1287">
        <v>172408247848</v>
      </c>
      <c r="T1287" t="s">
        <v>3645</v>
      </c>
      <c r="U1287" t="s">
        <v>3646</v>
      </c>
      <c r="V1287" t="s">
        <v>4381</v>
      </c>
      <c r="Z1287">
        <v>115.2888986</v>
      </c>
      <c r="AA1287">
        <v>-8.5771531000000003</v>
      </c>
      <c r="AB1287" t="s">
        <v>3647</v>
      </c>
      <c r="AC1287" t="s">
        <v>230</v>
      </c>
      <c r="AL1287" t="s">
        <v>218</v>
      </c>
      <c r="AM1287" t="s">
        <v>3437</v>
      </c>
      <c r="AN1287" t="s">
        <v>6</v>
      </c>
      <c r="AO1287" s="57">
        <v>46089.371631944443</v>
      </c>
      <c r="AP1287" s="57">
        <v>46238.541666666664</v>
      </c>
      <c r="AR1287" t="s">
        <v>219</v>
      </c>
      <c r="AS1287" t="s">
        <v>699</v>
      </c>
      <c r="AT1287" t="s">
        <v>231</v>
      </c>
      <c r="AU1287">
        <v>20260804</v>
      </c>
      <c r="AV1287" t="s">
        <v>222</v>
      </c>
      <c r="AW1287" t="s">
        <v>592</v>
      </c>
      <c r="AX1287" t="s">
        <v>223</v>
      </c>
      <c r="BA1287" s="57">
        <v>46238.541666666664</v>
      </c>
      <c r="BB1287" t="s">
        <v>3437</v>
      </c>
      <c r="BC1287">
        <v>2026</v>
      </c>
      <c r="BD1287">
        <v>8</v>
      </c>
      <c r="BE1287">
        <v>4</v>
      </c>
      <c r="BF1287" s="6">
        <f t="shared" si="60"/>
        <v>46238</v>
      </c>
      <c r="BG1287">
        <f t="shared" si="61"/>
        <v>-0.54166666666424135</v>
      </c>
      <c r="BH1287" t="str">
        <f t="shared" si="62"/>
        <v>COMPLY</v>
      </c>
      <c r="BI1287" t="str">
        <f>VLOOKUP(H1287,Sheet2!$A$1:$B$270,2,FALSE)</f>
        <v>GIANYAR</v>
      </c>
    </row>
    <row r="1288" spans="1:61">
      <c r="A1288">
        <v>1287</v>
      </c>
      <c r="B1288">
        <v>1002516227</v>
      </c>
      <c r="C1288">
        <v>3</v>
      </c>
      <c r="D1288" t="s">
        <v>49</v>
      </c>
      <c r="E1288">
        <v>4</v>
      </c>
      <c r="F1288" t="s">
        <v>247</v>
      </c>
      <c r="G1288" t="s">
        <v>551</v>
      </c>
      <c r="H1288" t="s">
        <v>965</v>
      </c>
      <c r="I1288" t="s">
        <v>213</v>
      </c>
      <c r="J1288" t="s">
        <v>214</v>
      </c>
      <c r="K1288" t="s">
        <v>149</v>
      </c>
      <c r="L1288" t="s">
        <v>215</v>
      </c>
      <c r="M1288" t="s">
        <v>76</v>
      </c>
      <c r="N1288" t="s">
        <v>216</v>
      </c>
      <c r="O1288" s="57">
        <v>46242.799270833333</v>
      </c>
      <c r="P1288" s="57">
        <v>46243.835231481484</v>
      </c>
      <c r="Q1288">
        <v>69361667</v>
      </c>
      <c r="S1288">
        <v>146457106352</v>
      </c>
      <c r="T1288" t="s">
        <v>6196</v>
      </c>
      <c r="U1288" t="s">
        <v>6197</v>
      </c>
      <c r="V1288" t="s">
        <v>6198</v>
      </c>
      <c r="Z1288">
        <v>110.235338</v>
      </c>
      <c r="AA1288">
        <v>-6.9510069999999997</v>
      </c>
      <c r="AB1288" t="s">
        <v>6199</v>
      </c>
      <c r="AC1288" t="s">
        <v>237</v>
      </c>
      <c r="AL1288" t="s">
        <v>218</v>
      </c>
      <c r="AM1288" t="s">
        <v>5179</v>
      </c>
      <c r="AN1288" t="s">
        <v>6</v>
      </c>
      <c r="AO1288" s="57">
        <v>46242.809270833335</v>
      </c>
      <c r="AP1288" s="57">
        <v>46244.333333333336</v>
      </c>
      <c r="AR1288" t="s">
        <v>219</v>
      </c>
      <c r="AS1288" t="s">
        <v>220</v>
      </c>
      <c r="AT1288" t="s">
        <v>231</v>
      </c>
      <c r="AU1288">
        <v>20260809</v>
      </c>
      <c r="AV1288" t="s">
        <v>222</v>
      </c>
      <c r="AW1288" t="s">
        <v>1064</v>
      </c>
      <c r="AX1288" t="s">
        <v>223</v>
      </c>
      <c r="BA1288" s="57">
        <v>46244.333333333336</v>
      </c>
      <c r="BB1288" t="s">
        <v>5179</v>
      </c>
      <c r="BC1288">
        <v>2026</v>
      </c>
      <c r="BD1288">
        <v>8</v>
      </c>
      <c r="BE1288">
        <v>9</v>
      </c>
      <c r="BF1288" s="6">
        <f t="shared" si="60"/>
        <v>46243</v>
      </c>
      <c r="BG1288">
        <f t="shared" si="61"/>
        <v>-1.3333333333357587</v>
      </c>
      <c r="BH1288" t="str">
        <f t="shared" si="62"/>
        <v>COMPLY</v>
      </c>
      <c r="BI1288" t="e">
        <f>VLOOKUP(H1288,Sheet2!$A$1:$B$270,2,FALSE)</f>
        <v>#N/A</v>
      </c>
    </row>
    <row r="1289" spans="1:61">
      <c r="A1289">
        <v>1288</v>
      </c>
      <c r="B1289">
        <v>1002513342</v>
      </c>
      <c r="C1289">
        <v>3</v>
      </c>
      <c r="D1289" t="s">
        <v>49</v>
      </c>
      <c r="E1289">
        <v>4</v>
      </c>
      <c r="F1289" t="s">
        <v>247</v>
      </c>
      <c r="G1289" t="s">
        <v>248</v>
      </c>
      <c r="H1289" t="s">
        <v>633</v>
      </c>
      <c r="I1289" t="s">
        <v>213</v>
      </c>
      <c r="J1289" t="s">
        <v>214</v>
      </c>
      <c r="K1289" t="s">
        <v>149</v>
      </c>
      <c r="L1289" t="s">
        <v>215</v>
      </c>
      <c r="M1289" t="s">
        <v>76</v>
      </c>
      <c r="N1289" t="s">
        <v>216</v>
      </c>
      <c r="O1289" s="57">
        <v>46240.726342592592</v>
      </c>
      <c r="P1289" s="57">
        <v>46241.571377314816</v>
      </c>
      <c r="Q1289">
        <v>69360276</v>
      </c>
      <c r="S1289">
        <v>141420144693</v>
      </c>
      <c r="T1289" t="s">
        <v>4382</v>
      </c>
      <c r="U1289" t="s">
        <v>6200</v>
      </c>
      <c r="V1289" t="s">
        <v>4383</v>
      </c>
      <c r="Z1289">
        <v>110.3454625</v>
      </c>
      <c r="AA1289">
        <v>-6.9958875999999997</v>
      </c>
      <c r="AB1289" t="s">
        <v>4384</v>
      </c>
      <c r="AC1289" t="s">
        <v>217</v>
      </c>
      <c r="AL1289" t="s">
        <v>218</v>
      </c>
      <c r="AM1289" t="s">
        <v>4385</v>
      </c>
      <c r="AN1289" t="s">
        <v>6</v>
      </c>
      <c r="AO1289" s="57">
        <v>46181.735937500001</v>
      </c>
      <c r="AP1289" s="57">
        <v>46242.333333333336</v>
      </c>
      <c r="AR1289" t="s">
        <v>219</v>
      </c>
      <c r="AS1289" t="s">
        <v>266</v>
      </c>
      <c r="AT1289" t="s">
        <v>231</v>
      </c>
      <c r="AU1289">
        <v>20260807</v>
      </c>
      <c r="AV1289" t="s">
        <v>222</v>
      </c>
      <c r="AW1289" t="s">
        <v>1058</v>
      </c>
      <c r="AX1289" t="s">
        <v>223</v>
      </c>
      <c r="BA1289" s="57">
        <v>46242.333333333336</v>
      </c>
      <c r="BB1289" t="s">
        <v>4385</v>
      </c>
      <c r="BC1289">
        <v>2026</v>
      </c>
      <c r="BD1289">
        <v>8</v>
      </c>
      <c r="BE1289">
        <v>7</v>
      </c>
      <c r="BF1289" s="6">
        <f t="shared" si="60"/>
        <v>46241</v>
      </c>
      <c r="BG1289">
        <f t="shared" si="61"/>
        <v>-1.3333333333357587</v>
      </c>
      <c r="BH1289" t="str">
        <f t="shared" si="62"/>
        <v>COMPLY</v>
      </c>
      <c r="BI1289" t="e">
        <f>VLOOKUP(H1289,Sheet2!$A$1:$B$270,2,FALSE)</f>
        <v>#N/A</v>
      </c>
    </row>
    <row r="1290" spans="1:61">
      <c r="A1290">
        <v>1289</v>
      </c>
      <c r="B1290">
        <v>1002516482</v>
      </c>
      <c r="C1290">
        <v>3</v>
      </c>
      <c r="D1290" t="s">
        <v>38</v>
      </c>
      <c r="E1290">
        <v>5</v>
      </c>
      <c r="F1290" t="s">
        <v>251</v>
      </c>
      <c r="G1290" t="s">
        <v>91</v>
      </c>
      <c r="H1290" t="s">
        <v>400</v>
      </c>
      <c r="I1290" t="s">
        <v>213</v>
      </c>
      <c r="J1290" t="s">
        <v>214</v>
      </c>
      <c r="K1290" t="s">
        <v>149</v>
      </c>
      <c r="L1290" t="s">
        <v>215</v>
      </c>
      <c r="M1290" t="s">
        <v>76</v>
      </c>
      <c r="N1290" t="s">
        <v>216</v>
      </c>
      <c r="O1290" s="57">
        <v>46243.547175925924</v>
      </c>
      <c r="P1290" s="57">
        <v>46245.298090277778</v>
      </c>
      <c r="Q1290">
        <v>69361863</v>
      </c>
      <c r="S1290">
        <v>152703903481</v>
      </c>
      <c r="T1290" t="s">
        <v>6201</v>
      </c>
      <c r="U1290" t="s">
        <v>6202</v>
      </c>
      <c r="V1290" t="s">
        <v>6203</v>
      </c>
      <c r="Z1290">
        <v>112.60303399999999</v>
      </c>
      <c r="AA1290">
        <v>-7.9642499999999998</v>
      </c>
      <c r="AB1290" t="s">
        <v>6204</v>
      </c>
      <c r="AC1290" t="s">
        <v>237</v>
      </c>
      <c r="AL1290" t="s">
        <v>218</v>
      </c>
      <c r="AM1290" t="s">
        <v>6205</v>
      </c>
      <c r="AN1290" t="s">
        <v>6</v>
      </c>
      <c r="AO1290" s="57">
        <v>46273.549039351848</v>
      </c>
      <c r="AP1290" s="57">
        <v>46244.541666666664</v>
      </c>
      <c r="AR1290" t="s">
        <v>219</v>
      </c>
      <c r="AS1290" t="s">
        <v>586</v>
      </c>
      <c r="AT1290" t="s">
        <v>231</v>
      </c>
      <c r="AU1290">
        <v>20260811</v>
      </c>
      <c r="AV1290" t="s">
        <v>222</v>
      </c>
      <c r="AW1290" t="s">
        <v>1056</v>
      </c>
      <c r="AX1290" t="s">
        <v>223</v>
      </c>
      <c r="BA1290" s="57">
        <v>46244.541666666664</v>
      </c>
      <c r="BB1290" t="s">
        <v>6205</v>
      </c>
      <c r="BC1290">
        <v>2026</v>
      </c>
      <c r="BD1290">
        <v>8</v>
      </c>
      <c r="BE1290">
        <v>11</v>
      </c>
      <c r="BF1290" s="6">
        <f t="shared" si="60"/>
        <v>46245</v>
      </c>
      <c r="BG1290">
        <f t="shared" si="61"/>
        <v>0.45833333333575865</v>
      </c>
      <c r="BH1290" t="str">
        <f t="shared" si="62"/>
        <v>COMPLY</v>
      </c>
      <c r="BI1290" t="str">
        <f>VLOOKUP(H1290,Sheet2!$A$1:$B$270,2,FALSE)</f>
        <v>MALANG</v>
      </c>
    </row>
    <row r="1291" spans="1:61">
      <c r="A1291">
        <v>1290</v>
      </c>
      <c r="B1291">
        <v>1002511287</v>
      </c>
      <c r="C1291">
        <v>3</v>
      </c>
      <c r="D1291" t="s">
        <v>49</v>
      </c>
      <c r="E1291">
        <v>4</v>
      </c>
      <c r="F1291" t="s">
        <v>247</v>
      </c>
      <c r="G1291" t="s">
        <v>248</v>
      </c>
      <c r="H1291" t="s">
        <v>967</v>
      </c>
      <c r="I1291" t="s">
        <v>213</v>
      </c>
      <c r="J1291" t="s">
        <v>214</v>
      </c>
      <c r="K1291" t="s">
        <v>149</v>
      </c>
      <c r="L1291" t="s">
        <v>215</v>
      </c>
      <c r="M1291" t="s">
        <v>76</v>
      </c>
      <c r="N1291" t="s">
        <v>216</v>
      </c>
      <c r="O1291" s="57">
        <v>46239.745092592595</v>
      </c>
      <c r="P1291" s="57">
        <v>46240.581377314818</v>
      </c>
      <c r="Q1291">
        <v>69359469</v>
      </c>
      <c r="S1291">
        <v>142410344955</v>
      </c>
      <c r="T1291" t="s">
        <v>4386</v>
      </c>
      <c r="U1291" t="s">
        <v>4387</v>
      </c>
      <c r="V1291" t="s">
        <v>4388</v>
      </c>
      <c r="Z1291">
        <v>110.4581349</v>
      </c>
      <c r="AA1291">
        <v>-7.0232703000000001</v>
      </c>
      <c r="AB1291" t="s">
        <v>4389</v>
      </c>
      <c r="AC1291" t="s">
        <v>217</v>
      </c>
      <c r="AL1291" t="s">
        <v>218</v>
      </c>
      <c r="AM1291" t="s">
        <v>4390</v>
      </c>
      <c r="AN1291" t="s">
        <v>6</v>
      </c>
      <c r="AO1291" s="57">
        <v>46150.746423611112</v>
      </c>
      <c r="AP1291" s="57">
        <v>46240.625</v>
      </c>
      <c r="AR1291" t="s">
        <v>219</v>
      </c>
      <c r="AS1291" t="s">
        <v>968</v>
      </c>
      <c r="AT1291" t="s">
        <v>231</v>
      </c>
      <c r="AU1291">
        <v>20260806</v>
      </c>
      <c r="AV1291" t="s">
        <v>222</v>
      </c>
      <c r="AW1291" t="s">
        <v>1060</v>
      </c>
      <c r="AX1291" t="s">
        <v>223</v>
      </c>
      <c r="BA1291" s="57">
        <v>46240.625</v>
      </c>
      <c r="BB1291" t="s">
        <v>4390</v>
      </c>
      <c r="BC1291">
        <v>2026</v>
      </c>
      <c r="BD1291">
        <v>8</v>
      </c>
      <c r="BE1291">
        <v>6</v>
      </c>
      <c r="BF1291" s="6">
        <f t="shared" si="60"/>
        <v>46240</v>
      </c>
      <c r="BG1291">
        <f t="shared" si="61"/>
        <v>-0.625</v>
      </c>
      <c r="BH1291" t="str">
        <f t="shared" si="62"/>
        <v>COMPLY</v>
      </c>
      <c r="BI1291" t="e">
        <f>VLOOKUP(H1291,Sheet2!$A$1:$B$270,2,FALSE)</f>
        <v>#N/A</v>
      </c>
    </row>
    <row r="1292" spans="1:61">
      <c r="A1292">
        <v>1291</v>
      </c>
      <c r="B1292">
        <v>1002512802</v>
      </c>
      <c r="C1292">
        <v>3</v>
      </c>
      <c r="D1292" t="s">
        <v>59</v>
      </c>
      <c r="E1292">
        <v>4</v>
      </c>
      <c r="F1292" t="s">
        <v>573</v>
      </c>
      <c r="G1292" t="s">
        <v>929</v>
      </c>
      <c r="H1292" t="s">
        <v>958</v>
      </c>
      <c r="I1292" t="s">
        <v>213</v>
      </c>
      <c r="J1292" t="s">
        <v>214</v>
      </c>
      <c r="K1292" t="s">
        <v>149</v>
      </c>
      <c r="M1292" t="s">
        <v>1014</v>
      </c>
      <c r="N1292" t="s">
        <v>216</v>
      </c>
      <c r="O1292" s="57">
        <v>46240.62736111111</v>
      </c>
      <c r="P1292" s="57">
        <v>46240.628645833334</v>
      </c>
      <c r="Q1292">
        <v>69360106</v>
      </c>
      <c r="S1292">
        <v>146129128500</v>
      </c>
      <c r="T1292" t="s">
        <v>1544</v>
      </c>
      <c r="Z1292">
        <v>110.388051797317</v>
      </c>
      <c r="AA1292">
        <v>-7.9642490331298097</v>
      </c>
      <c r="AB1292" t="s">
        <v>2985</v>
      </c>
      <c r="AC1292" t="s">
        <v>293</v>
      </c>
      <c r="AO1292" s="57">
        <v>46181.642870370371</v>
      </c>
      <c r="AR1292" t="s">
        <v>6</v>
      </c>
      <c r="AS1292" t="s">
        <v>220</v>
      </c>
      <c r="AT1292" t="s">
        <v>231</v>
      </c>
      <c r="AV1292" t="s">
        <v>1015</v>
      </c>
      <c r="AW1292" t="s">
        <v>566</v>
      </c>
      <c r="AX1292" t="s">
        <v>223</v>
      </c>
      <c r="BF1292" s="6" t="e">
        <f t="shared" si="60"/>
        <v>#NUM!</v>
      </c>
      <c r="BG1292" t="e">
        <f t="shared" si="61"/>
        <v>#NUM!</v>
      </c>
      <c r="BH1292" t="e">
        <f t="shared" si="62"/>
        <v>#NUM!</v>
      </c>
      <c r="BI1292" t="e">
        <f>VLOOKUP(H1292,Sheet2!$A$1:$B$270,2,FALSE)</f>
        <v>#N/A</v>
      </c>
    </row>
    <row r="1293" spans="1:61">
      <c r="A1293">
        <v>1292</v>
      </c>
      <c r="B1293">
        <v>1002512605</v>
      </c>
      <c r="C1293">
        <v>3</v>
      </c>
      <c r="D1293" t="s">
        <v>55</v>
      </c>
      <c r="E1293">
        <v>5</v>
      </c>
      <c r="F1293" t="s">
        <v>228</v>
      </c>
      <c r="G1293" t="s">
        <v>121</v>
      </c>
      <c r="H1293" t="s">
        <v>389</v>
      </c>
      <c r="I1293" t="s">
        <v>213</v>
      </c>
      <c r="J1293" t="s">
        <v>214</v>
      </c>
      <c r="K1293" t="s">
        <v>149</v>
      </c>
      <c r="M1293" t="s">
        <v>76</v>
      </c>
      <c r="N1293" t="s">
        <v>216</v>
      </c>
      <c r="O1293" s="57">
        <v>46240.591400462959</v>
      </c>
      <c r="P1293" s="57">
        <v>46240.705034722225</v>
      </c>
      <c r="Q1293">
        <v>69357423</v>
      </c>
      <c r="S1293">
        <v>152435221987</v>
      </c>
      <c r="T1293" t="s">
        <v>2285</v>
      </c>
      <c r="U1293" t="s">
        <v>4391</v>
      </c>
      <c r="V1293" t="s">
        <v>4392</v>
      </c>
      <c r="Z1293">
        <v>112.800239</v>
      </c>
      <c r="AA1293">
        <v>-7.0609678000000002</v>
      </c>
      <c r="AB1293" t="s">
        <v>2288</v>
      </c>
      <c r="AC1293" t="s">
        <v>230</v>
      </c>
      <c r="AL1293" t="s">
        <v>218</v>
      </c>
      <c r="AM1293" t="s">
        <v>4393</v>
      </c>
      <c r="AN1293" t="s">
        <v>6</v>
      </c>
      <c r="AO1293" s="57">
        <v>46181.601423611108</v>
      </c>
      <c r="AR1293" t="s">
        <v>219</v>
      </c>
      <c r="AS1293" t="s">
        <v>220</v>
      </c>
      <c r="AT1293" t="s">
        <v>231</v>
      </c>
      <c r="AU1293">
        <v>20260806</v>
      </c>
      <c r="AV1293" t="s">
        <v>222</v>
      </c>
      <c r="AW1293" t="s">
        <v>568</v>
      </c>
      <c r="AX1293" t="s">
        <v>223</v>
      </c>
      <c r="BA1293" s="57">
        <v>46240.291666666664</v>
      </c>
      <c r="BB1293" t="s">
        <v>4393</v>
      </c>
      <c r="BC1293">
        <v>2026</v>
      </c>
      <c r="BD1293">
        <v>8</v>
      </c>
      <c r="BE1293">
        <v>6</v>
      </c>
      <c r="BF1293" s="6">
        <f t="shared" si="60"/>
        <v>46240</v>
      </c>
      <c r="BG1293">
        <f t="shared" si="61"/>
        <v>-0.29166666666424135</v>
      </c>
      <c r="BH1293" t="str">
        <f t="shared" si="62"/>
        <v>COMPLY</v>
      </c>
      <c r="BI1293" t="str">
        <f>VLOOKUP(H1293,Sheet2!$A$1:$B$270,2,FALSE)</f>
        <v>MADURA</v>
      </c>
    </row>
    <row r="1294" spans="1:61">
      <c r="A1294">
        <v>1293</v>
      </c>
      <c r="B1294">
        <v>1002513483</v>
      </c>
      <c r="C1294">
        <v>3</v>
      </c>
      <c r="D1294" t="s">
        <v>38</v>
      </c>
      <c r="E1294">
        <v>5</v>
      </c>
      <c r="F1294" t="s">
        <v>90</v>
      </c>
      <c r="G1294" t="s">
        <v>90</v>
      </c>
      <c r="H1294" t="s">
        <v>421</v>
      </c>
      <c r="I1294" t="s">
        <v>213</v>
      </c>
      <c r="J1294" t="s">
        <v>214</v>
      </c>
      <c r="K1294" t="s">
        <v>149</v>
      </c>
      <c r="L1294" t="s">
        <v>215</v>
      </c>
      <c r="M1294" t="s">
        <v>76</v>
      </c>
      <c r="N1294" t="s">
        <v>216</v>
      </c>
      <c r="O1294" s="57">
        <v>46240.809699074074</v>
      </c>
      <c r="P1294" s="57">
        <v>46242.758402777778</v>
      </c>
      <c r="Q1294">
        <v>69360341</v>
      </c>
      <c r="S1294">
        <v>152610241470</v>
      </c>
      <c r="T1294" t="s">
        <v>2110</v>
      </c>
      <c r="U1294" t="s">
        <v>4396</v>
      </c>
      <c r="V1294" t="s">
        <v>4397</v>
      </c>
      <c r="Z1294">
        <v>112.0012292</v>
      </c>
      <c r="AA1294">
        <v>-7.8589176999999903</v>
      </c>
      <c r="AB1294" t="s">
        <v>4398</v>
      </c>
      <c r="AC1294" t="s">
        <v>237</v>
      </c>
      <c r="AL1294" t="s">
        <v>218</v>
      </c>
      <c r="AM1294" t="s">
        <v>1860</v>
      </c>
      <c r="AN1294" t="s">
        <v>6</v>
      </c>
      <c r="AO1294" s="57">
        <v>46181.819328703707</v>
      </c>
      <c r="AP1294" s="57">
        <v>46242.333333333336</v>
      </c>
      <c r="AR1294" t="s">
        <v>219</v>
      </c>
      <c r="AS1294" t="s">
        <v>220</v>
      </c>
      <c r="AT1294" t="s">
        <v>231</v>
      </c>
      <c r="AU1294">
        <v>20260808</v>
      </c>
      <c r="AV1294" t="s">
        <v>222</v>
      </c>
      <c r="AW1294" t="s">
        <v>1061</v>
      </c>
      <c r="AX1294" t="s">
        <v>223</v>
      </c>
      <c r="BA1294" s="57">
        <v>46242.333333333336</v>
      </c>
      <c r="BB1294" t="s">
        <v>1860</v>
      </c>
      <c r="BC1294">
        <v>2026</v>
      </c>
      <c r="BD1294">
        <v>8</v>
      </c>
      <c r="BE1294">
        <v>8</v>
      </c>
      <c r="BF1294" s="6">
        <f t="shared" si="60"/>
        <v>46242</v>
      </c>
      <c r="BG1294">
        <f t="shared" si="61"/>
        <v>-0.33333333333575865</v>
      </c>
      <c r="BH1294" t="str">
        <f t="shared" si="62"/>
        <v>COMPLY</v>
      </c>
      <c r="BI1294" t="str">
        <f>VLOOKUP(H1294,Sheet2!$A$1:$B$270,2,FALSE)</f>
        <v>KEDIRI</v>
      </c>
    </row>
    <row r="1295" spans="1:61">
      <c r="A1295">
        <v>1294</v>
      </c>
      <c r="B1295">
        <v>1002505902</v>
      </c>
      <c r="C1295">
        <v>3</v>
      </c>
      <c r="D1295" t="s">
        <v>59</v>
      </c>
      <c r="E1295">
        <v>4</v>
      </c>
      <c r="F1295" t="s">
        <v>224</v>
      </c>
      <c r="G1295" t="s">
        <v>621</v>
      </c>
      <c r="H1295" t="s">
        <v>956</v>
      </c>
      <c r="I1295" t="s">
        <v>213</v>
      </c>
      <c r="J1295" t="s">
        <v>214</v>
      </c>
      <c r="K1295" t="s">
        <v>149</v>
      </c>
      <c r="M1295" t="s">
        <v>76</v>
      </c>
      <c r="N1295" t="s">
        <v>216</v>
      </c>
      <c r="O1295" s="57">
        <v>46237.483900462961</v>
      </c>
      <c r="P1295" s="57">
        <v>46237.656805555554</v>
      </c>
      <c r="Q1295">
        <v>69354157</v>
      </c>
      <c r="S1295">
        <v>143361127808</v>
      </c>
      <c r="T1295" t="s">
        <v>1187</v>
      </c>
      <c r="U1295" t="s">
        <v>1188</v>
      </c>
      <c r="V1295" t="s">
        <v>4394</v>
      </c>
      <c r="Z1295">
        <v>109.01555999999999</v>
      </c>
      <c r="AA1295">
        <v>-7.7339485300000002</v>
      </c>
      <c r="AB1295" t="s">
        <v>1189</v>
      </c>
      <c r="AC1295" t="s">
        <v>292</v>
      </c>
      <c r="AL1295" t="s">
        <v>218</v>
      </c>
      <c r="AM1295" t="s">
        <v>4395</v>
      </c>
      <c r="AN1295" t="s">
        <v>6</v>
      </c>
      <c r="AO1295" s="57">
        <v>46089.485972222225</v>
      </c>
      <c r="AR1295" t="s">
        <v>219</v>
      </c>
      <c r="AS1295" t="s">
        <v>220</v>
      </c>
      <c r="AT1295" t="s">
        <v>231</v>
      </c>
      <c r="AU1295">
        <v>20260803</v>
      </c>
      <c r="AV1295" t="s">
        <v>222</v>
      </c>
      <c r="AW1295" t="s">
        <v>577</v>
      </c>
      <c r="AX1295" t="s">
        <v>223</v>
      </c>
      <c r="BA1295" s="57">
        <v>46237.291666666664</v>
      </c>
      <c r="BB1295" t="s">
        <v>4395</v>
      </c>
      <c r="BC1295">
        <v>2026</v>
      </c>
      <c r="BD1295">
        <v>8</v>
      </c>
      <c r="BE1295">
        <v>3</v>
      </c>
      <c r="BF1295" s="6">
        <f t="shared" si="60"/>
        <v>46237</v>
      </c>
      <c r="BG1295">
        <f t="shared" si="61"/>
        <v>-0.29166666666424135</v>
      </c>
      <c r="BH1295" t="str">
        <f t="shared" si="62"/>
        <v>COMPLY</v>
      </c>
      <c r="BI1295" t="e">
        <f>VLOOKUP(H1295,Sheet2!$A$1:$B$270,2,FALSE)</f>
        <v>#N/A</v>
      </c>
    </row>
    <row r="1296" spans="1:61">
      <c r="A1296">
        <v>1295</v>
      </c>
      <c r="B1296">
        <v>1002506416</v>
      </c>
      <c r="C1296">
        <v>3</v>
      </c>
      <c r="D1296" t="s">
        <v>45</v>
      </c>
      <c r="E1296">
        <v>5</v>
      </c>
      <c r="F1296" t="s">
        <v>211</v>
      </c>
      <c r="G1296" t="s">
        <v>112</v>
      </c>
      <c r="H1296" t="s">
        <v>269</v>
      </c>
      <c r="I1296" t="s">
        <v>213</v>
      </c>
      <c r="J1296" t="s">
        <v>214</v>
      </c>
      <c r="K1296" t="s">
        <v>149</v>
      </c>
      <c r="M1296" t="s">
        <v>76</v>
      </c>
      <c r="N1296" t="s">
        <v>622</v>
      </c>
      <c r="O1296" s="57">
        <v>46237.652662037035</v>
      </c>
      <c r="P1296" s="57">
        <v>46238.769375000003</v>
      </c>
      <c r="Q1296">
        <v>69195783</v>
      </c>
      <c r="S1296">
        <v>172601794399</v>
      </c>
      <c r="T1296" t="s">
        <v>917</v>
      </c>
      <c r="U1296" t="s">
        <v>4399</v>
      </c>
      <c r="V1296" t="s">
        <v>4400</v>
      </c>
      <c r="Z1296">
        <v>116.0779185</v>
      </c>
      <c r="AA1296">
        <v>-8.6086945000000004</v>
      </c>
      <c r="AB1296" t="s">
        <v>1192</v>
      </c>
      <c r="AC1296" t="s">
        <v>293</v>
      </c>
      <c r="AL1296" t="s">
        <v>218</v>
      </c>
      <c r="AM1296" t="s">
        <v>4401</v>
      </c>
      <c r="AN1296" t="s">
        <v>6</v>
      </c>
      <c r="AO1296" s="57">
        <v>46089.674050925925</v>
      </c>
      <c r="AR1296" t="s">
        <v>219</v>
      </c>
      <c r="AS1296" t="s">
        <v>220</v>
      </c>
      <c r="AT1296" t="s">
        <v>231</v>
      </c>
      <c r="AU1296">
        <v>20260804</v>
      </c>
      <c r="AV1296" t="s">
        <v>222</v>
      </c>
      <c r="AW1296" t="s">
        <v>973</v>
      </c>
      <c r="AX1296" t="s">
        <v>223</v>
      </c>
      <c r="BA1296" s="57">
        <v>46237.291666666664</v>
      </c>
      <c r="BB1296" t="s">
        <v>4401</v>
      </c>
      <c r="BC1296">
        <v>2026</v>
      </c>
      <c r="BD1296">
        <v>8</v>
      </c>
      <c r="BE1296">
        <v>4</v>
      </c>
      <c r="BF1296" s="6">
        <f t="shared" si="60"/>
        <v>46238</v>
      </c>
      <c r="BG1296">
        <f t="shared" si="61"/>
        <v>0.70833333333575865</v>
      </c>
      <c r="BH1296" t="str">
        <f t="shared" si="62"/>
        <v>COMPLY</v>
      </c>
      <c r="BI1296" t="str">
        <f>VLOOKUP(H1296,Sheet2!$A$1:$B$270,2,FALSE)</f>
        <v>MATARAM</v>
      </c>
    </row>
    <row r="1297" spans="1:61">
      <c r="A1297">
        <v>1296</v>
      </c>
      <c r="B1297">
        <v>1002510011</v>
      </c>
      <c r="C1297">
        <v>3</v>
      </c>
      <c r="D1297" t="s">
        <v>55</v>
      </c>
      <c r="E1297">
        <v>5</v>
      </c>
      <c r="F1297" t="s">
        <v>228</v>
      </c>
      <c r="G1297" t="s">
        <v>121</v>
      </c>
      <c r="H1297" t="s">
        <v>493</v>
      </c>
      <c r="I1297" t="s">
        <v>213</v>
      </c>
      <c r="J1297" t="s">
        <v>214</v>
      </c>
      <c r="K1297" t="s">
        <v>149</v>
      </c>
      <c r="M1297" t="s">
        <v>76</v>
      </c>
      <c r="N1297" t="s">
        <v>216</v>
      </c>
      <c r="O1297" s="57">
        <v>46239.441307870373</v>
      </c>
      <c r="P1297" s="57">
        <v>46241.93072916667</v>
      </c>
      <c r="Q1297">
        <v>69358932</v>
      </c>
      <c r="S1297">
        <v>152458901416</v>
      </c>
      <c r="T1297" t="s">
        <v>4402</v>
      </c>
      <c r="U1297" t="s">
        <v>4403</v>
      </c>
      <c r="V1297" t="s">
        <v>4404</v>
      </c>
      <c r="Z1297">
        <v>113.08561690000001</v>
      </c>
      <c r="AA1297">
        <v>-6.9857598000000003</v>
      </c>
      <c r="AB1297" t="s">
        <v>4405</v>
      </c>
      <c r="AC1297" t="s">
        <v>230</v>
      </c>
      <c r="AL1297" t="s">
        <v>218</v>
      </c>
      <c r="AM1297" t="s">
        <v>4406</v>
      </c>
      <c r="AN1297" t="s">
        <v>6</v>
      </c>
      <c r="AO1297" s="57">
        <v>46150.44427083333</v>
      </c>
      <c r="AP1297" s="57">
        <v>46241.333333333336</v>
      </c>
      <c r="AR1297" t="s">
        <v>219</v>
      </c>
      <c r="AS1297" t="s">
        <v>220</v>
      </c>
      <c r="AT1297" t="s">
        <v>231</v>
      </c>
      <c r="AU1297">
        <v>20260807</v>
      </c>
      <c r="AV1297" t="s">
        <v>222</v>
      </c>
      <c r="AW1297" t="s">
        <v>567</v>
      </c>
      <c r="AX1297" t="s">
        <v>223</v>
      </c>
      <c r="BA1297" s="57">
        <v>46241.333333333336</v>
      </c>
      <c r="BB1297" t="s">
        <v>4406</v>
      </c>
      <c r="BC1297">
        <v>2026</v>
      </c>
      <c r="BD1297">
        <v>8</v>
      </c>
      <c r="BE1297">
        <v>7</v>
      </c>
      <c r="BF1297" s="6">
        <f t="shared" si="60"/>
        <v>46241</v>
      </c>
      <c r="BG1297">
        <f t="shared" si="61"/>
        <v>-0.33333333333575865</v>
      </c>
      <c r="BH1297" t="str">
        <f t="shared" si="62"/>
        <v>COMPLY</v>
      </c>
      <c r="BI1297" t="str">
        <f>VLOOKUP(H1297,Sheet2!$A$1:$B$270,2,FALSE)</f>
        <v>MADURA</v>
      </c>
    </row>
    <row r="1298" spans="1:61">
      <c r="A1298">
        <v>1297</v>
      </c>
      <c r="B1298">
        <v>1002514702</v>
      </c>
      <c r="C1298">
        <v>3</v>
      </c>
      <c r="D1298" t="s">
        <v>42</v>
      </c>
      <c r="E1298">
        <v>5</v>
      </c>
      <c r="F1298" t="s">
        <v>102</v>
      </c>
      <c r="G1298" t="s">
        <v>99</v>
      </c>
      <c r="H1298" t="s">
        <v>418</v>
      </c>
      <c r="I1298" t="s">
        <v>213</v>
      </c>
      <c r="J1298" t="s">
        <v>214</v>
      </c>
      <c r="K1298" t="s">
        <v>149</v>
      </c>
      <c r="M1298" t="s">
        <v>76</v>
      </c>
      <c r="N1298" t="s">
        <v>216</v>
      </c>
      <c r="O1298" s="57">
        <v>46241.57953703704</v>
      </c>
      <c r="P1298" s="57">
        <v>46244.541574074072</v>
      </c>
      <c r="Q1298">
        <v>69360812</v>
      </c>
      <c r="S1298">
        <v>152522206591</v>
      </c>
      <c r="T1298" t="s">
        <v>6206</v>
      </c>
      <c r="U1298" t="s">
        <v>6207</v>
      </c>
      <c r="V1298" t="s">
        <v>6208</v>
      </c>
      <c r="Z1298">
        <v>114.3317059</v>
      </c>
      <c r="AA1298">
        <v>-8.4807846999999992</v>
      </c>
      <c r="AB1298" t="s">
        <v>6209</v>
      </c>
      <c r="AC1298" t="s">
        <v>230</v>
      </c>
      <c r="AL1298" t="s">
        <v>218</v>
      </c>
      <c r="AM1298" t="s">
        <v>4602</v>
      </c>
      <c r="AN1298" t="s">
        <v>6</v>
      </c>
      <c r="AO1298" s="57">
        <v>46211.590300925927</v>
      </c>
      <c r="AP1298" s="57">
        <v>46243.333333333336</v>
      </c>
      <c r="AR1298" t="s">
        <v>219</v>
      </c>
      <c r="AS1298" t="s">
        <v>99</v>
      </c>
      <c r="AT1298" t="s">
        <v>221</v>
      </c>
      <c r="AU1298">
        <v>20260810</v>
      </c>
      <c r="AV1298" t="s">
        <v>222</v>
      </c>
      <c r="AW1298" t="s">
        <v>656</v>
      </c>
      <c r="AX1298" t="s">
        <v>223</v>
      </c>
      <c r="BA1298" s="57">
        <v>46243.333333333336</v>
      </c>
      <c r="BB1298" t="s">
        <v>4602</v>
      </c>
      <c r="BC1298">
        <v>2026</v>
      </c>
      <c r="BD1298">
        <v>8</v>
      </c>
      <c r="BE1298">
        <v>10</v>
      </c>
      <c r="BF1298" s="6">
        <f t="shared" si="60"/>
        <v>46244</v>
      </c>
      <c r="BG1298">
        <f t="shared" si="61"/>
        <v>0.66666666666424135</v>
      </c>
      <c r="BH1298" t="str">
        <f t="shared" si="62"/>
        <v>COMPLY</v>
      </c>
      <c r="BI1298" t="str">
        <f>VLOOKUP(H1298,Sheet2!$A$1:$B$270,2,FALSE)</f>
        <v>BANYUWANGI</v>
      </c>
    </row>
    <row r="1299" spans="1:61">
      <c r="A1299">
        <v>1298</v>
      </c>
      <c r="B1299">
        <v>1002518496</v>
      </c>
      <c r="C1299">
        <v>3</v>
      </c>
      <c r="D1299" t="s">
        <v>49</v>
      </c>
      <c r="E1299">
        <v>4</v>
      </c>
      <c r="F1299" t="s">
        <v>253</v>
      </c>
      <c r="G1299" t="s">
        <v>556</v>
      </c>
      <c r="H1299" t="s">
        <v>616</v>
      </c>
      <c r="I1299" t="s">
        <v>213</v>
      </c>
      <c r="J1299" t="s">
        <v>214</v>
      </c>
      <c r="K1299" t="s">
        <v>149</v>
      </c>
      <c r="M1299" t="s">
        <v>76</v>
      </c>
      <c r="N1299" t="s">
        <v>216</v>
      </c>
      <c r="O1299" s="57">
        <v>46244.692083333335</v>
      </c>
      <c r="P1299" s="57">
        <v>46244.818668981483</v>
      </c>
      <c r="Q1299">
        <v>69360947</v>
      </c>
      <c r="S1299">
        <v>142214105680</v>
      </c>
      <c r="T1299" t="s">
        <v>5470</v>
      </c>
      <c r="U1299" t="s">
        <v>7066</v>
      </c>
      <c r="V1299" t="s">
        <v>7067</v>
      </c>
      <c r="Z1299">
        <v>108.88790899999999</v>
      </c>
      <c r="AA1299">
        <v>-6.9415950000000004</v>
      </c>
      <c r="AB1299" t="s">
        <v>5473</v>
      </c>
      <c r="AC1299" t="s">
        <v>292</v>
      </c>
      <c r="AL1299" t="s">
        <v>218</v>
      </c>
      <c r="AM1299" t="s">
        <v>7068</v>
      </c>
      <c r="AN1299" t="s">
        <v>6</v>
      </c>
      <c r="AO1299" s="57">
        <v>46303.694282407407</v>
      </c>
      <c r="AR1299" t="s">
        <v>219</v>
      </c>
      <c r="AS1299" t="s">
        <v>617</v>
      </c>
      <c r="AT1299" t="s">
        <v>231</v>
      </c>
      <c r="AU1299">
        <v>20260810</v>
      </c>
      <c r="AV1299" t="s">
        <v>222</v>
      </c>
      <c r="AW1299" t="s">
        <v>566</v>
      </c>
      <c r="AX1299" t="s">
        <v>223</v>
      </c>
      <c r="BA1299" s="57">
        <v>46244.291666666664</v>
      </c>
      <c r="BB1299" t="s">
        <v>7068</v>
      </c>
      <c r="BC1299">
        <v>2026</v>
      </c>
      <c r="BD1299">
        <v>8</v>
      </c>
      <c r="BE1299">
        <v>10</v>
      </c>
      <c r="BF1299" s="6">
        <f t="shared" si="60"/>
        <v>46244</v>
      </c>
      <c r="BG1299">
        <f t="shared" si="61"/>
        <v>-0.29166666666424135</v>
      </c>
      <c r="BH1299" t="str">
        <f t="shared" si="62"/>
        <v>COMPLY</v>
      </c>
      <c r="BI1299" t="e">
        <f>VLOOKUP(H1299,Sheet2!$A$1:$B$270,2,FALSE)</f>
        <v>#N/A</v>
      </c>
    </row>
    <row r="1300" spans="1:61">
      <c r="A1300">
        <v>1299</v>
      </c>
      <c r="B1300">
        <v>1002515937</v>
      </c>
      <c r="C1300">
        <v>3</v>
      </c>
      <c r="D1300" t="s">
        <v>38</v>
      </c>
      <c r="E1300">
        <v>5</v>
      </c>
      <c r="F1300" t="s">
        <v>251</v>
      </c>
      <c r="G1300" t="s">
        <v>91</v>
      </c>
      <c r="H1300" t="s">
        <v>415</v>
      </c>
      <c r="I1300" t="s">
        <v>213</v>
      </c>
      <c r="J1300" t="s">
        <v>214</v>
      </c>
      <c r="K1300" t="s">
        <v>149</v>
      </c>
      <c r="L1300" t="s">
        <v>215</v>
      </c>
      <c r="M1300" t="s">
        <v>76</v>
      </c>
      <c r="N1300" t="s">
        <v>216</v>
      </c>
      <c r="O1300" s="57">
        <v>46242.553437499999</v>
      </c>
      <c r="P1300" s="57">
        <v>46242.734756944446</v>
      </c>
      <c r="Q1300">
        <v>69361452</v>
      </c>
      <c r="S1300">
        <v>152701239020</v>
      </c>
      <c r="T1300" t="s">
        <v>6210</v>
      </c>
      <c r="U1300" t="s">
        <v>6211</v>
      </c>
      <c r="V1300" t="s">
        <v>6212</v>
      </c>
      <c r="Z1300">
        <v>112.626788</v>
      </c>
      <c r="AA1300">
        <v>-7.9861592000000003</v>
      </c>
      <c r="AB1300" t="s">
        <v>6213</v>
      </c>
      <c r="AC1300" t="s">
        <v>237</v>
      </c>
      <c r="AL1300" t="s">
        <v>218</v>
      </c>
      <c r="AM1300" t="s">
        <v>4579</v>
      </c>
      <c r="AN1300" t="s">
        <v>6</v>
      </c>
      <c r="AO1300" s="57">
        <v>46242.559374999997</v>
      </c>
      <c r="AP1300" s="57">
        <v>46243.541666666664</v>
      </c>
      <c r="AR1300" t="s">
        <v>219</v>
      </c>
      <c r="AS1300" t="s">
        <v>251</v>
      </c>
      <c r="AT1300" t="s">
        <v>231</v>
      </c>
      <c r="AU1300">
        <v>20260808</v>
      </c>
      <c r="AV1300" t="s">
        <v>222</v>
      </c>
      <c r="AW1300" t="s">
        <v>1056</v>
      </c>
      <c r="AX1300" t="s">
        <v>223</v>
      </c>
      <c r="BA1300" s="57">
        <v>46243.541666666664</v>
      </c>
      <c r="BB1300" t="s">
        <v>4579</v>
      </c>
      <c r="BC1300">
        <v>2026</v>
      </c>
      <c r="BD1300">
        <v>8</v>
      </c>
      <c r="BE1300">
        <v>8</v>
      </c>
      <c r="BF1300" s="6">
        <f t="shared" si="60"/>
        <v>46242</v>
      </c>
      <c r="BG1300">
        <f t="shared" si="61"/>
        <v>-1.5416666666642413</v>
      </c>
      <c r="BH1300" t="str">
        <f t="shared" si="62"/>
        <v>COMPLY</v>
      </c>
      <c r="BI1300" t="str">
        <f>VLOOKUP(H1300,Sheet2!$A$1:$B$270,2,FALSE)</f>
        <v>MALANG</v>
      </c>
    </row>
    <row r="1301" spans="1:61">
      <c r="A1301">
        <v>1300</v>
      </c>
      <c r="B1301">
        <v>1002512782</v>
      </c>
      <c r="C1301">
        <v>3</v>
      </c>
      <c r="D1301" t="s">
        <v>59</v>
      </c>
      <c r="E1301">
        <v>4</v>
      </c>
      <c r="F1301" t="s">
        <v>573</v>
      </c>
      <c r="G1301" t="s">
        <v>935</v>
      </c>
      <c r="H1301" t="s">
        <v>1017</v>
      </c>
      <c r="I1301" t="s">
        <v>213</v>
      </c>
      <c r="J1301" t="s">
        <v>214</v>
      </c>
      <c r="K1301" t="s">
        <v>149</v>
      </c>
      <c r="M1301" t="s">
        <v>1085</v>
      </c>
      <c r="N1301" t="s">
        <v>216</v>
      </c>
      <c r="O1301" s="57">
        <v>46240.623194444444</v>
      </c>
      <c r="P1301" s="57">
        <v>46244.682662037034</v>
      </c>
      <c r="Q1301">
        <v>69360102</v>
      </c>
      <c r="S1301">
        <v>146133131413</v>
      </c>
      <c r="T1301" t="s">
        <v>4407</v>
      </c>
      <c r="Z1301">
        <v>110.358524601195</v>
      </c>
      <c r="AA1301">
        <v>-7.7323649202704896</v>
      </c>
      <c r="AB1301" t="s">
        <v>4408</v>
      </c>
      <c r="AC1301" t="s">
        <v>292</v>
      </c>
      <c r="AO1301" s="57">
        <v>46181.642870370371</v>
      </c>
      <c r="AS1301" t="s">
        <v>220</v>
      </c>
      <c r="AT1301" t="s">
        <v>231</v>
      </c>
      <c r="AV1301" t="s">
        <v>1085</v>
      </c>
      <c r="AW1301" t="s">
        <v>630</v>
      </c>
      <c r="AX1301" t="s">
        <v>223</v>
      </c>
      <c r="BF1301" s="6" t="e">
        <f t="shared" si="60"/>
        <v>#NUM!</v>
      </c>
      <c r="BG1301" t="e">
        <f t="shared" si="61"/>
        <v>#NUM!</v>
      </c>
      <c r="BH1301" t="e">
        <f t="shared" si="62"/>
        <v>#NUM!</v>
      </c>
      <c r="BI1301" t="e">
        <f>VLOOKUP(H1301,Sheet2!$A$1:$B$270,2,FALSE)</f>
        <v>#N/A</v>
      </c>
    </row>
    <row r="1302" spans="1:61">
      <c r="A1302">
        <v>1301</v>
      </c>
      <c r="B1302">
        <v>1002516863</v>
      </c>
      <c r="C1302">
        <v>3</v>
      </c>
      <c r="D1302" t="s">
        <v>55</v>
      </c>
      <c r="E1302">
        <v>5</v>
      </c>
      <c r="F1302" t="s">
        <v>267</v>
      </c>
      <c r="G1302" t="s">
        <v>128</v>
      </c>
      <c r="H1302" t="s">
        <v>362</v>
      </c>
      <c r="I1302" t="s">
        <v>213</v>
      </c>
      <c r="J1302" t="s">
        <v>214</v>
      </c>
      <c r="K1302" t="s">
        <v>149</v>
      </c>
      <c r="M1302" t="s">
        <v>236</v>
      </c>
      <c r="N1302" t="s">
        <v>216</v>
      </c>
      <c r="O1302" s="57">
        <v>46244.366643518515</v>
      </c>
      <c r="P1302" s="57">
        <v>46244.579768518517</v>
      </c>
      <c r="Q1302">
        <v>69362073</v>
      </c>
      <c r="R1302">
        <v>3135923337</v>
      </c>
      <c r="S1302">
        <v>152412248189</v>
      </c>
      <c r="T1302" t="s">
        <v>6606</v>
      </c>
      <c r="U1302" t="s">
        <v>6607</v>
      </c>
      <c r="Z1302">
        <v>112.6627469</v>
      </c>
      <c r="AA1302">
        <v>-7.2827957000000003</v>
      </c>
      <c r="AB1302" t="s">
        <v>7069</v>
      </c>
      <c r="AC1302" t="s">
        <v>230</v>
      </c>
      <c r="AO1302" s="57">
        <v>46303.371365740742</v>
      </c>
      <c r="AR1302" t="s">
        <v>314</v>
      </c>
      <c r="AS1302" t="s">
        <v>647</v>
      </c>
      <c r="AT1302" t="s">
        <v>231</v>
      </c>
      <c r="AV1302" t="s">
        <v>5610</v>
      </c>
      <c r="AW1302" t="s">
        <v>630</v>
      </c>
      <c r="AX1302" t="s">
        <v>223</v>
      </c>
      <c r="BF1302" s="6" t="e">
        <f t="shared" si="60"/>
        <v>#NUM!</v>
      </c>
      <c r="BG1302" t="e">
        <f t="shared" si="61"/>
        <v>#NUM!</v>
      </c>
      <c r="BH1302" t="e">
        <f t="shared" si="62"/>
        <v>#NUM!</v>
      </c>
      <c r="BI1302" t="str">
        <f>VLOOKUP(H1302,Sheet2!$A$1:$B$270,2,FALSE)</f>
        <v>SURABAYA UTARA</v>
      </c>
    </row>
    <row r="1303" spans="1:61">
      <c r="A1303">
        <v>1302</v>
      </c>
      <c r="B1303">
        <v>1002505115</v>
      </c>
      <c r="C1303">
        <v>3</v>
      </c>
      <c r="D1303" t="s">
        <v>42</v>
      </c>
      <c r="E1303">
        <v>5</v>
      </c>
      <c r="F1303" t="s">
        <v>233</v>
      </c>
      <c r="G1303" t="s">
        <v>103</v>
      </c>
      <c r="H1303" t="s">
        <v>403</v>
      </c>
      <c r="I1303" t="s">
        <v>213</v>
      </c>
      <c r="J1303" t="s">
        <v>214</v>
      </c>
      <c r="K1303" t="s">
        <v>149</v>
      </c>
      <c r="M1303" t="s">
        <v>76</v>
      </c>
      <c r="N1303" t="s">
        <v>216</v>
      </c>
      <c r="O1303" s="57">
        <v>46236.430937500001</v>
      </c>
      <c r="P1303" s="57">
        <v>46236.730868055558</v>
      </c>
      <c r="Q1303">
        <v>69356965</v>
      </c>
      <c r="S1303">
        <v>152318240208</v>
      </c>
      <c r="T1303" t="s">
        <v>4409</v>
      </c>
      <c r="U1303" t="s">
        <v>4410</v>
      </c>
      <c r="V1303" t="s">
        <v>4411</v>
      </c>
      <c r="Z1303">
        <v>112.23798840000001</v>
      </c>
      <c r="AA1303">
        <v>-7.5384528</v>
      </c>
      <c r="AB1303" t="s">
        <v>4412</v>
      </c>
      <c r="AC1303" t="s">
        <v>230</v>
      </c>
      <c r="AL1303" t="s">
        <v>218</v>
      </c>
      <c r="AM1303" t="s">
        <v>4413</v>
      </c>
      <c r="AN1303" t="s">
        <v>6</v>
      </c>
      <c r="AO1303" s="57">
        <v>46061.434189814812</v>
      </c>
      <c r="AP1303" s="57">
        <v>46237.333333333336</v>
      </c>
      <c r="AR1303" t="s">
        <v>219</v>
      </c>
      <c r="AS1303" t="s">
        <v>103</v>
      </c>
      <c r="AT1303" t="s">
        <v>231</v>
      </c>
      <c r="AU1303">
        <v>20260802</v>
      </c>
      <c r="AV1303" t="s">
        <v>222</v>
      </c>
      <c r="AW1303" t="s">
        <v>566</v>
      </c>
      <c r="AX1303" t="s">
        <v>223</v>
      </c>
      <c r="BA1303" s="57">
        <v>46237.333333333336</v>
      </c>
      <c r="BB1303" t="s">
        <v>4413</v>
      </c>
      <c r="BC1303">
        <v>2026</v>
      </c>
      <c r="BD1303">
        <v>8</v>
      </c>
      <c r="BE1303">
        <v>2</v>
      </c>
      <c r="BF1303" s="6">
        <f t="shared" si="60"/>
        <v>46236</v>
      </c>
      <c r="BG1303">
        <f t="shared" si="61"/>
        <v>-1.3333333333357587</v>
      </c>
      <c r="BH1303" t="str">
        <f t="shared" si="62"/>
        <v>COMPLY</v>
      </c>
      <c r="BI1303" t="str">
        <f>VLOOKUP(H1303,Sheet2!$A$1:$B$270,2,FALSE)</f>
        <v>MOJOKERTO</v>
      </c>
    </row>
    <row r="1304" spans="1:61">
      <c r="A1304">
        <v>1303</v>
      </c>
      <c r="B1304">
        <v>1002511810</v>
      </c>
      <c r="C1304">
        <v>3</v>
      </c>
      <c r="D1304" t="s">
        <v>42</v>
      </c>
      <c r="E1304">
        <v>5</v>
      </c>
      <c r="F1304" t="s">
        <v>233</v>
      </c>
      <c r="G1304" t="s">
        <v>101</v>
      </c>
      <c r="H1304" t="s">
        <v>264</v>
      </c>
      <c r="I1304" t="s">
        <v>213</v>
      </c>
      <c r="J1304" t="s">
        <v>214</v>
      </c>
      <c r="K1304" t="s">
        <v>149</v>
      </c>
      <c r="L1304" t="s">
        <v>215</v>
      </c>
      <c r="M1304" t="s">
        <v>971</v>
      </c>
      <c r="N1304" t="s">
        <v>216</v>
      </c>
      <c r="O1304" s="57">
        <v>46240.438842592594</v>
      </c>
      <c r="P1304" s="57">
        <v>46244.446585648147</v>
      </c>
      <c r="Q1304">
        <v>69359750</v>
      </c>
      <c r="S1304">
        <v>152316231935</v>
      </c>
      <c r="T1304" t="s">
        <v>1125</v>
      </c>
      <c r="U1304" t="s">
        <v>4414</v>
      </c>
      <c r="V1304" t="s">
        <v>4415</v>
      </c>
      <c r="Z1304">
        <v>112.696488</v>
      </c>
      <c r="AA1304">
        <v>-7.474386</v>
      </c>
      <c r="AB1304" t="s">
        <v>4416</v>
      </c>
      <c r="AC1304" t="s">
        <v>237</v>
      </c>
      <c r="AL1304" t="s">
        <v>218</v>
      </c>
      <c r="AM1304" t="s">
        <v>4417</v>
      </c>
      <c r="AN1304" t="s">
        <v>6</v>
      </c>
      <c r="AO1304" s="57">
        <v>46181.444374999999</v>
      </c>
      <c r="AP1304" s="57">
        <v>46241.333333333336</v>
      </c>
      <c r="AQ1304" t="s">
        <v>249</v>
      </c>
      <c r="AR1304" t="s">
        <v>12</v>
      </c>
      <c r="AS1304" t="s">
        <v>233</v>
      </c>
      <c r="AT1304" t="s">
        <v>231</v>
      </c>
      <c r="AV1304" t="s">
        <v>950</v>
      </c>
      <c r="AW1304" t="s">
        <v>1056</v>
      </c>
      <c r="AX1304" t="s">
        <v>223</v>
      </c>
      <c r="BA1304" s="57">
        <v>46241.333333333336</v>
      </c>
      <c r="BB1304" t="s">
        <v>4417</v>
      </c>
      <c r="BF1304" s="6" t="e">
        <f t="shared" si="60"/>
        <v>#NUM!</v>
      </c>
      <c r="BG1304" t="e">
        <f t="shared" si="61"/>
        <v>#NUM!</v>
      </c>
      <c r="BH1304" t="e">
        <f t="shared" si="62"/>
        <v>#NUM!</v>
      </c>
      <c r="BI1304" t="str">
        <f>VLOOKUP(H1304,Sheet2!$A$1:$B$270,2,FALSE)</f>
        <v>SIDOARJO</v>
      </c>
    </row>
    <row r="1305" spans="1:61">
      <c r="A1305">
        <v>1304</v>
      </c>
      <c r="B1305">
        <v>1002510647</v>
      </c>
      <c r="C1305">
        <v>3</v>
      </c>
      <c r="D1305" t="s">
        <v>45</v>
      </c>
      <c r="E1305">
        <v>5</v>
      </c>
      <c r="F1305" t="s">
        <v>113</v>
      </c>
      <c r="G1305" t="s">
        <v>113</v>
      </c>
      <c r="H1305" t="s">
        <v>420</v>
      </c>
      <c r="I1305" t="s">
        <v>213</v>
      </c>
      <c r="J1305" t="s">
        <v>214</v>
      </c>
      <c r="K1305" t="s">
        <v>149</v>
      </c>
      <c r="M1305" t="s">
        <v>236</v>
      </c>
      <c r="N1305" t="s">
        <v>216</v>
      </c>
      <c r="O1305" s="57">
        <v>46239.580625000002</v>
      </c>
      <c r="P1305" s="57">
        <v>46243.084062499998</v>
      </c>
      <c r="Q1305">
        <v>69359216</v>
      </c>
      <c r="S1305">
        <v>172502311374</v>
      </c>
      <c r="T1305" t="s">
        <v>4418</v>
      </c>
      <c r="U1305" t="s">
        <v>4419</v>
      </c>
      <c r="Z1305">
        <v>123.61124662597599</v>
      </c>
      <c r="AA1305">
        <v>-10.158908731287999</v>
      </c>
      <c r="AB1305" t="s">
        <v>4420</v>
      </c>
      <c r="AC1305" t="s">
        <v>293</v>
      </c>
      <c r="AO1305" s="57">
        <v>46150.59070601852</v>
      </c>
      <c r="AR1305" t="s">
        <v>314</v>
      </c>
      <c r="AS1305" t="s">
        <v>113</v>
      </c>
      <c r="AT1305" t="s">
        <v>221</v>
      </c>
      <c r="AV1305" t="s">
        <v>931</v>
      </c>
      <c r="AW1305" t="s">
        <v>996</v>
      </c>
      <c r="AX1305" t="s">
        <v>223</v>
      </c>
      <c r="AZ1305" t="s">
        <v>931</v>
      </c>
      <c r="BF1305" s="6" t="e">
        <f t="shared" si="60"/>
        <v>#NUM!</v>
      </c>
      <c r="BG1305" t="e">
        <f t="shared" si="61"/>
        <v>#NUM!</v>
      </c>
      <c r="BH1305" t="e">
        <f t="shared" si="62"/>
        <v>#NUM!</v>
      </c>
      <c r="BI1305" t="str">
        <f>VLOOKUP(H1305,Sheet2!$A$1:$B$270,2,FALSE)</f>
        <v>KUPANG</v>
      </c>
    </row>
    <row r="1306" spans="1:61">
      <c r="A1306">
        <v>1305</v>
      </c>
      <c r="B1306">
        <v>1002508299</v>
      </c>
      <c r="C1306">
        <v>3</v>
      </c>
      <c r="D1306" t="s">
        <v>59</v>
      </c>
      <c r="E1306">
        <v>4</v>
      </c>
      <c r="F1306" t="s">
        <v>243</v>
      </c>
      <c r="G1306" t="s">
        <v>921</v>
      </c>
      <c r="H1306" t="s">
        <v>922</v>
      </c>
      <c r="I1306" t="s">
        <v>213</v>
      </c>
      <c r="J1306" t="s">
        <v>214</v>
      </c>
      <c r="K1306" t="s">
        <v>149</v>
      </c>
      <c r="M1306" t="s">
        <v>1014</v>
      </c>
      <c r="N1306" t="s">
        <v>216</v>
      </c>
      <c r="O1306" s="57">
        <v>46238.571886574071</v>
      </c>
      <c r="P1306" s="57">
        <v>46238.57309027778</v>
      </c>
      <c r="Q1306">
        <v>69358308</v>
      </c>
      <c r="S1306">
        <v>142164113601</v>
      </c>
      <c r="T1306" t="s">
        <v>4421</v>
      </c>
      <c r="Z1306">
        <v>110.3652417</v>
      </c>
      <c r="AA1306">
        <v>-7.5304416999999999</v>
      </c>
      <c r="AB1306" t="s">
        <v>4422</v>
      </c>
      <c r="AC1306" t="s">
        <v>292</v>
      </c>
      <c r="AO1306" s="57">
        <v>46120.579826388886</v>
      </c>
      <c r="AR1306" t="s">
        <v>6</v>
      </c>
      <c r="AS1306" t="s">
        <v>220</v>
      </c>
      <c r="AT1306" t="s">
        <v>231</v>
      </c>
      <c r="AV1306" t="s">
        <v>1015</v>
      </c>
      <c r="AW1306" t="s">
        <v>592</v>
      </c>
      <c r="AX1306" t="s">
        <v>223</v>
      </c>
      <c r="BF1306" s="6" t="e">
        <f t="shared" si="60"/>
        <v>#NUM!</v>
      </c>
      <c r="BG1306" t="e">
        <f t="shared" si="61"/>
        <v>#NUM!</v>
      </c>
      <c r="BH1306" t="e">
        <f t="shared" si="62"/>
        <v>#NUM!</v>
      </c>
      <c r="BI1306" t="e">
        <f>VLOOKUP(H1306,Sheet2!$A$1:$B$270,2,FALSE)</f>
        <v>#N/A</v>
      </c>
    </row>
    <row r="1307" spans="1:61">
      <c r="A1307">
        <v>1306</v>
      </c>
      <c r="B1307">
        <v>1002510412</v>
      </c>
      <c r="C1307">
        <v>3</v>
      </c>
      <c r="D1307" t="s">
        <v>59</v>
      </c>
      <c r="E1307">
        <v>4</v>
      </c>
      <c r="F1307" t="s">
        <v>243</v>
      </c>
      <c r="G1307" t="s">
        <v>658</v>
      </c>
      <c r="H1307" t="s">
        <v>659</v>
      </c>
      <c r="I1307" t="s">
        <v>213</v>
      </c>
      <c r="J1307" t="s">
        <v>214</v>
      </c>
      <c r="K1307" t="s">
        <v>149</v>
      </c>
      <c r="L1307" t="s">
        <v>215</v>
      </c>
      <c r="M1307" t="s">
        <v>76</v>
      </c>
      <c r="N1307" t="s">
        <v>216</v>
      </c>
      <c r="O1307" s="57">
        <v>46239.529120370367</v>
      </c>
      <c r="P1307" s="57">
        <v>46240.453715277778</v>
      </c>
      <c r="Q1307">
        <v>69359083</v>
      </c>
      <c r="S1307">
        <v>141149112897</v>
      </c>
      <c r="T1307" t="s">
        <v>4423</v>
      </c>
      <c r="U1307" t="s">
        <v>4424</v>
      </c>
      <c r="V1307" t="s">
        <v>4425</v>
      </c>
      <c r="Z1307">
        <v>110.1391426</v>
      </c>
      <c r="AA1307">
        <v>-7.2802783</v>
      </c>
      <c r="AB1307" t="s">
        <v>4426</v>
      </c>
      <c r="AC1307" t="s">
        <v>237</v>
      </c>
      <c r="AL1307" t="s">
        <v>218</v>
      </c>
      <c r="AM1307" t="s">
        <v>1371</v>
      </c>
      <c r="AN1307" t="s">
        <v>6</v>
      </c>
      <c r="AO1307" s="57">
        <v>46150.538576388892</v>
      </c>
      <c r="AP1307" s="57">
        <v>46240.541666666664</v>
      </c>
      <c r="AR1307" t="s">
        <v>219</v>
      </c>
      <c r="AS1307" t="s">
        <v>660</v>
      </c>
      <c r="AT1307" t="s">
        <v>231</v>
      </c>
      <c r="AU1307">
        <v>20260806</v>
      </c>
      <c r="AV1307" t="s">
        <v>222</v>
      </c>
      <c r="AW1307" t="s">
        <v>1056</v>
      </c>
      <c r="AX1307" t="s">
        <v>223</v>
      </c>
      <c r="BA1307" s="57">
        <v>46240.541666666664</v>
      </c>
      <c r="BB1307" t="s">
        <v>1371</v>
      </c>
      <c r="BC1307">
        <v>2026</v>
      </c>
      <c r="BD1307">
        <v>8</v>
      </c>
      <c r="BE1307">
        <v>6</v>
      </c>
      <c r="BF1307" s="6">
        <f t="shared" si="60"/>
        <v>46240</v>
      </c>
      <c r="BG1307">
        <f t="shared" si="61"/>
        <v>-0.54166666666424135</v>
      </c>
      <c r="BH1307" t="str">
        <f t="shared" si="62"/>
        <v>COMPLY</v>
      </c>
      <c r="BI1307" t="e">
        <f>VLOOKUP(H1307,Sheet2!$A$1:$B$270,2,FALSE)</f>
        <v>#N/A</v>
      </c>
    </row>
    <row r="1308" spans="1:61">
      <c r="A1308">
        <v>1307</v>
      </c>
      <c r="B1308">
        <v>1002510794</v>
      </c>
      <c r="C1308">
        <v>3</v>
      </c>
      <c r="D1308" t="s">
        <v>42</v>
      </c>
      <c r="E1308">
        <v>5</v>
      </c>
      <c r="F1308" t="s">
        <v>106</v>
      </c>
      <c r="G1308" t="s">
        <v>106</v>
      </c>
      <c r="H1308" t="s">
        <v>340</v>
      </c>
      <c r="I1308" t="s">
        <v>213</v>
      </c>
      <c r="J1308" t="s">
        <v>214</v>
      </c>
      <c r="K1308" t="s">
        <v>149</v>
      </c>
      <c r="M1308" t="s">
        <v>76</v>
      </c>
      <c r="N1308" t="s">
        <v>216</v>
      </c>
      <c r="O1308" s="57">
        <v>46239.603263888886</v>
      </c>
      <c r="P1308" s="57">
        <v>46241.574942129628</v>
      </c>
      <c r="Q1308">
        <v>69359276</v>
      </c>
      <c r="S1308">
        <v>152744222125</v>
      </c>
      <c r="T1308" t="s">
        <v>4427</v>
      </c>
      <c r="U1308" t="s">
        <v>4428</v>
      </c>
      <c r="V1308" t="s">
        <v>4429</v>
      </c>
      <c r="Z1308">
        <v>112.77974399999999</v>
      </c>
      <c r="AA1308">
        <v>-7.6156718000000003</v>
      </c>
      <c r="AB1308" t="s">
        <v>4430</v>
      </c>
      <c r="AC1308" t="s">
        <v>230</v>
      </c>
      <c r="AL1308" t="s">
        <v>218</v>
      </c>
      <c r="AM1308" t="s">
        <v>4431</v>
      </c>
      <c r="AN1308" t="s">
        <v>6</v>
      </c>
      <c r="AO1308" s="57">
        <v>46150.610949074071</v>
      </c>
      <c r="AP1308" s="57">
        <v>46240.625</v>
      </c>
      <c r="AR1308" t="s">
        <v>219</v>
      </c>
      <c r="AS1308" t="s">
        <v>666</v>
      </c>
      <c r="AT1308" t="s">
        <v>231</v>
      </c>
      <c r="AU1308">
        <v>20260807</v>
      </c>
      <c r="AV1308" t="s">
        <v>222</v>
      </c>
      <c r="AW1308" t="s">
        <v>567</v>
      </c>
      <c r="AX1308" t="s">
        <v>223</v>
      </c>
      <c r="BA1308" s="57">
        <v>46240.625</v>
      </c>
      <c r="BB1308" t="s">
        <v>4431</v>
      </c>
      <c r="BC1308">
        <v>2026</v>
      </c>
      <c r="BD1308">
        <v>8</v>
      </c>
      <c r="BE1308">
        <v>7</v>
      </c>
      <c r="BF1308" s="6">
        <f t="shared" si="60"/>
        <v>46241</v>
      </c>
      <c r="BG1308">
        <f t="shared" si="61"/>
        <v>0.375</v>
      </c>
      <c r="BH1308" t="str">
        <f t="shared" si="62"/>
        <v>COMPLY</v>
      </c>
      <c r="BI1308" t="str">
        <f>VLOOKUP(H1308,Sheet2!$A$1:$B$270,2,FALSE)</f>
        <v>PASURUAN</v>
      </c>
    </row>
    <row r="1309" spans="1:61">
      <c r="A1309">
        <v>1308</v>
      </c>
      <c r="B1309">
        <v>1002510441</v>
      </c>
      <c r="C1309">
        <v>3</v>
      </c>
      <c r="D1309" t="s">
        <v>45</v>
      </c>
      <c r="E1309">
        <v>5</v>
      </c>
      <c r="F1309" t="s">
        <v>113</v>
      </c>
      <c r="G1309" t="s">
        <v>113</v>
      </c>
      <c r="H1309" t="s">
        <v>420</v>
      </c>
      <c r="I1309" t="s">
        <v>213</v>
      </c>
      <c r="J1309" t="s">
        <v>214</v>
      </c>
      <c r="K1309" t="s">
        <v>149</v>
      </c>
      <c r="L1309" t="s">
        <v>215</v>
      </c>
      <c r="M1309" t="s">
        <v>76</v>
      </c>
      <c r="N1309" t="s">
        <v>216</v>
      </c>
      <c r="O1309" s="57">
        <v>46239.540937500002</v>
      </c>
      <c r="P1309" s="57">
        <v>46244.828865740739</v>
      </c>
      <c r="Q1309">
        <v>69359135</v>
      </c>
      <c r="S1309">
        <v>172502311368</v>
      </c>
      <c r="T1309" t="s">
        <v>4432</v>
      </c>
      <c r="U1309" t="s">
        <v>4433</v>
      </c>
      <c r="V1309" t="s">
        <v>4434</v>
      </c>
      <c r="Z1309">
        <v>123.600454442203</v>
      </c>
      <c r="AA1309">
        <v>-10.1713534883239</v>
      </c>
      <c r="AB1309" t="s">
        <v>4435</v>
      </c>
      <c r="AC1309" t="s">
        <v>217</v>
      </c>
      <c r="AL1309" t="s">
        <v>218</v>
      </c>
      <c r="AM1309" t="s">
        <v>4436</v>
      </c>
      <c r="AN1309" t="s">
        <v>6</v>
      </c>
      <c r="AO1309" s="57">
        <v>46150.548807870371</v>
      </c>
      <c r="AP1309" s="57">
        <v>46240.541666666664</v>
      </c>
      <c r="AR1309" t="s">
        <v>219</v>
      </c>
      <c r="AS1309" t="s">
        <v>113</v>
      </c>
      <c r="AT1309" t="s">
        <v>221</v>
      </c>
      <c r="AU1309">
        <v>20260810</v>
      </c>
      <c r="AV1309" t="s">
        <v>222</v>
      </c>
      <c r="AW1309" t="s">
        <v>963</v>
      </c>
      <c r="AX1309" t="s">
        <v>223</v>
      </c>
      <c r="BA1309" s="57">
        <v>46240.541666666664</v>
      </c>
      <c r="BB1309" t="s">
        <v>4436</v>
      </c>
      <c r="BC1309">
        <v>2026</v>
      </c>
      <c r="BD1309">
        <v>8</v>
      </c>
      <c r="BE1309">
        <v>10</v>
      </c>
      <c r="BF1309" s="6">
        <f t="shared" si="60"/>
        <v>46244</v>
      </c>
      <c r="BG1309">
        <f t="shared" si="61"/>
        <v>3.4583333333357587</v>
      </c>
      <c r="BH1309" t="str">
        <f t="shared" si="62"/>
        <v>NOT COMPLY</v>
      </c>
      <c r="BI1309" t="str">
        <f>VLOOKUP(H1309,Sheet2!$A$1:$B$270,2,FALSE)</f>
        <v>KUPANG</v>
      </c>
    </row>
    <row r="1310" spans="1:61">
      <c r="A1310">
        <v>1309</v>
      </c>
      <c r="B1310">
        <v>1002515095</v>
      </c>
      <c r="C1310">
        <v>3</v>
      </c>
      <c r="D1310" t="s">
        <v>49</v>
      </c>
      <c r="E1310">
        <v>4</v>
      </c>
      <c r="F1310" t="s">
        <v>253</v>
      </c>
      <c r="G1310" t="s">
        <v>966</v>
      </c>
      <c r="H1310" t="s">
        <v>6214</v>
      </c>
      <c r="I1310" t="s">
        <v>213</v>
      </c>
      <c r="J1310" t="s">
        <v>214</v>
      </c>
      <c r="K1310" t="s">
        <v>149</v>
      </c>
      <c r="L1310" t="s">
        <v>215</v>
      </c>
      <c r="M1310" t="s">
        <v>76</v>
      </c>
      <c r="N1310" t="s">
        <v>216</v>
      </c>
      <c r="O1310" s="57">
        <v>46241.649259259262</v>
      </c>
      <c r="P1310" s="57">
        <v>46243.70040509259</v>
      </c>
      <c r="Q1310">
        <v>69360973</v>
      </c>
      <c r="S1310">
        <v>142201107713</v>
      </c>
      <c r="T1310" t="s">
        <v>6215</v>
      </c>
      <c r="U1310" t="s">
        <v>6216</v>
      </c>
      <c r="V1310" t="s">
        <v>6217</v>
      </c>
      <c r="Z1310">
        <v>109.802055</v>
      </c>
      <c r="AA1310">
        <v>-7.0585290000000001</v>
      </c>
      <c r="AB1310" t="s">
        <v>6218</v>
      </c>
      <c r="AC1310" t="s">
        <v>237</v>
      </c>
      <c r="AL1310" t="s">
        <v>218</v>
      </c>
      <c r="AM1310" t="s">
        <v>6219</v>
      </c>
      <c r="AN1310" t="s">
        <v>6</v>
      </c>
      <c r="AO1310" s="57">
        <v>46211.652997685182</v>
      </c>
      <c r="AP1310" s="57">
        <v>46242.541666666664</v>
      </c>
      <c r="AR1310" t="s">
        <v>219</v>
      </c>
      <c r="AS1310" t="s">
        <v>4845</v>
      </c>
      <c r="AT1310" t="s">
        <v>231</v>
      </c>
      <c r="AU1310">
        <v>20260809</v>
      </c>
      <c r="AV1310" t="s">
        <v>222</v>
      </c>
      <c r="AW1310" t="s">
        <v>1056</v>
      </c>
      <c r="AX1310" t="s">
        <v>223</v>
      </c>
      <c r="BA1310" s="57">
        <v>46242.541666666664</v>
      </c>
      <c r="BB1310" t="s">
        <v>6219</v>
      </c>
      <c r="BC1310">
        <v>2026</v>
      </c>
      <c r="BD1310">
        <v>8</v>
      </c>
      <c r="BE1310">
        <v>9</v>
      </c>
      <c r="BF1310" s="6">
        <f t="shared" si="60"/>
        <v>46243</v>
      </c>
      <c r="BG1310">
        <f t="shared" si="61"/>
        <v>0.45833333333575865</v>
      </c>
      <c r="BH1310" t="str">
        <f t="shared" si="62"/>
        <v>COMPLY</v>
      </c>
      <c r="BI1310" t="e">
        <f>VLOOKUP(H1310,Sheet2!$A$1:$B$270,2,FALSE)</f>
        <v>#N/A</v>
      </c>
    </row>
    <row r="1311" spans="1:61">
      <c r="A1311">
        <v>1310</v>
      </c>
      <c r="B1311">
        <v>1002505287</v>
      </c>
      <c r="C1311">
        <v>3</v>
      </c>
      <c r="D1311" t="s">
        <v>59</v>
      </c>
      <c r="E1311">
        <v>4</v>
      </c>
      <c r="F1311" t="s">
        <v>573</v>
      </c>
      <c r="G1311" t="s">
        <v>623</v>
      </c>
      <c r="H1311" t="s">
        <v>974</v>
      </c>
      <c r="I1311" t="s">
        <v>213</v>
      </c>
      <c r="J1311" t="s">
        <v>214</v>
      </c>
      <c r="K1311" t="s">
        <v>149</v>
      </c>
      <c r="L1311" t="s">
        <v>215</v>
      </c>
      <c r="M1311" t="s">
        <v>582</v>
      </c>
      <c r="N1311" t="s">
        <v>216</v>
      </c>
      <c r="O1311" s="57">
        <v>46236.590925925928</v>
      </c>
      <c r="P1311" s="57">
        <v>46240.453020833331</v>
      </c>
      <c r="Q1311">
        <v>69357038</v>
      </c>
      <c r="S1311">
        <v>146113146857</v>
      </c>
      <c r="T1311" t="s">
        <v>3786</v>
      </c>
      <c r="U1311" t="s">
        <v>4437</v>
      </c>
      <c r="V1311" t="s">
        <v>4438</v>
      </c>
      <c r="Z1311">
        <v>110.366919</v>
      </c>
      <c r="AA1311">
        <v>-7.7850219000000003</v>
      </c>
      <c r="AB1311" t="s">
        <v>3789</v>
      </c>
      <c r="AC1311" t="s">
        <v>237</v>
      </c>
      <c r="AL1311" t="s">
        <v>218</v>
      </c>
      <c r="AM1311" t="s">
        <v>4439</v>
      </c>
      <c r="AN1311" t="s">
        <v>6</v>
      </c>
      <c r="AO1311" s="57">
        <v>46061.600868055553</v>
      </c>
      <c r="AP1311" s="57">
        <v>46237.541666666664</v>
      </c>
      <c r="AR1311" t="s">
        <v>14</v>
      </c>
      <c r="AS1311" t="s">
        <v>220</v>
      </c>
      <c r="AT1311" t="s">
        <v>231</v>
      </c>
      <c r="AV1311" t="s">
        <v>4440</v>
      </c>
      <c r="AW1311" t="s">
        <v>1056</v>
      </c>
      <c r="AX1311" t="s">
        <v>223</v>
      </c>
      <c r="BA1311" s="57">
        <v>46237.541666666664</v>
      </c>
      <c r="BB1311" t="s">
        <v>4439</v>
      </c>
      <c r="BF1311" s="6" t="e">
        <f t="shared" si="60"/>
        <v>#NUM!</v>
      </c>
      <c r="BG1311" t="e">
        <f t="shared" si="61"/>
        <v>#NUM!</v>
      </c>
      <c r="BH1311" t="e">
        <f t="shared" si="62"/>
        <v>#NUM!</v>
      </c>
      <c r="BI1311" t="e">
        <f>VLOOKUP(H1311,Sheet2!$A$1:$B$270,2,FALSE)</f>
        <v>#N/A</v>
      </c>
    </row>
    <row r="1312" spans="1:61">
      <c r="A1312">
        <v>1311</v>
      </c>
      <c r="B1312">
        <v>1002505443</v>
      </c>
      <c r="C1312">
        <v>3</v>
      </c>
      <c r="D1312" t="s">
        <v>34</v>
      </c>
      <c r="E1312">
        <v>5</v>
      </c>
      <c r="F1312" t="s">
        <v>580</v>
      </c>
      <c r="G1312" t="s">
        <v>84</v>
      </c>
      <c r="H1312" t="s">
        <v>331</v>
      </c>
      <c r="I1312" t="s">
        <v>213</v>
      </c>
      <c r="J1312" t="s">
        <v>214</v>
      </c>
      <c r="K1312" t="s">
        <v>149</v>
      </c>
      <c r="L1312" t="s">
        <v>215</v>
      </c>
      <c r="M1312" t="s">
        <v>76</v>
      </c>
      <c r="N1312" t="s">
        <v>216</v>
      </c>
      <c r="O1312" s="57">
        <v>46237.307604166665</v>
      </c>
      <c r="P1312" s="57">
        <v>46238.608657407407</v>
      </c>
      <c r="Q1312">
        <v>69357133</v>
      </c>
      <c r="S1312">
        <v>172405798300</v>
      </c>
      <c r="T1312" t="s">
        <v>4441</v>
      </c>
      <c r="U1312" t="s">
        <v>4442</v>
      </c>
      <c r="V1312" t="s">
        <v>4443</v>
      </c>
      <c r="Z1312">
        <v>115.3453876</v>
      </c>
      <c r="AA1312">
        <v>-8.3632212999999993</v>
      </c>
      <c r="AB1312" t="s">
        <v>4444</v>
      </c>
      <c r="AC1312" t="s">
        <v>237</v>
      </c>
      <c r="AL1312" t="s">
        <v>218</v>
      </c>
      <c r="AM1312" t="s">
        <v>3834</v>
      </c>
      <c r="AN1312" t="s">
        <v>6</v>
      </c>
      <c r="AO1312" s="57">
        <v>46089.309432870374</v>
      </c>
      <c r="AP1312" s="57">
        <v>46238.333333333336</v>
      </c>
      <c r="AR1312" t="s">
        <v>219</v>
      </c>
      <c r="AS1312" t="s">
        <v>220</v>
      </c>
      <c r="AT1312" t="s">
        <v>231</v>
      </c>
      <c r="AU1312">
        <v>20260804</v>
      </c>
      <c r="AV1312" t="s">
        <v>222</v>
      </c>
      <c r="AW1312" t="s">
        <v>1056</v>
      </c>
      <c r="AX1312" t="s">
        <v>223</v>
      </c>
      <c r="BA1312" s="57">
        <v>46238.333333333336</v>
      </c>
      <c r="BB1312" t="s">
        <v>3834</v>
      </c>
      <c r="BC1312">
        <v>2026</v>
      </c>
      <c r="BD1312">
        <v>8</v>
      </c>
      <c r="BE1312">
        <v>4</v>
      </c>
      <c r="BF1312" s="6">
        <f t="shared" si="60"/>
        <v>46238</v>
      </c>
      <c r="BG1312">
        <f t="shared" si="61"/>
        <v>-0.33333333333575865</v>
      </c>
      <c r="BH1312" t="str">
        <f t="shared" si="62"/>
        <v>COMPLY</v>
      </c>
      <c r="BI1312" t="str">
        <f>VLOOKUP(H1312,Sheet2!$A$1:$B$270,2,FALSE)</f>
        <v>SINGARAJA</v>
      </c>
    </row>
    <row r="1313" spans="1:61">
      <c r="A1313">
        <v>1312</v>
      </c>
      <c r="B1313">
        <v>1002507032</v>
      </c>
      <c r="C1313">
        <v>3</v>
      </c>
      <c r="D1313" t="s">
        <v>34</v>
      </c>
      <c r="E1313">
        <v>5</v>
      </c>
      <c r="F1313" t="s">
        <v>580</v>
      </c>
      <c r="G1313" t="s">
        <v>84</v>
      </c>
      <c r="H1313" t="s">
        <v>242</v>
      </c>
      <c r="I1313" t="s">
        <v>213</v>
      </c>
      <c r="J1313" t="s">
        <v>214</v>
      </c>
      <c r="K1313" t="s">
        <v>149</v>
      </c>
      <c r="M1313" t="s">
        <v>76</v>
      </c>
      <c r="N1313" t="s">
        <v>216</v>
      </c>
      <c r="O1313" s="57">
        <v>46238.401666666665</v>
      </c>
      <c r="P1313" s="57">
        <v>46239.374525462961</v>
      </c>
      <c r="Q1313">
        <v>69356861</v>
      </c>
      <c r="S1313">
        <v>172424836800</v>
      </c>
      <c r="T1313" t="s">
        <v>4287</v>
      </c>
      <c r="U1313" t="s">
        <v>4445</v>
      </c>
      <c r="V1313" t="s">
        <v>4446</v>
      </c>
      <c r="Z1313">
        <v>115.08346</v>
      </c>
      <c r="AA1313">
        <v>-8.1129820000000006</v>
      </c>
      <c r="AB1313" t="s">
        <v>4290</v>
      </c>
      <c r="AC1313" t="s">
        <v>230</v>
      </c>
      <c r="AL1313" t="s">
        <v>218</v>
      </c>
      <c r="AM1313" t="s">
        <v>4447</v>
      </c>
      <c r="AN1313" t="s">
        <v>6</v>
      </c>
      <c r="AO1313" s="57">
        <v>46120.403333333335</v>
      </c>
      <c r="AR1313" t="s">
        <v>219</v>
      </c>
      <c r="AS1313" t="s">
        <v>220</v>
      </c>
      <c r="AT1313" t="s">
        <v>231</v>
      </c>
      <c r="AU1313">
        <v>20260805</v>
      </c>
      <c r="AV1313" t="s">
        <v>222</v>
      </c>
      <c r="AW1313" t="s">
        <v>565</v>
      </c>
      <c r="AX1313" t="s">
        <v>223</v>
      </c>
      <c r="BA1313" s="57">
        <v>46238.291666666664</v>
      </c>
      <c r="BB1313" t="s">
        <v>4447</v>
      </c>
      <c r="BC1313">
        <v>2026</v>
      </c>
      <c r="BD1313">
        <v>8</v>
      </c>
      <c r="BE1313">
        <v>5</v>
      </c>
      <c r="BF1313" s="6">
        <f t="shared" si="60"/>
        <v>46239</v>
      </c>
      <c r="BG1313">
        <f t="shared" si="61"/>
        <v>0.70833333333575865</v>
      </c>
      <c r="BH1313" t="str">
        <f t="shared" si="62"/>
        <v>COMPLY</v>
      </c>
      <c r="BI1313" t="str">
        <f>VLOOKUP(H1313,Sheet2!$A$1:$B$270,2,FALSE)</f>
        <v>SINGARAJA</v>
      </c>
    </row>
    <row r="1314" spans="1:61">
      <c r="A1314">
        <v>1313</v>
      </c>
      <c r="B1314">
        <v>1002506402</v>
      </c>
      <c r="C1314">
        <v>3</v>
      </c>
      <c r="D1314" t="s">
        <v>34</v>
      </c>
      <c r="E1314">
        <v>5</v>
      </c>
      <c r="F1314" t="s">
        <v>580</v>
      </c>
      <c r="G1314" t="s">
        <v>79</v>
      </c>
      <c r="H1314" t="s">
        <v>473</v>
      </c>
      <c r="I1314" t="s">
        <v>213</v>
      </c>
      <c r="J1314" t="s">
        <v>214</v>
      </c>
      <c r="K1314" t="s">
        <v>149</v>
      </c>
      <c r="M1314" t="s">
        <v>76</v>
      </c>
      <c r="N1314" t="s">
        <v>216</v>
      </c>
      <c r="O1314" s="57">
        <v>46237.647916666669</v>
      </c>
      <c r="P1314" s="57">
        <v>46238.863877314812</v>
      </c>
      <c r="Q1314">
        <v>69357708</v>
      </c>
      <c r="S1314">
        <v>172407213020</v>
      </c>
      <c r="T1314" t="s">
        <v>1539</v>
      </c>
      <c r="U1314" t="s">
        <v>1540</v>
      </c>
      <c r="V1314" t="s">
        <v>4448</v>
      </c>
      <c r="Z1314">
        <v>115.29449750000001</v>
      </c>
      <c r="AA1314">
        <v>-8.5681677999999994</v>
      </c>
      <c r="AB1314" t="s">
        <v>1542</v>
      </c>
      <c r="AC1314" t="s">
        <v>230</v>
      </c>
      <c r="AL1314" t="s">
        <v>218</v>
      </c>
      <c r="AM1314" t="s">
        <v>4449</v>
      </c>
      <c r="AN1314" t="s">
        <v>6</v>
      </c>
      <c r="AO1314" s="57">
        <v>46089.652627314812</v>
      </c>
      <c r="AP1314" s="57">
        <v>46239.333333333336</v>
      </c>
      <c r="AR1314" t="s">
        <v>219</v>
      </c>
      <c r="AS1314" t="s">
        <v>79</v>
      </c>
      <c r="AT1314" t="s">
        <v>231</v>
      </c>
      <c r="AU1314">
        <v>20260804</v>
      </c>
      <c r="AV1314" t="s">
        <v>222</v>
      </c>
      <c r="AW1314" t="s">
        <v>566</v>
      </c>
      <c r="AX1314" t="s">
        <v>223</v>
      </c>
      <c r="BA1314" s="57">
        <v>46239.333333333336</v>
      </c>
      <c r="BB1314" t="s">
        <v>4449</v>
      </c>
      <c r="BC1314">
        <v>2026</v>
      </c>
      <c r="BD1314">
        <v>8</v>
      </c>
      <c r="BE1314">
        <v>4</v>
      </c>
      <c r="BF1314" s="6">
        <f t="shared" si="60"/>
        <v>46238</v>
      </c>
      <c r="BG1314">
        <f t="shared" si="61"/>
        <v>-1.3333333333357587</v>
      </c>
      <c r="BH1314" t="str">
        <f t="shared" si="62"/>
        <v>COMPLY</v>
      </c>
      <c r="BI1314" t="str">
        <f>VLOOKUP(H1314,Sheet2!$A$1:$B$270,2,FALSE)</f>
        <v>GIANYAR</v>
      </c>
    </row>
    <row r="1315" spans="1:61">
      <c r="A1315">
        <v>1314</v>
      </c>
      <c r="B1315">
        <v>1002509453</v>
      </c>
      <c r="C1315">
        <v>3</v>
      </c>
      <c r="D1315" t="s">
        <v>45</v>
      </c>
      <c r="E1315">
        <v>5</v>
      </c>
      <c r="F1315" t="s">
        <v>211</v>
      </c>
      <c r="G1315" t="s">
        <v>115</v>
      </c>
      <c r="H1315" t="s">
        <v>281</v>
      </c>
      <c r="I1315" t="s">
        <v>213</v>
      </c>
      <c r="J1315" t="s">
        <v>214</v>
      </c>
      <c r="K1315" t="s">
        <v>149</v>
      </c>
      <c r="M1315" t="s">
        <v>76</v>
      </c>
      <c r="N1315" t="s">
        <v>216</v>
      </c>
      <c r="O1315" s="57">
        <v>46238.793668981481</v>
      </c>
      <c r="P1315" s="57">
        <v>46238.868206018517</v>
      </c>
      <c r="Q1315">
        <v>69356961</v>
      </c>
      <c r="S1315">
        <v>172603791534</v>
      </c>
      <c r="T1315" t="s">
        <v>2436</v>
      </c>
      <c r="U1315" t="s">
        <v>1331</v>
      </c>
      <c r="V1315" t="s">
        <v>4450</v>
      </c>
      <c r="Z1315">
        <v>116.352376279308</v>
      </c>
      <c r="AA1315">
        <v>-8.7610257703329495</v>
      </c>
      <c r="AB1315" t="s">
        <v>2438</v>
      </c>
      <c r="AC1315" t="s">
        <v>217</v>
      </c>
      <c r="AL1315" t="s">
        <v>218</v>
      </c>
      <c r="AM1315" t="s">
        <v>4451</v>
      </c>
      <c r="AN1315" t="s">
        <v>6</v>
      </c>
      <c r="AO1315" s="57">
        <v>46120.798773148148</v>
      </c>
      <c r="AR1315" t="s">
        <v>219</v>
      </c>
      <c r="AS1315" t="s">
        <v>588</v>
      </c>
      <c r="AT1315" t="s">
        <v>231</v>
      </c>
      <c r="AU1315">
        <v>20260804</v>
      </c>
      <c r="AV1315" t="s">
        <v>222</v>
      </c>
      <c r="AW1315" t="s">
        <v>566</v>
      </c>
      <c r="AX1315" t="s">
        <v>223</v>
      </c>
      <c r="BA1315" s="57">
        <v>46238.291666666664</v>
      </c>
      <c r="BB1315" t="s">
        <v>4451</v>
      </c>
      <c r="BC1315">
        <v>2026</v>
      </c>
      <c r="BD1315">
        <v>8</v>
      </c>
      <c r="BE1315">
        <v>4</v>
      </c>
      <c r="BF1315" s="6">
        <f t="shared" si="60"/>
        <v>46238</v>
      </c>
      <c r="BG1315">
        <f t="shared" si="61"/>
        <v>-0.29166666666424135</v>
      </c>
      <c r="BH1315" t="str">
        <f t="shared" si="62"/>
        <v>COMPLY</v>
      </c>
      <c r="BI1315" t="str">
        <f>VLOOKUP(H1315,Sheet2!$A$1:$B$270,2,FALSE)</f>
        <v>SELONG</v>
      </c>
    </row>
    <row r="1316" spans="1:61">
      <c r="A1316">
        <v>1315</v>
      </c>
      <c r="B1316">
        <v>1002508396</v>
      </c>
      <c r="C1316">
        <v>3</v>
      </c>
      <c r="D1316" t="s">
        <v>38</v>
      </c>
      <c r="E1316">
        <v>5</v>
      </c>
      <c r="F1316" t="s">
        <v>92</v>
      </c>
      <c r="G1316" t="s">
        <v>92</v>
      </c>
      <c r="H1316" t="s">
        <v>310</v>
      </c>
      <c r="I1316" t="s">
        <v>213</v>
      </c>
      <c r="J1316" t="s">
        <v>214</v>
      </c>
      <c r="K1316" t="s">
        <v>149</v>
      </c>
      <c r="L1316" t="s">
        <v>215</v>
      </c>
      <c r="M1316" t="s">
        <v>76</v>
      </c>
      <c r="N1316" t="s">
        <v>216</v>
      </c>
      <c r="O1316" s="57">
        <v>46238.582592592589</v>
      </c>
      <c r="P1316" s="57">
        <v>46242.712731481479</v>
      </c>
      <c r="Q1316">
        <v>69358317</v>
      </c>
      <c r="S1316">
        <v>152601214964</v>
      </c>
      <c r="T1316" t="s">
        <v>4452</v>
      </c>
      <c r="U1316" t="s">
        <v>4453</v>
      </c>
      <c r="V1316" t="s">
        <v>4454</v>
      </c>
      <c r="Z1316">
        <v>111.516366466013</v>
      </c>
      <c r="AA1316">
        <v>-7.6404736347352102</v>
      </c>
      <c r="AB1316" t="s">
        <v>4455</v>
      </c>
      <c r="AC1316" t="s">
        <v>237</v>
      </c>
      <c r="AL1316" t="s">
        <v>218</v>
      </c>
      <c r="AM1316" t="s">
        <v>3548</v>
      </c>
      <c r="AN1316" t="s">
        <v>6</v>
      </c>
      <c r="AO1316" s="57">
        <v>46120.590613425928</v>
      </c>
      <c r="AP1316" s="57">
        <v>46239.541666666664</v>
      </c>
      <c r="AR1316" t="s">
        <v>219</v>
      </c>
      <c r="AS1316" t="s">
        <v>220</v>
      </c>
      <c r="AT1316" t="s">
        <v>231</v>
      </c>
      <c r="AU1316">
        <v>20260808</v>
      </c>
      <c r="AV1316" t="s">
        <v>222</v>
      </c>
      <c r="AW1316" t="s">
        <v>1066</v>
      </c>
      <c r="AX1316" t="s">
        <v>223</v>
      </c>
      <c r="BA1316" s="57">
        <v>46239.541666666664</v>
      </c>
      <c r="BB1316" t="s">
        <v>3548</v>
      </c>
      <c r="BC1316">
        <v>2026</v>
      </c>
      <c r="BD1316">
        <v>8</v>
      </c>
      <c r="BE1316">
        <v>8</v>
      </c>
      <c r="BF1316" s="6">
        <f t="shared" si="60"/>
        <v>46242</v>
      </c>
      <c r="BG1316">
        <f t="shared" si="61"/>
        <v>2.4583333333357587</v>
      </c>
      <c r="BH1316" t="str">
        <f t="shared" si="62"/>
        <v>NOT COMPLY</v>
      </c>
      <c r="BI1316" t="str">
        <f>VLOOKUP(H1316,Sheet2!$A$1:$B$270,2,FALSE)</f>
        <v>MADIUN</v>
      </c>
    </row>
    <row r="1317" spans="1:61">
      <c r="A1317">
        <v>1316</v>
      </c>
      <c r="B1317">
        <v>1002512122</v>
      </c>
      <c r="C1317">
        <v>3</v>
      </c>
      <c r="D1317" t="s">
        <v>45</v>
      </c>
      <c r="E1317">
        <v>5</v>
      </c>
      <c r="F1317" t="s">
        <v>211</v>
      </c>
      <c r="G1317" t="s">
        <v>110</v>
      </c>
      <c r="H1317" t="s">
        <v>239</v>
      </c>
      <c r="I1317" t="s">
        <v>213</v>
      </c>
      <c r="J1317" t="s">
        <v>214</v>
      </c>
      <c r="K1317" t="s">
        <v>149</v>
      </c>
      <c r="L1317" t="s">
        <v>215</v>
      </c>
      <c r="M1317" t="s">
        <v>582</v>
      </c>
      <c r="N1317" t="s">
        <v>216</v>
      </c>
      <c r="O1317" s="57">
        <v>46240.488842592589</v>
      </c>
      <c r="P1317" s="57">
        <v>46244.528761574074</v>
      </c>
      <c r="Q1317">
        <v>69359853</v>
      </c>
      <c r="S1317">
        <v>172616790153</v>
      </c>
      <c r="T1317" t="s">
        <v>4456</v>
      </c>
      <c r="U1317" t="s">
        <v>4457</v>
      </c>
      <c r="V1317" t="s">
        <v>4458</v>
      </c>
      <c r="Z1317">
        <v>118.693925701081</v>
      </c>
      <c r="AA1317">
        <v>-8.6567719459668702</v>
      </c>
      <c r="AB1317" t="s">
        <v>4459</v>
      </c>
      <c r="AC1317" t="s">
        <v>217</v>
      </c>
      <c r="AL1317" t="s">
        <v>218</v>
      </c>
      <c r="AM1317" t="s">
        <v>4460</v>
      </c>
      <c r="AN1317" t="s">
        <v>6</v>
      </c>
      <c r="AO1317" s="57">
        <v>46181.496516203704</v>
      </c>
      <c r="AP1317" s="57">
        <v>46241.333333333336</v>
      </c>
      <c r="AR1317" t="s">
        <v>14</v>
      </c>
      <c r="AS1317" t="s">
        <v>988</v>
      </c>
      <c r="AT1317" t="s">
        <v>221</v>
      </c>
      <c r="AV1317" t="s">
        <v>7070</v>
      </c>
      <c r="AW1317" t="s">
        <v>941</v>
      </c>
      <c r="AX1317" t="s">
        <v>223</v>
      </c>
      <c r="BA1317" s="57">
        <v>46241.333333333336</v>
      </c>
      <c r="BB1317" t="s">
        <v>4460</v>
      </c>
      <c r="BF1317" s="6" t="e">
        <f t="shared" si="60"/>
        <v>#NUM!</v>
      </c>
      <c r="BG1317" t="e">
        <f t="shared" si="61"/>
        <v>#NUM!</v>
      </c>
      <c r="BH1317" t="e">
        <f t="shared" si="62"/>
        <v>#NUM!</v>
      </c>
      <c r="BI1317" t="str">
        <f>VLOOKUP(H1317,Sheet2!$A$1:$B$270,2,FALSE)</f>
        <v>BIMA</v>
      </c>
    </row>
    <row r="1318" spans="1:61">
      <c r="A1318">
        <v>1317</v>
      </c>
      <c r="B1318">
        <v>1002518018</v>
      </c>
      <c r="C1318">
        <v>3</v>
      </c>
      <c r="D1318" t="s">
        <v>49</v>
      </c>
      <c r="E1318">
        <v>4</v>
      </c>
      <c r="F1318" t="s">
        <v>253</v>
      </c>
      <c r="G1318" t="s">
        <v>969</v>
      </c>
      <c r="H1318" t="s">
        <v>970</v>
      </c>
      <c r="I1318" t="s">
        <v>213</v>
      </c>
      <c r="J1318" t="s">
        <v>214</v>
      </c>
      <c r="K1318" t="s">
        <v>149</v>
      </c>
      <c r="M1318" t="s">
        <v>76</v>
      </c>
      <c r="N1318" t="s">
        <v>216</v>
      </c>
      <c r="O1318" s="57">
        <v>46244.602395833332</v>
      </c>
      <c r="P1318" s="57">
        <v>46244.897037037037</v>
      </c>
      <c r="Q1318">
        <v>69361380</v>
      </c>
      <c r="S1318">
        <v>142212126692</v>
      </c>
      <c r="T1318" t="s">
        <v>4712</v>
      </c>
      <c r="U1318" t="s">
        <v>7071</v>
      </c>
      <c r="V1318" t="s">
        <v>7072</v>
      </c>
      <c r="Z1318">
        <v>109.14536433000001</v>
      </c>
      <c r="AA1318">
        <v>-6.8701432540000003</v>
      </c>
      <c r="AB1318" t="s">
        <v>4715</v>
      </c>
      <c r="AC1318" t="s">
        <v>292</v>
      </c>
      <c r="AL1318" t="s">
        <v>218</v>
      </c>
      <c r="AM1318" t="s">
        <v>7073</v>
      </c>
      <c r="AN1318" t="s">
        <v>6</v>
      </c>
      <c r="AO1318" s="57">
        <v>46303.610879629632</v>
      </c>
      <c r="AR1318" t="s">
        <v>219</v>
      </c>
      <c r="AS1318" t="s">
        <v>220</v>
      </c>
      <c r="AT1318" t="s">
        <v>231</v>
      </c>
      <c r="AU1318">
        <v>20260810</v>
      </c>
      <c r="AV1318" t="s">
        <v>222</v>
      </c>
      <c r="AW1318" t="s">
        <v>565</v>
      </c>
      <c r="AX1318" t="s">
        <v>223</v>
      </c>
      <c r="BA1318" s="57">
        <v>46244.291666666664</v>
      </c>
      <c r="BB1318" t="s">
        <v>7073</v>
      </c>
      <c r="BC1318">
        <v>2026</v>
      </c>
      <c r="BD1318">
        <v>8</v>
      </c>
      <c r="BE1318">
        <v>10</v>
      </c>
      <c r="BF1318" s="6">
        <f t="shared" si="60"/>
        <v>46244</v>
      </c>
      <c r="BG1318">
        <f t="shared" si="61"/>
        <v>-0.29166666666424135</v>
      </c>
      <c r="BH1318" t="str">
        <f t="shared" si="62"/>
        <v>COMPLY</v>
      </c>
      <c r="BI1318" t="e">
        <f>VLOOKUP(H1318,Sheet2!$A$1:$B$270,2,FALSE)</f>
        <v>#N/A</v>
      </c>
    </row>
    <row r="1319" spans="1:61">
      <c r="A1319">
        <v>1318</v>
      </c>
      <c r="B1319">
        <v>1002511658</v>
      </c>
      <c r="C1319">
        <v>3</v>
      </c>
      <c r="D1319" t="s">
        <v>55</v>
      </c>
      <c r="E1319">
        <v>5</v>
      </c>
      <c r="F1319" t="s">
        <v>267</v>
      </c>
      <c r="G1319" t="s">
        <v>122</v>
      </c>
      <c r="H1319" t="s">
        <v>299</v>
      </c>
      <c r="I1319" t="s">
        <v>213</v>
      </c>
      <c r="J1319" t="s">
        <v>214</v>
      </c>
      <c r="K1319" t="s">
        <v>149</v>
      </c>
      <c r="L1319" t="s">
        <v>215</v>
      </c>
      <c r="M1319" t="s">
        <v>76</v>
      </c>
      <c r="N1319" t="s">
        <v>216</v>
      </c>
      <c r="O1319" s="57">
        <v>46240.40828703704</v>
      </c>
      <c r="P1319" s="57">
        <v>46240.744930555556</v>
      </c>
      <c r="Q1319">
        <v>69359668</v>
      </c>
      <c r="S1319">
        <v>152446246168</v>
      </c>
      <c r="T1319" t="s">
        <v>4461</v>
      </c>
      <c r="U1319" t="s">
        <v>4462</v>
      </c>
      <c r="V1319" t="s">
        <v>4463</v>
      </c>
      <c r="Z1319">
        <v>112.59437385946499</v>
      </c>
      <c r="AA1319">
        <v>-7.24148362868665</v>
      </c>
      <c r="AB1319" t="s">
        <v>4464</v>
      </c>
      <c r="AC1319" t="s">
        <v>217</v>
      </c>
      <c r="AL1319" t="s">
        <v>218</v>
      </c>
      <c r="AM1319" t="s">
        <v>4465</v>
      </c>
      <c r="AN1319" t="s">
        <v>6</v>
      </c>
      <c r="AO1319" s="57">
        <v>46181.413252314815</v>
      </c>
      <c r="AP1319" s="57">
        <v>46241.416666666664</v>
      </c>
      <c r="AR1319" t="s">
        <v>219</v>
      </c>
      <c r="AS1319" t="s">
        <v>933</v>
      </c>
      <c r="AT1319" t="s">
        <v>231</v>
      </c>
      <c r="AU1319">
        <v>20260806</v>
      </c>
      <c r="AV1319" t="s">
        <v>222</v>
      </c>
      <c r="AW1319" t="s">
        <v>1058</v>
      </c>
      <c r="AX1319" t="s">
        <v>223</v>
      </c>
      <c r="BA1319" s="57">
        <v>46241.416666666664</v>
      </c>
      <c r="BB1319" t="s">
        <v>4465</v>
      </c>
      <c r="BC1319">
        <v>2026</v>
      </c>
      <c r="BD1319">
        <v>8</v>
      </c>
      <c r="BE1319">
        <v>6</v>
      </c>
      <c r="BF1319" s="6">
        <f t="shared" si="60"/>
        <v>46240</v>
      </c>
      <c r="BG1319">
        <f t="shared" si="61"/>
        <v>-1.4166666666642413</v>
      </c>
      <c r="BH1319" t="str">
        <f t="shared" si="62"/>
        <v>COMPLY</v>
      </c>
      <c r="BI1319" t="str">
        <f>VLOOKUP(H1319,Sheet2!$A$1:$B$270,2,FALSE)</f>
        <v>GRESIK</v>
      </c>
    </row>
    <row r="1320" spans="1:61">
      <c r="A1320">
        <v>1319</v>
      </c>
      <c r="B1320">
        <v>1002506117</v>
      </c>
      <c r="C1320">
        <v>3</v>
      </c>
      <c r="D1320" t="s">
        <v>42</v>
      </c>
      <c r="E1320">
        <v>5</v>
      </c>
      <c r="F1320" t="s">
        <v>233</v>
      </c>
      <c r="G1320" t="s">
        <v>101</v>
      </c>
      <c r="H1320" t="s">
        <v>264</v>
      </c>
      <c r="I1320" t="s">
        <v>213</v>
      </c>
      <c r="J1320" t="s">
        <v>214</v>
      </c>
      <c r="K1320" t="s">
        <v>149</v>
      </c>
      <c r="L1320" t="s">
        <v>215</v>
      </c>
      <c r="M1320" t="s">
        <v>971</v>
      </c>
      <c r="N1320" t="s">
        <v>216</v>
      </c>
      <c r="O1320" s="57">
        <v>46237.565937500003</v>
      </c>
      <c r="P1320" s="57">
        <v>46239.492592592593</v>
      </c>
      <c r="Q1320">
        <v>69357538</v>
      </c>
      <c r="S1320">
        <v>152316231843</v>
      </c>
      <c r="T1320" t="s">
        <v>4466</v>
      </c>
      <c r="U1320" t="s">
        <v>4414</v>
      </c>
      <c r="V1320" t="s">
        <v>4467</v>
      </c>
      <c r="Z1320">
        <v>112.69651707261799</v>
      </c>
      <c r="AA1320">
        <v>-7.4745709725910103</v>
      </c>
      <c r="AB1320" t="s">
        <v>4468</v>
      </c>
      <c r="AC1320" t="s">
        <v>217</v>
      </c>
      <c r="AL1320" t="s">
        <v>218</v>
      </c>
      <c r="AM1320" t="s">
        <v>4469</v>
      </c>
      <c r="AN1320" t="s">
        <v>6</v>
      </c>
      <c r="AO1320" s="57">
        <v>46089.569618055553</v>
      </c>
      <c r="AP1320" s="57">
        <v>46238.625</v>
      </c>
      <c r="AQ1320" t="s">
        <v>249</v>
      </c>
      <c r="AR1320" t="s">
        <v>12</v>
      </c>
      <c r="AS1320" t="s">
        <v>233</v>
      </c>
      <c r="AT1320" t="s">
        <v>231</v>
      </c>
      <c r="AV1320" t="s">
        <v>950</v>
      </c>
      <c r="AW1320" t="s">
        <v>1056</v>
      </c>
      <c r="AX1320" t="s">
        <v>223</v>
      </c>
      <c r="BA1320" s="57">
        <v>46238.625</v>
      </c>
      <c r="BB1320" t="s">
        <v>4469</v>
      </c>
      <c r="BF1320" s="6" t="e">
        <f t="shared" si="60"/>
        <v>#NUM!</v>
      </c>
      <c r="BG1320" t="e">
        <f t="shared" si="61"/>
        <v>#NUM!</v>
      </c>
      <c r="BH1320" t="e">
        <f t="shared" si="62"/>
        <v>#NUM!</v>
      </c>
      <c r="BI1320" t="str">
        <f>VLOOKUP(H1320,Sheet2!$A$1:$B$270,2,FALSE)</f>
        <v>SIDOARJO</v>
      </c>
    </row>
    <row r="1321" spans="1:61">
      <c r="A1321">
        <v>1320</v>
      </c>
      <c r="B1321">
        <v>1002516502</v>
      </c>
      <c r="C1321">
        <v>3</v>
      </c>
      <c r="D1321" t="s">
        <v>38</v>
      </c>
      <c r="E1321">
        <v>5</v>
      </c>
      <c r="F1321" t="s">
        <v>251</v>
      </c>
      <c r="G1321" t="s">
        <v>91</v>
      </c>
      <c r="H1321" t="s">
        <v>529</v>
      </c>
      <c r="I1321" t="s">
        <v>213</v>
      </c>
      <c r="J1321" t="s">
        <v>214</v>
      </c>
      <c r="K1321" t="s">
        <v>149</v>
      </c>
      <c r="L1321" t="s">
        <v>215</v>
      </c>
      <c r="M1321" t="s">
        <v>76</v>
      </c>
      <c r="N1321" t="s">
        <v>216</v>
      </c>
      <c r="O1321" s="57">
        <v>46243.568009259259</v>
      </c>
      <c r="P1321" s="57">
        <v>46245.298344907409</v>
      </c>
      <c r="Q1321">
        <v>69361871</v>
      </c>
      <c r="S1321">
        <v>152705285007</v>
      </c>
      <c r="T1321" t="s">
        <v>6220</v>
      </c>
      <c r="U1321" t="s">
        <v>6221</v>
      </c>
      <c r="V1321" t="s">
        <v>6222</v>
      </c>
      <c r="Z1321">
        <v>112.65282120555599</v>
      </c>
      <c r="AA1321">
        <v>-7.9883844734599601</v>
      </c>
      <c r="AB1321" t="s">
        <v>6223</v>
      </c>
      <c r="AC1321" t="s">
        <v>217</v>
      </c>
      <c r="AL1321" t="s">
        <v>218</v>
      </c>
      <c r="AM1321" t="s">
        <v>6224</v>
      </c>
      <c r="AN1321" t="s">
        <v>6</v>
      </c>
      <c r="AO1321" s="57">
        <v>46273.569282407407</v>
      </c>
      <c r="AP1321" s="57">
        <v>46244.541666666664</v>
      </c>
      <c r="AR1321" t="s">
        <v>219</v>
      </c>
      <c r="AS1321" t="s">
        <v>642</v>
      </c>
      <c r="AT1321" t="s">
        <v>231</v>
      </c>
      <c r="AU1321">
        <v>20260811</v>
      </c>
      <c r="AV1321" t="s">
        <v>222</v>
      </c>
      <c r="AW1321" t="s">
        <v>1056</v>
      </c>
      <c r="AX1321" t="s">
        <v>223</v>
      </c>
      <c r="BA1321" s="57">
        <v>46244.541666666664</v>
      </c>
      <c r="BB1321" t="s">
        <v>6224</v>
      </c>
      <c r="BC1321">
        <v>2026</v>
      </c>
      <c r="BD1321">
        <v>8</v>
      </c>
      <c r="BE1321">
        <v>11</v>
      </c>
      <c r="BF1321" s="6">
        <f t="shared" si="60"/>
        <v>46245</v>
      </c>
      <c r="BG1321">
        <f t="shared" si="61"/>
        <v>0.45833333333575865</v>
      </c>
      <c r="BH1321" t="str">
        <f t="shared" si="62"/>
        <v>COMPLY</v>
      </c>
      <c r="BI1321" t="str">
        <f>VLOOKUP(H1321,Sheet2!$A$1:$B$270,2,FALSE)</f>
        <v>MALANG</v>
      </c>
    </row>
    <row r="1322" spans="1:61">
      <c r="A1322">
        <v>1321</v>
      </c>
      <c r="B1322">
        <v>1002516160</v>
      </c>
      <c r="C1322">
        <v>3</v>
      </c>
      <c r="D1322" t="s">
        <v>38</v>
      </c>
      <c r="E1322">
        <v>5</v>
      </c>
      <c r="F1322" t="s">
        <v>90</v>
      </c>
      <c r="G1322" t="s">
        <v>88</v>
      </c>
      <c r="H1322" t="s">
        <v>438</v>
      </c>
      <c r="I1322" t="s">
        <v>213</v>
      </c>
      <c r="J1322" t="s">
        <v>214</v>
      </c>
      <c r="K1322" t="s">
        <v>149</v>
      </c>
      <c r="L1322" t="s">
        <v>215</v>
      </c>
      <c r="M1322" t="s">
        <v>76</v>
      </c>
      <c r="N1322" t="s">
        <v>216</v>
      </c>
      <c r="O1322" s="57">
        <v>46242.693009259259</v>
      </c>
      <c r="P1322" s="57">
        <v>46243.763877314814</v>
      </c>
      <c r="Q1322">
        <v>69361607</v>
      </c>
      <c r="S1322">
        <v>152730235357</v>
      </c>
      <c r="T1322" t="s">
        <v>6225</v>
      </c>
      <c r="U1322" t="s">
        <v>6226</v>
      </c>
      <c r="V1322" t="s">
        <v>6227</v>
      </c>
      <c r="Z1322">
        <v>112.14531671779</v>
      </c>
      <c r="AA1322">
        <v>-8.0985713227094198</v>
      </c>
      <c r="AB1322" t="s">
        <v>6228</v>
      </c>
      <c r="AC1322" t="s">
        <v>237</v>
      </c>
      <c r="AL1322" t="s">
        <v>218</v>
      </c>
      <c r="AM1322" t="s">
        <v>5453</v>
      </c>
      <c r="AN1322" t="s">
        <v>6</v>
      </c>
      <c r="AO1322" s="57">
        <v>46242.694560185184</v>
      </c>
      <c r="AP1322" s="57">
        <v>46243.541666666664</v>
      </c>
      <c r="AR1322" t="s">
        <v>219</v>
      </c>
      <c r="AS1322" t="s">
        <v>220</v>
      </c>
      <c r="AT1322" t="s">
        <v>231</v>
      </c>
      <c r="AU1322">
        <v>20260809</v>
      </c>
      <c r="AV1322" t="s">
        <v>222</v>
      </c>
      <c r="AW1322" t="s">
        <v>1056</v>
      </c>
      <c r="AX1322" t="s">
        <v>223</v>
      </c>
      <c r="BA1322" s="57">
        <v>46243.541666666664</v>
      </c>
      <c r="BB1322" t="s">
        <v>5453</v>
      </c>
      <c r="BC1322">
        <v>2026</v>
      </c>
      <c r="BD1322">
        <v>8</v>
      </c>
      <c r="BE1322">
        <v>9</v>
      </c>
      <c r="BF1322" s="6">
        <f t="shared" si="60"/>
        <v>46243</v>
      </c>
      <c r="BG1322">
        <f t="shared" si="61"/>
        <v>-0.54166666666424135</v>
      </c>
      <c r="BH1322" t="str">
        <f t="shared" si="62"/>
        <v>COMPLY</v>
      </c>
      <c r="BI1322" t="str">
        <f>VLOOKUP(H1322,Sheet2!$A$1:$B$270,2,FALSE)</f>
        <v>BLITAR</v>
      </c>
    </row>
    <row r="1323" spans="1:61">
      <c r="A1323">
        <v>1322</v>
      </c>
      <c r="B1323">
        <v>1002518603</v>
      </c>
      <c r="C1323">
        <v>3</v>
      </c>
      <c r="D1323" t="s">
        <v>42</v>
      </c>
      <c r="E1323">
        <v>5</v>
      </c>
      <c r="F1323" t="s">
        <v>102</v>
      </c>
      <c r="G1323" t="s">
        <v>108</v>
      </c>
      <c r="H1323" t="s">
        <v>343</v>
      </c>
      <c r="I1323" t="s">
        <v>213</v>
      </c>
      <c r="J1323" t="s">
        <v>214</v>
      </c>
      <c r="K1323" t="s">
        <v>149</v>
      </c>
      <c r="L1323" t="s">
        <v>215</v>
      </c>
      <c r="M1323" t="s">
        <v>279</v>
      </c>
      <c r="N1323" t="s">
        <v>216</v>
      </c>
      <c r="O1323" s="57">
        <v>46244.720104166663</v>
      </c>
      <c r="P1323" s="57">
        <v>46245.096122685187</v>
      </c>
      <c r="Q1323">
        <v>69362749</v>
      </c>
      <c r="S1323">
        <v>152527209096</v>
      </c>
      <c r="T1323" t="s">
        <v>7074</v>
      </c>
      <c r="U1323" t="s">
        <v>7075</v>
      </c>
      <c r="V1323" t="s">
        <v>7076</v>
      </c>
      <c r="Z1323">
        <v>114.1632571</v>
      </c>
      <c r="AA1323">
        <v>-7.7767279999999896</v>
      </c>
      <c r="AB1323" t="s">
        <v>7077</v>
      </c>
      <c r="AC1323" t="s">
        <v>237</v>
      </c>
      <c r="AL1323" t="s">
        <v>218</v>
      </c>
      <c r="AM1323" t="s">
        <v>7078</v>
      </c>
      <c r="AN1323" t="s">
        <v>6</v>
      </c>
      <c r="AO1323" s="57">
        <v>46303.736030092594</v>
      </c>
      <c r="AP1323" s="57">
        <v>46245.625</v>
      </c>
      <c r="AR1323" t="s">
        <v>7035</v>
      </c>
      <c r="AS1323" t="s">
        <v>108</v>
      </c>
      <c r="AT1323" t="s">
        <v>231</v>
      </c>
      <c r="AV1323" t="s">
        <v>7079</v>
      </c>
      <c r="AW1323" t="s">
        <v>1064</v>
      </c>
      <c r="AX1323" t="s">
        <v>223</v>
      </c>
      <c r="BA1323" s="57">
        <v>46245.625</v>
      </c>
      <c r="BB1323" t="s">
        <v>7078</v>
      </c>
      <c r="BF1323" s="6" t="e">
        <f t="shared" si="60"/>
        <v>#NUM!</v>
      </c>
      <c r="BG1323" t="e">
        <f t="shared" si="61"/>
        <v>#NUM!</v>
      </c>
      <c r="BH1323" t="e">
        <f t="shared" si="62"/>
        <v>#NUM!</v>
      </c>
      <c r="BI1323" t="str">
        <f>VLOOKUP(H1323,Sheet2!$A$1:$B$270,2,FALSE)</f>
        <v>BANYUWANGI</v>
      </c>
    </row>
    <row r="1324" spans="1:61">
      <c r="A1324">
        <v>1323</v>
      </c>
      <c r="B1324">
        <v>1002511700</v>
      </c>
      <c r="C1324">
        <v>3</v>
      </c>
      <c r="D1324" t="s">
        <v>51</v>
      </c>
      <c r="E1324">
        <v>4</v>
      </c>
      <c r="F1324" t="s">
        <v>275</v>
      </c>
      <c r="G1324" t="s">
        <v>611</v>
      </c>
      <c r="H1324" t="s">
        <v>612</v>
      </c>
      <c r="I1324" t="s">
        <v>213</v>
      </c>
      <c r="J1324" t="s">
        <v>214</v>
      </c>
      <c r="K1324" t="s">
        <v>149</v>
      </c>
      <c r="L1324" t="s">
        <v>215</v>
      </c>
      <c r="M1324" t="s">
        <v>76</v>
      </c>
      <c r="N1324" t="s">
        <v>216</v>
      </c>
      <c r="O1324" s="57">
        <v>46240.418020833335</v>
      </c>
      <c r="P1324" s="57">
        <v>46241.819097222222</v>
      </c>
      <c r="Q1324">
        <v>69359697</v>
      </c>
      <c r="S1324">
        <v>142570111966</v>
      </c>
      <c r="T1324" t="s">
        <v>4470</v>
      </c>
      <c r="U1324" t="s">
        <v>4471</v>
      </c>
      <c r="V1324" t="s">
        <v>4472</v>
      </c>
      <c r="Z1324">
        <v>111.3131825</v>
      </c>
      <c r="AA1324">
        <v>-6.6995836999999998</v>
      </c>
      <c r="AB1324" t="s">
        <v>4473</v>
      </c>
      <c r="AC1324" t="s">
        <v>237</v>
      </c>
      <c r="AL1324" t="s">
        <v>218</v>
      </c>
      <c r="AM1324" t="s">
        <v>4474</v>
      </c>
      <c r="AN1324" t="s">
        <v>6</v>
      </c>
      <c r="AO1324" s="57">
        <v>46181.423634259256</v>
      </c>
      <c r="AP1324" s="57">
        <v>46241.333333333336</v>
      </c>
      <c r="AR1324" t="s">
        <v>219</v>
      </c>
      <c r="AS1324" t="s">
        <v>611</v>
      </c>
      <c r="AT1324" t="s">
        <v>231</v>
      </c>
      <c r="AU1324">
        <v>20260807</v>
      </c>
      <c r="AV1324" t="s">
        <v>222</v>
      </c>
      <c r="AW1324" t="s">
        <v>1070</v>
      </c>
      <c r="AX1324" t="s">
        <v>223</v>
      </c>
      <c r="BA1324" s="57">
        <v>46241.333333333336</v>
      </c>
      <c r="BB1324" t="s">
        <v>4474</v>
      </c>
      <c r="BC1324">
        <v>2026</v>
      </c>
      <c r="BD1324">
        <v>8</v>
      </c>
      <c r="BE1324">
        <v>7</v>
      </c>
      <c r="BF1324" s="6">
        <f t="shared" si="60"/>
        <v>46241</v>
      </c>
      <c r="BG1324">
        <f t="shared" si="61"/>
        <v>-0.33333333333575865</v>
      </c>
      <c r="BH1324" t="str">
        <f t="shared" si="62"/>
        <v>COMPLY</v>
      </c>
      <c r="BI1324" t="e">
        <f>VLOOKUP(H1324,Sheet2!$A$1:$B$270,2,FALSE)</f>
        <v>#N/A</v>
      </c>
    </row>
    <row r="1325" spans="1:61">
      <c r="A1325">
        <v>1324</v>
      </c>
      <c r="B1325">
        <v>1002518271</v>
      </c>
      <c r="C1325">
        <v>3</v>
      </c>
      <c r="D1325" t="s">
        <v>45</v>
      </c>
      <c r="E1325">
        <v>5</v>
      </c>
      <c r="F1325" t="s">
        <v>211</v>
      </c>
      <c r="G1325" t="s">
        <v>116</v>
      </c>
      <c r="H1325" t="s">
        <v>368</v>
      </c>
      <c r="I1325" t="s">
        <v>213</v>
      </c>
      <c r="J1325" t="s">
        <v>214</v>
      </c>
      <c r="K1325" t="s">
        <v>149</v>
      </c>
      <c r="M1325" t="s">
        <v>559</v>
      </c>
      <c r="N1325" t="s">
        <v>216</v>
      </c>
      <c r="O1325" s="57">
        <v>46244.642152777778</v>
      </c>
      <c r="P1325" s="57">
        <v>46244.784826388888</v>
      </c>
      <c r="Q1325">
        <v>69362639</v>
      </c>
      <c r="S1325">
        <v>172619203256</v>
      </c>
      <c r="T1325" t="s">
        <v>7080</v>
      </c>
      <c r="U1325" t="s">
        <v>7081</v>
      </c>
      <c r="Z1325">
        <v>116.555699</v>
      </c>
      <c r="AA1325">
        <v>-8.6600616000000006</v>
      </c>
      <c r="AB1325" t="s">
        <v>7082</v>
      </c>
      <c r="AC1325" t="s">
        <v>230</v>
      </c>
      <c r="AO1325" s="57">
        <v>46303.642812500002</v>
      </c>
      <c r="AR1325" t="s">
        <v>6</v>
      </c>
      <c r="AS1325" t="s">
        <v>579</v>
      </c>
      <c r="AT1325" t="s">
        <v>231</v>
      </c>
      <c r="AV1325" t="s">
        <v>1157</v>
      </c>
      <c r="AW1325" t="s">
        <v>566</v>
      </c>
      <c r="AX1325" t="s">
        <v>223</v>
      </c>
      <c r="BF1325" s="6" t="e">
        <f t="shared" si="60"/>
        <v>#NUM!</v>
      </c>
      <c r="BG1325" t="e">
        <f t="shared" si="61"/>
        <v>#NUM!</v>
      </c>
      <c r="BH1325" t="e">
        <f t="shared" si="62"/>
        <v>#NUM!</v>
      </c>
      <c r="BI1325" t="str">
        <f>VLOOKUP(H1325,Sheet2!$A$1:$B$270,2,FALSE)</f>
        <v>SELONG</v>
      </c>
    </row>
    <row r="1326" spans="1:61">
      <c r="A1326">
        <v>1325</v>
      </c>
      <c r="B1326">
        <v>1002513434</v>
      </c>
      <c r="C1326">
        <v>3</v>
      </c>
      <c r="D1326" t="s">
        <v>38</v>
      </c>
      <c r="E1326">
        <v>5</v>
      </c>
      <c r="F1326" t="s">
        <v>90</v>
      </c>
      <c r="G1326" t="s">
        <v>98</v>
      </c>
      <c r="H1326" t="s">
        <v>406</v>
      </c>
      <c r="I1326" t="s">
        <v>213</v>
      </c>
      <c r="J1326" t="s">
        <v>214</v>
      </c>
      <c r="K1326" t="s">
        <v>149</v>
      </c>
      <c r="L1326" t="s">
        <v>215</v>
      </c>
      <c r="M1326" t="s">
        <v>76</v>
      </c>
      <c r="N1326" t="s">
        <v>216</v>
      </c>
      <c r="O1326" s="57">
        <v>46240.765925925924</v>
      </c>
      <c r="P1326" s="57">
        <v>46242.260833333334</v>
      </c>
      <c r="Q1326">
        <v>69360330</v>
      </c>
      <c r="S1326">
        <v>152622208690</v>
      </c>
      <c r="T1326" t="s">
        <v>4475</v>
      </c>
      <c r="U1326" t="s">
        <v>4476</v>
      </c>
      <c r="V1326" t="s">
        <v>4477</v>
      </c>
      <c r="Z1326">
        <v>111.788876958114</v>
      </c>
      <c r="AA1326">
        <v>-8.1512564511125802</v>
      </c>
      <c r="AB1326" t="s">
        <v>4478</v>
      </c>
      <c r="AC1326" t="s">
        <v>237</v>
      </c>
      <c r="AL1326" t="s">
        <v>218</v>
      </c>
      <c r="AM1326" t="s">
        <v>4479</v>
      </c>
      <c r="AN1326" t="s">
        <v>6</v>
      </c>
      <c r="AO1326" s="57">
        <v>46181.777743055558</v>
      </c>
      <c r="AP1326" s="57">
        <v>46241.625</v>
      </c>
      <c r="AR1326" t="s">
        <v>219</v>
      </c>
      <c r="AS1326" t="s">
        <v>98</v>
      </c>
      <c r="AT1326" t="s">
        <v>231</v>
      </c>
      <c r="AU1326">
        <v>20260808</v>
      </c>
      <c r="AV1326" t="s">
        <v>222</v>
      </c>
      <c r="AW1326" t="s">
        <v>1056</v>
      </c>
      <c r="AX1326" t="s">
        <v>223</v>
      </c>
      <c r="BA1326" s="57">
        <v>46241.625</v>
      </c>
      <c r="BB1326" t="s">
        <v>4479</v>
      </c>
      <c r="BC1326">
        <v>2026</v>
      </c>
      <c r="BD1326">
        <v>8</v>
      </c>
      <c r="BE1326">
        <v>8</v>
      </c>
      <c r="BF1326" s="6">
        <f t="shared" si="60"/>
        <v>46242</v>
      </c>
      <c r="BG1326">
        <f t="shared" si="61"/>
        <v>0.375</v>
      </c>
      <c r="BH1326" t="str">
        <f t="shared" si="62"/>
        <v>COMPLY</v>
      </c>
      <c r="BI1326" t="str">
        <f>VLOOKUP(H1326,Sheet2!$A$1:$B$270,2,FALSE)</f>
        <v>BLITAR</v>
      </c>
    </row>
    <row r="1327" spans="1:61">
      <c r="A1327">
        <v>1326</v>
      </c>
      <c r="B1327">
        <v>1002515920</v>
      </c>
      <c r="C1327">
        <v>3</v>
      </c>
      <c r="D1327" t="s">
        <v>49</v>
      </c>
      <c r="E1327">
        <v>4</v>
      </c>
      <c r="F1327" t="s">
        <v>253</v>
      </c>
      <c r="G1327" t="s">
        <v>256</v>
      </c>
      <c r="H1327" t="s">
        <v>943</v>
      </c>
      <c r="I1327" t="s">
        <v>213</v>
      </c>
      <c r="J1327" t="s">
        <v>214</v>
      </c>
      <c r="K1327" t="s">
        <v>149</v>
      </c>
      <c r="M1327" t="s">
        <v>236</v>
      </c>
      <c r="N1327" t="s">
        <v>216</v>
      </c>
      <c r="O1327" s="57">
        <v>46242.549988425926</v>
      </c>
      <c r="P1327" s="57">
        <v>46242.64634259259</v>
      </c>
      <c r="Q1327">
        <v>69361443</v>
      </c>
      <c r="S1327">
        <v>146282105531</v>
      </c>
      <c r="T1327" t="s">
        <v>6229</v>
      </c>
      <c r="U1327" t="s">
        <v>6230</v>
      </c>
      <c r="Z1327">
        <v>109.1386134</v>
      </c>
      <c r="AA1327">
        <v>-6.9529582999999997</v>
      </c>
      <c r="AB1327" t="s">
        <v>6231</v>
      </c>
      <c r="AC1327" t="s">
        <v>292</v>
      </c>
      <c r="AO1327" s="57">
        <v>46242.559374999997</v>
      </c>
      <c r="AR1327" t="s">
        <v>314</v>
      </c>
      <c r="AS1327" t="s">
        <v>944</v>
      </c>
      <c r="AT1327" t="s">
        <v>231</v>
      </c>
      <c r="AV1327" t="s">
        <v>1057</v>
      </c>
      <c r="AW1327" t="s">
        <v>566</v>
      </c>
      <c r="AX1327" t="s">
        <v>223</v>
      </c>
      <c r="AZ1327" t="s">
        <v>1057</v>
      </c>
      <c r="BF1327" s="6" t="e">
        <f t="shared" si="60"/>
        <v>#NUM!</v>
      </c>
      <c r="BG1327" t="e">
        <f t="shared" si="61"/>
        <v>#NUM!</v>
      </c>
      <c r="BH1327" t="e">
        <f t="shared" si="62"/>
        <v>#NUM!</v>
      </c>
      <c r="BI1327" t="e">
        <f>VLOOKUP(H1327,Sheet2!$A$1:$B$270,2,FALSE)</f>
        <v>#N/A</v>
      </c>
    </row>
    <row r="1328" spans="1:61">
      <c r="A1328">
        <v>1327</v>
      </c>
      <c r="B1328">
        <v>1002515061</v>
      </c>
      <c r="C1328">
        <v>3</v>
      </c>
      <c r="D1328" t="s">
        <v>49</v>
      </c>
      <c r="E1328">
        <v>4</v>
      </c>
      <c r="F1328" t="s">
        <v>247</v>
      </c>
      <c r="G1328" t="s">
        <v>248</v>
      </c>
      <c r="H1328" t="s">
        <v>960</v>
      </c>
      <c r="I1328" t="s">
        <v>213</v>
      </c>
      <c r="J1328" t="s">
        <v>214</v>
      </c>
      <c r="K1328" t="s">
        <v>149</v>
      </c>
      <c r="L1328" t="s">
        <v>215</v>
      </c>
      <c r="M1328" t="s">
        <v>76</v>
      </c>
      <c r="N1328" t="s">
        <v>216</v>
      </c>
      <c r="O1328" s="57">
        <v>46241.641631944447</v>
      </c>
      <c r="P1328" s="57">
        <v>46242.778113425928</v>
      </c>
      <c r="Q1328">
        <v>69360985</v>
      </c>
      <c r="S1328">
        <v>142406122516</v>
      </c>
      <c r="T1328" t="s">
        <v>6232</v>
      </c>
      <c r="U1328" t="s">
        <v>6233</v>
      </c>
      <c r="V1328" t="s">
        <v>6234</v>
      </c>
      <c r="Z1328">
        <v>110.4182481</v>
      </c>
      <c r="AA1328">
        <v>-6.9489029999999996</v>
      </c>
      <c r="AB1328" t="s">
        <v>6235</v>
      </c>
      <c r="AC1328" t="s">
        <v>217</v>
      </c>
      <c r="AL1328" t="s">
        <v>218</v>
      </c>
      <c r="AM1328" t="s">
        <v>6236</v>
      </c>
      <c r="AN1328" t="s">
        <v>6</v>
      </c>
      <c r="AO1328" s="57">
        <v>46211.642800925925</v>
      </c>
      <c r="AP1328" s="57">
        <v>46242.541666666664</v>
      </c>
      <c r="AR1328" t="s">
        <v>219</v>
      </c>
      <c r="AS1328" t="s">
        <v>634</v>
      </c>
      <c r="AT1328" t="s">
        <v>231</v>
      </c>
      <c r="AU1328">
        <v>20260808</v>
      </c>
      <c r="AV1328" t="s">
        <v>222</v>
      </c>
      <c r="AW1328" t="s">
        <v>1067</v>
      </c>
      <c r="AX1328" t="s">
        <v>223</v>
      </c>
      <c r="BA1328" s="57">
        <v>46242.541666666664</v>
      </c>
      <c r="BB1328" t="s">
        <v>6236</v>
      </c>
      <c r="BC1328">
        <v>2026</v>
      </c>
      <c r="BD1328">
        <v>8</v>
      </c>
      <c r="BE1328">
        <v>8</v>
      </c>
      <c r="BF1328" s="6">
        <f t="shared" si="60"/>
        <v>46242</v>
      </c>
      <c r="BG1328">
        <f t="shared" si="61"/>
        <v>-0.54166666666424135</v>
      </c>
      <c r="BH1328" t="str">
        <f t="shared" si="62"/>
        <v>COMPLY</v>
      </c>
      <c r="BI1328" t="e">
        <f>VLOOKUP(H1328,Sheet2!$A$1:$B$270,2,FALSE)</f>
        <v>#N/A</v>
      </c>
    </row>
    <row r="1329" spans="1:61">
      <c r="A1329">
        <v>1328</v>
      </c>
      <c r="B1329">
        <v>1002516016</v>
      </c>
      <c r="C1329">
        <v>3</v>
      </c>
      <c r="D1329" t="s">
        <v>49</v>
      </c>
      <c r="E1329">
        <v>4</v>
      </c>
      <c r="F1329" t="s">
        <v>253</v>
      </c>
      <c r="G1329" t="s">
        <v>256</v>
      </c>
      <c r="H1329" t="s">
        <v>911</v>
      </c>
      <c r="I1329" t="s">
        <v>213</v>
      </c>
      <c r="J1329" t="s">
        <v>214</v>
      </c>
      <c r="K1329" t="s">
        <v>149</v>
      </c>
      <c r="L1329" t="s">
        <v>215</v>
      </c>
      <c r="M1329" t="s">
        <v>76</v>
      </c>
      <c r="N1329" t="s">
        <v>216</v>
      </c>
      <c r="O1329" s="57">
        <v>46242.59302083333</v>
      </c>
      <c r="P1329" s="57">
        <v>46244.628368055557</v>
      </c>
      <c r="Q1329">
        <v>69361496</v>
      </c>
      <c r="S1329">
        <v>142206131181</v>
      </c>
      <c r="T1329" t="s">
        <v>6237</v>
      </c>
      <c r="U1329" t="s">
        <v>6238</v>
      </c>
      <c r="V1329" t="s">
        <v>6239</v>
      </c>
      <c r="Z1329">
        <v>109.11459624767301</v>
      </c>
      <c r="AA1329">
        <v>-7.0477343946396402</v>
      </c>
      <c r="AB1329" t="s">
        <v>6240</v>
      </c>
      <c r="AC1329" t="s">
        <v>217</v>
      </c>
      <c r="AL1329" t="s">
        <v>218</v>
      </c>
      <c r="AM1329" t="s">
        <v>6241</v>
      </c>
      <c r="AN1329" t="s">
        <v>6</v>
      </c>
      <c r="AO1329" s="57">
        <v>46242.60119212963</v>
      </c>
      <c r="AP1329" s="57">
        <v>46243.541666666664</v>
      </c>
      <c r="AR1329" t="s">
        <v>219</v>
      </c>
      <c r="AS1329" t="s">
        <v>220</v>
      </c>
      <c r="AT1329" t="s">
        <v>231</v>
      </c>
      <c r="AU1329">
        <v>20260810</v>
      </c>
      <c r="AV1329" t="s">
        <v>222</v>
      </c>
      <c r="AW1329" t="s">
        <v>1069</v>
      </c>
      <c r="AX1329" t="s">
        <v>223</v>
      </c>
      <c r="BA1329" s="57">
        <v>46243.541666666664</v>
      </c>
      <c r="BB1329" t="s">
        <v>6241</v>
      </c>
      <c r="BC1329">
        <v>2026</v>
      </c>
      <c r="BD1329">
        <v>8</v>
      </c>
      <c r="BE1329">
        <v>10</v>
      </c>
      <c r="BF1329" s="6">
        <f t="shared" si="60"/>
        <v>46244</v>
      </c>
      <c r="BG1329">
        <f t="shared" si="61"/>
        <v>0.45833333333575865</v>
      </c>
      <c r="BH1329" t="str">
        <f t="shared" si="62"/>
        <v>COMPLY</v>
      </c>
      <c r="BI1329" t="e">
        <f>VLOOKUP(H1329,Sheet2!$A$1:$B$270,2,FALSE)</f>
        <v>#N/A</v>
      </c>
    </row>
    <row r="1330" spans="1:61">
      <c r="A1330">
        <v>1329</v>
      </c>
      <c r="B1330">
        <v>1002517943</v>
      </c>
      <c r="C1330">
        <v>3</v>
      </c>
      <c r="D1330" t="s">
        <v>49</v>
      </c>
      <c r="E1330">
        <v>4</v>
      </c>
      <c r="F1330" t="s">
        <v>253</v>
      </c>
      <c r="G1330" t="s">
        <v>969</v>
      </c>
      <c r="H1330" t="s">
        <v>970</v>
      </c>
      <c r="I1330" t="s">
        <v>213</v>
      </c>
      <c r="J1330" t="s">
        <v>214</v>
      </c>
      <c r="K1330" t="s">
        <v>149</v>
      </c>
      <c r="M1330" t="s">
        <v>76</v>
      </c>
      <c r="N1330" t="s">
        <v>216</v>
      </c>
      <c r="O1330" s="57">
        <v>46244.58966435185</v>
      </c>
      <c r="P1330" s="57">
        <v>46244.614675925928</v>
      </c>
      <c r="Q1330">
        <v>69361457</v>
      </c>
      <c r="R1330">
        <v>2838428733</v>
      </c>
      <c r="S1330">
        <v>142212126691</v>
      </c>
      <c r="T1330" t="s">
        <v>5127</v>
      </c>
      <c r="U1330" t="s">
        <v>7083</v>
      </c>
      <c r="V1330" t="s">
        <v>7084</v>
      </c>
      <c r="Z1330">
        <v>109.139302</v>
      </c>
      <c r="AA1330">
        <v>-6.872503</v>
      </c>
      <c r="AB1330" t="s">
        <v>5130</v>
      </c>
      <c r="AC1330" t="s">
        <v>217</v>
      </c>
      <c r="AL1330" t="s">
        <v>218</v>
      </c>
      <c r="AM1330" t="s">
        <v>7085</v>
      </c>
      <c r="AN1330" t="s">
        <v>6</v>
      </c>
      <c r="AO1330" s="57">
        <v>46303.590266203704</v>
      </c>
      <c r="AR1330" t="s">
        <v>219</v>
      </c>
      <c r="AS1330" t="s">
        <v>220</v>
      </c>
      <c r="AT1330" t="s">
        <v>231</v>
      </c>
      <c r="AU1330">
        <v>20260810</v>
      </c>
      <c r="AV1330" t="s">
        <v>222</v>
      </c>
      <c r="AW1330" t="s">
        <v>630</v>
      </c>
      <c r="AX1330" t="s">
        <v>223</v>
      </c>
      <c r="BA1330" s="57">
        <v>46244.291666666664</v>
      </c>
      <c r="BB1330" t="s">
        <v>7085</v>
      </c>
      <c r="BC1330">
        <v>2026</v>
      </c>
      <c r="BD1330">
        <v>8</v>
      </c>
      <c r="BE1330">
        <v>10</v>
      </c>
      <c r="BF1330" s="6">
        <f t="shared" si="60"/>
        <v>46244</v>
      </c>
      <c r="BG1330">
        <f t="shared" si="61"/>
        <v>-0.29166666666424135</v>
      </c>
      <c r="BH1330" t="str">
        <f t="shared" si="62"/>
        <v>COMPLY</v>
      </c>
      <c r="BI1330" t="e">
        <f>VLOOKUP(H1330,Sheet2!$A$1:$B$270,2,FALSE)</f>
        <v>#N/A</v>
      </c>
    </row>
    <row r="1331" spans="1:61">
      <c r="A1331">
        <v>1330</v>
      </c>
      <c r="B1331">
        <v>1002504437</v>
      </c>
      <c r="C1331">
        <v>3</v>
      </c>
      <c r="D1331" t="s">
        <v>51</v>
      </c>
      <c r="E1331">
        <v>4</v>
      </c>
      <c r="F1331" t="s">
        <v>235</v>
      </c>
      <c r="G1331" t="s">
        <v>994</v>
      </c>
      <c r="H1331" t="s">
        <v>995</v>
      </c>
      <c r="I1331" t="s">
        <v>213</v>
      </c>
      <c r="J1331" t="s">
        <v>214</v>
      </c>
      <c r="K1331" t="s">
        <v>149</v>
      </c>
      <c r="L1331" t="s">
        <v>215</v>
      </c>
      <c r="M1331" t="s">
        <v>971</v>
      </c>
      <c r="N1331" t="s">
        <v>216</v>
      </c>
      <c r="O1331" s="57">
        <v>46235.480520833335</v>
      </c>
      <c r="P1331" s="57">
        <v>46239.410752314812</v>
      </c>
      <c r="Q1331">
        <v>69356667</v>
      </c>
      <c r="S1331">
        <v>143553212725</v>
      </c>
      <c r="T1331" t="s">
        <v>2467</v>
      </c>
      <c r="U1331" t="s">
        <v>2666</v>
      </c>
      <c r="V1331" t="s">
        <v>2654</v>
      </c>
      <c r="Z1331">
        <v>110.60347299999999</v>
      </c>
      <c r="AA1331">
        <v>-7.4910819999999996</v>
      </c>
      <c r="AB1331" t="s">
        <v>2655</v>
      </c>
      <c r="AC1331" t="s">
        <v>237</v>
      </c>
      <c r="AL1331" t="s">
        <v>218</v>
      </c>
      <c r="AM1331" t="s">
        <v>1676</v>
      </c>
      <c r="AN1331" t="s">
        <v>6</v>
      </c>
      <c r="AO1331" s="57">
        <v>46030.485995370371</v>
      </c>
      <c r="AP1331" s="57">
        <v>46236.333333333336</v>
      </c>
      <c r="AQ1331" t="s">
        <v>570</v>
      </c>
      <c r="AR1331" t="s">
        <v>12</v>
      </c>
      <c r="AS1331" t="s">
        <v>994</v>
      </c>
      <c r="AT1331" t="s">
        <v>231</v>
      </c>
      <c r="AV1331" t="s">
        <v>950</v>
      </c>
      <c r="AW1331" t="s">
        <v>1064</v>
      </c>
      <c r="AX1331" t="s">
        <v>223</v>
      </c>
      <c r="BA1331" s="57">
        <v>46236.333333333336</v>
      </c>
      <c r="BB1331" t="s">
        <v>1676</v>
      </c>
      <c r="BF1331" s="6" t="e">
        <f t="shared" si="60"/>
        <v>#NUM!</v>
      </c>
      <c r="BG1331" t="e">
        <f t="shared" si="61"/>
        <v>#NUM!</v>
      </c>
      <c r="BH1331" t="e">
        <f t="shared" si="62"/>
        <v>#NUM!</v>
      </c>
      <c r="BI1331" t="e">
        <f>VLOOKUP(H1331,Sheet2!$A$1:$B$270,2,FALSE)</f>
        <v>#N/A</v>
      </c>
    </row>
    <row r="1332" spans="1:61">
      <c r="A1332">
        <v>1331</v>
      </c>
      <c r="B1332">
        <v>1002511731</v>
      </c>
      <c r="C1332">
        <v>3</v>
      </c>
      <c r="D1332" t="s">
        <v>55</v>
      </c>
      <c r="E1332">
        <v>5</v>
      </c>
      <c r="F1332" t="s">
        <v>228</v>
      </c>
      <c r="G1332" t="s">
        <v>121</v>
      </c>
      <c r="H1332" t="s">
        <v>493</v>
      </c>
      <c r="I1332" t="s">
        <v>213</v>
      </c>
      <c r="J1332" t="s">
        <v>214</v>
      </c>
      <c r="K1332" t="s">
        <v>149</v>
      </c>
      <c r="M1332" t="s">
        <v>76</v>
      </c>
      <c r="N1332" t="s">
        <v>216</v>
      </c>
      <c r="O1332" s="57">
        <v>46240.427881944444</v>
      </c>
      <c r="P1332" s="57">
        <v>46240.621747685182</v>
      </c>
      <c r="Q1332">
        <v>69356710</v>
      </c>
      <c r="S1332">
        <v>152458900511</v>
      </c>
      <c r="T1332" t="s">
        <v>1908</v>
      </c>
      <c r="U1332" t="s">
        <v>4480</v>
      </c>
      <c r="V1332" t="s">
        <v>4481</v>
      </c>
      <c r="Z1332">
        <v>113.036381233252</v>
      </c>
      <c r="AA1332">
        <v>-6.96453318153584</v>
      </c>
      <c r="AB1332" t="s">
        <v>1911</v>
      </c>
      <c r="AC1332" t="s">
        <v>217</v>
      </c>
      <c r="AL1332" t="s">
        <v>218</v>
      </c>
      <c r="AM1332" t="s">
        <v>4482</v>
      </c>
      <c r="AN1332" t="s">
        <v>6</v>
      </c>
      <c r="AO1332" s="57">
        <v>46181.434108796297</v>
      </c>
      <c r="AR1332" t="s">
        <v>219</v>
      </c>
      <c r="AS1332" t="s">
        <v>220</v>
      </c>
      <c r="AT1332" t="s">
        <v>221</v>
      </c>
      <c r="AU1332">
        <v>20260806</v>
      </c>
      <c r="AV1332" t="s">
        <v>222</v>
      </c>
      <c r="AW1332" t="s">
        <v>657</v>
      </c>
      <c r="AX1332" t="s">
        <v>223</v>
      </c>
      <c r="BA1332" s="57">
        <v>46240.291666666664</v>
      </c>
      <c r="BB1332" t="s">
        <v>4482</v>
      </c>
      <c r="BC1332">
        <v>2026</v>
      </c>
      <c r="BD1332">
        <v>8</v>
      </c>
      <c r="BE1332">
        <v>6</v>
      </c>
      <c r="BF1332" s="6">
        <f t="shared" si="60"/>
        <v>46240</v>
      </c>
      <c r="BG1332">
        <f t="shared" si="61"/>
        <v>-0.29166666666424135</v>
      </c>
      <c r="BH1332" t="str">
        <f t="shared" si="62"/>
        <v>COMPLY</v>
      </c>
      <c r="BI1332" t="str">
        <f>VLOOKUP(H1332,Sheet2!$A$1:$B$270,2,FALSE)</f>
        <v>MADURA</v>
      </c>
    </row>
    <row r="1333" spans="1:61">
      <c r="A1333">
        <v>1332</v>
      </c>
      <c r="B1333">
        <v>1002514894</v>
      </c>
      <c r="C1333">
        <v>3</v>
      </c>
      <c r="D1333" t="s">
        <v>38</v>
      </c>
      <c r="E1333">
        <v>5</v>
      </c>
      <c r="F1333" t="s">
        <v>90</v>
      </c>
      <c r="G1333" t="s">
        <v>93</v>
      </c>
      <c r="H1333" t="s">
        <v>433</v>
      </c>
      <c r="I1333" t="s">
        <v>213</v>
      </c>
      <c r="J1333" t="s">
        <v>214</v>
      </c>
      <c r="K1333" t="s">
        <v>149</v>
      </c>
      <c r="L1333" t="s">
        <v>215</v>
      </c>
      <c r="M1333" t="s">
        <v>76</v>
      </c>
      <c r="N1333" t="s">
        <v>216</v>
      </c>
      <c r="O1333" s="57">
        <v>46241.613842592589</v>
      </c>
      <c r="P1333" s="57">
        <v>46241.687280092592</v>
      </c>
      <c r="Q1333">
        <v>69360925</v>
      </c>
      <c r="S1333">
        <v>152628206860</v>
      </c>
      <c r="T1333" t="s">
        <v>6242</v>
      </c>
      <c r="U1333" t="s">
        <v>6243</v>
      </c>
      <c r="V1333" t="s">
        <v>6244</v>
      </c>
      <c r="Z1333">
        <v>111.91616999999999</v>
      </c>
      <c r="AA1333">
        <v>-7.5354369999999999</v>
      </c>
      <c r="AB1333" t="s">
        <v>6245</v>
      </c>
      <c r="AC1333" t="s">
        <v>237</v>
      </c>
      <c r="AL1333" t="s">
        <v>218</v>
      </c>
      <c r="AM1333" t="s">
        <v>6219</v>
      </c>
      <c r="AN1333" t="s">
        <v>6</v>
      </c>
      <c r="AO1333" s="57">
        <v>46211.622291666667</v>
      </c>
      <c r="AP1333" s="57">
        <v>46242.541666666664</v>
      </c>
      <c r="AR1333" t="s">
        <v>219</v>
      </c>
      <c r="AS1333" t="s">
        <v>637</v>
      </c>
      <c r="AT1333" t="s">
        <v>231</v>
      </c>
      <c r="AU1333">
        <v>20260807</v>
      </c>
      <c r="AV1333" t="s">
        <v>222</v>
      </c>
      <c r="AW1333" t="s">
        <v>1058</v>
      </c>
      <c r="AX1333" t="s">
        <v>223</v>
      </c>
      <c r="BA1333" s="57">
        <v>46242.541666666664</v>
      </c>
      <c r="BB1333" t="s">
        <v>6219</v>
      </c>
      <c r="BC1333">
        <v>2026</v>
      </c>
      <c r="BD1333">
        <v>8</v>
      </c>
      <c r="BE1333">
        <v>7</v>
      </c>
      <c r="BF1333" s="6">
        <f t="shared" si="60"/>
        <v>46241</v>
      </c>
      <c r="BG1333">
        <f t="shared" si="61"/>
        <v>-1.5416666666642413</v>
      </c>
      <c r="BH1333" t="str">
        <f t="shared" si="62"/>
        <v>COMPLY</v>
      </c>
      <c r="BI1333" t="str">
        <f>VLOOKUP(H1333,Sheet2!$A$1:$B$270,2,FALSE)</f>
        <v>NGANJUK</v>
      </c>
    </row>
    <row r="1334" spans="1:61">
      <c r="A1334">
        <v>1333</v>
      </c>
      <c r="B1334">
        <v>1002508916</v>
      </c>
      <c r="C1334">
        <v>3</v>
      </c>
      <c r="D1334" t="s">
        <v>51</v>
      </c>
      <c r="E1334">
        <v>4</v>
      </c>
      <c r="F1334" t="s">
        <v>275</v>
      </c>
      <c r="G1334" t="s">
        <v>575</v>
      </c>
      <c r="H1334" t="s">
        <v>936</v>
      </c>
      <c r="I1334" t="s">
        <v>213</v>
      </c>
      <c r="J1334" t="s">
        <v>214</v>
      </c>
      <c r="K1334" t="s">
        <v>149</v>
      </c>
      <c r="L1334" t="s">
        <v>215</v>
      </c>
      <c r="M1334" t="s">
        <v>582</v>
      </c>
      <c r="N1334" t="s">
        <v>216</v>
      </c>
      <c r="O1334" s="57">
        <v>46238.645787037036</v>
      </c>
      <c r="P1334" s="57">
        <v>46240.54173611111</v>
      </c>
      <c r="Q1334">
        <v>69358471</v>
      </c>
      <c r="S1334">
        <v>142509107211</v>
      </c>
      <c r="T1334" t="s">
        <v>3743</v>
      </c>
      <c r="U1334" t="s">
        <v>4483</v>
      </c>
      <c r="V1334" t="s">
        <v>4484</v>
      </c>
      <c r="Z1334">
        <v>111.209749</v>
      </c>
      <c r="AA1334">
        <v>-7.1747110000000003</v>
      </c>
      <c r="AB1334" t="s">
        <v>3746</v>
      </c>
      <c r="AC1334" t="s">
        <v>237</v>
      </c>
      <c r="AL1334" t="s">
        <v>218</v>
      </c>
      <c r="AM1334" t="s">
        <v>2480</v>
      </c>
      <c r="AN1334" t="s">
        <v>6</v>
      </c>
      <c r="AO1334" s="57">
        <v>46120.652789351851</v>
      </c>
      <c r="AP1334" s="57">
        <v>46239.541666666664</v>
      </c>
      <c r="AR1334" t="s">
        <v>14</v>
      </c>
      <c r="AS1334" t="s">
        <v>937</v>
      </c>
      <c r="AT1334" t="s">
        <v>231</v>
      </c>
      <c r="AV1334" t="s">
        <v>4485</v>
      </c>
      <c r="AW1334" t="s">
        <v>1064</v>
      </c>
      <c r="AX1334" t="s">
        <v>223</v>
      </c>
      <c r="BA1334" s="57">
        <v>46239.541666666664</v>
      </c>
      <c r="BB1334" t="s">
        <v>2480</v>
      </c>
      <c r="BF1334" s="6" t="e">
        <f t="shared" si="60"/>
        <v>#NUM!</v>
      </c>
      <c r="BG1334" t="e">
        <f t="shared" si="61"/>
        <v>#NUM!</v>
      </c>
      <c r="BH1334" t="e">
        <f t="shared" si="62"/>
        <v>#NUM!</v>
      </c>
      <c r="BI1334" t="e">
        <f>VLOOKUP(H1334,Sheet2!$A$1:$B$270,2,FALSE)</f>
        <v>#N/A</v>
      </c>
    </row>
    <row r="1335" spans="1:61">
      <c r="A1335">
        <v>1334</v>
      </c>
      <c r="B1335">
        <v>1002514933</v>
      </c>
      <c r="C1335">
        <v>3</v>
      </c>
      <c r="D1335" t="s">
        <v>45</v>
      </c>
      <c r="E1335">
        <v>5</v>
      </c>
      <c r="F1335" t="s">
        <v>113</v>
      </c>
      <c r="G1335" t="s">
        <v>113</v>
      </c>
      <c r="H1335" t="s">
        <v>420</v>
      </c>
      <c r="I1335" t="s">
        <v>213</v>
      </c>
      <c r="J1335" t="s">
        <v>214</v>
      </c>
      <c r="K1335" t="s">
        <v>149</v>
      </c>
      <c r="L1335" t="s">
        <v>215</v>
      </c>
      <c r="M1335" t="s">
        <v>279</v>
      </c>
      <c r="N1335" t="s">
        <v>216</v>
      </c>
      <c r="O1335" s="57">
        <v>46241.622175925928</v>
      </c>
      <c r="P1335" s="57">
        <v>46244.737523148149</v>
      </c>
      <c r="Q1335">
        <v>69360915</v>
      </c>
      <c r="S1335">
        <v>172502311393</v>
      </c>
      <c r="T1335" t="s">
        <v>1582</v>
      </c>
      <c r="U1335" t="s">
        <v>1583</v>
      </c>
      <c r="V1335" t="s">
        <v>6246</v>
      </c>
      <c r="Z1335">
        <v>123.6068441</v>
      </c>
      <c r="AA1335">
        <v>-10.164740699999999</v>
      </c>
      <c r="AB1335" t="s">
        <v>6247</v>
      </c>
      <c r="AC1335" t="s">
        <v>237</v>
      </c>
      <c r="AL1335" t="s">
        <v>218</v>
      </c>
      <c r="AM1335" t="s">
        <v>6219</v>
      </c>
      <c r="AN1335" t="s">
        <v>6</v>
      </c>
      <c r="AO1335" s="57">
        <v>46211.642800925925</v>
      </c>
      <c r="AP1335" s="57">
        <v>46242.541666666664</v>
      </c>
      <c r="AQ1335" t="s">
        <v>930</v>
      </c>
      <c r="AR1335" t="s">
        <v>280</v>
      </c>
      <c r="AS1335" t="s">
        <v>113</v>
      </c>
      <c r="AT1335" t="s">
        <v>231</v>
      </c>
      <c r="AV1335" t="s">
        <v>7086</v>
      </c>
      <c r="AW1335" t="s">
        <v>1068</v>
      </c>
      <c r="AX1335" t="s">
        <v>223</v>
      </c>
      <c r="BA1335" s="57">
        <v>46242.541666666664</v>
      </c>
      <c r="BB1335" t="s">
        <v>6219</v>
      </c>
      <c r="BF1335" s="6" t="e">
        <f t="shared" si="60"/>
        <v>#NUM!</v>
      </c>
      <c r="BG1335" t="e">
        <f t="shared" si="61"/>
        <v>#NUM!</v>
      </c>
      <c r="BH1335" t="e">
        <f t="shared" si="62"/>
        <v>#NUM!</v>
      </c>
      <c r="BI1335" t="str">
        <f>VLOOKUP(H1335,Sheet2!$A$1:$B$270,2,FALSE)</f>
        <v>KUPANG</v>
      </c>
    </row>
    <row r="1336" spans="1:61">
      <c r="A1336">
        <v>1335</v>
      </c>
      <c r="B1336">
        <v>1002516430</v>
      </c>
      <c r="C1336">
        <v>3</v>
      </c>
      <c r="D1336" t="s">
        <v>55</v>
      </c>
      <c r="E1336">
        <v>5</v>
      </c>
      <c r="F1336" t="s">
        <v>267</v>
      </c>
      <c r="G1336" t="s">
        <v>128</v>
      </c>
      <c r="H1336" t="s">
        <v>276</v>
      </c>
      <c r="I1336" t="s">
        <v>213</v>
      </c>
      <c r="J1336" t="s">
        <v>214</v>
      </c>
      <c r="K1336" t="s">
        <v>149</v>
      </c>
      <c r="L1336" t="s">
        <v>215</v>
      </c>
      <c r="M1336" t="s">
        <v>279</v>
      </c>
      <c r="N1336" t="s">
        <v>216</v>
      </c>
      <c r="O1336" s="57">
        <v>46243.491631944446</v>
      </c>
      <c r="P1336" s="57">
        <v>46244.591377314813</v>
      </c>
      <c r="Q1336">
        <v>69361827</v>
      </c>
      <c r="S1336">
        <v>152418251061</v>
      </c>
      <c r="T1336" t="s">
        <v>6248</v>
      </c>
      <c r="U1336" t="s">
        <v>6249</v>
      </c>
      <c r="V1336" t="s">
        <v>6250</v>
      </c>
      <c r="Z1336">
        <v>112.688232064247</v>
      </c>
      <c r="AA1336">
        <v>-7.2474870523347796</v>
      </c>
      <c r="AB1336" t="s">
        <v>6251</v>
      </c>
      <c r="AC1336" t="s">
        <v>217</v>
      </c>
      <c r="AL1336" t="s">
        <v>218</v>
      </c>
      <c r="AM1336" t="s">
        <v>6252</v>
      </c>
      <c r="AN1336" t="s">
        <v>6</v>
      </c>
      <c r="AO1336" s="57">
        <v>46273.496423611112</v>
      </c>
      <c r="AP1336" s="57">
        <v>46244.541666666664</v>
      </c>
      <c r="AQ1336" t="s">
        <v>249</v>
      </c>
      <c r="AR1336" t="s">
        <v>280</v>
      </c>
      <c r="AS1336" t="s">
        <v>277</v>
      </c>
      <c r="AT1336" t="s">
        <v>231</v>
      </c>
      <c r="AV1336" t="s">
        <v>7087</v>
      </c>
      <c r="AW1336" t="s">
        <v>1060</v>
      </c>
      <c r="AX1336" t="s">
        <v>223</v>
      </c>
      <c r="BA1336" s="57">
        <v>46244.541666666664</v>
      </c>
      <c r="BB1336" t="s">
        <v>6252</v>
      </c>
      <c r="BF1336" s="6" t="e">
        <f t="shared" si="60"/>
        <v>#NUM!</v>
      </c>
      <c r="BG1336" t="e">
        <f t="shared" si="61"/>
        <v>#NUM!</v>
      </c>
      <c r="BH1336" t="e">
        <f t="shared" si="62"/>
        <v>#NUM!</v>
      </c>
      <c r="BI1336" t="str">
        <f>VLOOKUP(H1336,Sheet2!$A$1:$B$270,2,FALSE)</f>
        <v>SURABAYA UTARA</v>
      </c>
    </row>
    <row r="1337" spans="1:61">
      <c r="A1337">
        <v>1336</v>
      </c>
      <c r="B1337">
        <v>1002514334</v>
      </c>
      <c r="C1337">
        <v>3</v>
      </c>
      <c r="D1337" t="s">
        <v>59</v>
      </c>
      <c r="E1337">
        <v>4</v>
      </c>
      <c r="F1337" t="s">
        <v>224</v>
      </c>
      <c r="G1337" t="s">
        <v>224</v>
      </c>
      <c r="H1337" t="s">
        <v>942</v>
      </c>
      <c r="I1337" t="s">
        <v>213</v>
      </c>
      <c r="J1337" t="s">
        <v>214</v>
      </c>
      <c r="K1337" t="s">
        <v>149</v>
      </c>
      <c r="M1337" t="s">
        <v>76</v>
      </c>
      <c r="N1337" t="s">
        <v>216</v>
      </c>
      <c r="O1337" s="57">
        <v>46241.476851851854</v>
      </c>
      <c r="P1337" s="57">
        <v>46241.567754629628</v>
      </c>
      <c r="Q1337">
        <v>69357877</v>
      </c>
      <c r="S1337">
        <v>146303609727</v>
      </c>
      <c r="T1337" t="s">
        <v>1391</v>
      </c>
      <c r="U1337" t="s">
        <v>6253</v>
      </c>
      <c r="V1337" t="s">
        <v>6254</v>
      </c>
      <c r="Z1337">
        <v>109.2415692</v>
      </c>
      <c r="AA1337">
        <v>-7.4302891000000004</v>
      </c>
      <c r="AB1337" t="s">
        <v>1394</v>
      </c>
      <c r="AC1337" t="s">
        <v>292</v>
      </c>
      <c r="AL1337" t="s">
        <v>218</v>
      </c>
      <c r="AM1337" t="s">
        <v>6255</v>
      </c>
      <c r="AN1337" t="s">
        <v>6</v>
      </c>
      <c r="AO1337" s="57">
        <v>46211.486273148148</v>
      </c>
      <c r="AR1337" t="s">
        <v>219</v>
      </c>
      <c r="AS1337" t="s">
        <v>220</v>
      </c>
      <c r="AT1337" t="s">
        <v>231</v>
      </c>
      <c r="AU1337">
        <v>20260807</v>
      </c>
      <c r="AV1337" t="s">
        <v>222</v>
      </c>
      <c r="AW1337" t="s">
        <v>985</v>
      </c>
      <c r="AX1337" t="s">
        <v>223</v>
      </c>
      <c r="BA1337" s="57">
        <v>46241.291666666664</v>
      </c>
      <c r="BB1337" t="s">
        <v>6255</v>
      </c>
      <c r="BC1337">
        <v>2026</v>
      </c>
      <c r="BD1337">
        <v>8</v>
      </c>
      <c r="BE1337">
        <v>7</v>
      </c>
      <c r="BF1337" s="6">
        <f t="shared" si="60"/>
        <v>46241</v>
      </c>
      <c r="BG1337">
        <f t="shared" si="61"/>
        <v>-0.29166666666424135</v>
      </c>
      <c r="BH1337" t="str">
        <f t="shared" si="62"/>
        <v>COMPLY</v>
      </c>
      <c r="BI1337" t="e">
        <f>VLOOKUP(H1337,Sheet2!$A$1:$B$270,2,FALSE)</f>
        <v>#N/A</v>
      </c>
    </row>
    <row r="1338" spans="1:61">
      <c r="A1338">
        <v>1337</v>
      </c>
      <c r="B1338">
        <v>1002511074</v>
      </c>
      <c r="C1338">
        <v>3</v>
      </c>
      <c r="D1338" t="s">
        <v>42</v>
      </c>
      <c r="E1338">
        <v>5</v>
      </c>
      <c r="F1338" t="s">
        <v>233</v>
      </c>
      <c r="G1338" t="s">
        <v>105</v>
      </c>
      <c r="H1338" t="s">
        <v>382</v>
      </c>
      <c r="I1338" t="s">
        <v>213</v>
      </c>
      <c r="J1338" t="s">
        <v>214</v>
      </c>
      <c r="K1338" t="s">
        <v>149</v>
      </c>
      <c r="M1338" t="s">
        <v>76</v>
      </c>
      <c r="N1338" t="s">
        <v>216</v>
      </c>
      <c r="O1338" s="57">
        <v>46239.657407407409</v>
      </c>
      <c r="P1338" s="57">
        <v>46239.907037037039</v>
      </c>
      <c r="Q1338">
        <v>69359371</v>
      </c>
      <c r="S1338">
        <v>152329216766</v>
      </c>
      <c r="T1338" t="s">
        <v>4486</v>
      </c>
      <c r="U1338" t="s">
        <v>1084</v>
      </c>
      <c r="V1338" t="s">
        <v>4487</v>
      </c>
      <c r="Z1338">
        <v>112.491979</v>
      </c>
      <c r="AA1338">
        <v>-7.6178065999999998</v>
      </c>
      <c r="AB1338" t="s">
        <v>4488</v>
      </c>
      <c r="AC1338" t="s">
        <v>230</v>
      </c>
      <c r="AL1338" t="s">
        <v>218</v>
      </c>
      <c r="AM1338" t="s">
        <v>4489</v>
      </c>
      <c r="AN1338" t="s">
        <v>6</v>
      </c>
      <c r="AO1338" s="57">
        <v>46150.663530092592</v>
      </c>
      <c r="AP1338" s="57">
        <v>46240.625</v>
      </c>
      <c r="AR1338" t="s">
        <v>219</v>
      </c>
      <c r="AS1338" t="s">
        <v>105</v>
      </c>
      <c r="AT1338" t="s">
        <v>221</v>
      </c>
      <c r="AU1338">
        <v>20260805</v>
      </c>
      <c r="AV1338" t="s">
        <v>222</v>
      </c>
      <c r="AW1338" t="s">
        <v>992</v>
      </c>
      <c r="AX1338" t="s">
        <v>223</v>
      </c>
      <c r="BA1338" s="57">
        <v>46240.625</v>
      </c>
      <c r="BB1338" t="s">
        <v>4489</v>
      </c>
      <c r="BC1338">
        <v>2026</v>
      </c>
      <c r="BD1338">
        <v>8</v>
      </c>
      <c r="BE1338">
        <v>5</v>
      </c>
      <c r="BF1338" s="6">
        <f t="shared" si="60"/>
        <v>46239</v>
      </c>
      <c r="BG1338">
        <f t="shared" si="61"/>
        <v>-1.625</v>
      </c>
      <c r="BH1338" t="str">
        <f t="shared" si="62"/>
        <v>COMPLY</v>
      </c>
      <c r="BI1338" t="str">
        <f>VLOOKUP(H1338,Sheet2!$A$1:$B$270,2,FALSE)</f>
        <v>MOJOKERTO</v>
      </c>
    </row>
    <row r="1339" spans="1:61">
      <c r="A1339">
        <v>1338</v>
      </c>
      <c r="B1339">
        <v>1002515557</v>
      </c>
      <c r="C1339">
        <v>3</v>
      </c>
      <c r="D1339" t="s">
        <v>42</v>
      </c>
      <c r="E1339">
        <v>5</v>
      </c>
      <c r="F1339" t="s">
        <v>233</v>
      </c>
      <c r="G1339" t="s">
        <v>105</v>
      </c>
      <c r="H1339" t="s">
        <v>301</v>
      </c>
      <c r="I1339" t="s">
        <v>213</v>
      </c>
      <c r="J1339" t="s">
        <v>214</v>
      </c>
      <c r="K1339" t="s">
        <v>149</v>
      </c>
      <c r="M1339" t="s">
        <v>6256</v>
      </c>
      <c r="N1339" t="s">
        <v>216</v>
      </c>
      <c r="O1339" s="57">
        <v>46242.329016203701</v>
      </c>
      <c r="P1339" s="57">
        <v>46242.657754629632</v>
      </c>
      <c r="Q1339">
        <v>69359412</v>
      </c>
      <c r="T1339" t="s">
        <v>1152</v>
      </c>
      <c r="V1339" t="s">
        <v>5180</v>
      </c>
      <c r="Z1339">
        <v>112.4006</v>
      </c>
      <c r="AA1339">
        <v>-7.4249000000000001</v>
      </c>
      <c r="AB1339" t="s">
        <v>2880</v>
      </c>
      <c r="AC1339" t="s">
        <v>230</v>
      </c>
      <c r="AL1339" t="s">
        <v>218</v>
      </c>
      <c r="AM1339" t="s">
        <v>5181</v>
      </c>
      <c r="AN1339" t="s">
        <v>6</v>
      </c>
      <c r="AO1339" s="57">
        <v>46242.330092592594</v>
      </c>
      <c r="AS1339" t="s">
        <v>105</v>
      </c>
      <c r="AT1339" t="s">
        <v>354</v>
      </c>
      <c r="AV1339" t="s">
        <v>6256</v>
      </c>
      <c r="AW1339" t="s">
        <v>600</v>
      </c>
      <c r="AX1339" t="s">
        <v>223</v>
      </c>
      <c r="BA1339" s="57">
        <v>46241.291666666664</v>
      </c>
      <c r="BB1339" t="s">
        <v>5181</v>
      </c>
      <c r="BF1339" s="6" t="e">
        <f t="shared" si="60"/>
        <v>#NUM!</v>
      </c>
      <c r="BG1339" t="e">
        <f t="shared" si="61"/>
        <v>#NUM!</v>
      </c>
      <c r="BH1339" t="e">
        <f t="shared" si="62"/>
        <v>#NUM!</v>
      </c>
      <c r="BI1339" t="str">
        <f>VLOOKUP(H1339,Sheet2!$A$1:$B$270,2,FALSE)</f>
        <v>MOJOKERTO</v>
      </c>
    </row>
    <row r="1340" spans="1:61">
      <c r="A1340">
        <v>1339</v>
      </c>
      <c r="B1340">
        <v>1002505456</v>
      </c>
      <c r="C1340">
        <v>3</v>
      </c>
      <c r="D1340" t="s">
        <v>45</v>
      </c>
      <c r="E1340">
        <v>5</v>
      </c>
      <c r="F1340" t="s">
        <v>113</v>
      </c>
      <c r="G1340" t="s">
        <v>117</v>
      </c>
      <c r="H1340" t="s">
        <v>423</v>
      </c>
      <c r="I1340" t="s">
        <v>213</v>
      </c>
      <c r="J1340" t="s">
        <v>214</v>
      </c>
      <c r="K1340" t="s">
        <v>149</v>
      </c>
      <c r="M1340" t="s">
        <v>225</v>
      </c>
      <c r="N1340" t="s">
        <v>216</v>
      </c>
      <c r="O1340" s="57">
        <v>46237.336168981485</v>
      </c>
      <c r="P1340" s="57">
        <v>46238.553055555552</v>
      </c>
      <c r="Q1340">
        <v>69357139</v>
      </c>
      <c r="S1340">
        <v>172509796563</v>
      </c>
      <c r="T1340" t="s">
        <v>1102</v>
      </c>
      <c r="U1340" t="s">
        <v>3700</v>
      </c>
      <c r="V1340" t="s">
        <v>4490</v>
      </c>
      <c r="Z1340">
        <v>123.0187663</v>
      </c>
      <c r="AA1340">
        <v>-8.3132269000000001</v>
      </c>
      <c r="AB1340" t="s">
        <v>1103</v>
      </c>
      <c r="AC1340" t="s">
        <v>230</v>
      </c>
      <c r="AL1340" t="s">
        <v>218</v>
      </c>
      <c r="AM1340" t="s">
        <v>4491</v>
      </c>
      <c r="AN1340" t="s">
        <v>6</v>
      </c>
      <c r="AO1340" s="57">
        <v>46089.340578703705</v>
      </c>
      <c r="AP1340" s="57">
        <v>46238.333333333336</v>
      </c>
      <c r="AR1340" t="s">
        <v>18</v>
      </c>
      <c r="AS1340" t="s">
        <v>220</v>
      </c>
      <c r="AT1340" t="s">
        <v>221</v>
      </c>
      <c r="AV1340" t="s">
        <v>227</v>
      </c>
      <c r="AW1340" t="s">
        <v>567</v>
      </c>
      <c r="AX1340" t="s">
        <v>223</v>
      </c>
      <c r="BA1340" s="57">
        <v>46238.333333333336</v>
      </c>
      <c r="BB1340" t="s">
        <v>4491</v>
      </c>
      <c r="BF1340" s="6" t="e">
        <f t="shared" si="60"/>
        <v>#NUM!</v>
      </c>
      <c r="BG1340" t="e">
        <f t="shared" si="61"/>
        <v>#NUM!</v>
      </c>
      <c r="BH1340" t="e">
        <f t="shared" si="62"/>
        <v>#NUM!</v>
      </c>
      <c r="BI1340" t="str">
        <f>VLOOKUP(H1340,Sheet2!$A$1:$B$270,2,FALSE)</f>
        <v>MAUMERE</v>
      </c>
    </row>
    <row r="1341" spans="1:61">
      <c r="A1341">
        <v>1340</v>
      </c>
      <c r="B1341">
        <v>1002516508</v>
      </c>
      <c r="C1341">
        <v>3</v>
      </c>
      <c r="D1341" t="s">
        <v>34</v>
      </c>
      <c r="E1341">
        <v>5</v>
      </c>
      <c r="F1341" t="s">
        <v>595</v>
      </c>
      <c r="G1341" t="s">
        <v>81</v>
      </c>
      <c r="H1341" t="s">
        <v>429</v>
      </c>
      <c r="I1341" t="s">
        <v>213</v>
      </c>
      <c r="J1341" t="s">
        <v>214</v>
      </c>
      <c r="K1341" t="s">
        <v>149</v>
      </c>
      <c r="M1341" t="s">
        <v>76</v>
      </c>
      <c r="N1341" t="s">
        <v>216</v>
      </c>
      <c r="O1341" s="57">
        <v>46243.578680555554</v>
      </c>
      <c r="P1341" s="57">
        <v>46244.197893518518</v>
      </c>
      <c r="Q1341">
        <v>69360566</v>
      </c>
      <c r="S1341">
        <v>172402802776</v>
      </c>
      <c r="T1341" t="s">
        <v>4786</v>
      </c>
      <c r="U1341" t="s">
        <v>6257</v>
      </c>
      <c r="V1341" t="s">
        <v>6258</v>
      </c>
      <c r="Z1341">
        <v>115.22080870000001</v>
      </c>
      <c r="AA1341">
        <v>-8.7086562999999995</v>
      </c>
      <c r="AB1341" t="s">
        <v>4789</v>
      </c>
      <c r="AC1341" t="s">
        <v>230</v>
      </c>
      <c r="AL1341" t="s">
        <v>218</v>
      </c>
      <c r="AM1341" t="s">
        <v>6259</v>
      </c>
      <c r="AN1341" t="s">
        <v>6</v>
      </c>
      <c r="AO1341" s="57">
        <v>46273.57984953704</v>
      </c>
      <c r="AR1341" t="s">
        <v>219</v>
      </c>
      <c r="AS1341" t="s">
        <v>663</v>
      </c>
      <c r="AT1341" t="s">
        <v>231</v>
      </c>
      <c r="AU1341">
        <v>20260810</v>
      </c>
      <c r="AV1341" t="s">
        <v>222</v>
      </c>
      <c r="AW1341" t="s">
        <v>565</v>
      </c>
      <c r="AX1341" t="s">
        <v>223</v>
      </c>
      <c r="BA1341" s="57">
        <v>46243.291666666664</v>
      </c>
      <c r="BB1341" t="s">
        <v>6259</v>
      </c>
      <c r="BC1341">
        <v>2026</v>
      </c>
      <c r="BD1341">
        <v>8</v>
      </c>
      <c r="BE1341">
        <v>10</v>
      </c>
      <c r="BF1341" s="6">
        <f t="shared" si="60"/>
        <v>46244</v>
      </c>
      <c r="BG1341">
        <f t="shared" si="61"/>
        <v>0.70833333333575865</v>
      </c>
      <c r="BH1341" t="str">
        <f t="shared" si="62"/>
        <v>COMPLY</v>
      </c>
      <c r="BI1341" t="str">
        <f>VLOOKUP(H1341,Sheet2!$A$1:$B$270,2,FALSE)</f>
        <v>JIMBARAN</v>
      </c>
    </row>
    <row r="1342" spans="1:61">
      <c r="A1342">
        <v>1341</v>
      </c>
      <c r="B1342">
        <v>1002517597</v>
      </c>
      <c r="C1342">
        <v>3</v>
      </c>
      <c r="D1342" t="s">
        <v>42</v>
      </c>
      <c r="E1342">
        <v>5</v>
      </c>
      <c r="F1342" t="s">
        <v>233</v>
      </c>
      <c r="G1342" t="s">
        <v>101</v>
      </c>
      <c r="H1342" t="s">
        <v>439</v>
      </c>
      <c r="I1342" t="s">
        <v>213</v>
      </c>
      <c r="J1342" t="s">
        <v>214</v>
      </c>
      <c r="K1342" t="s">
        <v>149</v>
      </c>
      <c r="L1342" t="s">
        <v>215</v>
      </c>
      <c r="M1342" t="s">
        <v>240</v>
      </c>
      <c r="N1342" t="s">
        <v>216</v>
      </c>
      <c r="O1342" s="57">
        <v>46244.507604166669</v>
      </c>
      <c r="P1342" s="57">
        <v>46244.508344907408</v>
      </c>
      <c r="Q1342">
        <v>69362385</v>
      </c>
      <c r="S1342">
        <v>152331251002</v>
      </c>
      <c r="T1342" t="s">
        <v>7088</v>
      </c>
      <c r="U1342" t="s">
        <v>7089</v>
      </c>
      <c r="V1342" t="s">
        <v>7090</v>
      </c>
      <c r="Z1342">
        <v>112.588529326021</v>
      </c>
      <c r="AA1342">
        <v>-7.4021370804800402</v>
      </c>
      <c r="AB1342" t="s">
        <v>7091</v>
      </c>
      <c r="AC1342" t="s">
        <v>217</v>
      </c>
      <c r="AL1342" t="s">
        <v>218</v>
      </c>
      <c r="AM1342" t="s">
        <v>7092</v>
      </c>
      <c r="AN1342" t="s">
        <v>6</v>
      </c>
      <c r="AO1342" s="57">
        <v>46303.527696759258</v>
      </c>
      <c r="AP1342" s="57">
        <v>46245.541666666664</v>
      </c>
      <c r="AR1342" t="s">
        <v>241</v>
      </c>
      <c r="AS1342" t="s">
        <v>608</v>
      </c>
      <c r="AT1342" t="s">
        <v>231</v>
      </c>
      <c r="AV1342" t="s">
        <v>240</v>
      </c>
      <c r="AW1342" t="s">
        <v>1064</v>
      </c>
      <c r="AX1342" t="s">
        <v>223</v>
      </c>
      <c r="BA1342" s="57">
        <v>46245.541666666664</v>
      </c>
      <c r="BB1342" t="s">
        <v>7092</v>
      </c>
      <c r="BF1342" s="6" t="e">
        <f t="shared" si="60"/>
        <v>#NUM!</v>
      </c>
      <c r="BG1342" t="e">
        <f t="shared" si="61"/>
        <v>#NUM!</v>
      </c>
      <c r="BH1342" t="e">
        <f t="shared" si="62"/>
        <v>#NUM!</v>
      </c>
      <c r="BI1342" t="str">
        <f>VLOOKUP(H1342,Sheet2!$A$1:$B$270,2,FALSE)</f>
        <v>SIDOARJO</v>
      </c>
    </row>
    <row r="1343" spans="1:61">
      <c r="A1343">
        <v>1342</v>
      </c>
      <c r="B1343">
        <v>1002514309</v>
      </c>
      <c r="C1343">
        <v>3</v>
      </c>
      <c r="D1343" t="s">
        <v>59</v>
      </c>
      <c r="E1343">
        <v>4</v>
      </c>
      <c r="F1343" t="s">
        <v>224</v>
      </c>
      <c r="G1343" t="s">
        <v>322</v>
      </c>
      <c r="H1343" t="s">
        <v>323</v>
      </c>
      <c r="I1343" t="s">
        <v>213</v>
      </c>
      <c r="J1343" t="s">
        <v>214</v>
      </c>
      <c r="K1343" t="s">
        <v>149</v>
      </c>
      <c r="L1343" t="s">
        <v>215</v>
      </c>
      <c r="M1343" t="s">
        <v>76</v>
      </c>
      <c r="N1343" t="s">
        <v>216</v>
      </c>
      <c r="O1343" s="57">
        <v>46241.472199074073</v>
      </c>
      <c r="P1343" s="57">
        <v>46242.635740740741</v>
      </c>
      <c r="Q1343">
        <v>69360628</v>
      </c>
      <c r="S1343">
        <v>146372101964</v>
      </c>
      <c r="T1343" t="s">
        <v>6260</v>
      </c>
      <c r="U1343" t="s">
        <v>6261</v>
      </c>
      <c r="V1343" t="s">
        <v>6262</v>
      </c>
      <c r="Z1343">
        <v>109.818455</v>
      </c>
      <c r="AA1343">
        <v>-7.2014399999999998</v>
      </c>
      <c r="AB1343" t="s">
        <v>6263</v>
      </c>
      <c r="AC1343" t="s">
        <v>237</v>
      </c>
      <c r="AL1343" t="s">
        <v>218</v>
      </c>
      <c r="AM1343" t="s">
        <v>6264</v>
      </c>
      <c r="AN1343" t="s">
        <v>6</v>
      </c>
      <c r="AO1343" s="57">
        <v>46211.476226851853</v>
      </c>
      <c r="AP1343" s="57">
        <v>46243.625</v>
      </c>
      <c r="AR1343" t="s">
        <v>219</v>
      </c>
      <c r="AS1343" t="s">
        <v>220</v>
      </c>
      <c r="AT1343" t="s">
        <v>231</v>
      </c>
      <c r="AU1343">
        <v>20260808</v>
      </c>
      <c r="AV1343" t="s">
        <v>222</v>
      </c>
      <c r="AW1343" t="s">
        <v>1067</v>
      </c>
      <c r="AX1343" t="s">
        <v>223</v>
      </c>
      <c r="BA1343" s="57">
        <v>46243.625</v>
      </c>
      <c r="BB1343" t="s">
        <v>6264</v>
      </c>
      <c r="BC1343">
        <v>2026</v>
      </c>
      <c r="BD1343">
        <v>8</v>
      </c>
      <c r="BE1343">
        <v>8</v>
      </c>
      <c r="BF1343" s="6">
        <f t="shared" si="60"/>
        <v>46242</v>
      </c>
      <c r="BG1343">
        <f t="shared" si="61"/>
        <v>-1.625</v>
      </c>
      <c r="BH1343" t="str">
        <f t="shared" si="62"/>
        <v>COMPLY</v>
      </c>
      <c r="BI1343" t="e">
        <f>VLOOKUP(H1343,Sheet2!$A$1:$B$270,2,FALSE)</f>
        <v>#N/A</v>
      </c>
    </row>
    <row r="1344" spans="1:61">
      <c r="A1344">
        <v>1343</v>
      </c>
      <c r="B1344">
        <v>1002504745</v>
      </c>
      <c r="C1344">
        <v>3</v>
      </c>
      <c r="D1344" t="s">
        <v>38</v>
      </c>
      <c r="E1344">
        <v>5</v>
      </c>
      <c r="F1344" t="s">
        <v>90</v>
      </c>
      <c r="G1344" t="s">
        <v>96</v>
      </c>
      <c r="H1344" t="s">
        <v>291</v>
      </c>
      <c r="I1344" t="s">
        <v>213</v>
      </c>
      <c r="J1344" t="s">
        <v>214</v>
      </c>
      <c r="K1344" t="s">
        <v>149</v>
      </c>
      <c r="L1344" t="s">
        <v>215</v>
      </c>
      <c r="M1344" t="s">
        <v>76</v>
      </c>
      <c r="N1344" t="s">
        <v>216</v>
      </c>
      <c r="O1344" s="57">
        <v>46235.649259259262</v>
      </c>
      <c r="P1344" s="57">
        <v>46236.487025462964</v>
      </c>
      <c r="Q1344">
        <v>69356817</v>
      </c>
      <c r="S1344">
        <v>152608208820</v>
      </c>
      <c r="T1344" t="s">
        <v>1055</v>
      </c>
      <c r="U1344" t="s">
        <v>4492</v>
      </c>
      <c r="V1344" t="s">
        <v>4493</v>
      </c>
      <c r="Z1344">
        <v>111.60017888993001</v>
      </c>
      <c r="AA1344">
        <v>-8.3098921592855906</v>
      </c>
      <c r="AB1344" t="s">
        <v>4494</v>
      </c>
      <c r="AC1344" t="s">
        <v>217</v>
      </c>
      <c r="AL1344" t="s">
        <v>218</v>
      </c>
      <c r="AM1344" t="s">
        <v>4495</v>
      </c>
      <c r="AN1344" t="s">
        <v>6</v>
      </c>
      <c r="AO1344" s="57">
        <v>46030.652685185189</v>
      </c>
      <c r="AP1344" s="57">
        <v>46236.541666666664</v>
      </c>
      <c r="AR1344" t="s">
        <v>219</v>
      </c>
      <c r="AS1344" t="s">
        <v>96</v>
      </c>
      <c r="AT1344" t="s">
        <v>231</v>
      </c>
      <c r="AU1344">
        <v>20260802</v>
      </c>
      <c r="AV1344" t="s">
        <v>222</v>
      </c>
      <c r="AW1344" t="s">
        <v>1067</v>
      </c>
      <c r="AX1344" t="s">
        <v>223</v>
      </c>
      <c r="BA1344" s="57">
        <v>46236.541666666664</v>
      </c>
      <c r="BB1344" t="s">
        <v>4495</v>
      </c>
      <c r="BC1344">
        <v>2026</v>
      </c>
      <c r="BD1344">
        <v>8</v>
      </c>
      <c r="BE1344">
        <v>2</v>
      </c>
      <c r="BF1344" s="6">
        <f t="shared" si="60"/>
        <v>46236</v>
      </c>
      <c r="BG1344">
        <f t="shared" si="61"/>
        <v>-0.54166666666424135</v>
      </c>
      <c r="BH1344" t="str">
        <f t="shared" si="62"/>
        <v>COMPLY</v>
      </c>
      <c r="BI1344" t="str">
        <f>VLOOKUP(H1344,Sheet2!$A$1:$B$270,2,FALSE)</f>
        <v>PONOROGO</v>
      </c>
    </row>
    <row r="1345" spans="1:61">
      <c r="A1345">
        <v>1344</v>
      </c>
      <c r="B1345">
        <v>1002512723</v>
      </c>
      <c r="C1345">
        <v>3</v>
      </c>
      <c r="D1345" t="s">
        <v>55</v>
      </c>
      <c r="E1345">
        <v>5</v>
      </c>
      <c r="F1345" t="s">
        <v>228</v>
      </c>
      <c r="G1345" t="s">
        <v>121</v>
      </c>
      <c r="H1345" t="s">
        <v>344</v>
      </c>
      <c r="I1345" t="s">
        <v>213</v>
      </c>
      <c r="J1345" t="s">
        <v>214</v>
      </c>
      <c r="K1345" t="s">
        <v>149</v>
      </c>
      <c r="M1345" t="s">
        <v>76</v>
      </c>
      <c r="N1345" t="s">
        <v>216</v>
      </c>
      <c r="O1345" s="57">
        <v>46240.612337962964</v>
      </c>
      <c r="P1345" s="57">
        <v>46240.683692129627</v>
      </c>
      <c r="Q1345">
        <v>69298559</v>
      </c>
      <c r="S1345">
        <v>152434913491</v>
      </c>
      <c r="T1345" t="s">
        <v>4496</v>
      </c>
      <c r="U1345" t="s">
        <v>2237</v>
      </c>
      <c r="V1345" t="s">
        <v>4497</v>
      </c>
      <c r="Z1345">
        <v>113.209640110584</v>
      </c>
      <c r="AA1345">
        <v>-7.06344143783154</v>
      </c>
      <c r="AB1345" t="s">
        <v>4498</v>
      </c>
      <c r="AC1345" t="s">
        <v>230</v>
      </c>
      <c r="AL1345" t="s">
        <v>218</v>
      </c>
      <c r="AM1345" t="s">
        <v>2240</v>
      </c>
      <c r="AN1345" t="s">
        <v>6</v>
      </c>
      <c r="AO1345" s="57">
        <v>46181.621979166666</v>
      </c>
      <c r="AR1345" t="s">
        <v>219</v>
      </c>
      <c r="AS1345" t="s">
        <v>345</v>
      </c>
      <c r="AT1345" t="s">
        <v>231</v>
      </c>
      <c r="AU1345">
        <v>20260806</v>
      </c>
      <c r="AV1345" t="s">
        <v>222</v>
      </c>
      <c r="AW1345" t="s">
        <v>568</v>
      </c>
      <c r="AX1345" t="s">
        <v>223</v>
      </c>
      <c r="BA1345" s="57">
        <v>46240.291666666664</v>
      </c>
      <c r="BB1345" t="s">
        <v>2240</v>
      </c>
      <c r="BC1345">
        <v>2026</v>
      </c>
      <c r="BD1345">
        <v>8</v>
      </c>
      <c r="BE1345">
        <v>6</v>
      </c>
      <c r="BF1345" s="6">
        <f t="shared" si="60"/>
        <v>46240</v>
      </c>
      <c r="BG1345">
        <f t="shared" si="61"/>
        <v>-0.29166666666424135</v>
      </c>
      <c r="BH1345" t="str">
        <f t="shared" si="62"/>
        <v>COMPLY</v>
      </c>
      <c r="BI1345" t="str">
        <f>VLOOKUP(H1345,Sheet2!$A$1:$B$270,2,FALSE)</f>
        <v>MADURA</v>
      </c>
    </row>
    <row r="1346" spans="1:61">
      <c r="A1346">
        <v>1345</v>
      </c>
      <c r="B1346">
        <v>1002509461</v>
      </c>
      <c r="C1346">
        <v>3</v>
      </c>
      <c r="D1346" t="s">
        <v>55</v>
      </c>
      <c r="E1346">
        <v>5</v>
      </c>
      <c r="F1346" t="s">
        <v>267</v>
      </c>
      <c r="G1346" t="s">
        <v>122</v>
      </c>
      <c r="H1346" t="s">
        <v>357</v>
      </c>
      <c r="I1346" t="s">
        <v>213</v>
      </c>
      <c r="J1346" t="s">
        <v>214</v>
      </c>
      <c r="K1346" t="s">
        <v>149</v>
      </c>
      <c r="L1346" t="s">
        <v>215</v>
      </c>
      <c r="M1346" t="s">
        <v>76</v>
      </c>
      <c r="N1346" t="s">
        <v>216</v>
      </c>
      <c r="O1346" s="57">
        <v>46238.801342592589</v>
      </c>
      <c r="P1346" s="57">
        <v>46240.842106481483</v>
      </c>
      <c r="Q1346">
        <v>69358706</v>
      </c>
      <c r="S1346">
        <v>152421262123</v>
      </c>
      <c r="T1346" t="s">
        <v>4499</v>
      </c>
      <c r="U1346" t="s">
        <v>4500</v>
      </c>
      <c r="V1346" t="s">
        <v>4501</v>
      </c>
      <c r="Z1346">
        <v>112.61888321489</v>
      </c>
      <c r="AA1346">
        <v>-7.1527763423517303</v>
      </c>
      <c r="AB1346" t="s">
        <v>4502</v>
      </c>
      <c r="AC1346" t="s">
        <v>217</v>
      </c>
      <c r="AL1346" t="s">
        <v>218</v>
      </c>
      <c r="AM1346" t="s">
        <v>4503</v>
      </c>
      <c r="AN1346" t="s">
        <v>6</v>
      </c>
      <c r="AO1346" s="57">
        <v>46120.809166666666</v>
      </c>
      <c r="AP1346" s="57">
        <v>46240.625</v>
      </c>
      <c r="AR1346" t="s">
        <v>219</v>
      </c>
      <c r="AS1346" t="s">
        <v>122</v>
      </c>
      <c r="AT1346" t="s">
        <v>231</v>
      </c>
      <c r="AU1346">
        <v>20260806</v>
      </c>
      <c r="AV1346" t="s">
        <v>222</v>
      </c>
      <c r="AW1346" t="s">
        <v>1060</v>
      </c>
      <c r="AX1346" t="s">
        <v>223</v>
      </c>
      <c r="BA1346" s="57">
        <v>46240.625</v>
      </c>
      <c r="BB1346" t="s">
        <v>4503</v>
      </c>
      <c r="BC1346">
        <v>2026</v>
      </c>
      <c r="BD1346">
        <v>8</v>
      </c>
      <c r="BE1346">
        <v>6</v>
      </c>
      <c r="BF1346" s="6">
        <f t="shared" si="60"/>
        <v>46240</v>
      </c>
      <c r="BG1346">
        <f t="shared" si="61"/>
        <v>-0.625</v>
      </c>
      <c r="BH1346" t="str">
        <f t="shared" si="62"/>
        <v>COMPLY</v>
      </c>
      <c r="BI1346" t="str">
        <f>VLOOKUP(H1346,Sheet2!$A$1:$B$270,2,FALSE)</f>
        <v>GRESIK</v>
      </c>
    </row>
    <row r="1347" spans="1:61">
      <c r="O1347" s="57"/>
      <c r="P1347" s="57"/>
      <c r="BF1347" s="6" t="e">
        <f t="shared" ref="BF1347:BF1410" si="63">DATE(BC1347,BD1347,BE1347)</f>
        <v>#NUM!</v>
      </c>
      <c r="BG1347" t="e">
        <f t="shared" ref="BG1347:BG1410" si="64">BF1347-BA1347</f>
        <v>#NUM!</v>
      </c>
      <c r="BH1347" t="e">
        <f t="shared" ref="BH1347:BH1410" si="65">IF(BG1347=1,"COMPLY",IF(BG1347&lt;1,"COMPLY","NOT COMPLY"))</f>
        <v>#NUM!</v>
      </c>
      <c r="BI1347" t="e">
        <f>VLOOKUP(H1347,Sheet2!$A$1:$B$270,2,FALSE)</f>
        <v>#N/A</v>
      </c>
    </row>
    <row r="1348" spans="1:61">
      <c r="O1348" s="57"/>
      <c r="P1348" s="57"/>
      <c r="AP1348" s="57"/>
      <c r="BA1348" s="57"/>
      <c r="BF1348" s="6" t="e">
        <f t="shared" si="63"/>
        <v>#NUM!</v>
      </c>
      <c r="BG1348" t="e">
        <f t="shared" si="64"/>
        <v>#NUM!</v>
      </c>
      <c r="BH1348" t="e">
        <f t="shared" si="65"/>
        <v>#NUM!</v>
      </c>
      <c r="BI1348" t="e">
        <f>VLOOKUP(H1348,Sheet2!$A$1:$B$270,2,FALSE)</f>
        <v>#N/A</v>
      </c>
    </row>
    <row r="1349" spans="1:61">
      <c r="O1349" s="57"/>
      <c r="P1349" s="57"/>
      <c r="AO1349" s="57"/>
      <c r="AP1349" s="57"/>
      <c r="BA1349" s="57"/>
      <c r="BF1349" s="6" t="e">
        <f t="shared" si="63"/>
        <v>#NUM!</v>
      </c>
      <c r="BG1349" t="e">
        <f t="shared" si="64"/>
        <v>#NUM!</v>
      </c>
      <c r="BH1349" t="e">
        <f t="shared" si="65"/>
        <v>#NUM!</v>
      </c>
      <c r="BI1349" t="e">
        <f>VLOOKUP(H1349,Sheet2!$A$1:$B$270,2,FALSE)</f>
        <v>#N/A</v>
      </c>
    </row>
    <row r="1350" spans="1:61">
      <c r="O1350" s="57"/>
      <c r="P1350" s="57"/>
      <c r="AP1350" s="57"/>
      <c r="BA1350" s="57"/>
      <c r="BF1350" s="6" t="e">
        <f t="shared" si="63"/>
        <v>#NUM!</v>
      </c>
      <c r="BG1350" t="e">
        <f t="shared" si="64"/>
        <v>#NUM!</v>
      </c>
      <c r="BH1350" t="e">
        <f t="shared" si="65"/>
        <v>#NUM!</v>
      </c>
      <c r="BI1350" t="e">
        <f>VLOOKUP(H1350,Sheet2!$A$1:$B$270,2,FALSE)</f>
        <v>#N/A</v>
      </c>
    </row>
    <row r="1351" spans="1:61">
      <c r="O1351" s="57"/>
      <c r="P1351" s="57"/>
      <c r="AP1351" s="57"/>
      <c r="BA1351" s="57"/>
      <c r="BF1351" s="6" t="e">
        <f t="shared" si="63"/>
        <v>#NUM!</v>
      </c>
      <c r="BG1351" t="e">
        <f t="shared" si="64"/>
        <v>#NUM!</v>
      </c>
      <c r="BH1351" t="e">
        <f t="shared" si="65"/>
        <v>#NUM!</v>
      </c>
      <c r="BI1351" t="e">
        <f>VLOOKUP(H1351,Sheet2!$A$1:$B$270,2,FALSE)</f>
        <v>#N/A</v>
      </c>
    </row>
    <row r="1352" spans="1:61">
      <c r="O1352" s="57"/>
      <c r="P1352" s="57"/>
      <c r="AO1352" s="57"/>
      <c r="AP1352" s="57"/>
      <c r="BA1352" s="57"/>
      <c r="BF1352" s="6" t="e">
        <f t="shared" si="63"/>
        <v>#NUM!</v>
      </c>
      <c r="BG1352" t="e">
        <f t="shared" si="64"/>
        <v>#NUM!</v>
      </c>
      <c r="BH1352" t="e">
        <f t="shared" si="65"/>
        <v>#NUM!</v>
      </c>
      <c r="BI1352" t="e">
        <f>VLOOKUP(H1352,Sheet2!$A$1:$B$270,2,FALSE)</f>
        <v>#N/A</v>
      </c>
    </row>
    <row r="1353" spans="1:61">
      <c r="O1353" s="57"/>
      <c r="P1353" s="57"/>
      <c r="AO1353" s="57"/>
      <c r="BA1353" s="57"/>
      <c r="BF1353" s="6" t="e">
        <f t="shared" si="63"/>
        <v>#NUM!</v>
      </c>
      <c r="BG1353" t="e">
        <f t="shared" si="64"/>
        <v>#NUM!</v>
      </c>
      <c r="BH1353" t="e">
        <f t="shared" si="65"/>
        <v>#NUM!</v>
      </c>
      <c r="BI1353" t="e">
        <f>VLOOKUP(H1353,Sheet2!$A$1:$B$270,2,FALSE)</f>
        <v>#N/A</v>
      </c>
    </row>
    <row r="1354" spans="1:61">
      <c r="O1354" s="57"/>
      <c r="P1354" s="57"/>
      <c r="AO1354" s="57"/>
      <c r="AP1354" s="57"/>
      <c r="BA1354" s="57"/>
      <c r="BF1354" s="6" t="e">
        <f t="shared" si="63"/>
        <v>#NUM!</v>
      </c>
      <c r="BG1354" t="e">
        <f t="shared" si="64"/>
        <v>#NUM!</v>
      </c>
      <c r="BH1354" t="e">
        <f t="shared" si="65"/>
        <v>#NUM!</v>
      </c>
      <c r="BI1354" t="e">
        <f>VLOOKUP(H1354,Sheet2!$A$1:$B$270,2,FALSE)</f>
        <v>#N/A</v>
      </c>
    </row>
    <row r="1355" spans="1:61">
      <c r="O1355" s="57"/>
      <c r="P1355" s="57"/>
      <c r="AP1355" s="57"/>
      <c r="BA1355" s="57"/>
      <c r="BF1355" s="6" t="e">
        <f t="shared" si="63"/>
        <v>#NUM!</v>
      </c>
      <c r="BG1355" t="e">
        <f t="shared" si="64"/>
        <v>#NUM!</v>
      </c>
      <c r="BH1355" t="e">
        <f t="shared" si="65"/>
        <v>#NUM!</v>
      </c>
      <c r="BI1355" t="e">
        <f>VLOOKUP(H1355,Sheet2!$A$1:$B$270,2,FALSE)</f>
        <v>#N/A</v>
      </c>
    </row>
    <row r="1356" spans="1:61">
      <c r="O1356" s="57"/>
      <c r="P1356" s="57"/>
      <c r="AO1356" s="57"/>
      <c r="BF1356" s="6" t="e">
        <f t="shared" si="63"/>
        <v>#NUM!</v>
      </c>
      <c r="BG1356" t="e">
        <f t="shared" si="64"/>
        <v>#NUM!</v>
      </c>
      <c r="BH1356" t="e">
        <f t="shared" si="65"/>
        <v>#NUM!</v>
      </c>
      <c r="BI1356" t="e">
        <f>VLOOKUP(H1356,Sheet2!$A$1:$B$270,2,FALSE)</f>
        <v>#N/A</v>
      </c>
    </row>
    <row r="1357" spans="1:61">
      <c r="O1357" s="57"/>
      <c r="P1357" s="57"/>
      <c r="BA1357" s="57"/>
      <c r="BF1357" s="6" t="e">
        <f t="shared" si="63"/>
        <v>#NUM!</v>
      </c>
      <c r="BG1357" t="e">
        <f t="shared" si="64"/>
        <v>#NUM!</v>
      </c>
      <c r="BH1357" t="e">
        <f t="shared" si="65"/>
        <v>#NUM!</v>
      </c>
      <c r="BI1357" t="e">
        <f>VLOOKUP(H1357,Sheet2!$A$1:$B$270,2,FALSE)</f>
        <v>#N/A</v>
      </c>
    </row>
    <row r="1358" spans="1:61">
      <c r="O1358" s="57"/>
      <c r="P1358" s="57"/>
      <c r="AP1358" s="57"/>
      <c r="BA1358" s="57"/>
      <c r="BF1358" s="6" t="e">
        <f t="shared" si="63"/>
        <v>#NUM!</v>
      </c>
      <c r="BG1358" t="e">
        <f t="shared" si="64"/>
        <v>#NUM!</v>
      </c>
      <c r="BH1358" t="e">
        <f t="shared" si="65"/>
        <v>#NUM!</v>
      </c>
      <c r="BI1358" t="e">
        <f>VLOOKUP(H1358,Sheet2!$A$1:$B$270,2,FALSE)</f>
        <v>#N/A</v>
      </c>
    </row>
    <row r="1359" spans="1:61">
      <c r="O1359" s="57"/>
      <c r="P1359" s="57"/>
      <c r="AO1359" s="57"/>
      <c r="BA1359" s="57"/>
      <c r="BF1359" s="6" t="e">
        <f t="shared" si="63"/>
        <v>#NUM!</v>
      </c>
      <c r="BG1359" t="e">
        <f t="shared" si="64"/>
        <v>#NUM!</v>
      </c>
      <c r="BH1359" t="e">
        <f t="shared" si="65"/>
        <v>#NUM!</v>
      </c>
      <c r="BI1359" t="e">
        <f>VLOOKUP(H1359,Sheet2!$A$1:$B$270,2,FALSE)</f>
        <v>#N/A</v>
      </c>
    </row>
    <row r="1360" spans="1:61">
      <c r="O1360" s="57"/>
      <c r="P1360" s="57"/>
      <c r="BA1360" s="57"/>
      <c r="BF1360" s="6" t="e">
        <f t="shared" si="63"/>
        <v>#NUM!</v>
      </c>
      <c r="BG1360" t="e">
        <f t="shared" si="64"/>
        <v>#NUM!</v>
      </c>
      <c r="BH1360" t="e">
        <f t="shared" si="65"/>
        <v>#NUM!</v>
      </c>
      <c r="BI1360" t="e">
        <f>VLOOKUP(H1360,Sheet2!$A$1:$B$270,2,FALSE)</f>
        <v>#N/A</v>
      </c>
    </row>
    <row r="1361" spans="15:61">
      <c r="O1361" s="57"/>
      <c r="P1361" s="57"/>
      <c r="AO1361" s="57"/>
      <c r="AP1361" s="57"/>
      <c r="BA1361" s="57"/>
      <c r="BF1361" s="6" t="e">
        <f t="shared" si="63"/>
        <v>#NUM!</v>
      </c>
      <c r="BG1361" t="e">
        <f t="shared" si="64"/>
        <v>#NUM!</v>
      </c>
      <c r="BH1361" t="e">
        <f t="shared" si="65"/>
        <v>#NUM!</v>
      </c>
      <c r="BI1361" t="e">
        <f>VLOOKUP(H1361,Sheet2!$A$1:$B$270,2,FALSE)</f>
        <v>#N/A</v>
      </c>
    </row>
    <row r="1362" spans="15:61">
      <c r="O1362" s="57"/>
      <c r="P1362" s="57"/>
      <c r="AO1362" s="57"/>
      <c r="AP1362" s="57"/>
      <c r="BA1362" s="57"/>
      <c r="BF1362" s="6" t="e">
        <f t="shared" si="63"/>
        <v>#NUM!</v>
      </c>
      <c r="BG1362" t="e">
        <f t="shared" si="64"/>
        <v>#NUM!</v>
      </c>
      <c r="BH1362" t="e">
        <f t="shared" si="65"/>
        <v>#NUM!</v>
      </c>
      <c r="BI1362" t="e">
        <f>VLOOKUP(H1362,Sheet2!$A$1:$B$270,2,FALSE)</f>
        <v>#N/A</v>
      </c>
    </row>
    <row r="1363" spans="15:61">
      <c r="O1363" s="57"/>
      <c r="P1363" s="57"/>
      <c r="BA1363" s="57"/>
      <c r="BF1363" s="6" t="e">
        <f t="shared" si="63"/>
        <v>#NUM!</v>
      </c>
      <c r="BG1363" t="e">
        <f t="shared" si="64"/>
        <v>#NUM!</v>
      </c>
      <c r="BH1363" t="e">
        <f t="shared" si="65"/>
        <v>#NUM!</v>
      </c>
      <c r="BI1363" t="e">
        <f>VLOOKUP(H1363,Sheet2!$A$1:$B$270,2,FALSE)</f>
        <v>#N/A</v>
      </c>
    </row>
    <row r="1364" spans="15:61">
      <c r="O1364" s="57"/>
      <c r="P1364" s="57"/>
      <c r="AP1364" s="57"/>
      <c r="BA1364" s="57"/>
      <c r="BF1364" s="6" t="e">
        <f t="shared" si="63"/>
        <v>#NUM!</v>
      </c>
      <c r="BG1364" t="e">
        <f t="shared" si="64"/>
        <v>#NUM!</v>
      </c>
      <c r="BH1364" t="e">
        <f t="shared" si="65"/>
        <v>#NUM!</v>
      </c>
      <c r="BI1364" t="e">
        <f>VLOOKUP(H1364,Sheet2!$A$1:$B$270,2,FALSE)</f>
        <v>#N/A</v>
      </c>
    </row>
    <row r="1365" spans="15:61">
      <c r="O1365" s="57"/>
      <c r="P1365" s="57"/>
      <c r="AO1365" s="57"/>
      <c r="AP1365" s="57"/>
      <c r="BA1365" s="57"/>
      <c r="BF1365" s="6" t="e">
        <f t="shared" si="63"/>
        <v>#NUM!</v>
      </c>
      <c r="BG1365" t="e">
        <f t="shared" si="64"/>
        <v>#NUM!</v>
      </c>
      <c r="BH1365" t="e">
        <f t="shared" si="65"/>
        <v>#NUM!</v>
      </c>
      <c r="BI1365" t="e">
        <f>VLOOKUP(H1365,Sheet2!$A$1:$B$270,2,FALSE)</f>
        <v>#N/A</v>
      </c>
    </row>
    <row r="1366" spans="15:61">
      <c r="O1366" s="57"/>
      <c r="P1366" s="57"/>
      <c r="AP1366" s="57"/>
      <c r="BA1366" s="57"/>
      <c r="BF1366" s="6" t="e">
        <f t="shared" si="63"/>
        <v>#NUM!</v>
      </c>
      <c r="BG1366" t="e">
        <f t="shared" si="64"/>
        <v>#NUM!</v>
      </c>
      <c r="BH1366" t="e">
        <f t="shared" si="65"/>
        <v>#NUM!</v>
      </c>
      <c r="BI1366" t="e">
        <f>VLOOKUP(H1366,Sheet2!$A$1:$B$270,2,FALSE)</f>
        <v>#N/A</v>
      </c>
    </row>
    <row r="1367" spans="15:61">
      <c r="O1367" s="57"/>
      <c r="P1367" s="57"/>
      <c r="AP1367" s="57"/>
      <c r="BA1367" s="57"/>
      <c r="BF1367" s="6" t="e">
        <f t="shared" si="63"/>
        <v>#NUM!</v>
      </c>
      <c r="BG1367" t="e">
        <f t="shared" si="64"/>
        <v>#NUM!</v>
      </c>
      <c r="BH1367" t="e">
        <f t="shared" si="65"/>
        <v>#NUM!</v>
      </c>
      <c r="BI1367" t="e">
        <f>VLOOKUP(H1367,Sheet2!$A$1:$B$270,2,FALSE)</f>
        <v>#N/A</v>
      </c>
    </row>
    <row r="1368" spans="15:61">
      <c r="O1368" s="57"/>
      <c r="P1368" s="57"/>
      <c r="AP1368" s="57"/>
      <c r="BA1368" s="57"/>
      <c r="BF1368" s="6" t="e">
        <f t="shared" si="63"/>
        <v>#NUM!</v>
      </c>
      <c r="BG1368" t="e">
        <f t="shared" si="64"/>
        <v>#NUM!</v>
      </c>
      <c r="BH1368" t="e">
        <f t="shared" si="65"/>
        <v>#NUM!</v>
      </c>
      <c r="BI1368" t="e">
        <f>VLOOKUP(H1368,Sheet2!$A$1:$B$270,2,FALSE)</f>
        <v>#N/A</v>
      </c>
    </row>
    <row r="1369" spans="15:61">
      <c r="O1369" s="57"/>
      <c r="P1369" s="57"/>
      <c r="AP1369" s="57"/>
      <c r="BA1369" s="57"/>
      <c r="BF1369" s="6" t="e">
        <f t="shared" si="63"/>
        <v>#NUM!</v>
      </c>
      <c r="BG1369" t="e">
        <f t="shared" si="64"/>
        <v>#NUM!</v>
      </c>
      <c r="BH1369" t="e">
        <f t="shared" si="65"/>
        <v>#NUM!</v>
      </c>
      <c r="BI1369" t="e">
        <f>VLOOKUP(H1369,Sheet2!$A$1:$B$270,2,FALSE)</f>
        <v>#N/A</v>
      </c>
    </row>
    <row r="1370" spans="15:61">
      <c r="O1370" s="57"/>
      <c r="P1370" s="57"/>
      <c r="AP1370" s="57"/>
      <c r="BA1370" s="57"/>
      <c r="BF1370" s="6" t="e">
        <f t="shared" si="63"/>
        <v>#NUM!</v>
      </c>
      <c r="BG1370" t="e">
        <f t="shared" si="64"/>
        <v>#NUM!</v>
      </c>
      <c r="BH1370" t="e">
        <f t="shared" si="65"/>
        <v>#NUM!</v>
      </c>
      <c r="BI1370" t="e">
        <f>VLOOKUP(H1370,Sheet2!$A$1:$B$270,2,FALSE)</f>
        <v>#N/A</v>
      </c>
    </row>
    <row r="1371" spans="15:61">
      <c r="O1371" s="57"/>
      <c r="P1371" s="57"/>
      <c r="AP1371" s="57"/>
      <c r="BA1371" s="57"/>
      <c r="BF1371" s="6" t="e">
        <f t="shared" si="63"/>
        <v>#NUM!</v>
      </c>
      <c r="BG1371" t="e">
        <f t="shared" si="64"/>
        <v>#NUM!</v>
      </c>
      <c r="BH1371" t="e">
        <f t="shared" si="65"/>
        <v>#NUM!</v>
      </c>
      <c r="BI1371" t="e">
        <f>VLOOKUP(H1371,Sheet2!$A$1:$B$270,2,FALSE)</f>
        <v>#N/A</v>
      </c>
    </row>
    <row r="1372" spans="15:61">
      <c r="O1372" s="57"/>
      <c r="P1372" s="57"/>
      <c r="AO1372" s="57"/>
      <c r="AP1372" s="57"/>
      <c r="BA1372" s="57"/>
      <c r="BF1372" s="6" t="e">
        <f t="shared" si="63"/>
        <v>#NUM!</v>
      </c>
      <c r="BG1372" t="e">
        <f t="shared" si="64"/>
        <v>#NUM!</v>
      </c>
      <c r="BH1372" t="e">
        <f t="shared" si="65"/>
        <v>#NUM!</v>
      </c>
      <c r="BI1372" t="e">
        <f>VLOOKUP(H1372,Sheet2!$A$1:$B$270,2,FALSE)</f>
        <v>#N/A</v>
      </c>
    </row>
    <row r="1373" spans="15:61">
      <c r="O1373" s="57"/>
      <c r="P1373" s="57"/>
      <c r="AP1373" s="57"/>
      <c r="BA1373" s="57"/>
      <c r="BF1373" s="6" t="e">
        <f t="shared" si="63"/>
        <v>#NUM!</v>
      </c>
      <c r="BG1373" t="e">
        <f t="shared" si="64"/>
        <v>#NUM!</v>
      </c>
      <c r="BH1373" t="e">
        <f t="shared" si="65"/>
        <v>#NUM!</v>
      </c>
      <c r="BI1373" t="e">
        <f>VLOOKUP(H1373,Sheet2!$A$1:$B$270,2,FALSE)</f>
        <v>#N/A</v>
      </c>
    </row>
    <row r="1374" spans="15:61">
      <c r="O1374" s="57"/>
      <c r="P1374" s="57"/>
      <c r="AP1374" s="57"/>
      <c r="BA1374" s="57"/>
      <c r="BF1374" s="6" t="e">
        <f t="shared" si="63"/>
        <v>#NUM!</v>
      </c>
      <c r="BG1374" t="e">
        <f t="shared" si="64"/>
        <v>#NUM!</v>
      </c>
      <c r="BH1374" t="e">
        <f t="shared" si="65"/>
        <v>#NUM!</v>
      </c>
      <c r="BI1374" t="e">
        <f>VLOOKUP(H1374,Sheet2!$A$1:$B$270,2,FALSE)</f>
        <v>#N/A</v>
      </c>
    </row>
    <row r="1375" spans="15:61">
      <c r="O1375" s="57"/>
      <c r="P1375" s="57"/>
      <c r="AP1375" s="57"/>
      <c r="BA1375" s="57"/>
      <c r="BF1375" s="6" t="e">
        <f t="shared" si="63"/>
        <v>#NUM!</v>
      </c>
      <c r="BG1375" t="e">
        <f t="shared" si="64"/>
        <v>#NUM!</v>
      </c>
      <c r="BH1375" t="e">
        <f t="shared" si="65"/>
        <v>#NUM!</v>
      </c>
      <c r="BI1375" t="e">
        <f>VLOOKUP(H1375,Sheet2!$A$1:$B$270,2,FALSE)</f>
        <v>#N/A</v>
      </c>
    </row>
    <row r="1376" spans="15:61">
      <c r="O1376" s="57"/>
      <c r="P1376" s="57"/>
      <c r="AP1376" s="57"/>
      <c r="BA1376" s="57"/>
      <c r="BF1376" s="6" t="e">
        <f t="shared" si="63"/>
        <v>#NUM!</v>
      </c>
      <c r="BG1376" t="e">
        <f t="shared" si="64"/>
        <v>#NUM!</v>
      </c>
      <c r="BH1376" t="e">
        <f t="shared" si="65"/>
        <v>#NUM!</v>
      </c>
      <c r="BI1376" t="e">
        <f>VLOOKUP(H1376,Sheet2!$A$1:$B$270,2,FALSE)</f>
        <v>#N/A</v>
      </c>
    </row>
    <row r="1377" spans="15:61">
      <c r="O1377" s="57"/>
      <c r="P1377" s="57"/>
      <c r="AO1377" s="57"/>
      <c r="BA1377" s="57"/>
      <c r="BF1377" s="6" t="e">
        <f t="shared" si="63"/>
        <v>#NUM!</v>
      </c>
      <c r="BG1377" t="e">
        <f t="shared" si="64"/>
        <v>#NUM!</v>
      </c>
      <c r="BH1377" t="e">
        <f t="shared" si="65"/>
        <v>#NUM!</v>
      </c>
      <c r="BI1377" t="e">
        <f>VLOOKUP(H1377,Sheet2!$A$1:$B$270,2,FALSE)</f>
        <v>#N/A</v>
      </c>
    </row>
    <row r="1378" spans="15:61">
      <c r="O1378" s="57"/>
      <c r="P1378" s="57"/>
      <c r="BA1378" s="57"/>
      <c r="BF1378" s="6" t="e">
        <f t="shared" si="63"/>
        <v>#NUM!</v>
      </c>
      <c r="BG1378" t="e">
        <f t="shared" si="64"/>
        <v>#NUM!</v>
      </c>
      <c r="BH1378" t="e">
        <f t="shared" si="65"/>
        <v>#NUM!</v>
      </c>
      <c r="BI1378" t="e">
        <f>VLOOKUP(H1378,Sheet2!$A$1:$B$270,2,FALSE)</f>
        <v>#N/A</v>
      </c>
    </row>
    <row r="1379" spans="15:61">
      <c r="O1379" s="57"/>
      <c r="P1379" s="57"/>
      <c r="AP1379" s="57"/>
      <c r="BA1379" s="57"/>
      <c r="BF1379" s="6" t="e">
        <f t="shared" si="63"/>
        <v>#NUM!</v>
      </c>
      <c r="BG1379" t="e">
        <f t="shared" si="64"/>
        <v>#NUM!</v>
      </c>
      <c r="BH1379" t="e">
        <f t="shared" si="65"/>
        <v>#NUM!</v>
      </c>
      <c r="BI1379" t="e">
        <f>VLOOKUP(H1379,Sheet2!$A$1:$B$270,2,FALSE)</f>
        <v>#N/A</v>
      </c>
    </row>
    <row r="1380" spans="15:61">
      <c r="O1380" s="57"/>
      <c r="P1380" s="57"/>
      <c r="AO1380" s="57"/>
      <c r="AP1380" s="57"/>
      <c r="BA1380" s="57"/>
      <c r="BF1380" s="6" t="e">
        <f t="shared" si="63"/>
        <v>#NUM!</v>
      </c>
      <c r="BG1380" t="e">
        <f t="shared" si="64"/>
        <v>#NUM!</v>
      </c>
      <c r="BH1380" t="e">
        <f t="shared" si="65"/>
        <v>#NUM!</v>
      </c>
      <c r="BI1380" t="e">
        <f>VLOOKUP(H1380,Sheet2!$A$1:$B$270,2,FALSE)</f>
        <v>#N/A</v>
      </c>
    </row>
    <row r="1381" spans="15:61">
      <c r="O1381" s="57"/>
      <c r="P1381" s="57"/>
      <c r="AP1381" s="57"/>
      <c r="BA1381" s="57"/>
      <c r="BF1381" s="6" t="e">
        <f t="shared" si="63"/>
        <v>#NUM!</v>
      </c>
      <c r="BG1381" t="e">
        <f t="shared" si="64"/>
        <v>#NUM!</v>
      </c>
      <c r="BH1381" t="e">
        <f t="shared" si="65"/>
        <v>#NUM!</v>
      </c>
      <c r="BI1381" t="e">
        <f>VLOOKUP(H1381,Sheet2!$A$1:$B$270,2,FALSE)</f>
        <v>#N/A</v>
      </c>
    </row>
    <row r="1382" spans="15:61">
      <c r="O1382" s="57"/>
      <c r="P1382" s="57"/>
      <c r="AO1382" s="57"/>
      <c r="AP1382" s="57"/>
      <c r="BA1382" s="57"/>
      <c r="BF1382" s="6" t="e">
        <f t="shared" si="63"/>
        <v>#NUM!</v>
      </c>
      <c r="BG1382" t="e">
        <f t="shared" si="64"/>
        <v>#NUM!</v>
      </c>
      <c r="BH1382" t="e">
        <f t="shared" si="65"/>
        <v>#NUM!</v>
      </c>
      <c r="BI1382" t="e">
        <f>VLOOKUP(H1382,Sheet2!$A$1:$B$270,2,FALSE)</f>
        <v>#N/A</v>
      </c>
    </row>
    <row r="1383" spans="15:61">
      <c r="O1383" s="57"/>
      <c r="P1383" s="57"/>
      <c r="AP1383" s="57"/>
      <c r="BA1383" s="57"/>
      <c r="BF1383" s="6" t="e">
        <f t="shared" si="63"/>
        <v>#NUM!</v>
      </c>
      <c r="BG1383" t="e">
        <f t="shared" si="64"/>
        <v>#NUM!</v>
      </c>
      <c r="BH1383" t="e">
        <f t="shared" si="65"/>
        <v>#NUM!</v>
      </c>
      <c r="BI1383" t="e">
        <f>VLOOKUP(H1383,Sheet2!$A$1:$B$270,2,FALSE)</f>
        <v>#N/A</v>
      </c>
    </row>
    <row r="1384" spans="15:61">
      <c r="O1384" s="57"/>
      <c r="P1384" s="57"/>
      <c r="AO1384" s="57"/>
      <c r="AP1384" s="57"/>
      <c r="BA1384" s="57"/>
      <c r="BF1384" s="6" t="e">
        <f t="shared" si="63"/>
        <v>#NUM!</v>
      </c>
      <c r="BG1384" t="e">
        <f t="shared" si="64"/>
        <v>#NUM!</v>
      </c>
      <c r="BH1384" t="e">
        <f t="shared" si="65"/>
        <v>#NUM!</v>
      </c>
      <c r="BI1384" t="e">
        <f>VLOOKUP(H1384,Sheet2!$A$1:$B$270,2,FALSE)</f>
        <v>#N/A</v>
      </c>
    </row>
    <row r="1385" spans="15:61">
      <c r="O1385" s="57"/>
      <c r="P1385" s="57"/>
      <c r="AP1385" s="57"/>
      <c r="BA1385" s="57"/>
      <c r="BF1385" s="6" t="e">
        <f t="shared" si="63"/>
        <v>#NUM!</v>
      </c>
      <c r="BG1385" t="e">
        <f t="shared" si="64"/>
        <v>#NUM!</v>
      </c>
      <c r="BH1385" t="e">
        <f t="shared" si="65"/>
        <v>#NUM!</v>
      </c>
      <c r="BI1385" t="e">
        <f>VLOOKUP(H1385,Sheet2!$A$1:$B$270,2,FALSE)</f>
        <v>#N/A</v>
      </c>
    </row>
    <row r="1386" spans="15:61">
      <c r="O1386" s="57"/>
      <c r="P1386" s="57"/>
      <c r="AP1386" s="57"/>
      <c r="BA1386" s="57"/>
      <c r="BF1386" s="6" t="e">
        <f t="shared" si="63"/>
        <v>#NUM!</v>
      </c>
      <c r="BG1386" t="e">
        <f t="shared" si="64"/>
        <v>#NUM!</v>
      </c>
      <c r="BH1386" t="e">
        <f t="shared" si="65"/>
        <v>#NUM!</v>
      </c>
      <c r="BI1386" t="e">
        <f>VLOOKUP(H1386,Sheet2!$A$1:$B$270,2,FALSE)</f>
        <v>#N/A</v>
      </c>
    </row>
    <row r="1387" spans="15:61">
      <c r="O1387" s="57"/>
      <c r="P1387" s="57"/>
      <c r="AO1387" s="57"/>
      <c r="AP1387" s="57"/>
      <c r="BA1387" s="57"/>
      <c r="BF1387" s="6" t="e">
        <f t="shared" si="63"/>
        <v>#NUM!</v>
      </c>
      <c r="BG1387" t="e">
        <f t="shared" si="64"/>
        <v>#NUM!</v>
      </c>
      <c r="BH1387" t="e">
        <f t="shared" si="65"/>
        <v>#NUM!</v>
      </c>
      <c r="BI1387" t="e">
        <f>VLOOKUP(H1387,Sheet2!$A$1:$B$270,2,FALSE)</f>
        <v>#N/A</v>
      </c>
    </row>
    <row r="1388" spans="15:61">
      <c r="O1388" s="57"/>
      <c r="P1388" s="57"/>
      <c r="AO1388" s="57"/>
      <c r="AP1388" s="57"/>
      <c r="BA1388" s="57"/>
      <c r="BF1388" s="6" t="e">
        <f t="shared" si="63"/>
        <v>#NUM!</v>
      </c>
      <c r="BG1388" t="e">
        <f t="shared" si="64"/>
        <v>#NUM!</v>
      </c>
      <c r="BH1388" t="e">
        <f t="shared" si="65"/>
        <v>#NUM!</v>
      </c>
      <c r="BI1388" t="e">
        <f>VLOOKUP(H1388,Sheet2!$A$1:$B$270,2,FALSE)</f>
        <v>#N/A</v>
      </c>
    </row>
    <row r="1389" spans="15:61">
      <c r="O1389" s="57"/>
      <c r="P1389" s="57"/>
      <c r="AP1389" s="57"/>
      <c r="BA1389" s="57"/>
      <c r="BF1389" s="6" t="e">
        <f t="shared" si="63"/>
        <v>#NUM!</v>
      </c>
      <c r="BG1389" t="e">
        <f t="shared" si="64"/>
        <v>#NUM!</v>
      </c>
      <c r="BH1389" t="e">
        <f t="shared" si="65"/>
        <v>#NUM!</v>
      </c>
      <c r="BI1389" t="e">
        <f>VLOOKUP(H1389,Sheet2!$A$1:$B$270,2,FALSE)</f>
        <v>#N/A</v>
      </c>
    </row>
    <row r="1390" spans="15:61">
      <c r="O1390" s="57"/>
      <c r="P1390" s="57"/>
      <c r="AO1390" s="57"/>
      <c r="AP1390" s="57"/>
      <c r="BA1390" s="57"/>
      <c r="BF1390" s="6" t="e">
        <f t="shared" si="63"/>
        <v>#NUM!</v>
      </c>
      <c r="BG1390" t="e">
        <f t="shared" si="64"/>
        <v>#NUM!</v>
      </c>
      <c r="BH1390" t="e">
        <f t="shared" si="65"/>
        <v>#NUM!</v>
      </c>
      <c r="BI1390" t="e">
        <f>VLOOKUP(H1390,Sheet2!$A$1:$B$270,2,FALSE)</f>
        <v>#N/A</v>
      </c>
    </row>
    <row r="1391" spans="15:61">
      <c r="O1391" s="57"/>
      <c r="P1391" s="57"/>
      <c r="AO1391" s="57"/>
      <c r="AP1391" s="57"/>
      <c r="BA1391" s="57"/>
      <c r="BF1391" s="6" t="e">
        <f t="shared" si="63"/>
        <v>#NUM!</v>
      </c>
      <c r="BG1391" t="e">
        <f t="shared" si="64"/>
        <v>#NUM!</v>
      </c>
      <c r="BH1391" t="e">
        <f t="shared" si="65"/>
        <v>#NUM!</v>
      </c>
      <c r="BI1391" t="e">
        <f>VLOOKUP(H1391,Sheet2!$A$1:$B$270,2,FALSE)</f>
        <v>#N/A</v>
      </c>
    </row>
    <row r="1392" spans="15:61">
      <c r="O1392" s="57"/>
      <c r="P1392" s="57"/>
      <c r="AP1392" s="57"/>
      <c r="BA1392" s="57"/>
      <c r="BF1392" s="6" t="e">
        <f t="shared" si="63"/>
        <v>#NUM!</v>
      </c>
      <c r="BG1392" t="e">
        <f t="shared" si="64"/>
        <v>#NUM!</v>
      </c>
      <c r="BH1392" t="e">
        <f t="shared" si="65"/>
        <v>#NUM!</v>
      </c>
      <c r="BI1392" t="e">
        <f>VLOOKUP(H1392,Sheet2!$A$1:$B$270,2,FALSE)</f>
        <v>#N/A</v>
      </c>
    </row>
    <row r="1393" spans="15:61">
      <c r="O1393" s="57"/>
      <c r="P1393" s="57"/>
      <c r="AP1393" s="57"/>
      <c r="BA1393" s="57"/>
      <c r="BF1393" s="6" t="e">
        <f t="shared" si="63"/>
        <v>#NUM!</v>
      </c>
      <c r="BG1393" t="e">
        <f t="shared" si="64"/>
        <v>#NUM!</v>
      </c>
      <c r="BH1393" t="e">
        <f t="shared" si="65"/>
        <v>#NUM!</v>
      </c>
      <c r="BI1393" t="e">
        <f>VLOOKUP(H1393,Sheet2!$A$1:$B$270,2,FALSE)</f>
        <v>#N/A</v>
      </c>
    </row>
    <row r="1394" spans="15:61">
      <c r="O1394" s="57"/>
      <c r="P1394" s="57"/>
      <c r="BA1394" s="57"/>
      <c r="BF1394" s="6" t="e">
        <f t="shared" si="63"/>
        <v>#NUM!</v>
      </c>
      <c r="BG1394" t="e">
        <f t="shared" si="64"/>
        <v>#NUM!</v>
      </c>
      <c r="BH1394" t="e">
        <f t="shared" si="65"/>
        <v>#NUM!</v>
      </c>
      <c r="BI1394" t="e">
        <f>VLOOKUP(H1394,Sheet2!$A$1:$B$270,2,FALSE)</f>
        <v>#N/A</v>
      </c>
    </row>
    <row r="1395" spans="15:61">
      <c r="O1395" s="57"/>
      <c r="P1395" s="57"/>
      <c r="AP1395" s="57"/>
      <c r="BA1395" s="57"/>
      <c r="BF1395" s="6" t="e">
        <f t="shared" si="63"/>
        <v>#NUM!</v>
      </c>
      <c r="BG1395" t="e">
        <f t="shared" si="64"/>
        <v>#NUM!</v>
      </c>
      <c r="BH1395" t="e">
        <f t="shared" si="65"/>
        <v>#NUM!</v>
      </c>
      <c r="BI1395" t="e">
        <f>VLOOKUP(H1395,Sheet2!$A$1:$B$270,2,FALSE)</f>
        <v>#N/A</v>
      </c>
    </row>
    <row r="1396" spans="15:61">
      <c r="O1396" s="57"/>
      <c r="P1396" s="57"/>
      <c r="AO1396" s="57"/>
      <c r="AP1396" s="57"/>
      <c r="BA1396" s="57"/>
      <c r="BF1396" s="6" t="e">
        <f t="shared" si="63"/>
        <v>#NUM!</v>
      </c>
      <c r="BG1396" t="e">
        <f t="shared" si="64"/>
        <v>#NUM!</v>
      </c>
      <c r="BH1396" t="e">
        <f t="shared" si="65"/>
        <v>#NUM!</v>
      </c>
      <c r="BI1396" t="e">
        <f>VLOOKUP(H1396,Sheet2!$A$1:$B$270,2,FALSE)</f>
        <v>#N/A</v>
      </c>
    </row>
    <row r="1397" spans="15:61">
      <c r="O1397" s="57"/>
      <c r="P1397" s="57"/>
      <c r="AP1397" s="57"/>
      <c r="BA1397" s="57"/>
      <c r="BF1397" s="6" t="e">
        <f t="shared" si="63"/>
        <v>#NUM!</v>
      </c>
      <c r="BG1397" t="e">
        <f t="shared" si="64"/>
        <v>#NUM!</v>
      </c>
      <c r="BH1397" t="e">
        <f t="shared" si="65"/>
        <v>#NUM!</v>
      </c>
      <c r="BI1397" t="e">
        <f>VLOOKUP(H1397,Sheet2!$A$1:$B$270,2,FALSE)</f>
        <v>#N/A</v>
      </c>
    </row>
    <row r="1398" spans="15:61">
      <c r="O1398" s="57"/>
      <c r="P1398" s="57"/>
      <c r="AO1398" s="57"/>
      <c r="AP1398" s="57"/>
      <c r="BA1398" s="57"/>
      <c r="BF1398" s="6" t="e">
        <f t="shared" si="63"/>
        <v>#NUM!</v>
      </c>
      <c r="BG1398" t="e">
        <f t="shared" si="64"/>
        <v>#NUM!</v>
      </c>
      <c r="BH1398" t="e">
        <f t="shared" si="65"/>
        <v>#NUM!</v>
      </c>
      <c r="BI1398" t="e">
        <f>VLOOKUP(H1398,Sheet2!$A$1:$B$270,2,FALSE)</f>
        <v>#N/A</v>
      </c>
    </row>
    <row r="1399" spans="15:61">
      <c r="O1399" s="57"/>
      <c r="P1399" s="57"/>
      <c r="AP1399" s="57"/>
      <c r="BA1399" s="57"/>
      <c r="BF1399" s="6" t="e">
        <f t="shared" si="63"/>
        <v>#NUM!</v>
      </c>
      <c r="BG1399" t="e">
        <f t="shared" si="64"/>
        <v>#NUM!</v>
      </c>
      <c r="BH1399" t="e">
        <f t="shared" si="65"/>
        <v>#NUM!</v>
      </c>
      <c r="BI1399" t="e">
        <f>VLOOKUP(H1399,Sheet2!$A$1:$B$270,2,FALSE)</f>
        <v>#N/A</v>
      </c>
    </row>
    <row r="1400" spans="15:61">
      <c r="O1400" s="57"/>
      <c r="P1400" s="57"/>
      <c r="AO1400" s="57"/>
      <c r="AP1400" s="57"/>
      <c r="BA1400" s="57"/>
      <c r="BF1400" s="6" t="e">
        <f t="shared" si="63"/>
        <v>#NUM!</v>
      </c>
      <c r="BG1400" t="e">
        <f t="shared" si="64"/>
        <v>#NUM!</v>
      </c>
      <c r="BH1400" t="e">
        <f t="shared" si="65"/>
        <v>#NUM!</v>
      </c>
      <c r="BI1400" t="e">
        <f>VLOOKUP(H1400,Sheet2!$A$1:$B$270,2,FALSE)</f>
        <v>#N/A</v>
      </c>
    </row>
    <row r="1401" spans="15:61">
      <c r="O1401" s="57"/>
      <c r="P1401" s="57"/>
      <c r="AP1401" s="57"/>
      <c r="BA1401" s="57"/>
      <c r="BF1401" s="6" t="e">
        <f t="shared" si="63"/>
        <v>#NUM!</v>
      </c>
      <c r="BG1401" t="e">
        <f t="shared" si="64"/>
        <v>#NUM!</v>
      </c>
      <c r="BH1401" t="e">
        <f t="shared" si="65"/>
        <v>#NUM!</v>
      </c>
      <c r="BI1401" t="e">
        <f>VLOOKUP(H1401,Sheet2!$A$1:$B$270,2,FALSE)</f>
        <v>#N/A</v>
      </c>
    </row>
    <row r="1402" spans="15:61">
      <c r="O1402" s="57"/>
      <c r="P1402" s="57"/>
      <c r="AP1402" s="57"/>
      <c r="BA1402" s="57"/>
      <c r="BF1402" s="6" t="e">
        <f t="shared" si="63"/>
        <v>#NUM!</v>
      </c>
      <c r="BG1402" t="e">
        <f t="shared" si="64"/>
        <v>#NUM!</v>
      </c>
      <c r="BH1402" t="e">
        <f t="shared" si="65"/>
        <v>#NUM!</v>
      </c>
      <c r="BI1402" t="e">
        <f>VLOOKUP(H1402,Sheet2!$A$1:$B$270,2,FALSE)</f>
        <v>#N/A</v>
      </c>
    </row>
    <row r="1403" spans="15:61">
      <c r="O1403" s="57"/>
      <c r="P1403" s="57"/>
      <c r="AP1403" s="57"/>
      <c r="BA1403" s="57"/>
      <c r="BF1403" s="6" t="e">
        <f t="shared" si="63"/>
        <v>#NUM!</v>
      </c>
      <c r="BG1403" t="e">
        <f t="shared" si="64"/>
        <v>#NUM!</v>
      </c>
      <c r="BH1403" t="e">
        <f t="shared" si="65"/>
        <v>#NUM!</v>
      </c>
      <c r="BI1403" t="e">
        <f>VLOOKUP(H1403,Sheet2!$A$1:$B$270,2,FALSE)</f>
        <v>#N/A</v>
      </c>
    </row>
    <row r="1404" spans="15:61">
      <c r="O1404" s="57"/>
      <c r="P1404" s="57"/>
      <c r="AP1404" s="57"/>
      <c r="BA1404" s="57"/>
      <c r="BF1404" s="6" t="e">
        <f t="shared" si="63"/>
        <v>#NUM!</v>
      </c>
      <c r="BG1404" t="e">
        <f t="shared" si="64"/>
        <v>#NUM!</v>
      </c>
      <c r="BH1404" t="e">
        <f t="shared" si="65"/>
        <v>#NUM!</v>
      </c>
      <c r="BI1404" t="e">
        <f>VLOOKUP(H1404,Sheet2!$A$1:$B$270,2,FALSE)</f>
        <v>#N/A</v>
      </c>
    </row>
    <row r="1405" spans="15:61">
      <c r="O1405" s="57"/>
      <c r="P1405" s="57"/>
      <c r="BF1405" s="6" t="e">
        <f t="shared" si="63"/>
        <v>#NUM!</v>
      </c>
      <c r="BG1405" t="e">
        <f t="shared" si="64"/>
        <v>#NUM!</v>
      </c>
      <c r="BH1405" t="e">
        <f t="shared" si="65"/>
        <v>#NUM!</v>
      </c>
      <c r="BI1405" t="e">
        <f>VLOOKUP(H1405,Sheet2!$A$1:$B$270,2,FALSE)</f>
        <v>#N/A</v>
      </c>
    </row>
    <row r="1406" spans="15:61">
      <c r="O1406" s="57"/>
      <c r="P1406" s="57"/>
      <c r="AO1406" s="57"/>
      <c r="BF1406" s="6" t="e">
        <f t="shared" si="63"/>
        <v>#NUM!</v>
      </c>
      <c r="BG1406" t="e">
        <f t="shared" si="64"/>
        <v>#NUM!</v>
      </c>
      <c r="BH1406" t="e">
        <f t="shared" si="65"/>
        <v>#NUM!</v>
      </c>
      <c r="BI1406" t="e">
        <f>VLOOKUP(H1406,Sheet2!$A$1:$B$270,2,FALSE)</f>
        <v>#N/A</v>
      </c>
    </row>
    <row r="1407" spans="15:61">
      <c r="O1407" s="57"/>
      <c r="P1407" s="57"/>
      <c r="AP1407" s="57"/>
      <c r="BA1407" s="57"/>
      <c r="BF1407" s="6" t="e">
        <f t="shared" si="63"/>
        <v>#NUM!</v>
      </c>
      <c r="BG1407" t="e">
        <f t="shared" si="64"/>
        <v>#NUM!</v>
      </c>
      <c r="BH1407" t="e">
        <f t="shared" si="65"/>
        <v>#NUM!</v>
      </c>
      <c r="BI1407" t="e">
        <f>VLOOKUP(H1407,Sheet2!$A$1:$B$270,2,FALSE)</f>
        <v>#N/A</v>
      </c>
    </row>
    <row r="1408" spans="15:61">
      <c r="O1408" s="57"/>
      <c r="P1408" s="57"/>
      <c r="AO1408" s="57"/>
      <c r="AP1408" s="57"/>
      <c r="BA1408" s="57"/>
      <c r="BF1408" s="6" t="e">
        <f t="shared" si="63"/>
        <v>#NUM!</v>
      </c>
      <c r="BG1408" t="e">
        <f t="shared" si="64"/>
        <v>#NUM!</v>
      </c>
      <c r="BH1408" t="e">
        <f t="shared" si="65"/>
        <v>#NUM!</v>
      </c>
      <c r="BI1408" t="e">
        <f>VLOOKUP(H1408,Sheet2!$A$1:$B$270,2,FALSE)</f>
        <v>#N/A</v>
      </c>
    </row>
    <row r="1409" spans="15:61">
      <c r="O1409" s="57"/>
      <c r="P1409" s="57"/>
      <c r="BA1409" s="57"/>
      <c r="BF1409" s="6" t="e">
        <f t="shared" si="63"/>
        <v>#NUM!</v>
      </c>
      <c r="BG1409" t="e">
        <f t="shared" si="64"/>
        <v>#NUM!</v>
      </c>
      <c r="BH1409" t="e">
        <f t="shared" si="65"/>
        <v>#NUM!</v>
      </c>
      <c r="BI1409" t="e">
        <f>VLOOKUP(H1409,Sheet2!$A$1:$B$270,2,FALSE)</f>
        <v>#N/A</v>
      </c>
    </row>
    <row r="1410" spans="15:61">
      <c r="O1410" s="57"/>
      <c r="P1410" s="57"/>
      <c r="AP1410" s="57"/>
      <c r="BA1410" s="57"/>
      <c r="BF1410" s="6" t="e">
        <f t="shared" si="63"/>
        <v>#NUM!</v>
      </c>
      <c r="BG1410" t="e">
        <f t="shared" si="64"/>
        <v>#NUM!</v>
      </c>
      <c r="BH1410" t="e">
        <f t="shared" si="65"/>
        <v>#NUM!</v>
      </c>
      <c r="BI1410" t="e">
        <f>VLOOKUP(H1410,Sheet2!$A$1:$B$270,2,FALSE)</f>
        <v>#N/A</v>
      </c>
    </row>
    <row r="1411" spans="15:61">
      <c r="O1411" s="57"/>
      <c r="P1411" s="57"/>
      <c r="AO1411" s="57"/>
      <c r="BA1411" s="57"/>
      <c r="BF1411" s="6" t="e">
        <f t="shared" ref="BF1411:BF1474" si="66">DATE(BC1411,BD1411,BE1411)</f>
        <v>#NUM!</v>
      </c>
      <c r="BG1411" t="e">
        <f t="shared" ref="BG1411:BG1474" si="67">BF1411-BA1411</f>
        <v>#NUM!</v>
      </c>
      <c r="BH1411" t="e">
        <f t="shared" ref="BH1411:BH1474" si="68">IF(BG1411=1,"COMPLY",IF(BG1411&lt;1,"COMPLY","NOT COMPLY"))</f>
        <v>#NUM!</v>
      </c>
      <c r="BI1411" t="e">
        <f>VLOOKUP(H1411,Sheet2!$A$1:$B$270,2,FALSE)</f>
        <v>#N/A</v>
      </c>
    </row>
    <row r="1412" spans="15:61">
      <c r="O1412" s="57"/>
      <c r="P1412" s="57"/>
      <c r="AP1412" s="57"/>
      <c r="BA1412" s="57"/>
      <c r="BF1412" s="6" t="e">
        <f t="shared" si="66"/>
        <v>#NUM!</v>
      </c>
      <c r="BG1412" t="e">
        <f t="shared" si="67"/>
        <v>#NUM!</v>
      </c>
      <c r="BH1412" t="e">
        <f t="shared" si="68"/>
        <v>#NUM!</v>
      </c>
      <c r="BI1412" t="e">
        <f>VLOOKUP(H1412,Sheet2!$A$1:$B$270,2,FALSE)</f>
        <v>#N/A</v>
      </c>
    </row>
    <row r="1413" spans="15:61">
      <c r="O1413" s="57"/>
      <c r="P1413" s="57"/>
      <c r="BA1413" s="57"/>
      <c r="BF1413" s="6" t="e">
        <f t="shared" si="66"/>
        <v>#NUM!</v>
      </c>
      <c r="BG1413" t="e">
        <f t="shared" si="67"/>
        <v>#NUM!</v>
      </c>
      <c r="BH1413" t="e">
        <f t="shared" si="68"/>
        <v>#NUM!</v>
      </c>
      <c r="BI1413" t="e">
        <f>VLOOKUP(H1413,Sheet2!$A$1:$B$270,2,FALSE)</f>
        <v>#N/A</v>
      </c>
    </row>
    <row r="1414" spans="15:61">
      <c r="O1414" s="57"/>
      <c r="P1414" s="57"/>
      <c r="AP1414" s="57"/>
      <c r="BA1414" s="57"/>
      <c r="BF1414" s="6" t="e">
        <f t="shared" si="66"/>
        <v>#NUM!</v>
      </c>
      <c r="BG1414" t="e">
        <f t="shared" si="67"/>
        <v>#NUM!</v>
      </c>
      <c r="BH1414" t="e">
        <f t="shared" si="68"/>
        <v>#NUM!</v>
      </c>
      <c r="BI1414" t="e">
        <f>VLOOKUP(H1414,Sheet2!$A$1:$B$270,2,FALSE)</f>
        <v>#N/A</v>
      </c>
    </row>
    <row r="1415" spans="15:61">
      <c r="O1415" s="57"/>
      <c r="P1415" s="57"/>
      <c r="BA1415" s="57"/>
      <c r="BF1415" s="6" t="e">
        <f t="shared" si="66"/>
        <v>#NUM!</v>
      </c>
      <c r="BG1415" t="e">
        <f t="shared" si="67"/>
        <v>#NUM!</v>
      </c>
      <c r="BH1415" t="e">
        <f t="shared" si="68"/>
        <v>#NUM!</v>
      </c>
      <c r="BI1415" t="e">
        <f>VLOOKUP(H1415,Sheet2!$A$1:$B$270,2,FALSE)</f>
        <v>#N/A</v>
      </c>
    </row>
    <row r="1416" spans="15:61">
      <c r="O1416" s="57"/>
      <c r="P1416" s="57"/>
      <c r="AP1416" s="57"/>
      <c r="BA1416" s="57"/>
      <c r="BF1416" s="6" t="e">
        <f t="shared" si="66"/>
        <v>#NUM!</v>
      </c>
      <c r="BG1416" t="e">
        <f t="shared" si="67"/>
        <v>#NUM!</v>
      </c>
      <c r="BH1416" t="e">
        <f t="shared" si="68"/>
        <v>#NUM!</v>
      </c>
      <c r="BI1416" t="e">
        <f>VLOOKUP(H1416,Sheet2!$A$1:$B$270,2,FALSE)</f>
        <v>#N/A</v>
      </c>
    </row>
    <row r="1417" spans="15:61">
      <c r="O1417" s="57"/>
      <c r="P1417" s="57"/>
      <c r="AP1417" s="57"/>
      <c r="BA1417" s="57"/>
      <c r="BF1417" s="6" t="e">
        <f t="shared" si="66"/>
        <v>#NUM!</v>
      </c>
      <c r="BG1417" t="e">
        <f t="shared" si="67"/>
        <v>#NUM!</v>
      </c>
      <c r="BH1417" t="e">
        <f t="shared" si="68"/>
        <v>#NUM!</v>
      </c>
      <c r="BI1417" t="e">
        <f>VLOOKUP(H1417,Sheet2!$A$1:$B$270,2,FALSE)</f>
        <v>#N/A</v>
      </c>
    </row>
    <row r="1418" spans="15:61">
      <c r="O1418" s="57"/>
      <c r="P1418" s="57"/>
      <c r="AO1418" s="57"/>
      <c r="BA1418" s="57"/>
      <c r="BF1418" s="6" t="e">
        <f t="shared" si="66"/>
        <v>#NUM!</v>
      </c>
      <c r="BG1418" t="e">
        <f t="shared" si="67"/>
        <v>#NUM!</v>
      </c>
      <c r="BH1418" t="e">
        <f t="shared" si="68"/>
        <v>#NUM!</v>
      </c>
      <c r="BI1418" t="e">
        <f>VLOOKUP(H1418,Sheet2!$A$1:$B$270,2,FALSE)</f>
        <v>#N/A</v>
      </c>
    </row>
    <row r="1419" spans="15:61">
      <c r="O1419" s="57"/>
      <c r="P1419" s="57"/>
      <c r="AP1419" s="57"/>
      <c r="BA1419" s="57"/>
      <c r="BF1419" s="6" t="e">
        <f t="shared" si="66"/>
        <v>#NUM!</v>
      </c>
      <c r="BG1419" t="e">
        <f t="shared" si="67"/>
        <v>#NUM!</v>
      </c>
      <c r="BH1419" t="e">
        <f t="shared" si="68"/>
        <v>#NUM!</v>
      </c>
      <c r="BI1419" t="e">
        <f>VLOOKUP(H1419,Sheet2!$A$1:$B$270,2,FALSE)</f>
        <v>#N/A</v>
      </c>
    </row>
    <row r="1420" spans="15:61">
      <c r="O1420" s="57"/>
      <c r="P1420" s="57"/>
      <c r="AP1420" s="57"/>
      <c r="BA1420" s="57"/>
      <c r="BF1420" s="6" t="e">
        <f t="shared" si="66"/>
        <v>#NUM!</v>
      </c>
      <c r="BG1420" t="e">
        <f t="shared" si="67"/>
        <v>#NUM!</v>
      </c>
      <c r="BH1420" t="e">
        <f t="shared" si="68"/>
        <v>#NUM!</v>
      </c>
      <c r="BI1420" t="e">
        <f>VLOOKUP(H1420,Sheet2!$A$1:$B$270,2,FALSE)</f>
        <v>#N/A</v>
      </c>
    </row>
    <row r="1421" spans="15:61">
      <c r="O1421" s="57"/>
      <c r="P1421" s="57"/>
      <c r="AP1421" s="57"/>
      <c r="BA1421" s="57"/>
      <c r="BF1421" s="6" t="e">
        <f t="shared" si="66"/>
        <v>#NUM!</v>
      </c>
      <c r="BG1421" t="e">
        <f t="shared" si="67"/>
        <v>#NUM!</v>
      </c>
      <c r="BH1421" t="e">
        <f t="shared" si="68"/>
        <v>#NUM!</v>
      </c>
      <c r="BI1421" t="e">
        <f>VLOOKUP(H1421,Sheet2!$A$1:$B$270,2,FALSE)</f>
        <v>#N/A</v>
      </c>
    </row>
    <row r="1422" spans="15:61">
      <c r="O1422" s="57"/>
      <c r="P1422" s="57"/>
      <c r="AO1422" s="57"/>
      <c r="BA1422" s="57"/>
      <c r="BF1422" s="6" t="e">
        <f t="shared" si="66"/>
        <v>#NUM!</v>
      </c>
      <c r="BG1422" t="e">
        <f t="shared" si="67"/>
        <v>#NUM!</v>
      </c>
      <c r="BH1422" t="e">
        <f t="shared" si="68"/>
        <v>#NUM!</v>
      </c>
      <c r="BI1422" t="e">
        <f>VLOOKUP(H1422,Sheet2!$A$1:$B$270,2,FALSE)</f>
        <v>#N/A</v>
      </c>
    </row>
    <row r="1423" spans="15:61">
      <c r="O1423" s="57"/>
      <c r="P1423" s="57"/>
      <c r="AO1423" s="57"/>
      <c r="AP1423" s="57"/>
      <c r="BA1423" s="57"/>
      <c r="BF1423" s="6" t="e">
        <f t="shared" si="66"/>
        <v>#NUM!</v>
      </c>
      <c r="BG1423" t="e">
        <f t="shared" si="67"/>
        <v>#NUM!</v>
      </c>
      <c r="BH1423" t="e">
        <f t="shared" si="68"/>
        <v>#NUM!</v>
      </c>
      <c r="BI1423" t="e">
        <f>VLOOKUP(H1423,Sheet2!$A$1:$B$270,2,FALSE)</f>
        <v>#N/A</v>
      </c>
    </row>
    <row r="1424" spans="15:61">
      <c r="O1424" s="57"/>
      <c r="P1424" s="57"/>
      <c r="AP1424" s="57"/>
      <c r="BA1424" s="57"/>
      <c r="BF1424" s="6" t="e">
        <f t="shared" si="66"/>
        <v>#NUM!</v>
      </c>
      <c r="BG1424" t="e">
        <f t="shared" si="67"/>
        <v>#NUM!</v>
      </c>
      <c r="BH1424" t="e">
        <f t="shared" si="68"/>
        <v>#NUM!</v>
      </c>
      <c r="BI1424" t="e">
        <f>VLOOKUP(H1424,Sheet2!$A$1:$B$270,2,FALSE)</f>
        <v>#N/A</v>
      </c>
    </row>
    <row r="1425" spans="15:61">
      <c r="O1425" s="57"/>
      <c r="P1425" s="57"/>
      <c r="AP1425" s="57"/>
      <c r="BA1425" s="57"/>
      <c r="BF1425" s="6" t="e">
        <f t="shared" si="66"/>
        <v>#NUM!</v>
      </c>
      <c r="BG1425" t="e">
        <f t="shared" si="67"/>
        <v>#NUM!</v>
      </c>
      <c r="BH1425" t="e">
        <f t="shared" si="68"/>
        <v>#NUM!</v>
      </c>
      <c r="BI1425" t="e">
        <f>VLOOKUP(H1425,Sheet2!$A$1:$B$270,2,FALSE)</f>
        <v>#N/A</v>
      </c>
    </row>
    <row r="1426" spans="15:61">
      <c r="O1426" s="57"/>
      <c r="P1426" s="57"/>
      <c r="AP1426" s="57"/>
      <c r="BA1426" s="57"/>
      <c r="BF1426" s="6" t="e">
        <f t="shared" si="66"/>
        <v>#NUM!</v>
      </c>
      <c r="BG1426" t="e">
        <f t="shared" si="67"/>
        <v>#NUM!</v>
      </c>
      <c r="BH1426" t="e">
        <f t="shared" si="68"/>
        <v>#NUM!</v>
      </c>
      <c r="BI1426" t="e">
        <f>VLOOKUP(H1426,Sheet2!$A$1:$B$270,2,FALSE)</f>
        <v>#N/A</v>
      </c>
    </row>
    <row r="1427" spans="15:61">
      <c r="O1427" s="57"/>
      <c r="P1427" s="57"/>
      <c r="BA1427" s="57"/>
      <c r="BF1427" s="6" t="e">
        <f t="shared" si="66"/>
        <v>#NUM!</v>
      </c>
      <c r="BG1427" t="e">
        <f t="shared" si="67"/>
        <v>#NUM!</v>
      </c>
      <c r="BH1427" t="e">
        <f t="shared" si="68"/>
        <v>#NUM!</v>
      </c>
      <c r="BI1427" t="e">
        <f>VLOOKUP(H1427,Sheet2!$A$1:$B$270,2,FALSE)</f>
        <v>#N/A</v>
      </c>
    </row>
    <row r="1428" spans="15:61">
      <c r="O1428" s="57"/>
      <c r="P1428" s="57"/>
      <c r="AO1428" s="57"/>
      <c r="AP1428" s="57"/>
      <c r="BA1428" s="57"/>
      <c r="BF1428" s="6" t="e">
        <f t="shared" si="66"/>
        <v>#NUM!</v>
      </c>
      <c r="BG1428" t="e">
        <f t="shared" si="67"/>
        <v>#NUM!</v>
      </c>
      <c r="BH1428" t="e">
        <f t="shared" si="68"/>
        <v>#NUM!</v>
      </c>
      <c r="BI1428" t="e">
        <f>VLOOKUP(H1428,Sheet2!$A$1:$B$270,2,FALSE)</f>
        <v>#N/A</v>
      </c>
    </row>
    <row r="1429" spans="15:61">
      <c r="O1429" s="57"/>
      <c r="P1429" s="57"/>
      <c r="AO1429" s="57"/>
      <c r="AP1429" s="57"/>
      <c r="BA1429" s="57"/>
      <c r="BF1429" s="6" t="e">
        <f t="shared" si="66"/>
        <v>#NUM!</v>
      </c>
      <c r="BG1429" t="e">
        <f t="shared" si="67"/>
        <v>#NUM!</v>
      </c>
      <c r="BH1429" t="e">
        <f t="shared" si="68"/>
        <v>#NUM!</v>
      </c>
      <c r="BI1429" t="e">
        <f>VLOOKUP(H1429,Sheet2!$A$1:$B$270,2,FALSE)</f>
        <v>#N/A</v>
      </c>
    </row>
    <row r="1430" spans="15:61">
      <c r="O1430" s="57"/>
      <c r="P1430" s="57"/>
      <c r="AO1430" s="57"/>
      <c r="AP1430" s="57"/>
      <c r="BA1430" s="57"/>
      <c r="BF1430" s="6" t="e">
        <f t="shared" si="66"/>
        <v>#NUM!</v>
      </c>
      <c r="BG1430" t="e">
        <f t="shared" si="67"/>
        <v>#NUM!</v>
      </c>
      <c r="BH1430" t="e">
        <f t="shared" si="68"/>
        <v>#NUM!</v>
      </c>
      <c r="BI1430" t="e">
        <f>VLOOKUP(H1430,Sheet2!$A$1:$B$270,2,FALSE)</f>
        <v>#N/A</v>
      </c>
    </row>
    <row r="1431" spans="15:61">
      <c r="O1431" s="57"/>
      <c r="P1431" s="57"/>
      <c r="AO1431" s="57"/>
      <c r="AP1431" s="57"/>
      <c r="BA1431" s="57"/>
      <c r="BF1431" s="6" t="e">
        <f t="shared" si="66"/>
        <v>#NUM!</v>
      </c>
      <c r="BG1431" t="e">
        <f t="shared" si="67"/>
        <v>#NUM!</v>
      </c>
      <c r="BH1431" t="e">
        <f t="shared" si="68"/>
        <v>#NUM!</v>
      </c>
      <c r="BI1431" t="e">
        <f>VLOOKUP(H1431,Sheet2!$A$1:$B$270,2,FALSE)</f>
        <v>#N/A</v>
      </c>
    </row>
    <row r="1432" spans="15:61">
      <c r="O1432" s="57"/>
      <c r="P1432" s="57"/>
      <c r="AP1432" s="57"/>
      <c r="BA1432" s="57"/>
      <c r="BF1432" s="6" t="e">
        <f t="shared" si="66"/>
        <v>#NUM!</v>
      </c>
      <c r="BG1432" t="e">
        <f t="shared" si="67"/>
        <v>#NUM!</v>
      </c>
      <c r="BH1432" t="e">
        <f t="shared" si="68"/>
        <v>#NUM!</v>
      </c>
      <c r="BI1432" t="e">
        <f>VLOOKUP(H1432,Sheet2!$A$1:$B$270,2,FALSE)</f>
        <v>#N/A</v>
      </c>
    </row>
    <row r="1433" spans="15:61">
      <c r="O1433" s="57"/>
      <c r="P1433" s="57"/>
      <c r="AP1433" s="57"/>
      <c r="BA1433" s="57"/>
      <c r="BF1433" s="6" t="e">
        <f t="shared" si="66"/>
        <v>#NUM!</v>
      </c>
      <c r="BG1433" t="e">
        <f t="shared" si="67"/>
        <v>#NUM!</v>
      </c>
      <c r="BH1433" t="e">
        <f t="shared" si="68"/>
        <v>#NUM!</v>
      </c>
      <c r="BI1433" t="e">
        <f>VLOOKUP(H1433,Sheet2!$A$1:$B$270,2,FALSE)</f>
        <v>#N/A</v>
      </c>
    </row>
    <row r="1434" spans="15:61">
      <c r="O1434" s="57"/>
      <c r="P1434" s="57"/>
      <c r="AP1434" s="57"/>
      <c r="BA1434" s="57"/>
      <c r="BF1434" s="6" t="e">
        <f t="shared" si="66"/>
        <v>#NUM!</v>
      </c>
      <c r="BG1434" t="e">
        <f t="shared" si="67"/>
        <v>#NUM!</v>
      </c>
      <c r="BH1434" t="e">
        <f t="shared" si="68"/>
        <v>#NUM!</v>
      </c>
      <c r="BI1434" t="e">
        <f>VLOOKUP(H1434,Sheet2!$A$1:$B$270,2,FALSE)</f>
        <v>#N/A</v>
      </c>
    </row>
    <row r="1435" spans="15:61">
      <c r="O1435" s="57"/>
      <c r="P1435" s="57"/>
      <c r="AP1435" s="57"/>
      <c r="BA1435" s="57"/>
      <c r="BF1435" s="6" t="e">
        <f t="shared" si="66"/>
        <v>#NUM!</v>
      </c>
      <c r="BG1435" t="e">
        <f t="shared" si="67"/>
        <v>#NUM!</v>
      </c>
      <c r="BH1435" t="e">
        <f t="shared" si="68"/>
        <v>#NUM!</v>
      </c>
      <c r="BI1435" t="e">
        <f>VLOOKUP(H1435,Sheet2!$A$1:$B$270,2,FALSE)</f>
        <v>#N/A</v>
      </c>
    </row>
    <row r="1436" spans="15:61">
      <c r="O1436" s="57"/>
      <c r="P1436" s="57"/>
      <c r="AP1436" s="57"/>
      <c r="BA1436" s="57"/>
      <c r="BF1436" s="6" t="e">
        <f t="shared" si="66"/>
        <v>#NUM!</v>
      </c>
      <c r="BG1436" t="e">
        <f t="shared" si="67"/>
        <v>#NUM!</v>
      </c>
      <c r="BH1436" t="e">
        <f t="shared" si="68"/>
        <v>#NUM!</v>
      </c>
      <c r="BI1436" t="e">
        <f>VLOOKUP(H1436,Sheet2!$A$1:$B$270,2,FALSE)</f>
        <v>#N/A</v>
      </c>
    </row>
    <row r="1437" spans="15:61">
      <c r="O1437" s="57"/>
      <c r="P1437" s="57"/>
      <c r="BA1437" s="57"/>
      <c r="BF1437" s="6" t="e">
        <f t="shared" si="66"/>
        <v>#NUM!</v>
      </c>
      <c r="BG1437" t="e">
        <f t="shared" si="67"/>
        <v>#NUM!</v>
      </c>
      <c r="BH1437" t="e">
        <f t="shared" si="68"/>
        <v>#NUM!</v>
      </c>
      <c r="BI1437" t="e">
        <f>VLOOKUP(H1437,Sheet2!$A$1:$B$270,2,FALSE)</f>
        <v>#N/A</v>
      </c>
    </row>
    <row r="1438" spans="15:61">
      <c r="O1438" s="57"/>
      <c r="P1438" s="57"/>
      <c r="AP1438" s="57"/>
      <c r="BA1438" s="57"/>
      <c r="BF1438" s="6" t="e">
        <f t="shared" si="66"/>
        <v>#NUM!</v>
      </c>
      <c r="BG1438" t="e">
        <f t="shared" si="67"/>
        <v>#NUM!</v>
      </c>
      <c r="BH1438" t="e">
        <f t="shared" si="68"/>
        <v>#NUM!</v>
      </c>
      <c r="BI1438" t="e">
        <f>VLOOKUP(H1438,Sheet2!$A$1:$B$270,2,FALSE)</f>
        <v>#N/A</v>
      </c>
    </row>
    <row r="1439" spans="15:61">
      <c r="O1439" s="57"/>
      <c r="P1439" s="57"/>
      <c r="AO1439" s="57"/>
      <c r="AP1439" s="57"/>
      <c r="BA1439" s="57"/>
      <c r="BF1439" s="6" t="e">
        <f t="shared" si="66"/>
        <v>#NUM!</v>
      </c>
      <c r="BG1439" t="e">
        <f t="shared" si="67"/>
        <v>#NUM!</v>
      </c>
      <c r="BH1439" t="e">
        <f t="shared" si="68"/>
        <v>#NUM!</v>
      </c>
      <c r="BI1439" t="e">
        <f>VLOOKUP(H1439,Sheet2!$A$1:$B$270,2,FALSE)</f>
        <v>#N/A</v>
      </c>
    </row>
    <row r="1440" spans="15:61">
      <c r="O1440" s="57"/>
      <c r="P1440" s="57"/>
      <c r="AO1440" s="57"/>
      <c r="AP1440" s="57"/>
      <c r="BA1440" s="57"/>
      <c r="BF1440" s="6" t="e">
        <f t="shared" si="66"/>
        <v>#NUM!</v>
      </c>
      <c r="BG1440" t="e">
        <f t="shared" si="67"/>
        <v>#NUM!</v>
      </c>
      <c r="BH1440" t="e">
        <f t="shared" si="68"/>
        <v>#NUM!</v>
      </c>
      <c r="BI1440" t="e">
        <f>VLOOKUP(H1440,Sheet2!$A$1:$B$270,2,FALSE)</f>
        <v>#N/A</v>
      </c>
    </row>
    <row r="1441" spans="15:61">
      <c r="O1441" s="57"/>
      <c r="P1441" s="57"/>
      <c r="AP1441" s="57"/>
      <c r="BA1441" s="57"/>
      <c r="BF1441" s="6" t="e">
        <f t="shared" si="66"/>
        <v>#NUM!</v>
      </c>
      <c r="BG1441" t="e">
        <f t="shared" si="67"/>
        <v>#NUM!</v>
      </c>
      <c r="BH1441" t="e">
        <f t="shared" si="68"/>
        <v>#NUM!</v>
      </c>
      <c r="BI1441" t="e">
        <f>VLOOKUP(H1441,Sheet2!$A$1:$B$270,2,FALSE)</f>
        <v>#N/A</v>
      </c>
    </row>
    <row r="1442" spans="15:61">
      <c r="O1442" s="57"/>
      <c r="P1442" s="57"/>
      <c r="BF1442" s="6" t="e">
        <f t="shared" si="66"/>
        <v>#NUM!</v>
      </c>
      <c r="BG1442" t="e">
        <f t="shared" si="67"/>
        <v>#NUM!</v>
      </c>
      <c r="BH1442" t="e">
        <f t="shared" si="68"/>
        <v>#NUM!</v>
      </c>
      <c r="BI1442" t="e">
        <f>VLOOKUP(H1442,Sheet2!$A$1:$B$270,2,FALSE)</f>
        <v>#N/A</v>
      </c>
    </row>
    <row r="1443" spans="15:61">
      <c r="O1443" s="57"/>
      <c r="P1443" s="57"/>
      <c r="AO1443" s="57"/>
      <c r="AP1443" s="57"/>
      <c r="BA1443" s="57"/>
      <c r="BF1443" s="6" t="e">
        <f t="shared" si="66"/>
        <v>#NUM!</v>
      </c>
      <c r="BG1443" t="e">
        <f t="shared" si="67"/>
        <v>#NUM!</v>
      </c>
      <c r="BH1443" t="e">
        <f t="shared" si="68"/>
        <v>#NUM!</v>
      </c>
      <c r="BI1443" t="e">
        <f>VLOOKUP(H1443,Sheet2!$A$1:$B$270,2,FALSE)</f>
        <v>#N/A</v>
      </c>
    </row>
    <row r="1444" spans="15:61">
      <c r="O1444" s="57"/>
      <c r="P1444" s="57"/>
      <c r="AP1444" s="57"/>
      <c r="BA1444" s="57"/>
      <c r="BF1444" s="6" t="e">
        <f t="shared" si="66"/>
        <v>#NUM!</v>
      </c>
      <c r="BG1444" t="e">
        <f t="shared" si="67"/>
        <v>#NUM!</v>
      </c>
      <c r="BH1444" t="e">
        <f t="shared" si="68"/>
        <v>#NUM!</v>
      </c>
      <c r="BI1444" t="e">
        <f>VLOOKUP(H1444,Sheet2!$A$1:$B$270,2,FALSE)</f>
        <v>#N/A</v>
      </c>
    </row>
    <row r="1445" spans="15:61">
      <c r="O1445" s="57"/>
      <c r="P1445" s="57"/>
      <c r="AO1445" s="57"/>
      <c r="AP1445" s="57"/>
      <c r="BA1445" s="57"/>
      <c r="BF1445" s="6" t="e">
        <f t="shared" si="66"/>
        <v>#NUM!</v>
      </c>
      <c r="BG1445" t="e">
        <f t="shared" si="67"/>
        <v>#NUM!</v>
      </c>
      <c r="BH1445" t="e">
        <f t="shared" si="68"/>
        <v>#NUM!</v>
      </c>
      <c r="BI1445" t="e">
        <f>VLOOKUP(H1445,Sheet2!$A$1:$B$270,2,FALSE)</f>
        <v>#N/A</v>
      </c>
    </row>
    <row r="1446" spans="15:61">
      <c r="O1446" s="57"/>
      <c r="P1446" s="57"/>
      <c r="AO1446" s="57"/>
      <c r="AP1446" s="57"/>
      <c r="BA1446" s="57"/>
      <c r="BF1446" s="6" t="e">
        <f t="shared" si="66"/>
        <v>#NUM!</v>
      </c>
      <c r="BG1446" t="e">
        <f t="shared" si="67"/>
        <v>#NUM!</v>
      </c>
      <c r="BH1446" t="e">
        <f t="shared" si="68"/>
        <v>#NUM!</v>
      </c>
      <c r="BI1446" t="e">
        <f>VLOOKUP(H1446,Sheet2!$A$1:$B$270,2,FALSE)</f>
        <v>#N/A</v>
      </c>
    </row>
    <row r="1447" spans="15:61">
      <c r="O1447" s="57"/>
      <c r="P1447" s="57"/>
      <c r="AP1447" s="57"/>
      <c r="BA1447" s="57"/>
      <c r="BF1447" s="6" t="e">
        <f t="shared" si="66"/>
        <v>#NUM!</v>
      </c>
      <c r="BG1447" t="e">
        <f t="shared" si="67"/>
        <v>#NUM!</v>
      </c>
      <c r="BH1447" t="e">
        <f t="shared" si="68"/>
        <v>#NUM!</v>
      </c>
      <c r="BI1447" t="e">
        <f>VLOOKUP(H1447,Sheet2!$A$1:$B$270,2,FALSE)</f>
        <v>#N/A</v>
      </c>
    </row>
    <row r="1448" spans="15:61">
      <c r="O1448" s="57"/>
      <c r="P1448" s="57"/>
      <c r="BA1448" s="57"/>
      <c r="BF1448" s="6" t="e">
        <f t="shared" si="66"/>
        <v>#NUM!</v>
      </c>
      <c r="BG1448" t="e">
        <f t="shared" si="67"/>
        <v>#NUM!</v>
      </c>
      <c r="BH1448" t="e">
        <f t="shared" si="68"/>
        <v>#NUM!</v>
      </c>
      <c r="BI1448" t="e">
        <f>VLOOKUP(H1448,Sheet2!$A$1:$B$270,2,FALSE)</f>
        <v>#N/A</v>
      </c>
    </row>
    <row r="1449" spans="15:61">
      <c r="O1449" s="57"/>
      <c r="P1449" s="57"/>
      <c r="AP1449" s="57"/>
      <c r="BA1449" s="57"/>
      <c r="BF1449" s="6" t="e">
        <f t="shared" si="66"/>
        <v>#NUM!</v>
      </c>
      <c r="BG1449" t="e">
        <f t="shared" si="67"/>
        <v>#NUM!</v>
      </c>
      <c r="BH1449" t="e">
        <f t="shared" si="68"/>
        <v>#NUM!</v>
      </c>
      <c r="BI1449" t="e">
        <f>VLOOKUP(H1449,Sheet2!$A$1:$B$270,2,FALSE)</f>
        <v>#N/A</v>
      </c>
    </row>
    <row r="1450" spans="15:61">
      <c r="O1450" s="57"/>
      <c r="P1450" s="57"/>
      <c r="AO1450" s="57"/>
      <c r="BA1450" s="57"/>
      <c r="BF1450" s="6" t="e">
        <f t="shared" si="66"/>
        <v>#NUM!</v>
      </c>
      <c r="BG1450" t="e">
        <f t="shared" si="67"/>
        <v>#NUM!</v>
      </c>
      <c r="BH1450" t="e">
        <f t="shared" si="68"/>
        <v>#NUM!</v>
      </c>
      <c r="BI1450" t="e">
        <f>VLOOKUP(H1450,Sheet2!$A$1:$B$270,2,FALSE)</f>
        <v>#N/A</v>
      </c>
    </row>
    <row r="1451" spans="15:61">
      <c r="O1451" s="57"/>
      <c r="P1451" s="57"/>
      <c r="AP1451" s="57"/>
      <c r="BA1451" s="57"/>
      <c r="BF1451" s="6" t="e">
        <f t="shared" si="66"/>
        <v>#NUM!</v>
      </c>
      <c r="BG1451" t="e">
        <f t="shared" si="67"/>
        <v>#NUM!</v>
      </c>
      <c r="BH1451" t="e">
        <f t="shared" si="68"/>
        <v>#NUM!</v>
      </c>
      <c r="BI1451" t="e">
        <f>VLOOKUP(H1451,Sheet2!$A$1:$B$270,2,FALSE)</f>
        <v>#N/A</v>
      </c>
    </row>
    <row r="1452" spans="15:61">
      <c r="O1452" s="57"/>
      <c r="P1452" s="57"/>
      <c r="AP1452" s="57"/>
      <c r="BA1452" s="57"/>
      <c r="BF1452" s="6" t="e">
        <f t="shared" si="66"/>
        <v>#NUM!</v>
      </c>
      <c r="BG1452" t="e">
        <f t="shared" si="67"/>
        <v>#NUM!</v>
      </c>
      <c r="BH1452" t="e">
        <f t="shared" si="68"/>
        <v>#NUM!</v>
      </c>
      <c r="BI1452" t="e">
        <f>VLOOKUP(H1452,Sheet2!$A$1:$B$270,2,FALSE)</f>
        <v>#N/A</v>
      </c>
    </row>
    <row r="1453" spans="15:61">
      <c r="O1453" s="57"/>
      <c r="P1453" s="57"/>
      <c r="BA1453" s="57"/>
      <c r="BF1453" s="6" t="e">
        <f t="shared" si="66"/>
        <v>#NUM!</v>
      </c>
      <c r="BG1453" t="e">
        <f t="shared" si="67"/>
        <v>#NUM!</v>
      </c>
      <c r="BH1453" t="e">
        <f t="shared" si="68"/>
        <v>#NUM!</v>
      </c>
      <c r="BI1453" t="e">
        <f>VLOOKUP(H1453,Sheet2!$A$1:$B$270,2,FALSE)</f>
        <v>#N/A</v>
      </c>
    </row>
    <row r="1454" spans="15:61">
      <c r="O1454" s="57"/>
      <c r="P1454" s="57"/>
      <c r="AP1454" s="57"/>
      <c r="BA1454" s="57"/>
      <c r="BF1454" s="6" t="e">
        <f t="shared" si="66"/>
        <v>#NUM!</v>
      </c>
      <c r="BG1454" t="e">
        <f t="shared" si="67"/>
        <v>#NUM!</v>
      </c>
      <c r="BH1454" t="e">
        <f t="shared" si="68"/>
        <v>#NUM!</v>
      </c>
      <c r="BI1454" t="e">
        <f>VLOOKUP(H1454,Sheet2!$A$1:$B$270,2,FALSE)</f>
        <v>#N/A</v>
      </c>
    </row>
    <row r="1455" spans="15:61">
      <c r="O1455" s="57"/>
      <c r="P1455" s="57"/>
      <c r="BA1455" s="57"/>
      <c r="BF1455" s="6" t="e">
        <f t="shared" si="66"/>
        <v>#NUM!</v>
      </c>
      <c r="BG1455" t="e">
        <f t="shared" si="67"/>
        <v>#NUM!</v>
      </c>
      <c r="BH1455" t="e">
        <f t="shared" si="68"/>
        <v>#NUM!</v>
      </c>
      <c r="BI1455" t="e">
        <f>VLOOKUP(H1455,Sheet2!$A$1:$B$270,2,FALSE)</f>
        <v>#N/A</v>
      </c>
    </row>
    <row r="1456" spans="15:61">
      <c r="O1456" s="57"/>
      <c r="P1456" s="57"/>
      <c r="AO1456" s="57"/>
      <c r="AP1456" s="57"/>
      <c r="BA1456" s="57"/>
      <c r="BF1456" s="6" t="e">
        <f t="shared" si="66"/>
        <v>#NUM!</v>
      </c>
      <c r="BG1456" t="e">
        <f t="shared" si="67"/>
        <v>#NUM!</v>
      </c>
      <c r="BH1456" t="e">
        <f t="shared" si="68"/>
        <v>#NUM!</v>
      </c>
      <c r="BI1456" t="e">
        <f>VLOOKUP(H1456,Sheet2!$A$1:$B$270,2,FALSE)</f>
        <v>#N/A</v>
      </c>
    </row>
    <row r="1457" spans="15:61">
      <c r="O1457" s="57"/>
      <c r="P1457" s="57"/>
      <c r="BA1457" s="57"/>
      <c r="BF1457" s="6" t="e">
        <f t="shared" si="66"/>
        <v>#NUM!</v>
      </c>
      <c r="BG1457" t="e">
        <f t="shared" si="67"/>
        <v>#NUM!</v>
      </c>
      <c r="BH1457" t="e">
        <f t="shared" si="68"/>
        <v>#NUM!</v>
      </c>
      <c r="BI1457" t="e">
        <f>VLOOKUP(H1457,Sheet2!$A$1:$B$270,2,FALSE)</f>
        <v>#N/A</v>
      </c>
    </row>
    <row r="1458" spans="15:61">
      <c r="O1458" s="57"/>
      <c r="P1458" s="57"/>
      <c r="AO1458" s="57"/>
      <c r="AP1458" s="57"/>
      <c r="BA1458" s="57"/>
      <c r="BF1458" s="6" t="e">
        <f t="shared" si="66"/>
        <v>#NUM!</v>
      </c>
      <c r="BG1458" t="e">
        <f t="shared" si="67"/>
        <v>#NUM!</v>
      </c>
      <c r="BH1458" t="e">
        <f t="shared" si="68"/>
        <v>#NUM!</v>
      </c>
      <c r="BI1458" t="e">
        <f>VLOOKUP(H1458,Sheet2!$A$1:$B$270,2,FALSE)</f>
        <v>#N/A</v>
      </c>
    </row>
    <row r="1459" spans="15:61">
      <c r="O1459" s="57"/>
      <c r="P1459" s="57"/>
      <c r="AP1459" s="57"/>
      <c r="BA1459" s="57"/>
      <c r="BF1459" s="6" t="e">
        <f t="shared" si="66"/>
        <v>#NUM!</v>
      </c>
      <c r="BG1459" t="e">
        <f t="shared" si="67"/>
        <v>#NUM!</v>
      </c>
      <c r="BH1459" t="e">
        <f t="shared" si="68"/>
        <v>#NUM!</v>
      </c>
      <c r="BI1459" t="e">
        <f>VLOOKUP(H1459,Sheet2!$A$1:$B$270,2,FALSE)</f>
        <v>#N/A</v>
      </c>
    </row>
    <row r="1460" spans="15:61">
      <c r="O1460" s="57"/>
      <c r="P1460" s="57"/>
      <c r="BA1460" s="57"/>
      <c r="BF1460" s="6" t="e">
        <f t="shared" si="66"/>
        <v>#NUM!</v>
      </c>
      <c r="BG1460" t="e">
        <f t="shared" si="67"/>
        <v>#NUM!</v>
      </c>
      <c r="BH1460" t="e">
        <f t="shared" si="68"/>
        <v>#NUM!</v>
      </c>
      <c r="BI1460" t="e">
        <f>VLOOKUP(H1460,Sheet2!$A$1:$B$270,2,FALSE)</f>
        <v>#N/A</v>
      </c>
    </row>
    <row r="1461" spans="15:61">
      <c r="O1461" s="57"/>
      <c r="P1461" s="57"/>
      <c r="AO1461" s="57"/>
      <c r="AP1461" s="57"/>
      <c r="BA1461" s="57"/>
      <c r="BF1461" s="6" t="e">
        <f t="shared" si="66"/>
        <v>#NUM!</v>
      </c>
      <c r="BG1461" t="e">
        <f t="shared" si="67"/>
        <v>#NUM!</v>
      </c>
      <c r="BH1461" t="e">
        <f t="shared" si="68"/>
        <v>#NUM!</v>
      </c>
      <c r="BI1461" t="e">
        <f>VLOOKUP(H1461,Sheet2!$A$1:$B$270,2,FALSE)</f>
        <v>#N/A</v>
      </c>
    </row>
    <row r="1462" spans="15:61">
      <c r="O1462" s="57"/>
      <c r="P1462" s="57"/>
      <c r="AO1462" s="57"/>
      <c r="BA1462" s="57"/>
      <c r="BF1462" s="6" t="e">
        <f t="shared" si="66"/>
        <v>#NUM!</v>
      </c>
      <c r="BG1462" t="e">
        <f t="shared" si="67"/>
        <v>#NUM!</v>
      </c>
      <c r="BH1462" t="e">
        <f t="shared" si="68"/>
        <v>#NUM!</v>
      </c>
      <c r="BI1462" t="e">
        <f>VLOOKUP(H1462,Sheet2!$A$1:$B$270,2,FALSE)</f>
        <v>#N/A</v>
      </c>
    </row>
    <row r="1463" spans="15:61">
      <c r="O1463" s="57"/>
      <c r="P1463" s="57"/>
      <c r="AP1463" s="57"/>
      <c r="BA1463" s="57"/>
      <c r="BF1463" s="6" t="e">
        <f t="shared" si="66"/>
        <v>#NUM!</v>
      </c>
      <c r="BG1463" t="e">
        <f t="shared" si="67"/>
        <v>#NUM!</v>
      </c>
      <c r="BH1463" t="e">
        <f t="shared" si="68"/>
        <v>#NUM!</v>
      </c>
      <c r="BI1463" t="e">
        <f>VLOOKUP(H1463,Sheet2!$A$1:$B$270,2,FALSE)</f>
        <v>#N/A</v>
      </c>
    </row>
    <row r="1464" spans="15:61">
      <c r="O1464" s="57"/>
      <c r="P1464" s="57"/>
      <c r="AP1464" s="57"/>
      <c r="BA1464" s="57"/>
      <c r="BF1464" s="6" t="e">
        <f t="shared" si="66"/>
        <v>#NUM!</v>
      </c>
      <c r="BG1464" t="e">
        <f t="shared" si="67"/>
        <v>#NUM!</v>
      </c>
      <c r="BH1464" t="e">
        <f t="shared" si="68"/>
        <v>#NUM!</v>
      </c>
      <c r="BI1464" t="e">
        <f>VLOOKUP(H1464,Sheet2!$A$1:$B$270,2,FALSE)</f>
        <v>#N/A</v>
      </c>
    </row>
    <row r="1465" spans="15:61">
      <c r="O1465" s="57"/>
      <c r="P1465" s="57"/>
      <c r="AO1465" s="57"/>
      <c r="AP1465" s="57"/>
      <c r="BA1465" s="57"/>
      <c r="BF1465" s="6" t="e">
        <f t="shared" si="66"/>
        <v>#NUM!</v>
      </c>
      <c r="BG1465" t="e">
        <f t="shared" si="67"/>
        <v>#NUM!</v>
      </c>
      <c r="BH1465" t="e">
        <f t="shared" si="68"/>
        <v>#NUM!</v>
      </c>
      <c r="BI1465" t="e">
        <f>VLOOKUP(H1465,Sheet2!$A$1:$B$270,2,FALSE)</f>
        <v>#N/A</v>
      </c>
    </row>
    <row r="1466" spans="15:61">
      <c r="O1466" s="57"/>
      <c r="P1466" s="57"/>
      <c r="AP1466" s="57"/>
      <c r="BA1466" s="57"/>
      <c r="BF1466" s="6" t="e">
        <f t="shared" si="66"/>
        <v>#NUM!</v>
      </c>
      <c r="BG1466" t="e">
        <f t="shared" si="67"/>
        <v>#NUM!</v>
      </c>
      <c r="BH1466" t="e">
        <f t="shared" si="68"/>
        <v>#NUM!</v>
      </c>
      <c r="BI1466" t="e">
        <f>VLOOKUP(H1466,Sheet2!$A$1:$B$270,2,FALSE)</f>
        <v>#N/A</v>
      </c>
    </row>
    <row r="1467" spans="15:61">
      <c r="O1467" s="57"/>
      <c r="P1467" s="57"/>
      <c r="BA1467" s="57"/>
      <c r="BF1467" s="6" t="e">
        <f t="shared" si="66"/>
        <v>#NUM!</v>
      </c>
      <c r="BG1467" t="e">
        <f t="shared" si="67"/>
        <v>#NUM!</v>
      </c>
      <c r="BH1467" t="e">
        <f t="shared" si="68"/>
        <v>#NUM!</v>
      </c>
      <c r="BI1467" t="e">
        <f>VLOOKUP(H1467,Sheet2!$A$1:$B$270,2,FALSE)</f>
        <v>#N/A</v>
      </c>
    </row>
    <row r="1468" spans="15:61">
      <c r="O1468" s="57"/>
      <c r="P1468" s="57"/>
      <c r="AP1468" s="57"/>
      <c r="BA1468" s="57"/>
      <c r="BF1468" s="6" t="e">
        <f t="shared" si="66"/>
        <v>#NUM!</v>
      </c>
      <c r="BG1468" t="e">
        <f t="shared" si="67"/>
        <v>#NUM!</v>
      </c>
      <c r="BH1468" t="e">
        <f t="shared" si="68"/>
        <v>#NUM!</v>
      </c>
      <c r="BI1468" t="e">
        <f>VLOOKUP(H1468,Sheet2!$A$1:$B$270,2,FALSE)</f>
        <v>#N/A</v>
      </c>
    </row>
    <row r="1469" spans="15:61">
      <c r="O1469" s="57"/>
      <c r="P1469" s="57"/>
      <c r="AP1469" s="57"/>
      <c r="BA1469" s="57"/>
      <c r="BF1469" s="6" t="e">
        <f t="shared" si="66"/>
        <v>#NUM!</v>
      </c>
      <c r="BG1469" t="e">
        <f t="shared" si="67"/>
        <v>#NUM!</v>
      </c>
      <c r="BH1469" t="e">
        <f t="shared" si="68"/>
        <v>#NUM!</v>
      </c>
      <c r="BI1469" t="e">
        <f>VLOOKUP(H1469,Sheet2!$A$1:$B$270,2,FALSE)</f>
        <v>#N/A</v>
      </c>
    </row>
    <row r="1470" spans="15:61">
      <c r="O1470" s="57"/>
      <c r="P1470" s="57"/>
      <c r="AP1470" s="57"/>
      <c r="BA1470" s="57"/>
      <c r="BF1470" s="6" t="e">
        <f t="shared" si="66"/>
        <v>#NUM!</v>
      </c>
      <c r="BG1470" t="e">
        <f t="shared" si="67"/>
        <v>#NUM!</v>
      </c>
      <c r="BH1470" t="e">
        <f t="shared" si="68"/>
        <v>#NUM!</v>
      </c>
      <c r="BI1470" t="e">
        <f>VLOOKUP(H1470,Sheet2!$A$1:$B$270,2,FALSE)</f>
        <v>#N/A</v>
      </c>
    </row>
    <row r="1471" spans="15:61">
      <c r="O1471" s="57"/>
      <c r="P1471" s="57"/>
      <c r="AP1471" s="57"/>
      <c r="BA1471" s="57"/>
      <c r="BF1471" s="6" t="e">
        <f t="shared" si="66"/>
        <v>#NUM!</v>
      </c>
      <c r="BG1471" t="e">
        <f t="shared" si="67"/>
        <v>#NUM!</v>
      </c>
      <c r="BH1471" t="e">
        <f t="shared" si="68"/>
        <v>#NUM!</v>
      </c>
      <c r="BI1471" t="e">
        <f>VLOOKUP(H1471,Sheet2!$A$1:$B$270,2,FALSE)</f>
        <v>#N/A</v>
      </c>
    </row>
    <row r="1472" spans="15:61">
      <c r="O1472" s="57"/>
      <c r="P1472" s="57"/>
      <c r="AP1472" s="57"/>
      <c r="BA1472" s="57"/>
      <c r="BF1472" s="6" t="e">
        <f t="shared" si="66"/>
        <v>#NUM!</v>
      </c>
      <c r="BG1472" t="e">
        <f t="shared" si="67"/>
        <v>#NUM!</v>
      </c>
      <c r="BH1472" t="e">
        <f t="shared" si="68"/>
        <v>#NUM!</v>
      </c>
      <c r="BI1472" t="e">
        <f>VLOOKUP(H1472,Sheet2!$A$1:$B$270,2,FALSE)</f>
        <v>#N/A</v>
      </c>
    </row>
    <row r="1473" spans="15:61">
      <c r="O1473" s="57"/>
      <c r="P1473" s="57"/>
      <c r="AP1473" s="57"/>
      <c r="BA1473" s="57"/>
      <c r="BF1473" s="6" t="e">
        <f t="shared" si="66"/>
        <v>#NUM!</v>
      </c>
      <c r="BG1473" t="e">
        <f t="shared" si="67"/>
        <v>#NUM!</v>
      </c>
      <c r="BH1473" t="e">
        <f t="shared" si="68"/>
        <v>#NUM!</v>
      </c>
      <c r="BI1473" t="e">
        <f>VLOOKUP(H1473,Sheet2!$A$1:$B$270,2,FALSE)</f>
        <v>#N/A</v>
      </c>
    </row>
    <row r="1474" spans="15:61">
      <c r="O1474" s="57"/>
      <c r="P1474" s="57"/>
      <c r="AP1474" s="57"/>
      <c r="BA1474" s="57"/>
      <c r="BF1474" s="6" t="e">
        <f t="shared" si="66"/>
        <v>#NUM!</v>
      </c>
      <c r="BG1474" t="e">
        <f t="shared" si="67"/>
        <v>#NUM!</v>
      </c>
      <c r="BH1474" t="e">
        <f t="shared" si="68"/>
        <v>#NUM!</v>
      </c>
      <c r="BI1474" t="e">
        <f>VLOOKUP(H1474,Sheet2!$A$1:$B$270,2,FALSE)</f>
        <v>#N/A</v>
      </c>
    </row>
    <row r="1475" spans="15:61">
      <c r="O1475" s="57"/>
      <c r="P1475" s="57"/>
      <c r="AO1475" s="57"/>
      <c r="AP1475" s="57"/>
      <c r="BA1475" s="57"/>
      <c r="BF1475" s="6" t="e">
        <f t="shared" ref="BF1475:BF1538" si="69">DATE(BC1475,BD1475,BE1475)</f>
        <v>#NUM!</v>
      </c>
      <c r="BG1475" t="e">
        <f t="shared" ref="BG1475:BG1538" si="70">BF1475-BA1475</f>
        <v>#NUM!</v>
      </c>
      <c r="BH1475" t="e">
        <f t="shared" ref="BH1475:BH1538" si="71">IF(BG1475=1,"COMPLY",IF(BG1475&lt;1,"COMPLY","NOT COMPLY"))</f>
        <v>#NUM!</v>
      </c>
      <c r="BI1475" t="e">
        <f>VLOOKUP(H1475,Sheet2!$A$1:$B$270,2,FALSE)</f>
        <v>#N/A</v>
      </c>
    </row>
    <row r="1476" spans="15:61">
      <c r="O1476" s="57"/>
      <c r="P1476" s="57"/>
      <c r="AP1476" s="57"/>
      <c r="BA1476" s="57"/>
      <c r="BF1476" s="6" t="e">
        <f t="shared" si="69"/>
        <v>#NUM!</v>
      </c>
      <c r="BG1476" t="e">
        <f t="shared" si="70"/>
        <v>#NUM!</v>
      </c>
      <c r="BH1476" t="e">
        <f t="shared" si="71"/>
        <v>#NUM!</v>
      </c>
      <c r="BI1476" t="e">
        <f>VLOOKUP(H1476,Sheet2!$A$1:$B$270,2,FALSE)</f>
        <v>#N/A</v>
      </c>
    </row>
    <row r="1477" spans="15:61">
      <c r="O1477" s="57"/>
      <c r="P1477" s="57"/>
      <c r="AP1477" s="57"/>
      <c r="BA1477" s="57"/>
      <c r="BF1477" s="6" t="e">
        <f t="shared" si="69"/>
        <v>#NUM!</v>
      </c>
      <c r="BG1477" t="e">
        <f t="shared" si="70"/>
        <v>#NUM!</v>
      </c>
      <c r="BH1477" t="e">
        <f t="shared" si="71"/>
        <v>#NUM!</v>
      </c>
      <c r="BI1477" t="e">
        <f>VLOOKUP(H1477,Sheet2!$A$1:$B$270,2,FALSE)</f>
        <v>#N/A</v>
      </c>
    </row>
    <row r="1478" spans="15:61">
      <c r="O1478" s="57"/>
      <c r="P1478" s="57"/>
      <c r="AP1478" s="57"/>
      <c r="BA1478" s="57"/>
      <c r="BF1478" s="6" t="e">
        <f t="shared" si="69"/>
        <v>#NUM!</v>
      </c>
      <c r="BG1478" t="e">
        <f t="shared" si="70"/>
        <v>#NUM!</v>
      </c>
      <c r="BH1478" t="e">
        <f t="shared" si="71"/>
        <v>#NUM!</v>
      </c>
      <c r="BI1478" t="e">
        <f>VLOOKUP(H1478,Sheet2!$A$1:$B$270,2,FALSE)</f>
        <v>#N/A</v>
      </c>
    </row>
    <row r="1479" spans="15:61">
      <c r="O1479" s="57"/>
      <c r="P1479" s="57"/>
      <c r="BF1479" s="6" t="e">
        <f t="shared" si="69"/>
        <v>#NUM!</v>
      </c>
      <c r="BG1479" t="e">
        <f t="shared" si="70"/>
        <v>#NUM!</v>
      </c>
      <c r="BH1479" t="e">
        <f t="shared" si="71"/>
        <v>#NUM!</v>
      </c>
      <c r="BI1479" t="e">
        <f>VLOOKUP(H1479,Sheet2!$A$1:$B$270,2,FALSE)</f>
        <v>#N/A</v>
      </c>
    </row>
    <row r="1480" spans="15:61">
      <c r="O1480" s="57"/>
      <c r="P1480" s="57"/>
      <c r="BA1480" s="57"/>
      <c r="BF1480" s="6" t="e">
        <f t="shared" si="69"/>
        <v>#NUM!</v>
      </c>
      <c r="BG1480" t="e">
        <f t="shared" si="70"/>
        <v>#NUM!</v>
      </c>
      <c r="BH1480" t="e">
        <f t="shared" si="71"/>
        <v>#NUM!</v>
      </c>
      <c r="BI1480" t="e">
        <f>VLOOKUP(H1480,Sheet2!$A$1:$B$270,2,FALSE)</f>
        <v>#N/A</v>
      </c>
    </row>
    <row r="1481" spans="15:61">
      <c r="O1481" s="57"/>
      <c r="P1481" s="57"/>
      <c r="AP1481" s="57"/>
      <c r="BA1481" s="57"/>
      <c r="BF1481" s="6" t="e">
        <f t="shared" si="69"/>
        <v>#NUM!</v>
      </c>
      <c r="BG1481" t="e">
        <f t="shared" si="70"/>
        <v>#NUM!</v>
      </c>
      <c r="BH1481" t="e">
        <f t="shared" si="71"/>
        <v>#NUM!</v>
      </c>
      <c r="BI1481" t="e">
        <f>VLOOKUP(H1481,Sheet2!$A$1:$B$270,2,FALSE)</f>
        <v>#N/A</v>
      </c>
    </row>
    <row r="1482" spans="15:61">
      <c r="O1482" s="57"/>
      <c r="P1482" s="57"/>
      <c r="BA1482" s="57"/>
      <c r="BF1482" s="6" t="e">
        <f t="shared" si="69"/>
        <v>#NUM!</v>
      </c>
      <c r="BG1482" t="e">
        <f t="shared" si="70"/>
        <v>#NUM!</v>
      </c>
      <c r="BH1482" t="e">
        <f t="shared" si="71"/>
        <v>#NUM!</v>
      </c>
      <c r="BI1482" t="e">
        <f>VLOOKUP(H1482,Sheet2!$A$1:$B$270,2,FALSE)</f>
        <v>#N/A</v>
      </c>
    </row>
    <row r="1483" spans="15:61">
      <c r="O1483" s="57"/>
      <c r="P1483" s="57"/>
      <c r="AP1483" s="57"/>
      <c r="BA1483" s="57"/>
      <c r="BF1483" s="6" t="e">
        <f t="shared" si="69"/>
        <v>#NUM!</v>
      </c>
      <c r="BG1483" t="e">
        <f t="shared" si="70"/>
        <v>#NUM!</v>
      </c>
      <c r="BH1483" t="e">
        <f t="shared" si="71"/>
        <v>#NUM!</v>
      </c>
      <c r="BI1483" t="e">
        <f>VLOOKUP(H1483,Sheet2!$A$1:$B$270,2,FALSE)</f>
        <v>#N/A</v>
      </c>
    </row>
    <row r="1484" spans="15:61">
      <c r="O1484" s="57"/>
      <c r="P1484" s="57"/>
      <c r="AP1484" s="57"/>
      <c r="BA1484" s="57"/>
      <c r="BF1484" s="6" t="e">
        <f t="shared" si="69"/>
        <v>#NUM!</v>
      </c>
      <c r="BG1484" t="e">
        <f t="shared" si="70"/>
        <v>#NUM!</v>
      </c>
      <c r="BH1484" t="e">
        <f t="shared" si="71"/>
        <v>#NUM!</v>
      </c>
      <c r="BI1484" t="e">
        <f>VLOOKUP(H1484,Sheet2!$A$1:$B$270,2,FALSE)</f>
        <v>#N/A</v>
      </c>
    </row>
    <row r="1485" spans="15:61">
      <c r="O1485" s="57"/>
      <c r="P1485" s="57"/>
      <c r="AO1485" s="57"/>
      <c r="AP1485" s="57"/>
      <c r="BA1485" s="57"/>
      <c r="BF1485" s="6" t="e">
        <f t="shared" si="69"/>
        <v>#NUM!</v>
      </c>
      <c r="BG1485" t="e">
        <f t="shared" si="70"/>
        <v>#NUM!</v>
      </c>
      <c r="BH1485" t="e">
        <f t="shared" si="71"/>
        <v>#NUM!</v>
      </c>
      <c r="BI1485" t="e">
        <f>VLOOKUP(H1485,Sheet2!$A$1:$B$270,2,FALSE)</f>
        <v>#N/A</v>
      </c>
    </row>
    <row r="1486" spans="15:61">
      <c r="O1486" s="57"/>
      <c r="P1486" s="57"/>
      <c r="AP1486" s="57"/>
      <c r="BA1486" s="57"/>
      <c r="BF1486" s="6" t="e">
        <f t="shared" si="69"/>
        <v>#NUM!</v>
      </c>
      <c r="BG1486" t="e">
        <f t="shared" si="70"/>
        <v>#NUM!</v>
      </c>
      <c r="BH1486" t="e">
        <f t="shared" si="71"/>
        <v>#NUM!</v>
      </c>
      <c r="BI1486" t="e">
        <f>VLOOKUP(H1486,Sheet2!$A$1:$B$270,2,FALSE)</f>
        <v>#N/A</v>
      </c>
    </row>
    <row r="1487" spans="15:61">
      <c r="O1487" s="57"/>
      <c r="P1487" s="57"/>
      <c r="AO1487" s="57"/>
      <c r="BA1487" s="57"/>
      <c r="BF1487" s="6" t="e">
        <f t="shared" si="69"/>
        <v>#NUM!</v>
      </c>
      <c r="BG1487" t="e">
        <f t="shared" si="70"/>
        <v>#NUM!</v>
      </c>
      <c r="BH1487" t="e">
        <f t="shared" si="71"/>
        <v>#NUM!</v>
      </c>
      <c r="BI1487" t="e">
        <f>VLOOKUP(H1487,Sheet2!$A$1:$B$270,2,FALSE)</f>
        <v>#N/A</v>
      </c>
    </row>
    <row r="1488" spans="15:61">
      <c r="O1488" s="57"/>
      <c r="P1488" s="57"/>
      <c r="AO1488" s="57"/>
      <c r="BA1488" s="57"/>
      <c r="BF1488" s="6" t="e">
        <f t="shared" si="69"/>
        <v>#NUM!</v>
      </c>
      <c r="BG1488" t="e">
        <f t="shared" si="70"/>
        <v>#NUM!</v>
      </c>
      <c r="BH1488" t="e">
        <f t="shared" si="71"/>
        <v>#NUM!</v>
      </c>
      <c r="BI1488" t="e">
        <f>VLOOKUP(H1488,Sheet2!$A$1:$B$270,2,FALSE)</f>
        <v>#N/A</v>
      </c>
    </row>
    <row r="1489" spans="15:61">
      <c r="O1489" s="57"/>
      <c r="P1489" s="57"/>
      <c r="BA1489" s="57"/>
      <c r="BF1489" s="6" t="e">
        <f t="shared" si="69"/>
        <v>#NUM!</v>
      </c>
      <c r="BG1489" t="e">
        <f t="shared" si="70"/>
        <v>#NUM!</v>
      </c>
      <c r="BH1489" t="e">
        <f t="shared" si="71"/>
        <v>#NUM!</v>
      </c>
      <c r="BI1489" t="e">
        <f>VLOOKUP(H1489,Sheet2!$A$1:$B$270,2,FALSE)</f>
        <v>#N/A</v>
      </c>
    </row>
    <row r="1490" spans="15:61">
      <c r="O1490" s="57"/>
      <c r="P1490" s="57"/>
      <c r="AP1490" s="57"/>
      <c r="BA1490" s="57"/>
      <c r="BF1490" s="6" t="e">
        <f t="shared" si="69"/>
        <v>#NUM!</v>
      </c>
      <c r="BG1490" t="e">
        <f t="shared" si="70"/>
        <v>#NUM!</v>
      </c>
      <c r="BH1490" t="e">
        <f t="shared" si="71"/>
        <v>#NUM!</v>
      </c>
      <c r="BI1490" t="e">
        <f>VLOOKUP(H1490,Sheet2!$A$1:$B$270,2,FALSE)</f>
        <v>#N/A</v>
      </c>
    </row>
    <row r="1491" spans="15:61">
      <c r="O1491" s="57"/>
      <c r="P1491" s="57"/>
      <c r="BA1491" s="57"/>
      <c r="BF1491" s="6" t="e">
        <f t="shared" si="69"/>
        <v>#NUM!</v>
      </c>
      <c r="BG1491" t="e">
        <f t="shared" si="70"/>
        <v>#NUM!</v>
      </c>
      <c r="BH1491" t="e">
        <f t="shared" si="71"/>
        <v>#NUM!</v>
      </c>
      <c r="BI1491" t="e">
        <f>VLOOKUP(H1491,Sheet2!$A$1:$B$270,2,FALSE)</f>
        <v>#N/A</v>
      </c>
    </row>
    <row r="1492" spans="15:61">
      <c r="O1492" s="57"/>
      <c r="P1492" s="57"/>
      <c r="AP1492" s="57"/>
      <c r="BA1492" s="57"/>
      <c r="BF1492" s="6" t="e">
        <f t="shared" si="69"/>
        <v>#NUM!</v>
      </c>
      <c r="BG1492" t="e">
        <f t="shared" si="70"/>
        <v>#NUM!</v>
      </c>
      <c r="BH1492" t="e">
        <f t="shared" si="71"/>
        <v>#NUM!</v>
      </c>
      <c r="BI1492" t="e">
        <f>VLOOKUP(H1492,Sheet2!$A$1:$B$270,2,FALSE)</f>
        <v>#N/A</v>
      </c>
    </row>
    <row r="1493" spans="15:61">
      <c r="O1493" s="57"/>
      <c r="P1493" s="57"/>
      <c r="AO1493" s="57"/>
      <c r="BA1493" s="57"/>
      <c r="BF1493" s="6" t="e">
        <f t="shared" si="69"/>
        <v>#NUM!</v>
      </c>
      <c r="BG1493" t="e">
        <f t="shared" si="70"/>
        <v>#NUM!</v>
      </c>
      <c r="BH1493" t="e">
        <f t="shared" si="71"/>
        <v>#NUM!</v>
      </c>
      <c r="BI1493" t="e">
        <f>VLOOKUP(H1493,Sheet2!$A$1:$B$270,2,FALSE)</f>
        <v>#N/A</v>
      </c>
    </row>
    <row r="1494" spans="15:61">
      <c r="O1494" s="57"/>
      <c r="P1494" s="57"/>
      <c r="BA1494" s="57"/>
      <c r="BF1494" s="6" t="e">
        <f t="shared" si="69"/>
        <v>#NUM!</v>
      </c>
      <c r="BG1494" t="e">
        <f t="shared" si="70"/>
        <v>#NUM!</v>
      </c>
      <c r="BH1494" t="e">
        <f t="shared" si="71"/>
        <v>#NUM!</v>
      </c>
      <c r="BI1494" t="e">
        <f>VLOOKUP(H1494,Sheet2!$A$1:$B$270,2,FALSE)</f>
        <v>#N/A</v>
      </c>
    </row>
    <row r="1495" spans="15:61">
      <c r="O1495" s="57"/>
      <c r="P1495" s="57"/>
      <c r="AP1495" s="57"/>
      <c r="BA1495" s="57"/>
      <c r="BF1495" s="6" t="e">
        <f t="shared" si="69"/>
        <v>#NUM!</v>
      </c>
      <c r="BG1495" t="e">
        <f t="shared" si="70"/>
        <v>#NUM!</v>
      </c>
      <c r="BH1495" t="e">
        <f t="shared" si="71"/>
        <v>#NUM!</v>
      </c>
      <c r="BI1495" t="e">
        <f>VLOOKUP(H1495,Sheet2!$A$1:$B$270,2,FALSE)</f>
        <v>#N/A</v>
      </c>
    </row>
    <row r="1496" spans="15:61">
      <c r="O1496" s="57"/>
      <c r="P1496" s="57"/>
      <c r="AO1496" s="57"/>
      <c r="BA1496" s="57"/>
      <c r="BF1496" s="6" t="e">
        <f t="shared" si="69"/>
        <v>#NUM!</v>
      </c>
      <c r="BG1496" t="e">
        <f t="shared" si="70"/>
        <v>#NUM!</v>
      </c>
      <c r="BH1496" t="e">
        <f t="shared" si="71"/>
        <v>#NUM!</v>
      </c>
      <c r="BI1496" t="e">
        <f>VLOOKUP(H1496,Sheet2!$A$1:$B$270,2,FALSE)</f>
        <v>#N/A</v>
      </c>
    </row>
    <row r="1497" spans="15:61">
      <c r="O1497" s="57"/>
      <c r="P1497" s="57"/>
      <c r="AP1497" s="57"/>
      <c r="BA1497" s="57"/>
      <c r="BF1497" s="6" t="e">
        <f t="shared" si="69"/>
        <v>#NUM!</v>
      </c>
      <c r="BG1497" t="e">
        <f t="shared" si="70"/>
        <v>#NUM!</v>
      </c>
      <c r="BH1497" t="e">
        <f t="shared" si="71"/>
        <v>#NUM!</v>
      </c>
      <c r="BI1497" t="e">
        <f>VLOOKUP(H1497,Sheet2!$A$1:$B$270,2,FALSE)</f>
        <v>#N/A</v>
      </c>
    </row>
    <row r="1498" spans="15:61">
      <c r="O1498" s="57"/>
      <c r="P1498" s="57"/>
      <c r="AP1498" s="57"/>
      <c r="BA1498" s="57"/>
      <c r="BF1498" s="6" t="e">
        <f t="shared" si="69"/>
        <v>#NUM!</v>
      </c>
      <c r="BG1498" t="e">
        <f t="shared" si="70"/>
        <v>#NUM!</v>
      </c>
      <c r="BH1498" t="e">
        <f t="shared" si="71"/>
        <v>#NUM!</v>
      </c>
      <c r="BI1498" t="e">
        <f>VLOOKUP(H1498,Sheet2!$A$1:$B$270,2,FALSE)</f>
        <v>#N/A</v>
      </c>
    </row>
    <row r="1499" spans="15:61">
      <c r="O1499" s="57"/>
      <c r="P1499" s="57"/>
      <c r="AO1499" s="57"/>
      <c r="AP1499" s="57"/>
      <c r="BA1499" s="57"/>
      <c r="BF1499" s="6" t="e">
        <f t="shared" si="69"/>
        <v>#NUM!</v>
      </c>
      <c r="BG1499" t="e">
        <f t="shared" si="70"/>
        <v>#NUM!</v>
      </c>
      <c r="BH1499" t="e">
        <f t="shared" si="71"/>
        <v>#NUM!</v>
      </c>
      <c r="BI1499" t="e">
        <f>VLOOKUP(H1499,Sheet2!$A$1:$B$270,2,FALSE)</f>
        <v>#N/A</v>
      </c>
    </row>
    <row r="1500" spans="15:61">
      <c r="O1500" s="57"/>
      <c r="P1500" s="57"/>
      <c r="AP1500" s="57"/>
      <c r="BA1500" s="57"/>
      <c r="BF1500" s="6" t="e">
        <f t="shared" si="69"/>
        <v>#NUM!</v>
      </c>
      <c r="BG1500" t="e">
        <f t="shared" si="70"/>
        <v>#NUM!</v>
      </c>
      <c r="BH1500" t="e">
        <f t="shared" si="71"/>
        <v>#NUM!</v>
      </c>
      <c r="BI1500" t="e">
        <f>VLOOKUP(H1500,Sheet2!$A$1:$B$270,2,FALSE)</f>
        <v>#N/A</v>
      </c>
    </row>
    <row r="1501" spans="15:61">
      <c r="O1501" s="57"/>
      <c r="P1501" s="57"/>
      <c r="AO1501" s="57"/>
      <c r="AP1501" s="57"/>
      <c r="BA1501" s="57"/>
      <c r="BF1501" s="6" t="e">
        <f t="shared" si="69"/>
        <v>#NUM!</v>
      </c>
      <c r="BG1501" t="e">
        <f t="shared" si="70"/>
        <v>#NUM!</v>
      </c>
      <c r="BH1501" t="e">
        <f t="shared" si="71"/>
        <v>#NUM!</v>
      </c>
      <c r="BI1501" t="e">
        <f>VLOOKUP(H1501,Sheet2!$A$1:$B$270,2,FALSE)</f>
        <v>#N/A</v>
      </c>
    </row>
    <row r="1502" spans="15:61">
      <c r="O1502" s="57"/>
      <c r="P1502" s="57"/>
      <c r="BF1502" s="6" t="e">
        <f t="shared" si="69"/>
        <v>#NUM!</v>
      </c>
      <c r="BG1502" t="e">
        <f t="shared" si="70"/>
        <v>#NUM!</v>
      </c>
      <c r="BH1502" t="e">
        <f t="shared" si="71"/>
        <v>#NUM!</v>
      </c>
      <c r="BI1502" t="e">
        <f>VLOOKUP(H1502,Sheet2!$A$1:$B$270,2,FALSE)</f>
        <v>#N/A</v>
      </c>
    </row>
    <row r="1503" spans="15:61">
      <c r="O1503" s="57"/>
      <c r="P1503" s="57"/>
      <c r="AO1503" s="57"/>
      <c r="AP1503" s="57"/>
      <c r="BA1503" s="57"/>
      <c r="BF1503" s="6" t="e">
        <f t="shared" si="69"/>
        <v>#NUM!</v>
      </c>
      <c r="BG1503" t="e">
        <f t="shared" si="70"/>
        <v>#NUM!</v>
      </c>
      <c r="BH1503" t="e">
        <f t="shared" si="71"/>
        <v>#NUM!</v>
      </c>
      <c r="BI1503" t="e">
        <f>VLOOKUP(H1503,Sheet2!$A$1:$B$270,2,FALSE)</f>
        <v>#N/A</v>
      </c>
    </row>
    <row r="1504" spans="15:61">
      <c r="O1504" s="57"/>
      <c r="P1504" s="57"/>
      <c r="AP1504" s="57"/>
      <c r="BA1504" s="57"/>
      <c r="BF1504" s="6" t="e">
        <f t="shared" si="69"/>
        <v>#NUM!</v>
      </c>
      <c r="BG1504" t="e">
        <f t="shared" si="70"/>
        <v>#NUM!</v>
      </c>
      <c r="BH1504" t="e">
        <f t="shared" si="71"/>
        <v>#NUM!</v>
      </c>
      <c r="BI1504" t="e">
        <f>VLOOKUP(H1504,Sheet2!$A$1:$B$270,2,FALSE)</f>
        <v>#N/A</v>
      </c>
    </row>
    <row r="1505" spans="15:61">
      <c r="O1505" s="57"/>
      <c r="P1505" s="57"/>
      <c r="AP1505" s="57"/>
      <c r="BA1505" s="57"/>
      <c r="BF1505" s="6" t="e">
        <f t="shared" si="69"/>
        <v>#NUM!</v>
      </c>
      <c r="BG1505" t="e">
        <f t="shared" si="70"/>
        <v>#NUM!</v>
      </c>
      <c r="BH1505" t="e">
        <f t="shared" si="71"/>
        <v>#NUM!</v>
      </c>
      <c r="BI1505" t="e">
        <f>VLOOKUP(H1505,Sheet2!$A$1:$B$270,2,FALSE)</f>
        <v>#N/A</v>
      </c>
    </row>
    <row r="1506" spans="15:61">
      <c r="O1506" s="57"/>
      <c r="P1506" s="57"/>
      <c r="AO1506" s="57"/>
      <c r="AP1506" s="57"/>
      <c r="BA1506" s="57"/>
      <c r="BF1506" s="6" t="e">
        <f t="shared" si="69"/>
        <v>#NUM!</v>
      </c>
      <c r="BG1506" t="e">
        <f t="shared" si="70"/>
        <v>#NUM!</v>
      </c>
      <c r="BH1506" t="e">
        <f t="shared" si="71"/>
        <v>#NUM!</v>
      </c>
      <c r="BI1506" t="e">
        <f>VLOOKUP(H1506,Sheet2!$A$1:$B$270,2,FALSE)</f>
        <v>#N/A</v>
      </c>
    </row>
    <row r="1507" spans="15:61">
      <c r="O1507" s="57"/>
      <c r="P1507" s="57"/>
      <c r="AP1507" s="57"/>
      <c r="BA1507" s="57"/>
      <c r="BF1507" s="6" t="e">
        <f t="shared" si="69"/>
        <v>#NUM!</v>
      </c>
      <c r="BG1507" t="e">
        <f t="shared" si="70"/>
        <v>#NUM!</v>
      </c>
      <c r="BH1507" t="e">
        <f t="shared" si="71"/>
        <v>#NUM!</v>
      </c>
      <c r="BI1507" t="e">
        <f>VLOOKUP(H1507,Sheet2!$A$1:$B$270,2,FALSE)</f>
        <v>#N/A</v>
      </c>
    </row>
    <row r="1508" spans="15:61">
      <c r="O1508" s="57"/>
      <c r="P1508" s="57"/>
      <c r="AP1508" s="57"/>
      <c r="BA1508" s="57"/>
      <c r="BF1508" s="6" t="e">
        <f t="shared" si="69"/>
        <v>#NUM!</v>
      </c>
      <c r="BG1508" t="e">
        <f t="shared" si="70"/>
        <v>#NUM!</v>
      </c>
      <c r="BH1508" t="e">
        <f t="shared" si="71"/>
        <v>#NUM!</v>
      </c>
      <c r="BI1508" t="e">
        <f>VLOOKUP(H1508,Sheet2!$A$1:$B$270,2,FALSE)</f>
        <v>#N/A</v>
      </c>
    </row>
    <row r="1509" spans="15:61">
      <c r="O1509" s="57"/>
      <c r="P1509" s="57"/>
      <c r="AO1509" s="57"/>
      <c r="AP1509" s="57"/>
      <c r="BA1509" s="57"/>
      <c r="BF1509" s="6" t="e">
        <f t="shared" si="69"/>
        <v>#NUM!</v>
      </c>
      <c r="BG1509" t="e">
        <f t="shared" si="70"/>
        <v>#NUM!</v>
      </c>
      <c r="BH1509" t="e">
        <f t="shared" si="71"/>
        <v>#NUM!</v>
      </c>
      <c r="BI1509" t="e">
        <f>VLOOKUP(H1509,Sheet2!$A$1:$B$270,2,FALSE)</f>
        <v>#N/A</v>
      </c>
    </row>
    <row r="1510" spans="15:61">
      <c r="O1510" s="57"/>
      <c r="P1510" s="57"/>
      <c r="AP1510" s="57"/>
      <c r="BA1510" s="57"/>
      <c r="BF1510" s="6" t="e">
        <f t="shared" si="69"/>
        <v>#NUM!</v>
      </c>
      <c r="BG1510" t="e">
        <f t="shared" si="70"/>
        <v>#NUM!</v>
      </c>
      <c r="BH1510" t="e">
        <f t="shared" si="71"/>
        <v>#NUM!</v>
      </c>
      <c r="BI1510" t="e">
        <f>VLOOKUP(H1510,Sheet2!$A$1:$B$270,2,FALSE)</f>
        <v>#N/A</v>
      </c>
    </row>
    <row r="1511" spans="15:61">
      <c r="O1511" s="57"/>
      <c r="P1511" s="57"/>
      <c r="AP1511" s="57"/>
      <c r="BA1511" s="57"/>
      <c r="BF1511" s="6" t="e">
        <f t="shared" si="69"/>
        <v>#NUM!</v>
      </c>
      <c r="BG1511" t="e">
        <f t="shared" si="70"/>
        <v>#NUM!</v>
      </c>
      <c r="BH1511" t="e">
        <f t="shared" si="71"/>
        <v>#NUM!</v>
      </c>
      <c r="BI1511" t="e">
        <f>VLOOKUP(H1511,Sheet2!$A$1:$B$270,2,FALSE)</f>
        <v>#N/A</v>
      </c>
    </row>
    <row r="1512" spans="15:61">
      <c r="O1512" s="57"/>
      <c r="P1512" s="57"/>
      <c r="AO1512" s="57"/>
      <c r="AP1512" s="57"/>
      <c r="BA1512" s="57"/>
      <c r="BF1512" s="6" t="e">
        <f t="shared" si="69"/>
        <v>#NUM!</v>
      </c>
      <c r="BG1512" t="e">
        <f t="shared" si="70"/>
        <v>#NUM!</v>
      </c>
      <c r="BH1512" t="e">
        <f t="shared" si="71"/>
        <v>#NUM!</v>
      </c>
      <c r="BI1512" t="e">
        <f>VLOOKUP(H1512,Sheet2!$A$1:$B$270,2,FALSE)</f>
        <v>#N/A</v>
      </c>
    </row>
    <row r="1513" spans="15:61">
      <c r="O1513" s="57"/>
      <c r="P1513" s="57"/>
      <c r="BA1513" s="57"/>
      <c r="BF1513" s="6" t="e">
        <f t="shared" si="69"/>
        <v>#NUM!</v>
      </c>
      <c r="BG1513" t="e">
        <f t="shared" si="70"/>
        <v>#NUM!</v>
      </c>
      <c r="BH1513" t="e">
        <f t="shared" si="71"/>
        <v>#NUM!</v>
      </c>
      <c r="BI1513" t="e">
        <f>VLOOKUP(H1513,Sheet2!$A$1:$B$270,2,FALSE)</f>
        <v>#N/A</v>
      </c>
    </row>
    <row r="1514" spans="15:61">
      <c r="O1514" s="57"/>
      <c r="P1514" s="57"/>
      <c r="AP1514" s="57"/>
      <c r="BA1514" s="57"/>
      <c r="BF1514" s="6" t="e">
        <f t="shared" si="69"/>
        <v>#NUM!</v>
      </c>
      <c r="BG1514" t="e">
        <f t="shared" si="70"/>
        <v>#NUM!</v>
      </c>
      <c r="BH1514" t="e">
        <f t="shared" si="71"/>
        <v>#NUM!</v>
      </c>
      <c r="BI1514" t="e">
        <f>VLOOKUP(H1514,Sheet2!$A$1:$B$270,2,FALSE)</f>
        <v>#N/A</v>
      </c>
    </row>
    <row r="1515" spans="15:61">
      <c r="O1515" s="57"/>
      <c r="P1515" s="57"/>
      <c r="AO1515" s="57"/>
      <c r="AP1515" s="57"/>
      <c r="BA1515" s="57"/>
      <c r="BF1515" s="6" t="e">
        <f t="shared" si="69"/>
        <v>#NUM!</v>
      </c>
      <c r="BG1515" t="e">
        <f t="shared" si="70"/>
        <v>#NUM!</v>
      </c>
      <c r="BH1515" t="e">
        <f t="shared" si="71"/>
        <v>#NUM!</v>
      </c>
      <c r="BI1515" t="e">
        <f>VLOOKUP(H1515,Sheet2!$A$1:$B$270,2,FALSE)</f>
        <v>#N/A</v>
      </c>
    </row>
    <row r="1516" spans="15:61">
      <c r="O1516" s="57"/>
      <c r="P1516" s="57"/>
      <c r="AO1516" s="57"/>
      <c r="AP1516" s="57"/>
      <c r="BA1516" s="57"/>
      <c r="BF1516" s="6" t="e">
        <f t="shared" si="69"/>
        <v>#NUM!</v>
      </c>
      <c r="BG1516" t="e">
        <f t="shared" si="70"/>
        <v>#NUM!</v>
      </c>
      <c r="BH1516" t="e">
        <f t="shared" si="71"/>
        <v>#NUM!</v>
      </c>
      <c r="BI1516" t="e">
        <f>VLOOKUP(H1516,Sheet2!$A$1:$B$270,2,FALSE)</f>
        <v>#N/A</v>
      </c>
    </row>
    <row r="1517" spans="15:61">
      <c r="O1517" s="57"/>
      <c r="P1517" s="57"/>
      <c r="BF1517" s="6" t="e">
        <f t="shared" si="69"/>
        <v>#NUM!</v>
      </c>
      <c r="BG1517" t="e">
        <f t="shared" si="70"/>
        <v>#NUM!</v>
      </c>
      <c r="BH1517" t="e">
        <f t="shared" si="71"/>
        <v>#NUM!</v>
      </c>
      <c r="BI1517" t="e">
        <f>VLOOKUP(H1517,Sheet2!$A$1:$B$270,2,FALSE)</f>
        <v>#N/A</v>
      </c>
    </row>
    <row r="1518" spans="15:61">
      <c r="O1518" s="57"/>
      <c r="P1518" s="57"/>
      <c r="AP1518" s="57"/>
      <c r="BA1518" s="57"/>
      <c r="BF1518" s="6" t="e">
        <f t="shared" si="69"/>
        <v>#NUM!</v>
      </c>
      <c r="BG1518" t="e">
        <f t="shared" si="70"/>
        <v>#NUM!</v>
      </c>
      <c r="BH1518" t="e">
        <f t="shared" si="71"/>
        <v>#NUM!</v>
      </c>
      <c r="BI1518" t="e">
        <f>VLOOKUP(H1518,Sheet2!$A$1:$B$270,2,FALSE)</f>
        <v>#N/A</v>
      </c>
    </row>
    <row r="1519" spans="15:61">
      <c r="O1519" s="57"/>
      <c r="P1519" s="57"/>
      <c r="AP1519" s="57"/>
      <c r="BA1519" s="57"/>
      <c r="BF1519" s="6" t="e">
        <f t="shared" si="69"/>
        <v>#NUM!</v>
      </c>
      <c r="BG1519" t="e">
        <f t="shared" si="70"/>
        <v>#NUM!</v>
      </c>
      <c r="BH1519" t="e">
        <f t="shared" si="71"/>
        <v>#NUM!</v>
      </c>
      <c r="BI1519" t="e">
        <f>VLOOKUP(H1519,Sheet2!$A$1:$B$270,2,FALSE)</f>
        <v>#N/A</v>
      </c>
    </row>
    <row r="1520" spans="15:61">
      <c r="O1520" s="57"/>
      <c r="P1520" s="57"/>
      <c r="AO1520" s="57"/>
      <c r="AP1520" s="57"/>
      <c r="BA1520" s="57"/>
      <c r="BF1520" s="6" t="e">
        <f t="shared" si="69"/>
        <v>#NUM!</v>
      </c>
      <c r="BG1520" t="e">
        <f t="shared" si="70"/>
        <v>#NUM!</v>
      </c>
      <c r="BH1520" t="e">
        <f t="shared" si="71"/>
        <v>#NUM!</v>
      </c>
      <c r="BI1520" t="e">
        <f>VLOOKUP(H1520,Sheet2!$A$1:$B$270,2,FALSE)</f>
        <v>#N/A</v>
      </c>
    </row>
    <row r="1521" spans="15:61">
      <c r="O1521" s="57"/>
      <c r="P1521" s="57"/>
      <c r="AP1521" s="57"/>
      <c r="BA1521" s="57"/>
      <c r="BF1521" s="6" t="e">
        <f t="shared" si="69"/>
        <v>#NUM!</v>
      </c>
      <c r="BG1521" t="e">
        <f t="shared" si="70"/>
        <v>#NUM!</v>
      </c>
      <c r="BH1521" t="e">
        <f t="shared" si="71"/>
        <v>#NUM!</v>
      </c>
      <c r="BI1521" t="e">
        <f>VLOOKUP(H1521,Sheet2!$A$1:$B$270,2,FALSE)</f>
        <v>#N/A</v>
      </c>
    </row>
    <row r="1522" spans="15:61">
      <c r="O1522" s="57"/>
      <c r="P1522" s="57"/>
      <c r="AP1522" s="57"/>
      <c r="BA1522" s="57"/>
      <c r="BF1522" s="6" t="e">
        <f t="shared" si="69"/>
        <v>#NUM!</v>
      </c>
      <c r="BG1522" t="e">
        <f t="shared" si="70"/>
        <v>#NUM!</v>
      </c>
      <c r="BH1522" t="e">
        <f t="shared" si="71"/>
        <v>#NUM!</v>
      </c>
      <c r="BI1522" t="e">
        <f>VLOOKUP(H1522,Sheet2!$A$1:$B$270,2,FALSE)</f>
        <v>#N/A</v>
      </c>
    </row>
    <row r="1523" spans="15:61">
      <c r="O1523" s="57"/>
      <c r="P1523" s="57"/>
      <c r="AP1523" s="57"/>
      <c r="BA1523" s="57"/>
      <c r="BF1523" s="6" t="e">
        <f t="shared" si="69"/>
        <v>#NUM!</v>
      </c>
      <c r="BG1523" t="e">
        <f t="shared" si="70"/>
        <v>#NUM!</v>
      </c>
      <c r="BH1523" t="e">
        <f t="shared" si="71"/>
        <v>#NUM!</v>
      </c>
      <c r="BI1523" t="e">
        <f>VLOOKUP(H1523,Sheet2!$A$1:$B$270,2,FALSE)</f>
        <v>#N/A</v>
      </c>
    </row>
    <row r="1524" spans="15:61">
      <c r="O1524" s="57"/>
      <c r="P1524" s="57"/>
      <c r="AO1524" s="57"/>
      <c r="AP1524" s="57"/>
      <c r="BA1524" s="57"/>
      <c r="BF1524" s="6" t="e">
        <f t="shared" si="69"/>
        <v>#NUM!</v>
      </c>
      <c r="BG1524" t="e">
        <f t="shared" si="70"/>
        <v>#NUM!</v>
      </c>
      <c r="BH1524" t="e">
        <f t="shared" si="71"/>
        <v>#NUM!</v>
      </c>
      <c r="BI1524" t="e">
        <f>VLOOKUP(H1524,Sheet2!$A$1:$B$270,2,FALSE)</f>
        <v>#N/A</v>
      </c>
    </row>
    <row r="1525" spans="15:61">
      <c r="O1525" s="57"/>
      <c r="P1525" s="57"/>
      <c r="AP1525" s="57"/>
      <c r="BA1525" s="57"/>
      <c r="BF1525" s="6" t="e">
        <f t="shared" si="69"/>
        <v>#NUM!</v>
      </c>
      <c r="BG1525" t="e">
        <f t="shared" si="70"/>
        <v>#NUM!</v>
      </c>
      <c r="BH1525" t="e">
        <f t="shared" si="71"/>
        <v>#NUM!</v>
      </c>
      <c r="BI1525" t="e">
        <f>VLOOKUP(H1525,Sheet2!$A$1:$B$270,2,FALSE)</f>
        <v>#N/A</v>
      </c>
    </row>
    <row r="1526" spans="15:61">
      <c r="O1526" s="57"/>
      <c r="P1526" s="57"/>
      <c r="AP1526" s="57"/>
      <c r="BA1526" s="57"/>
      <c r="BF1526" s="6" t="e">
        <f t="shared" si="69"/>
        <v>#NUM!</v>
      </c>
      <c r="BG1526" t="e">
        <f t="shared" si="70"/>
        <v>#NUM!</v>
      </c>
      <c r="BH1526" t="e">
        <f t="shared" si="71"/>
        <v>#NUM!</v>
      </c>
      <c r="BI1526" t="e">
        <f>VLOOKUP(H1526,Sheet2!$A$1:$B$270,2,FALSE)</f>
        <v>#N/A</v>
      </c>
    </row>
    <row r="1527" spans="15:61">
      <c r="O1527" s="57"/>
      <c r="P1527" s="57"/>
      <c r="AP1527" s="57"/>
      <c r="BA1527" s="57"/>
      <c r="BF1527" s="6" t="e">
        <f t="shared" si="69"/>
        <v>#NUM!</v>
      </c>
      <c r="BG1527" t="e">
        <f t="shared" si="70"/>
        <v>#NUM!</v>
      </c>
      <c r="BH1527" t="e">
        <f t="shared" si="71"/>
        <v>#NUM!</v>
      </c>
      <c r="BI1527" t="e">
        <f>VLOOKUP(H1527,Sheet2!$A$1:$B$270,2,FALSE)</f>
        <v>#N/A</v>
      </c>
    </row>
    <row r="1528" spans="15:61">
      <c r="O1528" s="57"/>
      <c r="P1528" s="57"/>
      <c r="AP1528" s="57"/>
      <c r="BA1528" s="57"/>
      <c r="BF1528" s="6" t="e">
        <f t="shared" si="69"/>
        <v>#NUM!</v>
      </c>
      <c r="BG1528" t="e">
        <f t="shared" si="70"/>
        <v>#NUM!</v>
      </c>
      <c r="BH1528" t="e">
        <f t="shared" si="71"/>
        <v>#NUM!</v>
      </c>
      <c r="BI1528" t="e">
        <f>VLOOKUP(H1528,Sheet2!$A$1:$B$270,2,FALSE)</f>
        <v>#N/A</v>
      </c>
    </row>
    <row r="1529" spans="15:61">
      <c r="O1529" s="57"/>
      <c r="P1529" s="57"/>
      <c r="AO1529" s="57"/>
      <c r="BA1529" s="57"/>
      <c r="BF1529" s="6" t="e">
        <f t="shared" si="69"/>
        <v>#NUM!</v>
      </c>
      <c r="BG1529" t="e">
        <f t="shared" si="70"/>
        <v>#NUM!</v>
      </c>
      <c r="BH1529" t="e">
        <f t="shared" si="71"/>
        <v>#NUM!</v>
      </c>
      <c r="BI1529" t="e">
        <f>VLOOKUP(H1529,Sheet2!$A$1:$B$270,2,FALSE)</f>
        <v>#N/A</v>
      </c>
    </row>
    <row r="1530" spans="15:61">
      <c r="O1530" s="57"/>
      <c r="P1530" s="57"/>
      <c r="AP1530" s="57"/>
      <c r="BA1530" s="57"/>
      <c r="BF1530" s="6" t="e">
        <f t="shared" si="69"/>
        <v>#NUM!</v>
      </c>
      <c r="BG1530" t="e">
        <f t="shared" si="70"/>
        <v>#NUM!</v>
      </c>
      <c r="BH1530" t="e">
        <f t="shared" si="71"/>
        <v>#NUM!</v>
      </c>
      <c r="BI1530" t="e">
        <f>VLOOKUP(H1530,Sheet2!$A$1:$B$270,2,FALSE)</f>
        <v>#N/A</v>
      </c>
    </row>
    <row r="1531" spans="15:61">
      <c r="O1531" s="57"/>
      <c r="P1531" s="57"/>
      <c r="AO1531" s="57"/>
      <c r="AP1531" s="57"/>
      <c r="BA1531" s="57"/>
      <c r="BF1531" s="6" t="e">
        <f t="shared" si="69"/>
        <v>#NUM!</v>
      </c>
      <c r="BG1531" t="e">
        <f t="shared" si="70"/>
        <v>#NUM!</v>
      </c>
      <c r="BH1531" t="e">
        <f t="shared" si="71"/>
        <v>#NUM!</v>
      </c>
      <c r="BI1531" t="e">
        <f>VLOOKUP(H1531,Sheet2!$A$1:$B$270,2,FALSE)</f>
        <v>#N/A</v>
      </c>
    </row>
    <row r="1532" spans="15:61">
      <c r="O1532" s="57"/>
      <c r="P1532" s="57"/>
      <c r="AO1532" s="57"/>
      <c r="AP1532" s="57"/>
      <c r="BA1532" s="57"/>
      <c r="BF1532" s="6" t="e">
        <f t="shared" si="69"/>
        <v>#NUM!</v>
      </c>
      <c r="BG1532" t="e">
        <f t="shared" si="70"/>
        <v>#NUM!</v>
      </c>
      <c r="BH1532" t="e">
        <f t="shared" si="71"/>
        <v>#NUM!</v>
      </c>
      <c r="BI1532" t="e">
        <f>VLOOKUP(H1532,Sheet2!$A$1:$B$270,2,FALSE)</f>
        <v>#N/A</v>
      </c>
    </row>
    <row r="1533" spans="15:61">
      <c r="O1533" s="57"/>
      <c r="P1533" s="57"/>
      <c r="AO1533" s="57"/>
      <c r="AP1533" s="57"/>
      <c r="BA1533" s="57"/>
      <c r="BF1533" s="6" t="e">
        <f t="shared" si="69"/>
        <v>#NUM!</v>
      </c>
      <c r="BG1533" t="e">
        <f t="shared" si="70"/>
        <v>#NUM!</v>
      </c>
      <c r="BH1533" t="e">
        <f t="shared" si="71"/>
        <v>#NUM!</v>
      </c>
      <c r="BI1533" t="e">
        <f>VLOOKUP(H1533,Sheet2!$A$1:$B$270,2,FALSE)</f>
        <v>#N/A</v>
      </c>
    </row>
    <row r="1534" spans="15:61">
      <c r="O1534" s="57"/>
      <c r="P1534" s="57"/>
      <c r="AP1534" s="57"/>
      <c r="BA1534" s="57"/>
      <c r="BF1534" s="6" t="e">
        <f t="shared" si="69"/>
        <v>#NUM!</v>
      </c>
      <c r="BG1534" t="e">
        <f t="shared" si="70"/>
        <v>#NUM!</v>
      </c>
      <c r="BH1534" t="e">
        <f t="shared" si="71"/>
        <v>#NUM!</v>
      </c>
      <c r="BI1534" t="e">
        <f>VLOOKUP(H1534,Sheet2!$A$1:$B$270,2,FALSE)</f>
        <v>#N/A</v>
      </c>
    </row>
    <row r="1535" spans="15:61">
      <c r="O1535" s="57"/>
      <c r="P1535" s="57"/>
      <c r="AP1535" s="57"/>
      <c r="BA1535" s="57"/>
      <c r="BF1535" s="6" t="e">
        <f t="shared" si="69"/>
        <v>#NUM!</v>
      </c>
      <c r="BG1535" t="e">
        <f t="shared" si="70"/>
        <v>#NUM!</v>
      </c>
      <c r="BH1535" t="e">
        <f t="shared" si="71"/>
        <v>#NUM!</v>
      </c>
      <c r="BI1535" t="e">
        <f>VLOOKUP(H1535,Sheet2!$A$1:$B$270,2,FALSE)</f>
        <v>#N/A</v>
      </c>
    </row>
    <row r="1536" spans="15:61">
      <c r="O1536" s="57"/>
      <c r="P1536" s="57"/>
      <c r="AP1536" s="57"/>
      <c r="BA1536" s="57"/>
      <c r="BF1536" s="6" t="e">
        <f t="shared" si="69"/>
        <v>#NUM!</v>
      </c>
      <c r="BG1536" t="e">
        <f t="shared" si="70"/>
        <v>#NUM!</v>
      </c>
      <c r="BH1536" t="e">
        <f t="shared" si="71"/>
        <v>#NUM!</v>
      </c>
      <c r="BI1536" t="e">
        <f>VLOOKUP(H1536,Sheet2!$A$1:$B$270,2,FALSE)</f>
        <v>#N/A</v>
      </c>
    </row>
    <row r="1537" spans="15:61">
      <c r="O1537" s="57"/>
      <c r="P1537" s="57"/>
      <c r="AO1537" s="57"/>
      <c r="AP1537" s="57"/>
      <c r="BA1537" s="57"/>
      <c r="BF1537" s="6" t="e">
        <f t="shared" si="69"/>
        <v>#NUM!</v>
      </c>
      <c r="BG1537" t="e">
        <f t="shared" si="70"/>
        <v>#NUM!</v>
      </c>
      <c r="BH1537" t="e">
        <f t="shared" si="71"/>
        <v>#NUM!</v>
      </c>
      <c r="BI1537" t="e">
        <f>VLOOKUP(H1537,Sheet2!$A$1:$B$270,2,FALSE)</f>
        <v>#N/A</v>
      </c>
    </row>
    <row r="1538" spans="15:61">
      <c r="O1538" s="57"/>
      <c r="P1538" s="57"/>
      <c r="AO1538" s="57"/>
      <c r="AP1538" s="57"/>
      <c r="BA1538" s="57"/>
      <c r="BF1538" s="6" t="e">
        <f t="shared" si="69"/>
        <v>#NUM!</v>
      </c>
      <c r="BG1538" t="e">
        <f t="shared" si="70"/>
        <v>#NUM!</v>
      </c>
      <c r="BH1538" t="e">
        <f t="shared" si="71"/>
        <v>#NUM!</v>
      </c>
      <c r="BI1538" t="e">
        <f>VLOOKUP(H1538,Sheet2!$A$1:$B$270,2,FALSE)</f>
        <v>#N/A</v>
      </c>
    </row>
    <row r="1539" spans="15:61">
      <c r="O1539" s="57"/>
      <c r="P1539" s="57"/>
      <c r="AO1539" s="57"/>
      <c r="AP1539" s="57"/>
      <c r="BA1539" s="57"/>
      <c r="BF1539" s="6" t="e">
        <f t="shared" ref="BF1539:BF1602" si="72">DATE(BC1539,BD1539,BE1539)</f>
        <v>#NUM!</v>
      </c>
      <c r="BG1539" t="e">
        <f t="shared" ref="BG1539:BG1602" si="73">BF1539-BA1539</f>
        <v>#NUM!</v>
      </c>
      <c r="BH1539" t="e">
        <f t="shared" ref="BH1539:BH1602" si="74">IF(BG1539=1,"COMPLY",IF(BG1539&lt;1,"COMPLY","NOT COMPLY"))</f>
        <v>#NUM!</v>
      </c>
      <c r="BI1539" t="e">
        <f>VLOOKUP(H1539,Sheet2!$A$1:$B$270,2,FALSE)</f>
        <v>#N/A</v>
      </c>
    </row>
    <row r="1540" spans="15:61">
      <c r="O1540" s="57"/>
      <c r="P1540" s="57"/>
      <c r="AO1540" s="57"/>
      <c r="AP1540" s="57"/>
      <c r="BA1540" s="57"/>
      <c r="BF1540" s="6" t="e">
        <f t="shared" si="72"/>
        <v>#NUM!</v>
      </c>
      <c r="BG1540" t="e">
        <f t="shared" si="73"/>
        <v>#NUM!</v>
      </c>
      <c r="BH1540" t="e">
        <f t="shared" si="74"/>
        <v>#NUM!</v>
      </c>
      <c r="BI1540" t="e">
        <f>VLOOKUP(H1540,Sheet2!$A$1:$B$270,2,FALSE)</f>
        <v>#N/A</v>
      </c>
    </row>
    <row r="1541" spans="15:61">
      <c r="O1541" s="57"/>
      <c r="P1541" s="57"/>
      <c r="AP1541" s="57"/>
      <c r="BA1541" s="57"/>
      <c r="BF1541" s="6" t="e">
        <f t="shared" si="72"/>
        <v>#NUM!</v>
      </c>
      <c r="BG1541" t="e">
        <f t="shared" si="73"/>
        <v>#NUM!</v>
      </c>
      <c r="BH1541" t="e">
        <f t="shared" si="74"/>
        <v>#NUM!</v>
      </c>
      <c r="BI1541" t="e">
        <f>VLOOKUP(H1541,Sheet2!$A$1:$B$270,2,FALSE)</f>
        <v>#N/A</v>
      </c>
    </row>
    <row r="1542" spans="15:61">
      <c r="O1542" s="57"/>
      <c r="P1542" s="57"/>
      <c r="BA1542" s="57"/>
      <c r="BF1542" s="6" t="e">
        <f t="shared" si="72"/>
        <v>#NUM!</v>
      </c>
      <c r="BG1542" t="e">
        <f t="shared" si="73"/>
        <v>#NUM!</v>
      </c>
      <c r="BH1542" t="e">
        <f t="shared" si="74"/>
        <v>#NUM!</v>
      </c>
      <c r="BI1542" t="e">
        <f>VLOOKUP(H1542,Sheet2!$A$1:$B$270,2,FALSE)</f>
        <v>#N/A</v>
      </c>
    </row>
    <row r="1543" spans="15:61">
      <c r="O1543" s="57"/>
      <c r="P1543" s="57"/>
      <c r="AP1543" s="57"/>
      <c r="BA1543" s="57"/>
      <c r="BF1543" s="6" t="e">
        <f t="shared" si="72"/>
        <v>#NUM!</v>
      </c>
      <c r="BG1543" t="e">
        <f t="shared" si="73"/>
        <v>#NUM!</v>
      </c>
      <c r="BH1543" t="e">
        <f t="shared" si="74"/>
        <v>#NUM!</v>
      </c>
      <c r="BI1543" t="e">
        <f>VLOOKUP(H1543,Sheet2!$A$1:$B$270,2,FALSE)</f>
        <v>#N/A</v>
      </c>
    </row>
    <row r="1544" spans="15:61">
      <c r="O1544" s="57"/>
      <c r="P1544" s="57"/>
      <c r="AM1544" s="58"/>
      <c r="BA1544" s="57"/>
      <c r="BB1544" s="58"/>
      <c r="BF1544" s="6" t="e">
        <f t="shared" si="72"/>
        <v>#NUM!</v>
      </c>
      <c r="BG1544" t="e">
        <f t="shared" si="73"/>
        <v>#NUM!</v>
      </c>
      <c r="BH1544" t="e">
        <f t="shared" si="74"/>
        <v>#NUM!</v>
      </c>
      <c r="BI1544" t="e">
        <f>VLOOKUP(H1544,Sheet2!$A$1:$B$270,2,FALSE)</f>
        <v>#N/A</v>
      </c>
    </row>
    <row r="1545" spans="15:61">
      <c r="O1545" s="57"/>
      <c r="P1545" s="57"/>
      <c r="AP1545" s="57"/>
      <c r="BA1545" s="57"/>
      <c r="BF1545" s="6" t="e">
        <f t="shared" si="72"/>
        <v>#NUM!</v>
      </c>
      <c r="BG1545" t="e">
        <f t="shared" si="73"/>
        <v>#NUM!</v>
      </c>
      <c r="BH1545" t="e">
        <f t="shared" si="74"/>
        <v>#NUM!</v>
      </c>
      <c r="BI1545" t="e">
        <f>VLOOKUP(H1545,Sheet2!$A$1:$B$270,2,FALSE)</f>
        <v>#N/A</v>
      </c>
    </row>
    <row r="1546" spans="15:61">
      <c r="O1546" s="57"/>
      <c r="P1546" s="57"/>
      <c r="AP1546" s="57"/>
      <c r="BA1546" s="57"/>
      <c r="BF1546" s="6" t="e">
        <f t="shared" si="72"/>
        <v>#NUM!</v>
      </c>
      <c r="BG1546" t="e">
        <f t="shared" si="73"/>
        <v>#NUM!</v>
      </c>
      <c r="BH1546" t="e">
        <f t="shared" si="74"/>
        <v>#NUM!</v>
      </c>
      <c r="BI1546" t="e">
        <f>VLOOKUP(H1546,Sheet2!$A$1:$B$270,2,FALSE)</f>
        <v>#N/A</v>
      </c>
    </row>
    <row r="1547" spans="15:61">
      <c r="O1547" s="57"/>
      <c r="P1547" s="57"/>
      <c r="AP1547" s="57"/>
      <c r="BA1547" s="57"/>
      <c r="BF1547" s="6" t="e">
        <f t="shared" si="72"/>
        <v>#NUM!</v>
      </c>
      <c r="BG1547" t="e">
        <f t="shared" si="73"/>
        <v>#NUM!</v>
      </c>
      <c r="BH1547" t="e">
        <f t="shared" si="74"/>
        <v>#NUM!</v>
      </c>
      <c r="BI1547" t="e">
        <f>VLOOKUP(H1547,Sheet2!$A$1:$B$270,2,FALSE)</f>
        <v>#N/A</v>
      </c>
    </row>
    <row r="1548" spans="15:61">
      <c r="O1548" s="57"/>
      <c r="P1548" s="57"/>
      <c r="AP1548" s="57"/>
      <c r="BA1548" s="57"/>
      <c r="BF1548" s="6" t="e">
        <f t="shared" si="72"/>
        <v>#NUM!</v>
      </c>
      <c r="BG1548" t="e">
        <f t="shared" si="73"/>
        <v>#NUM!</v>
      </c>
      <c r="BH1548" t="e">
        <f t="shared" si="74"/>
        <v>#NUM!</v>
      </c>
      <c r="BI1548" t="e">
        <f>VLOOKUP(H1548,Sheet2!$A$1:$B$270,2,FALSE)</f>
        <v>#N/A</v>
      </c>
    </row>
    <row r="1549" spans="15:61">
      <c r="O1549" s="57"/>
      <c r="P1549" s="57"/>
      <c r="AO1549" s="57"/>
      <c r="BA1549" s="57"/>
      <c r="BF1549" s="6" t="e">
        <f t="shared" si="72"/>
        <v>#NUM!</v>
      </c>
      <c r="BG1549" t="e">
        <f t="shared" si="73"/>
        <v>#NUM!</v>
      </c>
      <c r="BH1549" t="e">
        <f t="shared" si="74"/>
        <v>#NUM!</v>
      </c>
      <c r="BI1549" t="e">
        <f>VLOOKUP(H1549,Sheet2!$A$1:$B$270,2,FALSE)</f>
        <v>#N/A</v>
      </c>
    </row>
    <row r="1550" spans="15:61">
      <c r="O1550" s="57"/>
      <c r="P1550" s="57"/>
      <c r="AP1550" s="57"/>
      <c r="BA1550" s="57"/>
      <c r="BF1550" s="6" t="e">
        <f t="shared" si="72"/>
        <v>#NUM!</v>
      </c>
      <c r="BG1550" t="e">
        <f t="shared" si="73"/>
        <v>#NUM!</v>
      </c>
      <c r="BH1550" t="e">
        <f t="shared" si="74"/>
        <v>#NUM!</v>
      </c>
      <c r="BI1550" t="e">
        <f>VLOOKUP(H1550,Sheet2!$A$1:$B$270,2,FALSE)</f>
        <v>#N/A</v>
      </c>
    </row>
    <row r="1551" spans="15:61">
      <c r="O1551" s="57"/>
      <c r="P1551" s="57"/>
      <c r="AP1551" s="57"/>
      <c r="BA1551" s="57"/>
      <c r="BF1551" s="6" t="e">
        <f t="shared" si="72"/>
        <v>#NUM!</v>
      </c>
      <c r="BG1551" t="e">
        <f t="shared" si="73"/>
        <v>#NUM!</v>
      </c>
      <c r="BH1551" t="e">
        <f t="shared" si="74"/>
        <v>#NUM!</v>
      </c>
      <c r="BI1551" t="e">
        <f>VLOOKUP(H1551,Sheet2!$A$1:$B$270,2,FALSE)</f>
        <v>#N/A</v>
      </c>
    </row>
    <row r="1552" spans="15:61">
      <c r="O1552" s="57"/>
      <c r="P1552" s="57"/>
      <c r="BA1552" s="57"/>
      <c r="BF1552" s="6" t="e">
        <f t="shared" si="72"/>
        <v>#NUM!</v>
      </c>
      <c r="BG1552" t="e">
        <f t="shared" si="73"/>
        <v>#NUM!</v>
      </c>
      <c r="BH1552" t="e">
        <f t="shared" si="74"/>
        <v>#NUM!</v>
      </c>
      <c r="BI1552" t="e">
        <f>VLOOKUP(H1552,Sheet2!$A$1:$B$270,2,FALSE)</f>
        <v>#N/A</v>
      </c>
    </row>
    <row r="1553" spans="15:61">
      <c r="O1553" s="57"/>
      <c r="P1553" s="57"/>
      <c r="AP1553" s="57"/>
      <c r="BA1553" s="57"/>
      <c r="BF1553" s="6" t="e">
        <f t="shared" si="72"/>
        <v>#NUM!</v>
      </c>
      <c r="BG1553" t="e">
        <f t="shared" si="73"/>
        <v>#NUM!</v>
      </c>
      <c r="BH1553" t="e">
        <f t="shared" si="74"/>
        <v>#NUM!</v>
      </c>
      <c r="BI1553" t="e">
        <f>VLOOKUP(H1553,Sheet2!$A$1:$B$270,2,FALSE)</f>
        <v>#N/A</v>
      </c>
    </row>
    <row r="1554" spans="15:61">
      <c r="O1554" s="57"/>
      <c r="P1554" s="57"/>
      <c r="AP1554" s="57"/>
      <c r="BA1554" s="57"/>
      <c r="BF1554" s="6" t="e">
        <f t="shared" si="72"/>
        <v>#NUM!</v>
      </c>
      <c r="BG1554" t="e">
        <f t="shared" si="73"/>
        <v>#NUM!</v>
      </c>
      <c r="BH1554" t="e">
        <f t="shared" si="74"/>
        <v>#NUM!</v>
      </c>
      <c r="BI1554" t="e">
        <f>VLOOKUP(H1554,Sheet2!$A$1:$B$270,2,FALSE)</f>
        <v>#N/A</v>
      </c>
    </row>
    <row r="1555" spans="15:61">
      <c r="O1555" s="57"/>
      <c r="P1555" s="57"/>
      <c r="AO1555" s="57"/>
      <c r="AP1555" s="57"/>
      <c r="BA1555" s="57"/>
      <c r="BF1555" s="6" t="e">
        <f t="shared" si="72"/>
        <v>#NUM!</v>
      </c>
      <c r="BG1555" t="e">
        <f t="shared" si="73"/>
        <v>#NUM!</v>
      </c>
      <c r="BH1555" t="e">
        <f t="shared" si="74"/>
        <v>#NUM!</v>
      </c>
      <c r="BI1555" t="e">
        <f>VLOOKUP(H1555,Sheet2!$A$1:$B$270,2,FALSE)</f>
        <v>#N/A</v>
      </c>
    </row>
    <row r="1556" spans="15:61">
      <c r="O1556" s="57"/>
      <c r="P1556" s="57"/>
      <c r="AO1556" s="57"/>
      <c r="AP1556" s="57"/>
      <c r="BA1556" s="57"/>
      <c r="BF1556" s="6" t="e">
        <f t="shared" si="72"/>
        <v>#NUM!</v>
      </c>
      <c r="BG1556" t="e">
        <f t="shared" si="73"/>
        <v>#NUM!</v>
      </c>
      <c r="BH1556" t="e">
        <f t="shared" si="74"/>
        <v>#NUM!</v>
      </c>
      <c r="BI1556" t="e">
        <f>VLOOKUP(H1556,Sheet2!$A$1:$B$270,2,FALSE)</f>
        <v>#N/A</v>
      </c>
    </row>
    <row r="1557" spans="15:61">
      <c r="O1557" s="57"/>
      <c r="P1557" s="57"/>
      <c r="AP1557" s="57"/>
      <c r="BA1557" s="57"/>
      <c r="BF1557" s="6" t="e">
        <f t="shared" si="72"/>
        <v>#NUM!</v>
      </c>
      <c r="BG1557" t="e">
        <f t="shared" si="73"/>
        <v>#NUM!</v>
      </c>
      <c r="BH1557" t="e">
        <f t="shared" si="74"/>
        <v>#NUM!</v>
      </c>
      <c r="BI1557" t="e">
        <f>VLOOKUP(H1557,Sheet2!$A$1:$B$270,2,FALSE)</f>
        <v>#N/A</v>
      </c>
    </row>
    <row r="1558" spans="15:61">
      <c r="O1558" s="57"/>
      <c r="P1558" s="57"/>
      <c r="AP1558" s="57"/>
      <c r="BA1558" s="57"/>
      <c r="BF1558" s="6" t="e">
        <f t="shared" si="72"/>
        <v>#NUM!</v>
      </c>
      <c r="BG1558" t="e">
        <f t="shared" si="73"/>
        <v>#NUM!</v>
      </c>
      <c r="BH1558" t="e">
        <f t="shared" si="74"/>
        <v>#NUM!</v>
      </c>
      <c r="BI1558" t="e">
        <f>VLOOKUP(H1558,Sheet2!$A$1:$B$270,2,FALSE)</f>
        <v>#N/A</v>
      </c>
    </row>
    <row r="1559" spans="15:61">
      <c r="O1559" s="57"/>
      <c r="P1559" s="57"/>
      <c r="AO1559" s="57"/>
      <c r="AP1559" s="57"/>
      <c r="BA1559" s="57"/>
      <c r="BF1559" s="6" t="e">
        <f t="shared" si="72"/>
        <v>#NUM!</v>
      </c>
      <c r="BG1559" t="e">
        <f t="shared" si="73"/>
        <v>#NUM!</v>
      </c>
      <c r="BH1559" t="e">
        <f t="shared" si="74"/>
        <v>#NUM!</v>
      </c>
      <c r="BI1559" t="e">
        <f>VLOOKUP(H1559,Sheet2!$A$1:$B$270,2,FALSE)</f>
        <v>#N/A</v>
      </c>
    </row>
    <row r="1560" spans="15:61">
      <c r="O1560" s="57"/>
      <c r="P1560" s="57"/>
      <c r="AO1560" s="57"/>
      <c r="BA1560" s="57"/>
      <c r="BF1560" s="6" t="e">
        <f t="shared" si="72"/>
        <v>#NUM!</v>
      </c>
      <c r="BG1560" t="e">
        <f t="shared" si="73"/>
        <v>#NUM!</v>
      </c>
      <c r="BH1560" t="e">
        <f t="shared" si="74"/>
        <v>#NUM!</v>
      </c>
      <c r="BI1560" t="e">
        <f>VLOOKUP(H1560,Sheet2!$A$1:$B$270,2,FALSE)</f>
        <v>#N/A</v>
      </c>
    </row>
    <row r="1561" spans="15:61">
      <c r="O1561" s="57"/>
      <c r="P1561" s="57"/>
      <c r="AP1561" s="57"/>
      <c r="BA1561" s="57"/>
      <c r="BF1561" s="6" t="e">
        <f t="shared" si="72"/>
        <v>#NUM!</v>
      </c>
      <c r="BG1561" t="e">
        <f t="shared" si="73"/>
        <v>#NUM!</v>
      </c>
      <c r="BH1561" t="e">
        <f t="shared" si="74"/>
        <v>#NUM!</v>
      </c>
      <c r="BI1561" t="e">
        <f>VLOOKUP(H1561,Sheet2!$A$1:$B$270,2,FALSE)</f>
        <v>#N/A</v>
      </c>
    </row>
    <row r="1562" spans="15:61">
      <c r="O1562" s="57"/>
      <c r="P1562" s="57"/>
      <c r="AP1562" s="57"/>
      <c r="BA1562" s="57"/>
      <c r="BF1562" s="6" t="e">
        <f t="shared" si="72"/>
        <v>#NUM!</v>
      </c>
      <c r="BG1562" t="e">
        <f t="shared" si="73"/>
        <v>#NUM!</v>
      </c>
      <c r="BH1562" t="e">
        <f t="shared" si="74"/>
        <v>#NUM!</v>
      </c>
      <c r="BI1562" t="e">
        <f>VLOOKUP(H1562,Sheet2!$A$1:$B$270,2,FALSE)</f>
        <v>#N/A</v>
      </c>
    </row>
    <row r="1563" spans="15:61">
      <c r="O1563" s="57"/>
      <c r="P1563" s="57"/>
      <c r="AP1563" s="57"/>
      <c r="BA1563" s="57"/>
      <c r="BF1563" s="6" t="e">
        <f t="shared" si="72"/>
        <v>#NUM!</v>
      </c>
      <c r="BG1563" t="e">
        <f t="shared" si="73"/>
        <v>#NUM!</v>
      </c>
      <c r="BH1563" t="e">
        <f t="shared" si="74"/>
        <v>#NUM!</v>
      </c>
      <c r="BI1563" t="e">
        <f>VLOOKUP(H1563,Sheet2!$A$1:$B$270,2,FALSE)</f>
        <v>#N/A</v>
      </c>
    </row>
    <row r="1564" spans="15:61">
      <c r="O1564" s="57"/>
      <c r="P1564" s="57"/>
      <c r="AP1564" s="57"/>
      <c r="BA1564" s="57"/>
      <c r="BF1564" s="6" t="e">
        <f t="shared" si="72"/>
        <v>#NUM!</v>
      </c>
      <c r="BG1564" t="e">
        <f t="shared" si="73"/>
        <v>#NUM!</v>
      </c>
      <c r="BH1564" t="e">
        <f t="shared" si="74"/>
        <v>#NUM!</v>
      </c>
      <c r="BI1564" t="e">
        <f>VLOOKUP(H1564,Sheet2!$A$1:$B$270,2,FALSE)</f>
        <v>#N/A</v>
      </c>
    </row>
    <row r="1565" spans="15:61">
      <c r="O1565" s="57"/>
      <c r="P1565" s="57"/>
      <c r="BA1565" s="57"/>
      <c r="BF1565" s="6" t="e">
        <f t="shared" si="72"/>
        <v>#NUM!</v>
      </c>
      <c r="BG1565" t="e">
        <f t="shared" si="73"/>
        <v>#NUM!</v>
      </c>
      <c r="BH1565" t="e">
        <f t="shared" si="74"/>
        <v>#NUM!</v>
      </c>
      <c r="BI1565" t="e">
        <f>VLOOKUP(H1565,Sheet2!$A$1:$B$270,2,FALSE)</f>
        <v>#N/A</v>
      </c>
    </row>
    <row r="1566" spans="15:61">
      <c r="O1566" s="57"/>
      <c r="P1566" s="57"/>
      <c r="AO1566" s="57"/>
      <c r="AP1566" s="57"/>
      <c r="BA1566" s="57"/>
      <c r="BF1566" s="6" t="e">
        <f t="shared" si="72"/>
        <v>#NUM!</v>
      </c>
      <c r="BG1566" t="e">
        <f t="shared" si="73"/>
        <v>#NUM!</v>
      </c>
      <c r="BH1566" t="e">
        <f t="shared" si="74"/>
        <v>#NUM!</v>
      </c>
      <c r="BI1566" t="e">
        <f>VLOOKUP(H1566,Sheet2!$A$1:$B$270,2,FALSE)</f>
        <v>#N/A</v>
      </c>
    </row>
    <row r="1567" spans="15:61">
      <c r="O1567" s="57"/>
      <c r="P1567" s="57"/>
      <c r="BA1567" s="57"/>
      <c r="BF1567" s="6" t="e">
        <f t="shared" si="72"/>
        <v>#NUM!</v>
      </c>
      <c r="BG1567" t="e">
        <f t="shared" si="73"/>
        <v>#NUM!</v>
      </c>
      <c r="BH1567" t="e">
        <f t="shared" si="74"/>
        <v>#NUM!</v>
      </c>
      <c r="BI1567" t="e">
        <f>VLOOKUP(H1567,Sheet2!$A$1:$B$270,2,FALSE)</f>
        <v>#N/A</v>
      </c>
    </row>
    <row r="1568" spans="15:61">
      <c r="O1568" s="57"/>
      <c r="P1568" s="57"/>
      <c r="AP1568" s="57"/>
      <c r="BA1568" s="57"/>
      <c r="BF1568" s="6" t="e">
        <f t="shared" si="72"/>
        <v>#NUM!</v>
      </c>
      <c r="BG1568" t="e">
        <f t="shared" si="73"/>
        <v>#NUM!</v>
      </c>
      <c r="BH1568" t="e">
        <f t="shared" si="74"/>
        <v>#NUM!</v>
      </c>
      <c r="BI1568" t="e">
        <f>VLOOKUP(H1568,Sheet2!$A$1:$B$270,2,FALSE)</f>
        <v>#N/A</v>
      </c>
    </row>
    <row r="1569" spans="15:61">
      <c r="O1569" s="57"/>
      <c r="P1569" s="57"/>
      <c r="AP1569" s="57"/>
      <c r="BA1569" s="57"/>
      <c r="BF1569" s="6" t="e">
        <f t="shared" si="72"/>
        <v>#NUM!</v>
      </c>
      <c r="BG1569" t="e">
        <f t="shared" si="73"/>
        <v>#NUM!</v>
      </c>
      <c r="BH1569" t="e">
        <f t="shared" si="74"/>
        <v>#NUM!</v>
      </c>
      <c r="BI1569" t="e">
        <f>VLOOKUP(H1569,Sheet2!$A$1:$B$270,2,FALSE)</f>
        <v>#N/A</v>
      </c>
    </row>
    <row r="1570" spans="15:61">
      <c r="O1570" s="57"/>
      <c r="P1570" s="57"/>
      <c r="AO1570" s="57"/>
      <c r="AP1570" s="57"/>
      <c r="BA1570" s="57"/>
      <c r="BF1570" s="6" t="e">
        <f t="shared" si="72"/>
        <v>#NUM!</v>
      </c>
      <c r="BG1570" t="e">
        <f t="shared" si="73"/>
        <v>#NUM!</v>
      </c>
      <c r="BH1570" t="e">
        <f t="shared" si="74"/>
        <v>#NUM!</v>
      </c>
      <c r="BI1570" t="e">
        <f>VLOOKUP(H1570,Sheet2!$A$1:$B$270,2,FALSE)</f>
        <v>#N/A</v>
      </c>
    </row>
    <row r="1571" spans="15:61">
      <c r="O1571" s="57"/>
      <c r="P1571" s="57"/>
      <c r="AP1571" s="57"/>
      <c r="BA1571" s="57"/>
      <c r="BF1571" s="6" t="e">
        <f t="shared" si="72"/>
        <v>#NUM!</v>
      </c>
      <c r="BG1571" t="e">
        <f t="shared" si="73"/>
        <v>#NUM!</v>
      </c>
      <c r="BH1571" t="e">
        <f t="shared" si="74"/>
        <v>#NUM!</v>
      </c>
      <c r="BI1571" t="e">
        <f>VLOOKUP(H1571,Sheet2!$A$1:$B$270,2,FALSE)</f>
        <v>#N/A</v>
      </c>
    </row>
    <row r="1572" spans="15:61">
      <c r="O1572" s="57"/>
      <c r="P1572" s="57"/>
      <c r="AP1572" s="57"/>
      <c r="BA1572" s="57"/>
      <c r="BF1572" s="6" t="e">
        <f t="shared" si="72"/>
        <v>#NUM!</v>
      </c>
      <c r="BG1572" t="e">
        <f t="shared" si="73"/>
        <v>#NUM!</v>
      </c>
      <c r="BH1572" t="e">
        <f t="shared" si="74"/>
        <v>#NUM!</v>
      </c>
      <c r="BI1572" t="e">
        <f>VLOOKUP(H1572,Sheet2!$A$1:$B$270,2,FALSE)</f>
        <v>#N/A</v>
      </c>
    </row>
    <row r="1573" spans="15:61">
      <c r="O1573" s="57"/>
      <c r="P1573" s="57"/>
      <c r="AO1573" s="57"/>
      <c r="AP1573" s="57"/>
      <c r="BA1573" s="57"/>
      <c r="BF1573" s="6" t="e">
        <f t="shared" si="72"/>
        <v>#NUM!</v>
      </c>
      <c r="BG1573" t="e">
        <f t="shared" si="73"/>
        <v>#NUM!</v>
      </c>
      <c r="BH1573" t="e">
        <f t="shared" si="74"/>
        <v>#NUM!</v>
      </c>
      <c r="BI1573" t="e">
        <f>VLOOKUP(H1573,Sheet2!$A$1:$B$270,2,FALSE)</f>
        <v>#N/A</v>
      </c>
    </row>
    <row r="1574" spans="15:61">
      <c r="O1574" s="57"/>
      <c r="P1574" s="57"/>
      <c r="AP1574" s="57"/>
      <c r="BA1574" s="57"/>
      <c r="BF1574" s="6" t="e">
        <f t="shared" si="72"/>
        <v>#NUM!</v>
      </c>
      <c r="BG1574" t="e">
        <f t="shared" si="73"/>
        <v>#NUM!</v>
      </c>
      <c r="BH1574" t="e">
        <f t="shared" si="74"/>
        <v>#NUM!</v>
      </c>
      <c r="BI1574" t="e">
        <f>VLOOKUP(H1574,Sheet2!$A$1:$B$270,2,FALSE)</f>
        <v>#N/A</v>
      </c>
    </row>
    <row r="1575" spans="15:61">
      <c r="O1575" s="57"/>
      <c r="P1575" s="57"/>
      <c r="AP1575" s="57"/>
      <c r="BA1575" s="57"/>
      <c r="BF1575" s="6" t="e">
        <f t="shared" si="72"/>
        <v>#NUM!</v>
      </c>
      <c r="BG1575" t="e">
        <f t="shared" si="73"/>
        <v>#NUM!</v>
      </c>
      <c r="BH1575" t="e">
        <f t="shared" si="74"/>
        <v>#NUM!</v>
      </c>
      <c r="BI1575" t="e">
        <f>VLOOKUP(H1575,Sheet2!$A$1:$B$270,2,FALSE)</f>
        <v>#N/A</v>
      </c>
    </row>
    <row r="1576" spans="15:61">
      <c r="O1576" s="57"/>
      <c r="P1576" s="57"/>
      <c r="BF1576" s="6" t="e">
        <f t="shared" si="72"/>
        <v>#NUM!</v>
      </c>
      <c r="BG1576" t="e">
        <f t="shared" si="73"/>
        <v>#NUM!</v>
      </c>
      <c r="BH1576" t="e">
        <f t="shared" si="74"/>
        <v>#NUM!</v>
      </c>
      <c r="BI1576" t="e">
        <f>VLOOKUP(H1576,Sheet2!$A$1:$B$270,2,FALSE)</f>
        <v>#N/A</v>
      </c>
    </row>
    <row r="1577" spans="15:61">
      <c r="O1577" s="57"/>
      <c r="P1577" s="57"/>
      <c r="AP1577" s="57"/>
      <c r="BA1577" s="57"/>
      <c r="BF1577" s="6" t="e">
        <f t="shared" si="72"/>
        <v>#NUM!</v>
      </c>
      <c r="BG1577" t="e">
        <f t="shared" si="73"/>
        <v>#NUM!</v>
      </c>
      <c r="BH1577" t="e">
        <f t="shared" si="74"/>
        <v>#NUM!</v>
      </c>
      <c r="BI1577" t="e">
        <f>VLOOKUP(H1577,Sheet2!$A$1:$B$270,2,FALSE)</f>
        <v>#N/A</v>
      </c>
    </row>
    <row r="1578" spans="15:61">
      <c r="O1578" s="57"/>
      <c r="P1578" s="57"/>
      <c r="AO1578" s="57"/>
      <c r="AP1578" s="57"/>
      <c r="BA1578" s="57"/>
      <c r="BF1578" s="6" t="e">
        <f t="shared" si="72"/>
        <v>#NUM!</v>
      </c>
      <c r="BG1578" t="e">
        <f t="shared" si="73"/>
        <v>#NUM!</v>
      </c>
      <c r="BH1578" t="e">
        <f t="shared" si="74"/>
        <v>#NUM!</v>
      </c>
      <c r="BI1578" t="e">
        <f>VLOOKUP(H1578,Sheet2!$A$1:$B$270,2,FALSE)</f>
        <v>#N/A</v>
      </c>
    </row>
    <row r="1579" spans="15:61">
      <c r="O1579" s="57"/>
      <c r="P1579" s="57"/>
      <c r="AP1579" s="57"/>
      <c r="BA1579" s="57"/>
      <c r="BF1579" s="6" t="e">
        <f t="shared" si="72"/>
        <v>#NUM!</v>
      </c>
      <c r="BG1579" t="e">
        <f t="shared" si="73"/>
        <v>#NUM!</v>
      </c>
      <c r="BH1579" t="e">
        <f t="shared" si="74"/>
        <v>#NUM!</v>
      </c>
      <c r="BI1579" t="e">
        <f>VLOOKUP(H1579,Sheet2!$A$1:$B$270,2,FALSE)</f>
        <v>#N/A</v>
      </c>
    </row>
    <row r="1580" spans="15:61">
      <c r="O1580" s="57"/>
      <c r="P1580" s="57"/>
      <c r="AO1580" s="57"/>
      <c r="AP1580" s="57"/>
      <c r="BA1580" s="57"/>
      <c r="BF1580" s="6" t="e">
        <f t="shared" si="72"/>
        <v>#NUM!</v>
      </c>
      <c r="BG1580" t="e">
        <f t="shared" si="73"/>
        <v>#NUM!</v>
      </c>
      <c r="BH1580" t="e">
        <f t="shared" si="74"/>
        <v>#NUM!</v>
      </c>
      <c r="BI1580" t="e">
        <f>VLOOKUP(H1580,Sheet2!$A$1:$B$270,2,FALSE)</f>
        <v>#N/A</v>
      </c>
    </row>
    <row r="1581" spans="15:61">
      <c r="O1581" s="57"/>
      <c r="P1581" s="57"/>
      <c r="AP1581" s="57"/>
      <c r="BA1581" s="57"/>
      <c r="BF1581" s="6" t="e">
        <f t="shared" si="72"/>
        <v>#NUM!</v>
      </c>
      <c r="BG1581" t="e">
        <f t="shared" si="73"/>
        <v>#NUM!</v>
      </c>
      <c r="BH1581" t="e">
        <f t="shared" si="74"/>
        <v>#NUM!</v>
      </c>
      <c r="BI1581" t="e">
        <f>VLOOKUP(H1581,Sheet2!$A$1:$B$270,2,FALSE)</f>
        <v>#N/A</v>
      </c>
    </row>
    <row r="1582" spans="15:61">
      <c r="O1582" s="57"/>
      <c r="P1582" s="57"/>
      <c r="AP1582" s="57"/>
      <c r="BA1582" s="57"/>
      <c r="BF1582" s="6" t="e">
        <f t="shared" si="72"/>
        <v>#NUM!</v>
      </c>
      <c r="BG1582" t="e">
        <f t="shared" si="73"/>
        <v>#NUM!</v>
      </c>
      <c r="BH1582" t="e">
        <f t="shared" si="74"/>
        <v>#NUM!</v>
      </c>
      <c r="BI1582" t="e">
        <f>VLOOKUP(H1582,Sheet2!$A$1:$B$270,2,FALSE)</f>
        <v>#N/A</v>
      </c>
    </row>
    <row r="1583" spans="15:61">
      <c r="O1583" s="57"/>
      <c r="P1583" s="57"/>
      <c r="BA1583" s="57"/>
      <c r="BF1583" s="6" t="e">
        <f t="shared" si="72"/>
        <v>#NUM!</v>
      </c>
      <c r="BG1583" t="e">
        <f t="shared" si="73"/>
        <v>#NUM!</v>
      </c>
      <c r="BH1583" t="e">
        <f t="shared" si="74"/>
        <v>#NUM!</v>
      </c>
      <c r="BI1583" t="e">
        <f>VLOOKUP(H1583,Sheet2!$A$1:$B$270,2,FALSE)</f>
        <v>#N/A</v>
      </c>
    </row>
    <row r="1584" spans="15:61">
      <c r="O1584" s="57"/>
      <c r="P1584" s="57"/>
      <c r="AP1584" s="57"/>
      <c r="BA1584" s="57"/>
      <c r="BF1584" s="6" t="e">
        <f t="shared" si="72"/>
        <v>#NUM!</v>
      </c>
      <c r="BG1584" t="e">
        <f t="shared" si="73"/>
        <v>#NUM!</v>
      </c>
      <c r="BH1584" t="e">
        <f t="shared" si="74"/>
        <v>#NUM!</v>
      </c>
      <c r="BI1584" t="e">
        <f>VLOOKUP(H1584,Sheet2!$A$1:$B$270,2,FALSE)</f>
        <v>#N/A</v>
      </c>
    </row>
    <row r="1585" spans="15:61">
      <c r="O1585" s="57"/>
      <c r="P1585" s="57"/>
      <c r="AO1585" s="57"/>
      <c r="AP1585" s="57"/>
      <c r="BA1585" s="57"/>
      <c r="BF1585" s="6" t="e">
        <f t="shared" si="72"/>
        <v>#NUM!</v>
      </c>
      <c r="BG1585" t="e">
        <f t="shared" si="73"/>
        <v>#NUM!</v>
      </c>
      <c r="BH1585" t="e">
        <f t="shared" si="74"/>
        <v>#NUM!</v>
      </c>
      <c r="BI1585" t="e">
        <f>VLOOKUP(H1585,Sheet2!$A$1:$B$270,2,FALSE)</f>
        <v>#N/A</v>
      </c>
    </row>
    <row r="1586" spans="15:61">
      <c r="O1586" s="57"/>
      <c r="P1586" s="57"/>
      <c r="AP1586" s="57"/>
      <c r="BA1586" s="57"/>
      <c r="BF1586" s="6" t="e">
        <f t="shared" si="72"/>
        <v>#NUM!</v>
      </c>
      <c r="BG1586" t="e">
        <f t="shared" si="73"/>
        <v>#NUM!</v>
      </c>
      <c r="BH1586" t="e">
        <f t="shared" si="74"/>
        <v>#NUM!</v>
      </c>
      <c r="BI1586" t="e">
        <f>VLOOKUP(H1586,Sheet2!$A$1:$B$270,2,FALSE)</f>
        <v>#N/A</v>
      </c>
    </row>
    <row r="1587" spans="15:61">
      <c r="O1587" s="57"/>
      <c r="P1587" s="57"/>
      <c r="AP1587" s="57"/>
      <c r="BA1587" s="57"/>
      <c r="BF1587" s="6" t="e">
        <f t="shared" si="72"/>
        <v>#NUM!</v>
      </c>
      <c r="BG1587" t="e">
        <f t="shared" si="73"/>
        <v>#NUM!</v>
      </c>
      <c r="BH1587" t="e">
        <f t="shared" si="74"/>
        <v>#NUM!</v>
      </c>
      <c r="BI1587" t="e">
        <f>VLOOKUP(H1587,Sheet2!$A$1:$B$270,2,FALSE)</f>
        <v>#N/A</v>
      </c>
    </row>
    <row r="1588" spans="15:61">
      <c r="O1588" s="57"/>
      <c r="P1588" s="57"/>
      <c r="BA1588" s="57"/>
      <c r="BF1588" s="6" t="e">
        <f t="shared" si="72"/>
        <v>#NUM!</v>
      </c>
      <c r="BG1588" t="e">
        <f t="shared" si="73"/>
        <v>#NUM!</v>
      </c>
      <c r="BH1588" t="e">
        <f t="shared" si="74"/>
        <v>#NUM!</v>
      </c>
      <c r="BI1588" t="e">
        <f>VLOOKUP(H1588,Sheet2!$A$1:$B$270,2,FALSE)</f>
        <v>#N/A</v>
      </c>
    </row>
    <row r="1589" spans="15:61">
      <c r="O1589" s="57"/>
      <c r="P1589" s="57"/>
      <c r="AP1589" s="57"/>
      <c r="BA1589" s="57"/>
      <c r="BF1589" s="6" t="e">
        <f t="shared" si="72"/>
        <v>#NUM!</v>
      </c>
      <c r="BG1589" t="e">
        <f t="shared" si="73"/>
        <v>#NUM!</v>
      </c>
      <c r="BH1589" t="e">
        <f t="shared" si="74"/>
        <v>#NUM!</v>
      </c>
      <c r="BI1589" t="e">
        <f>VLOOKUP(H1589,Sheet2!$A$1:$B$270,2,FALSE)</f>
        <v>#N/A</v>
      </c>
    </row>
    <row r="1590" spans="15:61">
      <c r="O1590" s="57"/>
      <c r="P1590" s="57"/>
      <c r="BA1590" s="57"/>
      <c r="BF1590" s="6" t="e">
        <f t="shared" si="72"/>
        <v>#NUM!</v>
      </c>
      <c r="BG1590" t="e">
        <f t="shared" si="73"/>
        <v>#NUM!</v>
      </c>
      <c r="BH1590" t="e">
        <f t="shared" si="74"/>
        <v>#NUM!</v>
      </c>
      <c r="BI1590" t="e">
        <f>VLOOKUP(H1590,Sheet2!$A$1:$B$270,2,FALSE)</f>
        <v>#N/A</v>
      </c>
    </row>
    <row r="1591" spans="15:61">
      <c r="O1591" s="57"/>
      <c r="P1591" s="57"/>
      <c r="AP1591" s="57"/>
      <c r="BA1591" s="57"/>
      <c r="BF1591" s="6" t="e">
        <f t="shared" si="72"/>
        <v>#NUM!</v>
      </c>
      <c r="BG1591" t="e">
        <f t="shared" si="73"/>
        <v>#NUM!</v>
      </c>
      <c r="BH1591" t="e">
        <f t="shared" si="74"/>
        <v>#NUM!</v>
      </c>
      <c r="BI1591" t="e">
        <f>VLOOKUP(H1591,Sheet2!$A$1:$B$270,2,FALSE)</f>
        <v>#N/A</v>
      </c>
    </row>
    <row r="1592" spans="15:61">
      <c r="O1592" s="57"/>
      <c r="P1592" s="57"/>
      <c r="AO1592" s="57"/>
      <c r="AP1592" s="57"/>
      <c r="BA1592" s="57"/>
      <c r="BF1592" s="6" t="e">
        <f t="shared" si="72"/>
        <v>#NUM!</v>
      </c>
      <c r="BG1592" t="e">
        <f t="shared" si="73"/>
        <v>#NUM!</v>
      </c>
      <c r="BH1592" t="e">
        <f t="shared" si="74"/>
        <v>#NUM!</v>
      </c>
      <c r="BI1592" t="e">
        <f>VLOOKUP(H1592,Sheet2!$A$1:$B$270,2,FALSE)</f>
        <v>#N/A</v>
      </c>
    </row>
    <row r="1593" spans="15:61">
      <c r="O1593" s="57"/>
      <c r="P1593" s="57"/>
      <c r="BA1593" s="57"/>
      <c r="BF1593" s="6" t="e">
        <f t="shared" si="72"/>
        <v>#NUM!</v>
      </c>
      <c r="BG1593" t="e">
        <f t="shared" si="73"/>
        <v>#NUM!</v>
      </c>
      <c r="BH1593" t="e">
        <f t="shared" si="74"/>
        <v>#NUM!</v>
      </c>
      <c r="BI1593" t="e">
        <f>VLOOKUP(H1593,Sheet2!$A$1:$B$270,2,FALSE)</f>
        <v>#N/A</v>
      </c>
    </row>
    <row r="1594" spans="15:61">
      <c r="O1594" s="57"/>
      <c r="P1594" s="57"/>
      <c r="AP1594" s="57"/>
      <c r="BA1594" s="57"/>
      <c r="BF1594" s="6" t="e">
        <f t="shared" si="72"/>
        <v>#NUM!</v>
      </c>
      <c r="BG1594" t="e">
        <f t="shared" si="73"/>
        <v>#NUM!</v>
      </c>
      <c r="BH1594" t="e">
        <f t="shared" si="74"/>
        <v>#NUM!</v>
      </c>
      <c r="BI1594" t="e">
        <f>VLOOKUP(H1594,Sheet2!$A$1:$B$270,2,FALSE)</f>
        <v>#N/A</v>
      </c>
    </row>
    <row r="1595" spans="15:61">
      <c r="O1595" s="57"/>
      <c r="P1595" s="57"/>
      <c r="AO1595" s="57"/>
      <c r="AP1595" s="57"/>
      <c r="BA1595" s="57"/>
      <c r="BF1595" s="6" t="e">
        <f t="shared" si="72"/>
        <v>#NUM!</v>
      </c>
      <c r="BG1595" t="e">
        <f t="shared" si="73"/>
        <v>#NUM!</v>
      </c>
      <c r="BH1595" t="e">
        <f t="shared" si="74"/>
        <v>#NUM!</v>
      </c>
      <c r="BI1595" t="e">
        <f>VLOOKUP(H1595,Sheet2!$A$1:$B$270,2,FALSE)</f>
        <v>#N/A</v>
      </c>
    </row>
    <row r="1596" spans="15:61">
      <c r="O1596" s="57"/>
      <c r="P1596" s="57"/>
      <c r="AP1596" s="57"/>
      <c r="BA1596" s="57"/>
      <c r="BF1596" s="6" t="e">
        <f t="shared" si="72"/>
        <v>#NUM!</v>
      </c>
      <c r="BG1596" t="e">
        <f t="shared" si="73"/>
        <v>#NUM!</v>
      </c>
      <c r="BH1596" t="e">
        <f t="shared" si="74"/>
        <v>#NUM!</v>
      </c>
      <c r="BI1596" t="e">
        <f>VLOOKUP(H1596,Sheet2!$A$1:$B$270,2,FALSE)</f>
        <v>#N/A</v>
      </c>
    </row>
    <row r="1597" spans="15:61">
      <c r="O1597" s="57"/>
      <c r="P1597" s="57"/>
      <c r="BA1597" s="57"/>
      <c r="BF1597" s="6" t="e">
        <f t="shared" si="72"/>
        <v>#NUM!</v>
      </c>
      <c r="BG1597" t="e">
        <f t="shared" si="73"/>
        <v>#NUM!</v>
      </c>
      <c r="BH1597" t="e">
        <f t="shared" si="74"/>
        <v>#NUM!</v>
      </c>
      <c r="BI1597" t="e">
        <f>VLOOKUP(H1597,Sheet2!$A$1:$B$270,2,FALSE)</f>
        <v>#N/A</v>
      </c>
    </row>
    <row r="1598" spans="15:61">
      <c r="O1598" s="57"/>
      <c r="P1598" s="57"/>
      <c r="BA1598" s="57"/>
      <c r="BF1598" s="6" t="e">
        <f t="shared" si="72"/>
        <v>#NUM!</v>
      </c>
      <c r="BG1598" t="e">
        <f t="shared" si="73"/>
        <v>#NUM!</v>
      </c>
      <c r="BH1598" t="e">
        <f t="shared" si="74"/>
        <v>#NUM!</v>
      </c>
      <c r="BI1598" t="e">
        <f>VLOOKUP(H1598,Sheet2!$A$1:$B$270,2,FALSE)</f>
        <v>#N/A</v>
      </c>
    </row>
    <row r="1599" spans="15:61">
      <c r="O1599" s="57"/>
      <c r="P1599" s="57"/>
      <c r="AP1599" s="57"/>
      <c r="BA1599" s="57"/>
      <c r="BF1599" s="6" t="e">
        <f t="shared" si="72"/>
        <v>#NUM!</v>
      </c>
      <c r="BG1599" t="e">
        <f t="shared" si="73"/>
        <v>#NUM!</v>
      </c>
      <c r="BH1599" t="e">
        <f t="shared" si="74"/>
        <v>#NUM!</v>
      </c>
      <c r="BI1599" t="e">
        <f>VLOOKUP(H1599,Sheet2!$A$1:$B$270,2,FALSE)</f>
        <v>#N/A</v>
      </c>
    </row>
    <row r="1600" spans="15:61">
      <c r="O1600" s="57"/>
      <c r="P1600" s="57"/>
      <c r="BF1600" s="6" t="e">
        <f t="shared" si="72"/>
        <v>#NUM!</v>
      </c>
      <c r="BG1600" t="e">
        <f t="shared" si="73"/>
        <v>#NUM!</v>
      </c>
      <c r="BH1600" t="e">
        <f t="shared" si="74"/>
        <v>#NUM!</v>
      </c>
      <c r="BI1600" t="e">
        <f>VLOOKUP(H1600,Sheet2!$A$1:$B$270,2,FALSE)</f>
        <v>#N/A</v>
      </c>
    </row>
    <row r="1601" spans="15:61">
      <c r="O1601" s="57"/>
      <c r="P1601" s="57"/>
      <c r="AO1601" s="57"/>
      <c r="AP1601" s="57"/>
      <c r="BA1601" s="57"/>
      <c r="BF1601" s="6" t="e">
        <f t="shared" si="72"/>
        <v>#NUM!</v>
      </c>
      <c r="BG1601" t="e">
        <f t="shared" si="73"/>
        <v>#NUM!</v>
      </c>
      <c r="BH1601" t="e">
        <f t="shared" si="74"/>
        <v>#NUM!</v>
      </c>
      <c r="BI1601" t="e">
        <f>VLOOKUP(H1601,Sheet2!$A$1:$B$270,2,FALSE)</f>
        <v>#N/A</v>
      </c>
    </row>
    <row r="1602" spans="15:61">
      <c r="O1602" s="57"/>
      <c r="P1602" s="57"/>
      <c r="BA1602" s="57"/>
      <c r="BF1602" s="6" t="e">
        <f t="shared" si="72"/>
        <v>#NUM!</v>
      </c>
      <c r="BG1602" t="e">
        <f t="shared" si="73"/>
        <v>#NUM!</v>
      </c>
      <c r="BH1602" t="e">
        <f t="shared" si="74"/>
        <v>#NUM!</v>
      </c>
      <c r="BI1602" t="e">
        <f>VLOOKUP(H1602,Sheet2!$A$1:$B$270,2,FALSE)</f>
        <v>#N/A</v>
      </c>
    </row>
    <row r="1603" spans="15:61">
      <c r="O1603" s="57"/>
      <c r="P1603" s="57"/>
      <c r="AP1603" s="57"/>
      <c r="BA1603" s="57"/>
      <c r="BF1603" s="6" t="e">
        <f t="shared" ref="BF1603:BF1666" si="75">DATE(BC1603,BD1603,BE1603)</f>
        <v>#NUM!</v>
      </c>
      <c r="BG1603" t="e">
        <f t="shared" ref="BG1603:BG1666" si="76">BF1603-BA1603</f>
        <v>#NUM!</v>
      </c>
      <c r="BH1603" t="e">
        <f t="shared" ref="BH1603:BH1666" si="77">IF(BG1603=1,"COMPLY",IF(BG1603&lt;1,"COMPLY","NOT COMPLY"))</f>
        <v>#NUM!</v>
      </c>
      <c r="BI1603" t="e">
        <f>VLOOKUP(H1603,Sheet2!$A$1:$B$270,2,FALSE)</f>
        <v>#N/A</v>
      </c>
    </row>
    <row r="1604" spans="15:61">
      <c r="O1604" s="57"/>
      <c r="P1604" s="57"/>
      <c r="AP1604" s="57"/>
      <c r="BA1604" s="57"/>
      <c r="BF1604" s="6" t="e">
        <f t="shared" si="75"/>
        <v>#NUM!</v>
      </c>
      <c r="BG1604" t="e">
        <f t="shared" si="76"/>
        <v>#NUM!</v>
      </c>
      <c r="BH1604" t="e">
        <f t="shared" si="77"/>
        <v>#NUM!</v>
      </c>
      <c r="BI1604" t="e">
        <f>VLOOKUP(H1604,Sheet2!$A$1:$B$270,2,FALSE)</f>
        <v>#N/A</v>
      </c>
    </row>
    <row r="1605" spans="15:61">
      <c r="O1605" s="57"/>
      <c r="P1605" s="57"/>
      <c r="AO1605" s="57"/>
      <c r="AP1605" s="57"/>
      <c r="BA1605" s="57"/>
      <c r="BF1605" s="6" t="e">
        <f t="shared" si="75"/>
        <v>#NUM!</v>
      </c>
      <c r="BG1605" t="e">
        <f t="shared" si="76"/>
        <v>#NUM!</v>
      </c>
      <c r="BH1605" t="e">
        <f t="shared" si="77"/>
        <v>#NUM!</v>
      </c>
      <c r="BI1605" t="e">
        <f>VLOOKUP(H1605,Sheet2!$A$1:$B$270,2,FALSE)</f>
        <v>#N/A</v>
      </c>
    </row>
    <row r="1606" spans="15:61">
      <c r="O1606" s="57"/>
      <c r="P1606" s="57"/>
      <c r="AP1606" s="57"/>
      <c r="BA1606" s="57"/>
      <c r="BF1606" s="6" t="e">
        <f t="shared" si="75"/>
        <v>#NUM!</v>
      </c>
      <c r="BG1606" t="e">
        <f t="shared" si="76"/>
        <v>#NUM!</v>
      </c>
      <c r="BH1606" t="e">
        <f t="shared" si="77"/>
        <v>#NUM!</v>
      </c>
      <c r="BI1606" t="e">
        <f>VLOOKUP(H1606,Sheet2!$A$1:$B$270,2,FALSE)</f>
        <v>#N/A</v>
      </c>
    </row>
    <row r="1607" spans="15:61">
      <c r="O1607" s="57"/>
      <c r="P1607" s="57"/>
      <c r="BA1607" s="57"/>
      <c r="BF1607" s="6" t="e">
        <f t="shared" si="75"/>
        <v>#NUM!</v>
      </c>
      <c r="BG1607" t="e">
        <f t="shared" si="76"/>
        <v>#NUM!</v>
      </c>
      <c r="BH1607" t="e">
        <f t="shared" si="77"/>
        <v>#NUM!</v>
      </c>
      <c r="BI1607" t="e">
        <f>VLOOKUP(H1607,Sheet2!$A$1:$B$270,2,FALSE)</f>
        <v>#N/A</v>
      </c>
    </row>
    <row r="1608" spans="15:61">
      <c r="O1608" s="57"/>
      <c r="P1608" s="57"/>
      <c r="AO1608" s="57"/>
      <c r="AP1608" s="57"/>
      <c r="BA1608" s="57"/>
      <c r="BF1608" s="6" t="e">
        <f t="shared" si="75"/>
        <v>#NUM!</v>
      </c>
      <c r="BG1608" t="e">
        <f t="shared" si="76"/>
        <v>#NUM!</v>
      </c>
      <c r="BH1608" t="e">
        <f t="shared" si="77"/>
        <v>#NUM!</v>
      </c>
      <c r="BI1608" t="e">
        <f>VLOOKUP(H1608,Sheet2!$A$1:$B$270,2,FALSE)</f>
        <v>#N/A</v>
      </c>
    </row>
    <row r="1609" spans="15:61">
      <c r="O1609" s="57"/>
      <c r="P1609" s="57"/>
      <c r="AP1609" s="57"/>
      <c r="BA1609" s="57"/>
      <c r="BF1609" s="6" t="e">
        <f t="shared" si="75"/>
        <v>#NUM!</v>
      </c>
      <c r="BG1609" t="e">
        <f t="shared" si="76"/>
        <v>#NUM!</v>
      </c>
      <c r="BH1609" t="e">
        <f t="shared" si="77"/>
        <v>#NUM!</v>
      </c>
      <c r="BI1609" t="e">
        <f>VLOOKUP(H1609,Sheet2!$A$1:$B$270,2,FALSE)</f>
        <v>#N/A</v>
      </c>
    </row>
    <row r="1610" spans="15:61">
      <c r="O1610" s="57"/>
      <c r="P1610" s="57"/>
      <c r="AO1610" s="57"/>
      <c r="AP1610" s="57"/>
      <c r="BA1610" s="57"/>
      <c r="BF1610" s="6" t="e">
        <f t="shared" si="75"/>
        <v>#NUM!</v>
      </c>
      <c r="BG1610" t="e">
        <f t="shared" si="76"/>
        <v>#NUM!</v>
      </c>
      <c r="BH1610" t="e">
        <f t="shared" si="77"/>
        <v>#NUM!</v>
      </c>
      <c r="BI1610" t="e">
        <f>VLOOKUP(H1610,Sheet2!$A$1:$B$270,2,FALSE)</f>
        <v>#N/A</v>
      </c>
    </row>
    <row r="1611" spans="15:61">
      <c r="O1611" s="57"/>
      <c r="P1611" s="57"/>
      <c r="AP1611" s="57"/>
      <c r="BA1611" s="57"/>
      <c r="BF1611" s="6" t="e">
        <f t="shared" si="75"/>
        <v>#NUM!</v>
      </c>
      <c r="BG1611" t="e">
        <f t="shared" si="76"/>
        <v>#NUM!</v>
      </c>
      <c r="BH1611" t="e">
        <f t="shared" si="77"/>
        <v>#NUM!</v>
      </c>
      <c r="BI1611" t="e">
        <f>VLOOKUP(H1611,Sheet2!$A$1:$B$270,2,FALSE)</f>
        <v>#N/A</v>
      </c>
    </row>
    <row r="1612" spans="15:61">
      <c r="O1612" s="57"/>
      <c r="P1612" s="57"/>
      <c r="AP1612" s="57"/>
      <c r="BA1612" s="57"/>
      <c r="BF1612" s="6" t="e">
        <f t="shared" si="75"/>
        <v>#NUM!</v>
      </c>
      <c r="BG1612" t="e">
        <f t="shared" si="76"/>
        <v>#NUM!</v>
      </c>
      <c r="BH1612" t="e">
        <f t="shared" si="77"/>
        <v>#NUM!</v>
      </c>
      <c r="BI1612" t="e">
        <f>VLOOKUP(H1612,Sheet2!$A$1:$B$270,2,FALSE)</f>
        <v>#N/A</v>
      </c>
    </row>
    <row r="1613" spans="15:61">
      <c r="O1613" s="57"/>
      <c r="P1613" s="57"/>
      <c r="AP1613" s="57"/>
      <c r="BA1613" s="57"/>
      <c r="BF1613" s="6" t="e">
        <f t="shared" si="75"/>
        <v>#NUM!</v>
      </c>
      <c r="BG1613" t="e">
        <f t="shared" si="76"/>
        <v>#NUM!</v>
      </c>
      <c r="BH1613" t="e">
        <f t="shared" si="77"/>
        <v>#NUM!</v>
      </c>
      <c r="BI1613" t="e">
        <f>VLOOKUP(H1613,Sheet2!$A$1:$B$270,2,FALSE)</f>
        <v>#N/A</v>
      </c>
    </row>
    <row r="1614" spans="15:61">
      <c r="O1614" s="57"/>
      <c r="P1614" s="57"/>
      <c r="AO1614" s="57"/>
      <c r="AP1614" s="57"/>
      <c r="BA1614" s="57"/>
      <c r="BF1614" s="6" t="e">
        <f t="shared" si="75"/>
        <v>#NUM!</v>
      </c>
      <c r="BG1614" t="e">
        <f t="shared" si="76"/>
        <v>#NUM!</v>
      </c>
      <c r="BH1614" t="e">
        <f t="shared" si="77"/>
        <v>#NUM!</v>
      </c>
      <c r="BI1614" t="e">
        <f>VLOOKUP(H1614,Sheet2!$A$1:$B$270,2,FALSE)</f>
        <v>#N/A</v>
      </c>
    </row>
    <row r="1615" spans="15:61">
      <c r="O1615" s="57"/>
      <c r="P1615" s="57"/>
      <c r="AO1615" s="57"/>
      <c r="AP1615" s="57"/>
      <c r="BA1615" s="57"/>
      <c r="BF1615" s="6" t="e">
        <f t="shared" si="75"/>
        <v>#NUM!</v>
      </c>
      <c r="BG1615" t="e">
        <f t="shared" si="76"/>
        <v>#NUM!</v>
      </c>
      <c r="BH1615" t="e">
        <f t="shared" si="77"/>
        <v>#NUM!</v>
      </c>
      <c r="BI1615" t="e">
        <f>VLOOKUP(H1615,Sheet2!$A$1:$B$270,2,FALSE)</f>
        <v>#N/A</v>
      </c>
    </row>
    <row r="1616" spans="15:61">
      <c r="O1616" s="57"/>
      <c r="P1616" s="57"/>
      <c r="AP1616" s="57"/>
      <c r="BA1616" s="57"/>
      <c r="BF1616" s="6" t="e">
        <f t="shared" si="75"/>
        <v>#NUM!</v>
      </c>
      <c r="BG1616" t="e">
        <f t="shared" si="76"/>
        <v>#NUM!</v>
      </c>
      <c r="BH1616" t="e">
        <f t="shared" si="77"/>
        <v>#NUM!</v>
      </c>
      <c r="BI1616" t="e">
        <f>VLOOKUP(H1616,Sheet2!$A$1:$B$270,2,FALSE)</f>
        <v>#N/A</v>
      </c>
    </row>
    <row r="1617" spans="15:61">
      <c r="O1617" s="57"/>
      <c r="P1617" s="57"/>
      <c r="AP1617" s="57"/>
      <c r="BA1617" s="57"/>
      <c r="BF1617" s="6" t="e">
        <f t="shared" si="75"/>
        <v>#NUM!</v>
      </c>
      <c r="BG1617" t="e">
        <f t="shared" si="76"/>
        <v>#NUM!</v>
      </c>
      <c r="BH1617" t="e">
        <f t="shared" si="77"/>
        <v>#NUM!</v>
      </c>
      <c r="BI1617" t="e">
        <f>VLOOKUP(H1617,Sheet2!$A$1:$B$270,2,FALSE)</f>
        <v>#N/A</v>
      </c>
    </row>
    <row r="1618" spans="15:61">
      <c r="O1618" s="57"/>
      <c r="P1618" s="57"/>
      <c r="AO1618" s="57"/>
      <c r="AP1618" s="57"/>
      <c r="BA1618" s="57"/>
      <c r="BF1618" s="6" t="e">
        <f t="shared" si="75"/>
        <v>#NUM!</v>
      </c>
      <c r="BG1618" t="e">
        <f t="shared" si="76"/>
        <v>#NUM!</v>
      </c>
      <c r="BH1618" t="e">
        <f t="shared" si="77"/>
        <v>#NUM!</v>
      </c>
      <c r="BI1618" t="e">
        <f>VLOOKUP(H1618,Sheet2!$A$1:$B$270,2,FALSE)</f>
        <v>#N/A</v>
      </c>
    </row>
    <row r="1619" spans="15:61">
      <c r="O1619" s="57"/>
      <c r="P1619" s="57"/>
      <c r="AP1619" s="57"/>
      <c r="BA1619" s="57"/>
      <c r="BF1619" s="6" t="e">
        <f t="shared" si="75"/>
        <v>#NUM!</v>
      </c>
      <c r="BG1619" t="e">
        <f t="shared" si="76"/>
        <v>#NUM!</v>
      </c>
      <c r="BH1619" t="e">
        <f t="shared" si="77"/>
        <v>#NUM!</v>
      </c>
      <c r="BI1619" t="e">
        <f>VLOOKUP(H1619,Sheet2!$A$1:$B$270,2,FALSE)</f>
        <v>#N/A</v>
      </c>
    </row>
    <row r="1620" spans="15:61">
      <c r="O1620" s="57"/>
      <c r="P1620" s="57"/>
      <c r="AP1620" s="57"/>
      <c r="BA1620" s="57"/>
      <c r="BF1620" s="6" t="e">
        <f t="shared" si="75"/>
        <v>#NUM!</v>
      </c>
      <c r="BG1620" t="e">
        <f t="shared" si="76"/>
        <v>#NUM!</v>
      </c>
      <c r="BH1620" t="e">
        <f t="shared" si="77"/>
        <v>#NUM!</v>
      </c>
      <c r="BI1620" t="e">
        <f>VLOOKUP(H1620,Sheet2!$A$1:$B$270,2,FALSE)</f>
        <v>#N/A</v>
      </c>
    </row>
    <row r="1621" spans="15:61">
      <c r="O1621" s="57"/>
      <c r="P1621" s="57"/>
      <c r="AO1621" s="57"/>
      <c r="BA1621" s="57"/>
      <c r="BF1621" s="6" t="e">
        <f t="shared" si="75"/>
        <v>#NUM!</v>
      </c>
      <c r="BG1621" t="e">
        <f t="shared" si="76"/>
        <v>#NUM!</v>
      </c>
      <c r="BH1621" t="e">
        <f t="shared" si="77"/>
        <v>#NUM!</v>
      </c>
      <c r="BI1621" t="e">
        <f>VLOOKUP(H1621,Sheet2!$A$1:$B$270,2,FALSE)</f>
        <v>#N/A</v>
      </c>
    </row>
    <row r="1622" spans="15:61">
      <c r="O1622" s="57"/>
      <c r="P1622" s="57"/>
      <c r="AP1622" s="57"/>
      <c r="BA1622" s="57"/>
      <c r="BF1622" s="6" t="e">
        <f t="shared" si="75"/>
        <v>#NUM!</v>
      </c>
      <c r="BG1622" t="e">
        <f t="shared" si="76"/>
        <v>#NUM!</v>
      </c>
      <c r="BH1622" t="e">
        <f t="shared" si="77"/>
        <v>#NUM!</v>
      </c>
      <c r="BI1622" t="e">
        <f>VLOOKUP(H1622,Sheet2!$A$1:$B$270,2,FALSE)</f>
        <v>#N/A</v>
      </c>
    </row>
    <row r="1623" spans="15:61">
      <c r="O1623" s="57"/>
      <c r="P1623" s="57"/>
      <c r="AO1623" s="57"/>
      <c r="AP1623" s="57"/>
      <c r="BA1623" s="57"/>
      <c r="BF1623" s="6" t="e">
        <f t="shared" si="75"/>
        <v>#NUM!</v>
      </c>
      <c r="BG1623" t="e">
        <f t="shared" si="76"/>
        <v>#NUM!</v>
      </c>
      <c r="BH1623" t="e">
        <f t="shared" si="77"/>
        <v>#NUM!</v>
      </c>
      <c r="BI1623" t="e">
        <f>VLOOKUP(H1623,Sheet2!$A$1:$B$270,2,FALSE)</f>
        <v>#N/A</v>
      </c>
    </row>
    <row r="1624" spans="15:61">
      <c r="O1624" s="57"/>
      <c r="P1624" s="57"/>
      <c r="AP1624" s="57"/>
      <c r="BA1624" s="57"/>
      <c r="BF1624" s="6" t="e">
        <f t="shared" si="75"/>
        <v>#NUM!</v>
      </c>
      <c r="BG1624" t="e">
        <f t="shared" si="76"/>
        <v>#NUM!</v>
      </c>
      <c r="BH1624" t="e">
        <f t="shared" si="77"/>
        <v>#NUM!</v>
      </c>
      <c r="BI1624" t="e">
        <f>VLOOKUP(H1624,Sheet2!$A$1:$B$270,2,FALSE)</f>
        <v>#N/A</v>
      </c>
    </row>
    <row r="1625" spans="15:61">
      <c r="O1625" s="57"/>
      <c r="P1625" s="57"/>
      <c r="AO1625" s="57"/>
      <c r="BA1625" s="57"/>
      <c r="BF1625" s="6" t="e">
        <f t="shared" si="75"/>
        <v>#NUM!</v>
      </c>
      <c r="BG1625" t="e">
        <f t="shared" si="76"/>
        <v>#NUM!</v>
      </c>
      <c r="BH1625" t="e">
        <f t="shared" si="77"/>
        <v>#NUM!</v>
      </c>
      <c r="BI1625" t="e">
        <f>VLOOKUP(H1625,Sheet2!$A$1:$B$270,2,FALSE)</f>
        <v>#N/A</v>
      </c>
    </row>
    <row r="1626" spans="15:61">
      <c r="O1626" s="57"/>
      <c r="P1626" s="57"/>
      <c r="AP1626" s="57"/>
      <c r="BA1626" s="57"/>
      <c r="BF1626" s="6" t="e">
        <f t="shared" si="75"/>
        <v>#NUM!</v>
      </c>
      <c r="BG1626" t="e">
        <f t="shared" si="76"/>
        <v>#NUM!</v>
      </c>
      <c r="BH1626" t="e">
        <f t="shared" si="77"/>
        <v>#NUM!</v>
      </c>
      <c r="BI1626" t="e">
        <f>VLOOKUP(H1626,Sheet2!$A$1:$B$270,2,FALSE)</f>
        <v>#N/A</v>
      </c>
    </row>
    <row r="1627" spans="15:61">
      <c r="O1627" s="57"/>
      <c r="P1627" s="57"/>
      <c r="AP1627" s="57"/>
      <c r="BA1627" s="57"/>
      <c r="BF1627" s="6" t="e">
        <f t="shared" si="75"/>
        <v>#NUM!</v>
      </c>
      <c r="BG1627" t="e">
        <f t="shared" si="76"/>
        <v>#NUM!</v>
      </c>
      <c r="BH1627" t="e">
        <f t="shared" si="77"/>
        <v>#NUM!</v>
      </c>
      <c r="BI1627" t="e">
        <f>VLOOKUP(H1627,Sheet2!$A$1:$B$270,2,FALSE)</f>
        <v>#N/A</v>
      </c>
    </row>
    <row r="1628" spans="15:61">
      <c r="O1628" s="57"/>
      <c r="P1628" s="57"/>
      <c r="AP1628" s="57"/>
      <c r="BA1628" s="57"/>
      <c r="BF1628" s="6" t="e">
        <f t="shared" si="75"/>
        <v>#NUM!</v>
      </c>
      <c r="BG1628" t="e">
        <f t="shared" si="76"/>
        <v>#NUM!</v>
      </c>
      <c r="BH1628" t="e">
        <f t="shared" si="77"/>
        <v>#NUM!</v>
      </c>
      <c r="BI1628" t="e">
        <f>VLOOKUP(H1628,Sheet2!$A$1:$B$270,2,FALSE)</f>
        <v>#N/A</v>
      </c>
    </row>
    <row r="1629" spans="15:61">
      <c r="O1629" s="57"/>
      <c r="P1629" s="57"/>
      <c r="AO1629" s="57"/>
      <c r="BA1629" s="57"/>
      <c r="BF1629" s="6" t="e">
        <f t="shared" si="75"/>
        <v>#NUM!</v>
      </c>
      <c r="BG1629" t="e">
        <f t="shared" si="76"/>
        <v>#NUM!</v>
      </c>
      <c r="BH1629" t="e">
        <f t="shared" si="77"/>
        <v>#NUM!</v>
      </c>
      <c r="BI1629" t="e">
        <f>VLOOKUP(H1629,Sheet2!$A$1:$B$270,2,FALSE)</f>
        <v>#N/A</v>
      </c>
    </row>
    <row r="1630" spans="15:61">
      <c r="O1630" s="57"/>
      <c r="P1630" s="57"/>
      <c r="BA1630" s="57"/>
      <c r="BF1630" s="6" t="e">
        <f t="shared" si="75"/>
        <v>#NUM!</v>
      </c>
      <c r="BG1630" t="e">
        <f t="shared" si="76"/>
        <v>#NUM!</v>
      </c>
      <c r="BH1630" t="e">
        <f t="shared" si="77"/>
        <v>#NUM!</v>
      </c>
      <c r="BI1630" t="e">
        <f>VLOOKUP(H1630,Sheet2!$A$1:$B$270,2,FALSE)</f>
        <v>#N/A</v>
      </c>
    </row>
    <row r="1631" spans="15:61">
      <c r="O1631" s="57"/>
      <c r="P1631" s="57"/>
      <c r="AP1631" s="57"/>
      <c r="BA1631" s="57"/>
      <c r="BF1631" s="6" t="e">
        <f t="shared" si="75"/>
        <v>#NUM!</v>
      </c>
      <c r="BG1631" t="e">
        <f t="shared" si="76"/>
        <v>#NUM!</v>
      </c>
      <c r="BH1631" t="e">
        <f t="shared" si="77"/>
        <v>#NUM!</v>
      </c>
      <c r="BI1631" t="e">
        <f>VLOOKUP(H1631,Sheet2!$A$1:$B$270,2,FALSE)</f>
        <v>#N/A</v>
      </c>
    </row>
    <row r="1632" spans="15:61">
      <c r="O1632" s="57"/>
      <c r="P1632" s="57"/>
      <c r="AO1632" s="57"/>
      <c r="AP1632" s="57"/>
      <c r="BA1632" s="57"/>
      <c r="BF1632" s="6" t="e">
        <f t="shared" si="75"/>
        <v>#NUM!</v>
      </c>
      <c r="BG1632" t="e">
        <f t="shared" si="76"/>
        <v>#NUM!</v>
      </c>
      <c r="BH1632" t="e">
        <f t="shared" si="77"/>
        <v>#NUM!</v>
      </c>
      <c r="BI1632" t="e">
        <f>VLOOKUP(H1632,Sheet2!$A$1:$B$270,2,FALSE)</f>
        <v>#N/A</v>
      </c>
    </row>
    <row r="1633" spans="15:61">
      <c r="O1633" s="57"/>
      <c r="P1633" s="57"/>
      <c r="AO1633" s="57"/>
      <c r="AP1633" s="57"/>
      <c r="BA1633" s="57"/>
      <c r="BF1633" s="6" t="e">
        <f t="shared" si="75"/>
        <v>#NUM!</v>
      </c>
      <c r="BG1633" t="e">
        <f t="shared" si="76"/>
        <v>#NUM!</v>
      </c>
      <c r="BH1633" t="e">
        <f t="shared" si="77"/>
        <v>#NUM!</v>
      </c>
      <c r="BI1633" t="e">
        <f>VLOOKUP(H1633,Sheet2!$A$1:$B$270,2,FALSE)</f>
        <v>#N/A</v>
      </c>
    </row>
    <row r="1634" spans="15:61">
      <c r="O1634" s="57"/>
      <c r="P1634" s="57"/>
      <c r="AO1634" s="57"/>
      <c r="AP1634" s="57"/>
      <c r="BA1634" s="57"/>
      <c r="BF1634" s="6" t="e">
        <f t="shared" si="75"/>
        <v>#NUM!</v>
      </c>
      <c r="BG1634" t="e">
        <f t="shared" si="76"/>
        <v>#NUM!</v>
      </c>
      <c r="BH1634" t="e">
        <f t="shared" si="77"/>
        <v>#NUM!</v>
      </c>
      <c r="BI1634" t="e">
        <f>VLOOKUP(H1634,Sheet2!$A$1:$B$270,2,FALSE)</f>
        <v>#N/A</v>
      </c>
    </row>
    <row r="1635" spans="15:61">
      <c r="O1635" s="57"/>
      <c r="P1635" s="57"/>
      <c r="AP1635" s="57"/>
      <c r="BA1635" s="57"/>
      <c r="BF1635" s="6" t="e">
        <f t="shared" si="75"/>
        <v>#NUM!</v>
      </c>
      <c r="BG1635" t="e">
        <f t="shared" si="76"/>
        <v>#NUM!</v>
      </c>
      <c r="BH1635" t="e">
        <f t="shared" si="77"/>
        <v>#NUM!</v>
      </c>
      <c r="BI1635" t="e">
        <f>VLOOKUP(H1635,Sheet2!$A$1:$B$270,2,FALSE)</f>
        <v>#N/A</v>
      </c>
    </row>
    <row r="1636" spans="15:61">
      <c r="O1636" s="57"/>
      <c r="P1636" s="57"/>
      <c r="AP1636" s="57"/>
      <c r="BA1636" s="57"/>
      <c r="BF1636" s="6" t="e">
        <f t="shared" si="75"/>
        <v>#NUM!</v>
      </c>
      <c r="BG1636" t="e">
        <f t="shared" si="76"/>
        <v>#NUM!</v>
      </c>
      <c r="BH1636" t="e">
        <f t="shared" si="77"/>
        <v>#NUM!</v>
      </c>
      <c r="BI1636" t="e">
        <f>VLOOKUP(H1636,Sheet2!$A$1:$B$270,2,FALSE)</f>
        <v>#N/A</v>
      </c>
    </row>
    <row r="1637" spans="15:61">
      <c r="O1637" s="57"/>
      <c r="P1637" s="57"/>
      <c r="AP1637" s="57"/>
      <c r="BA1637" s="57"/>
      <c r="BF1637" s="6" t="e">
        <f t="shared" si="75"/>
        <v>#NUM!</v>
      </c>
      <c r="BG1637" t="e">
        <f t="shared" si="76"/>
        <v>#NUM!</v>
      </c>
      <c r="BH1637" t="e">
        <f t="shared" si="77"/>
        <v>#NUM!</v>
      </c>
      <c r="BI1637" t="e">
        <f>VLOOKUP(H1637,Sheet2!$A$1:$B$270,2,FALSE)</f>
        <v>#N/A</v>
      </c>
    </row>
    <row r="1638" spans="15:61">
      <c r="O1638" s="57"/>
      <c r="P1638" s="57"/>
      <c r="AP1638" s="57"/>
      <c r="BA1638" s="57"/>
      <c r="BF1638" s="6" t="e">
        <f t="shared" si="75"/>
        <v>#NUM!</v>
      </c>
      <c r="BG1638" t="e">
        <f t="shared" si="76"/>
        <v>#NUM!</v>
      </c>
      <c r="BH1638" t="e">
        <f t="shared" si="77"/>
        <v>#NUM!</v>
      </c>
      <c r="BI1638" t="e">
        <f>VLOOKUP(H1638,Sheet2!$A$1:$B$270,2,FALSE)</f>
        <v>#N/A</v>
      </c>
    </row>
    <row r="1639" spans="15:61">
      <c r="O1639" s="57"/>
      <c r="P1639" s="57"/>
      <c r="AP1639" s="57"/>
      <c r="BA1639" s="57"/>
      <c r="BF1639" s="6" t="e">
        <f t="shared" si="75"/>
        <v>#NUM!</v>
      </c>
      <c r="BG1639" t="e">
        <f t="shared" si="76"/>
        <v>#NUM!</v>
      </c>
      <c r="BH1639" t="e">
        <f t="shared" si="77"/>
        <v>#NUM!</v>
      </c>
      <c r="BI1639" t="e">
        <f>VLOOKUP(H1639,Sheet2!$A$1:$B$270,2,FALSE)</f>
        <v>#N/A</v>
      </c>
    </row>
    <row r="1640" spans="15:61">
      <c r="O1640" s="57"/>
      <c r="P1640" s="57"/>
      <c r="AP1640" s="57"/>
      <c r="BA1640" s="57"/>
      <c r="BF1640" s="6" t="e">
        <f t="shared" si="75"/>
        <v>#NUM!</v>
      </c>
      <c r="BG1640" t="e">
        <f t="shared" si="76"/>
        <v>#NUM!</v>
      </c>
      <c r="BH1640" t="e">
        <f t="shared" si="77"/>
        <v>#NUM!</v>
      </c>
      <c r="BI1640" t="e">
        <f>VLOOKUP(H1640,Sheet2!$A$1:$B$270,2,FALSE)</f>
        <v>#N/A</v>
      </c>
    </row>
    <row r="1641" spans="15:61">
      <c r="O1641" s="57"/>
      <c r="P1641" s="57"/>
      <c r="AO1641" s="57"/>
      <c r="AP1641" s="57"/>
      <c r="BA1641" s="57"/>
      <c r="BF1641" s="6" t="e">
        <f t="shared" si="75"/>
        <v>#NUM!</v>
      </c>
      <c r="BG1641" t="e">
        <f t="shared" si="76"/>
        <v>#NUM!</v>
      </c>
      <c r="BH1641" t="e">
        <f t="shared" si="77"/>
        <v>#NUM!</v>
      </c>
      <c r="BI1641" t="e">
        <f>VLOOKUP(H1641,Sheet2!$A$1:$B$270,2,FALSE)</f>
        <v>#N/A</v>
      </c>
    </row>
    <row r="1642" spans="15:61">
      <c r="O1642" s="57"/>
      <c r="P1642" s="57"/>
      <c r="AO1642" s="57"/>
      <c r="AP1642" s="57"/>
      <c r="BA1642" s="57"/>
      <c r="BF1642" s="6" t="e">
        <f t="shared" si="75"/>
        <v>#NUM!</v>
      </c>
      <c r="BG1642" t="e">
        <f t="shared" si="76"/>
        <v>#NUM!</v>
      </c>
      <c r="BH1642" t="e">
        <f t="shared" si="77"/>
        <v>#NUM!</v>
      </c>
      <c r="BI1642" t="e">
        <f>VLOOKUP(H1642,Sheet2!$A$1:$B$270,2,FALSE)</f>
        <v>#N/A</v>
      </c>
    </row>
    <row r="1643" spans="15:61">
      <c r="O1643" s="57"/>
      <c r="P1643" s="57"/>
      <c r="AP1643" s="57"/>
      <c r="BA1643" s="57"/>
      <c r="BF1643" s="6" t="e">
        <f t="shared" si="75"/>
        <v>#NUM!</v>
      </c>
      <c r="BG1643" t="e">
        <f t="shared" si="76"/>
        <v>#NUM!</v>
      </c>
      <c r="BH1643" t="e">
        <f t="shared" si="77"/>
        <v>#NUM!</v>
      </c>
      <c r="BI1643" t="e">
        <f>VLOOKUP(H1643,Sheet2!$A$1:$B$270,2,FALSE)</f>
        <v>#N/A</v>
      </c>
    </row>
    <row r="1644" spans="15:61">
      <c r="O1644" s="57"/>
      <c r="P1644" s="57"/>
      <c r="AP1644" s="57"/>
      <c r="BA1644" s="57"/>
      <c r="BF1644" s="6" t="e">
        <f t="shared" si="75"/>
        <v>#NUM!</v>
      </c>
      <c r="BG1644" t="e">
        <f t="shared" si="76"/>
        <v>#NUM!</v>
      </c>
      <c r="BH1644" t="e">
        <f t="shared" si="77"/>
        <v>#NUM!</v>
      </c>
      <c r="BI1644" t="e">
        <f>VLOOKUP(H1644,Sheet2!$A$1:$B$270,2,FALSE)</f>
        <v>#N/A</v>
      </c>
    </row>
    <row r="1645" spans="15:61">
      <c r="O1645" s="57"/>
      <c r="P1645" s="57"/>
      <c r="AP1645" s="57"/>
      <c r="BA1645" s="57"/>
      <c r="BF1645" s="6" t="e">
        <f t="shared" si="75"/>
        <v>#NUM!</v>
      </c>
      <c r="BG1645" t="e">
        <f t="shared" si="76"/>
        <v>#NUM!</v>
      </c>
      <c r="BH1645" t="e">
        <f t="shared" si="77"/>
        <v>#NUM!</v>
      </c>
      <c r="BI1645" t="e">
        <f>VLOOKUP(H1645,Sheet2!$A$1:$B$270,2,FALSE)</f>
        <v>#N/A</v>
      </c>
    </row>
    <row r="1646" spans="15:61">
      <c r="O1646" s="57"/>
      <c r="P1646" s="57"/>
      <c r="AP1646" s="57"/>
      <c r="BA1646" s="57"/>
      <c r="BF1646" s="6" t="e">
        <f t="shared" si="75"/>
        <v>#NUM!</v>
      </c>
      <c r="BG1646" t="e">
        <f t="shared" si="76"/>
        <v>#NUM!</v>
      </c>
      <c r="BH1646" t="e">
        <f t="shared" si="77"/>
        <v>#NUM!</v>
      </c>
      <c r="BI1646" t="e">
        <f>VLOOKUP(H1646,Sheet2!$A$1:$B$270,2,FALSE)</f>
        <v>#N/A</v>
      </c>
    </row>
    <row r="1647" spans="15:61">
      <c r="O1647" s="57"/>
      <c r="P1647" s="57"/>
      <c r="BA1647" s="57"/>
      <c r="BF1647" s="6" t="e">
        <f t="shared" si="75"/>
        <v>#NUM!</v>
      </c>
      <c r="BG1647" t="e">
        <f t="shared" si="76"/>
        <v>#NUM!</v>
      </c>
      <c r="BH1647" t="e">
        <f t="shared" si="77"/>
        <v>#NUM!</v>
      </c>
      <c r="BI1647" t="e">
        <f>VLOOKUP(H1647,Sheet2!$A$1:$B$270,2,FALSE)</f>
        <v>#N/A</v>
      </c>
    </row>
    <row r="1648" spans="15:61">
      <c r="O1648" s="57"/>
      <c r="P1648" s="57"/>
      <c r="AO1648" s="57"/>
      <c r="AP1648" s="57"/>
      <c r="BA1648" s="57"/>
      <c r="BF1648" s="6" t="e">
        <f t="shared" si="75"/>
        <v>#NUM!</v>
      </c>
      <c r="BG1648" t="e">
        <f t="shared" si="76"/>
        <v>#NUM!</v>
      </c>
      <c r="BH1648" t="e">
        <f t="shared" si="77"/>
        <v>#NUM!</v>
      </c>
      <c r="BI1648" t="e">
        <f>VLOOKUP(H1648,Sheet2!$A$1:$B$270,2,FALSE)</f>
        <v>#N/A</v>
      </c>
    </row>
    <row r="1649" spans="15:61">
      <c r="O1649" s="57"/>
      <c r="P1649" s="57"/>
      <c r="AO1649" s="57"/>
      <c r="AP1649" s="57"/>
      <c r="BA1649" s="57"/>
      <c r="BF1649" s="6" t="e">
        <f t="shared" si="75"/>
        <v>#NUM!</v>
      </c>
      <c r="BG1649" t="e">
        <f t="shared" si="76"/>
        <v>#NUM!</v>
      </c>
      <c r="BH1649" t="e">
        <f t="shared" si="77"/>
        <v>#NUM!</v>
      </c>
      <c r="BI1649" t="e">
        <f>VLOOKUP(H1649,Sheet2!$A$1:$B$270,2,FALSE)</f>
        <v>#N/A</v>
      </c>
    </row>
    <row r="1650" spans="15:61">
      <c r="O1650" s="57"/>
      <c r="P1650" s="57"/>
      <c r="AP1650" s="57"/>
      <c r="BA1650" s="57"/>
      <c r="BF1650" s="6" t="e">
        <f t="shared" si="75"/>
        <v>#NUM!</v>
      </c>
      <c r="BG1650" t="e">
        <f t="shared" si="76"/>
        <v>#NUM!</v>
      </c>
      <c r="BH1650" t="e">
        <f t="shared" si="77"/>
        <v>#NUM!</v>
      </c>
      <c r="BI1650" t="e">
        <f>VLOOKUP(H1650,Sheet2!$A$1:$B$270,2,FALSE)</f>
        <v>#N/A</v>
      </c>
    </row>
    <row r="1651" spans="15:61">
      <c r="O1651" s="57"/>
      <c r="P1651" s="57"/>
      <c r="AO1651" s="57"/>
      <c r="AP1651" s="57"/>
      <c r="BA1651" s="57"/>
      <c r="BF1651" s="6" t="e">
        <f t="shared" si="75"/>
        <v>#NUM!</v>
      </c>
      <c r="BG1651" t="e">
        <f t="shared" si="76"/>
        <v>#NUM!</v>
      </c>
      <c r="BH1651" t="e">
        <f t="shared" si="77"/>
        <v>#NUM!</v>
      </c>
      <c r="BI1651" t="e">
        <f>VLOOKUP(H1651,Sheet2!$A$1:$B$270,2,FALSE)</f>
        <v>#N/A</v>
      </c>
    </row>
    <row r="1652" spans="15:61">
      <c r="O1652" s="57"/>
      <c r="P1652" s="57"/>
      <c r="AO1652" s="57"/>
      <c r="AP1652" s="57"/>
      <c r="BA1652" s="57"/>
      <c r="BF1652" s="6" t="e">
        <f t="shared" si="75"/>
        <v>#NUM!</v>
      </c>
      <c r="BG1652" t="e">
        <f t="shared" si="76"/>
        <v>#NUM!</v>
      </c>
      <c r="BH1652" t="e">
        <f t="shared" si="77"/>
        <v>#NUM!</v>
      </c>
      <c r="BI1652" t="e">
        <f>VLOOKUP(H1652,Sheet2!$A$1:$B$270,2,FALSE)</f>
        <v>#N/A</v>
      </c>
    </row>
    <row r="1653" spans="15:61">
      <c r="O1653" s="57"/>
      <c r="P1653" s="57"/>
      <c r="AP1653" s="57"/>
      <c r="BA1653" s="57"/>
      <c r="BF1653" s="6" t="e">
        <f t="shared" si="75"/>
        <v>#NUM!</v>
      </c>
      <c r="BG1653" t="e">
        <f t="shared" si="76"/>
        <v>#NUM!</v>
      </c>
      <c r="BH1653" t="e">
        <f t="shared" si="77"/>
        <v>#NUM!</v>
      </c>
      <c r="BI1653" t="e">
        <f>VLOOKUP(H1653,Sheet2!$A$1:$B$270,2,FALSE)</f>
        <v>#N/A</v>
      </c>
    </row>
    <row r="1654" spans="15:61">
      <c r="O1654" s="57"/>
      <c r="P1654" s="57"/>
      <c r="AP1654" s="57"/>
      <c r="BA1654" s="57"/>
      <c r="BF1654" s="6" t="e">
        <f t="shared" si="75"/>
        <v>#NUM!</v>
      </c>
      <c r="BG1654" t="e">
        <f t="shared" si="76"/>
        <v>#NUM!</v>
      </c>
      <c r="BH1654" t="e">
        <f t="shared" si="77"/>
        <v>#NUM!</v>
      </c>
      <c r="BI1654" t="e">
        <f>VLOOKUP(H1654,Sheet2!$A$1:$B$270,2,FALSE)</f>
        <v>#N/A</v>
      </c>
    </row>
    <row r="1655" spans="15:61">
      <c r="O1655" s="57"/>
      <c r="P1655" s="57"/>
      <c r="AP1655" s="57"/>
      <c r="BA1655" s="57"/>
      <c r="BF1655" s="6" t="e">
        <f t="shared" si="75"/>
        <v>#NUM!</v>
      </c>
      <c r="BG1655" t="e">
        <f t="shared" si="76"/>
        <v>#NUM!</v>
      </c>
      <c r="BH1655" t="e">
        <f t="shared" si="77"/>
        <v>#NUM!</v>
      </c>
      <c r="BI1655" t="e">
        <f>VLOOKUP(H1655,Sheet2!$A$1:$B$270,2,FALSE)</f>
        <v>#N/A</v>
      </c>
    </row>
    <row r="1656" spans="15:61">
      <c r="O1656" s="57"/>
      <c r="P1656" s="57"/>
      <c r="AP1656" s="57"/>
      <c r="BA1656" s="57"/>
      <c r="BF1656" s="6" t="e">
        <f t="shared" si="75"/>
        <v>#NUM!</v>
      </c>
      <c r="BG1656" t="e">
        <f t="shared" si="76"/>
        <v>#NUM!</v>
      </c>
      <c r="BH1656" t="e">
        <f t="shared" si="77"/>
        <v>#NUM!</v>
      </c>
      <c r="BI1656" t="e">
        <f>VLOOKUP(H1656,Sheet2!$A$1:$B$270,2,FALSE)</f>
        <v>#N/A</v>
      </c>
    </row>
    <row r="1657" spans="15:61">
      <c r="O1657" s="57"/>
      <c r="P1657" s="57"/>
      <c r="BA1657" s="57"/>
      <c r="BF1657" s="6" t="e">
        <f t="shared" si="75"/>
        <v>#NUM!</v>
      </c>
      <c r="BG1657" t="e">
        <f t="shared" si="76"/>
        <v>#NUM!</v>
      </c>
      <c r="BH1657" t="e">
        <f t="shared" si="77"/>
        <v>#NUM!</v>
      </c>
      <c r="BI1657" t="e">
        <f>VLOOKUP(H1657,Sheet2!$A$1:$B$270,2,FALSE)</f>
        <v>#N/A</v>
      </c>
    </row>
    <row r="1658" spans="15:61">
      <c r="O1658" s="57"/>
      <c r="P1658" s="57"/>
      <c r="AP1658" s="57"/>
      <c r="BA1658" s="57"/>
      <c r="BF1658" s="6" t="e">
        <f t="shared" si="75"/>
        <v>#NUM!</v>
      </c>
      <c r="BG1658" t="e">
        <f t="shared" si="76"/>
        <v>#NUM!</v>
      </c>
      <c r="BH1658" t="e">
        <f t="shared" si="77"/>
        <v>#NUM!</v>
      </c>
      <c r="BI1658" t="e">
        <f>VLOOKUP(H1658,Sheet2!$A$1:$B$270,2,FALSE)</f>
        <v>#N/A</v>
      </c>
    </row>
    <row r="1659" spans="15:61">
      <c r="O1659" s="57"/>
      <c r="P1659" s="57"/>
      <c r="AO1659" s="57"/>
      <c r="BF1659" s="6" t="e">
        <f t="shared" si="75"/>
        <v>#NUM!</v>
      </c>
      <c r="BG1659" t="e">
        <f t="shared" si="76"/>
        <v>#NUM!</v>
      </c>
      <c r="BH1659" t="e">
        <f t="shared" si="77"/>
        <v>#NUM!</v>
      </c>
      <c r="BI1659" t="e">
        <f>VLOOKUP(H1659,Sheet2!$A$1:$B$270,2,FALSE)</f>
        <v>#N/A</v>
      </c>
    </row>
    <row r="1660" spans="15:61">
      <c r="O1660" s="57"/>
      <c r="P1660" s="57"/>
      <c r="BA1660" s="57"/>
      <c r="BF1660" s="6" t="e">
        <f t="shared" si="75"/>
        <v>#NUM!</v>
      </c>
      <c r="BG1660" t="e">
        <f t="shared" si="76"/>
        <v>#NUM!</v>
      </c>
      <c r="BH1660" t="e">
        <f t="shared" si="77"/>
        <v>#NUM!</v>
      </c>
      <c r="BI1660" t="e">
        <f>VLOOKUP(H1660,Sheet2!$A$1:$B$270,2,FALSE)</f>
        <v>#N/A</v>
      </c>
    </row>
    <row r="1661" spans="15:61">
      <c r="O1661" s="57"/>
      <c r="P1661" s="57"/>
      <c r="AO1661" s="57"/>
      <c r="BA1661" s="57"/>
      <c r="BF1661" s="6" t="e">
        <f t="shared" si="75"/>
        <v>#NUM!</v>
      </c>
      <c r="BG1661" t="e">
        <f t="shared" si="76"/>
        <v>#NUM!</v>
      </c>
      <c r="BH1661" t="e">
        <f t="shared" si="77"/>
        <v>#NUM!</v>
      </c>
      <c r="BI1661" t="e">
        <f>VLOOKUP(H1661,Sheet2!$A$1:$B$270,2,FALSE)</f>
        <v>#N/A</v>
      </c>
    </row>
    <row r="1662" spans="15:61">
      <c r="O1662" s="57"/>
      <c r="P1662" s="57"/>
      <c r="AP1662" s="57"/>
      <c r="BA1662" s="57"/>
      <c r="BF1662" s="6" t="e">
        <f t="shared" si="75"/>
        <v>#NUM!</v>
      </c>
      <c r="BG1662" t="e">
        <f t="shared" si="76"/>
        <v>#NUM!</v>
      </c>
      <c r="BH1662" t="e">
        <f t="shared" si="77"/>
        <v>#NUM!</v>
      </c>
      <c r="BI1662" t="e">
        <f>VLOOKUP(H1662,Sheet2!$A$1:$B$270,2,FALSE)</f>
        <v>#N/A</v>
      </c>
    </row>
    <row r="1663" spans="15:61">
      <c r="O1663" s="57"/>
      <c r="P1663" s="57"/>
      <c r="BA1663" s="57"/>
      <c r="BF1663" s="6" t="e">
        <f t="shared" si="75"/>
        <v>#NUM!</v>
      </c>
      <c r="BG1663" t="e">
        <f t="shared" si="76"/>
        <v>#NUM!</v>
      </c>
      <c r="BH1663" t="e">
        <f t="shared" si="77"/>
        <v>#NUM!</v>
      </c>
      <c r="BI1663" t="e">
        <f>VLOOKUP(H1663,Sheet2!$A$1:$B$270,2,FALSE)</f>
        <v>#N/A</v>
      </c>
    </row>
    <row r="1664" spans="15:61">
      <c r="O1664" s="57"/>
      <c r="P1664" s="57"/>
      <c r="BA1664" s="57"/>
      <c r="BF1664" s="6" t="e">
        <f t="shared" si="75"/>
        <v>#NUM!</v>
      </c>
      <c r="BG1664" t="e">
        <f t="shared" si="76"/>
        <v>#NUM!</v>
      </c>
      <c r="BH1664" t="e">
        <f t="shared" si="77"/>
        <v>#NUM!</v>
      </c>
      <c r="BI1664" t="e">
        <f>VLOOKUP(H1664,Sheet2!$A$1:$B$270,2,FALSE)</f>
        <v>#N/A</v>
      </c>
    </row>
    <row r="1665" spans="15:61">
      <c r="O1665" s="57"/>
      <c r="P1665" s="57"/>
      <c r="AP1665" s="57"/>
      <c r="BA1665" s="57"/>
      <c r="BF1665" s="6" t="e">
        <f t="shared" si="75"/>
        <v>#NUM!</v>
      </c>
      <c r="BG1665" t="e">
        <f t="shared" si="76"/>
        <v>#NUM!</v>
      </c>
      <c r="BH1665" t="e">
        <f t="shared" si="77"/>
        <v>#NUM!</v>
      </c>
      <c r="BI1665" t="e">
        <f>VLOOKUP(H1665,Sheet2!$A$1:$B$270,2,FALSE)</f>
        <v>#N/A</v>
      </c>
    </row>
    <row r="1666" spans="15:61">
      <c r="O1666" s="57"/>
      <c r="P1666" s="57"/>
      <c r="AP1666" s="57"/>
      <c r="BA1666" s="57"/>
      <c r="BF1666" s="6" t="e">
        <f t="shared" si="75"/>
        <v>#NUM!</v>
      </c>
      <c r="BG1666" t="e">
        <f t="shared" si="76"/>
        <v>#NUM!</v>
      </c>
      <c r="BH1666" t="e">
        <f t="shared" si="77"/>
        <v>#NUM!</v>
      </c>
      <c r="BI1666" t="e">
        <f>VLOOKUP(H1666,Sheet2!$A$1:$B$270,2,FALSE)</f>
        <v>#N/A</v>
      </c>
    </row>
    <row r="1667" spans="15:61">
      <c r="O1667" s="57"/>
      <c r="P1667" s="57"/>
      <c r="AP1667" s="57"/>
      <c r="BA1667" s="57"/>
      <c r="BF1667" s="6" t="e">
        <f t="shared" ref="BF1667:BF1730" si="78">DATE(BC1667,BD1667,BE1667)</f>
        <v>#NUM!</v>
      </c>
      <c r="BG1667" t="e">
        <f t="shared" ref="BG1667:BG1730" si="79">BF1667-BA1667</f>
        <v>#NUM!</v>
      </c>
      <c r="BH1667" t="e">
        <f t="shared" ref="BH1667:BH1730" si="80">IF(BG1667=1,"COMPLY",IF(BG1667&lt;1,"COMPLY","NOT COMPLY"))</f>
        <v>#NUM!</v>
      </c>
      <c r="BI1667" t="e">
        <f>VLOOKUP(H1667,Sheet2!$A$1:$B$270,2,FALSE)</f>
        <v>#N/A</v>
      </c>
    </row>
    <row r="1668" spans="15:61">
      <c r="O1668" s="57"/>
      <c r="P1668" s="57"/>
      <c r="BA1668" s="57"/>
      <c r="BF1668" s="6" t="e">
        <f t="shared" si="78"/>
        <v>#NUM!</v>
      </c>
      <c r="BG1668" t="e">
        <f t="shared" si="79"/>
        <v>#NUM!</v>
      </c>
      <c r="BH1668" t="e">
        <f t="shared" si="80"/>
        <v>#NUM!</v>
      </c>
      <c r="BI1668" t="e">
        <f>VLOOKUP(H1668,Sheet2!$A$1:$B$270,2,FALSE)</f>
        <v>#N/A</v>
      </c>
    </row>
    <row r="1669" spans="15:61">
      <c r="O1669" s="57"/>
      <c r="P1669" s="57"/>
      <c r="AP1669" s="57"/>
      <c r="BA1669" s="57"/>
      <c r="BF1669" s="6" t="e">
        <f t="shared" si="78"/>
        <v>#NUM!</v>
      </c>
      <c r="BG1669" t="e">
        <f t="shared" si="79"/>
        <v>#NUM!</v>
      </c>
      <c r="BH1669" t="e">
        <f t="shared" si="80"/>
        <v>#NUM!</v>
      </c>
      <c r="BI1669" t="e">
        <f>VLOOKUP(H1669,Sheet2!$A$1:$B$270,2,FALSE)</f>
        <v>#N/A</v>
      </c>
    </row>
    <row r="1670" spans="15:61">
      <c r="O1670" s="57"/>
      <c r="P1670" s="57"/>
      <c r="AP1670" s="57"/>
      <c r="BA1670" s="57"/>
      <c r="BF1670" s="6" t="e">
        <f t="shared" si="78"/>
        <v>#NUM!</v>
      </c>
      <c r="BG1670" t="e">
        <f t="shared" si="79"/>
        <v>#NUM!</v>
      </c>
      <c r="BH1670" t="e">
        <f t="shared" si="80"/>
        <v>#NUM!</v>
      </c>
      <c r="BI1670" t="e">
        <f>VLOOKUP(H1670,Sheet2!$A$1:$B$270,2,FALSE)</f>
        <v>#N/A</v>
      </c>
    </row>
    <row r="1671" spans="15:61">
      <c r="O1671" s="57"/>
      <c r="P1671" s="57"/>
      <c r="AP1671" s="57"/>
      <c r="BA1671" s="57"/>
      <c r="BF1671" s="6" t="e">
        <f t="shared" si="78"/>
        <v>#NUM!</v>
      </c>
      <c r="BG1671" t="e">
        <f t="shared" si="79"/>
        <v>#NUM!</v>
      </c>
      <c r="BH1671" t="e">
        <f t="shared" si="80"/>
        <v>#NUM!</v>
      </c>
      <c r="BI1671" t="e">
        <f>VLOOKUP(H1671,Sheet2!$A$1:$B$270,2,FALSE)</f>
        <v>#N/A</v>
      </c>
    </row>
    <row r="1672" spans="15:61">
      <c r="O1672" s="57"/>
      <c r="P1672" s="57"/>
      <c r="AP1672" s="57"/>
      <c r="BA1672" s="57"/>
      <c r="BF1672" s="6" t="e">
        <f t="shared" si="78"/>
        <v>#NUM!</v>
      </c>
      <c r="BG1672" t="e">
        <f t="shared" si="79"/>
        <v>#NUM!</v>
      </c>
      <c r="BH1672" t="e">
        <f t="shared" si="80"/>
        <v>#NUM!</v>
      </c>
      <c r="BI1672" t="e">
        <f>VLOOKUP(H1672,Sheet2!$A$1:$B$270,2,FALSE)</f>
        <v>#N/A</v>
      </c>
    </row>
    <row r="1673" spans="15:61">
      <c r="O1673" s="57"/>
      <c r="P1673" s="57"/>
      <c r="AO1673" s="57"/>
      <c r="AP1673" s="57"/>
      <c r="BA1673" s="57"/>
      <c r="BF1673" s="6" t="e">
        <f t="shared" si="78"/>
        <v>#NUM!</v>
      </c>
      <c r="BG1673" t="e">
        <f t="shared" si="79"/>
        <v>#NUM!</v>
      </c>
      <c r="BH1673" t="e">
        <f t="shared" si="80"/>
        <v>#NUM!</v>
      </c>
      <c r="BI1673" t="e">
        <f>VLOOKUP(H1673,Sheet2!$A$1:$B$270,2,FALSE)</f>
        <v>#N/A</v>
      </c>
    </row>
    <row r="1674" spans="15:61">
      <c r="O1674" s="57"/>
      <c r="P1674" s="57"/>
      <c r="AO1674" s="57"/>
      <c r="AP1674" s="57"/>
      <c r="BA1674" s="57"/>
      <c r="BF1674" s="6" t="e">
        <f t="shared" si="78"/>
        <v>#NUM!</v>
      </c>
      <c r="BG1674" t="e">
        <f t="shared" si="79"/>
        <v>#NUM!</v>
      </c>
      <c r="BH1674" t="e">
        <f t="shared" si="80"/>
        <v>#NUM!</v>
      </c>
      <c r="BI1674" t="e">
        <f>VLOOKUP(H1674,Sheet2!$A$1:$B$270,2,FALSE)</f>
        <v>#N/A</v>
      </c>
    </row>
    <row r="1675" spans="15:61">
      <c r="O1675" s="57"/>
      <c r="P1675" s="57"/>
      <c r="AP1675" s="57"/>
      <c r="BA1675" s="57"/>
      <c r="BF1675" s="6" t="e">
        <f t="shared" si="78"/>
        <v>#NUM!</v>
      </c>
      <c r="BG1675" t="e">
        <f t="shared" si="79"/>
        <v>#NUM!</v>
      </c>
      <c r="BH1675" t="e">
        <f t="shared" si="80"/>
        <v>#NUM!</v>
      </c>
      <c r="BI1675" t="e">
        <f>VLOOKUP(H1675,Sheet2!$A$1:$B$270,2,FALSE)</f>
        <v>#N/A</v>
      </c>
    </row>
    <row r="1676" spans="15:61">
      <c r="O1676" s="57"/>
      <c r="P1676" s="57"/>
      <c r="BF1676" s="6" t="e">
        <f t="shared" si="78"/>
        <v>#NUM!</v>
      </c>
      <c r="BG1676" t="e">
        <f t="shared" si="79"/>
        <v>#NUM!</v>
      </c>
      <c r="BH1676" t="e">
        <f t="shared" si="80"/>
        <v>#NUM!</v>
      </c>
      <c r="BI1676" t="e">
        <f>VLOOKUP(H1676,Sheet2!$A$1:$B$270,2,FALSE)</f>
        <v>#N/A</v>
      </c>
    </row>
    <row r="1677" spans="15:61">
      <c r="O1677" s="57"/>
      <c r="P1677" s="57"/>
      <c r="AP1677" s="57"/>
      <c r="BA1677" s="57"/>
      <c r="BF1677" s="6" t="e">
        <f t="shared" si="78"/>
        <v>#NUM!</v>
      </c>
      <c r="BG1677" t="e">
        <f t="shared" si="79"/>
        <v>#NUM!</v>
      </c>
      <c r="BH1677" t="e">
        <f t="shared" si="80"/>
        <v>#NUM!</v>
      </c>
      <c r="BI1677" t="e">
        <f>VLOOKUP(H1677,Sheet2!$A$1:$B$270,2,FALSE)</f>
        <v>#N/A</v>
      </c>
    </row>
    <row r="1678" spans="15:61">
      <c r="O1678" s="57"/>
      <c r="P1678" s="57"/>
      <c r="BA1678" s="57"/>
      <c r="BF1678" s="6" t="e">
        <f t="shared" si="78"/>
        <v>#NUM!</v>
      </c>
      <c r="BG1678" t="e">
        <f t="shared" si="79"/>
        <v>#NUM!</v>
      </c>
      <c r="BH1678" t="e">
        <f t="shared" si="80"/>
        <v>#NUM!</v>
      </c>
      <c r="BI1678" t="e">
        <f>VLOOKUP(H1678,Sheet2!$A$1:$B$270,2,FALSE)</f>
        <v>#N/A</v>
      </c>
    </row>
    <row r="1679" spans="15:61">
      <c r="O1679" s="57"/>
      <c r="P1679" s="57"/>
      <c r="BF1679" s="6" t="e">
        <f t="shared" si="78"/>
        <v>#NUM!</v>
      </c>
      <c r="BG1679" t="e">
        <f t="shared" si="79"/>
        <v>#NUM!</v>
      </c>
      <c r="BH1679" t="e">
        <f t="shared" si="80"/>
        <v>#NUM!</v>
      </c>
      <c r="BI1679" t="e">
        <f>VLOOKUP(H1679,Sheet2!$A$1:$B$270,2,FALSE)</f>
        <v>#N/A</v>
      </c>
    </row>
    <row r="1680" spans="15:61">
      <c r="O1680" s="57"/>
      <c r="P1680" s="57"/>
      <c r="AO1680" s="57"/>
      <c r="AP1680" s="57"/>
      <c r="BA1680" s="57"/>
      <c r="BF1680" s="6" t="e">
        <f t="shared" si="78"/>
        <v>#NUM!</v>
      </c>
      <c r="BG1680" t="e">
        <f t="shared" si="79"/>
        <v>#NUM!</v>
      </c>
      <c r="BH1680" t="e">
        <f t="shared" si="80"/>
        <v>#NUM!</v>
      </c>
      <c r="BI1680" t="e">
        <f>VLOOKUP(H1680,Sheet2!$A$1:$B$270,2,FALSE)</f>
        <v>#N/A</v>
      </c>
    </row>
    <row r="1681" spans="15:61">
      <c r="O1681" s="57"/>
      <c r="P1681" s="57"/>
      <c r="AP1681" s="57"/>
      <c r="BA1681" s="57"/>
      <c r="BF1681" s="6" t="e">
        <f t="shared" si="78"/>
        <v>#NUM!</v>
      </c>
      <c r="BG1681" t="e">
        <f t="shared" si="79"/>
        <v>#NUM!</v>
      </c>
      <c r="BH1681" t="e">
        <f t="shared" si="80"/>
        <v>#NUM!</v>
      </c>
      <c r="BI1681" t="e">
        <f>VLOOKUP(H1681,Sheet2!$A$1:$B$270,2,FALSE)</f>
        <v>#N/A</v>
      </c>
    </row>
    <row r="1682" spans="15:61">
      <c r="O1682" s="57"/>
      <c r="P1682" s="57"/>
      <c r="AP1682" s="57"/>
      <c r="BA1682" s="57"/>
      <c r="BF1682" s="6" t="e">
        <f t="shared" si="78"/>
        <v>#NUM!</v>
      </c>
      <c r="BG1682" t="e">
        <f t="shared" si="79"/>
        <v>#NUM!</v>
      </c>
      <c r="BH1682" t="e">
        <f t="shared" si="80"/>
        <v>#NUM!</v>
      </c>
      <c r="BI1682" t="e">
        <f>VLOOKUP(H1682,Sheet2!$A$1:$B$270,2,FALSE)</f>
        <v>#N/A</v>
      </c>
    </row>
    <row r="1683" spans="15:61">
      <c r="O1683" s="57"/>
      <c r="P1683" s="57"/>
      <c r="AO1683" s="57"/>
      <c r="AP1683" s="57"/>
      <c r="BA1683" s="57"/>
      <c r="BF1683" s="6" t="e">
        <f t="shared" si="78"/>
        <v>#NUM!</v>
      </c>
      <c r="BG1683" t="e">
        <f t="shared" si="79"/>
        <v>#NUM!</v>
      </c>
      <c r="BH1683" t="e">
        <f t="shared" si="80"/>
        <v>#NUM!</v>
      </c>
      <c r="BI1683" t="e">
        <f>VLOOKUP(H1683,Sheet2!$A$1:$B$270,2,FALSE)</f>
        <v>#N/A</v>
      </c>
    </row>
    <row r="1684" spans="15:61">
      <c r="O1684" s="57"/>
      <c r="P1684" s="57"/>
      <c r="AP1684" s="57"/>
      <c r="BA1684" s="57"/>
      <c r="BF1684" s="6" t="e">
        <f t="shared" si="78"/>
        <v>#NUM!</v>
      </c>
      <c r="BG1684" t="e">
        <f t="shared" si="79"/>
        <v>#NUM!</v>
      </c>
      <c r="BH1684" t="e">
        <f t="shared" si="80"/>
        <v>#NUM!</v>
      </c>
      <c r="BI1684" t="e">
        <f>VLOOKUP(H1684,Sheet2!$A$1:$B$270,2,FALSE)</f>
        <v>#N/A</v>
      </c>
    </row>
    <row r="1685" spans="15:61">
      <c r="O1685" s="57"/>
      <c r="P1685" s="57"/>
      <c r="BA1685" s="57"/>
      <c r="BF1685" s="6" t="e">
        <f t="shared" si="78"/>
        <v>#NUM!</v>
      </c>
      <c r="BG1685" t="e">
        <f t="shared" si="79"/>
        <v>#NUM!</v>
      </c>
      <c r="BH1685" t="e">
        <f t="shared" si="80"/>
        <v>#NUM!</v>
      </c>
      <c r="BI1685" t="e">
        <f>VLOOKUP(H1685,Sheet2!$A$1:$B$270,2,FALSE)</f>
        <v>#N/A</v>
      </c>
    </row>
    <row r="1686" spans="15:61">
      <c r="O1686" s="57"/>
      <c r="P1686" s="57"/>
      <c r="AO1686" s="57"/>
      <c r="AP1686" s="57"/>
      <c r="BA1686" s="57"/>
      <c r="BF1686" s="6" t="e">
        <f t="shared" si="78"/>
        <v>#NUM!</v>
      </c>
      <c r="BG1686" t="e">
        <f t="shared" si="79"/>
        <v>#NUM!</v>
      </c>
      <c r="BH1686" t="e">
        <f t="shared" si="80"/>
        <v>#NUM!</v>
      </c>
      <c r="BI1686" t="e">
        <f>VLOOKUP(H1686,Sheet2!$A$1:$B$270,2,FALSE)</f>
        <v>#N/A</v>
      </c>
    </row>
    <row r="1687" spans="15:61">
      <c r="O1687" s="57"/>
      <c r="P1687" s="57"/>
      <c r="AO1687" s="57"/>
      <c r="AP1687" s="57"/>
      <c r="BA1687" s="57"/>
      <c r="BF1687" s="6" t="e">
        <f t="shared" si="78"/>
        <v>#NUM!</v>
      </c>
      <c r="BG1687" t="e">
        <f t="shared" si="79"/>
        <v>#NUM!</v>
      </c>
      <c r="BH1687" t="e">
        <f t="shared" si="80"/>
        <v>#NUM!</v>
      </c>
      <c r="BI1687" t="e">
        <f>VLOOKUP(H1687,Sheet2!$A$1:$B$270,2,FALSE)</f>
        <v>#N/A</v>
      </c>
    </row>
    <row r="1688" spans="15:61">
      <c r="O1688" s="57"/>
      <c r="P1688" s="57"/>
      <c r="AO1688" s="57"/>
      <c r="AP1688" s="57"/>
      <c r="BA1688" s="57"/>
      <c r="BF1688" s="6" t="e">
        <f t="shared" si="78"/>
        <v>#NUM!</v>
      </c>
      <c r="BG1688" t="e">
        <f t="shared" si="79"/>
        <v>#NUM!</v>
      </c>
      <c r="BH1688" t="e">
        <f t="shared" si="80"/>
        <v>#NUM!</v>
      </c>
      <c r="BI1688" t="e">
        <f>VLOOKUP(H1688,Sheet2!$A$1:$B$270,2,FALSE)</f>
        <v>#N/A</v>
      </c>
    </row>
    <row r="1689" spans="15:61">
      <c r="O1689" s="57"/>
      <c r="P1689" s="57"/>
      <c r="AP1689" s="57"/>
      <c r="BA1689" s="57"/>
      <c r="BF1689" s="6" t="e">
        <f t="shared" si="78"/>
        <v>#NUM!</v>
      </c>
      <c r="BG1689" t="e">
        <f t="shared" si="79"/>
        <v>#NUM!</v>
      </c>
      <c r="BH1689" t="e">
        <f t="shared" si="80"/>
        <v>#NUM!</v>
      </c>
      <c r="BI1689" t="e">
        <f>VLOOKUP(H1689,Sheet2!$A$1:$B$270,2,FALSE)</f>
        <v>#N/A</v>
      </c>
    </row>
    <row r="1690" spans="15:61">
      <c r="O1690" s="57"/>
      <c r="P1690" s="57"/>
      <c r="AP1690" s="57"/>
      <c r="BA1690" s="57"/>
      <c r="BF1690" s="6" t="e">
        <f t="shared" si="78"/>
        <v>#NUM!</v>
      </c>
      <c r="BG1690" t="e">
        <f t="shared" si="79"/>
        <v>#NUM!</v>
      </c>
      <c r="BH1690" t="e">
        <f t="shared" si="80"/>
        <v>#NUM!</v>
      </c>
      <c r="BI1690" t="e">
        <f>VLOOKUP(H1690,Sheet2!$A$1:$B$270,2,FALSE)</f>
        <v>#N/A</v>
      </c>
    </row>
    <row r="1691" spans="15:61">
      <c r="O1691" s="57"/>
      <c r="P1691" s="57"/>
      <c r="BA1691" s="57"/>
      <c r="BF1691" s="6" t="e">
        <f t="shared" si="78"/>
        <v>#NUM!</v>
      </c>
      <c r="BG1691" t="e">
        <f t="shared" si="79"/>
        <v>#NUM!</v>
      </c>
      <c r="BH1691" t="e">
        <f t="shared" si="80"/>
        <v>#NUM!</v>
      </c>
      <c r="BI1691" t="e">
        <f>VLOOKUP(H1691,Sheet2!$A$1:$B$270,2,FALSE)</f>
        <v>#N/A</v>
      </c>
    </row>
    <row r="1692" spans="15:61">
      <c r="O1692" s="57"/>
      <c r="P1692" s="57"/>
      <c r="AP1692" s="57"/>
      <c r="BA1692" s="57"/>
      <c r="BF1692" s="6" t="e">
        <f t="shared" si="78"/>
        <v>#NUM!</v>
      </c>
      <c r="BG1692" t="e">
        <f t="shared" si="79"/>
        <v>#NUM!</v>
      </c>
      <c r="BH1692" t="e">
        <f t="shared" si="80"/>
        <v>#NUM!</v>
      </c>
      <c r="BI1692" t="e">
        <f>VLOOKUP(H1692,Sheet2!$A$1:$B$270,2,FALSE)</f>
        <v>#N/A</v>
      </c>
    </row>
    <row r="1693" spans="15:61">
      <c r="O1693" s="57"/>
      <c r="P1693" s="57"/>
      <c r="AP1693" s="57"/>
      <c r="BA1693" s="57"/>
      <c r="BF1693" s="6" t="e">
        <f t="shared" si="78"/>
        <v>#NUM!</v>
      </c>
      <c r="BG1693" t="e">
        <f t="shared" si="79"/>
        <v>#NUM!</v>
      </c>
      <c r="BH1693" t="e">
        <f t="shared" si="80"/>
        <v>#NUM!</v>
      </c>
      <c r="BI1693" t="e">
        <f>VLOOKUP(H1693,Sheet2!$A$1:$B$270,2,FALSE)</f>
        <v>#N/A</v>
      </c>
    </row>
    <row r="1694" spans="15:61">
      <c r="O1694" s="57"/>
      <c r="P1694" s="57"/>
      <c r="AP1694" s="57"/>
      <c r="BA1694" s="57"/>
      <c r="BF1694" s="6" t="e">
        <f t="shared" si="78"/>
        <v>#NUM!</v>
      </c>
      <c r="BG1694" t="e">
        <f t="shared" si="79"/>
        <v>#NUM!</v>
      </c>
      <c r="BH1694" t="e">
        <f t="shared" si="80"/>
        <v>#NUM!</v>
      </c>
      <c r="BI1694" t="e">
        <f>VLOOKUP(H1694,Sheet2!$A$1:$B$270,2,FALSE)</f>
        <v>#N/A</v>
      </c>
    </row>
    <row r="1695" spans="15:61">
      <c r="O1695" s="57"/>
      <c r="P1695" s="57"/>
      <c r="BA1695" s="57"/>
      <c r="BF1695" s="6" t="e">
        <f t="shared" si="78"/>
        <v>#NUM!</v>
      </c>
      <c r="BG1695" t="e">
        <f t="shared" si="79"/>
        <v>#NUM!</v>
      </c>
      <c r="BH1695" t="e">
        <f t="shared" si="80"/>
        <v>#NUM!</v>
      </c>
      <c r="BI1695" t="e">
        <f>VLOOKUP(H1695,Sheet2!$A$1:$B$270,2,FALSE)</f>
        <v>#N/A</v>
      </c>
    </row>
    <row r="1696" spans="15:61">
      <c r="O1696" s="57"/>
      <c r="P1696" s="57"/>
      <c r="AO1696" s="57"/>
      <c r="AP1696" s="57"/>
      <c r="BA1696" s="57"/>
      <c r="BF1696" s="6" t="e">
        <f t="shared" si="78"/>
        <v>#NUM!</v>
      </c>
      <c r="BG1696" t="e">
        <f t="shared" si="79"/>
        <v>#NUM!</v>
      </c>
      <c r="BH1696" t="e">
        <f t="shared" si="80"/>
        <v>#NUM!</v>
      </c>
      <c r="BI1696" t="e">
        <f>VLOOKUP(H1696,Sheet2!$A$1:$B$270,2,FALSE)</f>
        <v>#N/A</v>
      </c>
    </row>
    <row r="1697" spans="15:61">
      <c r="O1697" s="57"/>
      <c r="P1697" s="57"/>
      <c r="AP1697" s="57"/>
      <c r="BA1697" s="57"/>
      <c r="BF1697" s="6" t="e">
        <f t="shared" si="78"/>
        <v>#NUM!</v>
      </c>
      <c r="BG1697" t="e">
        <f t="shared" si="79"/>
        <v>#NUM!</v>
      </c>
      <c r="BH1697" t="e">
        <f t="shared" si="80"/>
        <v>#NUM!</v>
      </c>
      <c r="BI1697" t="e">
        <f>VLOOKUP(H1697,Sheet2!$A$1:$B$270,2,FALSE)</f>
        <v>#N/A</v>
      </c>
    </row>
    <row r="1698" spans="15:61">
      <c r="O1698" s="57"/>
      <c r="P1698" s="57"/>
      <c r="AP1698" s="57"/>
      <c r="BA1698" s="57"/>
      <c r="BF1698" s="6" t="e">
        <f t="shared" si="78"/>
        <v>#NUM!</v>
      </c>
      <c r="BG1698" t="e">
        <f t="shared" si="79"/>
        <v>#NUM!</v>
      </c>
      <c r="BH1698" t="e">
        <f t="shared" si="80"/>
        <v>#NUM!</v>
      </c>
      <c r="BI1698" t="e">
        <f>VLOOKUP(H1698,Sheet2!$A$1:$B$270,2,FALSE)</f>
        <v>#N/A</v>
      </c>
    </row>
    <row r="1699" spans="15:61">
      <c r="O1699" s="57"/>
      <c r="P1699" s="57"/>
      <c r="AP1699" s="57"/>
      <c r="BA1699" s="57"/>
      <c r="BF1699" s="6" t="e">
        <f t="shared" si="78"/>
        <v>#NUM!</v>
      </c>
      <c r="BG1699" t="e">
        <f t="shared" si="79"/>
        <v>#NUM!</v>
      </c>
      <c r="BH1699" t="e">
        <f t="shared" si="80"/>
        <v>#NUM!</v>
      </c>
      <c r="BI1699" t="e">
        <f>VLOOKUP(H1699,Sheet2!$A$1:$B$270,2,FALSE)</f>
        <v>#N/A</v>
      </c>
    </row>
    <row r="1700" spans="15:61">
      <c r="O1700" s="57"/>
      <c r="P1700" s="57"/>
      <c r="AP1700" s="57"/>
      <c r="BA1700" s="57"/>
      <c r="BF1700" s="6" t="e">
        <f t="shared" si="78"/>
        <v>#NUM!</v>
      </c>
      <c r="BG1700" t="e">
        <f t="shared" si="79"/>
        <v>#NUM!</v>
      </c>
      <c r="BH1700" t="e">
        <f t="shared" si="80"/>
        <v>#NUM!</v>
      </c>
      <c r="BI1700" t="e">
        <f>VLOOKUP(H1700,Sheet2!$A$1:$B$270,2,FALSE)</f>
        <v>#N/A</v>
      </c>
    </row>
    <row r="1701" spans="15:61">
      <c r="O1701" s="57"/>
      <c r="P1701" s="57"/>
      <c r="BA1701" s="57"/>
      <c r="BF1701" s="6" t="e">
        <f t="shared" si="78"/>
        <v>#NUM!</v>
      </c>
      <c r="BG1701" t="e">
        <f t="shared" si="79"/>
        <v>#NUM!</v>
      </c>
      <c r="BH1701" t="e">
        <f t="shared" si="80"/>
        <v>#NUM!</v>
      </c>
      <c r="BI1701" t="e">
        <f>VLOOKUP(H1701,Sheet2!$A$1:$B$270,2,FALSE)</f>
        <v>#N/A</v>
      </c>
    </row>
    <row r="1702" spans="15:61">
      <c r="O1702" s="57"/>
      <c r="P1702" s="57"/>
      <c r="AP1702" s="57"/>
      <c r="BA1702" s="57"/>
      <c r="BF1702" s="6" t="e">
        <f t="shared" si="78"/>
        <v>#NUM!</v>
      </c>
      <c r="BG1702" t="e">
        <f t="shared" si="79"/>
        <v>#NUM!</v>
      </c>
      <c r="BH1702" t="e">
        <f t="shared" si="80"/>
        <v>#NUM!</v>
      </c>
      <c r="BI1702" t="e">
        <f>VLOOKUP(H1702,Sheet2!$A$1:$B$270,2,FALSE)</f>
        <v>#N/A</v>
      </c>
    </row>
    <row r="1703" spans="15:61">
      <c r="O1703" s="57"/>
      <c r="P1703" s="57"/>
      <c r="AP1703" s="57"/>
      <c r="BA1703" s="57"/>
      <c r="BF1703" s="6" t="e">
        <f t="shared" si="78"/>
        <v>#NUM!</v>
      </c>
      <c r="BG1703" t="e">
        <f t="shared" si="79"/>
        <v>#NUM!</v>
      </c>
      <c r="BH1703" t="e">
        <f t="shared" si="80"/>
        <v>#NUM!</v>
      </c>
      <c r="BI1703" t="e">
        <f>VLOOKUP(H1703,Sheet2!$A$1:$B$270,2,FALSE)</f>
        <v>#N/A</v>
      </c>
    </row>
    <row r="1704" spans="15:61">
      <c r="O1704" s="57"/>
      <c r="P1704" s="57"/>
      <c r="AP1704" s="57"/>
      <c r="BA1704" s="57"/>
      <c r="BF1704" s="6" t="e">
        <f t="shared" si="78"/>
        <v>#NUM!</v>
      </c>
      <c r="BG1704" t="e">
        <f t="shared" si="79"/>
        <v>#NUM!</v>
      </c>
      <c r="BH1704" t="e">
        <f t="shared" si="80"/>
        <v>#NUM!</v>
      </c>
      <c r="BI1704" t="e">
        <f>VLOOKUP(H1704,Sheet2!$A$1:$B$270,2,FALSE)</f>
        <v>#N/A</v>
      </c>
    </row>
    <row r="1705" spans="15:61">
      <c r="O1705" s="57"/>
      <c r="P1705" s="57"/>
      <c r="AO1705" s="57"/>
      <c r="AP1705" s="57"/>
      <c r="BA1705" s="57"/>
      <c r="BF1705" s="6" t="e">
        <f t="shared" si="78"/>
        <v>#NUM!</v>
      </c>
      <c r="BG1705" t="e">
        <f t="shared" si="79"/>
        <v>#NUM!</v>
      </c>
      <c r="BH1705" t="e">
        <f t="shared" si="80"/>
        <v>#NUM!</v>
      </c>
      <c r="BI1705" t="e">
        <f>VLOOKUP(H1705,Sheet2!$A$1:$B$270,2,FALSE)</f>
        <v>#N/A</v>
      </c>
    </row>
    <row r="1706" spans="15:61">
      <c r="O1706" s="57"/>
      <c r="P1706" s="57"/>
      <c r="AP1706" s="57"/>
      <c r="BA1706" s="57"/>
      <c r="BF1706" s="6" t="e">
        <f t="shared" si="78"/>
        <v>#NUM!</v>
      </c>
      <c r="BG1706" t="e">
        <f t="shared" si="79"/>
        <v>#NUM!</v>
      </c>
      <c r="BH1706" t="e">
        <f t="shared" si="80"/>
        <v>#NUM!</v>
      </c>
      <c r="BI1706" t="e">
        <f>VLOOKUP(H1706,Sheet2!$A$1:$B$270,2,FALSE)</f>
        <v>#N/A</v>
      </c>
    </row>
    <row r="1707" spans="15:61">
      <c r="O1707" s="57"/>
      <c r="P1707" s="57"/>
      <c r="AO1707" s="57"/>
      <c r="AP1707" s="57"/>
      <c r="BA1707" s="57"/>
      <c r="BF1707" s="6" t="e">
        <f t="shared" si="78"/>
        <v>#NUM!</v>
      </c>
      <c r="BG1707" t="e">
        <f t="shared" si="79"/>
        <v>#NUM!</v>
      </c>
      <c r="BH1707" t="e">
        <f t="shared" si="80"/>
        <v>#NUM!</v>
      </c>
      <c r="BI1707" t="e">
        <f>VLOOKUP(H1707,Sheet2!$A$1:$B$270,2,FALSE)</f>
        <v>#N/A</v>
      </c>
    </row>
    <row r="1708" spans="15:61">
      <c r="O1708" s="57"/>
      <c r="P1708" s="57"/>
      <c r="AO1708" s="57"/>
      <c r="BA1708" s="57"/>
      <c r="BF1708" s="6" t="e">
        <f t="shared" si="78"/>
        <v>#NUM!</v>
      </c>
      <c r="BG1708" t="e">
        <f t="shared" si="79"/>
        <v>#NUM!</v>
      </c>
      <c r="BH1708" t="e">
        <f t="shared" si="80"/>
        <v>#NUM!</v>
      </c>
      <c r="BI1708" t="e">
        <f>VLOOKUP(H1708,Sheet2!$A$1:$B$270,2,FALSE)</f>
        <v>#N/A</v>
      </c>
    </row>
    <row r="1709" spans="15:61">
      <c r="O1709" s="57"/>
      <c r="P1709" s="57"/>
      <c r="AP1709" s="57"/>
      <c r="BA1709" s="57"/>
      <c r="BF1709" s="6" t="e">
        <f t="shared" si="78"/>
        <v>#NUM!</v>
      </c>
      <c r="BG1709" t="e">
        <f t="shared" si="79"/>
        <v>#NUM!</v>
      </c>
      <c r="BH1709" t="e">
        <f t="shared" si="80"/>
        <v>#NUM!</v>
      </c>
      <c r="BI1709" t="e">
        <f>VLOOKUP(H1709,Sheet2!$A$1:$B$270,2,FALSE)</f>
        <v>#N/A</v>
      </c>
    </row>
    <row r="1710" spans="15:61">
      <c r="O1710" s="57"/>
      <c r="P1710" s="57"/>
      <c r="AP1710" s="57"/>
      <c r="BA1710" s="57"/>
      <c r="BF1710" s="6" t="e">
        <f t="shared" si="78"/>
        <v>#NUM!</v>
      </c>
      <c r="BG1710" t="e">
        <f t="shared" si="79"/>
        <v>#NUM!</v>
      </c>
      <c r="BH1710" t="e">
        <f t="shared" si="80"/>
        <v>#NUM!</v>
      </c>
      <c r="BI1710" t="e">
        <f>VLOOKUP(H1710,Sheet2!$A$1:$B$270,2,FALSE)</f>
        <v>#N/A</v>
      </c>
    </row>
    <row r="1711" spans="15:61">
      <c r="O1711" s="57"/>
      <c r="P1711" s="57"/>
      <c r="BA1711" s="57"/>
      <c r="BF1711" s="6" t="e">
        <f t="shared" si="78"/>
        <v>#NUM!</v>
      </c>
      <c r="BG1711" t="e">
        <f t="shared" si="79"/>
        <v>#NUM!</v>
      </c>
      <c r="BH1711" t="e">
        <f t="shared" si="80"/>
        <v>#NUM!</v>
      </c>
      <c r="BI1711" t="e">
        <f>VLOOKUP(H1711,Sheet2!$A$1:$B$270,2,FALSE)</f>
        <v>#N/A</v>
      </c>
    </row>
    <row r="1712" spans="15:61">
      <c r="O1712" s="57"/>
      <c r="P1712" s="57"/>
      <c r="AP1712" s="57"/>
      <c r="BA1712" s="57"/>
      <c r="BF1712" s="6" t="e">
        <f t="shared" si="78"/>
        <v>#NUM!</v>
      </c>
      <c r="BG1712" t="e">
        <f t="shared" si="79"/>
        <v>#NUM!</v>
      </c>
      <c r="BH1712" t="e">
        <f t="shared" si="80"/>
        <v>#NUM!</v>
      </c>
      <c r="BI1712" t="e">
        <f>VLOOKUP(H1712,Sheet2!$A$1:$B$270,2,FALSE)</f>
        <v>#N/A</v>
      </c>
    </row>
    <row r="1713" spans="15:61">
      <c r="O1713" s="57"/>
      <c r="P1713" s="57"/>
      <c r="AO1713" s="57"/>
      <c r="AP1713" s="57"/>
      <c r="BA1713" s="57"/>
      <c r="BF1713" s="6" t="e">
        <f t="shared" si="78"/>
        <v>#NUM!</v>
      </c>
      <c r="BG1713" t="e">
        <f t="shared" si="79"/>
        <v>#NUM!</v>
      </c>
      <c r="BH1713" t="e">
        <f t="shared" si="80"/>
        <v>#NUM!</v>
      </c>
      <c r="BI1713" t="e">
        <f>VLOOKUP(H1713,Sheet2!$A$1:$B$270,2,FALSE)</f>
        <v>#N/A</v>
      </c>
    </row>
    <row r="1714" spans="15:61">
      <c r="O1714" s="57"/>
      <c r="P1714" s="57"/>
      <c r="AP1714" s="57"/>
      <c r="BA1714" s="57"/>
      <c r="BF1714" s="6" t="e">
        <f t="shared" si="78"/>
        <v>#NUM!</v>
      </c>
      <c r="BG1714" t="e">
        <f t="shared" si="79"/>
        <v>#NUM!</v>
      </c>
      <c r="BH1714" t="e">
        <f t="shared" si="80"/>
        <v>#NUM!</v>
      </c>
      <c r="BI1714" t="e">
        <f>VLOOKUP(H1714,Sheet2!$A$1:$B$270,2,FALSE)</f>
        <v>#N/A</v>
      </c>
    </row>
    <row r="1715" spans="15:61">
      <c r="O1715" s="57"/>
      <c r="P1715" s="57"/>
      <c r="AP1715" s="57"/>
      <c r="BA1715" s="57"/>
      <c r="BF1715" s="6" t="e">
        <f t="shared" si="78"/>
        <v>#NUM!</v>
      </c>
      <c r="BG1715" t="e">
        <f t="shared" si="79"/>
        <v>#NUM!</v>
      </c>
      <c r="BH1715" t="e">
        <f t="shared" si="80"/>
        <v>#NUM!</v>
      </c>
      <c r="BI1715" t="e">
        <f>VLOOKUP(H1715,Sheet2!$A$1:$B$270,2,FALSE)</f>
        <v>#N/A</v>
      </c>
    </row>
    <row r="1716" spans="15:61">
      <c r="O1716" s="57"/>
      <c r="P1716" s="57"/>
      <c r="AP1716" s="57"/>
      <c r="BA1716" s="57"/>
      <c r="BF1716" s="6" t="e">
        <f t="shared" si="78"/>
        <v>#NUM!</v>
      </c>
      <c r="BG1716" t="e">
        <f t="shared" si="79"/>
        <v>#NUM!</v>
      </c>
      <c r="BH1716" t="e">
        <f t="shared" si="80"/>
        <v>#NUM!</v>
      </c>
      <c r="BI1716" t="e">
        <f>VLOOKUP(H1716,Sheet2!$A$1:$B$270,2,FALSE)</f>
        <v>#N/A</v>
      </c>
    </row>
    <row r="1717" spans="15:61">
      <c r="O1717" s="57"/>
      <c r="P1717" s="57"/>
      <c r="AO1717" s="57"/>
      <c r="AP1717" s="57"/>
      <c r="BA1717" s="57"/>
      <c r="BF1717" s="6" t="e">
        <f t="shared" si="78"/>
        <v>#NUM!</v>
      </c>
      <c r="BG1717" t="e">
        <f t="shared" si="79"/>
        <v>#NUM!</v>
      </c>
      <c r="BH1717" t="e">
        <f t="shared" si="80"/>
        <v>#NUM!</v>
      </c>
      <c r="BI1717" t="e">
        <f>VLOOKUP(H1717,Sheet2!$A$1:$B$270,2,FALSE)</f>
        <v>#N/A</v>
      </c>
    </row>
    <row r="1718" spans="15:61">
      <c r="O1718" s="57"/>
      <c r="P1718" s="57"/>
      <c r="AO1718" s="57"/>
      <c r="AP1718" s="57"/>
      <c r="BA1718" s="57"/>
      <c r="BF1718" s="6" t="e">
        <f t="shared" si="78"/>
        <v>#NUM!</v>
      </c>
      <c r="BG1718" t="e">
        <f t="shared" si="79"/>
        <v>#NUM!</v>
      </c>
      <c r="BH1718" t="e">
        <f t="shared" si="80"/>
        <v>#NUM!</v>
      </c>
      <c r="BI1718" t="e">
        <f>VLOOKUP(H1718,Sheet2!$A$1:$B$270,2,FALSE)</f>
        <v>#N/A</v>
      </c>
    </row>
    <row r="1719" spans="15:61">
      <c r="O1719" s="57"/>
      <c r="P1719" s="57"/>
      <c r="BA1719" s="57"/>
      <c r="BF1719" s="6" t="e">
        <f t="shared" si="78"/>
        <v>#NUM!</v>
      </c>
      <c r="BG1719" t="e">
        <f t="shared" si="79"/>
        <v>#NUM!</v>
      </c>
      <c r="BH1719" t="e">
        <f t="shared" si="80"/>
        <v>#NUM!</v>
      </c>
      <c r="BI1719" t="e">
        <f>VLOOKUP(H1719,Sheet2!$A$1:$B$270,2,FALSE)</f>
        <v>#N/A</v>
      </c>
    </row>
    <row r="1720" spans="15:61">
      <c r="O1720" s="57"/>
      <c r="P1720" s="57"/>
      <c r="AP1720" s="57"/>
      <c r="BA1720" s="57"/>
      <c r="BF1720" s="6" t="e">
        <f t="shared" si="78"/>
        <v>#NUM!</v>
      </c>
      <c r="BG1720" t="e">
        <f t="shared" si="79"/>
        <v>#NUM!</v>
      </c>
      <c r="BH1720" t="e">
        <f t="shared" si="80"/>
        <v>#NUM!</v>
      </c>
      <c r="BI1720" t="e">
        <f>VLOOKUP(H1720,Sheet2!$A$1:$B$270,2,FALSE)</f>
        <v>#N/A</v>
      </c>
    </row>
    <row r="1721" spans="15:61">
      <c r="O1721" s="57"/>
      <c r="P1721" s="57"/>
      <c r="AP1721" s="57"/>
      <c r="BA1721" s="57"/>
      <c r="BF1721" s="6" t="e">
        <f t="shared" si="78"/>
        <v>#NUM!</v>
      </c>
      <c r="BG1721" t="e">
        <f t="shared" si="79"/>
        <v>#NUM!</v>
      </c>
      <c r="BH1721" t="e">
        <f t="shared" si="80"/>
        <v>#NUM!</v>
      </c>
      <c r="BI1721" t="e">
        <f>VLOOKUP(H1721,Sheet2!$A$1:$B$270,2,FALSE)</f>
        <v>#N/A</v>
      </c>
    </row>
    <row r="1722" spans="15:61">
      <c r="O1722" s="57"/>
      <c r="P1722" s="57"/>
      <c r="AP1722" s="57"/>
      <c r="BA1722" s="57"/>
      <c r="BF1722" s="6" t="e">
        <f t="shared" si="78"/>
        <v>#NUM!</v>
      </c>
      <c r="BG1722" t="e">
        <f t="shared" si="79"/>
        <v>#NUM!</v>
      </c>
      <c r="BH1722" t="e">
        <f t="shared" si="80"/>
        <v>#NUM!</v>
      </c>
      <c r="BI1722" t="e">
        <f>VLOOKUP(H1722,Sheet2!$A$1:$B$270,2,FALSE)</f>
        <v>#N/A</v>
      </c>
    </row>
    <row r="1723" spans="15:61">
      <c r="O1723" s="57"/>
      <c r="P1723" s="57"/>
      <c r="BF1723" s="6" t="e">
        <f t="shared" si="78"/>
        <v>#NUM!</v>
      </c>
      <c r="BG1723" t="e">
        <f t="shared" si="79"/>
        <v>#NUM!</v>
      </c>
      <c r="BH1723" t="e">
        <f t="shared" si="80"/>
        <v>#NUM!</v>
      </c>
      <c r="BI1723" t="e">
        <f>VLOOKUP(H1723,Sheet2!$A$1:$B$270,2,FALSE)</f>
        <v>#N/A</v>
      </c>
    </row>
    <row r="1724" spans="15:61">
      <c r="O1724" s="57"/>
      <c r="P1724" s="57"/>
      <c r="AP1724" s="57"/>
      <c r="BA1724" s="57"/>
      <c r="BF1724" s="6" t="e">
        <f t="shared" si="78"/>
        <v>#NUM!</v>
      </c>
      <c r="BG1724" t="e">
        <f t="shared" si="79"/>
        <v>#NUM!</v>
      </c>
      <c r="BH1724" t="e">
        <f t="shared" si="80"/>
        <v>#NUM!</v>
      </c>
      <c r="BI1724" t="e">
        <f>VLOOKUP(H1724,Sheet2!$A$1:$B$270,2,FALSE)</f>
        <v>#N/A</v>
      </c>
    </row>
    <row r="1725" spans="15:61">
      <c r="O1725" s="57"/>
      <c r="P1725" s="57"/>
      <c r="AO1725" s="57"/>
      <c r="BA1725" s="57"/>
      <c r="BF1725" s="6" t="e">
        <f t="shared" si="78"/>
        <v>#NUM!</v>
      </c>
      <c r="BG1725" t="e">
        <f t="shared" si="79"/>
        <v>#NUM!</v>
      </c>
      <c r="BH1725" t="e">
        <f t="shared" si="80"/>
        <v>#NUM!</v>
      </c>
      <c r="BI1725" t="e">
        <f>VLOOKUP(H1725,Sheet2!$A$1:$B$270,2,FALSE)</f>
        <v>#N/A</v>
      </c>
    </row>
    <row r="1726" spans="15:61">
      <c r="O1726" s="57"/>
      <c r="P1726" s="57"/>
      <c r="AP1726" s="57"/>
      <c r="BA1726" s="57"/>
      <c r="BF1726" s="6" t="e">
        <f t="shared" si="78"/>
        <v>#NUM!</v>
      </c>
      <c r="BG1726" t="e">
        <f t="shared" si="79"/>
        <v>#NUM!</v>
      </c>
      <c r="BH1726" t="e">
        <f t="shared" si="80"/>
        <v>#NUM!</v>
      </c>
      <c r="BI1726" t="e">
        <f>VLOOKUP(H1726,Sheet2!$A$1:$B$270,2,FALSE)</f>
        <v>#N/A</v>
      </c>
    </row>
    <row r="1727" spans="15:61">
      <c r="O1727" s="57"/>
      <c r="P1727" s="57"/>
      <c r="AO1727" s="57"/>
      <c r="AP1727" s="57"/>
      <c r="BA1727" s="57"/>
      <c r="BF1727" s="6" t="e">
        <f t="shared" si="78"/>
        <v>#NUM!</v>
      </c>
      <c r="BG1727" t="e">
        <f t="shared" si="79"/>
        <v>#NUM!</v>
      </c>
      <c r="BH1727" t="e">
        <f t="shared" si="80"/>
        <v>#NUM!</v>
      </c>
      <c r="BI1727" t="e">
        <f>VLOOKUP(H1727,Sheet2!$A$1:$B$270,2,FALSE)</f>
        <v>#N/A</v>
      </c>
    </row>
    <row r="1728" spans="15:61">
      <c r="O1728" s="57"/>
      <c r="P1728" s="57"/>
      <c r="AP1728" s="57"/>
      <c r="BA1728" s="57"/>
      <c r="BF1728" s="6" t="e">
        <f t="shared" si="78"/>
        <v>#NUM!</v>
      </c>
      <c r="BG1728" t="e">
        <f t="shared" si="79"/>
        <v>#NUM!</v>
      </c>
      <c r="BH1728" t="e">
        <f t="shared" si="80"/>
        <v>#NUM!</v>
      </c>
      <c r="BI1728" t="e">
        <f>VLOOKUP(H1728,Sheet2!$A$1:$B$270,2,FALSE)</f>
        <v>#N/A</v>
      </c>
    </row>
    <row r="1729" spans="15:61">
      <c r="O1729" s="57"/>
      <c r="P1729" s="57"/>
      <c r="AP1729" s="57"/>
      <c r="BA1729" s="57"/>
      <c r="BF1729" s="6" t="e">
        <f t="shared" si="78"/>
        <v>#NUM!</v>
      </c>
      <c r="BG1729" t="e">
        <f t="shared" si="79"/>
        <v>#NUM!</v>
      </c>
      <c r="BH1729" t="e">
        <f t="shared" si="80"/>
        <v>#NUM!</v>
      </c>
      <c r="BI1729" t="e">
        <f>VLOOKUP(H1729,Sheet2!$A$1:$B$270,2,FALSE)</f>
        <v>#N/A</v>
      </c>
    </row>
    <row r="1730" spans="15:61">
      <c r="O1730" s="57"/>
      <c r="P1730" s="57"/>
      <c r="AO1730" s="57"/>
      <c r="AP1730" s="57"/>
      <c r="BA1730" s="57"/>
      <c r="BF1730" s="6" t="e">
        <f t="shared" si="78"/>
        <v>#NUM!</v>
      </c>
      <c r="BG1730" t="e">
        <f t="shared" si="79"/>
        <v>#NUM!</v>
      </c>
      <c r="BH1730" t="e">
        <f t="shared" si="80"/>
        <v>#NUM!</v>
      </c>
      <c r="BI1730" t="e">
        <f>VLOOKUP(H1730,Sheet2!$A$1:$B$270,2,FALSE)</f>
        <v>#N/A</v>
      </c>
    </row>
    <row r="1731" spans="15:61">
      <c r="O1731" s="57"/>
      <c r="P1731" s="57"/>
      <c r="AO1731" s="57"/>
      <c r="BA1731" s="57"/>
      <c r="BF1731" s="6" t="e">
        <f t="shared" ref="BF1731:BF1794" si="81">DATE(BC1731,BD1731,BE1731)</f>
        <v>#NUM!</v>
      </c>
      <c r="BG1731" t="e">
        <f t="shared" ref="BG1731:BG1794" si="82">BF1731-BA1731</f>
        <v>#NUM!</v>
      </c>
      <c r="BH1731" t="e">
        <f t="shared" ref="BH1731:BH1794" si="83">IF(BG1731=1,"COMPLY",IF(BG1731&lt;1,"COMPLY","NOT COMPLY"))</f>
        <v>#NUM!</v>
      </c>
      <c r="BI1731" t="e">
        <f>VLOOKUP(H1731,Sheet2!$A$1:$B$270,2,FALSE)</f>
        <v>#N/A</v>
      </c>
    </row>
    <row r="1732" spans="15:61">
      <c r="O1732" s="57"/>
      <c r="P1732" s="57"/>
      <c r="AP1732" s="57"/>
      <c r="BA1732" s="57"/>
      <c r="BF1732" s="6" t="e">
        <f t="shared" si="81"/>
        <v>#NUM!</v>
      </c>
      <c r="BG1732" t="e">
        <f t="shared" si="82"/>
        <v>#NUM!</v>
      </c>
      <c r="BH1732" t="e">
        <f t="shared" si="83"/>
        <v>#NUM!</v>
      </c>
      <c r="BI1732" t="e">
        <f>VLOOKUP(H1732,Sheet2!$A$1:$B$270,2,FALSE)</f>
        <v>#N/A</v>
      </c>
    </row>
    <row r="1733" spans="15:61">
      <c r="O1733" s="57"/>
      <c r="P1733" s="57"/>
      <c r="AP1733" s="57"/>
      <c r="BA1733" s="57"/>
      <c r="BF1733" s="6" t="e">
        <f t="shared" si="81"/>
        <v>#NUM!</v>
      </c>
      <c r="BG1733" t="e">
        <f t="shared" si="82"/>
        <v>#NUM!</v>
      </c>
      <c r="BH1733" t="e">
        <f t="shared" si="83"/>
        <v>#NUM!</v>
      </c>
      <c r="BI1733" t="e">
        <f>VLOOKUP(H1733,Sheet2!$A$1:$B$270,2,FALSE)</f>
        <v>#N/A</v>
      </c>
    </row>
    <row r="1734" spans="15:61">
      <c r="O1734" s="57"/>
      <c r="P1734" s="57"/>
      <c r="AP1734" s="57"/>
      <c r="BA1734" s="57"/>
      <c r="BF1734" s="6" t="e">
        <f t="shared" si="81"/>
        <v>#NUM!</v>
      </c>
      <c r="BG1734" t="e">
        <f t="shared" si="82"/>
        <v>#NUM!</v>
      </c>
      <c r="BH1734" t="e">
        <f t="shared" si="83"/>
        <v>#NUM!</v>
      </c>
      <c r="BI1734" t="e">
        <f>VLOOKUP(H1734,Sheet2!$A$1:$B$270,2,FALSE)</f>
        <v>#N/A</v>
      </c>
    </row>
    <row r="1735" spans="15:61">
      <c r="O1735" s="57"/>
      <c r="P1735" s="57"/>
      <c r="AO1735" s="57"/>
      <c r="AP1735" s="57"/>
      <c r="BA1735" s="57"/>
      <c r="BF1735" s="6" t="e">
        <f t="shared" si="81"/>
        <v>#NUM!</v>
      </c>
      <c r="BG1735" t="e">
        <f t="shared" si="82"/>
        <v>#NUM!</v>
      </c>
      <c r="BH1735" t="e">
        <f t="shared" si="83"/>
        <v>#NUM!</v>
      </c>
      <c r="BI1735" t="e">
        <f>VLOOKUP(H1735,Sheet2!$A$1:$B$270,2,FALSE)</f>
        <v>#N/A</v>
      </c>
    </row>
    <row r="1736" spans="15:61">
      <c r="O1736" s="57"/>
      <c r="P1736" s="57"/>
      <c r="AO1736" s="57"/>
      <c r="AP1736" s="57"/>
      <c r="BA1736" s="57"/>
      <c r="BF1736" s="6" t="e">
        <f t="shared" si="81"/>
        <v>#NUM!</v>
      </c>
      <c r="BG1736" t="e">
        <f t="shared" si="82"/>
        <v>#NUM!</v>
      </c>
      <c r="BH1736" t="e">
        <f t="shared" si="83"/>
        <v>#NUM!</v>
      </c>
      <c r="BI1736" t="e">
        <f>VLOOKUP(H1736,Sheet2!$A$1:$B$270,2,FALSE)</f>
        <v>#N/A</v>
      </c>
    </row>
    <row r="1737" spans="15:61">
      <c r="O1737" s="57"/>
      <c r="P1737" s="57"/>
      <c r="AP1737" s="57"/>
      <c r="BA1737" s="57"/>
      <c r="BF1737" s="6" t="e">
        <f t="shared" si="81"/>
        <v>#NUM!</v>
      </c>
      <c r="BG1737" t="e">
        <f t="shared" si="82"/>
        <v>#NUM!</v>
      </c>
      <c r="BH1737" t="e">
        <f t="shared" si="83"/>
        <v>#NUM!</v>
      </c>
      <c r="BI1737" t="e">
        <f>VLOOKUP(H1737,Sheet2!$A$1:$B$270,2,FALSE)</f>
        <v>#N/A</v>
      </c>
    </row>
    <row r="1738" spans="15:61">
      <c r="O1738" s="57"/>
      <c r="P1738" s="57"/>
      <c r="AO1738" s="57"/>
      <c r="AP1738" s="57"/>
      <c r="BA1738" s="57"/>
      <c r="BF1738" s="6" t="e">
        <f t="shared" si="81"/>
        <v>#NUM!</v>
      </c>
      <c r="BG1738" t="e">
        <f t="shared" si="82"/>
        <v>#NUM!</v>
      </c>
      <c r="BH1738" t="e">
        <f t="shared" si="83"/>
        <v>#NUM!</v>
      </c>
      <c r="BI1738" t="e">
        <f>VLOOKUP(H1738,Sheet2!$A$1:$B$270,2,FALSE)</f>
        <v>#N/A</v>
      </c>
    </row>
    <row r="1739" spans="15:61">
      <c r="O1739" s="57"/>
      <c r="P1739" s="57"/>
      <c r="BA1739" s="57"/>
      <c r="BF1739" s="6" t="e">
        <f t="shared" si="81"/>
        <v>#NUM!</v>
      </c>
      <c r="BG1739" t="e">
        <f t="shared" si="82"/>
        <v>#NUM!</v>
      </c>
      <c r="BH1739" t="e">
        <f t="shared" si="83"/>
        <v>#NUM!</v>
      </c>
      <c r="BI1739" t="e">
        <f>VLOOKUP(H1739,Sheet2!$A$1:$B$270,2,FALSE)</f>
        <v>#N/A</v>
      </c>
    </row>
    <row r="1740" spans="15:61">
      <c r="O1740" s="57"/>
      <c r="P1740" s="57"/>
      <c r="AP1740" s="57"/>
      <c r="BA1740" s="57"/>
      <c r="BF1740" s="6" t="e">
        <f t="shared" si="81"/>
        <v>#NUM!</v>
      </c>
      <c r="BG1740" t="e">
        <f t="shared" si="82"/>
        <v>#NUM!</v>
      </c>
      <c r="BH1740" t="e">
        <f t="shared" si="83"/>
        <v>#NUM!</v>
      </c>
      <c r="BI1740" t="e">
        <f>VLOOKUP(H1740,Sheet2!$A$1:$B$270,2,FALSE)</f>
        <v>#N/A</v>
      </c>
    </row>
    <row r="1741" spans="15:61">
      <c r="O1741" s="57"/>
      <c r="P1741" s="57"/>
      <c r="AP1741" s="57"/>
      <c r="BA1741" s="57"/>
      <c r="BF1741" s="6" t="e">
        <f t="shared" si="81"/>
        <v>#NUM!</v>
      </c>
      <c r="BG1741" t="e">
        <f t="shared" si="82"/>
        <v>#NUM!</v>
      </c>
      <c r="BH1741" t="e">
        <f t="shared" si="83"/>
        <v>#NUM!</v>
      </c>
      <c r="BI1741" t="e">
        <f>VLOOKUP(H1741,Sheet2!$A$1:$B$270,2,FALSE)</f>
        <v>#N/A</v>
      </c>
    </row>
    <row r="1742" spans="15:61">
      <c r="O1742" s="57"/>
      <c r="P1742" s="57"/>
      <c r="AO1742" s="57"/>
      <c r="AP1742" s="57"/>
      <c r="BA1742" s="57"/>
      <c r="BF1742" s="6" t="e">
        <f t="shared" si="81"/>
        <v>#NUM!</v>
      </c>
      <c r="BG1742" t="e">
        <f t="shared" si="82"/>
        <v>#NUM!</v>
      </c>
      <c r="BH1742" t="e">
        <f t="shared" si="83"/>
        <v>#NUM!</v>
      </c>
      <c r="BI1742" t="e">
        <f>VLOOKUP(H1742,Sheet2!$A$1:$B$270,2,FALSE)</f>
        <v>#N/A</v>
      </c>
    </row>
    <row r="1743" spans="15:61">
      <c r="O1743" s="57"/>
      <c r="P1743" s="57"/>
      <c r="AP1743" s="57"/>
      <c r="BA1743" s="57"/>
      <c r="BF1743" s="6" t="e">
        <f t="shared" si="81"/>
        <v>#NUM!</v>
      </c>
      <c r="BG1743" t="e">
        <f t="shared" si="82"/>
        <v>#NUM!</v>
      </c>
      <c r="BH1743" t="e">
        <f t="shared" si="83"/>
        <v>#NUM!</v>
      </c>
      <c r="BI1743" t="e">
        <f>VLOOKUP(H1743,Sheet2!$A$1:$B$270,2,FALSE)</f>
        <v>#N/A</v>
      </c>
    </row>
    <row r="1744" spans="15:61">
      <c r="O1744" s="57"/>
      <c r="P1744" s="57"/>
      <c r="AO1744" s="57"/>
      <c r="AP1744" s="57"/>
      <c r="BA1744" s="57"/>
      <c r="BF1744" s="6" t="e">
        <f t="shared" si="81"/>
        <v>#NUM!</v>
      </c>
      <c r="BG1744" t="e">
        <f t="shared" si="82"/>
        <v>#NUM!</v>
      </c>
      <c r="BH1744" t="e">
        <f t="shared" si="83"/>
        <v>#NUM!</v>
      </c>
      <c r="BI1744" t="e">
        <f>VLOOKUP(H1744,Sheet2!$A$1:$B$270,2,FALSE)</f>
        <v>#N/A</v>
      </c>
    </row>
    <row r="1745" spans="15:61">
      <c r="O1745" s="57"/>
      <c r="P1745" s="57"/>
      <c r="AP1745" s="57"/>
      <c r="BA1745" s="57"/>
      <c r="BF1745" s="6" t="e">
        <f t="shared" si="81"/>
        <v>#NUM!</v>
      </c>
      <c r="BG1745" t="e">
        <f t="shared" si="82"/>
        <v>#NUM!</v>
      </c>
      <c r="BH1745" t="e">
        <f t="shared" si="83"/>
        <v>#NUM!</v>
      </c>
      <c r="BI1745" t="e">
        <f>VLOOKUP(H1745,Sheet2!$A$1:$B$270,2,FALSE)</f>
        <v>#N/A</v>
      </c>
    </row>
    <row r="1746" spans="15:61">
      <c r="O1746" s="57"/>
      <c r="P1746" s="57"/>
      <c r="BA1746" s="57"/>
      <c r="BF1746" s="6" t="e">
        <f t="shared" si="81"/>
        <v>#NUM!</v>
      </c>
      <c r="BG1746" t="e">
        <f t="shared" si="82"/>
        <v>#NUM!</v>
      </c>
      <c r="BH1746" t="e">
        <f t="shared" si="83"/>
        <v>#NUM!</v>
      </c>
      <c r="BI1746" t="e">
        <f>VLOOKUP(H1746,Sheet2!$A$1:$B$270,2,FALSE)</f>
        <v>#N/A</v>
      </c>
    </row>
    <row r="1747" spans="15:61">
      <c r="O1747" s="57"/>
      <c r="P1747" s="57"/>
      <c r="BA1747" s="57"/>
      <c r="BF1747" s="6" t="e">
        <f t="shared" si="81"/>
        <v>#NUM!</v>
      </c>
      <c r="BG1747" t="e">
        <f t="shared" si="82"/>
        <v>#NUM!</v>
      </c>
      <c r="BH1747" t="e">
        <f t="shared" si="83"/>
        <v>#NUM!</v>
      </c>
      <c r="BI1747" t="e">
        <f>VLOOKUP(H1747,Sheet2!$A$1:$B$270,2,FALSE)</f>
        <v>#N/A</v>
      </c>
    </row>
    <row r="1748" spans="15:61">
      <c r="O1748" s="57"/>
      <c r="P1748" s="57"/>
      <c r="AO1748" s="57"/>
      <c r="AP1748" s="57"/>
      <c r="BA1748" s="57"/>
      <c r="BF1748" s="6" t="e">
        <f t="shared" si="81"/>
        <v>#NUM!</v>
      </c>
      <c r="BG1748" t="e">
        <f t="shared" si="82"/>
        <v>#NUM!</v>
      </c>
      <c r="BH1748" t="e">
        <f t="shared" si="83"/>
        <v>#NUM!</v>
      </c>
      <c r="BI1748" t="e">
        <f>VLOOKUP(H1748,Sheet2!$A$1:$B$270,2,FALSE)</f>
        <v>#N/A</v>
      </c>
    </row>
    <row r="1749" spans="15:61">
      <c r="O1749" s="57"/>
      <c r="P1749" s="57"/>
      <c r="AP1749" s="57"/>
      <c r="BA1749" s="57"/>
      <c r="BF1749" s="6" t="e">
        <f t="shared" si="81"/>
        <v>#NUM!</v>
      </c>
      <c r="BG1749" t="e">
        <f t="shared" si="82"/>
        <v>#NUM!</v>
      </c>
      <c r="BH1749" t="e">
        <f t="shared" si="83"/>
        <v>#NUM!</v>
      </c>
      <c r="BI1749" t="e">
        <f>VLOOKUP(H1749,Sheet2!$A$1:$B$270,2,FALSE)</f>
        <v>#N/A</v>
      </c>
    </row>
    <row r="1750" spans="15:61">
      <c r="O1750" s="57"/>
      <c r="P1750" s="57"/>
      <c r="AP1750" s="57"/>
      <c r="BA1750" s="57"/>
      <c r="BF1750" s="6" t="e">
        <f t="shared" si="81"/>
        <v>#NUM!</v>
      </c>
      <c r="BG1750" t="e">
        <f t="shared" si="82"/>
        <v>#NUM!</v>
      </c>
      <c r="BH1750" t="e">
        <f t="shared" si="83"/>
        <v>#NUM!</v>
      </c>
      <c r="BI1750" t="e">
        <f>VLOOKUP(H1750,Sheet2!$A$1:$B$270,2,FALSE)</f>
        <v>#N/A</v>
      </c>
    </row>
    <row r="1751" spans="15:61">
      <c r="O1751" s="57"/>
      <c r="P1751" s="57"/>
      <c r="AP1751" s="57"/>
      <c r="BA1751" s="57"/>
      <c r="BF1751" s="6" t="e">
        <f t="shared" si="81"/>
        <v>#NUM!</v>
      </c>
      <c r="BG1751" t="e">
        <f t="shared" si="82"/>
        <v>#NUM!</v>
      </c>
      <c r="BH1751" t="e">
        <f t="shared" si="83"/>
        <v>#NUM!</v>
      </c>
      <c r="BI1751" t="e">
        <f>VLOOKUP(H1751,Sheet2!$A$1:$B$270,2,FALSE)</f>
        <v>#N/A</v>
      </c>
    </row>
    <row r="1752" spans="15:61">
      <c r="O1752" s="57"/>
      <c r="P1752" s="57"/>
      <c r="AP1752" s="57"/>
      <c r="BA1752" s="57"/>
      <c r="BF1752" s="6" t="e">
        <f t="shared" si="81"/>
        <v>#NUM!</v>
      </c>
      <c r="BG1752" t="e">
        <f t="shared" si="82"/>
        <v>#NUM!</v>
      </c>
      <c r="BH1752" t="e">
        <f t="shared" si="83"/>
        <v>#NUM!</v>
      </c>
      <c r="BI1752" t="e">
        <f>VLOOKUP(H1752,Sheet2!$A$1:$B$270,2,FALSE)</f>
        <v>#N/A</v>
      </c>
    </row>
    <row r="1753" spans="15:61">
      <c r="O1753" s="57"/>
      <c r="P1753" s="57"/>
      <c r="BA1753" s="57"/>
      <c r="BF1753" s="6" t="e">
        <f t="shared" si="81"/>
        <v>#NUM!</v>
      </c>
      <c r="BG1753" t="e">
        <f t="shared" si="82"/>
        <v>#NUM!</v>
      </c>
      <c r="BH1753" t="e">
        <f t="shared" si="83"/>
        <v>#NUM!</v>
      </c>
      <c r="BI1753" t="e">
        <f>VLOOKUP(H1753,Sheet2!$A$1:$B$270,2,FALSE)</f>
        <v>#N/A</v>
      </c>
    </row>
    <row r="1754" spans="15:61">
      <c r="O1754" s="57"/>
      <c r="P1754" s="57"/>
      <c r="AP1754" s="57"/>
      <c r="BA1754" s="57"/>
      <c r="BF1754" s="6" t="e">
        <f t="shared" si="81"/>
        <v>#NUM!</v>
      </c>
      <c r="BG1754" t="e">
        <f t="shared" si="82"/>
        <v>#NUM!</v>
      </c>
      <c r="BH1754" t="e">
        <f t="shared" si="83"/>
        <v>#NUM!</v>
      </c>
      <c r="BI1754" t="e">
        <f>VLOOKUP(H1754,Sheet2!$A$1:$B$270,2,FALSE)</f>
        <v>#N/A</v>
      </c>
    </row>
    <row r="1755" spans="15:61">
      <c r="O1755" s="57"/>
      <c r="P1755" s="57"/>
      <c r="AP1755" s="57"/>
      <c r="BA1755" s="57"/>
      <c r="BF1755" s="6" t="e">
        <f t="shared" si="81"/>
        <v>#NUM!</v>
      </c>
      <c r="BG1755" t="e">
        <f t="shared" si="82"/>
        <v>#NUM!</v>
      </c>
      <c r="BH1755" t="e">
        <f t="shared" si="83"/>
        <v>#NUM!</v>
      </c>
      <c r="BI1755" t="e">
        <f>VLOOKUP(H1755,Sheet2!$A$1:$B$270,2,FALSE)</f>
        <v>#N/A</v>
      </c>
    </row>
    <row r="1756" spans="15:61">
      <c r="O1756" s="57"/>
      <c r="P1756" s="57"/>
      <c r="AP1756" s="57"/>
      <c r="BA1756" s="57"/>
      <c r="BF1756" s="6" t="e">
        <f t="shared" si="81"/>
        <v>#NUM!</v>
      </c>
      <c r="BG1756" t="e">
        <f t="shared" si="82"/>
        <v>#NUM!</v>
      </c>
      <c r="BH1756" t="e">
        <f t="shared" si="83"/>
        <v>#NUM!</v>
      </c>
      <c r="BI1756" t="e">
        <f>VLOOKUP(H1756,Sheet2!$A$1:$B$270,2,FALSE)</f>
        <v>#N/A</v>
      </c>
    </row>
    <row r="1757" spans="15:61">
      <c r="O1757" s="57"/>
      <c r="P1757" s="57"/>
      <c r="BA1757" s="57"/>
      <c r="BF1757" s="6" t="e">
        <f t="shared" si="81"/>
        <v>#NUM!</v>
      </c>
      <c r="BG1757" t="e">
        <f t="shared" si="82"/>
        <v>#NUM!</v>
      </c>
      <c r="BH1757" t="e">
        <f t="shared" si="83"/>
        <v>#NUM!</v>
      </c>
      <c r="BI1757" t="e">
        <f>VLOOKUP(H1757,Sheet2!$A$1:$B$270,2,FALSE)</f>
        <v>#N/A</v>
      </c>
    </row>
    <row r="1758" spans="15:61">
      <c r="O1758" s="57"/>
      <c r="P1758" s="57"/>
      <c r="AP1758" s="57"/>
      <c r="BA1758" s="57"/>
      <c r="BF1758" s="6" t="e">
        <f t="shared" si="81"/>
        <v>#NUM!</v>
      </c>
      <c r="BG1758" t="e">
        <f t="shared" si="82"/>
        <v>#NUM!</v>
      </c>
      <c r="BH1758" t="e">
        <f t="shared" si="83"/>
        <v>#NUM!</v>
      </c>
      <c r="BI1758" t="e">
        <f>VLOOKUP(H1758,Sheet2!$A$1:$B$270,2,FALSE)</f>
        <v>#N/A</v>
      </c>
    </row>
    <row r="1759" spans="15:61">
      <c r="O1759" s="57"/>
      <c r="P1759" s="57"/>
      <c r="BA1759" s="57"/>
      <c r="BF1759" s="6" t="e">
        <f t="shared" si="81"/>
        <v>#NUM!</v>
      </c>
      <c r="BG1759" t="e">
        <f t="shared" si="82"/>
        <v>#NUM!</v>
      </c>
      <c r="BH1759" t="e">
        <f t="shared" si="83"/>
        <v>#NUM!</v>
      </c>
      <c r="BI1759" t="e">
        <f>VLOOKUP(H1759,Sheet2!$A$1:$B$270,2,FALSE)</f>
        <v>#N/A</v>
      </c>
    </row>
    <row r="1760" spans="15:61">
      <c r="O1760" s="57"/>
      <c r="P1760" s="57"/>
      <c r="AP1760" s="57"/>
      <c r="BA1760" s="57"/>
      <c r="BF1760" s="6" t="e">
        <f t="shared" si="81"/>
        <v>#NUM!</v>
      </c>
      <c r="BG1760" t="e">
        <f t="shared" si="82"/>
        <v>#NUM!</v>
      </c>
      <c r="BH1760" t="e">
        <f t="shared" si="83"/>
        <v>#NUM!</v>
      </c>
      <c r="BI1760" t="e">
        <f>VLOOKUP(H1760,Sheet2!$A$1:$B$270,2,FALSE)</f>
        <v>#N/A</v>
      </c>
    </row>
    <row r="1761" spans="15:61">
      <c r="O1761" s="57"/>
      <c r="P1761" s="57"/>
      <c r="AP1761" s="57"/>
      <c r="BA1761" s="57"/>
      <c r="BF1761" s="6" t="e">
        <f t="shared" si="81"/>
        <v>#NUM!</v>
      </c>
      <c r="BG1761" t="e">
        <f t="shared" si="82"/>
        <v>#NUM!</v>
      </c>
      <c r="BH1761" t="e">
        <f t="shared" si="83"/>
        <v>#NUM!</v>
      </c>
      <c r="BI1761" t="e">
        <f>VLOOKUP(H1761,Sheet2!$A$1:$B$270,2,FALSE)</f>
        <v>#N/A</v>
      </c>
    </row>
    <row r="1762" spans="15:61">
      <c r="O1762" s="57"/>
      <c r="P1762" s="57"/>
      <c r="AO1762" s="57"/>
      <c r="BA1762" s="57"/>
      <c r="BF1762" s="6" t="e">
        <f t="shared" si="81"/>
        <v>#NUM!</v>
      </c>
      <c r="BG1762" t="e">
        <f t="shared" si="82"/>
        <v>#NUM!</v>
      </c>
      <c r="BH1762" t="e">
        <f t="shared" si="83"/>
        <v>#NUM!</v>
      </c>
      <c r="BI1762" t="e">
        <f>VLOOKUP(H1762,Sheet2!$A$1:$B$270,2,FALSE)</f>
        <v>#N/A</v>
      </c>
    </row>
    <row r="1763" spans="15:61">
      <c r="O1763" s="57"/>
      <c r="P1763" s="57"/>
      <c r="AP1763" s="57"/>
      <c r="BA1763" s="57"/>
      <c r="BF1763" s="6" t="e">
        <f t="shared" si="81"/>
        <v>#NUM!</v>
      </c>
      <c r="BG1763" t="e">
        <f t="shared" si="82"/>
        <v>#NUM!</v>
      </c>
      <c r="BH1763" t="e">
        <f t="shared" si="83"/>
        <v>#NUM!</v>
      </c>
      <c r="BI1763" t="e">
        <f>VLOOKUP(H1763,Sheet2!$A$1:$B$270,2,FALSE)</f>
        <v>#N/A</v>
      </c>
    </row>
    <row r="1764" spans="15:61">
      <c r="O1764" s="57"/>
      <c r="P1764" s="57"/>
      <c r="BA1764" s="57"/>
      <c r="BF1764" s="6" t="e">
        <f t="shared" si="81"/>
        <v>#NUM!</v>
      </c>
      <c r="BG1764" t="e">
        <f t="shared" si="82"/>
        <v>#NUM!</v>
      </c>
      <c r="BH1764" t="e">
        <f t="shared" si="83"/>
        <v>#NUM!</v>
      </c>
      <c r="BI1764" t="e">
        <f>VLOOKUP(H1764,Sheet2!$A$1:$B$270,2,FALSE)</f>
        <v>#N/A</v>
      </c>
    </row>
    <row r="1765" spans="15:61">
      <c r="O1765" s="57"/>
      <c r="P1765" s="57"/>
      <c r="AP1765" s="57"/>
      <c r="BA1765" s="57"/>
      <c r="BF1765" s="6" t="e">
        <f t="shared" si="81"/>
        <v>#NUM!</v>
      </c>
      <c r="BG1765" t="e">
        <f t="shared" si="82"/>
        <v>#NUM!</v>
      </c>
      <c r="BH1765" t="e">
        <f t="shared" si="83"/>
        <v>#NUM!</v>
      </c>
      <c r="BI1765" t="e">
        <f>VLOOKUP(H1765,Sheet2!$A$1:$B$270,2,FALSE)</f>
        <v>#N/A</v>
      </c>
    </row>
    <row r="1766" spans="15:61">
      <c r="O1766" s="57"/>
      <c r="P1766" s="57"/>
      <c r="BA1766" s="57"/>
      <c r="BF1766" s="6" t="e">
        <f t="shared" si="81"/>
        <v>#NUM!</v>
      </c>
      <c r="BG1766" t="e">
        <f t="shared" si="82"/>
        <v>#NUM!</v>
      </c>
      <c r="BH1766" t="e">
        <f t="shared" si="83"/>
        <v>#NUM!</v>
      </c>
      <c r="BI1766" t="e">
        <f>VLOOKUP(H1766,Sheet2!$A$1:$B$270,2,FALSE)</f>
        <v>#N/A</v>
      </c>
    </row>
    <row r="1767" spans="15:61">
      <c r="O1767" s="57"/>
      <c r="P1767" s="57"/>
      <c r="AP1767" s="57"/>
      <c r="BA1767" s="57"/>
      <c r="BF1767" s="6" t="e">
        <f t="shared" si="81"/>
        <v>#NUM!</v>
      </c>
      <c r="BG1767" t="e">
        <f t="shared" si="82"/>
        <v>#NUM!</v>
      </c>
      <c r="BH1767" t="e">
        <f t="shared" si="83"/>
        <v>#NUM!</v>
      </c>
      <c r="BI1767" t="e">
        <f>VLOOKUP(H1767,Sheet2!$A$1:$B$270,2,FALSE)</f>
        <v>#N/A</v>
      </c>
    </row>
    <row r="1768" spans="15:61">
      <c r="O1768" s="57"/>
      <c r="P1768" s="57"/>
      <c r="AP1768" s="57"/>
      <c r="BA1768" s="57"/>
      <c r="BF1768" s="6" t="e">
        <f t="shared" si="81"/>
        <v>#NUM!</v>
      </c>
      <c r="BG1768" t="e">
        <f t="shared" si="82"/>
        <v>#NUM!</v>
      </c>
      <c r="BH1768" t="e">
        <f t="shared" si="83"/>
        <v>#NUM!</v>
      </c>
      <c r="BI1768" t="e">
        <f>VLOOKUP(H1768,Sheet2!$A$1:$B$270,2,FALSE)</f>
        <v>#N/A</v>
      </c>
    </row>
    <row r="1769" spans="15:61">
      <c r="O1769" s="57"/>
      <c r="P1769" s="57"/>
      <c r="AP1769" s="57"/>
      <c r="BA1769" s="57"/>
      <c r="BF1769" s="6" t="e">
        <f t="shared" si="81"/>
        <v>#NUM!</v>
      </c>
      <c r="BG1769" t="e">
        <f t="shared" si="82"/>
        <v>#NUM!</v>
      </c>
      <c r="BH1769" t="e">
        <f t="shared" si="83"/>
        <v>#NUM!</v>
      </c>
      <c r="BI1769" t="e">
        <f>VLOOKUP(H1769,Sheet2!$A$1:$B$270,2,FALSE)</f>
        <v>#N/A</v>
      </c>
    </row>
    <row r="1770" spans="15:61">
      <c r="O1770" s="57"/>
      <c r="P1770" s="57"/>
      <c r="AP1770" s="57"/>
      <c r="BA1770" s="57"/>
      <c r="BF1770" s="6" t="e">
        <f t="shared" si="81"/>
        <v>#NUM!</v>
      </c>
      <c r="BG1770" t="e">
        <f t="shared" si="82"/>
        <v>#NUM!</v>
      </c>
      <c r="BH1770" t="e">
        <f t="shared" si="83"/>
        <v>#NUM!</v>
      </c>
      <c r="BI1770" t="e">
        <f>VLOOKUP(H1770,Sheet2!$A$1:$B$270,2,FALSE)</f>
        <v>#N/A</v>
      </c>
    </row>
    <row r="1771" spans="15:61">
      <c r="O1771" s="57"/>
      <c r="P1771" s="57"/>
      <c r="AP1771" s="57"/>
      <c r="BA1771" s="57"/>
      <c r="BF1771" s="6" t="e">
        <f t="shared" si="81"/>
        <v>#NUM!</v>
      </c>
      <c r="BG1771" t="e">
        <f t="shared" si="82"/>
        <v>#NUM!</v>
      </c>
      <c r="BH1771" t="e">
        <f t="shared" si="83"/>
        <v>#NUM!</v>
      </c>
      <c r="BI1771" t="e">
        <f>VLOOKUP(H1771,Sheet2!$A$1:$B$270,2,FALSE)</f>
        <v>#N/A</v>
      </c>
    </row>
    <row r="1772" spans="15:61">
      <c r="O1772" s="57"/>
      <c r="P1772" s="57"/>
      <c r="AP1772" s="57"/>
      <c r="BA1772" s="57"/>
      <c r="BF1772" s="6" t="e">
        <f t="shared" si="81"/>
        <v>#NUM!</v>
      </c>
      <c r="BG1772" t="e">
        <f t="shared" si="82"/>
        <v>#NUM!</v>
      </c>
      <c r="BH1772" t="e">
        <f t="shared" si="83"/>
        <v>#NUM!</v>
      </c>
      <c r="BI1772" t="e">
        <f>VLOOKUP(H1772,Sheet2!$A$1:$B$270,2,FALSE)</f>
        <v>#N/A</v>
      </c>
    </row>
    <row r="1773" spans="15:61">
      <c r="O1773" s="57"/>
      <c r="P1773" s="57"/>
      <c r="AP1773" s="57"/>
      <c r="BA1773" s="57"/>
      <c r="BF1773" s="6" t="e">
        <f t="shared" si="81"/>
        <v>#NUM!</v>
      </c>
      <c r="BG1773" t="e">
        <f t="shared" si="82"/>
        <v>#NUM!</v>
      </c>
      <c r="BH1773" t="e">
        <f t="shared" si="83"/>
        <v>#NUM!</v>
      </c>
      <c r="BI1773" t="e">
        <f>VLOOKUP(H1773,Sheet2!$A$1:$B$270,2,FALSE)</f>
        <v>#N/A</v>
      </c>
    </row>
    <row r="1774" spans="15:61">
      <c r="O1774" s="57"/>
      <c r="P1774" s="57"/>
      <c r="AO1774" s="57"/>
      <c r="AP1774" s="57"/>
      <c r="BA1774" s="57"/>
      <c r="BF1774" s="6" t="e">
        <f t="shared" si="81"/>
        <v>#NUM!</v>
      </c>
      <c r="BG1774" t="e">
        <f t="shared" si="82"/>
        <v>#NUM!</v>
      </c>
      <c r="BH1774" t="e">
        <f t="shared" si="83"/>
        <v>#NUM!</v>
      </c>
      <c r="BI1774" t="e">
        <f>VLOOKUP(H1774,Sheet2!$A$1:$B$270,2,FALSE)</f>
        <v>#N/A</v>
      </c>
    </row>
    <row r="1775" spans="15:61">
      <c r="O1775" s="57"/>
      <c r="P1775" s="57"/>
      <c r="AP1775" s="57"/>
      <c r="BA1775" s="57"/>
      <c r="BF1775" s="6" t="e">
        <f t="shared" si="81"/>
        <v>#NUM!</v>
      </c>
      <c r="BG1775" t="e">
        <f t="shared" si="82"/>
        <v>#NUM!</v>
      </c>
      <c r="BH1775" t="e">
        <f t="shared" si="83"/>
        <v>#NUM!</v>
      </c>
      <c r="BI1775" t="e">
        <f>VLOOKUP(H1775,Sheet2!$A$1:$B$270,2,FALSE)</f>
        <v>#N/A</v>
      </c>
    </row>
    <row r="1776" spans="15:61">
      <c r="O1776" s="57"/>
      <c r="P1776" s="57"/>
      <c r="AO1776" s="57"/>
      <c r="AP1776" s="57"/>
      <c r="BA1776" s="57"/>
      <c r="BF1776" s="6" t="e">
        <f t="shared" si="81"/>
        <v>#NUM!</v>
      </c>
      <c r="BG1776" t="e">
        <f t="shared" si="82"/>
        <v>#NUM!</v>
      </c>
      <c r="BH1776" t="e">
        <f t="shared" si="83"/>
        <v>#NUM!</v>
      </c>
      <c r="BI1776" t="e">
        <f>VLOOKUP(H1776,Sheet2!$A$1:$B$270,2,FALSE)</f>
        <v>#N/A</v>
      </c>
    </row>
    <row r="1777" spans="15:61">
      <c r="O1777" s="57"/>
      <c r="P1777" s="57"/>
      <c r="AO1777" s="57"/>
      <c r="AP1777" s="57"/>
      <c r="BA1777" s="57"/>
      <c r="BF1777" s="6" t="e">
        <f t="shared" si="81"/>
        <v>#NUM!</v>
      </c>
      <c r="BG1777" t="e">
        <f t="shared" si="82"/>
        <v>#NUM!</v>
      </c>
      <c r="BH1777" t="e">
        <f t="shared" si="83"/>
        <v>#NUM!</v>
      </c>
      <c r="BI1777" t="e">
        <f>VLOOKUP(H1777,Sheet2!$A$1:$B$270,2,FALSE)</f>
        <v>#N/A</v>
      </c>
    </row>
    <row r="1778" spans="15:61">
      <c r="O1778" s="57"/>
      <c r="P1778" s="57"/>
      <c r="AP1778" s="57"/>
      <c r="BA1778" s="57"/>
      <c r="BF1778" s="6" t="e">
        <f t="shared" si="81"/>
        <v>#NUM!</v>
      </c>
      <c r="BG1778" t="e">
        <f t="shared" si="82"/>
        <v>#NUM!</v>
      </c>
      <c r="BH1778" t="e">
        <f t="shared" si="83"/>
        <v>#NUM!</v>
      </c>
      <c r="BI1778" t="e">
        <f>VLOOKUP(H1778,Sheet2!$A$1:$B$270,2,FALSE)</f>
        <v>#N/A</v>
      </c>
    </row>
    <row r="1779" spans="15:61">
      <c r="O1779" s="57"/>
      <c r="P1779" s="57"/>
      <c r="BA1779" s="57"/>
      <c r="BF1779" s="6" t="e">
        <f t="shared" si="81"/>
        <v>#NUM!</v>
      </c>
      <c r="BG1779" t="e">
        <f t="shared" si="82"/>
        <v>#NUM!</v>
      </c>
      <c r="BH1779" t="e">
        <f t="shared" si="83"/>
        <v>#NUM!</v>
      </c>
      <c r="BI1779" t="e">
        <f>VLOOKUP(H1779,Sheet2!$A$1:$B$270,2,FALSE)</f>
        <v>#N/A</v>
      </c>
    </row>
    <row r="1780" spans="15:61">
      <c r="O1780" s="57"/>
      <c r="P1780" s="57"/>
      <c r="AO1780" s="57"/>
      <c r="AP1780" s="57"/>
      <c r="BA1780" s="57"/>
      <c r="BF1780" s="6" t="e">
        <f t="shared" si="81"/>
        <v>#NUM!</v>
      </c>
      <c r="BG1780" t="e">
        <f t="shared" si="82"/>
        <v>#NUM!</v>
      </c>
      <c r="BH1780" t="e">
        <f t="shared" si="83"/>
        <v>#NUM!</v>
      </c>
      <c r="BI1780" t="e">
        <f>VLOOKUP(H1780,Sheet2!$A$1:$B$270,2,FALSE)</f>
        <v>#N/A</v>
      </c>
    </row>
    <row r="1781" spans="15:61">
      <c r="O1781" s="57"/>
      <c r="P1781" s="57"/>
      <c r="AP1781" s="57"/>
      <c r="BA1781" s="57"/>
      <c r="BF1781" s="6" t="e">
        <f t="shared" si="81"/>
        <v>#NUM!</v>
      </c>
      <c r="BG1781" t="e">
        <f t="shared" si="82"/>
        <v>#NUM!</v>
      </c>
      <c r="BH1781" t="e">
        <f t="shared" si="83"/>
        <v>#NUM!</v>
      </c>
      <c r="BI1781" t="e">
        <f>VLOOKUP(H1781,Sheet2!$A$1:$B$270,2,FALSE)</f>
        <v>#N/A</v>
      </c>
    </row>
    <row r="1782" spans="15:61">
      <c r="O1782" s="57"/>
      <c r="P1782" s="57"/>
      <c r="BA1782" s="57"/>
      <c r="BF1782" s="6" t="e">
        <f t="shared" si="81"/>
        <v>#NUM!</v>
      </c>
      <c r="BG1782" t="e">
        <f t="shared" si="82"/>
        <v>#NUM!</v>
      </c>
      <c r="BH1782" t="e">
        <f t="shared" si="83"/>
        <v>#NUM!</v>
      </c>
      <c r="BI1782" t="e">
        <f>VLOOKUP(H1782,Sheet2!$A$1:$B$270,2,FALSE)</f>
        <v>#N/A</v>
      </c>
    </row>
    <row r="1783" spans="15:61">
      <c r="O1783" s="57"/>
      <c r="P1783" s="57"/>
      <c r="AO1783" s="57"/>
      <c r="BF1783" s="6" t="e">
        <f t="shared" si="81"/>
        <v>#NUM!</v>
      </c>
      <c r="BG1783" t="e">
        <f t="shared" si="82"/>
        <v>#NUM!</v>
      </c>
      <c r="BH1783" t="e">
        <f t="shared" si="83"/>
        <v>#NUM!</v>
      </c>
      <c r="BI1783" t="e">
        <f>VLOOKUP(H1783,Sheet2!$A$1:$B$270,2,FALSE)</f>
        <v>#N/A</v>
      </c>
    </row>
    <row r="1784" spans="15:61">
      <c r="O1784" s="57"/>
      <c r="P1784" s="57"/>
      <c r="AO1784" s="57"/>
      <c r="BF1784" s="6" t="e">
        <f t="shared" si="81"/>
        <v>#NUM!</v>
      </c>
      <c r="BG1784" t="e">
        <f t="shared" si="82"/>
        <v>#NUM!</v>
      </c>
      <c r="BH1784" t="e">
        <f t="shared" si="83"/>
        <v>#NUM!</v>
      </c>
      <c r="BI1784" t="e">
        <f>VLOOKUP(H1784,Sheet2!$A$1:$B$270,2,FALSE)</f>
        <v>#N/A</v>
      </c>
    </row>
    <row r="1785" spans="15:61">
      <c r="O1785" s="57"/>
      <c r="P1785" s="57"/>
      <c r="AO1785" s="57"/>
      <c r="AP1785" s="57"/>
      <c r="BA1785" s="57"/>
      <c r="BF1785" s="6" t="e">
        <f t="shared" si="81"/>
        <v>#NUM!</v>
      </c>
      <c r="BG1785" t="e">
        <f t="shared" si="82"/>
        <v>#NUM!</v>
      </c>
      <c r="BH1785" t="e">
        <f t="shared" si="83"/>
        <v>#NUM!</v>
      </c>
      <c r="BI1785" t="e">
        <f>VLOOKUP(H1785,Sheet2!$A$1:$B$270,2,FALSE)</f>
        <v>#N/A</v>
      </c>
    </row>
    <row r="1786" spans="15:61">
      <c r="O1786" s="57"/>
      <c r="P1786" s="57"/>
      <c r="AO1786" s="57"/>
      <c r="AP1786" s="57"/>
      <c r="BA1786" s="57"/>
      <c r="BF1786" s="6" t="e">
        <f t="shared" si="81"/>
        <v>#NUM!</v>
      </c>
      <c r="BG1786" t="e">
        <f t="shared" si="82"/>
        <v>#NUM!</v>
      </c>
      <c r="BH1786" t="e">
        <f t="shared" si="83"/>
        <v>#NUM!</v>
      </c>
      <c r="BI1786" t="e">
        <f>VLOOKUP(H1786,Sheet2!$A$1:$B$270,2,FALSE)</f>
        <v>#N/A</v>
      </c>
    </row>
    <row r="1787" spans="15:61">
      <c r="O1787" s="57"/>
      <c r="P1787" s="57"/>
      <c r="AO1787" s="57"/>
      <c r="AP1787" s="57"/>
      <c r="BA1787" s="57"/>
      <c r="BF1787" s="6" t="e">
        <f t="shared" si="81"/>
        <v>#NUM!</v>
      </c>
      <c r="BG1787" t="e">
        <f t="shared" si="82"/>
        <v>#NUM!</v>
      </c>
      <c r="BH1787" t="e">
        <f t="shared" si="83"/>
        <v>#NUM!</v>
      </c>
      <c r="BI1787" t="e">
        <f>VLOOKUP(H1787,Sheet2!$A$1:$B$270,2,FALSE)</f>
        <v>#N/A</v>
      </c>
    </row>
    <row r="1788" spans="15:61">
      <c r="O1788" s="57"/>
      <c r="P1788" s="57"/>
      <c r="BA1788" s="57"/>
      <c r="BF1788" s="6" t="e">
        <f t="shared" si="81"/>
        <v>#NUM!</v>
      </c>
      <c r="BG1788" t="e">
        <f t="shared" si="82"/>
        <v>#NUM!</v>
      </c>
      <c r="BH1788" t="e">
        <f t="shared" si="83"/>
        <v>#NUM!</v>
      </c>
      <c r="BI1788" t="e">
        <f>VLOOKUP(H1788,Sheet2!$A$1:$B$270,2,FALSE)</f>
        <v>#N/A</v>
      </c>
    </row>
    <row r="1789" spans="15:61">
      <c r="O1789" s="57"/>
      <c r="P1789" s="57"/>
      <c r="AO1789" s="57"/>
      <c r="AP1789" s="57"/>
      <c r="BA1789" s="57"/>
      <c r="BF1789" s="6" t="e">
        <f t="shared" si="81"/>
        <v>#NUM!</v>
      </c>
      <c r="BG1789" t="e">
        <f t="shared" si="82"/>
        <v>#NUM!</v>
      </c>
      <c r="BH1789" t="e">
        <f t="shared" si="83"/>
        <v>#NUM!</v>
      </c>
      <c r="BI1789" t="e">
        <f>VLOOKUP(H1789,Sheet2!$A$1:$B$270,2,FALSE)</f>
        <v>#N/A</v>
      </c>
    </row>
    <row r="1790" spans="15:61">
      <c r="O1790" s="57"/>
      <c r="P1790" s="57"/>
      <c r="AP1790" s="57"/>
      <c r="BA1790" s="57"/>
      <c r="BF1790" s="6" t="e">
        <f t="shared" si="81"/>
        <v>#NUM!</v>
      </c>
      <c r="BG1790" t="e">
        <f t="shared" si="82"/>
        <v>#NUM!</v>
      </c>
      <c r="BH1790" t="e">
        <f t="shared" si="83"/>
        <v>#NUM!</v>
      </c>
      <c r="BI1790" t="e">
        <f>VLOOKUP(H1790,Sheet2!$A$1:$B$270,2,FALSE)</f>
        <v>#N/A</v>
      </c>
    </row>
    <row r="1791" spans="15:61">
      <c r="O1791" s="57"/>
      <c r="P1791" s="57"/>
      <c r="AO1791" s="57"/>
      <c r="AP1791" s="57"/>
      <c r="BA1791" s="57"/>
      <c r="BF1791" s="6" t="e">
        <f t="shared" si="81"/>
        <v>#NUM!</v>
      </c>
      <c r="BG1791" t="e">
        <f t="shared" si="82"/>
        <v>#NUM!</v>
      </c>
      <c r="BH1791" t="e">
        <f t="shared" si="83"/>
        <v>#NUM!</v>
      </c>
      <c r="BI1791" t="e">
        <f>VLOOKUP(H1791,Sheet2!$A$1:$B$270,2,FALSE)</f>
        <v>#N/A</v>
      </c>
    </row>
    <row r="1792" spans="15:61">
      <c r="O1792" s="57"/>
      <c r="P1792" s="57"/>
      <c r="AP1792" s="57"/>
      <c r="BA1792" s="57"/>
      <c r="BF1792" s="6" t="e">
        <f t="shared" si="81"/>
        <v>#NUM!</v>
      </c>
      <c r="BG1792" t="e">
        <f t="shared" si="82"/>
        <v>#NUM!</v>
      </c>
      <c r="BH1792" t="e">
        <f t="shared" si="83"/>
        <v>#NUM!</v>
      </c>
      <c r="BI1792" t="e">
        <f>VLOOKUP(H1792,Sheet2!$A$1:$B$270,2,FALSE)</f>
        <v>#N/A</v>
      </c>
    </row>
    <row r="1793" spans="15:61">
      <c r="O1793" s="57"/>
      <c r="P1793" s="57"/>
      <c r="AP1793" s="57"/>
      <c r="BA1793" s="57"/>
      <c r="BF1793" s="6" t="e">
        <f t="shared" si="81"/>
        <v>#NUM!</v>
      </c>
      <c r="BG1793" t="e">
        <f t="shared" si="82"/>
        <v>#NUM!</v>
      </c>
      <c r="BH1793" t="e">
        <f t="shared" si="83"/>
        <v>#NUM!</v>
      </c>
      <c r="BI1793" t="e">
        <f>VLOOKUP(H1793,Sheet2!$A$1:$B$270,2,FALSE)</f>
        <v>#N/A</v>
      </c>
    </row>
    <row r="1794" spans="15:61">
      <c r="O1794" s="57"/>
      <c r="P1794" s="57"/>
      <c r="BA1794" s="57"/>
      <c r="BF1794" s="6" t="e">
        <f t="shared" si="81"/>
        <v>#NUM!</v>
      </c>
      <c r="BG1794" t="e">
        <f t="shared" si="82"/>
        <v>#NUM!</v>
      </c>
      <c r="BH1794" t="e">
        <f t="shared" si="83"/>
        <v>#NUM!</v>
      </c>
      <c r="BI1794" t="e">
        <f>VLOOKUP(H1794,Sheet2!$A$1:$B$270,2,FALSE)</f>
        <v>#N/A</v>
      </c>
    </row>
    <row r="1795" spans="15:61">
      <c r="O1795" s="57"/>
      <c r="P1795" s="57"/>
      <c r="AO1795" s="57"/>
      <c r="AP1795" s="57"/>
      <c r="BA1795" s="57"/>
      <c r="BF1795" s="6" t="e">
        <f t="shared" ref="BF1795:BF1858" si="84">DATE(BC1795,BD1795,BE1795)</f>
        <v>#NUM!</v>
      </c>
      <c r="BG1795" t="e">
        <f t="shared" ref="BG1795:BG1858" si="85">BF1795-BA1795</f>
        <v>#NUM!</v>
      </c>
      <c r="BH1795" t="e">
        <f t="shared" ref="BH1795:BH1858" si="86">IF(BG1795=1,"COMPLY",IF(BG1795&lt;1,"COMPLY","NOT COMPLY"))</f>
        <v>#NUM!</v>
      </c>
      <c r="BI1795" t="e">
        <f>VLOOKUP(H1795,Sheet2!$A$1:$B$270,2,FALSE)</f>
        <v>#N/A</v>
      </c>
    </row>
    <row r="1796" spans="15:61">
      <c r="O1796" s="57"/>
      <c r="P1796" s="57"/>
      <c r="AP1796" s="57"/>
      <c r="BA1796" s="57"/>
      <c r="BF1796" s="6" t="e">
        <f t="shared" si="84"/>
        <v>#NUM!</v>
      </c>
      <c r="BG1796" t="e">
        <f t="shared" si="85"/>
        <v>#NUM!</v>
      </c>
      <c r="BH1796" t="e">
        <f t="shared" si="86"/>
        <v>#NUM!</v>
      </c>
      <c r="BI1796" t="e">
        <f>VLOOKUP(H1796,Sheet2!$A$1:$B$270,2,FALSE)</f>
        <v>#N/A</v>
      </c>
    </row>
    <row r="1797" spans="15:61">
      <c r="O1797" s="57"/>
      <c r="P1797" s="57"/>
      <c r="BF1797" s="6" t="e">
        <f t="shared" si="84"/>
        <v>#NUM!</v>
      </c>
      <c r="BG1797" t="e">
        <f t="shared" si="85"/>
        <v>#NUM!</v>
      </c>
      <c r="BH1797" t="e">
        <f t="shared" si="86"/>
        <v>#NUM!</v>
      </c>
      <c r="BI1797" t="e">
        <f>VLOOKUP(H1797,Sheet2!$A$1:$B$270,2,FALSE)</f>
        <v>#N/A</v>
      </c>
    </row>
    <row r="1798" spans="15:61">
      <c r="O1798" s="57"/>
      <c r="P1798" s="57"/>
      <c r="AP1798" s="57"/>
      <c r="BA1798" s="57"/>
      <c r="BF1798" s="6" t="e">
        <f t="shared" si="84"/>
        <v>#NUM!</v>
      </c>
      <c r="BG1798" t="e">
        <f t="shared" si="85"/>
        <v>#NUM!</v>
      </c>
      <c r="BH1798" t="e">
        <f t="shared" si="86"/>
        <v>#NUM!</v>
      </c>
      <c r="BI1798" t="e">
        <f>VLOOKUP(H1798,Sheet2!$A$1:$B$270,2,FALSE)</f>
        <v>#N/A</v>
      </c>
    </row>
    <row r="1799" spans="15:61">
      <c r="O1799" s="57"/>
      <c r="P1799" s="57"/>
      <c r="AP1799" s="57"/>
      <c r="BA1799" s="57"/>
      <c r="BF1799" s="6" t="e">
        <f t="shared" si="84"/>
        <v>#NUM!</v>
      </c>
      <c r="BG1799" t="e">
        <f t="shared" si="85"/>
        <v>#NUM!</v>
      </c>
      <c r="BH1799" t="e">
        <f t="shared" si="86"/>
        <v>#NUM!</v>
      </c>
      <c r="BI1799" t="e">
        <f>VLOOKUP(H1799,Sheet2!$A$1:$B$270,2,FALSE)</f>
        <v>#N/A</v>
      </c>
    </row>
    <row r="1800" spans="15:61">
      <c r="O1800" s="57"/>
      <c r="P1800" s="57"/>
      <c r="AP1800" s="57"/>
      <c r="BA1800" s="57"/>
      <c r="BF1800" s="6" t="e">
        <f t="shared" si="84"/>
        <v>#NUM!</v>
      </c>
      <c r="BG1800" t="e">
        <f t="shared" si="85"/>
        <v>#NUM!</v>
      </c>
      <c r="BH1800" t="e">
        <f t="shared" si="86"/>
        <v>#NUM!</v>
      </c>
      <c r="BI1800" t="e">
        <f>VLOOKUP(H1800,Sheet2!$A$1:$B$270,2,FALSE)</f>
        <v>#N/A</v>
      </c>
    </row>
    <row r="1801" spans="15:61">
      <c r="O1801" s="57"/>
      <c r="P1801" s="57"/>
      <c r="AP1801" s="57"/>
      <c r="BA1801" s="57"/>
      <c r="BF1801" s="6" t="e">
        <f t="shared" si="84"/>
        <v>#NUM!</v>
      </c>
      <c r="BG1801" t="e">
        <f t="shared" si="85"/>
        <v>#NUM!</v>
      </c>
      <c r="BH1801" t="e">
        <f t="shared" si="86"/>
        <v>#NUM!</v>
      </c>
      <c r="BI1801" t="e">
        <f>VLOOKUP(H1801,Sheet2!$A$1:$B$270,2,FALSE)</f>
        <v>#N/A</v>
      </c>
    </row>
    <row r="1802" spans="15:61">
      <c r="O1802" s="57"/>
      <c r="P1802" s="57"/>
      <c r="BA1802" s="57"/>
      <c r="BF1802" s="6" t="e">
        <f t="shared" si="84"/>
        <v>#NUM!</v>
      </c>
      <c r="BG1802" t="e">
        <f t="shared" si="85"/>
        <v>#NUM!</v>
      </c>
      <c r="BH1802" t="e">
        <f t="shared" si="86"/>
        <v>#NUM!</v>
      </c>
      <c r="BI1802" t="e">
        <f>VLOOKUP(H1802,Sheet2!$A$1:$B$270,2,FALSE)</f>
        <v>#N/A</v>
      </c>
    </row>
    <row r="1803" spans="15:61">
      <c r="O1803" s="57"/>
      <c r="P1803" s="57"/>
      <c r="AO1803" s="57"/>
      <c r="AP1803" s="57"/>
      <c r="BA1803" s="57"/>
      <c r="BF1803" s="6" t="e">
        <f t="shared" si="84"/>
        <v>#NUM!</v>
      </c>
      <c r="BG1803" t="e">
        <f t="shared" si="85"/>
        <v>#NUM!</v>
      </c>
      <c r="BH1803" t="e">
        <f t="shared" si="86"/>
        <v>#NUM!</v>
      </c>
      <c r="BI1803" t="e">
        <f>VLOOKUP(H1803,Sheet2!$A$1:$B$270,2,FALSE)</f>
        <v>#N/A</v>
      </c>
    </row>
    <row r="1804" spans="15:61">
      <c r="O1804" s="57"/>
      <c r="P1804" s="57"/>
      <c r="AP1804" s="57"/>
      <c r="BA1804" s="57"/>
      <c r="BF1804" s="6" t="e">
        <f t="shared" si="84"/>
        <v>#NUM!</v>
      </c>
      <c r="BG1804" t="e">
        <f t="shared" si="85"/>
        <v>#NUM!</v>
      </c>
      <c r="BH1804" t="e">
        <f t="shared" si="86"/>
        <v>#NUM!</v>
      </c>
      <c r="BI1804" t="e">
        <f>VLOOKUP(H1804,Sheet2!$A$1:$B$270,2,FALSE)</f>
        <v>#N/A</v>
      </c>
    </row>
    <row r="1805" spans="15:61">
      <c r="O1805" s="57"/>
      <c r="P1805" s="57"/>
      <c r="AP1805" s="57"/>
      <c r="BA1805" s="57"/>
      <c r="BF1805" s="6" t="e">
        <f t="shared" si="84"/>
        <v>#NUM!</v>
      </c>
      <c r="BG1805" t="e">
        <f t="shared" si="85"/>
        <v>#NUM!</v>
      </c>
      <c r="BH1805" t="e">
        <f t="shared" si="86"/>
        <v>#NUM!</v>
      </c>
      <c r="BI1805" t="e">
        <f>VLOOKUP(H1805,Sheet2!$A$1:$B$270,2,FALSE)</f>
        <v>#N/A</v>
      </c>
    </row>
    <row r="1806" spans="15:61">
      <c r="O1806" s="57"/>
      <c r="P1806" s="57"/>
      <c r="AP1806" s="57"/>
      <c r="BA1806" s="57"/>
      <c r="BF1806" s="6" t="e">
        <f t="shared" si="84"/>
        <v>#NUM!</v>
      </c>
      <c r="BG1806" t="e">
        <f t="shared" si="85"/>
        <v>#NUM!</v>
      </c>
      <c r="BH1806" t="e">
        <f t="shared" si="86"/>
        <v>#NUM!</v>
      </c>
      <c r="BI1806" t="e">
        <f>VLOOKUP(H1806,Sheet2!$A$1:$B$270,2,FALSE)</f>
        <v>#N/A</v>
      </c>
    </row>
    <row r="1807" spans="15:61">
      <c r="O1807" s="57"/>
      <c r="P1807" s="57"/>
      <c r="AP1807" s="57"/>
      <c r="BA1807" s="57"/>
      <c r="BF1807" s="6" t="e">
        <f t="shared" si="84"/>
        <v>#NUM!</v>
      </c>
      <c r="BG1807" t="e">
        <f t="shared" si="85"/>
        <v>#NUM!</v>
      </c>
      <c r="BH1807" t="e">
        <f t="shared" si="86"/>
        <v>#NUM!</v>
      </c>
      <c r="BI1807" t="e">
        <f>VLOOKUP(H1807,Sheet2!$A$1:$B$270,2,FALSE)</f>
        <v>#N/A</v>
      </c>
    </row>
    <row r="1808" spans="15:61">
      <c r="O1808" s="57"/>
      <c r="P1808" s="57"/>
      <c r="BA1808" s="57"/>
      <c r="BF1808" s="6" t="e">
        <f t="shared" si="84"/>
        <v>#NUM!</v>
      </c>
      <c r="BG1808" t="e">
        <f t="shared" si="85"/>
        <v>#NUM!</v>
      </c>
      <c r="BH1808" t="e">
        <f t="shared" si="86"/>
        <v>#NUM!</v>
      </c>
      <c r="BI1808" t="e">
        <f>VLOOKUP(H1808,Sheet2!$A$1:$B$270,2,FALSE)</f>
        <v>#N/A</v>
      </c>
    </row>
    <row r="1809" spans="15:61">
      <c r="O1809" s="57"/>
      <c r="P1809" s="57"/>
      <c r="AP1809" s="57"/>
      <c r="BA1809" s="57"/>
      <c r="BF1809" s="6" t="e">
        <f t="shared" si="84"/>
        <v>#NUM!</v>
      </c>
      <c r="BG1809" t="e">
        <f t="shared" si="85"/>
        <v>#NUM!</v>
      </c>
      <c r="BH1809" t="e">
        <f t="shared" si="86"/>
        <v>#NUM!</v>
      </c>
      <c r="BI1809" t="e">
        <f>VLOOKUP(H1809,Sheet2!$A$1:$B$270,2,FALSE)</f>
        <v>#N/A</v>
      </c>
    </row>
    <row r="1810" spans="15:61">
      <c r="O1810" s="57"/>
      <c r="P1810" s="57"/>
      <c r="AO1810" s="57"/>
      <c r="AP1810" s="57"/>
      <c r="BA1810" s="57"/>
      <c r="BF1810" s="6" t="e">
        <f t="shared" si="84"/>
        <v>#NUM!</v>
      </c>
      <c r="BG1810" t="e">
        <f t="shared" si="85"/>
        <v>#NUM!</v>
      </c>
      <c r="BH1810" t="e">
        <f t="shared" si="86"/>
        <v>#NUM!</v>
      </c>
      <c r="BI1810" t="e">
        <f>VLOOKUP(H1810,Sheet2!$A$1:$B$270,2,FALSE)</f>
        <v>#N/A</v>
      </c>
    </row>
    <row r="1811" spans="15:61">
      <c r="O1811" s="57"/>
      <c r="P1811" s="57"/>
      <c r="AO1811" s="57"/>
      <c r="AP1811" s="57"/>
      <c r="BA1811" s="57"/>
      <c r="BF1811" s="6" t="e">
        <f t="shared" si="84"/>
        <v>#NUM!</v>
      </c>
      <c r="BG1811" t="e">
        <f t="shared" si="85"/>
        <v>#NUM!</v>
      </c>
      <c r="BH1811" t="e">
        <f t="shared" si="86"/>
        <v>#NUM!</v>
      </c>
      <c r="BI1811" t="e">
        <f>VLOOKUP(H1811,Sheet2!$A$1:$B$270,2,FALSE)</f>
        <v>#N/A</v>
      </c>
    </row>
    <row r="1812" spans="15:61">
      <c r="O1812" s="57"/>
      <c r="P1812" s="57"/>
      <c r="BA1812" s="57"/>
      <c r="BF1812" s="6" t="e">
        <f t="shared" si="84"/>
        <v>#NUM!</v>
      </c>
      <c r="BG1812" t="e">
        <f t="shared" si="85"/>
        <v>#NUM!</v>
      </c>
      <c r="BH1812" t="e">
        <f t="shared" si="86"/>
        <v>#NUM!</v>
      </c>
      <c r="BI1812" t="e">
        <f>VLOOKUP(H1812,Sheet2!$A$1:$B$270,2,FALSE)</f>
        <v>#N/A</v>
      </c>
    </row>
    <row r="1813" spans="15:61">
      <c r="O1813" s="57"/>
      <c r="P1813" s="57"/>
      <c r="AO1813" s="57"/>
      <c r="AP1813" s="57"/>
      <c r="BA1813" s="57"/>
      <c r="BF1813" s="6" t="e">
        <f t="shared" si="84"/>
        <v>#NUM!</v>
      </c>
      <c r="BG1813" t="e">
        <f t="shared" si="85"/>
        <v>#NUM!</v>
      </c>
      <c r="BH1813" t="e">
        <f t="shared" si="86"/>
        <v>#NUM!</v>
      </c>
      <c r="BI1813" t="e">
        <f>VLOOKUP(H1813,Sheet2!$A$1:$B$270,2,FALSE)</f>
        <v>#N/A</v>
      </c>
    </row>
    <row r="1814" spans="15:61">
      <c r="O1814" s="57"/>
      <c r="P1814" s="57"/>
      <c r="AO1814" s="57"/>
      <c r="AP1814" s="57"/>
      <c r="BA1814" s="57"/>
      <c r="BF1814" s="6" t="e">
        <f t="shared" si="84"/>
        <v>#NUM!</v>
      </c>
      <c r="BG1814" t="e">
        <f t="shared" si="85"/>
        <v>#NUM!</v>
      </c>
      <c r="BH1814" t="e">
        <f t="shared" si="86"/>
        <v>#NUM!</v>
      </c>
      <c r="BI1814" t="e">
        <f>VLOOKUP(H1814,Sheet2!$A$1:$B$270,2,FALSE)</f>
        <v>#N/A</v>
      </c>
    </row>
    <row r="1815" spans="15:61">
      <c r="O1815" s="57"/>
      <c r="P1815" s="57"/>
      <c r="AO1815" s="57"/>
      <c r="AP1815" s="57"/>
      <c r="BA1815" s="57"/>
      <c r="BF1815" s="6" t="e">
        <f t="shared" si="84"/>
        <v>#NUM!</v>
      </c>
      <c r="BG1815" t="e">
        <f t="shared" si="85"/>
        <v>#NUM!</v>
      </c>
      <c r="BH1815" t="e">
        <f t="shared" si="86"/>
        <v>#NUM!</v>
      </c>
      <c r="BI1815" t="e">
        <f>VLOOKUP(H1815,Sheet2!$A$1:$B$270,2,FALSE)</f>
        <v>#N/A</v>
      </c>
    </row>
    <row r="1816" spans="15:61">
      <c r="O1816" s="57"/>
      <c r="P1816" s="57"/>
      <c r="AO1816" s="57"/>
      <c r="BF1816" s="6" t="e">
        <f t="shared" si="84"/>
        <v>#NUM!</v>
      </c>
      <c r="BG1816" t="e">
        <f t="shared" si="85"/>
        <v>#NUM!</v>
      </c>
      <c r="BH1816" t="e">
        <f t="shared" si="86"/>
        <v>#NUM!</v>
      </c>
      <c r="BI1816" t="e">
        <f>VLOOKUP(H1816,Sheet2!$A$1:$B$270,2,FALSE)</f>
        <v>#N/A</v>
      </c>
    </row>
    <row r="1817" spans="15:61">
      <c r="O1817" s="57"/>
      <c r="P1817" s="57"/>
      <c r="AP1817" s="57"/>
      <c r="BA1817" s="57"/>
      <c r="BF1817" s="6" t="e">
        <f t="shared" si="84"/>
        <v>#NUM!</v>
      </c>
      <c r="BG1817" t="e">
        <f t="shared" si="85"/>
        <v>#NUM!</v>
      </c>
      <c r="BH1817" t="e">
        <f t="shared" si="86"/>
        <v>#NUM!</v>
      </c>
      <c r="BI1817" t="e">
        <f>VLOOKUP(H1817,Sheet2!$A$1:$B$270,2,FALSE)</f>
        <v>#N/A</v>
      </c>
    </row>
    <row r="1818" spans="15:61">
      <c r="O1818" s="57"/>
      <c r="P1818" s="57"/>
      <c r="AP1818" s="57"/>
      <c r="BA1818" s="57"/>
      <c r="BF1818" s="6" t="e">
        <f t="shared" si="84"/>
        <v>#NUM!</v>
      </c>
      <c r="BG1818" t="e">
        <f t="shared" si="85"/>
        <v>#NUM!</v>
      </c>
      <c r="BH1818" t="e">
        <f t="shared" si="86"/>
        <v>#NUM!</v>
      </c>
      <c r="BI1818" t="e">
        <f>VLOOKUP(H1818,Sheet2!$A$1:$B$270,2,FALSE)</f>
        <v>#N/A</v>
      </c>
    </row>
    <row r="1819" spans="15:61">
      <c r="O1819" s="57"/>
      <c r="P1819" s="57"/>
      <c r="AP1819" s="57"/>
      <c r="BA1819" s="57"/>
      <c r="BF1819" s="6" t="e">
        <f t="shared" si="84"/>
        <v>#NUM!</v>
      </c>
      <c r="BG1819" t="e">
        <f t="shared" si="85"/>
        <v>#NUM!</v>
      </c>
      <c r="BH1819" t="e">
        <f t="shared" si="86"/>
        <v>#NUM!</v>
      </c>
      <c r="BI1819" t="e">
        <f>VLOOKUP(H1819,Sheet2!$A$1:$B$270,2,FALSE)</f>
        <v>#N/A</v>
      </c>
    </row>
    <row r="1820" spans="15:61">
      <c r="O1820" s="57"/>
      <c r="P1820" s="57"/>
      <c r="AP1820" s="57"/>
      <c r="BA1820" s="57"/>
      <c r="BF1820" s="6" t="e">
        <f t="shared" si="84"/>
        <v>#NUM!</v>
      </c>
      <c r="BG1820" t="e">
        <f t="shared" si="85"/>
        <v>#NUM!</v>
      </c>
      <c r="BH1820" t="e">
        <f t="shared" si="86"/>
        <v>#NUM!</v>
      </c>
      <c r="BI1820" t="e">
        <f>VLOOKUP(H1820,Sheet2!$A$1:$B$270,2,FALSE)</f>
        <v>#N/A</v>
      </c>
    </row>
    <row r="1821" spans="15:61">
      <c r="O1821" s="57"/>
      <c r="P1821" s="57"/>
      <c r="AP1821" s="57"/>
      <c r="BA1821" s="57"/>
      <c r="BF1821" s="6" t="e">
        <f t="shared" si="84"/>
        <v>#NUM!</v>
      </c>
      <c r="BG1821" t="e">
        <f t="shared" si="85"/>
        <v>#NUM!</v>
      </c>
      <c r="BH1821" t="e">
        <f t="shared" si="86"/>
        <v>#NUM!</v>
      </c>
      <c r="BI1821" t="e">
        <f>VLOOKUP(H1821,Sheet2!$A$1:$B$270,2,FALSE)</f>
        <v>#N/A</v>
      </c>
    </row>
    <row r="1822" spans="15:61">
      <c r="O1822" s="57"/>
      <c r="P1822" s="57"/>
      <c r="AP1822" s="57"/>
      <c r="BA1822" s="57"/>
      <c r="BF1822" s="6" t="e">
        <f t="shared" si="84"/>
        <v>#NUM!</v>
      </c>
      <c r="BG1822" t="e">
        <f t="shared" si="85"/>
        <v>#NUM!</v>
      </c>
      <c r="BH1822" t="e">
        <f t="shared" si="86"/>
        <v>#NUM!</v>
      </c>
      <c r="BI1822" t="e">
        <f>VLOOKUP(H1822,Sheet2!$A$1:$B$270,2,FALSE)</f>
        <v>#N/A</v>
      </c>
    </row>
    <row r="1823" spans="15:61">
      <c r="O1823" s="57"/>
      <c r="P1823" s="57"/>
      <c r="BA1823" s="57"/>
      <c r="BF1823" s="6" t="e">
        <f t="shared" si="84"/>
        <v>#NUM!</v>
      </c>
      <c r="BG1823" t="e">
        <f t="shared" si="85"/>
        <v>#NUM!</v>
      </c>
      <c r="BH1823" t="e">
        <f t="shared" si="86"/>
        <v>#NUM!</v>
      </c>
      <c r="BI1823" t="e">
        <f>VLOOKUP(H1823,Sheet2!$A$1:$B$270,2,FALSE)</f>
        <v>#N/A</v>
      </c>
    </row>
    <row r="1824" spans="15:61">
      <c r="O1824" s="57"/>
      <c r="P1824" s="57"/>
      <c r="AP1824" s="57"/>
      <c r="BA1824" s="57"/>
      <c r="BF1824" s="6" t="e">
        <f t="shared" si="84"/>
        <v>#NUM!</v>
      </c>
      <c r="BG1824" t="e">
        <f t="shared" si="85"/>
        <v>#NUM!</v>
      </c>
      <c r="BH1824" t="e">
        <f t="shared" si="86"/>
        <v>#NUM!</v>
      </c>
      <c r="BI1824" t="e">
        <f>VLOOKUP(H1824,Sheet2!$A$1:$B$270,2,FALSE)</f>
        <v>#N/A</v>
      </c>
    </row>
    <row r="1825" spans="15:61">
      <c r="O1825" s="57"/>
      <c r="P1825" s="57"/>
      <c r="AO1825" s="57"/>
      <c r="AP1825" s="57"/>
      <c r="BA1825" s="57"/>
      <c r="BF1825" s="6" t="e">
        <f t="shared" si="84"/>
        <v>#NUM!</v>
      </c>
      <c r="BG1825" t="e">
        <f t="shared" si="85"/>
        <v>#NUM!</v>
      </c>
      <c r="BH1825" t="e">
        <f t="shared" si="86"/>
        <v>#NUM!</v>
      </c>
      <c r="BI1825" t="e">
        <f>VLOOKUP(H1825,Sheet2!$A$1:$B$270,2,FALSE)</f>
        <v>#N/A</v>
      </c>
    </row>
    <row r="1826" spans="15:61">
      <c r="O1826" s="57"/>
      <c r="P1826" s="57"/>
      <c r="AO1826" s="57"/>
      <c r="AP1826" s="57"/>
      <c r="BA1826" s="57"/>
      <c r="BF1826" s="6" t="e">
        <f t="shared" si="84"/>
        <v>#NUM!</v>
      </c>
      <c r="BG1826" t="e">
        <f t="shared" si="85"/>
        <v>#NUM!</v>
      </c>
      <c r="BH1826" t="e">
        <f t="shared" si="86"/>
        <v>#NUM!</v>
      </c>
      <c r="BI1826" t="e">
        <f>VLOOKUP(H1826,Sheet2!$A$1:$B$270,2,FALSE)</f>
        <v>#N/A</v>
      </c>
    </row>
    <row r="1827" spans="15:61">
      <c r="O1827" s="57"/>
      <c r="P1827" s="57"/>
      <c r="AP1827" s="57"/>
      <c r="BA1827" s="57"/>
      <c r="BF1827" s="6" t="e">
        <f t="shared" si="84"/>
        <v>#NUM!</v>
      </c>
      <c r="BG1827" t="e">
        <f t="shared" si="85"/>
        <v>#NUM!</v>
      </c>
      <c r="BH1827" t="e">
        <f t="shared" si="86"/>
        <v>#NUM!</v>
      </c>
      <c r="BI1827" t="e">
        <f>VLOOKUP(H1827,Sheet2!$A$1:$B$270,2,FALSE)</f>
        <v>#N/A</v>
      </c>
    </row>
    <row r="1828" spans="15:61">
      <c r="O1828" s="57"/>
      <c r="P1828" s="57"/>
      <c r="AO1828" s="57"/>
      <c r="AP1828" s="57"/>
      <c r="BA1828" s="57"/>
      <c r="BF1828" s="6" t="e">
        <f t="shared" si="84"/>
        <v>#NUM!</v>
      </c>
      <c r="BG1828" t="e">
        <f t="shared" si="85"/>
        <v>#NUM!</v>
      </c>
      <c r="BH1828" t="e">
        <f t="shared" si="86"/>
        <v>#NUM!</v>
      </c>
      <c r="BI1828" t="e">
        <f>VLOOKUP(H1828,Sheet2!$A$1:$B$270,2,FALSE)</f>
        <v>#N/A</v>
      </c>
    </row>
    <row r="1829" spans="15:61">
      <c r="O1829" s="57"/>
      <c r="P1829" s="57"/>
      <c r="AO1829" s="57"/>
      <c r="AP1829" s="57"/>
      <c r="BA1829" s="57"/>
      <c r="BF1829" s="6" t="e">
        <f t="shared" si="84"/>
        <v>#NUM!</v>
      </c>
      <c r="BG1829" t="e">
        <f t="shared" si="85"/>
        <v>#NUM!</v>
      </c>
      <c r="BH1829" t="e">
        <f t="shared" si="86"/>
        <v>#NUM!</v>
      </c>
      <c r="BI1829" t="e">
        <f>VLOOKUP(H1829,Sheet2!$A$1:$B$270,2,FALSE)</f>
        <v>#N/A</v>
      </c>
    </row>
    <row r="1830" spans="15:61">
      <c r="O1830" s="57"/>
      <c r="P1830" s="57"/>
      <c r="AO1830" s="57"/>
      <c r="AP1830" s="57"/>
      <c r="BA1830" s="57"/>
      <c r="BF1830" s="6" t="e">
        <f t="shared" si="84"/>
        <v>#NUM!</v>
      </c>
      <c r="BG1830" t="e">
        <f t="shared" si="85"/>
        <v>#NUM!</v>
      </c>
      <c r="BH1830" t="e">
        <f t="shared" si="86"/>
        <v>#NUM!</v>
      </c>
      <c r="BI1830" t="e">
        <f>VLOOKUP(H1830,Sheet2!$A$1:$B$270,2,FALSE)</f>
        <v>#N/A</v>
      </c>
    </row>
    <row r="1831" spans="15:61">
      <c r="O1831" s="57"/>
      <c r="P1831" s="57"/>
      <c r="AO1831" s="57"/>
      <c r="AP1831" s="57"/>
      <c r="BA1831" s="57"/>
      <c r="BF1831" s="6" t="e">
        <f t="shared" si="84"/>
        <v>#NUM!</v>
      </c>
      <c r="BG1831" t="e">
        <f t="shared" si="85"/>
        <v>#NUM!</v>
      </c>
      <c r="BH1831" t="e">
        <f t="shared" si="86"/>
        <v>#NUM!</v>
      </c>
      <c r="BI1831" t="e">
        <f>VLOOKUP(H1831,Sheet2!$A$1:$B$270,2,FALSE)</f>
        <v>#N/A</v>
      </c>
    </row>
    <row r="1832" spans="15:61">
      <c r="O1832" s="57"/>
      <c r="P1832" s="57"/>
      <c r="AO1832" s="57"/>
      <c r="AP1832" s="57"/>
      <c r="BA1832" s="57"/>
      <c r="BF1832" s="6" t="e">
        <f t="shared" si="84"/>
        <v>#NUM!</v>
      </c>
      <c r="BG1832" t="e">
        <f t="shared" si="85"/>
        <v>#NUM!</v>
      </c>
      <c r="BH1832" t="e">
        <f t="shared" si="86"/>
        <v>#NUM!</v>
      </c>
      <c r="BI1832" t="e">
        <f>VLOOKUP(H1832,Sheet2!$A$1:$B$270,2,FALSE)</f>
        <v>#N/A</v>
      </c>
    </row>
    <row r="1833" spans="15:61">
      <c r="O1833" s="57"/>
      <c r="P1833" s="57"/>
      <c r="AP1833" s="57"/>
      <c r="BA1833" s="57"/>
      <c r="BF1833" s="6" t="e">
        <f t="shared" si="84"/>
        <v>#NUM!</v>
      </c>
      <c r="BG1833" t="e">
        <f t="shared" si="85"/>
        <v>#NUM!</v>
      </c>
      <c r="BH1833" t="e">
        <f t="shared" si="86"/>
        <v>#NUM!</v>
      </c>
      <c r="BI1833" t="e">
        <f>VLOOKUP(H1833,Sheet2!$A$1:$B$270,2,FALSE)</f>
        <v>#N/A</v>
      </c>
    </row>
    <row r="1834" spans="15:61">
      <c r="O1834" s="57"/>
      <c r="P1834" s="57"/>
      <c r="BA1834" s="57"/>
      <c r="BF1834" s="6" t="e">
        <f t="shared" si="84"/>
        <v>#NUM!</v>
      </c>
      <c r="BG1834" t="e">
        <f t="shared" si="85"/>
        <v>#NUM!</v>
      </c>
      <c r="BH1834" t="e">
        <f t="shared" si="86"/>
        <v>#NUM!</v>
      </c>
      <c r="BI1834" t="e">
        <f>VLOOKUP(H1834,Sheet2!$A$1:$B$270,2,FALSE)</f>
        <v>#N/A</v>
      </c>
    </row>
    <row r="1835" spans="15:61">
      <c r="O1835" s="57"/>
      <c r="P1835" s="57"/>
      <c r="AO1835" s="57"/>
      <c r="AP1835" s="57"/>
      <c r="BA1835" s="57"/>
      <c r="BF1835" s="6" t="e">
        <f t="shared" si="84"/>
        <v>#NUM!</v>
      </c>
      <c r="BG1835" t="e">
        <f t="shared" si="85"/>
        <v>#NUM!</v>
      </c>
      <c r="BH1835" t="e">
        <f t="shared" si="86"/>
        <v>#NUM!</v>
      </c>
      <c r="BI1835" t="e">
        <f>VLOOKUP(H1835,Sheet2!$A$1:$B$270,2,FALSE)</f>
        <v>#N/A</v>
      </c>
    </row>
    <row r="1836" spans="15:61">
      <c r="O1836" s="57"/>
      <c r="P1836" s="57"/>
      <c r="AP1836" s="57"/>
      <c r="BA1836" s="57"/>
      <c r="BF1836" s="6" t="e">
        <f t="shared" si="84"/>
        <v>#NUM!</v>
      </c>
      <c r="BG1836" t="e">
        <f t="shared" si="85"/>
        <v>#NUM!</v>
      </c>
      <c r="BH1836" t="e">
        <f t="shared" si="86"/>
        <v>#NUM!</v>
      </c>
      <c r="BI1836" t="e">
        <f>VLOOKUP(H1836,Sheet2!$A$1:$B$270,2,FALSE)</f>
        <v>#N/A</v>
      </c>
    </row>
    <row r="1837" spans="15:61">
      <c r="O1837" s="57"/>
      <c r="P1837" s="57"/>
      <c r="AO1837" s="57"/>
      <c r="BF1837" s="6" t="e">
        <f t="shared" si="84"/>
        <v>#NUM!</v>
      </c>
      <c r="BG1837" t="e">
        <f t="shared" si="85"/>
        <v>#NUM!</v>
      </c>
      <c r="BH1837" t="e">
        <f t="shared" si="86"/>
        <v>#NUM!</v>
      </c>
      <c r="BI1837" t="e">
        <f>VLOOKUP(H1837,Sheet2!$A$1:$B$270,2,FALSE)</f>
        <v>#N/A</v>
      </c>
    </row>
    <row r="1838" spans="15:61">
      <c r="O1838" s="57"/>
      <c r="P1838" s="57"/>
      <c r="AO1838" s="57"/>
      <c r="AP1838" s="57"/>
      <c r="BA1838" s="57"/>
      <c r="BF1838" s="6" t="e">
        <f t="shared" si="84"/>
        <v>#NUM!</v>
      </c>
      <c r="BG1838" t="e">
        <f t="shared" si="85"/>
        <v>#NUM!</v>
      </c>
      <c r="BH1838" t="e">
        <f t="shared" si="86"/>
        <v>#NUM!</v>
      </c>
      <c r="BI1838" t="e">
        <f>VLOOKUP(H1838,Sheet2!$A$1:$B$270,2,FALSE)</f>
        <v>#N/A</v>
      </c>
    </row>
    <row r="1839" spans="15:61">
      <c r="O1839" s="57"/>
      <c r="P1839" s="57"/>
      <c r="AO1839" s="57"/>
      <c r="BA1839" s="57"/>
      <c r="BF1839" s="6" t="e">
        <f t="shared" si="84"/>
        <v>#NUM!</v>
      </c>
      <c r="BG1839" t="e">
        <f t="shared" si="85"/>
        <v>#NUM!</v>
      </c>
      <c r="BH1839" t="e">
        <f t="shared" si="86"/>
        <v>#NUM!</v>
      </c>
      <c r="BI1839" t="e">
        <f>VLOOKUP(H1839,Sheet2!$A$1:$B$270,2,FALSE)</f>
        <v>#N/A</v>
      </c>
    </row>
    <row r="1840" spans="15:61">
      <c r="O1840" s="57"/>
      <c r="P1840" s="57"/>
      <c r="AO1840" s="57"/>
      <c r="AP1840" s="57"/>
      <c r="BA1840" s="57"/>
      <c r="BF1840" s="6" t="e">
        <f t="shared" si="84"/>
        <v>#NUM!</v>
      </c>
      <c r="BG1840" t="e">
        <f t="shared" si="85"/>
        <v>#NUM!</v>
      </c>
      <c r="BH1840" t="e">
        <f t="shared" si="86"/>
        <v>#NUM!</v>
      </c>
      <c r="BI1840" t="e">
        <f>VLOOKUP(H1840,Sheet2!$A$1:$B$270,2,FALSE)</f>
        <v>#N/A</v>
      </c>
    </row>
    <row r="1841" spans="15:61">
      <c r="O1841" s="57"/>
      <c r="P1841" s="57"/>
      <c r="AP1841" s="57"/>
      <c r="BA1841" s="57"/>
      <c r="BF1841" s="6" t="e">
        <f t="shared" si="84"/>
        <v>#NUM!</v>
      </c>
      <c r="BG1841" t="e">
        <f t="shared" si="85"/>
        <v>#NUM!</v>
      </c>
      <c r="BH1841" t="e">
        <f t="shared" si="86"/>
        <v>#NUM!</v>
      </c>
      <c r="BI1841" t="e">
        <f>VLOOKUP(H1841,Sheet2!$A$1:$B$270,2,FALSE)</f>
        <v>#N/A</v>
      </c>
    </row>
    <row r="1842" spans="15:61">
      <c r="O1842" s="57"/>
      <c r="P1842" s="57"/>
      <c r="AP1842" s="57"/>
      <c r="BA1842" s="57"/>
      <c r="BF1842" s="6" t="e">
        <f t="shared" si="84"/>
        <v>#NUM!</v>
      </c>
      <c r="BG1842" t="e">
        <f t="shared" si="85"/>
        <v>#NUM!</v>
      </c>
      <c r="BH1842" t="e">
        <f t="shared" si="86"/>
        <v>#NUM!</v>
      </c>
      <c r="BI1842" t="e">
        <f>VLOOKUP(H1842,Sheet2!$A$1:$B$270,2,FALSE)</f>
        <v>#N/A</v>
      </c>
    </row>
    <row r="1843" spans="15:61">
      <c r="O1843" s="57"/>
      <c r="P1843" s="57"/>
      <c r="AO1843" s="57"/>
      <c r="AP1843" s="57"/>
      <c r="BA1843" s="57"/>
      <c r="BF1843" s="6" t="e">
        <f t="shared" si="84"/>
        <v>#NUM!</v>
      </c>
      <c r="BG1843" t="e">
        <f t="shared" si="85"/>
        <v>#NUM!</v>
      </c>
      <c r="BH1843" t="e">
        <f t="shared" si="86"/>
        <v>#NUM!</v>
      </c>
      <c r="BI1843" t="e">
        <f>VLOOKUP(H1843,Sheet2!$A$1:$B$270,2,FALSE)</f>
        <v>#N/A</v>
      </c>
    </row>
    <row r="1844" spans="15:61">
      <c r="O1844" s="57"/>
      <c r="P1844" s="57"/>
      <c r="AP1844" s="57"/>
      <c r="BA1844" s="57"/>
      <c r="BF1844" s="6" t="e">
        <f t="shared" si="84"/>
        <v>#NUM!</v>
      </c>
      <c r="BG1844" t="e">
        <f t="shared" si="85"/>
        <v>#NUM!</v>
      </c>
      <c r="BH1844" t="e">
        <f t="shared" si="86"/>
        <v>#NUM!</v>
      </c>
      <c r="BI1844" t="e">
        <f>VLOOKUP(H1844,Sheet2!$A$1:$B$270,2,FALSE)</f>
        <v>#N/A</v>
      </c>
    </row>
    <row r="1845" spans="15:61">
      <c r="O1845" s="57"/>
      <c r="P1845" s="57"/>
      <c r="AP1845" s="57"/>
      <c r="BA1845" s="57"/>
      <c r="BF1845" s="6" t="e">
        <f t="shared" si="84"/>
        <v>#NUM!</v>
      </c>
      <c r="BG1845" t="e">
        <f t="shared" si="85"/>
        <v>#NUM!</v>
      </c>
      <c r="BH1845" t="e">
        <f t="shared" si="86"/>
        <v>#NUM!</v>
      </c>
      <c r="BI1845" t="e">
        <f>VLOOKUP(H1845,Sheet2!$A$1:$B$270,2,FALSE)</f>
        <v>#N/A</v>
      </c>
    </row>
    <row r="1846" spans="15:61">
      <c r="O1846" s="57"/>
      <c r="P1846" s="57"/>
      <c r="AP1846" s="57"/>
      <c r="BA1846" s="57"/>
      <c r="BF1846" s="6" t="e">
        <f t="shared" si="84"/>
        <v>#NUM!</v>
      </c>
      <c r="BG1846" t="e">
        <f t="shared" si="85"/>
        <v>#NUM!</v>
      </c>
      <c r="BH1846" t="e">
        <f t="shared" si="86"/>
        <v>#NUM!</v>
      </c>
      <c r="BI1846" t="e">
        <f>VLOOKUP(H1846,Sheet2!$A$1:$B$270,2,FALSE)</f>
        <v>#N/A</v>
      </c>
    </row>
    <row r="1847" spans="15:61">
      <c r="O1847" s="57"/>
      <c r="P1847" s="57"/>
      <c r="AP1847" s="57"/>
      <c r="BA1847" s="57"/>
      <c r="BF1847" s="6" t="e">
        <f t="shared" si="84"/>
        <v>#NUM!</v>
      </c>
      <c r="BG1847" t="e">
        <f t="shared" si="85"/>
        <v>#NUM!</v>
      </c>
      <c r="BH1847" t="e">
        <f t="shared" si="86"/>
        <v>#NUM!</v>
      </c>
      <c r="BI1847" t="e">
        <f>VLOOKUP(H1847,Sheet2!$A$1:$B$270,2,FALSE)</f>
        <v>#N/A</v>
      </c>
    </row>
    <row r="1848" spans="15:61">
      <c r="O1848" s="57"/>
      <c r="P1848" s="57"/>
      <c r="AO1848" s="57"/>
      <c r="AP1848" s="57"/>
      <c r="BA1848" s="57"/>
      <c r="BF1848" s="6" t="e">
        <f t="shared" si="84"/>
        <v>#NUM!</v>
      </c>
      <c r="BG1848" t="e">
        <f t="shared" si="85"/>
        <v>#NUM!</v>
      </c>
      <c r="BH1848" t="e">
        <f t="shared" si="86"/>
        <v>#NUM!</v>
      </c>
      <c r="BI1848" t="e">
        <f>VLOOKUP(H1848,Sheet2!$A$1:$B$270,2,FALSE)</f>
        <v>#N/A</v>
      </c>
    </row>
    <row r="1849" spans="15:61">
      <c r="O1849" s="57"/>
      <c r="P1849" s="57"/>
      <c r="AO1849" s="57"/>
      <c r="BA1849" s="57"/>
      <c r="BF1849" s="6" t="e">
        <f t="shared" si="84"/>
        <v>#NUM!</v>
      </c>
      <c r="BG1849" t="e">
        <f t="shared" si="85"/>
        <v>#NUM!</v>
      </c>
      <c r="BH1849" t="e">
        <f t="shared" si="86"/>
        <v>#NUM!</v>
      </c>
      <c r="BI1849" t="e">
        <f>VLOOKUP(H1849,Sheet2!$A$1:$B$270,2,FALSE)</f>
        <v>#N/A</v>
      </c>
    </row>
    <row r="1850" spans="15:61">
      <c r="O1850" s="57"/>
      <c r="P1850" s="57"/>
      <c r="AO1850" s="57"/>
      <c r="AP1850" s="57"/>
      <c r="BA1850" s="57"/>
      <c r="BF1850" s="6" t="e">
        <f t="shared" si="84"/>
        <v>#NUM!</v>
      </c>
      <c r="BG1850" t="e">
        <f t="shared" si="85"/>
        <v>#NUM!</v>
      </c>
      <c r="BH1850" t="e">
        <f t="shared" si="86"/>
        <v>#NUM!</v>
      </c>
      <c r="BI1850" t="e">
        <f>VLOOKUP(H1850,Sheet2!$A$1:$B$270,2,FALSE)</f>
        <v>#N/A</v>
      </c>
    </row>
    <row r="1851" spans="15:61">
      <c r="O1851" s="57"/>
      <c r="P1851" s="57"/>
      <c r="AP1851" s="57"/>
      <c r="BA1851" s="57"/>
      <c r="BF1851" s="6" t="e">
        <f t="shared" si="84"/>
        <v>#NUM!</v>
      </c>
      <c r="BG1851" t="e">
        <f t="shared" si="85"/>
        <v>#NUM!</v>
      </c>
      <c r="BH1851" t="e">
        <f t="shared" si="86"/>
        <v>#NUM!</v>
      </c>
      <c r="BI1851" t="e">
        <f>VLOOKUP(H1851,Sheet2!$A$1:$B$270,2,FALSE)</f>
        <v>#N/A</v>
      </c>
    </row>
    <row r="1852" spans="15:61">
      <c r="O1852" s="57"/>
      <c r="P1852" s="57"/>
      <c r="AP1852" s="57"/>
      <c r="BA1852" s="57"/>
      <c r="BF1852" s="6" t="e">
        <f t="shared" si="84"/>
        <v>#NUM!</v>
      </c>
      <c r="BG1852" t="e">
        <f t="shared" si="85"/>
        <v>#NUM!</v>
      </c>
      <c r="BH1852" t="e">
        <f t="shared" si="86"/>
        <v>#NUM!</v>
      </c>
      <c r="BI1852" t="e">
        <f>VLOOKUP(H1852,Sheet2!$A$1:$B$270,2,FALSE)</f>
        <v>#N/A</v>
      </c>
    </row>
    <row r="1853" spans="15:61">
      <c r="O1853" s="57"/>
      <c r="P1853" s="57"/>
      <c r="BA1853" s="57"/>
      <c r="BF1853" s="6" t="e">
        <f t="shared" si="84"/>
        <v>#NUM!</v>
      </c>
      <c r="BG1853" t="e">
        <f t="shared" si="85"/>
        <v>#NUM!</v>
      </c>
      <c r="BH1853" t="e">
        <f t="shared" si="86"/>
        <v>#NUM!</v>
      </c>
      <c r="BI1853" t="e">
        <f>VLOOKUP(H1853,Sheet2!$A$1:$B$270,2,FALSE)</f>
        <v>#N/A</v>
      </c>
    </row>
    <row r="1854" spans="15:61">
      <c r="O1854" s="57"/>
      <c r="P1854" s="57"/>
      <c r="AP1854" s="57"/>
      <c r="BA1854" s="57"/>
      <c r="BF1854" s="6" t="e">
        <f t="shared" si="84"/>
        <v>#NUM!</v>
      </c>
      <c r="BG1854" t="e">
        <f t="shared" si="85"/>
        <v>#NUM!</v>
      </c>
      <c r="BH1854" t="e">
        <f t="shared" si="86"/>
        <v>#NUM!</v>
      </c>
      <c r="BI1854" t="e">
        <f>VLOOKUP(H1854,Sheet2!$A$1:$B$270,2,FALSE)</f>
        <v>#N/A</v>
      </c>
    </row>
    <row r="1855" spans="15:61">
      <c r="O1855" s="57"/>
      <c r="P1855" s="57"/>
      <c r="AP1855" s="57"/>
      <c r="BA1855" s="57"/>
      <c r="BF1855" s="6" t="e">
        <f t="shared" si="84"/>
        <v>#NUM!</v>
      </c>
      <c r="BG1855" t="e">
        <f t="shared" si="85"/>
        <v>#NUM!</v>
      </c>
      <c r="BH1855" t="e">
        <f t="shared" si="86"/>
        <v>#NUM!</v>
      </c>
      <c r="BI1855" t="e">
        <f>VLOOKUP(H1855,Sheet2!$A$1:$B$270,2,FALSE)</f>
        <v>#N/A</v>
      </c>
    </row>
    <row r="1856" spans="15:61">
      <c r="O1856" s="57"/>
      <c r="P1856" s="57"/>
      <c r="BA1856" s="57"/>
      <c r="BF1856" s="6" t="e">
        <f t="shared" si="84"/>
        <v>#NUM!</v>
      </c>
      <c r="BG1856" t="e">
        <f t="shared" si="85"/>
        <v>#NUM!</v>
      </c>
      <c r="BH1856" t="e">
        <f t="shared" si="86"/>
        <v>#NUM!</v>
      </c>
      <c r="BI1856" t="e">
        <f>VLOOKUP(H1856,Sheet2!$A$1:$B$270,2,FALSE)</f>
        <v>#N/A</v>
      </c>
    </row>
    <row r="1857" spans="15:61">
      <c r="O1857" s="57"/>
      <c r="P1857" s="57"/>
      <c r="AP1857" s="57"/>
      <c r="BA1857" s="57"/>
      <c r="BF1857" s="6" t="e">
        <f t="shared" si="84"/>
        <v>#NUM!</v>
      </c>
      <c r="BG1857" t="e">
        <f t="shared" si="85"/>
        <v>#NUM!</v>
      </c>
      <c r="BH1857" t="e">
        <f t="shared" si="86"/>
        <v>#NUM!</v>
      </c>
      <c r="BI1857" t="e">
        <f>VLOOKUP(H1857,Sheet2!$A$1:$B$270,2,FALSE)</f>
        <v>#N/A</v>
      </c>
    </row>
    <row r="1858" spans="15:61">
      <c r="O1858" s="57"/>
      <c r="P1858" s="57"/>
      <c r="BA1858" s="57"/>
      <c r="BF1858" s="6" t="e">
        <f t="shared" si="84"/>
        <v>#NUM!</v>
      </c>
      <c r="BG1858" t="e">
        <f t="shared" si="85"/>
        <v>#NUM!</v>
      </c>
      <c r="BH1858" t="e">
        <f t="shared" si="86"/>
        <v>#NUM!</v>
      </c>
      <c r="BI1858" t="e">
        <f>VLOOKUP(H1858,Sheet2!$A$1:$B$270,2,FALSE)</f>
        <v>#N/A</v>
      </c>
    </row>
    <row r="1859" spans="15:61">
      <c r="O1859" s="57"/>
      <c r="P1859" s="57"/>
      <c r="AP1859" s="57"/>
      <c r="BA1859" s="57"/>
      <c r="BF1859" s="6" t="e">
        <f t="shared" ref="BF1859:BF1922" si="87">DATE(BC1859,BD1859,BE1859)</f>
        <v>#NUM!</v>
      </c>
      <c r="BG1859" t="e">
        <f t="shared" ref="BG1859:BG1922" si="88">BF1859-BA1859</f>
        <v>#NUM!</v>
      </c>
      <c r="BH1859" t="e">
        <f t="shared" ref="BH1859:BH1922" si="89">IF(BG1859=1,"COMPLY",IF(BG1859&lt;1,"COMPLY","NOT COMPLY"))</f>
        <v>#NUM!</v>
      </c>
      <c r="BI1859" t="e">
        <f>VLOOKUP(H1859,Sheet2!$A$1:$B$270,2,FALSE)</f>
        <v>#N/A</v>
      </c>
    </row>
    <row r="1860" spans="15:61">
      <c r="O1860" s="57"/>
      <c r="P1860" s="57"/>
      <c r="AO1860" s="57"/>
      <c r="AP1860" s="57"/>
      <c r="BA1860" s="57"/>
      <c r="BF1860" s="6" t="e">
        <f t="shared" si="87"/>
        <v>#NUM!</v>
      </c>
      <c r="BG1860" t="e">
        <f t="shared" si="88"/>
        <v>#NUM!</v>
      </c>
      <c r="BH1860" t="e">
        <f t="shared" si="89"/>
        <v>#NUM!</v>
      </c>
      <c r="BI1860" t="e">
        <f>VLOOKUP(H1860,Sheet2!$A$1:$B$270,2,FALSE)</f>
        <v>#N/A</v>
      </c>
    </row>
    <row r="1861" spans="15:61">
      <c r="O1861" s="57"/>
      <c r="P1861" s="57"/>
      <c r="BA1861" s="57"/>
      <c r="BF1861" s="6" t="e">
        <f t="shared" si="87"/>
        <v>#NUM!</v>
      </c>
      <c r="BG1861" t="e">
        <f t="shared" si="88"/>
        <v>#NUM!</v>
      </c>
      <c r="BH1861" t="e">
        <f t="shared" si="89"/>
        <v>#NUM!</v>
      </c>
      <c r="BI1861" t="e">
        <f>VLOOKUP(H1861,Sheet2!$A$1:$B$270,2,FALSE)</f>
        <v>#N/A</v>
      </c>
    </row>
    <row r="1862" spans="15:61">
      <c r="O1862" s="57"/>
      <c r="P1862" s="57"/>
      <c r="AP1862" s="57"/>
      <c r="BA1862" s="57"/>
      <c r="BF1862" s="6" t="e">
        <f t="shared" si="87"/>
        <v>#NUM!</v>
      </c>
      <c r="BG1862" t="e">
        <f t="shared" si="88"/>
        <v>#NUM!</v>
      </c>
      <c r="BH1862" t="e">
        <f t="shared" si="89"/>
        <v>#NUM!</v>
      </c>
      <c r="BI1862" t="e">
        <f>VLOOKUP(H1862,Sheet2!$A$1:$B$270,2,FALSE)</f>
        <v>#N/A</v>
      </c>
    </row>
    <row r="1863" spans="15:61">
      <c r="O1863" s="57"/>
      <c r="P1863" s="57"/>
      <c r="AO1863" s="57"/>
      <c r="AP1863" s="57"/>
      <c r="BA1863" s="57"/>
      <c r="BF1863" s="6" t="e">
        <f t="shared" si="87"/>
        <v>#NUM!</v>
      </c>
      <c r="BG1863" t="e">
        <f t="shared" si="88"/>
        <v>#NUM!</v>
      </c>
      <c r="BH1863" t="e">
        <f t="shared" si="89"/>
        <v>#NUM!</v>
      </c>
      <c r="BI1863" t="e">
        <f>VLOOKUP(H1863,Sheet2!$A$1:$B$270,2,FALSE)</f>
        <v>#N/A</v>
      </c>
    </row>
    <row r="1864" spans="15:61">
      <c r="O1864" s="57"/>
      <c r="P1864" s="57"/>
      <c r="AP1864" s="57"/>
      <c r="BA1864" s="57"/>
      <c r="BF1864" s="6" t="e">
        <f t="shared" si="87"/>
        <v>#NUM!</v>
      </c>
      <c r="BG1864" t="e">
        <f t="shared" si="88"/>
        <v>#NUM!</v>
      </c>
      <c r="BH1864" t="e">
        <f t="shared" si="89"/>
        <v>#NUM!</v>
      </c>
      <c r="BI1864" t="e">
        <f>VLOOKUP(H1864,Sheet2!$A$1:$B$270,2,FALSE)</f>
        <v>#N/A</v>
      </c>
    </row>
    <row r="1865" spans="15:61">
      <c r="O1865" s="57"/>
      <c r="P1865" s="57"/>
      <c r="AP1865" s="57"/>
      <c r="BA1865" s="57"/>
      <c r="BF1865" s="6" t="e">
        <f t="shared" si="87"/>
        <v>#NUM!</v>
      </c>
      <c r="BG1865" t="e">
        <f t="shared" si="88"/>
        <v>#NUM!</v>
      </c>
      <c r="BH1865" t="e">
        <f t="shared" si="89"/>
        <v>#NUM!</v>
      </c>
      <c r="BI1865" t="e">
        <f>VLOOKUP(H1865,Sheet2!$A$1:$B$270,2,FALSE)</f>
        <v>#N/A</v>
      </c>
    </row>
    <row r="1866" spans="15:61">
      <c r="O1866" s="57"/>
      <c r="P1866" s="57"/>
      <c r="AO1866" s="57"/>
      <c r="AP1866" s="57"/>
      <c r="BA1866" s="57"/>
      <c r="BF1866" s="6" t="e">
        <f t="shared" si="87"/>
        <v>#NUM!</v>
      </c>
      <c r="BG1866" t="e">
        <f t="shared" si="88"/>
        <v>#NUM!</v>
      </c>
      <c r="BH1866" t="e">
        <f t="shared" si="89"/>
        <v>#NUM!</v>
      </c>
      <c r="BI1866" t="e">
        <f>VLOOKUP(H1866,Sheet2!$A$1:$B$270,2,FALSE)</f>
        <v>#N/A</v>
      </c>
    </row>
    <row r="1867" spans="15:61">
      <c r="O1867" s="57"/>
      <c r="P1867" s="57"/>
      <c r="BA1867" s="57"/>
      <c r="BF1867" s="6" t="e">
        <f t="shared" si="87"/>
        <v>#NUM!</v>
      </c>
      <c r="BG1867" t="e">
        <f t="shared" si="88"/>
        <v>#NUM!</v>
      </c>
      <c r="BH1867" t="e">
        <f t="shared" si="89"/>
        <v>#NUM!</v>
      </c>
      <c r="BI1867" t="e">
        <f>VLOOKUP(H1867,Sheet2!$A$1:$B$270,2,FALSE)</f>
        <v>#N/A</v>
      </c>
    </row>
    <row r="1868" spans="15:61">
      <c r="O1868" s="57"/>
      <c r="P1868" s="57"/>
      <c r="AO1868" s="57"/>
      <c r="AP1868" s="57"/>
      <c r="BA1868" s="57"/>
      <c r="BF1868" s="6" t="e">
        <f t="shared" si="87"/>
        <v>#NUM!</v>
      </c>
      <c r="BG1868" t="e">
        <f t="shared" si="88"/>
        <v>#NUM!</v>
      </c>
      <c r="BH1868" t="e">
        <f t="shared" si="89"/>
        <v>#NUM!</v>
      </c>
      <c r="BI1868" t="e">
        <f>VLOOKUP(H1868,Sheet2!$A$1:$B$270,2,FALSE)</f>
        <v>#N/A</v>
      </c>
    </row>
    <row r="1869" spans="15:61">
      <c r="O1869" s="57"/>
      <c r="P1869" s="57"/>
      <c r="AP1869" s="57"/>
      <c r="BA1869" s="57"/>
      <c r="BF1869" s="6" t="e">
        <f t="shared" si="87"/>
        <v>#NUM!</v>
      </c>
      <c r="BG1869" t="e">
        <f t="shared" si="88"/>
        <v>#NUM!</v>
      </c>
      <c r="BH1869" t="e">
        <f t="shared" si="89"/>
        <v>#NUM!</v>
      </c>
      <c r="BI1869" t="e">
        <f>VLOOKUP(H1869,Sheet2!$A$1:$B$270,2,FALSE)</f>
        <v>#N/A</v>
      </c>
    </row>
    <row r="1870" spans="15:61">
      <c r="O1870" s="57"/>
      <c r="P1870" s="57"/>
      <c r="AP1870" s="57"/>
      <c r="BA1870" s="57"/>
      <c r="BF1870" s="6" t="e">
        <f t="shared" si="87"/>
        <v>#NUM!</v>
      </c>
      <c r="BG1870" t="e">
        <f t="shared" si="88"/>
        <v>#NUM!</v>
      </c>
      <c r="BH1870" t="e">
        <f t="shared" si="89"/>
        <v>#NUM!</v>
      </c>
      <c r="BI1870" t="e">
        <f>VLOOKUP(H1870,Sheet2!$A$1:$B$270,2,FALSE)</f>
        <v>#N/A</v>
      </c>
    </row>
    <row r="1871" spans="15:61">
      <c r="O1871" s="57"/>
      <c r="P1871" s="57"/>
      <c r="BA1871" s="57"/>
      <c r="BF1871" s="6" t="e">
        <f t="shared" si="87"/>
        <v>#NUM!</v>
      </c>
      <c r="BG1871" t="e">
        <f t="shared" si="88"/>
        <v>#NUM!</v>
      </c>
      <c r="BH1871" t="e">
        <f t="shared" si="89"/>
        <v>#NUM!</v>
      </c>
      <c r="BI1871" t="e">
        <f>VLOOKUP(H1871,Sheet2!$A$1:$B$270,2,FALSE)</f>
        <v>#N/A</v>
      </c>
    </row>
    <row r="1872" spans="15:61">
      <c r="O1872" s="57"/>
      <c r="P1872" s="57"/>
      <c r="AP1872" s="57"/>
      <c r="BA1872" s="57"/>
      <c r="BF1872" s="6" t="e">
        <f t="shared" si="87"/>
        <v>#NUM!</v>
      </c>
      <c r="BG1872" t="e">
        <f t="shared" si="88"/>
        <v>#NUM!</v>
      </c>
      <c r="BH1872" t="e">
        <f t="shared" si="89"/>
        <v>#NUM!</v>
      </c>
      <c r="BI1872" t="e">
        <f>VLOOKUP(H1872,Sheet2!$A$1:$B$270,2,FALSE)</f>
        <v>#N/A</v>
      </c>
    </row>
    <row r="1873" spans="15:61">
      <c r="O1873" s="57"/>
      <c r="P1873" s="57"/>
      <c r="AP1873" s="57"/>
      <c r="BA1873" s="57"/>
      <c r="BF1873" s="6" t="e">
        <f t="shared" si="87"/>
        <v>#NUM!</v>
      </c>
      <c r="BG1873" t="e">
        <f t="shared" si="88"/>
        <v>#NUM!</v>
      </c>
      <c r="BH1873" t="e">
        <f t="shared" si="89"/>
        <v>#NUM!</v>
      </c>
      <c r="BI1873" t="e">
        <f>VLOOKUP(H1873,Sheet2!$A$1:$B$270,2,FALSE)</f>
        <v>#N/A</v>
      </c>
    </row>
    <row r="1874" spans="15:61">
      <c r="O1874" s="57"/>
      <c r="P1874" s="57"/>
      <c r="AP1874" s="57"/>
      <c r="BA1874" s="57"/>
      <c r="BF1874" s="6" t="e">
        <f t="shared" si="87"/>
        <v>#NUM!</v>
      </c>
      <c r="BG1874" t="e">
        <f t="shared" si="88"/>
        <v>#NUM!</v>
      </c>
      <c r="BH1874" t="e">
        <f t="shared" si="89"/>
        <v>#NUM!</v>
      </c>
      <c r="BI1874" t="e">
        <f>VLOOKUP(H1874,Sheet2!$A$1:$B$270,2,FALSE)</f>
        <v>#N/A</v>
      </c>
    </row>
    <row r="1875" spans="15:61">
      <c r="O1875" s="57"/>
      <c r="P1875" s="57"/>
      <c r="AP1875" s="57"/>
      <c r="BA1875" s="57"/>
      <c r="BF1875" s="6" t="e">
        <f t="shared" si="87"/>
        <v>#NUM!</v>
      </c>
      <c r="BG1875" t="e">
        <f t="shared" si="88"/>
        <v>#NUM!</v>
      </c>
      <c r="BH1875" t="e">
        <f t="shared" si="89"/>
        <v>#NUM!</v>
      </c>
      <c r="BI1875" t="e">
        <f>VLOOKUP(H1875,Sheet2!$A$1:$B$270,2,FALSE)</f>
        <v>#N/A</v>
      </c>
    </row>
    <row r="1876" spans="15:61">
      <c r="O1876" s="57"/>
      <c r="P1876" s="57"/>
      <c r="AP1876" s="57"/>
      <c r="BA1876" s="57"/>
      <c r="BF1876" s="6" t="e">
        <f t="shared" si="87"/>
        <v>#NUM!</v>
      </c>
      <c r="BG1876" t="e">
        <f t="shared" si="88"/>
        <v>#NUM!</v>
      </c>
      <c r="BH1876" t="e">
        <f t="shared" si="89"/>
        <v>#NUM!</v>
      </c>
      <c r="BI1876" t="e">
        <f>VLOOKUP(H1876,Sheet2!$A$1:$B$270,2,FALSE)</f>
        <v>#N/A</v>
      </c>
    </row>
    <row r="1877" spans="15:61">
      <c r="O1877" s="57"/>
      <c r="P1877" s="57"/>
      <c r="AP1877" s="57"/>
      <c r="BA1877" s="57"/>
      <c r="BF1877" s="6" t="e">
        <f t="shared" si="87"/>
        <v>#NUM!</v>
      </c>
      <c r="BG1877" t="e">
        <f t="shared" si="88"/>
        <v>#NUM!</v>
      </c>
      <c r="BH1877" t="e">
        <f t="shared" si="89"/>
        <v>#NUM!</v>
      </c>
      <c r="BI1877" t="e">
        <f>VLOOKUP(H1877,Sheet2!$A$1:$B$270,2,FALSE)</f>
        <v>#N/A</v>
      </c>
    </row>
    <row r="1878" spans="15:61">
      <c r="O1878" s="57"/>
      <c r="P1878" s="57"/>
      <c r="BF1878" s="6" t="e">
        <f t="shared" si="87"/>
        <v>#NUM!</v>
      </c>
      <c r="BG1878" t="e">
        <f t="shared" si="88"/>
        <v>#NUM!</v>
      </c>
      <c r="BH1878" t="e">
        <f t="shared" si="89"/>
        <v>#NUM!</v>
      </c>
      <c r="BI1878" t="e">
        <f>VLOOKUP(H1878,Sheet2!$A$1:$B$270,2,FALSE)</f>
        <v>#N/A</v>
      </c>
    </row>
    <row r="1879" spans="15:61">
      <c r="O1879" s="57"/>
      <c r="P1879" s="57"/>
      <c r="AP1879" s="57"/>
      <c r="BA1879" s="57"/>
      <c r="BF1879" s="6" t="e">
        <f t="shared" si="87"/>
        <v>#NUM!</v>
      </c>
      <c r="BG1879" t="e">
        <f t="shared" si="88"/>
        <v>#NUM!</v>
      </c>
      <c r="BH1879" t="e">
        <f t="shared" si="89"/>
        <v>#NUM!</v>
      </c>
      <c r="BI1879" t="e">
        <f>VLOOKUP(H1879,Sheet2!$A$1:$B$270,2,FALSE)</f>
        <v>#N/A</v>
      </c>
    </row>
    <row r="1880" spans="15:61">
      <c r="O1880" s="57"/>
      <c r="P1880" s="57"/>
      <c r="AP1880" s="57"/>
      <c r="BA1880" s="57"/>
      <c r="BF1880" s="6" t="e">
        <f t="shared" si="87"/>
        <v>#NUM!</v>
      </c>
      <c r="BG1880" t="e">
        <f t="shared" si="88"/>
        <v>#NUM!</v>
      </c>
      <c r="BH1880" t="e">
        <f t="shared" si="89"/>
        <v>#NUM!</v>
      </c>
      <c r="BI1880" t="e">
        <f>VLOOKUP(H1880,Sheet2!$A$1:$B$270,2,FALSE)</f>
        <v>#N/A</v>
      </c>
    </row>
    <row r="1881" spans="15:61">
      <c r="O1881" s="57"/>
      <c r="P1881" s="57"/>
      <c r="AO1881" s="57"/>
      <c r="BA1881" s="57"/>
      <c r="BF1881" s="6" t="e">
        <f t="shared" si="87"/>
        <v>#NUM!</v>
      </c>
      <c r="BG1881" t="e">
        <f t="shared" si="88"/>
        <v>#NUM!</v>
      </c>
      <c r="BH1881" t="e">
        <f t="shared" si="89"/>
        <v>#NUM!</v>
      </c>
      <c r="BI1881" t="e">
        <f>VLOOKUP(H1881,Sheet2!$A$1:$B$270,2,FALSE)</f>
        <v>#N/A</v>
      </c>
    </row>
    <row r="1882" spans="15:61">
      <c r="O1882" s="57"/>
      <c r="P1882" s="57"/>
      <c r="AP1882" s="57"/>
      <c r="BA1882" s="57"/>
      <c r="BF1882" s="6" t="e">
        <f t="shared" si="87"/>
        <v>#NUM!</v>
      </c>
      <c r="BG1882" t="e">
        <f t="shared" si="88"/>
        <v>#NUM!</v>
      </c>
      <c r="BH1882" t="e">
        <f t="shared" si="89"/>
        <v>#NUM!</v>
      </c>
      <c r="BI1882" t="e">
        <f>VLOOKUP(H1882,Sheet2!$A$1:$B$270,2,FALSE)</f>
        <v>#N/A</v>
      </c>
    </row>
    <row r="1883" spans="15:61">
      <c r="O1883" s="57"/>
      <c r="P1883" s="57"/>
      <c r="AO1883" s="57"/>
      <c r="AP1883" s="57"/>
      <c r="BA1883" s="57"/>
      <c r="BF1883" s="6" t="e">
        <f t="shared" si="87"/>
        <v>#NUM!</v>
      </c>
      <c r="BG1883" t="e">
        <f t="shared" si="88"/>
        <v>#NUM!</v>
      </c>
      <c r="BH1883" t="e">
        <f t="shared" si="89"/>
        <v>#NUM!</v>
      </c>
      <c r="BI1883" t="e">
        <f>VLOOKUP(H1883,Sheet2!$A$1:$B$270,2,FALSE)</f>
        <v>#N/A</v>
      </c>
    </row>
    <row r="1884" spans="15:61">
      <c r="O1884" s="57"/>
      <c r="P1884" s="57"/>
      <c r="BA1884" s="57"/>
      <c r="BF1884" s="6" t="e">
        <f t="shared" si="87"/>
        <v>#NUM!</v>
      </c>
      <c r="BG1884" t="e">
        <f t="shared" si="88"/>
        <v>#NUM!</v>
      </c>
      <c r="BH1884" t="e">
        <f t="shared" si="89"/>
        <v>#NUM!</v>
      </c>
      <c r="BI1884" t="e">
        <f>VLOOKUP(H1884,Sheet2!$A$1:$B$270,2,FALSE)</f>
        <v>#N/A</v>
      </c>
    </row>
    <row r="1885" spans="15:61">
      <c r="O1885" s="57"/>
      <c r="P1885" s="57"/>
      <c r="AO1885" s="57"/>
      <c r="AP1885" s="57"/>
      <c r="BA1885" s="57"/>
      <c r="BF1885" s="6" t="e">
        <f t="shared" si="87"/>
        <v>#NUM!</v>
      </c>
      <c r="BG1885" t="e">
        <f t="shared" si="88"/>
        <v>#NUM!</v>
      </c>
      <c r="BH1885" t="e">
        <f t="shared" si="89"/>
        <v>#NUM!</v>
      </c>
      <c r="BI1885" t="e">
        <f>VLOOKUP(H1885,Sheet2!$A$1:$B$270,2,FALSE)</f>
        <v>#N/A</v>
      </c>
    </row>
    <row r="1886" spans="15:61">
      <c r="O1886" s="57"/>
      <c r="P1886" s="57"/>
      <c r="AO1886" s="57"/>
      <c r="AP1886" s="57"/>
      <c r="BA1886" s="57"/>
      <c r="BF1886" s="6" t="e">
        <f t="shared" si="87"/>
        <v>#NUM!</v>
      </c>
      <c r="BG1886" t="e">
        <f t="shared" si="88"/>
        <v>#NUM!</v>
      </c>
      <c r="BH1886" t="e">
        <f t="shared" si="89"/>
        <v>#NUM!</v>
      </c>
      <c r="BI1886" t="e">
        <f>VLOOKUP(H1886,Sheet2!$A$1:$B$270,2,FALSE)</f>
        <v>#N/A</v>
      </c>
    </row>
    <row r="1887" spans="15:61">
      <c r="O1887" s="57"/>
      <c r="P1887" s="57"/>
      <c r="AO1887" s="57"/>
      <c r="BA1887" s="57"/>
      <c r="BF1887" s="6" t="e">
        <f t="shared" si="87"/>
        <v>#NUM!</v>
      </c>
      <c r="BG1887" t="e">
        <f t="shared" si="88"/>
        <v>#NUM!</v>
      </c>
      <c r="BH1887" t="e">
        <f t="shared" si="89"/>
        <v>#NUM!</v>
      </c>
      <c r="BI1887" t="e">
        <f>VLOOKUP(H1887,Sheet2!$A$1:$B$270,2,FALSE)</f>
        <v>#N/A</v>
      </c>
    </row>
    <row r="1888" spans="15:61">
      <c r="O1888" s="57"/>
      <c r="P1888" s="57"/>
      <c r="AP1888" s="57"/>
      <c r="BA1888" s="57"/>
      <c r="BF1888" s="6" t="e">
        <f t="shared" si="87"/>
        <v>#NUM!</v>
      </c>
      <c r="BG1888" t="e">
        <f t="shared" si="88"/>
        <v>#NUM!</v>
      </c>
      <c r="BH1888" t="e">
        <f t="shared" si="89"/>
        <v>#NUM!</v>
      </c>
      <c r="BI1888" t="e">
        <f>VLOOKUP(H1888,Sheet2!$A$1:$B$270,2,FALSE)</f>
        <v>#N/A</v>
      </c>
    </row>
    <row r="1889" spans="15:61">
      <c r="O1889" s="57"/>
      <c r="P1889" s="57"/>
      <c r="AO1889" s="57"/>
      <c r="AP1889" s="57"/>
      <c r="BA1889" s="57"/>
      <c r="BF1889" s="6" t="e">
        <f t="shared" si="87"/>
        <v>#NUM!</v>
      </c>
      <c r="BG1889" t="e">
        <f t="shared" si="88"/>
        <v>#NUM!</v>
      </c>
      <c r="BH1889" t="e">
        <f t="shared" si="89"/>
        <v>#NUM!</v>
      </c>
      <c r="BI1889" t="e">
        <f>VLOOKUP(H1889,Sheet2!$A$1:$B$270,2,FALSE)</f>
        <v>#N/A</v>
      </c>
    </row>
    <row r="1890" spans="15:61">
      <c r="O1890" s="57"/>
      <c r="P1890" s="57"/>
      <c r="AP1890" s="57"/>
      <c r="BA1890" s="57"/>
      <c r="BF1890" s="6" t="e">
        <f t="shared" si="87"/>
        <v>#NUM!</v>
      </c>
      <c r="BG1890" t="e">
        <f t="shared" si="88"/>
        <v>#NUM!</v>
      </c>
      <c r="BH1890" t="e">
        <f t="shared" si="89"/>
        <v>#NUM!</v>
      </c>
      <c r="BI1890" t="e">
        <f>VLOOKUP(H1890,Sheet2!$A$1:$B$270,2,FALSE)</f>
        <v>#N/A</v>
      </c>
    </row>
    <row r="1891" spans="15:61">
      <c r="O1891" s="57"/>
      <c r="P1891" s="57"/>
      <c r="AP1891" s="57"/>
      <c r="BA1891" s="57"/>
      <c r="BF1891" s="6" t="e">
        <f t="shared" si="87"/>
        <v>#NUM!</v>
      </c>
      <c r="BG1891" t="e">
        <f t="shared" si="88"/>
        <v>#NUM!</v>
      </c>
      <c r="BH1891" t="e">
        <f t="shared" si="89"/>
        <v>#NUM!</v>
      </c>
      <c r="BI1891" t="e">
        <f>VLOOKUP(H1891,Sheet2!$A$1:$B$270,2,FALSE)</f>
        <v>#N/A</v>
      </c>
    </row>
    <row r="1892" spans="15:61">
      <c r="O1892" s="57"/>
      <c r="P1892" s="57"/>
      <c r="BF1892" s="6" t="e">
        <f t="shared" si="87"/>
        <v>#NUM!</v>
      </c>
      <c r="BG1892" t="e">
        <f t="shared" si="88"/>
        <v>#NUM!</v>
      </c>
      <c r="BH1892" t="e">
        <f t="shared" si="89"/>
        <v>#NUM!</v>
      </c>
      <c r="BI1892" t="e">
        <f>VLOOKUP(H1892,Sheet2!$A$1:$B$270,2,FALSE)</f>
        <v>#N/A</v>
      </c>
    </row>
    <row r="1893" spans="15:61">
      <c r="O1893" s="57"/>
      <c r="P1893" s="57"/>
      <c r="AP1893" s="57"/>
      <c r="BA1893" s="57"/>
      <c r="BF1893" s="6" t="e">
        <f t="shared" si="87"/>
        <v>#NUM!</v>
      </c>
      <c r="BG1893" t="e">
        <f t="shared" si="88"/>
        <v>#NUM!</v>
      </c>
      <c r="BH1893" t="e">
        <f t="shared" si="89"/>
        <v>#NUM!</v>
      </c>
      <c r="BI1893" t="e">
        <f>VLOOKUP(H1893,Sheet2!$A$1:$B$270,2,FALSE)</f>
        <v>#N/A</v>
      </c>
    </row>
    <row r="1894" spans="15:61">
      <c r="O1894" s="57"/>
      <c r="P1894" s="57"/>
      <c r="AP1894" s="57"/>
      <c r="BA1894" s="57"/>
      <c r="BF1894" s="6" t="e">
        <f t="shared" si="87"/>
        <v>#NUM!</v>
      </c>
      <c r="BG1894" t="e">
        <f t="shared" si="88"/>
        <v>#NUM!</v>
      </c>
      <c r="BH1894" t="e">
        <f t="shared" si="89"/>
        <v>#NUM!</v>
      </c>
      <c r="BI1894" t="e">
        <f>VLOOKUP(H1894,Sheet2!$A$1:$B$270,2,FALSE)</f>
        <v>#N/A</v>
      </c>
    </row>
    <row r="1895" spans="15:61">
      <c r="O1895" s="57"/>
      <c r="P1895" s="57"/>
      <c r="BA1895" s="57"/>
      <c r="BF1895" s="6" t="e">
        <f t="shared" si="87"/>
        <v>#NUM!</v>
      </c>
      <c r="BG1895" t="e">
        <f t="shared" si="88"/>
        <v>#NUM!</v>
      </c>
      <c r="BH1895" t="e">
        <f t="shared" si="89"/>
        <v>#NUM!</v>
      </c>
      <c r="BI1895" t="e">
        <f>VLOOKUP(H1895,Sheet2!$A$1:$B$270,2,FALSE)</f>
        <v>#N/A</v>
      </c>
    </row>
    <row r="1896" spans="15:61">
      <c r="O1896" s="57"/>
      <c r="P1896" s="57"/>
      <c r="AO1896" s="57"/>
      <c r="BA1896" s="57"/>
      <c r="BF1896" s="6" t="e">
        <f t="shared" si="87"/>
        <v>#NUM!</v>
      </c>
      <c r="BG1896" t="e">
        <f t="shared" si="88"/>
        <v>#NUM!</v>
      </c>
      <c r="BH1896" t="e">
        <f t="shared" si="89"/>
        <v>#NUM!</v>
      </c>
      <c r="BI1896" t="e">
        <f>VLOOKUP(H1896,Sheet2!$A$1:$B$270,2,FALSE)</f>
        <v>#N/A</v>
      </c>
    </row>
    <row r="1897" spans="15:61">
      <c r="O1897" s="57"/>
      <c r="P1897" s="57"/>
      <c r="AP1897" s="57"/>
      <c r="BA1897" s="57"/>
      <c r="BF1897" s="6" t="e">
        <f t="shared" si="87"/>
        <v>#NUM!</v>
      </c>
      <c r="BG1897" t="e">
        <f t="shared" si="88"/>
        <v>#NUM!</v>
      </c>
      <c r="BH1897" t="e">
        <f t="shared" si="89"/>
        <v>#NUM!</v>
      </c>
      <c r="BI1897" t="e">
        <f>VLOOKUP(H1897,Sheet2!$A$1:$B$270,2,FALSE)</f>
        <v>#N/A</v>
      </c>
    </row>
    <row r="1898" spans="15:61">
      <c r="O1898" s="57"/>
      <c r="P1898" s="57"/>
      <c r="AO1898" s="57"/>
      <c r="AP1898" s="57"/>
      <c r="BA1898" s="57"/>
      <c r="BF1898" s="6" t="e">
        <f t="shared" si="87"/>
        <v>#NUM!</v>
      </c>
      <c r="BG1898" t="e">
        <f t="shared" si="88"/>
        <v>#NUM!</v>
      </c>
      <c r="BH1898" t="e">
        <f t="shared" si="89"/>
        <v>#NUM!</v>
      </c>
      <c r="BI1898" t="e">
        <f>VLOOKUP(H1898,Sheet2!$A$1:$B$270,2,FALSE)</f>
        <v>#N/A</v>
      </c>
    </row>
    <row r="1899" spans="15:61">
      <c r="O1899" s="57"/>
      <c r="P1899" s="57"/>
      <c r="AO1899" s="57"/>
      <c r="AP1899" s="57"/>
      <c r="BA1899" s="57"/>
      <c r="BF1899" s="6" t="e">
        <f t="shared" si="87"/>
        <v>#NUM!</v>
      </c>
      <c r="BG1899" t="e">
        <f t="shared" si="88"/>
        <v>#NUM!</v>
      </c>
      <c r="BH1899" t="e">
        <f t="shared" si="89"/>
        <v>#NUM!</v>
      </c>
      <c r="BI1899" t="e">
        <f>VLOOKUP(H1899,Sheet2!$A$1:$B$270,2,FALSE)</f>
        <v>#N/A</v>
      </c>
    </row>
    <row r="1900" spans="15:61">
      <c r="O1900" s="57"/>
      <c r="P1900" s="57"/>
      <c r="AO1900" s="57"/>
      <c r="BA1900" s="57"/>
      <c r="BF1900" s="6" t="e">
        <f t="shared" si="87"/>
        <v>#NUM!</v>
      </c>
      <c r="BG1900" t="e">
        <f t="shared" si="88"/>
        <v>#NUM!</v>
      </c>
      <c r="BH1900" t="e">
        <f t="shared" si="89"/>
        <v>#NUM!</v>
      </c>
      <c r="BI1900" t="e">
        <f>VLOOKUP(H1900,Sheet2!$A$1:$B$270,2,FALSE)</f>
        <v>#N/A</v>
      </c>
    </row>
    <row r="1901" spans="15:61">
      <c r="O1901" s="57"/>
      <c r="P1901" s="57"/>
      <c r="BA1901" s="57"/>
      <c r="BF1901" s="6" t="e">
        <f t="shared" si="87"/>
        <v>#NUM!</v>
      </c>
      <c r="BG1901" t="e">
        <f t="shared" si="88"/>
        <v>#NUM!</v>
      </c>
      <c r="BH1901" t="e">
        <f t="shared" si="89"/>
        <v>#NUM!</v>
      </c>
      <c r="BI1901" t="e">
        <f>VLOOKUP(H1901,Sheet2!$A$1:$B$270,2,FALSE)</f>
        <v>#N/A</v>
      </c>
    </row>
    <row r="1902" spans="15:61">
      <c r="O1902" s="57"/>
      <c r="P1902" s="57"/>
      <c r="BF1902" s="6" t="e">
        <f t="shared" si="87"/>
        <v>#NUM!</v>
      </c>
      <c r="BG1902" t="e">
        <f t="shared" si="88"/>
        <v>#NUM!</v>
      </c>
      <c r="BH1902" t="e">
        <f t="shared" si="89"/>
        <v>#NUM!</v>
      </c>
      <c r="BI1902" t="e">
        <f>VLOOKUP(H1902,Sheet2!$A$1:$B$270,2,FALSE)</f>
        <v>#N/A</v>
      </c>
    </row>
    <row r="1903" spans="15:61">
      <c r="O1903" s="57"/>
      <c r="P1903" s="57"/>
      <c r="AP1903" s="57"/>
      <c r="BA1903" s="57"/>
      <c r="BF1903" s="6" t="e">
        <f t="shared" si="87"/>
        <v>#NUM!</v>
      </c>
      <c r="BG1903" t="e">
        <f t="shared" si="88"/>
        <v>#NUM!</v>
      </c>
      <c r="BH1903" t="e">
        <f t="shared" si="89"/>
        <v>#NUM!</v>
      </c>
      <c r="BI1903" t="e">
        <f>VLOOKUP(H1903,Sheet2!$A$1:$B$270,2,FALSE)</f>
        <v>#N/A</v>
      </c>
    </row>
    <row r="1904" spans="15:61">
      <c r="O1904" s="57"/>
      <c r="P1904" s="57"/>
      <c r="AP1904" s="57"/>
      <c r="BA1904" s="57"/>
      <c r="BF1904" s="6" t="e">
        <f t="shared" si="87"/>
        <v>#NUM!</v>
      </c>
      <c r="BG1904" t="e">
        <f t="shared" si="88"/>
        <v>#NUM!</v>
      </c>
      <c r="BH1904" t="e">
        <f t="shared" si="89"/>
        <v>#NUM!</v>
      </c>
      <c r="BI1904" t="e">
        <f>VLOOKUP(H1904,Sheet2!$A$1:$B$270,2,FALSE)</f>
        <v>#N/A</v>
      </c>
    </row>
    <row r="1905" spans="15:61">
      <c r="O1905" s="57"/>
      <c r="P1905" s="57"/>
      <c r="AO1905" s="57"/>
      <c r="AP1905" s="57"/>
      <c r="BA1905" s="57"/>
      <c r="BF1905" s="6" t="e">
        <f t="shared" si="87"/>
        <v>#NUM!</v>
      </c>
      <c r="BG1905" t="e">
        <f t="shared" si="88"/>
        <v>#NUM!</v>
      </c>
      <c r="BH1905" t="e">
        <f t="shared" si="89"/>
        <v>#NUM!</v>
      </c>
      <c r="BI1905" t="e">
        <f>VLOOKUP(H1905,Sheet2!$A$1:$B$270,2,FALSE)</f>
        <v>#N/A</v>
      </c>
    </row>
    <row r="1906" spans="15:61">
      <c r="O1906" s="57"/>
      <c r="P1906" s="57"/>
      <c r="AP1906" s="57"/>
      <c r="BA1906" s="57"/>
      <c r="BF1906" s="6" t="e">
        <f t="shared" si="87"/>
        <v>#NUM!</v>
      </c>
      <c r="BG1906" t="e">
        <f t="shared" si="88"/>
        <v>#NUM!</v>
      </c>
      <c r="BH1906" t="e">
        <f t="shared" si="89"/>
        <v>#NUM!</v>
      </c>
      <c r="BI1906" t="e">
        <f>VLOOKUP(H1906,Sheet2!$A$1:$B$270,2,FALSE)</f>
        <v>#N/A</v>
      </c>
    </row>
    <row r="1907" spans="15:61">
      <c r="O1907" s="57"/>
      <c r="P1907" s="57"/>
      <c r="AP1907" s="57"/>
      <c r="BA1907" s="57"/>
      <c r="BF1907" s="6" t="e">
        <f t="shared" si="87"/>
        <v>#NUM!</v>
      </c>
      <c r="BG1907" t="e">
        <f t="shared" si="88"/>
        <v>#NUM!</v>
      </c>
      <c r="BH1907" t="e">
        <f t="shared" si="89"/>
        <v>#NUM!</v>
      </c>
      <c r="BI1907" t="e">
        <f>VLOOKUP(H1907,Sheet2!$A$1:$B$270,2,FALSE)</f>
        <v>#N/A</v>
      </c>
    </row>
    <row r="1908" spans="15:61">
      <c r="O1908" s="57"/>
      <c r="P1908" s="57"/>
      <c r="AP1908" s="57"/>
      <c r="BA1908" s="57"/>
      <c r="BF1908" s="6" t="e">
        <f t="shared" si="87"/>
        <v>#NUM!</v>
      </c>
      <c r="BG1908" t="e">
        <f t="shared" si="88"/>
        <v>#NUM!</v>
      </c>
      <c r="BH1908" t="e">
        <f t="shared" si="89"/>
        <v>#NUM!</v>
      </c>
      <c r="BI1908" t="e">
        <f>VLOOKUP(H1908,Sheet2!$A$1:$B$270,2,FALSE)</f>
        <v>#N/A</v>
      </c>
    </row>
    <row r="1909" spans="15:61">
      <c r="O1909" s="57"/>
      <c r="P1909" s="57"/>
      <c r="AO1909" s="57"/>
      <c r="AP1909" s="57"/>
      <c r="BA1909" s="57"/>
      <c r="BF1909" s="6" t="e">
        <f t="shared" si="87"/>
        <v>#NUM!</v>
      </c>
      <c r="BG1909" t="e">
        <f t="shared" si="88"/>
        <v>#NUM!</v>
      </c>
      <c r="BH1909" t="e">
        <f t="shared" si="89"/>
        <v>#NUM!</v>
      </c>
      <c r="BI1909" t="e">
        <f>VLOOKUP(H1909,Sheet2!$A$1:$B$270,2,FALSE)</f>
        <v>#N/A</v>
      </c>
    </row>
    <row r="1910" spans="15:61">
      <c r="O1910" s="57"/>
      <c r="P1910" s="57"/>
      <c r="AP1910" s="57"/>
      <c r="BA1910" s="57"/>
      <c r="BF1910" s="6" t="e">
        <f t="shared" si="87"/>
        <v>#NUM!</v>
      </c>
      <c r="BG1910" t="e">
        <f t="shared" si="88"/>
        <v>#NUM!</v>
      </c>
      <c r="BH1910" t="e">
        <f t="shared" si="89"/>
        <v>#NUM!</v>
      </c>
      <c r="BI1910" t="e">
        <f>VLOOKUP(H1910,Sheet2!$A$1:$B$270,2,FALSE)</f>
        <v>#N/A</v>
      </c>
    </row>
    <row r="1911" spans="15:61">
      <c r="O1911" s="57"/>
      <c r="P1911" s="57"/>
      <c r="AP1911" s="57"/>
      <c r="BA1911" s="57"/>
      <c r="BF1911" s="6" t="e">
        <f t="shared" si="87"/>
        <v>#NUM!</v>
      </c>
      <c r="BG1911" t="e">
        <f t="shared" si="88"/>
        <v>#NUM!</v>
      </c>
      <c r="BH1911" t="e">
        <f t="shared" si="89"/>
        <v>#NUM!</v>
      </c>
      <c r="BI1911" t="e">
        <f>VLOOKUP(H1911,Sheet2!$A$1:$B$270,2,FALSE)</f>
        <v>#N/A</v>
      </c>
    </row>
    <row r="1912" spans="15:61">
      <c r="O1912" s="57"/>
      <c r="P1912" s="57"/>
      <c r="BA1912" s="57"/>
      <c r="BF1912" s="6" t="e">
        <f t="shared" si="87"/>
        <v>#NUM!</v>
      </c>
      <c r="BG1912" t="e">
        <f t="shared" si="88"/>
        <v>#NUM!</v>
      </c>
      <c r="BH1912" t="e">
        <f t="shared" si="89"/>
        <v>#NUM!</v>
      </c>
      <c r="BI1912" t="e">
        <f>VLOOKUP(H1912,Sheet2!$A$1:$B$270,2,FALSE)</f>
        <v>#N/A</v>
      </c>
    </row>
    <row r="1913" spans="15:61">
      <c r="O1913" s="57"/>
      <c r="P1913" s="57"/>
      <c r="AP1913" s="57"/>
      <c r="BA1913" s="57"/>
      <c r="BF1913" s="6" t="e">
        <f t="shared" si="87"/>
        <v>#NUM!</v>
      </c>
      <c r="BG1913" t="e">
        <f t="shared" si="88"/>
        <v>#NUM!</v>
      </c>
      <c r="BH1913" t="e">
        <f t="shared" si="89"/>
        <v>#NUM!</v>
      </c>
      <c r="BI1913" t="e">
        <f>VLOOKUP(H1913,Sheet2!$A$1:$B$270,2,FALSE)</f>
        <v>#N/A</v>
      </c>
    </row>
    <row r="1914" spans="15:61">
      <c r="O1914" s="57"/>
      <c r="P1914" s="57"/>
      <c r="AP1914" s="57"/>
      <c r="BA1914" s="57"/>
      <c r="BF1914" s="6" t="e">
        <f t="shared" si="87"/>
        <v>#NUM!</v>
      </c>
      <c r="BG1914" t="e">
        <f t="shared" si="88"/>
        <v>#NUM!</v>
      </c>
      <c r="BH1914" t="e">
        <f t="shared" si="89"/>
        <v>#NUM!</v>
      </c>
      <c r="BI1914" t="e">
        <f>VLOOKUP(H1914,Sheet2!$A$1:$B$270,2,FALSE)</f>
        <v>#N/A</v>
      </c>
    </row>
    <row r="1915" spans="15:61">
      <c r="O1915" s="57"/>
      <c r="P1915" s="57"/>
      <c r="AP1915" s="57"/>
      <c r="BA1915" s="57"/>
      <c r="BF1915" s="6" t="e">
        <f t="shared" si="87"/>
        <v>#NUM!</v>
      </c>
      <c r="BG1915" t="e">
        <f t="shared" si="88"/>
        <v>#NUM!</v>
      </c>
      <c r="BH1915" t="e">
        <f t="shared" si="89"/>
        <v>#NUM!</v>
      </c>
      <c r="BI1915" t="e">
        <f>VLOOKUP(H1915,Sheet2!$A$1:$B$270,2,FALSE)</f>
        <v>#N/A</v>
      </c>
    </row>
    <row r="1916" spans="15:61">
      <c r="O1916" s="57"/>
      <c r="P1916" s="57"/>
      <c r="AP1916" s="57"/>
      <c r="BA1916" s="57"/>
      <c r="BF1916" s="6" t="e">
        <f t="shared" si="87"/>
        <v>#NUM!</v>
      </c>
      <c r="BG1916" t="e">
        <f t="shared" si="88"/>
        <v>#NUM!</v>
      </c>
      <c r="BH1916" t="e">
        <f t="shared" si="89"/>
        <v>#NUM!</v>
      </c>
      <c r="BI1916" t="e">
        <f>VLOOKUP(H1916,Sheet2!$A$1:$B$270,2,FALSE)</f>
        <v>#N/A</v>
      </c>
    </row>
    <row r="1917" spans="15:61">
      <c r="O1917" s="57"/>
      <c r="P1917" s="57"/>
      <c r="AO1917" s="57"/>
      <c r="AP1917" s="57"/>
      <c r="BA1917" s="57"/>
      <c r="BF1917" s="6" t="e">
        <f t="shared" si="87"/>
        <v>#NUM!</v>
      </c>
      <c r="BG1917" t="e">
        <f t="shared" si="88"/>
        <v>#NUM!</v>
      </c>
      <c r="BH1917" t="e">
        <f t="shared" si="89"/>
        <v>#NUM!</v>
      </c>
      <c r="BI1917" t="e">
        <f>VLOOKUP(H1917,Sheet2!$A$1:$B$270,2,FALSE)</f>
        <v>#N/A</v>
      </c>
    </row>
    <row r="1918" spans="15:61">
      <c r="O1918" s="57"/>
      <c r="P1918" s="57"/>
      <c r="AP1918" s="57"/>
      <c r="BA1918" s="57"/>
      <c r="BF1918" s="6" t="e">
        <f t="shared" si="87"/>
        <v>#NUM!</v>
      </c>
      <c r="BG1918" t="e">
        <f t="shared" si="88"/>
        <v>#NUM!</v>
      </c>
      <c r="BH1918" t="e">
        <f t="shared" si="89"/>
        <v>#NUM!</v>
      </c>
      <c r="BI1918" t="e">
        <f>VLOOKUP(H1918,Sheet2!$A$1:$B$270,2,FALSE)</f>
        <v>#N/A</v>
      </c>
    </row>
    <row r="1919" spans="15:61">
      <c r="O1919" s="57"/>
      <c r="P1919" s="57"/>
      <c r="AP1919" s="57"/>
      <c r="BA1919" s="57"/>
      <c r="BF1919" s="6" t="e">
        <f t="shared" si="87"/>
        <v>#NUM!</v>
      </c>
      <c r="BG1919" t="e">
        <f t="shared" si="88"/>
        <v>#NUM!</v>
      </c>
      <c r="BH1919" t="e">
        <f t="shared" si="89"/>
        <v>#NUM!</v>
      </c>
      <c r="BI1919" t="e">
        <f>VLOOKUP(H1919,Sheet2!$A$1:$B$270,2,FALSE)</f>
        <v>#N/A</v>
      </c>
    </row>
    <row r="1920" spans="15:61">
      <c r="O1920" s="57"/>
      <c r="P1920" s="57"/>
      <c r="AP1920" s="57"/>
      <c r="BA1920" s="57"/>
      <c r="BF1920" s="6" t="e">
        <f t="shared" si="87"/>
        <v>#NUM!</v>
      </c>
      <c r="BG1920" t="e">
        <f t="shared" si="88"/>
        <v>#NUM!</v>
      </c>
      <c r="BH1920" t="e">
        <f t="shared" si="89"/>
        <v>#NUM!</v>
      </c>
      <c r="BI1920" t="e">
        <f>VLOOKUP(H1920,Sheet2!$A$1:$B$270,2,FALSE)</f>
        <v>#N/A</v>
      </c>
    </row>
    <row r="1921" spans="15:61">
      <c r="O1921" s="57"/>
      <c r="P1921" s="57"/>
      <c r="AP1921" s="57"/>
      <c r="BA1921" s="57"/>
      <c r="BF1921" s="6" t="e">
        <f t="shared" si="87"/>
        <v>#NUM!</v>
      </c>
      <c r="BG1921" t="e">
        <f t="shared" si="88"/>
        <v>#NUM!</v>
      </c>
      <c r="BH1921" t="e">
        <f t="shared" si="89"/>
        <v>#NUM!</v>
      </c>
      <c r="BI1921" t="e">
        <f>VLOOKUP(H1921,Sheet2!$A$1:$B$270,2,FALSE)</f>
        <v>#N/A</v>
      </c>
    </row>
    <row r="1922" spans="15:61">
      <c r="O1922" s="57"/>
      <c r="P1922" s="57"/>
      <c r="BA1922" s="57"/>
      <c r="BF1922" s="6" t="e">
        <f t="shared" si="87"/>
        <v>#NUM!</v>
      </c>
      <c r="BG1922" t="e">
        <f t="shared" si="88"/>
        <v>#NUM!</v>
      </c>
      <c r="BH1922" t="e">
        <f t="shared" si="89"/>
        <v>#NUM!</v>
      </c>
      <c r="BI1922" t="e">
        <f>VLOOKUP(H1922,Sheet2!$A$1:$B$270,2,FALSE)</f>
        <v>#N/A</v>
      </c>
    </row>
    <row r="1923" spans="15:61">
      <c r="O1923" s="57"/>
      <c r="P1923" s="57"/>
      <c r="AP1923" s="57"/>
      <c r="BA1923" s="57"/>
      <c r="BF1923" s="6" t="e">
        <f t="shared" ref="BF1923:BF1986" si="90">DATE(BC1923,BD1923,BE1923)</f>
        <v>#NUM!</v>
      </c>
      <c r="BG1923" t="e">
        <f t="shared" ref="BG1923:BG1986" si="91">BF1923-BA1923</f>
        <v>#NUM!</v>
      </c>
      <c r="BH1923" t="e">
        <f t="shared" ref="BH1923:BH1986" si="92">IF(BG1923=1,"COMPLY",IF(BG1923&lt;1,"COMPLY","NOT COMPLY"))</f>
        <v>#NUM!</v>
      </c>
      <c r="BI1923" t="e">
        <f>VLOOKUP(H1923,Sheet2!$A$1:$B$270,2,FALSE)</f>
        <v>#N/A</v>
      </c>
    </row>
    <row r="1924" spans="15:61">
      <c r="O1924" s="57"/>
      <c r="P1924" s="57"/>
      <c r="AO1924" s="57"/>
      <c r="BF1924" s="6" t="e">
        <f t="shared" si="90"/>
        <v>#NUM!</v>
      </c>
      <c r="BG1924" t="e">
        <f t="shared" si="91"/>
        <v>#NUM!</v>
      </c>
      <c r="BH1924" t="e">
        <f t="shared" si="92"/>
        <v>#NUM!</v>
      </c>
      <c r="BI1924" t="e">
        <f>VLOOKUP(H1924,Sheet2!$A$1:$B$270,2,FALSE)</f>
        <v>#N/A</v>
      </c>
    </row>
    <row r="1925" spans="15:61">
      <c r="O1925" s="57"/>
      <c r="P1925" s="57"/>
      <c r="AP1925" s="57"/>
      <c r="BA1925" s="57"/>
      <c r="BF1925" s="6" t="e">
        <f t="shared" si="90"/>
        <v>#NUM!</v>
      </c>
      <c r="BG1925" t="e">
        <f t="shared" si="91"/>
        <v>#NUM!</v>
      </c>
      <c r="BH1925" t="e">
        <f t="shared" si="92"/>
        <v>#NUM!</v>
      </c>
      <c r="BI1925" t="e">
        <f>VLOOKUP(H1925,Sheet2!$A$1:$B$270,2,FALSE)</f>
        <v>#N/A</v>
      </c>
    </row>
    <row r="1926" spans="15:61">
      <c r="O1926" s="57"/>
      <c r="P1926" s="57"/>
      <c r="AP1926" s="57"/>
      <c r="BA1926" s="57"/>
      <c r="BF1926" s="6" t="e">
        <f t="shared" si="90"/>
        <v>#NUM!</v>
      </c>
      <c r="BG1926" t="e">
        <f t="shared" si="91"/>
        <v>#NUM!</v>
      </c>
      <c r="BH1926" t="e">
        <f t="shared" si="92"/>
        <v>#NUM!</v>
      </c>
      <c r="BI1926" t="e">
        <f>VLOOKUP(H1926,Sheet2!$A$1:$B$270,2,FALSE)</f>
        <v>#N/A</v>
      </c>
    </row>
    <row r="1927" spans="15:61">
      <c r="O1927" s="57"/>
      <c r="P1927" s="57"/>
      <c r="AP1927" s="57"/>
      <c r="BA1927" s="57"/>
      <c r="BF1927" s="6" t="e">
        <f t="shared" si="90"/>
        <v>#NUM!</v>
      </c>
      <c r="BG1927" t="e">
        <f t="shared" si="91"/>
        <v>#NUM!</v>
      </c>
      <c r="BH1927" t="e">
        <f t="shared" si="92"/>
        <v>#NUM!</v>
      </c>
      <c r="BI1927" t="e">
        <f>VLOOKUP(H1927,Sheet2!$A$1:$B$270,2,FALSE)</f>
        <v>#N/A</v>
      </c>
    </row>
    <row r="1928" spans="15:61">
      <c r="O1928" s="57"/>
      <c r="P1928" s="57"/>
      <c r="AP1928" s="57"/>
      <c r="BA1928" s="57"/>
      <c r="BF1928" s="6" t="e">
        <f t="shared" si="90"/>
        <v>#NUM!</v>
      </c>
      <c r="BG1928" t="e">
        <f t="shared" si="91"/>
        <v>#NUM!</v>
      </c>
      <c r="BH1928" t="e">
        <f t="shared" si="92"/>
        <v>#NUM!</v>
      </c>
      <c r="BI1928" t="e">
        <f>VLOOKUP(H1928,Sheet2!$A$1:$B$270,2,FALSE)</f>
        <v>#N/A</v>
      </c>
    </row>
    <row r="1929" spans="15:61">
      <c r="O1929" s="57"/>
      <c r="P1929" s="57"/>
      <c r="AP1929" s="57"/>
      <c r="BA1929" s="57"/>
      <c r="BF1929" s="6" t="e">
        <f t="shared" si="90"/>
        <v>#NUM!</v>
      </c>
      <c r="BG1929" t="e">
        <f t="shared" si="91"/>
        <v>#NUM!</v>
      </c>
      <c r="BH1929" t="e">
        <f t="shared" si="92"/>
        <v>#NUM!</v>
      </c>
      <c r="BI1929" t="e">
        <f>VLOOKUP(H1929,Sheet2!$A$1:$B$270,2,FALSE)</f>
        <v>#N/A</v>
      </c>
    </row>
    <row r="1930" spans="15:61">
      <c r="O1930" s="57"/>
      <c r="P1930" s="57"/>
      <c r="AP1930" s="57"/>
      <c r="BA1930" s="57"/>
      <c r="BF1930" s="6" t="e">
        <f t="shared" si="90"/>
        <v>#NUM!</v>
      </c>
      <c r="BG1930" t="e">
        <f t="shared" si="91"/>
        <v>#NUM!</v>
      </c>
      <c r="BH1930" t="e">
        <f t="shared" si="92"/>
        <v>#NUM!</v>
      </c>
      <c r="BI1930" t="e">
        <f>VLOOKUP(H1930,Sheet2!$A$1:$B$270,2,FALSE)</f>
        <v>#N/A</v>
      </c>
    </row>
    <row r="1931" spans="15:61">
      <c r="O1931" s="57"/>
      <c r="P1931" s="57"/>
      <c r="BA1931" s="57"/>
      <c r="BF1931" s="6" t="e">
        <f t="shared" si="90"/>
        <v>#NUM!</v>
      </c>
      <c r="BG1931" t="e">
        <f t="shared" si="91"/>
        <v>#NUM!</v>
      </c>
      <c r="BH1931" t="e">
        <f t="shared" si="92"/>
        <v>#NUM!</v>
      </c>
      <c r="BI1931" t="e">
        <f>VLOOKUP(H1931,Sheet2!$A$1:$B$270,2,FALSE)</f>
        <v>#N/A</v>
      </c>
    </row>
    <row r="1932" spans="15:61">
      <c r="O1932" s="57"/>
      <c r="P1932" s="57"/>
      <c r="AO1932" s="57"/>
      <c r="AP1932" s="57"/>
      <c r="BA1932" s="57"/>
      <c r="BF1932" s="6" t="e">
        <f t="shared" si="90"/>
        <v>#NUM!</v>
      </c>
      <c r="BG1932" t="e">
        <f t="shared" si="91"/>
        <v>#NUM!</v>
      </c>
      <c r="BH1932" t="e">
        <f t="shared" si="92"/>
        <v>#NUM!</v>
      </c>
      <c r="BI1932" t="e">
        <f>VLOOKUP(H1932,Sheet2!$A$1:$B$270,2,FALSE)</f>
        <v>#N/A</v>
      </c>
    </row>
    <row r="1933" spans="15:61">
      <c r="O1933" s="57"/>
      <c r="P1933" s="57"/>
      <c r="AP1933" s="57"/>
      <c r="BA1933" s="57"/>
      <c r="BF1933" s="6" t="e">
        <f t="shared" si="90"/>
        <v>#NUM!</v>
      </c>
      <c r="BG1933" t="e">
        <f t="shared" si="91"/>
        <v>#NUM!</v>
      </c>
      <c r="BH1933" t="e">
        <f t="shared" si="92"/>
        <v>#NUM!</v>
      </c>
      <c r="BI1933" t="e">
        <f>VLOOKUP(H1933,Sheet2!$A$1:$B$270,2,FALSE)</f>
        <v>#N/A</v>
      </c>
    </row>
    <row r="1934" spans="15:61">
      <c r="O1934" s="57"/>
      <c r="P1934" s="57"/>
      <c r="AP1934" s="57"/>
      <c r="BA1934" s="57"/>
      <c r="BF1934" s="6" t="e">
        <f t="shared" si="90"/>
        <v>#NUM!</v>
      </c>
      <c r="BG1934" t="e">
        <f t="shared" si="91"/>
        <v>#NUM!</v>
      </c>
      <c r="BH1934" t="e">
        <f t="shared" si="92"/>
        <v>#NUM!</v>
      </c>
      <c r="BI1934" t="e">
        <f>VLOOKUP(H1934,Sheet2!$A$1:$B$270,2,FALSE)</f>
        <v>#N/A</v>
      </c>
    </row>
    <row r="1935" spans="15:61">
      <c r="O1935" s="57"/>
      <c r="P1935" s="57"/>
      <c r="AP1935" s="57"/>
      <c r="BA1935" s="57"/>
      <c r="BF1935" s="6" t="e">
        <f t="shared" si="90"/>
        <v>#NUM!</v>
      </c>
      <c r="BG1935" t="e">
        <f t="shared" si="91"/>
        <v>#NUM!</v>
      </c>
      <c r="BH1935" t="e">
        <f t="shared" si="92"/>
        <v>#NUM!</v>
      </c>
      <c r="BI1935" t="e">
        <f>VLOOKUP(H1935,Sheet2!$A$1:$B$270,2,FALSE)</f>
        <v>#N/A</v>
      </c>
    </row>
    <row r="1936" spans="15:61">
      <c r="O1936" s="57"/>
      <c r="P1936" s="57"/>
      <c r="AP1936" s="57"/>
      <c r="BA1936" s="57"/>
      <c r="BF1936" s="6" t="e">
        <f t="shared" si="90"/>
        <v>#NUM!</v>
      </c>
      <c r="BG1936" t="e">
        <f t="shared" si="91"/>
        <v>#NUM!</v>
      </c>
      <c r="BH1936" t="e">
        <f t="shared" si="92"/>
        <v>#NUM!</v>
      </c>
      <c r="BI1936" t="e">
        <f>VLOOKUP(H1936,Sheet2!$A$1:$B$270,2,FALSE)</f>
        <v>#N/A</v>
      </c>
    </row>
    <row r="1937" spans="15:61">
      <c r="O1937" s="57"/>
      <c r="P1937" s="57"/>
      <c r="AP1937" s="57"/>
      <c r="BA1937" s="57"/>
      <c r="BF1937" s="6" t="e">
        <f t="shared" si="90"/>
        <v>#NUM!</v>
      </c>
      <c r="BG1937" t="e">
        <f t="shared" si="91"/>
        <v>#NUM!</v>
      </c>
      <c r="BH1937" t="e">
        <f t="shared" si="92"/>
        <v>#NUM!</v>
      </c>
      <c r="BI1937" t="e">
        <f>VLOOKUP(H1937,Sheet2!$A$1:$B$270,2,FALSE)</f>
        <v>#N/A</v>
      </c>
    </row>
    <row r="1938" spans="15:61">
      <c r="O1938" s="57"/>
      <c r="P1938" s="57"/>
      <c r="AO1938" s="57"/>
      <c r="AP1938" s="57"/>
      <c r="BA1938" s="57"/>
      <c r="BF1938" s="6" t="e">
        <f t="shared" si="90"/>
        <v>#NUM!</v>
      </c>
      <c r="BG1938" t="e">
        <f t="shared" si="91"/>
        <v>#NUM!</v>
      </c>
      <c r="BH1938" t="e">
        <f t="shared" si="92"/>
        <v>#NUM!</v>
      </c>
      <c r="BI1938" t="e">
        <f>VLOOKUP(H1938,Sheet2!$A$1:$B$270,2,FALSE)</f>
        <v>#N/A</v>
      </c>
    </row>
    <row r="1939" spans="15:61">
      <c r="O1939" s="57"/>
      <c r="P1939" s="57"/>
      <c r="AP1939" s="57"/>
      <c r="BA1939" s="57"/>
      <c r="BF1939" s="6" t="e">
        <f t="shared" si="90"/>
        <v>#NUM!</v>
      </c>
      <c r="BG1939" t="e">
        <f t="shared" si="91"/>
        <v>#NUM!</v>
      </c>
      <c r="BH1939" t="e">
        <f t="shared" si="92"/>
        <v>#NUM!</v>
      </c>
      <c r="BI1939" t="e">
        <f>VLOOKUP(H1939,Sheet2!$A$1:$B$270,2,FALSE)</f>
        <v>#N/A</v>
      </c>
    </row>
    <row r="1940" spans="15:61">
      <c r="O1940" s="57"/>
      <c r="P1940" s="57"/>
      <c r="AO1940" s="57"/>
      <c r="AP1940" s="57"/>
      <c r="BA1940" s="57"/>
      <c r="BF1940" s="6" t="e">
        <f t="shared" si="90"/>
        <v>#NUM!</v>
      </c>
      <c r="BG1940" t="e">
        <f t="shared" si="91"/>
        <v>#NUM!</v>
      </c>
      <c r="BH1940" t="e">
        <f t="shared" si="92"/>
        <v>#NUM!</v>
      </c>
      <c r="BI1940" t="e">
        <f>VLOOKUP(H1940,Sheet2!$A$1:$B$270,2,FALSE)</f>
        <v>#N/A</v>
      </c>
    </row>
    <row r="1941" spans="15:61">
      <c r="O1941" s="57"/>
      <c r="P1941" s="57"/>
      <c r="AO1941" s="57"/>
      <c r="AP1941" s="57"/>
      <c r="BA1941" s="57"/>
      <c r="BF1941" s="6" t="e">
        <f t="shared" si="90"/>
        <v>#NUM!</v>
      </c>
      <c r="BG1941" t="e">
        <f t="shared" si="91"/>
        <v>#NUM!</v>
      </c>
      <c r="BH1941" t="e">
        <f t="shared" si="92"/>
        <v>#NUM!</v>
      </c>
      <c r="BI1941" t="e">
        <f>VLOOKUP(H1941,Sheet2!$A$1:$B$270,2,FALSE)</f>
        <v>#N/A</v>
      </c>
    </row>
    <row r="1942" spans="15:61">
      <c r="O1942" s="57"/>
      <c r="P1942" s="57"/>
      <c r="AP1942" s="57"/>
      <c r="BA1942" s="57"/>
      <c r="BF1942" s="6" t="e">
        <f t="shared" si="90"/>
        <v>#NUM!</v>
      </c>
      <c r="BG1942" t="e">
        <f t="shared" si="91"/>
        <v>#NUM!</v>
      </c>
      <c r="BH1942" t="e">
        <f t="shared" si="92"/>
        <v>#NUM!</v>
      </c>
      <c r="BI1942" t="e">
        <f>VLOOKUP(H1942,Sheet2!$A$1:$B$270,2,FALSE)</f>
        <v>#N/A</v>
      </c>
    </row>
    <row r="1943" spans="15:61">
      <c r="O1943" s="57"/>
      <c r="P1943" s="57"/>
      <c r="AO1943" s="57"/>
      <c r="AP1943" s="57"/>
      <c r="BA1943" s="57"/>
      <c r="BF1943" s="6" t="e">
        <f t="shared" si="90"/>
        <v>#NUM!</v>
      </c>
      <c r="BG1943" t="e">
        <f t="shared" si="91"/>
        <v>#NUM!</v>
      </c>
      <c r="BH1943" t="e">
        <f t="shared" si="92"/>
        <v>#NUM!</v>
      </c>
      <c r="BI1943" t="e">
        <f>VLOOKUP(H1943,Sheet2!$A$1:$B$270,2,FALSE)</f>
        <v>#N/A</v>
      </c>
    </row>
    <row r="1944" spans="15:61">
      <c r="O1944" s="57"/>
      <c r="P1944" s="57"/>
      <c r="AP1944" s="57"/>
      <c r="BA1944" s="57"/>
      <c r="BF1944" s="6" t="e">
        <f t="shared" si="90"/>
        <v>#NUM!</v>
      </c>
      <c r="BG1944" t="e">
        <f t="shared" si="91"/>
        <v>#NUM!</v>
      </c>
      <c r="BH1944" t="e">
        <f t="shared" si="92"/>
        <v>#NUM!</v>
      </c>
      <c r="BI1944" t="e">
        <f>VLOOKUP(H1944,Sheet2!$A$1:$B$270,2,FALSE)</f>
        <v>#N/A</v>
      </c>
    </row>
    <row r="1945" spans="15:61">
      <c r="O1945" s="57"/>
      <c r="P1945" s="57"/>
      <c r="AP1945" s="57"/>
      <c r="BA1945" s="57"/>
      <c r="BF1945" s="6" t="e">
        <f t="shared" si="90"/>
        <v>#NUM!</v>
      </c>
      <c r="BG1945" t="e">
        <f t="shared" si="91"/>
        <v>#NUM!</v>
      </c>
      <c r="BH1945" t="e">
        <f t="shared" si="92"/>
        <v>#NUM!</v>
      </c>
      <c r="BI1945" t="e">
        <f>VLOOKUP(H1945,Sheet2!$A$1:$B$270,2,FALSE)</f>
        <v>#N/A</v>
      </c>
    </row>
    <row r="1946" spans="15:61">
      <c r="O1946" s="57"/>
      <c r="P1946" s="57"/>
      <c r="AP1946" s="57"/>
      <c r="BA1946" s="57"/>
      <c r="BF1946" s="6" t="e">
        <f t="shared" si="90"/>
        <v>#NUM!</v>
      </c>
      <c r="BG1946" t="e">
        <f t="shared" si="91"/>
        <v>#NUM!</v>
      </c>
      <c r="BH1946" t="e">
        <f t="shared" si="92"/>
        <v>#NUM!</v>
      </c>
      <c r="BI1946" t="e">
        <f>VLOOKUP(H1946,Sheet2!$A$1:$B$270,2,FALSE)</f>
        <v>#N/A</v>
      </c>
    </row>
    <row r="1947" spans="15:61">
      <c r="O1947" s="57"/>
      <c r="P1947" s="57"/>
      <c r="AP1947" s="57"/>
      <c r="BA1947" s="57"/>
      <c r="BF1947" s="6" t="e">
        <f t="shared" si="90"/>
        <v>#NUM!</v>
      </c>
      <c r="BG1947" t="e">
        <f t="shared" si="91"/>
        <v>#NUM!</v>
      </c>
      <c r="BH1947" t="e">
        <f t="shared" si="92"/>
        <v>#NUM!</v>
      </c>
      <c r="BI1947" t="e">
        <f>VLOOKUP(H1947,Sheet2!$A$1:$B$270,2,FALSE)</f>
        <v>#N/A</v>
      </c>
    </row>
    <row r="1948" spans="15:61">
      <c r="O1948" s="57"/>
      <c r="P1948" s="57"/>
      <c r="AP1948" s="57"/>
      <c r="BA1948" s="57"/>
      <c r="BF1948" s="6" t="e">
        <f t="shared" si="90"/>
        <v>#NUM!</v>
      </c>
      <c r="BG1948" t="e">
        <f t="shared" si="91"/>
        <v>#NUM!</v>
      </c>
      <c r="BH1948" t="e">
        <f t="shared" si="92"/>
        <v>#NUM!</v>
      </c>
      <c r="BI1948" t="e">
        <f>VLOOKUP(H1948,Sheet2!$A$1:$B$270,2,FALSE)</f>
        <v>#N/A</v>
      </c>
    </row>
    <row r="1949" spans="15:61">
      <c r="O1949" s="57"/>
      <c r="P1949" s="57"/>
      <c r="AP1949" s="57"/>
      <c r="BA1949" s="57"/>
      <c r="BF1949" s="6" t="e">
        <f t="shared" si="90"/>
        <v>#NUM!</v>
      </c>
      <c r="BG1949" t="e">
        <f t="shared" si="91"/>
        <v>#NUM!</v>
      </c>
      <c r="BH1949" t="e">
        <f t="shared" si="92"/>
        <v>#NUM!</v>
      </c>
      <c r="BI1949" t="e">
        <f>VLOOKUP(H1949,Sheet2!$A$1:$B$270,2,FALSE)</f>
        <v>#N/A</v>
      </c>
    </row>
    <row r="1950" spans="15:61">
      <c r="O1950" s="57"/>
      <c r="P1950" s="57"/>
      <c r="AO1950" s="57"/>
      <c r="AP1950" s="57"/>
      <c r="BA1950" s="57"/>
      <c r="BF1950" s="6" t="e">
        <f t="shared" si="90"/>
        <v>#NUM!</v>
      </c>
      <c r="BG1950" t="e">
        <f t="shared" si="91"/>
        <v>#NUM!</v>
      </c>
      <c r="BH1950" t="e">
        <f t="shared" si="92"/>
        <v>#NUM!</v>
      </c>
      <c r="BI1950" t="e">
        <f>VLOOKUP(H1950,Sheet2!$A$1:$B$270,2,FALSE)</f>
        <v>#N/A</v>
      </c>
    </row>
    <row r="1951" spans="15:61">
      <c r="O1951" s="57"/>
      <c r="P1951" s="57"/>
      <c r="BF1951" s="6" t="e">
        <f t="shared" si="90"/>
        <v>#NUM!</v>
      </c>
      <c r="BG1951" t="e">
        <f t="shared" si="91"/>
        <v>#NUM!</v>
      </c>
      <c r="BH1951" t="e">
        <f t="shared" si="92"/>
        <v>#NUM!</v>
      </c>
      <c r="BI1951" t="e">
        <f>VLOOKUP(H1951,Sheet2!$A$1:$B$270,2,FALSE)</f>
        <v>#N/A</v>
      </c>
    </row>
    <row r="1952" spans="15:61">
      <c r="O1952" s="57"/>
      <c r="P1952" s="57"/>
      <c r="BA1952" s="57"/>
      <c r="BF1952" s="6" t="e">
        <f t="shared" si="90"/>
        <v>#NUM!</v>
      </c>
      <c r="BG1952" t="e">
        <f t="shared" si="91"/>
        <v>#NUM!</v>
      </c>
      <c r="BH1952" t="e">
        <f t="shared" si="92"/>
        <v>#NUM!</v>
      </c>
      <c r="BI1952" t="e">
        <f>VLOOKUP(H1952,Sheet2!$A$1:$B$270,2,FALSE)</f>
        <v>#N/A</v>
      </c>
    </row>
    <row r="1953" spans="15:61">
      <c r="O1953" s="57"/>
      <c r="P1953" s="57"/>
      <c r="AO1953" s="57"/>
      <c r="AP1953" s="57"/>
      <c r="BA1953" s="57"/>
      <c r="BF1953" s="6" t="e">
        <f t="shared" si="90"/>
        <v>#NUM!</v>
      </c>
      <c r="BG1953" t="e">
        <f t="shared" si="91"/>
        <v>#NUM!</v>
      </c>
      <c r="BH1953" t="e">
        <f t="shared" si="92"/>
        <v>#NUM!</v>
      </c>
      <c r="BI1953" t="e">
        <f>VLOOKUP(H1953,Sheet2!$A$1:$B$270,2,FALSE)</f>
        <v>#N/A</v>
      </c>
    </row>
    <row r="1954" spans="15:61">
      <c r="O1954" s="57"/>
      <c r="P1954" s="57"/>
      <c r="AP1954" s="57"/>
      <c r="BA1954" s="57"/>
      <c r="BF1954" s="6" t="e">
        <f t="shared" si="90"/>
        <v>#NUM!</v>
      </c>
      <c r="BG1954" t="e">
        <f t="shared" si="91"/>
        <v>#NUM!</v>
      </c>
      <c r="BH1954" t="e">
        <f t="shared" si="92"/>
        <v>#NUM!</v>
      </c>
      <c r="BI1954" t="e">
        <f>VLOOKUP(H1954,Sheet2!$A$1:$B$270,2,FALSE)</f>
        <v>#N/A</v>
      </c>
    </row>
    <row r="1955" spans="15:61">
      <c r="O1955" s="57"/>
      <c r="P1955" s="57"/>
      <c r="BA1955" s="57"/>
      <c r="BF1955" s="6" t="e">
        <f t="shared" si="90"/>
        <v>#NUM!</v>
      </c>
      <c r="BG1955" t="e">
        <f t="shared" si="91"/>
        <v>#NUM!</v>
      </c>
      <c r="BH1955" t="e">
        <f t="shared" si="92"/>
        <v>#NUM!</v>
      </c>
      <c r="BI1955" t="e">
        <f>VLOOKUP(H1955,Sheet2!$A$1:$B$270,2,FALSE)</f>
        <v>#N/A</v>
      </c>
    </row>
    <row r="1956" spans="15:61">
      <c r="O1956" s="57"/>
      <c r="P1956" s="57"/>
      <c r="AO1956" s="57"/>
      <c r="AP1956" s="57"/>
      <c r="BA1956" s="57"/>
      <c r="BF1956" s="6" t="e">
        <f t="shared" si="90"/>
        <v>#NUM!</v>
      </c>
      <c r="BG1956" t="e">
        <f t="shared" si="91"/>
        <v>#NUM!</v>
      </c>
      <c r="BH1956" t="e">
        <f t="shared" si="92"/>
        <v>#NUM!</v>
      </c>
      <c r="BI1956" t="e">
        <f>VLOOKUP(H1956,Sheet2!$A$1:$B$270,2,FALSE)</f>
        <v>#N/A</v>
      </c>
    </row>
    <row r="1957" spans="15:61">
      <c r="O1957" s="57"/>
      <c r="P1957" s="57"/>
      <c r="AO1957" s="57"/>
      <c r="BA1957" s="57"/>
      <c r="BF1957" s="6" t="e">
        <f t="shared" si="90"/>
        <v>#NUM!</v>
      </c>
      <c r="BG1957" t="e">
        <f t="shared" si="91"/>
        <v>#NUM!</v>
      </c>
      <c r="BH1957" t="e">
        <f t="shared" si="92"/>
        <v>#NUM!</v>
      </c>
      <c r="BI1957" t="e">
        <f>VLOOKUP(H1957,Sheet2!$A$1:$B$270,2,FALSE)</f>
        <v>#N/A</v>
      </c>
    </row>
    <row r="1958" spans="15:61">
      <c r="O1958" s="57"/>
      <c r="P1958" s="57"/>
      <c r="AP1958" s="57"/>
      <c r="BA1958" s="57"/>
      <c r="BF1958" s="6" t="e">
        <f t="shared" si="90"/>
        <v>#NUM!</v>
      </c>
      <c r="BG1958" t="e">
        <f t="shared" si="91"/>
        <v>#NUM!</v>
      </c>
      <c r="BH1958" t="e">
        <f t="shared" si="92"/>
        <v>#NUM!</v>
      </c>
      <c r="BI1958" t="e">
        <f>VLOOKUP(H1958,Sheet2!$A$1:$B$270,2,FALSE)</f>
        <v>#N/A</v>
      </c>
    </row>
    <row r="1959" spans="15:61">
      <c r="O1959" s="57"/>
      <c r="P1959" s="57"/>
      <c r="AO1959" s="57"/>
      <c r="AP1959" s="57"/>
      <c r="BA1959" s="57"/>
      <c r="BF1959" s="6" t="e">
        <f t="shared" si="90"/>
        <v>#NUM!</v>
      </c>
      <c r="BG1959" t="e">
        <f t="shared" si="91"/>
        <v>#NUM!</v>
      </c>
      <c r="BH1959" t="e">
        <f t="shared" si="92"/>
        <v>#NUM!</v>
      </c>
      <c r="BI1959" t="e">
        <f>VLOOKUP(H1959,Sheet2!$A$1:$B$270,2,FALSE)</f>
        <v>#N/A</v>
      </c>
    </row>
    <row r="1960" spans="15:61">
      <c r="O1960" s="57"/>
      <c r="P1960" s="57"/>
      <c r="AP1960" s="57"/>
      <c r="BA1960" s="57"/>
      <c r="BF1960" s="6" t="e">
        <f t="shared" si="90"/>
        <v>#NUM!</v>
      </c>
      <c r="BG1960" t="e">
        <f t="shared" si="91"/>
        <v>#NUM!</v>
      </c>
      <c r="BH1960" t="e">
        <f t="shared" si="92"/>
        <v>#NUM!</v>
      </c>
      <c r="BI1960" t="e">
        <f>VLOOKUP(H1960,Sheet2!$A$1:$B$270,2,FALSE)</f>
        <v>#N/A</v>
      </c>
    </row>
    <row r="1961" spans="15:61">
      <c r="O1961" s="57"/>
      <c r="P1961" s="57"/>
      <c r="AP1961" s="57"/>
      <c r="BA1961" s="57"/>
      <c r="BF1961" s="6" t="e">
        <f t="shared" si="90"/>
        <v>#NUM!</v>
      </c>
      <c r="BG1961" t="e">
        <f t="shared" si="91"/>
        <v>#NUM!</v>
      </c>
      <c r="BH1961" t="e">
        <f t="shared" si="92"/>
        <v>#NUM!</v>
      </c>
      <c r="BI1961" t="e">
        <f>VLOOKUP(H1961,Sheet2!$A$1:$B$270,2,FALSE)</f>
        <v>#N/A</v>
      </c>
    </row>
    <row r="1962" spans="15:61">
      <c r="O1962" s="57"/>
      <c r="P1962" s="57"/>
      <c r="AO1962" s="57"/>
      <c r="AP1962" s="57"/>
      <c r="BA1962" s="57"/>
      <c r="BF1962" s="6" t="e">
        <f t="shared" si="90"/>
        <v>#NUM!</v>
      </c>
      <c r="BG1962" t="e">
        <f t="shared" si="91"/>
        <v>#NUM!</v>
      </c>
      <c r="BH1962" t="e">
        <f t="shared" si="92"/>
        <v>#NUM!</v>
      </c>
      <c r="BI1962" t="e">
        <f>VLOOKUP(H1962,Sheet2!$A$1:$B$270,2,FALSE)</f>
        <v>#N/A</v>
      </c>
    </row>
    <row r="1963" spans="15:61">
      <c r="O1963" s="57"/>
      <c r="P1963" s="57"/>
      <c r="AP1963" s="57"/>
      <c r="BA1963" s="57"/>
      <c r="BF1963" s="6" t="e">
        <f t="shared" si="90"/>
        <v>#NUM!</v>
      </c>
      <c r="BG1963" t="e">
        <f t="shared" si="91"/>
        <v>#NUM!</v>
      </c>
      <c r="BH1963" t="e">
        <f t="shared" si="92"/>
        <v>#NUM!</v>
      </c>
      <c r="BI1963" t="e">
        <f>VLOOKUP(H1963,Sheet2!$A$1:$B$270,2,FALSE)</f>
        <v>#N/A</v>
      </c>
    </row>
    <row r="1964" spans="15:61">
      <c r="O1964" s="57"/>
      <c r="P1964" s="57"/>
      <c r="AO1964" s="57"/>
      <c r="AP1964" s="57"/>
      <c r="BA1964" s="57"/>
      <c r="BF1964" s="6" t="e">
        <f t="shared" si="90"/>
        <v>#NUM!</v>
      </c>
      <c r="BG1964" t="e">
        <f t="shared" si="91"/>
        <v>#NUM!</v>
      </c>
      <c r="BH1964" t="e">
        <f t="shared" si="92"/>
        <v>#NUM!</v>
      </c>
      <c r="BI1964" t="e">
        <f>VLOOKUP(H1964,Sheet2!$A$1:$B$270,2,FALSE)</f>
        <v>#N/A</v>
      </c>
    </row>
    <row r="1965" spans="15:61">
      <c r="O1965" s="57"/>
      <c r="P1965" s="57"/>
      <c r="AP1965" s="57"/>
      <c r="BA1965" s="57"/>
      <c r="BF1965" s="6" t="e">
        <f t="shared" si="90"/>
        <v>#NUM!</v>
      </c>
      <c r="BG1965" t="e">
        <f t="shared" si="91"/>
        <v>#NUM!</v>
      </c>
      <c r="BH1965" t="e">
        <f t="shared" si="92"/>
        <v>#NUM!</v>
      </c>
      <c r="BI1965" t="e">
        <f>VLOOKUP(H1965,Sheet2!$A$1:$B$270,2,FALSE)</f>
        <v>#N/A</v>
      </c>
    </row>
    <row r="1966" spans="15:61">
      <c r="O1966" s="57"/>
      <c r="P1966" s="57"/>
      <c r="AP1966" s="57"/>
      <c r="BA1966" s="57"/>
      <c r="BF1966" s="6" t="e">
        <f t="shared" si="90"/>
        <v>#NUM!</v>
      </c>
      <c r="BG1966" t="e">
        <f t="shared" si="91"/>
        <v>#NUM!</v>
      </c>
      <c r="BH1966" t="e">
        <f t="shared" si="92"/>
        <v>#NUM!</v>
      </c>
      <c r="BI1966" t="e">
        <f>VLOOKUP(H1966,Sheet2!$A$1:$B$270,2,FALSE)</f>
        <v>#N/A</v>
      </c>
    </row>
    <row r="1967" spans="15:61">
      <c r="O1967" s="57"/>
      <c r="P1967" s="57"/>
      <c r="AO1967" s="57"/>
      <c r="AP1967" s="57"/>
      <c r="BA1967" s="57"/>
      <c r="BF1967" s="6" t="e">
        <f t="shared" si="90"/>
        <v>#NUM!</v>
      </c>
      <c r="BG1967" t="e">
        <f t="shared" si="91"/>
        <v>#NUM!</v>
      </c>
      <c r="BH1967" t="e">
        <f t="shared" si="92"/>
        <v>#NUM!</v>
      </c>
      <c r="BI1967" t="e">
        <f>VLOOKUP(H1967,Sheet2!$A$1:$B$270,2,FALSE)</f>
        <v>#N/A</v>
      </c>
    </row>
    <row r="1968" spans="15:61">
      <c r="O1968" s="57"/>
      <c r="P1968" s="57"/>
      <c r="AO1968" s="57"/>
      <c r="AP1968" s="57"/>
      <c r="BA1968" s="57"/>
      <c r="BF1968" s="6" t="e">
        <f t="shared" si="90"/>
        <v>#NUM!</v>
      </c>
      <c r="BG1968" t="e">
        <f t="shared" si="91"/>
        <v>#NUM!</v>
      </c>
      <c r="BH1968" t="e">
        <f t="shared" si="92"/>
        <v>#NUM!</v>
      </c>
      <c r="BI1968" t="e">
        <f>VLOOKUP(H1968,Sheet2!$A$1:$B$270,2,FALSE)</f>
        <v>#N/A</v>
      </c>
    </row>
    <row r="1969" spans="15:61">
      <c r="O1969" s="57"/>
      <c r="P1969" s="57"/>
      <c r="AO1969" s="57"/>
      <c r="AP1969" s="57"/>
      <c r="BA1969" s="57"/>
      <c r="BF1969" s="6" t="e">
        <f t="shared" si="90"/>
        <v>#NUM!</v>
      </c>
      <c r="BG1969" t="e">
        <f t="shared" si="91"/>
        <v>#NUM!</v>
      </c>
      <c r="BH1969" t="e">
        <f t="shared" si="92"/>
        <v>#NUM!</v>
      </c>
      <c r="BI1969" t="e">
        <f>VLOOKUP(H1969,Sheet2!$A$1:$B$270,2,FALSE)</f>
        <v>#N/A</v>
      </c>
    </row>
    <row r="1970" spans="15:61">
      <c r="O1970" s="57"/>
      <c r="P1970" s="57"/>
      <c r="AO1970" s="57"/>
      <c r="AP1970" s="57"/>
      <c r="BA1970" s="57"/>
      <c r="BF1970" s="6" t="e">
        <f t="shared" si="90"/>
        <v>#NUM!</v>
      </c>
      <c r="BG1970" t="e">
        <f t="shared" si="91"/>
        <v>#NUM!</v>
      </c>
      <c r="BH1970" t="e">
        <f t="shared" si="92"/>
        <v>#NUM!</v>
      </c>
      <c r="BI1970" t="e">
        <f>VLOOKUP(H1970,Sheet2!$A$1:$B$270,2,FALSE)</f>
        <v>#N/A</v>
      </c>
    </row>
    <row r="1971" spans="15:61">
      <c r="O1971" s="57"/>
      <c r="P1971" s="57"/>
      <c r="AP1971" s="57"/>
      <c r="BA1971" s="57"/>
      <c r="BF1971" s="6" t="e">
        <f t="shared" si="90"/>
        <v>#NUM!</v>
      </c>
      <c r="BG1971" t="e">
        <f t="shared" si="91"/>
        <v>#NUM!</v>
      </c>
      <c r="BH1971" t="e">
        <f t="shared" si="92"/>
        <v>#NUM!</v>
      </c>
      <c r="BI1971" t="e">
        <f>VLOOKUP(H1971,Sheet2!$A$1:$B$270,2,FALSE)</f>
        <v>#N/A</v>
      </c>
    </row>
    <row r="1972" spans="15:61">
      <c r="O1972" s="57"/>
      <c r="P1972" s="57"/>
      <c r="BF1972" s="6" t="e">
        <f t="shared" si="90"/>
        <v>#NUM!</v>
      </c>
      <c r="BG1972" t="e">
        <f t="shared" si="91"/>
        <v>#NUM!</v>
      </c>
      <c r="BH1972" t="e">
        <f t="shared" si="92"/>
        <v>#NUM!</v>
      </c>
      <c r="BI1972" t="e">
        <f>VLOOKUP(H1972,Sheet2!$A$1:$B$270,2,FALSE)</f>
        <v>#N/A</v>
      </c>
    </row>
    <row r="1973" spans="15:61">
      <c r="O1973" s="57"/>
      <c r="P1973" s="57"/>
      <c r="AO1973" s="57"/>
      <c r="AP1973" s="57"/>
      <c r="BA1973" s="57"/>
      <c r="BF1973" s="6" t="e">
        <f t="shared" si="90"/>
        <v>#NUM!</v>
      </c>
      <c r="BG1973" t="e">
        <f t="shared" si="91"/>
        <v>#NUM!</v>
      </c>
      <c r="BH1973" t="e">
        <f t="shared" si="92"/>
        <v>#NUM!</v>
      </c>
      <c r="BI1973" t="e">
        <f>VLOOKUP(H1973,Sheet2!$A$1:$B$270,2,FALSE)</f>
        <v>#N/A</v>
      </c>
    </row>
    <row r="1974" spans="15:61">
      <c r="O1974" s="57"/>
      <c r="P1974" s="57"/>
      <c r="AP1974" s="57"/>
      <c r="BA1974" s="57"/>
      <c r="BF1974" s="6" t="e">
        <f t="shared" si="90"/>
        <v>#NUM!</v>
      </c>
      <c r="BG1974" t="e">
        <f t="shared" si="91"/>
        <v>#NUM!</v>
      </c>
      <c r="BH1974" t="e">
        <f t="shared" si="92"/>
        <v>#NUM!</v>
      </c>
      <c r="BI1974" t="e">
        <f>VLOOKUP(H1974,Sheet2!$A$1:$B$270,2,FALSE)</f>
        <v>#N/A</v>
      </c>
    </row>
    <row r="1975" spans="15:61">
      <c r="O1975" s="57"/>
      <c r="P1975" s="57"/>
      <c r="AO1975" s="57"/>
      <c r="AP1975" s="57"/>
      <c r="BA1975" s="57"/>
      <c r="BF1975" s="6" t="e">
        <f t="shared" si="90"/>
        <v>#NUM!</v>
      </c>
      <c r="BG1975" t="e">
        <f t="shared" si="91"/>
        <v>#NUM!</v>
      </c>
      <c r="BH1975" t="e">
        <f t="shared" si="92"/>
        <v>#NUM!</v>
      </c>
      <c r="BI1975" t="e">
        <f>VLOOKUP(H1975,Sheet2!$A$1:$B$270,2,FALSE)</f>
        <v>#N/A</v>
      </c>
    </row>
    <row r="1976" spans="15:61">
      <c r="O1976" s="57"/>
      <c r="P1976" s="57"/>
      <c r="AP1976" s="57"/>
      <c r="BA1976" s="57"/>
      <c r="BF1976" s="6" t="e">
        <f t="shared" si="90"/>
        <v>#NUM!</v>
      </c>
      <c r="BG1976" t="e">
        <f t="shared" si="91"/>
        <v>#NUM!</v>
      </c>
      <c r="BH1976" t="e">
        <f t="shared" si="92"/>
        <v>#NUM!</v>
      </c>
      <c r="BI1976" t="e">
        <f>VLOOKUP(H1976,Sheet2!$A$1:$B$270,2,FALSE)</f>
        <v>#N/A</v>
      </c>
    </row>
    <row r="1977" spans="15:61">
      <c r="O1977" s="57"/>
      <c r="P1977" s="57"/>
      <c r="AO1977" s="57"/>
      <c r="AP1977" s="57"/>
      <c r="BA1977" s="57"/>
      <c r="BF1977" s="6" t="e">
        <f t="shared" si="90"/>
        <v>#NUM!</v>
      </c>
      <c r="BG1977" t="e">
        <f t="shared" si="91"/>
        <v>#NUM!</v>
      </c>
      <c r="BH1977" t="e">
        <f t="shared" si="92"/>
        <v>#NUM!</v>
      </c>
      <c r="BI1977" t="e">
        <f>VLOOKUP(H1977,Sheet2!$A$1:$B$270,2,FALSE)</f>
        <v>#N/A</v>
      </c>
    </row>
    <row r="1978" spans="15:61">
      <c r="O1978" s="57"/>
      <c r="P1978" s="57"/>
      <c r="AO1978" s="57"/>
      <c r="AP1978" s="57"/>
      <c r="BA1978" s="57"/>
      <c r="BF1978" s="6" t="e">
        <f t="shared" si="90"/>
        <v>#NUM!</v>
      </c>
      <c r="BG1978" t="e">
        <f t="shared" si="91"/>
        <v>#NUM!</v>
      </c>
      <c r="BH1978" t="e">
        <f t="shared" si="92"/>
        <v>#NUM!</v>
      </c>
      <c r="BI1978" t="e">
        <f>VLOOKUP(H1978,Sheet2!$A$1:$B$270,2,FALSE)</f>
        <v>#N/A</v>
      </c>
    </row>
    <row r="1979" spans="15:61">
      <c r="O1979" s="57"/>
      <c r="P1979" s="57"/>
      <c r="BA1979" s="57"/>
      <c r="BF1979" s="6" t="e">
        <f t="shared" si="90"/>
        <v>#NUM!</v>
      </c>
      <c r="BG1979" t="e">
        <f t="shared" si="91"/>
        <v>#NUM!</v>
      </c>
      <c r="BH1979" t="e">
        <f t="shared" si="92"/>
        <v>#NUM!</v>
      </c>
      <c r="BI1979" t="e">
        <f>VLOOKUP(H1979,Sheet2!$A$1:$B$270,2,FALSE)</f>
        <v>#N/A</v>
      </c>
    </row>
    <row r="1980" spans="15:61">
      <c r="O1980" s="57"/>
      <c r="P1980" s="57"/>
      <c r="BA1980" s="57"/>
      <c r="BF1980" s="6" t="e">
        <f t="shared" si="90"/>
        <v>#NUM!</v>
      </c>
      <c r="BG1980" t="e">
        <f t="shared" si="91"/>
        <v>#NUM!</v>
      </c>
      <c r="BH1980" t="e">
        <f t="shared" si="92"/>
        <v>#NUM!</v>
      </c>
      <c r="BI1980" t="e">
        <f>VLOOKUP(H1980,Sheet2!$A$1:$B$270,2,FALSE)</f>
        <v>#N/A</v>
      </c>
    </row>
    <row r="1981" spans="15:61">
      <c r="O1981" s="57"/>
      <c r="P1981" s="57"/>
      <c r="AO1981" s="57"/>
      <c r="AP1981" s="57"/>
      <c r="BA1981" s="57"/>
      <c r="BF1981" s="6" t="e">
        <f t="shared" si="90"/>
        <v>#NUM!</v>
      </c>
      <c r="BG1981" t="e">
        <f t="shared" si="91"/>
        <v>#NUM!</v>
      </c>
      <c r="BH1981" t="e">
        <f t="shared" si="92"/>
        <v>#NUM!</v>
      </c>
      <c r="BI1981" t="e">
        <f>VLOOKUP(H1981,Sheet2!$A$1:$B$270,2,FALSE)</f>
        <v>#N/A</v>
      </c>
    </row>
    <row r="1982" spans="15:61">
      <c r="O1982" s="57"/>
      <c r="P1982" s="57"/>
      <c r="BA1982" s="57"/>
      <c r="BF1982" s="6" t="e">
        <f t="shared" si="90"/>
        <v>#NUM!</v>
      </c>
      <c r="BG1982" t="e">
        <f t="shared" si="91"/>
        <v>#NUM!</v>
      </c>
      <c r="BH1982" t="e">
        <f t="shared" si="92"/>
        <v>#NUM!</v>
      </c>
      <c r="BI1982" t="e">
        <f>VLOOKUP(H1982,Sheet2!$A$1:$B$270,2,FALSE)</f>
        <v>#N/A</v>
      </c>
    </row>
    <row r="1983" spans="15:61">
      <c r="O1983" s="57"/>
      <c r="P1983" s="57"/>
      <c r="AO1983" s="57"/>
      <c r="AP1983" s="57"/>
      <c r="BA1983" s="57"/>
      <c r="BF1983" s="6" t="e">
        <f t="shared" si="90"/>
        <v>#NUM!</v>
      </c>
      <c r="BG1983" t="e">
        <f t="shared" si="91"/>
        <v>#NUM!</v>
      </c>
      <c r="BH1983" t="e">
        <f t="shared" si="92"/>
        <v>#NUM!</v>
      </c>
      <c r="BI1983" t="e">
        <f>VLOOKUP(H1983,Sheet2!$A$1:$B$270,2,FALSE)</f>
        <v>#N/A</v>
      </c>
    </row>
    <row r="1984" spans="15:61">
      <c r="O1984" s="57"/>
      <c r="P1984" s="57"/>
      <c r="AP1984" s="57"/>
      <c r="BA1984" s="57"/>
      <c r="BF1984" s="6" t="e">
        <f t="shared" si="90"/>
        <v>#NUM!</v>
      </c>
      <c r="BG1984" t="e">
        <f t="shared" si="91"/>
        <v>#NUM!</v>
      </c>
      <c r="BH1984" t="e">
        <f t="shared" si="92"/>
        <v>#NUM!</v>
      </c>
      <c r="BI1984" t="e">
        <f>VLOOKUP(H1984,Sheet2!$A$1:$B$270,2,FALSE)</f>
        <v>#N/A</v>
      </c>
    </row>
    <row r="1985" spans="15:61">
      <c r="O1985" s="57"/>
      <c r="P1985" s="57"/>
      <c r="AP1985" s="57"/>
      <c r="BA1985" s="57"/>
      <c r="BF1985" s="6" t="e">
        <f t="shared" si="90"/>
        <v>#NUM!</v>
      </c>
      <c r="BG1985" t="e">
        <f t="shared" si="91"/>
        <v>#NUM!</v>
      </c>
      <c r="BH1985" t="e">
        <f t="shared" si="92"/>
        <v>#NUM!</v>
      </c>
      <c r="BI1985" t="e">
        <f>VLOOKUP(H1985,Sheet2!$A$1:$B$270,2,FALSE)</f>
        <v>#N/A</v>
      </c>
    </row>
    <row r="1986" spans="15:61">
      <c r="O1986" s="57"/>
      <c r="P1986" s="57"/>
      <c r="AO1986" s="57"/>
      <c r="AP1986" s="57"/>
      <c r="BA1986" s="57"/>
      <c r="BF1986" s="6" t="e">
        <f t="shared" si="90"/>
        <v>#NUM!</v>
      </c>
      <c r="BG1986" t="e">
        <f t="shared" si="91"/>
        <v>#NUM!</v>
      </c>
      <c r="BH1986" t="e">
        <f t="shared" si="92"/>
        <v>#NUM!</v>
      </c>
      <c r="BI1986" t="e">
        <f>VLOOKUP(H1986,Sheet2!$A$1:$B$270,2,FALSE)</f>
        <v>#N/A</v>
      </c>
    </row>
    <row r="1987" spans="15:61">
      <c r="O1987" s="57"/>
      <c r="P1987" s="57"/>
      <c r="BA1987" s="57"/>
      <c r="BF1987" s="6" t="e">
        <f t="shared" ref="BF1987:BF2050" si="93">DATE(BC1987,BD1987,BE1987)</f>
        <v>#NUM!</v>
      </c>
      <c r="BG1987" t="e">
        <f t="shared" ref="BG1987:BG2050" si="94">BF1987-BA1987</f>
        <v>#NUM!</v>
      </c>
      <c r="BH1987" t="e">
        <f t="shared" ref="BH1987:BH2050" si="95">IF(BG1987=1,"COMPLY",IF(BG1987&lt;1,"COMPLY","NOT COMPLY"))</f>
        <v>#NUM!</v>
      </c>
      <c r="BI1987" t="e">
        <f>VLOOKUP(H1987,Sheet2!$A$1:$B$270,2,FALSE)</f>
        <v>#N/A</v>
      </c>
    </row>
    <row r="1988" spans="15:61">
      <c r="O1988" s="57"/>
      <c r="P1988" s="57"/>
      <c r="AP1988" s="57"/>
      <c r="BA1988" s="57"/>
      <c r="BF1988" s="6" t="e">
        <f t="shared" si="93"/>
        <v>#NUM!</v>
      </c>
      <c r="BG1988" t="e">
        <f t="shared" si="94"/>
        <v>#NUM!</v>
      </c>
      <c r="BH1988" t="e">
        <f t="shared" si="95"/>
        <v>#NUM!</v>
      </c>
      <c r="BI1988" t="e">
        <f>VLOOKUP(H1988,Sheet2!$A$1:$B$270,2,FALSE)</f>
        <v>#N/A</v>
      </c>
    </row>
    <row r="1989" spans="15:61">
      <c r="O1989" s="57"/>
      <c r="P1989" s="57"/>
      <c r="AO1989" s="57"/>
      <c r="AP1989" s="57"/>
      <c r="BA1989" s="57"/>
      <c r="BF1989" s="6" t="e">
        <f t="shared" si="93"/>
        <v>#NUM!</v>
      </c>
      <c r="BG1989" t="e">
        <f t="shared" si="94"/>
        <v>#NUM!</v>
      </c>
      <c r="BH1989" t="e">
        <f t="shared" si="95"/>
        <v>#NUM!</v>
      </c>
      <c r="BI1989" t="e">
        <f>VLOOKUP(H1989,Sheet2!$A$1:$B$270,2,FALSE)</f>
        <v>#N/A</v>
      </c>
    </row>
    <row r="1990" spans="15:61">
      <c r="O1990" s="57"/>
      <c r="P1990" s="57"/>
      <c r="AP1990" s="57"/>
      <c r="BA1990" s="57"/>
      <c r="BF1990" s="6" t="e">
        <f t="shared" si="93"/>
        <v>#NUM!</v>
      </c>
      <c r="BG1990" t="e">
        <f t="shared" si="94"/>
        <v>#NUM!</v>
      </c>
      <c r="BH1990" t="e">
        <f t="shared" si="95"/>
        <v>#NUM!</v>
      </c>
      <c r="BI1990" t="e">
        <f>VLOOKUP(H1990,Sheet2!$A$1:$B$270,2,FALSE)</f>
        <v>#N/A</v>
      </c>
    </row>
    <row r="1991" spans="15:61">
      <c r="O1991" s="57"/>
      <c r="P1991" s="57"/>
      <c r="AP1991" s="57"/>
      <c r="BA1991" s="57"/>
      <c r="BF1991" s="6" t="e">
        <f t="shared" si="93"/>
        <v>#NUM!</v>
      </c>
      <c r="BG1991" t="e">
        <f t="shared" si="94"/>
        <v>#NUM!</v>
      </c>
      <c r="BH1991" t="e">
        <f t="shared" si="95"/>
        <v>#NUM!</v>
      </c>
      <c r="BI1991" t="e">
        <f>VLOOKUP(H1991,Sheet2!$A$1:$B$270,2,FALSE)</f>
        <v>#N/A</v>
      </c>
    </row>
    <row r="1992" spans="15:61">
      <c r="O1992" s="57"/>
      <c r="P1992" s="57"/>
      <c r="AP1992" s="57"/>
      <c r="BA1992" s="57"/>
      <c r="BF1992" s="6" t="e">
        <f t="shared" si="93"/>
        <v>#NUM!</v>
      </c>
      <c r="BG1992" t="e">
        <f t="shared" si="94"/>
        <v>#NUM!</v>
      </c>
      <c r="BH1992" t="e">
        <f t="shared" si="95"/>
        <v>#NUM!</v>
      </c>
      <c r="BI1992" t="e">
        <f>VLOOKUP(H1992,Sheet2!$A$1:$B$270,2,FALSE)</f>
        <v>#N/A</v>
      </c>
    </row>
    <row r="1993" spans="15:61">
      <c r="O1993" s="57"/>
      <c r="P1993" s="57"/>
      <c r="AP1993" s="57"/>
      <c r="BA1993" s="57"/>
      <c r="BF1993" s="6" t="e">
        <f t="shared" si="93"/>
        <v>#NUM!</v>
      </c>
      <c r="BG1993" t="e">
        <f t="shared" si="94"/>
        <v>#NUM!</v>
      </c>
      <c r="BH1993" t="e">
        <f t="shared" si="95"/>
        <v>#NUM!</v>
      </c>
      <c r="BI1993" t="e">
        <f>VLOOKUP(H1993,Sheet2!$A$1:$B$270,2,FALSE)</f>
        <v>#N/A</v>
      </c>
    </row>
    <row r="1994" spans="15:61">
      <c r="O1994" s="57"/>
      <c r="P1994" s="57"/>
      <c r="AP1994" s="57"/>
      <c r="BA1994" s="57"/>
      <c r="BF1994" s="6" t="e">
        <f t="shared" si="93"/>
        <v>#NUM!</v>
      </c>
      <c r="BG1994" t="e">
        <f t="shared" si="94"/>
        <v>#NUM!</v>
      </c>
      <c r="BH1994" t="e">
        <f t="shared" si="95"/>
        <v>#NUM!</v>
      </c>
      <c r="BI1994" t="e">
        <f>VLOOKUP(H1994,Sheet2!$A$1:$B$270,2,FALSE)</f>
        <v>#N/A</v>
      </c>
    </row>
    <row r="1995" spans="15:61">
      <c r="O1995" s="57"/>
      <c r="P1995" s="57"/>
      <c r="AP1995" s="57"/>
      <c r="BA1995" s="57"/>
      <c r="BF1995" s="6" t="e">
        <f t="shared" si="93"/>
        <v>#NUM!</v>
      </c>
      <c r="BG1995" t="e">
        <f t="shared" si="94"/>
        <v>#NUM!</v>
      </c>
      <c r="BH1995" t="e">
        <f t="shared" si="95"/>
        <v>#NUM!</v>
      </c>
      <c r="BI1995" t="e">
        <f>VLOOKUP(H1995,Sheet2!$A$1:$B$270,2,FALSE)</f>
        <v>#N/A</v>
      </c>
    </row>
    <row r="1996" spans="15:61">
      <c r="O1996" s="57"/>
      <c r="P1996" s="57"/>
      <c r="AP1996" s="57"/>
      <c r="BA1996" s="57"/>
      <c r="BF1996" s="6" t="e">
        <f t="shared" si="93"/>
        <v>#NUM!</v>
      </c>
      <c r="BG1996" t="e">
        <f t="shared" si="94"/>
        <v>#NUM!</v>
      </c>
      <c r="BH1996" t="e">
        <f t="shared" si="95"/>
        <v>#NUM!</v>
      </c>
      <c r="BI1996" t="e">
        <f>VLOOKUP(H1996,Sheet2!$A$1:$B$270,2,FALSE)</f>
        <v>#N/A</v>
      </c>
    </row>
    <row r="1997" spans="15:61">
      <c r="O1997" s="57"/>
      <c r="P1997" s="57"/>
      <c r="AP1997" s="57"/>
      <c r="BA1997" s="57"/>
      <c r="BF1997" s="6" t="e">
        <f t="shared" si="93"/>
        <v>#NUM!</v>
      </c>
      <c r="BG1997" t="e">
        <f t="shared" si="94"/>
        <v>#NUM!</v>
      </c>
      <c r="BH1997" t="e">
        <f t="shared" si="95"/>
        <v>#NUM!</v>
      </c>
      <c r="BI1997" t="e">
        <f>VLOOKUP(H1997,Sheet2!$A$1:$B$270,2,FALSE)</f>
        <v>#N/A</v>
      </c>
    </row>
    <row r="1998" spans="15:61">
      <c r="O1998" s="57"/>
      <c r="P1998" s="57"/>
      <c r="AP1998" s="57"/>
      <c r="BA1998" s="57"/>
      <c r="BF1998" s="6" t="e">
        <f t="shared" si="93"/>
        <v>#NUM!</v>
      </c>
      <c r="BG1998" t="e">
        <f t="shared" si="94"/>
        <v>#NUM!</v>
      </c>
      <c r="BH1998" t="e">
        <f t="shared" si="95"/>
        <v>#NUM!</v>
      </c>
      <c r="BI1998" t="e">
        <f>VLOOKUP(H1998,Sheet2!$A$1:$B$270,2,FALSE)</f>
        <v>#N/A</v>
      </c>
    </row>
    <row r="1999" spans="15:61">
      <c r="O1999" s="57"/>
      <c r="P1999" s="57"/>
      <c r="AP1999" s="57"/>
      <c r="BA1999" s="57"/>
      <c r="BF1999" s="6" t="e">
        <f t="shared" si="93"/>
        <v>#NUM!</v>
      </c>
      <c r="BG1999" t="e">
        <f t="shared" si="94"/>
        <v>#NUM!</v>
      </c>
      <c r="BH1999" t="e">
        <f t="shared" si="95"/>
        <v>#NUM!</v>
      </c>
      <c r="BI1999" t="e">
        <f>VLOOKUP(H1999,Sheet2!$A$1:$B$270,2,FALSE)</f>
        <v>#N/A</v>
      </c>
    </row>
    <row r="2000" spans="15:61">
      <c r="O2000" s="57"/>
      <c r="P2000" s="57"/>
      <c r="AP2000" s="57"/>
      <c r="BA2000" s="57"/>
      <c r="BF2000" s="6" t="e">
        <f t="shared" si="93"/>
        <v>#NUM!</v>
      </c>
      <c r="BG2000" t="e">
        <f t="shared" si="94"/>
        <v>#NUM!</v>
      </c>
      <c r="BH2000" t="e">
        <f t="shared" si="95"/>
        <v>#NUM!</v>
      </c>
      <c r="BI2000" t="e">
        <f>VLOOKUP(H2000,Sheet2!$A$1:$B$270,2,FALSE)</f>
        <v>#N/A</v>
      </c>
    </row>
    <row r="2001" spans="15:61">
      <c r="O2001" s="57"/>
      <c r="P2001" s="57"/>
      <c r="AP2001" s="57"/>
      <c r="BA2001" s="57"/>
      <c r="BF2001" s="6" t="e">
        <f t="shared" si="93"/>
        <v>#NUM!</v>
      </c>
      <c r="BG2001" t="e">
        <f t="shared" si="94"/>
        <v>#NUM!</v>
      </c>
      <c r="BH2001" t="e">
        <f t="shared" si="95"/>
        <v>#NUM!</v>
      </c>
      <c r="BI2001" t="e">
        <f>VLOOKUP(H2001,Sheet2!$A$1:$B$270,2,FALSE)</f>
        <v>#N/A</v>
      </c>
    </row>
    <row r="2002" spans="15:61">
      <c r="O2002" s="57"/>
      <c r="P2002" s="57"/>
      <c r="AP2002" s="57"/>
      <c r="BA2002" s="57"/>
      <c r="BF2002" s="6" t="e">
        <f t="shared" si="93"/>
        <v>#NUM!</v>
      </c>
      <c r="BG2002" t="e">
        <f t="shared" si="94"/>
        <v>#NUM!</v>
      </c>
      <c r="BH2002" t="e">
        <f t="shared" si="95"/>
        <v>#NUM!</v>
      </c>
      <c r="BI2002" t="e">
        <f>VLOOKUP(H2002,Sheet2!$A$1:$B$270,2,FALSE)</f>
        <v>#N/A</v>
      </c>
    </row>
    <row r="2003" spans="15:61">
      <c r="O2003" s="57"/>
      <c r="P2003" s="57"/>
      <c r="AO2003" s="57"/>
      <c r="AP2003" s="57"/>
      <c r="BA2003" s="57"/>
      <c r="BF2003" s="6" t="e">
        <f t="shared" si="93"/>
        <v>#NUM!</v>
      </c>
      <c r="BG2003" t="e">
        <f t="shared" si="94"/>
        <v>#NUM!</v>
      </c>
      <c r="BH2003" t="e">
        <f t="shared" si="95"/>
        <v>#NUM!</v>
      </c>
      <c r="BI2003" t="e">
        <f>VLOOKUP(H2003,Sheet2!$A$1:$B$270,2,FALSE)</f>
        <v>#N/A</v>
      </c>
    </row>
    <row r="2004" spans="15:61">
      <c r="O2004" s="57"/>
      <c r="P2004" s="57"/>
      <c r="AP2004" s="57"/>
      <c r="BA2004" s="57"/>
      <c r="BF2004" s="6" t="e">
        <f t="shared" si="93"/>
        <v>#NUM!</v>
      </c>
      <c r="BG2004" t="e">
        <f t="shared" si="94"/>
        <v>#NUM!</v>
      </c>
      <c r="BH2004" t="e">
        <f t="shared" si="95"/>
        <v>#NUM!</v>
      </c>
      <c r="BI2004" t="e">
        <f>VLOOKUP(H2004,Sheet2!$A$1:$B$270,2,FALSE)</f>
        <v>#N/A</v>
      </c>
    </row>
    <row r="2005" spans="15:61">
      <c r="O2005" s="57"/>
      <c r="P2005" s="57"/>
      <c r="AP2005" s="57"/>
      <c r="BA2005" s="57"/>
      <c r="BF2005" s="6" t="e">
        <f t="shared" si="93"/>
        <v>#NUM!</v>
      </c>
      <c r="BG2005" t="e">
        <f t="shared" si="94"/>
        <v>#NUM!</v>
      </c>
      <c r="BH2005" t="e">
        <f t="shared" si="95"/>
        <v>#NUM!</v>
      </c>
      <c r="BI2005" t="e">
        <f>VLOOKUP(H2005,Sheet2!$A$1:$B$270,2,FALSE)</f>
        <v>#N/A</v>
      </c>
    </row>
    <row r="2006" spans="15:61">
      <c r="O2006" s="57"/>
      <c r="P2006" s="57"/>
      <c r="AP2006" s="57"/>
      <c r="BA2006" s="57"/>
      <c r="BF2006" s="6" t="e">
        <f t="shared" si="93"/>
        <v>#NUM!</v>
      </c>
      <c r="BG2006" t="e">
        <f t="shared" si="94"/>
        <v>#NUM!</v>
      </c>
      <c r="BH2006" t="e">
        <f t="shared" si="95"/>
        <v>#NUM!</v>
      </c>
      <c r="BI2006" t="e">
        <f>VLOOKUP(H2006,Sheet2!$A$1:$B$270,2,FALSE)</f>
        <v>#N/A</v>
      </c>
    </row>
    <row r="2007" spans="15:61">
      <c r="O2007" s="57"/>
      <c r="P2007" s="57"/>
      <c r="BF2007" s="6" t="e">
        <f t="shared" si="93"/>
        <v>#NUM!</v>
      </c>
      <c r="BG2007" t="e">
        <f t="shared" si="94"/>
        <v>#NUM!</v>
      </c>
      <c r="BH2007" t="e">
        <f t="shared" si="95"/>
        <v>#NUM!</v>
      </c>
      <c r="BI2007" t="e">
        <f>VLOOKUP(H2007,Sheet2!$A$1:$B$270,2,FALSE)</f>
        <v>#N/A</v>
      </c>
    </row>
    <row r="2008" spans="15:61">
      <c r="O2008" s="57"/>
      <c r="P2008" s="57"/>
      <c r="AP2008" s="57"/>
      <c r="BA2008" s="57"/>
      <c r="BF2008" s="6" t="e">
        <f t="shared" si="93"/>
        <v>#NUM!</v>
      </c>
      <c r="BG2008" t="e">
        <f t="shared" si="94"/>
        <v>#NUM!</v>
      </c>
      <c r="BH2008" t="e">
        <f t="shared" si="95"/>
        <v>#NUM!</v>
      </c>
      <c r="BI2008" t="e">
        <f>VLOOKUP(H2008,Sheet2!$A$1:$B$270,2,FALSE)</f>
        <v>#N/A</v>
      </c>
    </row>
    <row r="2009" spans="15:61">
      <c r="O2009" s="57"/>
      <c r="P2009" s="57"/>
      <c r="BF2009" s="6" t="e">
        <f t="shared" si="93"/>
        <v>#NUM!</v>
      </c>
      <c r="BG2009" t="e">
        <f t="shared" si="94"/>
        <v>#NUM!</v>
      </c>
      <c r="BH2009" t="e">
        <f t="shared" si="95"/>
        <v>#NUM!</v>
      </c>
      <c r="BI2009" t="e">
        <f>VLOOKUP(H2009,Sheet2!$A$1:$B$270,2,FALSE)</f>
        <v>#N/A</v>
      </c>
    </row>
    <row r="2010" spans="15:61">
      <c r="O2010" s="57"/>
      <c r="P2010" s="57"/>
      <c r="BA2010" s="57"/>
      <c r="BF2010" s="6" t="e">
        <f t="shared" si="93"/>
        <v>#NUM!</v>
      </c>
      <c r="BG2010" t="e">
        <f t="shared" si="94"/>
        <v>#NUM!</v>
      </c>
      <c r="BH2010" t="e">
        <f t="shared" si="95"/>
        <v>#NUM!</v>
      </c>
      <c r="BI2010" t="e">
        <f>VLOOKUP(H2010,Sheet2!$A$1:$B$270,2,FALSE)</f>
        <v>#N/A</v>
      </c>
    </row>
    <row r="2011" spans="15:61">
      <c r="O2011" s="57"/>
      <c r="P2011" s="57"/>
      <c r="AP2011" s="57"/>
      <c r="BA2011" s="57"/>
      <c r="BF2011" s="6" t="e">
        <f t="shared" si="93"/>
        <v>#NUM!</v>
      </c>
      <c r="BG2011" t="e">
        <f t="shared" si="94"/>
        <v>#NUM!</v>
      </c>
      <c r="BH2011" t="e">
        <f t="shared" si="95"/>
        <v>#NUM!</v>
      </c>
      <c r="BI2011" t="e">
        <f>VLOOKUP(H2011,Sheet2!$A$1:$B$270,2,FALSE)</f>
        <v>#N/A</v>
      </c>
    </row>
    <row r="2012" spans="15:61">
      <c r="O2012" s="57"/>
      <c r="P2012" s="57"/>
      <c r="AO2012" s="57"/>
      <c r="AP2012" s="57"/>
      <c r="BA2012" s="57"/>
      <c r="BF2012" s="6" t="e">
        <f t="shared" si="93"/>
        <v>#NUM!</v>
      </c>
      <c r="BG2012" t="e">
        <f t="shared" si="94"/>
        <v>#NUM!</v>
      </c>
      <c r="BH2012" t="e">
        <f t="shared" si="95"/>
        <v>#NUM!</v>
      </c>
      <c r="BI2012" t="e">
        <f>VLOOKUP(H2012,Sheet2!$A$1:$B$270,2,FALSE)</f>
        <v>#N/A</v>
      </c>
    </row>
    <row r="2013" spans="15:61">
      <c r="O2013" s="57"/>
      <c r="P2013" s="57"/>
      <c r="AO2013" s="57"/>
      <c r="AP2013" s="57"/>
      <c r="BA2013" s="57"/>
      <c r="BF2013" s="6" t="e">
        <f t="shared" si="93"/>
        <v>#NUM!</v>
      </c>
      <c r="BG2013" t="e">
        <f t="shared" si="94"/>
        <v>#NUM!</v>
      </c>
      <c r="BH2013" t="e">
        <f t="shared" si="95"/>
        <v>#NUM!</v>
      </c>
      <c r="BI2013" t="e">
        <f>VLOOKUP(H2013,Sheet2!$A$1:$B$270,2,FALSE)</f>
        <v>#N/A</v>
      </c>
    </row>
    <row r="2014" spans="15:61">
      <c r="O2014" s="57"/>
      <c r="P2014" s="57"/>
      <c r="BA2014" s="57"/>
      <c r="BF2014" s="6" t="e">
        <f t="shared" si="93"/>
        <v>#NUM!</v>
      </c>
      <c r="BG2014" t="e">
        <f t="shared" si="94"/>
        <v>#NUM!</v>
      </c>
      <c r="BH2014" t="e">
        <f t="shared" si="95"/>
        <v>#NUM!</v>
      </c>
      <c r="BI2014" t="e">
        <f>VLOOKUP(H2014,Sheet2!$A$1:$B$270,2,FALSE)</f>
        <v>#N/A</v>
      </c>
    </row>
    <row r="2015" spans="15:61">
      <c r="O2015" s="57"/>
      <c r="P2015" s="57"/>
      <c r="AO2015" s="57"/>
      <c r="AP2015" s="57"/>
      <c r="BA2015" s="57"/>
      <c r="BF2015" s="6" t="e">
        <f t="shared" si="93"/>
        <v>#NUM!</v>
      </c>
      <c r="BG2015" t="e">
        <f t="shared" si="94"/>
        <v>#NUM!</v>
      </c>
      <c r="BH2015" t="e">
        <f t="shared" si="95"/>
        <v>#NUM!</v>
      </c>
      <c r="BI2015" t="e">
        <f>VLOOKUP(H2015,Sheet2!$A$1:$B$270,2,FALSE)</f>
        <v>#N/A</v>
      </c>
    </row>
    <row r="2016" spans="15:61">
      <c r="O2016" s="57"/>
      <c r="P2016" s="57"/>
      <c r="AP2016" s="57"/>
      <c r="BA2016" s="57"/>
      <c r="BF2016" s="6" t="e">
        <f t="shared" si="93"/>
        <v>#NUM!</v>
      </c>
      <c r="BG2016" t="e">
        <f t="shared" si="94"/>
        <v>#NUM!</v>
      </c>
      <c r="BH2016" t="e">
        <f t="shared" si="95"/>
        <v>#NUM!</v>
      </c>
      <c r="BI2016" t="e">
        <f>VLOOKUP(H2016,Sheet2!$A$1:$B$270,2,FALSE)</f>
        <v>#N/A</v>
      </c>
    </row>
    <row r="2017" spans="15:61">
      <c r="O2017" s="57"/>
      <c r="P2017" s="57"/>
      <c r="AP2017" s="57"/>
      <c r="BA2017" s="57"/>
      <c r="BF2017" s="6" t="e">
        <f t="shared" si="93"/>
        <v>#NUM!</v>
      </c>
      <c r="BG2017" t="e">
        <f t="shared" si="94"/>
        <v>#NUM!</v>
      </c>
      <c r="BH2017" t="e">
        <f t="shared" si="95"/>
        <v>#NUM!</v>
      </c>
      <c r="BI2017" t="e">
        <f>VLOOKUP(H2017,Sheet2!$A$1:$B$270,2,FALSE)</f>
        <v>#N/A</v>
      </c>
    </row>
    <row r="2018" spans="15:61">
      <c r="O2018" s="57"/>
      <c r="P2018" s="57"/>
      <c r="AP2018" s="57"/>
      <c r="BA2018" s="57"/>
      <c r="BF2018" s="6" t="e">
        <f t="shared" si="93"/>
        <v>#NUM!</v>
      </c>
      <c r="BG2018" t="e">
        <f t="shared" si="94"/>
        <v>#NUM!</v>
      </c>
      <c r="BH2018" t="e">
        <f t="shared" si="95"/>
        <v>#NUM!</v>
      </c>
      <c r="BI2018" t="e">
        <f>VLOOKUP(H2018,Sheet2!$A$1:$B$270,2,FALSE)</f>
        <v>#N/A</v>
      </c>
    </row>
    <row r="2019" spans="15:61">
      <c r="O2019" s="57"/>
      <c r="P2019" s="57"/>
      <c r="BA2019" s="57"/>
      <c r="BF2019" s="6" t="e">
        <f t="shared" si="93"/>
        <v>#NUM!</v>
      </c>
      <c r="BG2019" t="e">
        <f t="shared" si="94"/>
        <v>#NUM!</v>
      </c>
      <c r="BH2019" t="e">
        <f t="shared" si="95"/>
        <v>#NUM!</v>
      </c>
      <c r="BI2019" t="e">
        <f>VLOOKUP(H2019,Sheet2!$A$1:$B$270,2,FALSE)</f>
        <v>#N/A</v>
      </c>
    </row>
    <row r="2020" spans="15:61">
      <c r="O2020" s="57"/>
      <c r="P2020" s="57"/>
      <c r="AO2020" s="57"/>
      <c r="AP2020" s="57"/>
      <c r="BA2020" s="57"/>
      <c r="BF2020" s="6" t="e">
        <f t="shared" si="93"/>
        <v>#NUM!</v>
      </c>
      <c r="BG2020" t="e">
        <f t="shared" si="94"/>
        <v>#NUM!</v>
      </c>
      <c r="BH2020" t="e">
        <f t="shared" si="95"/>
        <v>#NUM!</v>
      </c>
      <c r="BI2020" t="e">
        <f>VLOOKUP(H2020,Sheet2!$A$1:$B$270,2,FALSE)</f>
        <v>#N/A</v>
      </c>
    </row>
    <row r="2021" spans="15:61">
      <c r="O2021" s="57"/>
      <c r="P2021" s="57"/>
      <c r="AP2021" s="57"/>
      <c r="BA2021" s="57"/>
      <c r="BF2021" s="6" t="e">
        <f t="shared" si="93"/>
        <v>#NUM!</v>
      </c>
      <c r="BG2021" t="e">
        <f t="shared" si="94"/>
        <v>#NUM!</v>
      </c>
      <c r="BH2021" t="e">
        <f t="shared" si="95"/>
        <v>#NUM!</v>
      </c>
      <c r="BI2021" t="e">
        <f>VLOOKUP(H2021,Sheet2!$A$1:$B$270,2,FALSE)</f>
        <v>#N/A</v>
      </c>
    </row>
    <row r="2022" spans="15:61">
      <c r="O2022" s="57"/>
      <c r="P2022" s="57"/>
      <c r="AO2022" s="57"/>
      <c r="AP2022" s="57"/>
      <c r="BA2022" s="57"/>
      <c r="BF2022" s="6" t="e">
        <f t="shared" si="93"/>
        <v>#NUM!</v>
      </c>
      <c r="BG2022" t="e">
        <f t="shared" si="94"/>
        <v>#NUM!</v>
      </c>
      <c r="BH2022" t="e">
        <f t="shared" si="95"/>
        <v>#NUM!</v>
      </c>
      <c r="BI2022" t="e">
        <f>VLOOKUP(H2022,Sheet2!$A$1:$B$270,2,FALSE)</f>
        <v>#N/A</v>
      </c>
    </row>
    <row r="2023" spans="15:61">
      <c r="O2023" s="57"/>
      <c r="P2023" s="57"/>
      <c r="AP2023" s="57"/>
      <c r="BA2023" s="57"/>
      <c r="BF2023" s="6" t="e">
        <f t="shared" si="93"/>
        <v>#NUM!</v>
      </c>
      <c r="BG2023" t="e">
        <f t="shared" si="94"/>
        <v>#NUM!</v>
      </c>
      <c r="BH2023" t="e">
        <f t="shared" si="95"/>
        <v>#NUM!</v>
      </c>
      <c r="BI2023" t="e">
        <f>VLOOKUP(H2023,Sheet2!$A$1:$B$270,2,FALSE)</f>
        <v>#N/A</v>
      </c>
    </row>
    <row r="2024" spans="15:61">
      <c r="O2024" s="57"/>
      <c r="P2024" s="57"/>
      <c r="AP2024" s="57"/>
      <c r="BA2024" s="57"/>
      <c r="BF2024" s="6" t="e">
        <f t="shared" si="93"/>
        <v>#NUM!</v>
      </c>
      <c r="BG2024" t="e">
        <f t="shared" si="94"/>
        <v>#NUM!</v>
      </c>
      <c r="BH2024" t="e">
        <f t="shared" si="95"/>
        <v>#NUM!</v>
      </c>
      <c r="BI2024" t="e">
        <f>VLOOKUP(H2024,Sheet2!$A$1:$B$270,2,FALSE)</f>
        <v>#N/A</v>
      </c>
    </row>
    <row r="2025" spans="15:61">
      <c r="O2025" s="57"/>
      <c r="P2025" s="57"/>
      <c r="AP2025" s="57"/>
      <c r="BA2025" s="57"/>
      <c r="BF2025" s="6" t="e">
        <f t="shared" si="93"/>
        <v>#NUM!</v>
      </c>
      <c r="BG2025" t="e">
        <f t="shared" si="94"/>
        <v>#NUM!</v>
      </c>
      <c r="BH2025" t="e">
        <f t="shared" si="95"/>
        <v>#NUM!</v>
      </c>
      <c r="BI2025" t="e">
        <f>VLOOKUP(H2025,Sheet2!$A$1:$B$270,2,FALSE)</f>
        <v>#N/A</v>
      </c>
    </row>
    <row r="2026" spans="15:61">
      <c r="O2026" s="57"/>
      <c r="P2026" s="57"/>
      <c r="AP2026" s="57"/>
      <c r="BA2026" s="57"/>
      <c r="BF2026" s="6" t="e">
        <f t="shared" si="93"/>
        <v>#NUM!</v>
      </c>
      <c r="BG2026" t="e">
        <f t="shared" si="94"/>
        <v>#NUM!</v>
      </c>
      <c r="BH2026" t="e">
        <f t="shared" si="95"/>
        <v>#NUM!</v>
      </c>
      <c r="BI2026" t="e">
        <f>VLOOKUP(H2026,Sheet2!$A$1:$B$270,2,FALSE)</f>
        <v>#N/A</v>
      </c>
    </row>
    <row r="2027" spans="15:61">
      <c r="O2027" s="57"/>
      <c r="P2027" s="57"/>
      <c r="AP2027" s="57"/>
      <c r="BA2027" s="57"/>
      <c r="BF2027" s="6" t="e">
        <f t="shared" si="93"/>
        <v>#NUM!</v>
      </c>
      <c r="BG2027" t="e">
        <f t="shared" si="94"/>
        <v>#NUM!</v>
      </c>
      <c r="BH2027" t="e">
        <f t="shared" si="95"/>
        <v>#NUM!</v>
      </c>
      <c r="BI2027" t="e">
        <f>VLOOKUP(H2027,Sheet2!$A$1:$B$270,2,FALSE)</f>
        <v>#N/A</v>
      </c>
    </row>
    <row r="2028" spans="15:61">
      <c r="O2028" s="57"/>
      <c r="P2028" s="57"/>
      <c r="AP2028" s="57"/>
      <c r="BA2028" s="57"/>
      <c r="BF2028" s="6" t="e">
        <f t="shared" si="93"/>
        <v>#NUM!</v>
      </c>
      <c r="BG2028" t="e">
        <f t="shared" si="94"/>
        <v>#NUM!</v>
      </c>
      <c r="BH2028" t="e">
        <f t="shared" si="95"/>
        <v>#NUM!</v>
      </c>
      <c r="BI2028" t="e">
        <f>VLOOKUP(H2028,Sheet2!$A$1:$B$270,2,FALSE)</f>
        <v>#N/A</v>
      </c>
    </row>
    <row r="2029" spans="15:61">
      <c r="O2029" s="57"/>
      <c r="P2029" s="57"/>
      <c r="AP2029" s="57"/>
      <c r="BA2029" s="57"/>
      <c r="BF2029" s="6" t="e">
        <f t="shared" si="93"/>
        <v>#NUM!</v>
      </c>
      <c r="BG2029" t="e">
        <f t="shared" si="94"/>
        <v>#NUM!</v>
      </c>
      <c r="BH2029" t="e">
        <f t="shared" si="95"/>
        <v>#NUM!</v>
      </c>
      <c r="BI2029" t="e">
        <f>VLOOKUP(H2029,Sheet2!$A$1:$B$270,2,FALSE)</f>
        <v>#N/A</v>
      </c>
    </row>
    <row r="2030" spans="15:61">
      <c r="O2030" s="57"/>
      <c r="P2030" s="57"/>
      <c r="AO2030" s="57"/>
      <c r="AP2030" s="57"/>
      <c r="BA2030" s="57"/>
      <c r="BF2030" s="6" t="e">
        <f t="shared" si="93"/>
        <v>#NUM!</v>
      </c>
      <c r="BG2030" t="e">
        <f t="shared" si="94"/>
        <v>#NUM!</v>
      </c>
      <c r="BH2030" t="e">
        <f t="shared" si="95"/>
        <v>#NUM!</v>
      </c>
      <c r="BI2030" t="e">
        <f>VLOOKUP(H2030,Sheet2!$A$1:$B$270,2,FALSE)</f>
        <v>#N/A</v>
      </c>
    </row>
    <row r="2031" spans="15:61">
      <c r="O2031" s="57"/>
      <c r="P2031" s="57"/>
      <c r="AP2031" s="57"/>
      <c r="BA2031" s="57"/>
      <c r="BF2031" s="6" t="e">
        <f t="shared" si="93"/>
        <v>#NUM!</v>
      </c>
      <c r="BG2031" t="e">
        <f t="shared" si="94"/>
        <v>#NUM!</v>
      </c>
      <c r="BH2031" t="e">
        <f t="shared" si="95"/>
        <v>#NUM!</v>
      </c>
      <c r="BI2031" t="e">
        <f>VLOOKUP(H2031,Sheet2!$A$1:$B$270,2,FALSE)</f>
        <v>#N/A</v>
      </c>
    </row>
    <row r="2032" spans="15:61">
      <c r="O2032" s="57"/>
      <c r="P2032" s="57"/>
      <c r="AP2032" s="57"/>
      <c r="BA2032" s="57"/>
      <c r="BF2032" s="6" t="e">
        <f t="shared" si="93"/>
        <v>#NUM!</v>
      </c>
      <c r="BG2032" t="e">
        <f t="shared" si="94"/>
        <v>#NUM!</v>
      </c>
      <c r="BH2032" t="e">
        <f t="shared" si="95"/>
        <v>#NUM!</v>
      </c>
      <c r="BI2032" t="e">
        <f>VLOOKUP(H2032,Sheet2!$A$1:$B$270,2,FALSE)</f>
        <v>#N/A</v>
      </c>
    </row>
    <row r="2033" spans="15:61">
      <c r="O2033" s="57"/>
      <c r="P2033" s="57"/>
      <c r="BA2033" s="57"/>
      <c r="BF2033" s="6" t="e">
        <f t="shared" si="93"/>
        <v>#NUM!</v>
      </c>
      <c r="BG2033" t="e">
        <f t="shared" si="94"/>
        <v>#NUM!</v>
      </c>
      <c r="BH2033" t="e">
        <f t="shared" si="95"/>
        <v>#NUM!</v>
      </c>
      <c r="BI2033" t="e">
        <f>VLOOKUP(H2033,Sheet2!$A$1:$B$270,2,FALSE)</f>
        <v>#N/A</v>
      </c>
    </row>
    <row r="2034" spans="15:61">
      <c r="O2034" s="57"/>
      <c r="P2034" s="57"/>
      <c r="AP2034" s="57"/>
      <c r="BA2034" s="57"/>
      <c r="BF2034" s="6" t="e">
        <f t="shared" si="93"/>
        <v>#NUM!</v>
      </c>
      <c r="BG2034" t="e">
        <f t="shared" si="94"/>
        <v>#NUM!</v>
      </c>
      <c r="BH2034" t="e">
        <f t="shared" si="95"/>
        <v>#NUM!</v>
      </c>
      <c r="BI2034" t="e">
        <f>VLOOKUP(H2034,Sheet2!$A$1:$B$270,2,FALSE)</f>
        <v>#N/A</v>
      </c>
    </row>
    <row r="2035" spans="15:61">
      <c r="O2035" s="57"/>
      <c r="P2035" s="57"/>
      <c r="AO2035" s="57"/>
      <c r="AP2035" s="57"/>
      <c r="BA2035" s="57"/>
      <c r="BF2035" s="6" t="e">
        <f t="shared" si="93"/>
        <v>#NUM!</v>
      </c>
      <c r="BG2035" t="e">
        <f t="shared" si="94"/>
        <v>#NUM!</v>
      </c>
      <c r="BH2035" t="e">
        <f t="shared" si="95"/>
        <v>#NUM!</v>
      </c>
      <c r="BI2035" t="e">
        <f>VLOOKUP(H2035,Sheet2!$A$1:$B$270,2,FALSE)</f>
        <v>#N/A</v>
      </c>
    </row>
    <row r="2036" spans="15:61">
      <c r="O2036" s="57"/>
      <c r="P2036" s="57"/>
      <c r="AO2036" s="57"/>
      <c r="AP2036" s="57"/>
      <c r="BA2036" s="57"/>
      <c r="BF2036" s="6" t="e">
        <f t="shared" si="93"/>
        <v>#NUM!</v>
      </c>
      <c r="BG2036" t="e">
        <f t="shared" si="94"/>
        <v>#NUM!</v>
      </c>
      <c r="BH2036" t="e">
        <f t="shared" si="95"/>
        <v>#NUM!</v>
      </c>
      <c r="BI2036" t="e">
        <f>VLOOKUP(H2036,Sheet2!$A$1:$B$270,2,FALSE)</f>
        <v>#N/A</v>
      </c>
    </row>
    <row r="2037" spans="15:61">
      <c r="O2037" s="57"/>
      <c r="P2037" s="57"/>
      <c r="BA2037" s="57"/>
      <c r="BF2037" s="6" t="e">
        <f t="shared" si="93"/>
        <v>#NUM!</v>
      </c>
      <c r="BG2037" t="e">
        <f t="shared" si="94"/>
        <v>#NUM!</v>
      </c>
      <c r="BH2037" t="e">
        <f t="shared" si="95"/>
        <v>#NUM!</v>
      </c>
      <c r="BI2037" t="e">
        <f>VLOOKUP(H2037,Sheet2!$A$1:$B$270,2,FALSE)</f>
        <v>#N/A</v>
      </c>
    </row>
    <row r="2038" spans="15:61">
      <c r="O2038" s="57"/>
      <c r="P2038" s="57"/>
      <c r="AO2038" s="57"/>
      <c r="AP2038" s="57"/>
      <c r="BA2038" s="57"/>
      <c r="BF2038" s="6" t="e">
        <f t="shared" si="93"/>
        <v>#NUM!</v>
      </c>
      <c r="BG2038" t="e">
        <f t="shared" si="94"/>
        <v>#NUM!</v>
      </c>
      <c r="BH2038" t="e">
        <f t="shared" si="95"/>
        <v>#NUM!</v>
      </c>
      <c r="BI2038" t="e">
        <f>VLOOKUP(H2038,Sheet2!$A$1:$B$270,2,FALSE)</f>
        <v>#N/A</v>
      </c>
    </row>
    <row r="2039" spans="15:61">
      <c r="O2039" s="57"/>
      <c r="P2039" s="57"/>
      <c r="AO2039" s="57"/>
      <c r="AP2039" s="57"/>
      <c r="BA2039" s="57"/>
      <c r="BF2039" s="6" t="e">
        <f t="shared" si="93"/>
        <v>#NUM!</v>
      </c>
      <c r="BG2039" t="e">
        <f t="shared" si="94"/>
        <v>#NUM!</v>
      </c>
      <c r="BH2039" t="e">
        <f t="shared" si="95"/>
        <v>#NUM!</v>
      </c>
      <c r="BI2039" t="e">
        <f>VLOOKUP(H2039,Sheet2!$A$1:$B$270,2,FALSE)</f>
        <v>#N/A</v>
      </c>
    </row>
    <row r="2040" spans="15:61">
      <c r="O2040" s="57"/>
      <c r="P2040" s="57"/>
      <c r="AO2040" s="57"/>
      <c r="AP2040" s="57"/>
      <c r="BA2040" s="57"/>
      <c r="BF2040" s="6" t="e">
        <f t="shared" si="93"/>
        <v>#NUM!</v>
      </c>
      <c r="BG2040" t="e">
        <f t="shared" si="94"/>
        <v>#NUM!</v>
      </c>
      <c r="BH2040" t="e">
        <f t="shared" si="95"/>
        <v>#NUM!</v>
      </c>
      <c r="BI2040" t="e">
        <f>VLOOKUP(H2040,Sheet2!$A$1:$B$270,2,FALSE)</f>
        <v>#N/A</v>
      </c>
    </row>
    <row r="2041" spans="15:61">
      <c r="O2041" s="57"/>
      <c r="P2041" s="57"/>
      <c r="AP2041" s="57"/>
      <c r="BA2041" s="57"/>
      <c r="BF2041" s="6" t="e">
        <f t="shared" si="93"/>
        <v>#NUM!</v>
      </c>
      <c r="BG2041" t="e">
        <f t="shared" si="94"/>
        <v>#NUM!</v>
      </c>
      <c r="BH2041" t="e">
        <f t="shared" si="95"/>
        <v>#NUM!</v>
      </c>
      <c r="BI2041" t="e">
        <f>VLOOKUP(H2041,Sheet2!$A$1:$B$270,2,FALSE)</f>
        <v>#N/A</v>
      </c>
    </row>
    <row r="2042" spans="15:61">
      <c r="O2042" s="57"/>
      <c r="P2042" s="57"/>
      <c r="BA2042" s="57"/>
      <c r="BF2042" s="6" t="e">
        <f t="shared" si="93"/>
        <v>#NUM!</v>
      </c>
      <c r="BG2042" t="e">
        <f t="shared" si="94"/>
        <v>#NUM!</v>
      </c>
      <c r="BH2042" t="e">
        <f t="shared" si="95"/>
        <v>#NUM!</v>
      </c>
      <c r="BI2042" t="e">
        <f>VLOOKUP(H2042,Sheet2!$A$1:$B$270,2,FALSE)</f>
        <v>#N/A</v>
      </c>
    </row>
    <row r="2043" spans="15:61">
      <c r="O2043" s="57"/>
      <c r="P2043" s="57"/>
      <c r="AO2043" s="57"/>
      <c r="AP2043" s="57"/>
      <c r="BA2043" s="57"/>
      <c r="BF2043" s="6" t="e">
        <f t="shared" si="93"/>
        <v>#NUM!</v>
      </c>
      <c r="BG2043" t="e">
        <f t="shared" si="94"/>
        <v>#NUM!</v>
      </c>
      <c r="BH2043" t="e">
        <f t="shared" si="95"/>
        <v>#NUM!</v>
      </c>
      <c r="BI2043" t="e">
        <f>VLOOKUP(H2043,Sheet2!$A$1:$B$270,2,FALSE)</f>
        <v>#N/A</v>
      </c>
    </row>
    <row r="2044" spans="15:61">
      <c r="O2044" s="57"/>
      <c r="P2044" s="57"/>
      <c r="AP2044" s="57"/>
      <c r="BA2044" s="57"/>
      <c r="BF2044" s="6" t="e">
        <f t="shared" si="93"/>
        <v>#NUM!</v>
      </c>
      <c r="BG2044" t="e">
        <f t="shared" si="94"/>
        <v>#NUM!</v>
      </c>
      <c r="BH2044" t="e">
        <f t="shared" si="95"/>
        <v>#NUM!</v>
      </c>
      <c r="BI2044" t="e">
        <f>VLOOKUP(H2044,Sheet2!$A$1:$B$270,2,FALSE)</f>
        <v>#N/A</v>
      </c>
    </row>
    <row r="2045" spans="15:61">
      <c r="O2045" s="57"/>
      <c r="P2045" s="57"/>
      <c r="AO2045" s="57"/>
      <c r="AP2045" s="57"/>
      <c r="BA2045" s="57"/>
      <c r="BF2045" s="6" t="e">
        <f t="shared" si="93"/>
        <v>#NUM!</v>
      </c>
      <c r="BG2045" t="e">
        <f t="shared" si="94"/>
        <v>#NUM!</v>
      </c>
      <c r="BH2045" t="e">
        <f t="shared" si="95"/>
        <v>#NUM!</v>
      </c>
      <c r="BI2045" t="e">
        <f>VLOOKUP(H2045,Sheet2!$A$1:$B$270,2,FALSE)</f>
        <v>#N/A</v>
      </c>
    </row>
    <row r="2046" spans="15:61">
      <c r="O2046" s="57"/>
      <c r="P2046" s="57"/>
      <c r="AP2046" s="57"/>
      <c r="BA2046" s="57"/>
      <c r="BF2046" s="6" t="e">
        <f t="shared" si="93"/>
        <v>#NUM!</v>
      </c>
      <c r="BG2046" t="e">
        <f t="shared" si="94"/>
        <v>#NUM!</v>
      </c>
      <c r="BH2046" t="e">
        <f t="shared" si="95"/>
        <v>#NUM!</v>
      </c>
      <c r="BI2046" t="e">
        <f>VLOOKUP(H2046,Sheet2!$A$1:$B$270,2,FALSE)</f>
        <v>#N/A</v>
      </c>
    </row>
    <row r="2047" spans="15:61">
      <c r="O2047" s="57"/>
      <c r="P2047" s="57"/>
      <c r="AP2047" s="57"/>
      <c r="BA2047" s="57"/>
      <c r="BF2047" s="6" t="e">
        <f t="shared" si="93"/>
        <v>#NUM!</v>
      </c>
      <c r="BG2047" t="e">
        <f t="shared" si="94"/>
        <v>#NUM!</v>
      </c>
      <c r="BH2047" t="e">
        <f t="shared" si="95"/>
        <v>#NUM!</v>
      </c>
      <c r="BI2047" t="e">
        <f>VLOOKUP(H2047,Sheet2!$A$1:$B$270,2,FALSE)</f>
        <v>#N/A</v>
      </c>
    </row>
    <row r="2048" spans="15:61">
      <c r="O2048" s="57"/>
      <c r="P2048" s="57"/>
      <c r="BA2048" s="57"/>
      <c r="BF2048" s="6" t="e">
        <f t="shared" si="93"/>
        <v>#NUM!</v>
      </c>
      <c r="BG2048" t="e">
        <f t="shared" si="94"/>
        <v>#NUM!</v>
      </c>
      <c r="BH2048" t="e">
        <f t="shared" si="95"/>
        <v>#NUM!</v>
      </c>
      <c r="BI2048" t="e">
        <f>VLOOKUP(H2048,Sheet2!$A$1:$B$270,2,FALSE)</f>
        <v>#N/A</v>
      </c>
    </row>
    <row r="2049" spans="15:61">
      <c r="O2049" s="57"/>
      <c r="P2049" s="57"/>
      <c r="BA2049" s="57"/>
      <c r="BF2049" s="6" t="e">
        <f t="shared" si="93"/>
        <v>#NUM!</v>
      </c>
      <c r="BG2049" t="e">
        <f t="shared" si="94"/>
        <v>#NUM!</v>
      </c>
      <c r="BH2049" t="e">
        <f t="shared" si="95"/>
        <v>#NUM!</v>
      </c>
      <c r="BI2049" t="e">
        <f>VLOOKUP(H2049,Sheet2!$A$1:$B$270,2,FALSE)</f>
        <v>#N/A</v>
      </c>
    </row>
    <row r="2050" spans="15:61">
      <c r="O2050" s="57"/>
      <c r="P2050" s="57"/>
      <c r="AP2050" s="57"/>
      <c r="BA2050" s="57"/>
      <c r="BF2050" s="6" t="e">
        <f t="shared" si="93"/>
        <v>#NUM!</v>
      </c>
      <c r="BG2050" t="e">
        <f t="shared" si="94"/>
        <v>#NUM!</v>
      </c>
      <c r="BH2050" t="e">
        <f t="shared" si="95"/>
        <v>#NUM!</v>
      </c>
      <c r="BI2050" t="e">
        <f>VLOOKUP(H2050,Sheet2!$A$1:$B$270,2,FALSE)</f>
        <v>#N/A</v>
      </c>
    </row>
    <row r="2051" spans="15:61">
      <c r="O2051" s="57"/>
      <c r="P2051" s="57"/>
      <c r="AP2051" s="57"/>
      <c r="BA2051" s="57"/>
      <c r="BF2051" s="6" t="e">
        <f t="shared" ref="BF2051:BF2114" si="96">DATE(BC2051,BD2051,BE2051)</f>
        <v>#NUM!</v>
      </c>
      <c r="BG2051" t="e">
        <f t="shared" ref="BG2051:BG2114" si="97">BF2051-BA2051</f>
        <v>#NUM!</v>
      </c>
      <c r="BH2051" t="e">
        <f t="shared" ref="BH2051:BH2114" si="98">IF(BG2051=1,"COMPLY",IF(BG2051&lt;1,"COMPLY","NOT COMPLY"))</f>
        <v>#NUM!</v>
      </c>
      <c r="BI2051" t="e">
        <f>VLOOKUP(H2051,Sheet2!$A$1:$B$270,2,FALSE)</f>
        <v>#N/A</v>
      </c>
    </row>
    <row r="2052" spans="15:61">
      <c r="O2052" s="57"/>
      <c r="P2052" s="57"/>
      <c r="AP2052" s="57"/>
      <c r="BA2052" s="57"/>
      <c r="BF2052" s="6" t="e">
        <f t="shared" si="96"/>
        <v>#NUM!</v>
      </c>
      <c r="BG2052" t="e">
        <f t="shared" si="97"/>
        <v>#NUM!</v>
      </c>
      <c r="BH2052" t="e">
        <f t="shared" si="98"/>
        <v>#NUM!</v>
      </c>
      <c r="BI2052" t="e">
        <f>VLOOKUP(H2052,Sheet2!$A$1:$B$270,2,FALSE)</f>
        <v>#N/A</v>
      </c>
    </row>
    <row r="2053" spans="15:61">
      <c r="O2053" s="57"/>
      <c r="P2053" s="57"/>
      <c r="AP2053" s="57"/>
      <c r="BA2053" s="57"/>
      <c r="BF2053" s="6" t="e">
        <f t="shared" si="96"/>
        <v>#NUM!</v>
      </c>
      <c r="BG2053" t="e">
        <f t="shared" si="97"/>
        <v>#NUM!</v>
      </c>
      <c r="BH2053" t="e">
        <f t="shared" si="98"/>
        <v>#NUM!</v>
      </c>
      <c r="BI2053" t="e">
        <f>VLOOKUP(H2053,Sheet2!$A$1:$B$270,2,FALSE)</f>
        <v>#N/A</v>
      </c>
    </row>
    <row r="2054" spans="15:61">
      <c r="O2054" s="57"/>
      <c r="P2054" s="57"/>
      <c r="AP2054" s="57"/>
      <c r="BA2054" s="57"/>
      <c r="BF2054" s="6" t="e">
        <f t="shared" si="96"/>
        <v>#NUM!</v>
      </c>
      <c r="BG2054" t="e">
        <f t="shared" si="97"/>
        <v>#NUM!</v>
      </c>
      <c r="BH2054" t="e">
        <f t="shared" si="98"/>
        <v>#NUM!</v>
      </c>
      <c r="BI2054" t="e">
        <f>VLOOKUP(H2054,Sheet2!$A$1:$B$270,2,FALSE)</f>
        <v>#N/A</v>
      </c>
    </row>
    <row r="2055" spans="15:61">
      <c r="O2055" s="57"/>
      <c r="P2055" s="57"/>
      <c r="AO2055" s="57"/>
      <c r="BA2055" s="57"/>
      <c r="BF2055" s="6" t="e">
        <f t="shared" si="96"/>
        <v>#NUM!</v>
      </c>
      <c r="BG2055" t="e">
        <f t="shared" si="97"/>
        <v>#NUM!</v>
      </c>
      <c r="BH2055" t="e">
        <f t="shared" si="98"/>
        <v>#NUM!</v>
      </c>
      <c r="BI2055" t="e">
        <f>VLOOKUP(H2055,Sheet2!$A$1:$B$270,2,FALSE)</f>
        <v>#N/A</v>
      </c>
    </row>
    <row r="2056" spans="15:61">
      <c r="O2056" s="57"/>
      <c r="P2056" s="57"/>
      <c r="AO2056" s="57"/>
      <c r="AP2056" s="57"/>
      <c r="BA2056" s="57"/>
      <c r="BF2056" s="6" t="e">
        <f t="shared" si="96"/>
        <v>#NUM!</v>
      </c>
      <c r="BG2056" t="e">
        <f t="shared" si="97"/>
        <v>#NUM!</v>
      </c>
      <c r="BH2056" t="e">
        <f t="shared" si="98"/>
        <v>#NUM!</v>
      </c>
      <c r="BI2056" t="e">
        <f>VLOOKUP(H2056,Sheet2!$A$1:$B$270,2,FALSE)</f>
        <v>#N/A</v>
      </c>
    </row>
    <row r="2057" spans="15:61">
      <c r="O2057" s="57"/>
      <c r="P2057" s="57"/>
      <c r="AP2057" s="57"/>
      <c r="BA2057" s="57"/>
      <c r="BF2057" s="6" t="e">
        <f t="shared" si="96"/>
        <v>#NUM!</v>
      </c>
      <c r="BG2057" t="e">
        <f t="shared" si="97"/>
        <v>#NUM!</v>
      </c>
      <c r="BH2057" t="e">
        <f t="shared" si="98"/>
        <v>#NUM!</v>
      </c>
      <c r="BI2057" t="e">
        <f>VLOOKUP(H2057,Sheet2!$A$1:$B$270,2,FALSE)</f>
        <v>#N/A</v>
      </c>
    </row>
    <row r="2058" spans="15:61">
      <c r="O2058" s="57"/>
      <c r="P2058" s="57"/>
      <c r="AO2058" s="57"/>
      <c r="AP2058" s="57"/>
      <c r="BA2058" s="57"/>
      <c r="BF2058" s="6" t="e">
        <f t="shared" si="96"/>
        <v>#NUM!</v>
      </c>
      <c r="BG2058" t="e">
        <f t="shared" si="97"/>
        <v>#NUM!</v>
      </c>
      <c r="BH2058" t="e">
        <f t="shared" si="98"/>
        <v>#NUM!</v>
      </c>
      <c r="BI2058" t="e">
        <f>VLOOKUP(H2058,Sheet2!$A$1:$B$270,2,FALSE)</f>
        <v>#N/A</v>
      </c>
    </row>
    <row r="2059" spans="15:61">
      <c r="O2059" s="57"/>
      <c r="P2059" s="57"/>
      <c r="AP2059" s="57"/>
      <c r="BA2059" s="57"/>
      <c r="BF2059" s="6" t="e">
        <f t="shared" si="96"/>
        <v>#NUM!</v>
      </c>
      <c r="BG2059" t="e">
        <f t="shared" si="97"/>
        <v>#NUM!</v>
      </c>
      <c r="BH2059" t="e">
        <f t="shared" si="98"/>
        <v>#NUM!</v>
      </c>
      <c r="BI2059" t="e">
        <f>VLOOKUP(H2059,Sheet2!$A$1:$B$270,2,FALSE)</f>
        <v>#N/A</v>
      </c>
    </row>
    <row r="2060" spans="15:61">
      <c r="O2060" s="57"/>
      <c r="P2060" s="57"/>
      <c r="AP2060" s="57"/>
      <c r="BA2060" s="57"/>
      <c r="BF2060" s="6" t="e">
        <f t="shared" si="96"/>
        <v>#NUM!</v>
      </c>
      <c r="BG2060" t="e">
        <f t="shared" si="97"/>
        <v>#NUM!</v>
      </c>
      <c r="BH2060" t="e">
        <f t="shared" si="98"/>
        <v>#NUM!</v>
      </c>
      <c r="BI2060" t="e">
        <f>VLOOKUP(H2060,Sheet2!$A$1:$B$270,2,FALSE)</f>
        <v>#N/A</v>
      </c>
    </row>
    <row r="2061" spans="15:61">
      <c r="O2061" s="57"/>
      <c r="P2061" s="57"/>
      <c r="AP2061" s="57"/>
      <c r="BA2061" s="57"/>
      <c r="BF2061" s="6" t="e">
        <f t="shared" si="96"/>
        <v>#NUM!</v>
      </c>
      <c r="BG2061" t="e">
        <f t="shared" si="97"/>
        <v>#NUM!</v>
      </c>
      <c r="BH2061" t="e">
        <f t="shared" si="98"/>
        <v>#NUM!</v>
      </c>
      <c r="BI2061" t="e">
        <f>VLOOKUP(H2061,Sheet2!$A$1:$B$270,2,FALSE)</f>
        <v>#N/A</v>
      </c>
    </row>
    <row r="2062" spans="15:61">
      <c r="O2062" s="57"/>
      <c r="P2062" s="57"/>
      <c r="AP2062" s="57"/>
      <c r="BA2062" s="57"/>
      <c r="BF2062" s="6" t="e">
        <f t="shared" si="96"/>
        <v>#NUM!</v>
      </c>
      <c r="BG2062" t="e">
        <f t="shared" si="97"/>
        <v>#NUM!</v>
      </c>
      <c r="BH2062" t="e">
        <f t="shared" si="98"/>
        <v>#NUM!</v>
      </c>
      <c r="BI2062" t="e">
        <f>VLOOKUP(H2062,Sheet2!$A$1:$B$270,2,FALSE)</f>
        <v>#N/A</v>
      </c>
    </row>
    <row r="2063" spans="15:61">
      <c r="O2063" s="57"/>
      <c r="P2063" s="57"/>
      <c r="AP2063" s="57"/>
      <c r="BA2063" s="57"/>
      <c r="BF2063" s="6" t="e">
        <f t="shared" si="96"/>
        <v>#NUM!</v>
      </c>
      <c r="BG2063" t="e">
        <f t="shared" si="97"/>
        <v>#NUM!</v>
      </c>
      <c r="BH2063" t="e">
        <f t="shared" si="98"/>
        <v>#NUM!</v>
      </c>
      <c r="BI2063" t="e">
        <f>VLOOKUP(H2063,Sheet2!$A$1:$B$270,2,FALSE)</f>
        <v>#N/A</v>
      </c>
    </row>
    <row r="2064" spans="15:61">
      <c r="O2064" s="57"/>
      <c r="P2064" s="57"/>
      <c r="AP2064" s="57"/>
      <c r="BA2064" s="57"/>
      <c r="BF2064" s="6" t="e">
        <f t="shared" si="96"/>
        <v>#NUM!</v>
      </c>
      <c r="BG2064" t="e">
        <f t="shared" si="97"/>
        <v>#NUM!</v>
      </c>
      <c r="BH2064" t="e">
        <f t="shared" si="98"/>
        <v>#NUM!</v>
      </c>
      <c r="BI2064" t="e">
        <f>VLOOKUP(H2064,Sheet2!$A$1:$B$270,2,FALSE)</f>
        <v>#N/A</v>
      </c>
    </row>
    <row r="2065" spans="15:61">
      <c r="O2065" s="57"/>
      <c r="P2065" s="57"/>
      <c r="AO2065" s="57"/>
      <c r="BA2065" s="57"/>
      <c r="BF2065" s="6" t="e">
        <f t="shared" si="96"/>
        <v>#NUM!</v>
      </c>
      <c r="BG2065" t="e">
        <f t="shared" si="97"/>
        <v>#NUM!</v>
      </c>
      <c r="BH2065" t="e">
        <f t="shared" si="98"/>
        <v>#NUM!</v>
      </c>
      <c r="BI2065" t="e">
        <f>VLOOKUP(H2065,Sheet2!$A$1:$B$270,2,FALSE)</f>
        <v>#N/A</v>
      </c>
    </row>
    <row r="2066" spans="15:61">
      <c r="O2066" s="57"/>
      <c r="P2066" s="57"/>
      <c r="AP2066" s="57"/>
      <c r="BA2066" s="57"/>
      <c r="BF2066" s="6" t="e">
        <f t="shared" si="96"/>
        <v>#NUM!</v>
      </c>
      <c r="BG2066" t="e">
        <f t="shared" si="97"/>
        <v>#NUM!</v>
      </c>
      <c r="BH2066" t="e">
        <f t="shared" si="98"/>
        <v>#NUM!</v>
      </c>
      <c r="BI2066" t="e">
        <f>VLOOKUP(H2066,Sheet2!$A$1:$B$270,2,FALSE)</f>
        <v>#N/A</v>
      </c>
    </row>
    <row r="2067" spans="15:61">
      <c r="O2067" s="57"/>
      <c r="P2067" s="57"/>
      <c r="AO2067" s="57"/>
      <c r="BA2067" s="57"/>
      <c r="BF2067" s="6" t="e">
        <f t="shared" si="96"/>
        <v>#NUM!</v>
      </c>
      <c r="BG2067" t="e">
        <f t="shared" si="97"/>
        <v>#NUM!</v>
      </c>
      <c r="BH2067" t="e">
        <f t="shared" si="98"/>
        <v>#NUM!</v>
      </c>
      <c r="BI2067" t="e">
        <f>VLOOKUP(H2067,Sheet2!$A$1:$B$270,2,FALSE)</f>
        <v>#N/A</v>
      </c>
    </row>
    <row r="2068" spans="15:61">
      <c r="O2068" s="57"/>
      <c r="P2068" s="57"/>
      <c r="AP2068" s="57"/>
      <c r="BA2068" s="57"/>
      <c r="BF2068" s="6" t="e">
        <f t="shared" si="96"/>
        <v>#NUM!</v>
      </c>
      <c r="BG2068" t="e">
        <f t="shared" si="97"/>
        <v>#NUM!</v>
      </c>
      <c r="BH2068" t="e">
        <f t="shared" si="98"/>
        <v>#NUM!</v>
      </c>
      <c r="BI2068" t="e">
        <f>VLOOKUP(H2068,Sheet2!$A$1:$B$270,2,FALSE)</f>
        <v>#N/A</v>
      </c>
    </row>
    <row r="2069" spans="15:61">
      <c r="O2069" s="57"/>
      <c r="P2069" s="57"/>
      <c r="AP2069" s="57"/>
      <c r="BA2069" s="57"/>
      <c r="BF2069" s="6" t="e">
        <f t="shared" si="96"/>
        <v>#NUM!</v>
      </c>
      <c r="BG2069" t="e">
        <f t="shared" si="97"/>
        <v>#NUM!</v>
      </c>
      <c r="BH2069" t="e">
        <f t="shared" si="98"/>
        <v>#NUM!</v>
      </c>
      <c r="BI2069" t="e">
        <f>VLOOKUP(H2069,Sheet2!$A$1:$B$270,2,FALSE)</f>
        <v>#N/A</v>
      </c>
    </row>
    <row r="2070" spans="15:61">
      <c r="O2070" s="57"/>
      <c r="P2070" s="57"/>
      <c r="AP2070" s="57"/>
      <c r="BA2070" s="57"/>
      <c r="BF2070" s="6" t="e">
        <f t="shared" si="96"/>
        <v>#NUM!</v>
      </c>
      <c r="BG2070" t="e">
        <f t="shared" si="97"/>
        <v>#NUM!</v>
      </c>
      <c r="BH2070" t="e">
        <f t="shared" si="98"/>
        <v>#NUM!</v>
      </c>
      <c r="BI2070" t="e">
        <f>VLOOKUP(H2070,Sheet2!$A$1:$B$270,2,FALSE)</f>
        <v>#N/A</v>
      </c>
    </row>
    <row r="2071" spans="15:61">
      <c r="O2071" s="57"/>
      <c r="P2071" s="57"/>
      <c r="AP2071" s="57"/>
      <c r="BA2071" s="57"/>
      <c r="BF2071" s="6" t="e">
        <f t="shared" si="96"/>
        <v>#NUM!</v>
      </c>
      <c r="BG2071" t="e">
        <f t="shared" si="97"/>
        <v>#NUM!</v>
      </c>
      <c r="BH2071" t="e">
        <f t="shared" si="98"/>
        <v>#NUM!</v>
      </c>
      <c r="BI2071" t="e">
        <f>VLOOKUP(H2071,Sheet2!$A$1:$B$270,2,FALSE)</f>
        <v>#N/A</v>
      </c>
    </row>
    <row r="2072" spans="15:61">
      <c r="O2072" s="57"/>
      <c r="P2072" s="57"/>
      <c r="AP2072" s="57"/>
      <c r="BA2072" s="57"/>
      <c r="BF2072" s="6" t="e">
        <f t="shared" si="96"/>
        <v>#NUM!</v>
      </c>
      <c r="BG2072" t="e">
        <f t="shared" si="97"/>
        <v>#NUM!</v>
      </c>
      <c r="BH2072" t="e">
        <f t="shared" si="98"/>
        <v>#NUM!</v>
      </c>
      <c r="BI2072" t="e">
        <f>VLOOKUP(H2072,Sheet2!$A$1:$B$270,2,FALSE)</f>
        <v>#N/A</v>
      </c>
    </row>
    <row r="2073" spans="15:61">
      <c r="O2073" s="57"/>
      <c r="P2073" s="57"/>
      <c r="AP2073" s="57"/>
      <c r="BA2073" s="57"/>
      <c r="BF2073" s="6" t="e">
        <f t="shared" si="96"/>
        <v>#NUM!</v>
      </c>
      <c r="BG2073" t="e">
        <f t="shared" si="97"/>
        <v>#NUM!</v>
      </c>
      <c r="BH2073" t="e">
        <f t="shared" si="98"/>
        <v>#NUM!</v>
      </c>
      <c r="BI2073" t="e">
        <f>VLOOKUP(H2073,Sheet2!$A$1:$B$270,2,FALSE)</f>
        <v>#N/A</v>
      </c>
    </row>
    <row r="2074" spans="15:61">
      <c r="O2074" s="57"/>
      <c r="P2074" s="57"/>
      <c r="AO2074" s="57"/>
      <c r="AP2074" s="57"/>
      <c r="BA2074" s="57"/>
      <c r="BF2074" s="6" t="e">
        <f t="shared" si="96"/>
        <v>#NUM!</v>
      </c>
      <c r="BG2074" t="e">
        <f t="shared" si="97"/>
        <v>#NUM!</v>
      </c>
      <c r="BH2074" t="e">
        <f t="shared" si="98"/>
        <v>#NUM!</v>
      </c>
      <c r="BI2074" t="e">
        <f>VLOOKUP(H2074,Sheet2!$A$1:$B$270,2,FALSE)</f>
        <v>#N/A</v>
      </c>
    </row>
    <row r="2075" spans="15:61">
      <c r="O2075" s="57"/>
      <c r="P2075" s="57"/>
      <c r="AP2075" s="57"/>
      <c r="BA2075" s="57"/>
      <c r="BF2075" s="6" t="e">
        <f t="shared" si="96"/>
        <v>#NUM!</v>
      </c>
      <c r="BG2075" t="e">
        <f t="shared" si="97"/>
        <v>#NUM!</v>
      </c>
      <c r="BH2075" t="e">
        <f t="shared" si="98"/>
        <v>#NUM!</v>
      </c>
      <c r="BI2075" t="e">
        <f>VLOOKUP(H2075,Sheet2!$A$1:$B$270,2,FALSE)</f>
        <v>#N/A</v>
      </c>
    </row>
    <row r="2076" spans="15:61">
      <c r="O2076" s="57"/>
      <c r="P2076" s="57"/>
      <c r="BA2076" s="57"/>
      <c r="BF2076" s="6" t="e">
        <f t="shared" si="96"/>
        <v>#NUM!</v>
      </c>
      <c r="BG2076" t="e">
        <f t="shared" si="97"/>
        <v>#NUM!</v>
      </c>
      <c r="BH2076" t="e">
        <f t="shared" si="98"/>
        <v>#NUM!</v>
      </c>
      <c r="BI2076" t="e">
        <f>VLOOKUP(H2076,Sheet2!$A$1:$B$270,2,FALSE)</f>
        <v>#N/A</v>
      </c>
    </row>
    <row r="2077" spans="15:61">
      <c r="O2077" s="57"/>
      <c r="P2077" s="57"/>
      <c r="AP2077" s="57"/>
      <c r="BA2077" s="57"/>
      <c r="BF2077" s="6" t="e">
        <f t="shared" si="96"/>
        <v>#NUM!</v>
      </c>
      <c r="BG2077" t="e">
        <f t="shared" si="97"/>
        <v>#NUM!</v>
      </c>
      <c r="BH2077" t="e">
        <f t="shared" si="98"/>
        <v>#NUM!</v>
      </c>
      <c r="BI2077" t="e">
        <f>VLOOKUP(H2077,Sheet2!$A$1:$B$270,2,FALSE)</f>
        <v>#N/A</v>
      </c>
    </row>
    <row r="2078" spans="15:61">
      <c r="O2078" s="57"/>
      <c r="P2078" s="57"/>
      <c r="AO2078" s="57"/>
      <c r="AP2078" s="57"/>
      <c r="BA2078" s="57"/>
      <c r="BF2078" s="6" t="e">
        <f t="shared" si="96"/>
        <v>#NUM!</v>
      </c>
      <c r="BG2078" t="e">
        <f t="shared" si="97"/>
        <v>#NUM!</v>
      </c>
      <c r="BH2078" t="e">
        <f t="shared" si="98"/>
        <v>#NUM!</v>
      </c>
      <c r="BI2078" t="e">
        <f>VLOOKUP(H2078,Sheet2!$A$1:$B$270,2,FALSE)</f>
        <v>#N/A</v>
      </c>
    </row>
    <row r="2079" spans="15:61">
      <c r="O2079" s="57"/>
      <c r="P2079" s="57"/>
      <c r="AP2079" s="57"/>
      <c r="BA2079" s="57"/>
      <c r="BF2079" s="6" t="e">
        <f t="shared" si="96"/>
        <v>#NUM!</v>
      </c>
      <c r="BG2079" t="e">
        <f t="shared" si="97"/>
        <v>#NUM!</v>
      </c>
      <c r="BH2079" t="e">
        <f t="shared" si="98"/>
        <v>#NUM!</v>
      </c>
      <c r="BI2079" t="e">
        <f>VLOOKUP(H2079,Sheet2!$A$1:$B$270,2,FALSE)</f>
        <v>#N/A</v>
      </c>
    </row>
    <row r="2080" spans="15:61">
      <c r="O2080" s="57"/>
      <c r="P2080" s="57"/>
      <c r="AP2080" s="57"/>
      <c r="BA2080" s="57"/>
      <c r="BF2080" s="6" t="e">
        <f t="shared" si="96"/>
        <v>#NUM!</v>
      </c>
      <c r="BG2080" t="e">
        <f t="shared" si="97"/>
        <v>#NUM!</v>
      </c>
      <c r="BH2080" t="e">
        <f t="shared" si="98"/>
        <v>#NUM!</v>
      </c>
      <c r="BI2080" t="e">
        <f>VLOOKUP(H2080,Sheet2!$A$1:$B$270,2,FALSE)</f>
        <v>#N/A</v>
      </c>
    </row>
    <row r="2081" spans="15:61">
      <c r="O2081" s="57"/>
      <c r="P2081" s="57"/>
      <c r="AP2081" s="57"/>
      <c r="BA2081" s="57"/>
      <c r="BF2081" s="6" t="e">
        <f t="shared" si="96"/>
        <v>#NUM!</v>
      </c>
      <c r="BG2081" t="e">
        <f t="shared" si="97"/>
        <v>#NUM!</v>
      </c>
      <c r="BH2081" t="e">
        <f t="shared" si="98"/>
        <v>#NUM!</v>
      </c>
      <c r="BI2081" t="e">
        <f>VLOOKUP(H2081,Sheet2!$A$1:$B$270,2,FALSE)</f>
        <v>#N/A</v>
      </c>
    </row>
    <row r="2082" spans="15:61">
      <c r="O2082" s="57"/>
      <c r="P2082" s="57"/>
      <c r="AP2082" s="57"/>
      <c r="BA2082" s="57"/>
      <c r="BF2082" s="6" t="e">
        <f t="shared" si="96"/>
        <v>#NUM!</v>
      </c>
      <c r="BG2082" t="e">
        <f t="shared" si="97"/>
        <v>#NUM!</v>
      </c>
      <c r="BH2082" t="e">
        <f t="shared" si="98"/>
        <v>#NUM!</v>
      </c>
      <c r="BI2082" t="e">
        <f>VLOOKUP(H2082,Sheet2!$A$1:$B$270,2,FALSE)</f>
        <v>#N/A</v>
      </c>
    </row>
    <row r="2083" spans="15:61">
      <c r="O2083" s="57"/>
      <c r="P2083" s="57"/>
      <c r="BA2083" s="57"/>
      <c r="BF2083" s="6" t="e">
        <f t="shared" si="96"/>
        <v>#NUM!</v>
      </c>
      <c r="BG2083" t="e">
        <f t="shared" si="97"/>
        <v>#NUM!</v>
      </c>
      <c r="BH2083" t="e">
        <f t="shared" si="98"/>
        <v>#NUM!</v>
      </c>
      <c r="BI2083" t="e">
        <f>VLOOKUP(H2083,Sheet2!$A$1:$B$270,2,FALSE)</f>
        <v>#N/A</v>
      </c>
    </row>
    <row r="2084" spans="15:61">
      <c r="O2084" s="57"/>
      <c r="P2084" s="57"/>
      <c r="AP2084" s="57"/>
      <c r="BA2084" s="57"/>
      <c r="BF2084" s="6" t="e">
        <f t="shared" si="96"/>
        <v>#NUM!</v>
      </c>
      <c r="BG2084" t="e">
        <f t="shared" si="97"/>
        <v>#NUM!</v>
      </c>
      <c r="BH2084" t="e">
        <f t="shared" si="98"/>
        <v>#NUM!</v>
      </c>
      <c r="BI2084" t="e">
        <f>VLOOKUP(H2084,Sheet2!$A$1:$B$270,2,FALSE)</f>
        <v>#N/A</v>
      </c>
    </row>
    <row r="2085" spans="15:61">
      <c r="O2085" s="57"/>
      <c r="P2085" s="57"/>
      <c r="AO2085" s="57"/>
      <c r="BA2085" s="57"/>
      <c r="BF2085" s="6" t="e">
        <f t="shared" si="96"/>
        <v>#NUM!</v>
      </c>
      <c r="BG2085" t="e">
        <f t="shared" si="97"/>
        <v>#NUM!</v>
      </c>
      <c r="BH2085" t="e">
        <f t="shared" si="98"/>
        <v>#NUM!</v>
      </c>
      <c r="BI2085" t="e">
        <f>VLOOKUP(H2085,Sheet2!$A$1:$B$270,2,FALSE)</f>
        <v>#N/A</v>
      </c>
    </row>
    <row r="2086" spans="15:61">
      <c r="O2086" s="57"/>
      <c r="P2086" s="57"/>
      <c r="AP2086" s="57"/>
      <c r="BA2086" s="57"/>
      <c r="BF2086" s="6" t="e">
        <f t="shared" si="96"/>
        <v>#NUM!</v>
      </c>
      <c r="BG2086" t="e">
        <f t="shared" si="97"/>
        <v>#NUM!</v>
      </c>
      <c r="BH2086" t="e">
        <f t="shared" si="98"/>
        <v>#NUM!</v>
      </c>
      <c r="BI2086" t="e">
        <f>VLOOKUP(H2086,Sheet2!$A$1:$B$270,2,FALSE)</f>
        <v>#N/A</v>
      </c>
    </row>
    <row r="2087" spans="15:61">
      <c r="O2087" s="57"/>
      <c r="P2087" s="57"/>
      <c r="BA2087" s="57"/>
      <c r="BF2087" s="6" t="e">
        <f t="shared" si="96"/>
        <v>#NUM!</v>
      </c>
      <c r="BG2087" t="e">
        <f t="shared" si="97"/>
        <v>#NUM!</v>
      </c>
      <c r="BH2087" t="e">
        <f t="shared" si="98"/>
        <v>#NUM!</v>
      </c>
      <c r="BI2087" t="e">
        <f>VLOOKUP(H2087,Sheet2!$A$1:$B$270,2,FALSE)</f>
        <v>#N/A</v>
      </c>
    </row>
    <row r="2088" spans="15:61">
      <c r="O2088" s="57"/>
      <c r="P2088" s="57"/>
      <c r="BA2088" s="57"/>
      <c r="BF2088" s="6" t="e">
        <f t="shared" si="96"/>
        <v>#NUM!</v>
      </c>
      <c r="BG2088" t="e">
        <f t="shared" si="97"/>
        <v>#NUM!</v>
      </c>
      <c r="BH2088" t="e">
        <f t="shared" si="98"/>
        <v>#NUM!</v>
      </c>
      <c r="BI2088" t="e">
        <f>VLOOKUP(H2088,Sheet2!$A$1:$B$270,2,FALSE)</f>
        <v>#N/A</v>
      </c>
    </row>
    <row r="2089" spans="15:61">
      <c r="O2089" s="57"/>
      <c r="P2089" s="57"/>
      <c r="AP2089" s="57"/>
      <c r="BA2089" s="57"/>
      <c r="BF2089" s="6" t="e">
        <f t="shared" si="96"/>
        <v>#NUM!</v>
      </c>
      <c r="BG2089" t="e">
        <f t="shared" si="97"/>
        <v>#NUM!</v>
      </c>
      <c r="BH2089" t="e">
        <f t="shared" si="98"/>
        <v>#NUM!</v>
      </c>
      <c r="BI2089" t="e">
        <f>VLOOKUP(H2089,Sheet2!$A$1:$B$270,2,FALSE)</f>
        <v>#N/A</v>
      </c>
    </row>
    <row r="2090" spans="15:61">
      <c r="O2090" s="57"/>
      <c r="P2090" s="57"/>
      <c r="AP2090" s="57"/>
      <c r="BA2090" s="57"/>
      <c r="BF2090" s="6" t="e">
        <f t="shared" si="96"/>
        <v>#NUM!</v>
      </c>
      <c r="BG2090" t="e">
        <f t="shared" si="97"/>
        <v>#NUM!</v>
      </c>
      <c r="BH2090" t="e">
        <f t="shared" si="98"/>
        <v>#NUM!</v>
      </c>
      <c r="BI2090" t="e">
        <f>VLOOKUP(H2090,Sheet2!$A$1:$B$270,2,FALSE)</f>
        <v>#N/A</v>
      </c>
    </row>
    <row r="2091" spans="15:61">
      <c r="O2091" s="57"/>
      <c r="P2091" s="57"/>
      <c r="AP2091" s="57"/>
      <c r="BA2091" s="57"/>
      <c r="BF2091" s="6" t="e">
        <f t="shared" si="96"/>
        <v>#NUM!</v>
      </c>
      <c r="BG2091" t="e">
        <f t="shared" si="97"/>
        <v>#NUM!</v>
      </c>
      <c r="BH2091" t="e">
        <f t="shared" si="98"/>
        <v>#NUM!</v>
      </c>
      <c r="BI2091" t="e">
        <f>VLOOKUP(H2091,Sheet2!$A$1:$B$270,2,FALSE)</f>
        <v>#N/A</v>
      </c>
    </row>
    <row r="2092" spans="15:61">
      <c r="O2092" s="57"/>
      <c r="P2092" s="57"/>
      <c r="AP2092" s="57"/>
      <c r="BA2092" s="57"/>
      <c r="BF2092" s="6" t="e">
        <f t="shared" si="96"/>
        <v>#NUM!</v>
      </c>
      <c r="BG2092" t="e">
        <f t="shared" si="97"/>
        <v>#NUM!</v>
      </c>
      <c r="BH2092" t="e">
        <f t="shared" si="98"/>
        <v>#NUM!</v>
      </c>
      <c r="BI2092" t="e">
        <f>VLOOKUP(H2092,Sheet2!$A$1:$B$270,2,FALSE)</f>
        <v>#N/A</v>
      </c>
    </row>
    <row r="2093" spans="15:61">
      <c r="O2093" s="57"/>
      <c r="P2093" s="57"/>
      <c r="AP2093" s="57"/>
      <c r="BA2093" s="57"/>
      <c r="BF2093" s="6" t="e">
        <f t="shared" si="96"/>
        <v>#NUM!</v>
      </c>
      <c r="BG2093" t="e">
        <f t="shared" si="97"/>
        <v>#NUM!</v>
      </c>
      <c r="BH2093" t="e">
        <f t="shared" si="98"/>
        <v>#NUM!</v>
      </c>
      <c r="BI2093" t="e">
        <f>VLOOKUP(H2093,Sheet2!$A$1:$B$270,2,FALSE)</f>
        <v>#N/A</v>
      </c>
    </row>
    <row r="2094" spans="15:61">
      <c r="O2094" s="57"/>
      <c r="P2094" s="57"/>
      <c r="AP2094" s="57"/>
      <c r="BA2094" s="57"/>
      <c r="BF2094" s="6" t="e">
        <f t="shared" si="96"/>
        <v>#NUM!</v>
      </c>
      <c r="BG2094" t="e">
        <f t="shared" si="97"/>
        <v>#NUM!</v>
      </c>
      <c r="BH2094" t="e">
        <f t="shared" si="98"/>
        <v>#NUM!</v>
      </c>
      <c r="BI2094" t="e">
        <f>VLOOKUP(H2094,Sheet2!$A$1:$B$270,2,FALSE)</f>
        <v>#N/A</v>
      </c>
    </row>
    <row r="2095" spans="15:61">
      <c r="O2095" s="57"/>
      <c r="P2095" s="57"/>
      <c r="AP2095" s="57"/>
      <c r="BA2095" s="57"/>
      <c r="BF2095" s="6" t="e">
        <f t="shared" si="96"/>
        <v>#NUM!</v>
      </c>
      <c r="BG2095" t="e">
        <f t="shared" si="97"/>
        <v>#NUM!</v>
      </c>
      <c r="BH2095" t="e">
        <f t="shared" si="98"/>
        <v>#NUM!</v>
      </c>
      <c r="BI2095" t="e">
        <f>VLOOKUP(H2095,Sheet2!$A$1:$B$270,2,FALSE)</f>
        <v>#N/A</v>
      </c>
    </row>
    <row r="2096" spans="15:61">
      <c r="O2096" s="57"/>
      <c r="P2096" s="57"/>
      <c r="AP2096" s="57"/>
      <c r="BA2096" s="57"/>
      <c r="BF2096" s="6" t="e">
        <f t="shared" si="96"/>
        <v>#NUM!</v>
      </c>
      <c r="BG2096" t="e">
        <f t="shared" si="97"/>
        <v>#NUM!</v>
      </c>
      <c r="BH2096" t="e">
        <f t="shared" si="98"/>
        <v>#NUM!</v>
      </c>
      <c r="BI2096" t="e">
        <f>VLOOKUP(H2096,Sheet2!$A$1:$B$270,2,FALSE)</f>
        <v>#N/A</v>
      </c>
    </row>
    <row r="2097" spans="15:61">
      <c r="O2097" s="57"/>
      <c r="P2097" s="57"/>
      <c r="AP2097" s="57"/>
      <c r="BA2097" s="57"/>
      <c r="BF2097" s="6" t="e">
        <f t="shared" si="96"/>
        <v>#NUM!</v>
      </c>
      <c r="BG2097" t="e">
        <f t="shared" si="97"/>
        <v>#NUM!</v>
      </c>
      <c r="BH2097" t="e">
        <f t="shared" si="98"/>
        <v>#NUM!</v>
      </c>
      <c r="BI2097" t="e">
        <f>VLOOKUP(H2097,Sheet2!$A$1:$B$270,2,FALSE)</f>
        <v>#N/A</v>
      </c>
    </row>
    <row r="2098" spans="15:61">
      <c r="O2098" s="57"/>
      <c r="P2098" s="57"/>
      <c r="BA2098" s="57"/>
      <c r="BF2098" s="6" t="e">
        <f t="shared" si="96"/>
        <v>#NUM!</v>
      </c>
      <c r="BG2098" t="e">
        <f t="shared" si="97"/>
        <v>#NUM!</v>
      </c>
      <c r="BH2098" t="e">
        <f t="shared" si="98"/>
        <v>#NUM!</v>
      </c>
      <c r="BI2098" t="e">
        <f>VLOOKUP(H2098,Sheet2!$A$1:$B$270,2,FALSE)</f>
        <v>#N/A</v>
      </c>
    </row>
    <row r="2099" spans="15:61">
      <c r="O2099" s="57"/>
      <c r="P2099" s="57"/>
      <c r="AP2099" s="57"/>
      <c r="BA2099" s="57"/>
      <c r="BF2099" s="6" t="e">
        <f t="shared" si="96"/>
        <v>#NUM!</v>
      </c>
      <c r="BG2099" t="e">
        <f t="shared" si="97"/>
        <v>#NUM!</v>
      </c>
      <c r="BH2099" t="e">
        <f t="shared" si="98"/>
        <v>#NUM!</v>
      </c>
      <c r="BI2099" t="e">
        <f>VLOOKUP(H2099,Sheet2!$A$1:$B$270,2,FALSE)</f>
        <v>#N/A</v>
      </c>
    </row>
    <row r="2100" spans="15:61">
      <c r="O2100" s="57"/>
      <c r="P2100" s="57"/>
      <c r="BA2100" s="57"/>
      <c r="BF2100" s="6" t="e">
        <f t="shared" si="96"/>
        <v>#NUM!</v>
      </c>
      <c r="BG2100" t="e">
        <f t="shared" si="97"/>
        <v>#NUM!</v>
      </c>
      <c r="BH2100" t="e">
        <f t="shared" si="98"/>
        <v>#NUM!</v>
      </c>
      <c r="BI2100" t="e">
        <f>VLOOKUP(H2100,Sheet2!$A$1:$B$270,2,FALSE)</f>
        <v>#N/A</v>
      </c>
    </row>
    <row r="2101" spans="15:61">
      <c r="O2101" s="57"/>
      <c r="P2101" s="57"/>
      <c r="AP2101" s="57"/>
      <c r="BA2101" s="57"/>
      <c r="BF2101" s="6" t="e">
        <f t="shared" si="96"/>
        <v>#NUM!</v>
      </c>
      <c r="BG2101" t="e">
        <f t="shared" si="97"/>
        <v>#NUM!</v>
      </c>
      <c r="BH2101" t="e">
        <f t="shared" si="98"/>
        <v>#NUM!</v>
      </c>
      <c r="BI2101" t="e">
        <f>VLOOKUP(H2101,Sheet2!$A$1:$B$270,2,FALSE)</f>
        <v>#N/A</v>
      </c>
    </row>
    <row r="2102" spans="15:61">
      <c r="O2102" s="57"/>
      <c r="P2102" s="57"/>
      <c r="AP2102" s="57"/>
      <c r="BA2102" s="57"/>
      <c r="BF2102" s="6" t="e">
        <f t="shared" si="96"/>
        <v>#NUM!</v>
      </c>
      <c r="BG2102" t="e">
        <f t="shared" si="97"/>
        <v>#NUM!</v>
      </c>
      <c r="BH2102" t="e">
        <f t="shared" si="98"/>
        <v>#NUM!</v>
      </c>
      <c r="BI2102" t="e">
        <f>VLOOKUP(H2102,Sheet2!$A$1:$B$270,2,FALSE)</f>
        <v>#N/A</v>
      </c>
    </row>
    <row r="2103" spans="15:61">
      <c r="O2103" s="57"/>
      <c r="P2103" s="57"/>
      <c r="BA2103" s="57"/>
      <c r="BF2103" s="6" t="e">
        <f t="shared" si="96"/>
        <v>#NUM!</v>
      </c>
      <c r="BG2103" t="e">
        <f t="shared" si="97"/>
        <v>#NUM!</v>
      </c>
      <c r="BH2103" t="e">
        <f t="shared" si="98"/>
        <v>#NUM!</v>
      </c>
      <c r="BI2103" t="e">
        <f>VLOOKUP(H2103,Sheet2!$A$1:$B$270,2,FALSE)</f>
        <v>#N/A</v>
      </c>
    </row>
    <row r="2104" spans="15:61">
      <c r="O2104" s="57"/>
      <c r="P2104" s="57"/>
      <c r="AP2104" s="57"/>
      <c r="BA2104" s="57"/>
      <c r="BF2104" s="6" t="e">
        <f t="shared" si="96"/>
        <v>#NUM!</v>
      </c>
      <c r="BG2104" t="e">
        <f t="shared" si="97"/>
        <v>#NUM!</v>
      </c>
      <c r="BH2104" t="e">
        <f t="shared" si="98"/>
        <v>#NUM!</v>
      </c>
      <c r="BI2104" t="e">
        <f>VLOOKUP(H2104,Sheet2!$A$1:$B$270,2,FALSE)</f>
        <v>#N/A</v>
      </c>
    </row>
    <row r="2105" spans="15:61">
      <c r="O2105" s="57"/>
      <c r="P2105" s="57"/>
      <c r="AO2105" s="57"/>
      <c r="BA2105" s="57"/>
      <c r="BF2105" s="6" t="e">
        <f t="shared" si="96"/>
        <v>#NUM!</v>
      </c>
      <c r="BG2105" t="e">
        <f t="shared" si="97"/>
        <v>#NUM!</v>
      </c>
      <c r="BH2105" t="e">
        <f t="shared" si="98"/>
        <v>#NUM!</v>
      </c>
      <c r="BI2105" t="e">
        <f>VLOOKUP(H2105,Sheet2!$A$1:$B$270,2,FALSE)</f>
        <v>#N/A</v>
      </c>
    </row>
    <row r="2106" spans="15:61">
      <c r="O2106" s="57"/>
      <c r="P2106" s="57"/>
      <c r="AO2106" s="57"/>
      <c r="AP2106" s="57"/>
      <c r="BA2106" s="57"/>
      <c r="BF2106" s="6" t="e">
        <f t="shared" si="96"/>
        <v>#NUM!</v>
      </c>
      <c r="BG2106" t="e">
        <f t="shared" si="97"/>
        <v>#NUM!</v>
      </c>
      <c r="BH2106" t="e">
        <f t="shared" si="98"/>
        <v>#NUM!</v>
      </c>
      <c r="BI2106" t="e">
        <f>VLOOKUP(H2106,Sheet2!$A$1:$B$270,2,FALSE)</f>
        <v>#N/A</v>
      </c>
    </row>
    <row r="2107" spans="15:61">
      <c r="O2107" s="57"/>
      <c r="P2107" s="57"/>
      <c r="AO2107" s="57"/>
      <c r="AP2107" s="57"/>
      <c r="BA2107" s="57"/>
      <c r="BF2107" s="6" t="e">
        <f t="shared" si="96"/>
        <v>#NUM!</v>
      </c>
      <c r="BG2107" t="e">
        <f t="shared" si="97"/>
        <v>#NUM!</v>
      </c>
      <c r="BH2107" t="e">
        <f t="shared" si="98"/>
        <v>#NUM!</v>
      </c>
      <c r="BI2107" t="e">
        <f>VLOOKUP(H2107,Sheet2!$A$1:$B$270,2,FALSE)</f>
        <v>#N/A</v>
      </c>
    </row>
    <row r="2108" spans="15:61">
      <c r="O2108" s="57"/>
      <c r="P2108" s="57"/>
      <c r="AP2108" s="57"/>
      <c r="BA2108" s="57"/>
      <c r="BF2108" s="6" t="e">
        <f t="shared" si="96"/>
        <v>#NUM!</v>
      </c>
      <c r="BG2108" t="e">
        <f t="shared" si="97"/>
        <v>#NUM!</v>
      </c>
      <c r="BH2108" t="e">
        <f t="shared" si="98"/>
        <v>#NUM!</v>
      </c>
      <c r="BI2108" t="e">
        <f>VLOOKUP(H2108,Sheet2!$A$1:$B$270,2,FALSE)</f>
        <v>#N/A</v>
      </c>
    </row>
    <row r="2109" spans="15:61">
      <c r="O2109" s="57"/>
      <c r="P2109" s="57"/>
      <c r="BF2109" s="6" t="e">
        <f t="shared" si="96"/>
        <v>#NUM!</v>
      </c>
      <c r="BG2109" t="e">
        <f t="shared" si="97"/>
        <v>#NUM!</v>
      </c>
      <c r="BH2109" t="e">
        <f t="shared" si="98"/>
        <v>#NUM!</v>
      </c>
      <c r="BI2109" t="e">
        <f>VLOOKUP(H2109,Sheet2!$A$1:$B$270,2,FALSE)</f>
        <v>#N/A</v>
      </c>
    </row>
    <row r="2110" spans="15:61">
      <c r="O2110" s="57"/>
      <c r="P2110" s="57"/>
      <c r="BA2110" s="57"/>
      <c r="BF2110" s="6" t="e">
        <f t="shared" si="96"/>
        <v>#NUM!</v>
      </c>
      <c r="BG2110" t="e">
        <f t="shared" si="97"/>
        <v>#NUM!</v>
      </c>
      <c r="BH2110" t="e">
        <f t="shared" si="98"/>
        <v>#NUM!</v>
      </c>
      <c r="BI2110" t="e">
        <f>VLOOKUP(H2110,Sheet2!$A$1:$B$270,2,FALSE)</f>
        <v>#N/A</v>
      </c>
    </row>
    <row r="2111" spans="15:61">
      <c r="O2111" s="57"/>
      <c r="P2111" s="57"/>
      <c r="AP2111" s="57"/>
      <c r="BA2111" s="57"/>
      <c r="BF2111" s="6" t="e">
        <f t="shared" si="96"/>
        <v>#NUM!</v>
      </c>
      <c r="BG2111" t="e">
        <f t="shared" si="97"/>
        <v>#NUM!</v>
      </c>
      <c r="BH2111" t="e">
        <f t="shared" si="98"/>
        <v>#NUM!</v>
      </c>
      <c r="BI2111" t="e">
        <f>VLOOKUP(H2111,Sheet2!$A$1:$B$270,2,FALSE)</f>
        <v>#N/A</v>
      </c>
    </row>
    <row r="2112" spans="15:61">
      <c r="O2112" s="57"/>
      <c r="P2112" s="57"/>
      <c r="AO2112" s="57"/>
      <c r="AP2112" s="57"/>
      <c r="BA2112" s="57"/>
      <c r="BF2112" s="6" t="e">
        <f t="shared" si="96"/>
        <v>#NUM!</v>
      </c>
      <c r="BG2112" t="e">
        <f t="shared" si="97"/>
        <v>#NUM!</v>
      </c>
      <c r="BH2112" t="e">
        <f t="shared" si="98"/>
        <v>#NUM!</v>
      </c>
      <c r="BI2112" t="e">
        <f>VLOOKUP(H2112,Sheet2!$A$1:$B$270,2,FALSE)</f>
        <v>#N/A</v>
      </c>
    </row>
    <row r="2113" spans="15:61">
      <c r="O2113" s="57"/>
      <c r="P2113" s="57"/>
      <c r="AP2113" s="57"/>
      <c r="BA2113" s="57"/>
      <c r="BF2113" s="6" t="e">
        <f t="shared" si="96"/>
        <v>#NUM!</v>
      </c>
      <c r="BG2113" t="e">
        <f t="shared" si="97"/>
        <v>#NUM!</v>
      </c>
      <c r="BH2113" t="e">
        <f t="shared" si="98"/>
        <v>#NUM!</v>
      </c>
      <c r="BI2113" t="e">
        <f>VLOOKUP(H2113,Sheet2!$A$1:$B$270,2,FALSE)</f>
        <v>#N/A</v>
      </c>
    </row>
    <row r="2114" spans="15:61">
      <c r="O2114" s="57"/>
      <c r="P2114" s="57"/>
      <c r="AO2114" s="57"/>
      <c r="AP2114" s="57"/>
      <c r="BA2114" s="57"/>
      <c r="BF2114" s="6" t="e">
        <f t="shared" si="96"/>
        <v>#NUM!</v>
      </c>
      <c r="BG2114" t="e">
        <f t="shared" si="97"/>
        <v>#NUM!</v>
      </c>
      <c r="BH2114" t="e">
        <f t="shared" si="98"/>
        <v>#NUM!</v>
      </c>
      <c r="BI2114" t="e">
        <f>VLOOKUP(H2114,Sheet2!$A$1:$B$270,2,FALSE)</f>
        <v>#N/A</v>
      </c>
    </row>
    <row r="2115" spans="15:61">
      <c r="O2115" s="57"/>
      <c r="P2115" s="57"/>
      <c r="AO2115" s="57"/>
      <c r="AP2115" s="57"/>
      <c r="BA2115" s="57"/>
      <c r="BF2115" s="6" t="e">
        <f t="shared" ref="BF2115:BF2178" si="99">DATE(BC2115,BD2115,BE2115)</f>
        <v>#NUM!</v>
      </c>
      <c r="BG2115" t="e">
        <f t="shared" ref="BG2115:BG2178" si="100">BF2115-BA2115</f>
        <v>#NUM!</v>
      </c>
      <c r="BH2115" t="e">
        <f t="shared" ref="BH2115:BH2178" si="101">IF(BG2115=1,"COMPLY",IF(BG2115&lt;1,"COMPLY","NOT COMPLY"))</f>
        <v>#NUM!</v>
      </c>
      <c r="BI2115" t="e">
        <f>VLOOKUP(H2115,Sheet2!$A$1:$B$270,2,FALSE)</f>
        <v>#N/A</v>
      </c>
    </row>
    <row r="2116" spans="15:61">
      <c r="O2116" s="57"/>
      <c r="P2116" s="57"/>
      <c r="BF2116" s="6" t="e">
        <f t="shared" si="99"/>
        <v>#NUM!</v>
      </c>
      <c r="BG2116" t="e">
        <f t="shared" si="100"/>
        <v>#NUM!</v>
      </c>
      <c r="BH2116" t="e">
        <f t="shared" si="101"/>
        <v>#NUM!</v>
      </c>
      <c r="BI2116" t="e">
        <f>VLOOKUP(H2116,Sheet2!$A$1:$B$270,2,FALSE)</f>
        <v>#N/A</v>
      </c>
    </row>
    <row r="2117" spans="15:61">
      <c r="O2117" s="57"/>
      <c r="P2117" s="57"/>
      <c r="AO2117" s="57"/>
      <c r="AP2117" s="57"/>
      <c r="BA2117" s="57"/>
      <c r="BF2117" s="6" t="e">
        <f t="shared" si="99"/>
        <v>#NUM!</v>
      </c>
      <c r="BG2117" t="e">
        <f t="shared" si="100"/>
        <v>#NUM!</v>
      </c>
      <c r="BH2117" t="e">
        <f t="shared" si="101"/>
        <v>#NUM!</v>
      </c>
      <c r="BI2117" t="e">
        <f>VLOOKUP(H2117,Sheet2!$A$1:$B$270,2,FALSE)</f>
        <v>#N/A</v>
      </c>
    </row>
    <row r="2118" spans="15:61">
      <c r="O2118" s="57"/>
      <c r="P2118" s="57"/>
      <c r="AO2118" s="57"/>
      <c r="AP2118" s="57"/>
      <c r="BA2118" s="57"/>
      <c r="BF2118" s="6" t="e">
        <f t="shared" si="99"/>
        <v>#NUM!</v>
      </c>
      <c r="BG2118" t="e">
        <f t="shared" si="100"/>
        <v>#NUM!</v>
      </c>
      <c r="BH2118" t="e">
        <f t="shared" si="101"/>
        <v>#NUM!</v>
      </c>
      <c r="BI2118" t="e">
        <f>VLOOKUP(H2118,Sheet2!$A$1:$B$270,2,FALSE)</f>
        <v>#N/A</v>
      </c>
    </row>
    <row r="2119" spans="15:61">
      <c r="O2119" s="57"/>
      <c r="P2119" s="57"/>
      <c r="BA2119" s="57"/>
      <c r="BF2119" s="6" t="e">
        <f t="shared" si="99"/>
        <v>#NUM!</v>
      </c>
      <c r="BG2119" t="e">
        <f t="shared" si="100"/>
        <v>#NUM!</v>
      </c>
      <c r="BH2119" t="e">
        <f t="shared" si="101"/>
        <v>#NUM!</v>
      </c>
      <c r="BI2119" t="e">
        <f>VLOOKUP(H2119,Sheet2!$A$1:$B$270,2,FALSE)</f>
        <v>#N/A</v>
      </c>
    </row>
    <row r="2120" spans="15:61">
      <c r="O2120" s="57"/>
      <c r="P2120" s="57"/>
      <c r="AP2120" s="57"/>
      <c r="BA2120" s="57"/>
      <c r="BF2120" s="6" t="e">
        <f t="shared" si="99"/>
        <v>#NUM!</v>
      </c>
      <c r="BG2120" t="e">
        <f t="shared" si="100"/>
        <v>#NUM!</v>
      </c>
      <c r="BH2120" t="e">
        <f t="shared" si="101"/>
        <v>#NUM!</v>
      </c>
      <c r="BI2120" t="e">
        <f>VLOOKUP(H2120,Sheet2!$A$1:$B$270,2,FALSE)</f>
        <v>#N/A</v>
      </c>
    </row>
    <row r="2121" spans="15:61">
      <c r="O2121" s="57"/>
      <c r="P2121" s="57"/>
      <c r="AO2121" s="57"/>
      <c r="AP2121" s="57"/>
      <c r="BA2121" s="57"/>
      <c r="BF2121" s="6" t="e">
        <f t="shared" si="99"/>
        <v>#NUM!</v>
      </c>
      <c r="BG2121" t="e">
        <f t="shared" si="100"/>
        <v>#NUM!</v>
      </c>
      <c r="BH2121" t="e">
        <f t="shared" si="101"/>
        <v>#NUM!</v>
      </c>
      <c r="BI2121" t="e">
        <f>VLOOKUP(H2121,Sheet2!$A$1:$B$270,2,FALSE)</f>
        <v>#N/A</v>
      </c>
    </row>
    <row r="2122" spans="15:61">
      <c r="O2122" s="57"/>
      <c r="P2122" s="57"/>
      <c r="AO2122" s="57"/>
      <c r="BF2122" s="6" t="e">
        <f t="shared" si="99"/>
        <v>#NUM!</v>
      </c>
      <c r="BG2122" t="e">
        <f t="shared" si="100"/>
        <v>#NUM!</v>
      </c>
      <c r="BH2122" t="e">
        <f t="shared" si="101"/>
        <v>#NUM!</v>
      </c>
      <c r="BI2122" t="e">
        <f>VLOOKUP(H2122,Sheet2!$A$1:$B$270,2,FALSE)</f>
        <v>#N/A</v>
      </c>
    </row>
    <row r="2123" spans="15:61">
      <c r="O2123" s="57"/>
      <c r="P2123" s="57"/>
      <c r="AP2123" s="57"/>
      <c r="BA2123" s="57"/>
      <c r="BF2123" s="6" t="e">
        <f t="shared" si="99"/>
        <v>#NUM!</v>
      </c>
      <c r="BG2123" t="e">
        <f t="shared" si="100"/>
        <v>#NUM!</v>
      </c>
      <c r="BH2123" t="e">
        <f t="shared" si="101"/>
        <v>#NUM!</v>
      </c>
      <c r="BI2123" t="e">
        <f>VLOOKUP(H2123,Sheet2!$A$1:$B$270,2,FALSE)</f>
        <v>#N/A</v>
      </c>
    </row>
    <row r="2124" spans="15:61">
      <c r="O2124" s="57"/>
      <c r="P2124" s="57"/>
      <c r="AO2124" s="57"/>
      <c r="AP2124" s="57"/>
      <c r="BA2124" s="57"/>
      <c r="BF2124" s="6" t="e">
        <f t="shared" si="99"/>
        <v>#NUM!</v>
      </c>
      <c r="BG2124" t="e">
        <f t="shared" si="100"/>
        <v>#NUM!</v>
      </c>
      <c r="BH2124" t="e">
        <f t="shared" si="101"/>
        <v>#NUM!</v>
      </c>
      <c r="BI2124" t="e">
        <f>VLOOKUP(H2124,Sheet2!$A$1:$B$270,2,FALSE)</f>
        <v>#N/A</v>
      </c>
    </row>
    <row r="2125" spans="15:61">
      <c r="O2125" s="57"/>
      <c r="P2125" s="57"/>
      <c r="AP2125" s="57"/>
      <c r="BA2125" s="57"/>
      <c r="BF2125" s="6" t="e">
        <f t="shared" si="99"/>
        <v>#NUM!</v>
      </c>
      <c r="BG2125" t="e">
        <f t="shared" si="100"/>
        <v>#NUM!</v>
      </c>
      <c r="BH2125" t="e">
        <f t="shared" si="101"/>
        <v>#NUM!</v>
      </c>
      <c r="BI2125" t="e">
        <f>VLOOKUP(H2125,Sheet2!$A$1:$B$270,2,FALSE)</f>
        <v>#N/A</v>
      </c>
    </row>
    <row r="2126" spans="15:61">
      <c r="O2126" s="57"/>
      <c r="P2126" s="57"/>
      <c r="AP2126" s="57"/>
      <c r="BA2126" s="57"/>
      <c r="BF2126" s="6" t="e">
        <f t="shared" si="99"/>
        <v>#NUM!</v>
      </c>
      <c r="BG2126" t="e">
        <f t="shared" si="100"/>
        <v>#NUM!</v>
      </c>
      <c r="BH2126" t="e">
        <f t="shared" si="101"/>
        <v>#NUM!</v>
      </c>
      <c r="BI2126" t="e">
        <f>VLOOKUP(H2126,Sheet2!$A$1:$B$270,2,FALSE)</f>
        <v>#N/A</v>
      </c>
    </row>
    <row r="2127" spans="15:61">
      <c r="O2127" s="57"/>
      <c r="P2127" s="57"/>
      <c r="AO2127" s="57"/>
      <c r="AP2127" s="57"/>
      <c r="BA2127" s="57"/>
      <c r="BF2127" s="6" t="e">
        <f t="shared" si="99"/>
        <v>#NUM!</v>
      </c>
      <c r="BG2127" t="e">
        <f t="shared" si="100"/>
        <v>#NUM!</v>
      </c>
      <c r="BH2127" t="e">
        <f t="shared" si="101"/>
        <v>#NUM!</v>
      </c>
      <c r="BI2127" t="e">
        <f>VLOOKUP(H2127,Sheet2!$A$1:$B$270,2,FALSE)</f>
        <v>#N/A</v>
      </c>
    </row>
    <row r="2128" spans="15:61">
      <c r="O2128" s="57"/>
      <c r="P2128" s="57"/>
      <c r="AP2128" s="57"/>
      <c r="BA2128" s="57"/>
      <c r="BF2128" s="6" t="e">
        <f t="shared" si="99"/>
        <v>#NUM!</v>
      </c>
      <c r="BG2128" t="e">
        <f t="shared" si="100"/>
        <v>#NUM!</v>
      </c>
      <c r="BH2128" t="e">
        <f t="shared" si="101"/>
        <v>#NUM!</v>
      </c>
      <c r="BI2128" t="e">
        <f>VLOOKUP(H2128,Sheet2!$A$1:$B$270,2,FALSE)</f>
        <v>#N/A</v>
      </c>
    </row>
    <row r="2129" spans="15:61">
      <c r="O2129" s="57"/>
      <c r="P2129" s="57"/>
      <c r="BA2129" s="57"/>
      <c r="BF2129" s="6" t="e">
        <f t="shared" si="99"/>
        <v>#NUM!</v>
      </c>
      <c r="BG2129" t="e">
        <f t="shared" si="100"/>
        <v>#NUM!</v>
      </c>
      <c r="BH2129" t="e">
        <f t="shared" si="101"/>
        <v>#NUM!</v>
      </c>
      <c r="BI2129" t="e">
        <f>VLOOKUP(H2129,Sheet2!$A$1:$B$270,2,FALSE)</f>
        <v>#N/A</v>
      </c>
    </row>
    <row r="2130" spans="15:61">
      <c r="O2130" s="57"/>
      <c r="P2130" s="57"/>
      <c r="AO2130" s="57"/>
      <c r="AP2130" s="57"/>
      <c r="BA2130" s="57"/>
      <c r="BF2130" s="6" t="e">
        <f t="shared" si="99"/>
        <v>#NUM!</v>
      </c>
      <c r="BG2130" t="e">
        <f t="shared" si="100"/>
        <v>#NUM!</v>
      </c>
      <c r="BH2130" t="e">
        <f t="shared" si="101"/>
        <v>#NUM!</v>
      </c>
      <c r="BI2130" t="e">
        <f>VLOOKUP(H2130,Sheet2!$A$1:$B$270,2,FALSE)</f>
        <v>#N/A</v>
      </c>
    </row>
    <row r="2131" spans="15:61">
      <c r="O2131" s="57"/>
      <c r="P2131" s="57"/>
      <c r="AO2131" s="57"/>
      <c r="AP2131" s="57"/>
      <c r="BA2131" s="57"/>
      <c r="BF2131" s="6" t="e">
        <f t="shared" si="99"/>
        <v>#NUM!</v>
      </c>
      <c r="BG2131" t="e">
        <f t="shared" si="100"/>
        <v>#NUM!</v>
      </c>
      <c r="BH2131" t="e">
        <f t="shared" si="101"/>
        <v>#NUM!</v>
      </c>
      <c r="BI2131" t="e">
        <f>VLOOKUP(H2131,Sheet2!$A$1:$B$270,2,FALSE)</f>
        <v>#N/A</v>
      </c>
    </row>
    <row r="2132" spans="15:61">
      <c r="O2132" s="57"/>
      <c r="P2132" s="57"/>
      <c r="BA2132" s="57"/>
      <c r="BF2132" s="6" t="e">
        <f t="shared" si="99"/>
        <v>#NUM!</v>
      </c>
      <c r="BG2132" t="e">
        <f t="shared" si="100"/>
        <v>#NUM!</v>
      </c>
      <c r="BH2132" t="e">
        <f t="shared" si="101"/>
        <v>#NUM!</v>
      </c>
      <c r="BI2132" t="e">
        <f>VLOOKUP(H2132,Sheet2!$A$1:$B$270,2,FALSE)</f>
        <v>#N/A</v>
      </c>
    </row>
    <row r="2133" spans="15:61">
      <c r="O2133" s="57"/>
      <c r="P2133" s="57"/>
      <c r="AP2133" s="57"/>
      <c r="BA2133" s="57"/>
      <c r="BF2133" s="6" t="e">
        <f t="shared" si="99"/>
        <v>#NUM!</v>
      </c>
      <c r="BG2133" t="e">
        <f t="shared" si="100"/>
        <v>#NUM!</v>
      </c>
      <c r="BH2133" t="e">
        <f t="shared" si="101"/>
        <v>#NUM!</v>
      </c>
      <c r="BI2133" t="e">
        <f>VLOOKUP(H2133,Sheet2!$A$1:$B$270,2,FALSE)</f>
        <v>#N/A</v>
      </c>
    </row>
    <row r="2134" spans="15:61">
      <c r="O2134" s="57"/>
      <c r="P2134" s="57"/>
      <c r="BA2134" s="57"/>
      <c r="BF2134" s="6" t="e">
        <f t="shared" si="99"/>
        <v>#NUM!</v>
      </c>
      <c r="BG2134" t="e">
        <f t="shared" si="100"/>
        <v>#NUM!</v>
      </c>
      <c r="BH2134" t="e">
        <f t="shared" si="101"/>
        <v>#NUM!</v>
      </c>
      <c r="BI2134" t="e">
        <f>VLOOKUP(H2134,Sheet2!$A$1:$B$270,2,FALSE)</f>
        <v>#N/A</v>
      </c>
    </row>
    <row r="2135" spans="15:61">
      <c r="O2135" s="57"/>
      <c r="P2135" s="57"/>
      <c r="AP2135" s="57"/>
      <c r="BA2135" s="57"/>
      <c r="BF2135" s="6" t="e">
        <f t="shared" si="99"/>
        <v>#NUM!</v>
      </c>
      <c r="BG2135" t="e">
        <f t="shared" si="100"/>
        <v>#NUM!</v>
      </c>
      <c r="BH2135" t="e">
        <f t="shared" si="101"/>
        <v>#NUM!</v>
      </c>
      <c r="BI2135" t="e">
        <f>VLOOKUP(H2135,Sheet2!$A$1:$B$270,2,FALSE)</f>
        <v>#N/A</v>
      </c>
    </row>
    <row r="2136" spans="15:61">
      <c r="O2136" s="57"/>
      <c r="P2136" s="57"/>
      <c r="AP2136" s="57"/>
      <c r="BA2136" s="57"/>
      <c r="BF2136" s="6" t="e">
        <f t="shared" si="99"/>
        <v>#NUM!</v>
      </c>
      <c r="BG2136" t="e">
        <f t="shared" si="100"/>
        <v>#NUM!</v>
      </c>
      <c r="BH2136" t="e">
        <f t="shared" si="101"/>
        <v>#NUM!</v>
      </c>
      <c r="BI2136" t="e">
        <f>VLOOKUP(H2136,Sheet2!$A$1:$B$270,2,FALSE)</f>
        <v>#N/A</v>
      </c>
    </row>
    <row r="2137" spans="15:61">
      <c r="O2137" s="57"/>
      <c r="P2137" s="57"/>
      <c r="BA2137" s="57"/>
      <c r="BF2137" s="6" t="e">
        <f t="shared" si="99"/>
        <v>#NUM!</v>
      </c>
      <c r="BG2137" t="e">
        <f t="shared" si="100"/>
        <v>#NUM!</v>
      </c>
      <c r="BH2137" t="e">
        <f t="shared" si="101"/>
        <v>#NUM!</v>
      </c>
      <c r="BI2137" t="e">
        <f>VLOOKUP(H2137,Sheet2!$A$1:$B$270,2,FALSE)</f>
        <v>#N/A</v>
      </c>
    </row>
    <row r="2138" spans="15:61">
      <c r="O2138" s="57"/>
      <c r="P2138" s="57"/>
      <c r="AP2138" s="57"/>
      <c r="BA2138" s="57"/>
      <c r="BF2138" s="6" t="e">
        <f t="shared" si="99"/>
        <v>#NUM!</v>
      </c>
      <c r="BG2138" t="e">
        <f t="shared" si="100"/>
        <v>#NUM!</v>
      </c>
      <c r="BH2138" t="e">
        <f t="shared" si="101"/>
        <v>#NUM!</v>
      </c>
      <c r="BI2138" t="e">
        <f>VLOOKUP(H2138,Sheet2!$A$1:$B$270,2,FALSE)</f>
        <v>#N/A</v>
      </c>
    </row>
    <row r="2139" spans="15:61">
      <c r="O2139" s="57"/>
      <c r="P2139" s="57"/>
      <c r="AP2139" s="57"/>
      <c r="BA2139" s="57"/>
      <c r="BF2139" s="6" t="e">
        <f t="shared" si="99"/>
        <v>#NUM!</v>
      </c>
      <c r="BG2139" t="e">
        <f t="shared" si="100"/>
        <v>#NUM!</v>
      </c>
      <c r="BH2139" t="e">
        <f t="shared" si="101"/>
        <v>#NUM!</v>
      </c>
      <c r="BI2139" t="e">
        <f>VLOOKUP(H2139,Sheet2!$A$1:$B$270,2,FALSE)</f>
        <v>#N/A</v>
      </c>
    </row>
    <row r="2140" spans="15:61">
      <c r="O2140" s="57"/>
      <c r="P2140" s="57"/>
      <c r="BA2140" s="57"/>
      <c r="BF2140" s="6" t="e">
        <f t="shared" si="99"/>
        <v>#NUM!</v>
      </c>
      <c r="BG2140" t="e">
        <f t="shared" si="100"/>
        <v>#NUM!</v>
      </c>
      <c r="BH2140" t="e">
        <f t="shared" si="101"/>
        <v>#NUM!</v>
      </c>
      <c r="BI2140" t="e">
        <f>VLOOKUP(H2140,Sheet2!$A$1:$B$270,2,FALSE)</f>
        <v>#N/A</v>
      </c>
    </row>
    <row r="2141" spans="15:61">
      <c r="O2141" s="57"/>
      <c r="P2141" s="57"/>
      <c r="AO2141" s="57"/>
      <c r="AP2141" s="57"/>
      <c r="BA2141" s="57"/>
      <c r="BF2141" s="6" t="e">
        <f t="shared" si="99"/>
        <v>#NUM!</v>
      </c>
      <c r="BG2141" t="e">
        <f t="shared" si="100"/>
        <v>#NUM!</v>
      </c>
      <c r="BH2141" t="e">
        <f t="shared" si="101"/>
        <v>#NUM!</v>
      </c>
      <c r="BI2141" t="e">
        <f>VLOOKUP(H2141,Sheet2!$A$1:$B$270,2,FALSE)</f>
        <v>#N/A</v>
      </c>
    </row>
    <row r="2142" spans="15:61">
      <c r="O2142" s="57"/>
      <c r="P2142" s="57"/>
      <c r="AP2142" s="57"/>
      <c r="BA2142" s="57"/>
      <c r="BF2142" s="6" t="e">
        <f t="shared" si="99"/>
        <v>#NUM!</v>
      </c>
      <c r="BG2142" t="e">
        <f t="shared" si="100"/>
        <v>#NUM!</v>
      </c>
      <c r="BH2142" t="e">
        <f t="shared" si="101"/>
        <v>#NUM!</v>
      </c>
      <c r="BI2142" t="e">
        <f>VLOOKUP(H2142,Sheet2!$A$1:$B$270,2,FALSE)</f>
        <v>#N/A</v>
      </c>
    </row>
    <row r="2143" spans="15:61">
      <c r="O2143" s="57"/>
      <c r="P2143" s="57"/>
      <c r="AP2143" s="57"/>
      <c r="BA2143" s="57"/>
      <c r="BF2143" s="6" t="e">
        <f t="shared" si="99"/>
        <v>#NUM!</v>
      </c>
      <c r="BG2143" t="e">
        <f t="shared" si="100"/>
        <v>#NUM!</v>
      </c>
      <c r="BH2143" t="e">
        <f t="shared" si="101"/>
        <v>#NUM!</v>
      </c>
      <c r="BI2143" t="e">
        <f>VLOOKUP(H2143,Sheet2!$A$1:$B$270,2,FALSE)</f>
        <v>#N/A</v>
      </c>
    </row>
    <row r="2144" spans="15:61">
      <c r="O2144" s="57"/>
      <c r="P2144" s="57"/>
      <c r="AP2144" s="57"/>
      <c r="BA2144" s="57"/>
      <c r="BF2144" s="6" t="e">
        <f t="shared" si="99"/>
        <v>#NUM!</v>
      </c>
      <c r="BG2144" t="e">
        <f t="shared" si="100"/>
        <v>#NUM!</v>
      </c>
      <c r="BH2144" t="e">
        <f t="shared" si="101"/>
        <v>#NUM!</v>
      </c>
      <c r="BI2144" t="e">
        <f>VLOOKUP(H2144,Sheet2!$A$1:$B$270,2,FALSE)</f>
        <v>#N/A</v>
      </c>
    </row>
    <row r="2145" spans="15:61">
      <c r="O2145" s="57"/>
      <c r="P2145" s="57"/>
      <c r="AP2145" s="57"/>
      <c r="BA2145" s="57"/>
      <c r="BF2145" s="6" t="e">
        <f t="shared" si="99"/>
        <v>#NUM!</v>
      </c>
      <c r="BG2145" t="e">
        <f t="shared" si="100"/>
        <v>#NUM!</v>
      </c>
      <c r="BH2145" t="e">
        <f t="shared" si="101"/>
        <v>#NUM!</v>
      </c>
      <c r="BI2145" t="e">
        <f>VLOOKUP(H2145,Sheet2!$A$1:$B$270,2,FALSE)</f>
        <v>#N/A</v>
      </c>
    </row>
    <row r="2146" spans="15:61">
      <c r="O2146" s="57"/>
      <c r="P2146" s="57"/>
      <c r="BF2146" s="6" t="e">
        <f t="shared" si="99"/>
        <v>#NUM!</v>
      </c>
      <c r="BG2146" t="e">
        <f t="shared" si="100"/>
        <v>#NUM!</v>
      </c>
      <c r="BH2146" t="e">
        <f t="shared" si="101"/>
        <v>#NUM!</v>
      </c>
      <c r="BI2146" t="e">
        <f>VLOOKUP(H2146,Sheet2!$A$1:$B$270,2,FALSE)</f>
        <v>#N/A</v>
      </c>
    </row>
    <row r="2147" spans="15:61">
      <c r="O2147" s="57"/>
      <c r="P2147" s="57"/>
      <c r="BA2147" s="57"/>
      <c r="BF2147" s="6" t="e">
        <f t="shared" si="99"/>
        <v>#NUM!</v>
      </c>
      <c r="BG2147" t="e">
        <f t="shared" si="100"/>
        <v>#NUM!</v>
      </c>
      <c r="BH2147" t="e">
        <f t="shared" si="101"/>
        <v>#NUM!</v>
      </c>
      <c r="BI2147" t="e">
        <f>VLOOKUP(H2147,Sheet2!$A$1:$B$270,2,FALSE)</f>
        <v>#N/A</v>
      </c>
    </row>
    <row r="2148" spans="15:61">
      <c r="O2148" s="57"/>
      <c r="P2148" s="57"/>
      <c r="AP2148" s="57"/>
      <c r="BA2148" s="57"/>
      <c r="BF2148" s="6" t="e">
        <f t="shared" si="99"/>
        <v>#NUM!</v>
      </c>
      <c r="BG2148" t="e">
        <f t="shared" si="100"/>
        <v>#NUM!</v>
      </c>
      <c r="BH2148" t="e">
        <f t="shared" si="101"/>
        <v>#NUM!</v>
      </c>
      <c r="BI2148" t="e">
        <f>VLOOKUP(H2148,Sheet2!$A$1:$B$270,2,FALSE)</f>
        <v>#N/A</v>
      </c>
    </row>
    <row r="2149" spans="15:61">
      <c r="O2149" s="57"/>
      <c r="P2149" s="57"/>
      <c r="AP2149" s="57"/>
      <c r="BA2149" s="57"/>
      <c r="BF2149" s="6" t="e">
        <f t="shared" si="99"/>
        <v>#NUM!</v>
      </c>
      <c r="BG2149" t="e">
        <f t="shared" si="100"/>
        <v>#NUM!</v>
      </c>
      <c r="BH2149" t="e">
        <f t="shared" si="101"/>
        <v>#NUM!</v>
      </c>
      <c r="BI2149" t="e">
        <f>VLOOKUP(H2149,Sheet2!$A$1:$B$270,2,FALSE)</f>
        <v>#N/A</v>
      </c>
    </row>
    <row r="2150" spans="15:61">
      <c r="O2150" s="57"/>
      <c r="P2150" s="57"/>
      <c r="AP2150" s="57"/>
      <c r="BA2150" s="57"/>
      <c r="BF2150" s="6" t="e">
        <f t="shared" si="99"/>
        <v>#NUM!</v>
      </c>
      <c r="BG2150" t="e">
        <f t="shared" si="100"/>
        <v>#NUM!</v>
      </c>
      <c r="BH2150" t="e">
        <f t="shared" si="101"/>
        <v>#NUM!</v>
      </c>
      <c r="BI2150" t="e">
        <f>VLOOKUP(H2150,Sheet2!$A$1:$B$270,2,FALSE)</f>
        <v>#N/A</v>
      </c>
    </row>
    <row r="2151" spans="15:61">
      <c r="O2151" s="57"/>
      <c r="P2151" s="57"/>
      <c r="AP2151" s="57"/>
      <c r="BA2151" s="57"/>
      <c r="BF2151" s="6" t="e">
        <f t="shared" si="99"/>
        <v>#NUM!</v>
      </c>
      <c r="BG2151" t="e">
        <f t="shared" si="100"/>
        <v>#NUM!</v>
      </c>
      <c r="BH2151" t="e">
        <f t="shared" si="101"/>
        <v>#NUM!</v>
      </c>
      <c r="BI2151" t="e">
        <f>VLOOKUP(H2151,Sheet2!$A$1:$B$270,2,FALSE)</f>
        <v>#N/A</v>
      </c>
    </row>
    <row r="2152" spans="15:61">
      <c r="O2152" s="57"/>
      <c r="P2152" s="57"/>
      <c r="BA2152" s="57"/>
      <c r="BF2152" s="6" t="e">
        <f t="shared" si="99"/>
        <v>#NUM!</v>
      </c>
      <c r="BG2152" t="e">
        <f t="shared" si="100"/>
        <v>#NUM!</v>
      </c>
      <c r="BH2152" t="e">
        <f t="shared" si="101"/>
        <v>#NUM!</v>
      </c>
      <c r="BI2152" t="e">
        <f>VLOOKUP(H2152,Sheet2!$A$1:$B$270,2,FALSE)</f>
        <v>#N/A</v>
      </c>
    </row>
    <row r="2153" spans="15:61">
      <c r="O2153" s="57"/>
      <c r="P2153" s="57"/>
      <c r="AP2153" s="57"/>
      <c r="BA2153" s="57"/>
      <c r="BF2153" s="6" t="e">
        <f t="shared" si="99"/>
        <v>#NUM!</v>
      </c>
      <c r="BG2153" t="e">
        <f t="shared" si="100"/>
        <v>#NUM!</v>
      </c>
      <c r="BH2153" t="e">
        <f t="shared" si="101"/>
        <v>#NUM!</v>
      </c>
      <c r="BI2153" t="e">
        <f>VLOOKUP(H2153,Sheet2!$A$1:$B$270,2,FALSE)</f>
        <v>#N/A</v>
      </c>
    </row>
    <row r="2154" spans="15:61">
      <c r="O2154" s="57"/>
      <c r="P2154" s="57"/>
      <c r="BF2154" s="6" t="e">
        <f t="shared" si="99"/>
        <v>#NUM!</v>
      </c>
      <c r="BG2154" t="e">
        <f t="shared" si="100"/>
        <v>#NUM!</v>
      </c>
      <c r="BH2154" t="e">
        <f t="shared" si="101"/>
        <v>#NUM!</v>
      </c>
      <c r="BI2154" t="e">
        <f>VLOOKUP(H2154,Sheet2!$A$1:$B$270,2,FALSE)</f>
        <v>#N/A</v>
      </c>
    </row>
    <row r="2155" spans="15:61">
      <c r="O2155" s="57"/>
      <c r="P2155" s="57"/>
      <c r="AO2155" s="57"/>
      <c r="AP2155" s="57"/>
      <c r="BA2155" s="57"/>
      <c r="BF2155" s="6" t="e">
        <f t="shared" si="99"/>
        <v>#NUM!</v>
      </c>
      <c r="BG2155" t="e">
        <f t="shared" si="100"/>
        <v>#NUM!</v>
      </c>
      <c r="BH2155" t="e">
        <f t="shared" si="101"/>
        <v>#NUM!</v>
      </c>
      <c r="BI2155" t="e">
        <f>VLOOKUP(H2155,Sheet2!$A$1:$B$270,2,FALSE)</f>
        <v>#N/A</v>
      </c>
    </row>
    <row r="2156" spans="15:61">
      <c r="O2156" s="57"/>
      <c r="P2156" s="57"/>
      <c r="AO2156" s="57"/>
      <c r="AP2156" s="57"/>
      <c r="BA2156" s="57"/>
      <c r="BF2156" s="6" t="e">
        <f t="shared" si="99"/>
        <v>#NUM!</v>
      </c>
      <c r="BG2156" t="e">
        <f t="shared" si="100"/>
        <v>#NUM!</v>
      </c>
      <c r="BH2156" t="e">
        <f t="shared" si="101"/>
        <v>#NUM!</v>
      </c>
      <c r="BI2156" t="e">
        <f>VLOOKUP(H2156,Sheet2!$A$1:$B$270,2,FALSE)</f>
        <v>#N/A</v>
      </c>
    </row>
    <row r="2157" spans="15:61">
      <c r="O2157" s="57"/>
      <c r="P2157" s="57"/>
      <c r="AP2157" s="57"/>
      <c r="BA2157" s="57"/>
      <c r="BF2157" s="6" t="e">
        <f t="shared" si="99"/>
        <v>#NUM!</v>
      </c>
      <c r="BG2157" t="e">
        <f t="shared" si="100"/>
        <v>#NUM!</v>
      </c>
      <c r="BH2157" t="e">
        <f t="shared" si="101"/>
        <v>#NUM!</v>
      </c>
      <c r="BI2157" t="e">
        <f>VLOOKUP(H2157,Sheet2!$A$1:$B$270,2,FALSE)</f>
        <v>#N/A</v>
      </c>
    </row>
    <row r="2158" spans="15:61">
      <c r="O2158" s="57"/>
      <c r="P2158" s="57"/>
      <c r="BF2158" s="6" t="e">
        <f t="shared" si="99"/>
        <v>#NUM!</v>
      </c>
      <c r="BG2158" t="e">
        <f t="shared" si="100"/>
        <v>#NUM!</v>
      </c>
      <c r="BH2158" t="e">
        <f t="shared" si="101"/>
        <v>#NUM!</v>
      </c>
      <c r="BI2158" t="e">
        <f>VLOOKUP(H2158,Sheet2!$A$1:$B$270,2,FALSE)</f>
        <v>#N/A</v>
      </c>
    </row>
    <row r="2159" spans="15:61">
      <c r="O2159" s="57"/>
      <c r="P2159" s="57"/>
      <c r="BA2159" s="57"/>
      <c r="BF2159" s="6" t="e">
        <f t="shared" si="99"/>
        <v>#NUM!</v>
      </c>
      <c r="BG2159" t="e">
        <f t="shared" si="100"/>
        <v>#NUM!</v>
      </c>
      <c r="BH2159" t="e">
        <f t="shared" si="101"/>
        <v>#NUM!</v>
      </c>
      <c r="BI2159" t="e">
        <f>VLOOKUP(H2159,Sheet2!$A$1:$B$270,2,FALSE)</f>
        <v>#N/A</v>
      </c>
    </row>
    <row r="2160" spans="15:61">
      <c r="O2160" s="57"/>
      <c r="P2160" s="57"/>
      <c r="BA2160" s="57"/>
      <c r="BF2160" s="6" t="e">
        <f t="shared" si="99"/>
        <v>#NUM!</v>
      </c>
      <c r="BG2160" t="e">
        <f t="shared" si="100"/>
        <v>#NUM!</v>
      </c>
      <c r="BH2160" t="e">
        <f t="shared" si="101"/>
        <v>#NUM!</v>
      </c>
      <c r="BI2160" t="e">
        <f>VLOOKUP(H2160,Sheet2!$A$1:$B$270,2,FALSE)</f>
        <v>#N/A</v>
      </c>
    </row>
    <row r="2161" spans="15:61">
      <c r="O2161" s="57"/>
      <c r="P2161" s="57"/>
      <c r="AP2161" s="57"/>
      <c r="BA2161" s="57"/>
      <c r="BF2161" s="6" t="e">
        <f t="shared" si="99"/>
        <v>#NUM!</v>
      </c>
      <c r="BG2161" t="e">
        <f t="shared" si="100"/>
        <v>#NUM!</v>
      </c>
      <c r="BH2161" t="e">
        <f t="shared" si="101"/>
        <v>#NUM!</v>
      </c>
      <c r="BI2161" t="e">
        <f>VLOOKUP(H2161,Sheet2!$A$1:$B$270,2,FALSE)</f>
        <v>#N/A</v>
      </c>
    </row>
    <row r="2162" spans="15:61">
      <c r="O2162" s="57"/>
      <c r="P2162" s="57"/>
      <c r="AO2162" s="57"/>
      <c r="AP2162" s="57"/>
      <c r="BA2162" s="57"/>
      <c r="BF2162" s="6" t="e">
        <f t="shared" si="99"/>
        <v>#NUM!</v>
      </c>
      <c r="BG2162" t="e">
        <f t="shared" si="100"/>
        <v>#NUM!</v>
      </c>
      <c r="BH2162" t="e">
        <f t="shared" si="101"/>
        <v>#NUM!</v>
      </c>
      <c r="BI2162" t="e">
        <f>VLOOKUP(H2162,Sheet2!$A$1:$B$270,2,FALSE)</f>
        <v>#N/A</v>
      </c>
    </row>
    <row r="2163" spans="15:61">
      <c r="O2163" s="57"/>
      <c r="P2163" s="57"/>
      <c r="AP2163" s="57"/>
      <c r="BA2163" s="57"/>
      <c r="BF2163" s="6" t="e">
        <f t="shared" si="99"/>
        <v>#NUM!</v>
      </c>
      <c r="BG2163" t="e">
        <f t="shared" si="100"/>
        <v>#NUM!</v>
      </c>
      <c r="BH2163" t="e">
        <f t="shared" si="101"/>
        <v>#NUM!</v>
      </c>
      <c r="BI2163" t="e">
        <f>VLOOKUP(H2163,Sheet2!$A$1:$B$270,2,FALSE)</f>
        <v>#N/A</v>
      </c>
    </row>
    <row r="2164" spans="15:61">
      <c r="O2164" s="57"/>
      <c r="P2164" s="57"/>
      <c r="BA2164" s="57"/>
      <c r="BF2164" s="6" t="e">
        <f t="shared" si="99"/>
        <v>#NUM!</v>
      </c>
      <c r="BG2164" t="e">
        <f t="shared" si="100"/>
        <v>#NUM!</v>
      </c>
      <c r="BH2164" t="e">
        <f t="shared" si="101"/>
        <v>#NUM!</v>
      </c>
      <c r="BI2164" t="e">
        <f>VLOOKUP(H2164,Sheet2!$A$1:$B$270,2,FALSE)</f>
        <v>#N/A</v>
      </c>
    </row>
    <row r="2165" spans="15:61">
      <c r="O2165" s="57"/>
      <c r="P2165" s="57"/>
      <c r="AP2165" s="57"/>
      <c r="BA2165" s="57"/>
      <c r="BF2165" s="6" t="e">
        <f t="shared" si="99"/>
        <v>#NUM!</v>
      </c>
      <c r="BG2165" t="e">
        <f t="shared" si="100"/>
        <v>#NUM!</v>
      </c>
      <c r="BH2165" t="e">
        <f t="shared" si="101"/>
        <v>#NUM!</v>
      </c>
      <c r="BI2165" t="e">
        <f>VLOOKUP(H2165,Sheet2!$A$1:$B$270,2,FALSE)</f>
        <v>#N/A</v>
      </c>
    </row>
    <row r="2166" spans="15:61">
      <c r="O2166" s="57"/>
      <c r="P2166" s="57"/>
      <c r="AP2166" s="57"/>
      <c r="BA2166" s="57"/>
      <c r="BF2166" s="6" t="e">
        <f t="shared" si="99"/>
        <v>#NUM!</v>
      </c>
      <c r="BG2166" t="e">
        <f t="shared" si="100"/>
        <v>#NUM!</v>
      </c>
      <c r="BH2166" t="e">
        <f t="shared" si="101"/>
        <v>#NUM!</v>
      </c>
      <c r="BI2166" t="e">
        <f>VLOOKUP(H2166,Sheet2!$A$1:$B$270,2,FALSE)</f>
        <v>#N/A</v>
      </c>
    </row>
    <row r="2167" spans="15:61">
      <c r="O2167" s="57"/>
      <c r="P2167" s="57"/>
      <c r="AP2167" s="57"/>
      <c r="BA2167" s="57"/>
      <c r="BF2167" s="6" t="e">
        <f t="shared" si="99"/>
        <v>#NUM!</v>
      </c>
      <c r="BG2167" t="e">
        <f t="shared" si="100"/>
        <v>#NUM!</v>
      </c>
      <c r="BH2167" t="e">
        <f t="shared" si="101"/>
        <v>#NUM!</v>
      </c>
      <c r="BI2167" t="e">
        <f>VLOOKUP(H2167,Sheet2!$A$1:$B$270,2,FALSE)</f>
        <v>#N/A</v>
      </c>
    </row>
    <row r="2168" spans="15:61">
      <c r="O2168" s="57"/>
      <c r="P2168" s="57"/>
      <c r="AP2168" s="57"/>
      <c r="BA2168" s="57"/>
      <c r="BF2168" s="6" t="e">
        <f t="shared" si="99"/>
        <v>#NUM!</v>
      </c>
      <c r="BG2168" t="e">
        <f t="shared" si="100"/>
        <v>#NUM!</v>
      </c>
      <c r="BH2168" t="e">
        <f t="shared" si="101"/>
        <v>#NUM!</v>
      </c>
      <c r="BI2168" t="e">
        <f>VLOOKUP(H2168,Sheet2!$A$1:$B$270,2,FALSE)</f>
        <v>#N/A</v>
      </c>
    </row>
    <row r="2169" spans="15:61">
      <c r="O2169" s="57"/>
      <c r="P2169" s="57"/>
      <c r="AO2169" s="57"/>
      <c r="BA2169" s="57"/>
      <c r="BF2169" s="6" t="e">
        <f t="shared" si="99"/>
        <v>#NUM!</v>
      </c>
      <c r="BG2169" t="e">
        <f t="shared" si="100"/>
        <v>#NUM!</v>
      </c>
      <c r="BH2169" t="e">
        <f t="shared" si="101"/>
        <v>#NUM!</v>
      </c>
      <c r="BI2169" t="e">
        <f>VLOOKUP(H2169,Sheet2!$A$1:$B$270,2,FALSE)</f>
        <v>#N/A</v>
      </c>
    </row>
    <row r="2170" spans="15:61">
      <c r="O2170" s="57"/>
      <c r="P2170" s="57"/>
      <c r="BA2170" s="57"/>
      <c r="BF2170" s="6" t="e">
        <f t="shared" si="99"/>
        <v>#NUM!</v>
      </c>
      <c r="BG2170" t="e">
        <f t="shared" si="100"/>
        <v>#NUM!</v>
      </c>
      <c r="BH2170" t="e">
        <f t="shared" si="101"/>
        <v>#NUM!</v>
      </c>
      <c r="BI2170" t="e">
        <f>VLOOKUP(H2170,Sheet2!$A$1:$B$270,2,FALSE)</f>
        <v>#N/A</v>
      </c>
    </row>
    <row r="2171" spans="15:61">
      <c r="O2171" s="57"/>
      <c r="P2171" s="57"/>
      <c r="BA2171" s="57"/>
      <c r="BF2171" s="6" t="e">
        <f t="shared" si="99"/>
        <v>#NUM!</v>
      </c>
      <c r="BG2171" t="e">
        <f t="shared" si="100"/>
        <v>#NUM!</v>
      </c>
      <c r="BH2171" t="e">
        <f t="shared" si="101"/>
        <v>#NUM!</v>
      </c>
      <c r="BI2171" t="e">
        <f>VLOOKUP(H2171,Sheet2!$A$1:$B$270,2,FALSE)</f>
        <v>#N/A</v>
      </c>
    </row>
    <row r="2172" spans="15:61">
      <c r="O2172" s="57"/>
      <c r="P2172" s="57"/>
      <c r="AP2172" s="57"/>
      <c r="BA2172" s="57"/>
      <c r="BF2172" s="6" t="e">
        <f t="shared" si="99"/>
        <v>#NUM!</v>
      </c>
      <c r="BG2172" t="e">
        <f t="shared" si="100"/>
        <v>#NUM!</v>
      </c>
      <c r="BH2172" t="e">
        <f t="shared" si="101"/>
        <v>#NUM!</v>
      </c>
      <c r="BI2172" t="e">
        <f>VLOOKUP(H2172,Sheet2!$A$1:$B$270,2,FALSE)</f>
        <v>#N/A</v>
      </c>
    </row>
    <row r="2173" spans="15:61">
      <c r="O2173" s="57"/>
      <c r="P2173" s="57"/>
      <c r="AO2173" s="57"/>
      <c r="AP2173" s="57"/>
      <c r="BA2173" s="57"/>
      <c r="BF2173" s="6" t="e">
        <f t="shared" si="99"/>
        <v>#NUM!</v>
      </c>
      <c r="BG2173" t="e">
        <f t="shared" si="100"/>
        <v>#NUM!</v>
      </c>
      <c r="BH2173" t="e">
        <f t="shared" si="101"/>
        <v>#NUM!</v>
      </c>
      <c r="BI2173" t="e">
        <f>VLOOKUP(H2173,Sheet2!$A$1:$B$270,2,FALSE)</f>
        <v>#N/A</v>
      </c>
    </row>
    <row r="2174" spans="15:61">
      <c r="O2174" s="57"/>
      <c r="P2174" s="57"/>
      <c r="AP2174" s="57"/>
      <c r="BA2174" s="57"/>
      <c r="BF2174" s="6" t="e">
        <f t="shared" si="99"/>
        <v>#NUM!</v>
      </c>
      <c r="BG2174" t="e">
        <f t="shared" si="100"/>
        <v>#NUM!</v>
      </c>
      <c r="BH2174" t="e">
        <f t="shared" si="101"/>
        <v>#NUM!</v>
      </c>
      <c r="BI2174" t="e">
        <f>VLOOKUP(H2174,Sheet2!$A$1:$B$270,2,FALSE)</f>
        <v>#N/A</v>
      </c>
    </row>
    <row r="2175" spans="15:61">
      <c r="O2175" s="57"/>
      <c r="P2175" s="57"/>
      <c r="AO2175" s="57"/>
      <c r="AP2175" s="57"/>
      <c r="BA2175" s="57"/>
      <c r="BF2175" s="6" t="e">
        <f t="shared" si="99"/>
        <v>#NUM!</v>
      </c>
      <c r="BG2175" t="e">
        <f t="shared" si="100"/>
        <v>#NUM!</v>
      </c>
      <c r="BH2175" t="e">
        <f t="shared" si="101"/>
        <v>#NUM!</v>
      </c>
      <c r="BI2175" t="e">
        <f>VLOOKUP(H2175,Sheet2!$A$1:$B$270,2,FALSE)</f>
        <v>#N/A</v>
      </c>
    </row>
    <row r="2176" spans="15:61">
      <c r="O2176" s="57"/>
      <c r="P2176" s="57"/>
      <c r="AP2176" s="57"/>
      <c r="BA2176" s="57"/>
      <c r="BF2176" s="6" t="e">
        <f t="shared" si="99"/>
        <v>#NUM!</v>
      </c>
      <c r="BG2176" t="e">
        <f t="shared" si="100"/>
        <v>#NUM!</v>
      </c>
      <c r="BH2176" t="e">
        <f t="shared" si="101"/>
        <v>#NUM!</v>
      </c>
      <c r="BI2176" t="e">
        <f>VLOOKUP(H2176,Sheet2!$A$1:$B$270,2,FALSE)</f>
        <v>#N/A</v>
      </c>
    </row>
    <row r="2177" spans="15:61">
      <c r="O2177" s="57"/>
      <c r="P2177" s="57"/>
      <c r="AP2177" s="57"/>
      <c r="BA2177" s="57"/>
      <c r="BF2177" s="6" t="e">
        <f t="shared" si="99"/>
        <v>#NUM!</v>
      </c>
      <c r="BG2177" t="e">
        <f t="shared" si="100"/>
        <v>#NUM!</v>
      </c>
      <c r="BH2177" t="e">
        <f t="shared" si="101"/>
        <v>#NUM!</v>
      </c>
      <c r="BI2177" t="e">
        <f>VLOOKUP(H2177,Sheet2!$A$1:$B$270,2,FALSE)</f>
        <v>#N/A</v>
      </c>
    </row>
    <row r="2178" spans="15:61">
      <c r="O2178" s="57"/>
      <c r="P2178" s="57"/>
      <c r="AO2178" s="57"/>
      <c r="AP2178" s="57"/>
      <c r="BA2178" s="57"/>
      <c r="BF2178" s="6" t="e">
        <f t="shared" si="99"/>
        <v>#NUM!</v>
      </c>
      <c r="BG2178" t="e">
        <f t="shared" si="100"/>
        <v>#NUM!</v>
      </c>
      <c r="BH2178" t="e">
        <f t="shared" si="101"/>
        <v>#NUM!</v>
      </c>
      <c r="BI2178" t="e">
        <f>VLOOKUP(H2178,Sheet2!$A$1:$B$270,2,FALSE)</f>
        <v>#N/A</v>
      </c>
    </row>
    <row r="2179" spans="15:61">
      <c r="O2179" s="57"/>
      <c r="P2179" s="57"/>
      <c r="AP2179" s="57"/>
      <c r="BA2179" s="57"/>
      <c r="BF2179" s="6" t="e">
        <f t="shared" ref="BF2179:BF2242" si="102">DATE(BC2179,BD2179,BE2179)</f>
        <v>#NUM!</v>
      </c>
      <c r="BG2179" t="e">
        <f t="shared" ref="BG2179:BG2242" si="103">BF2179-BA2179</f>
        <v>#NUM!</v>
      </c>
      <c r="BH2179" t="e">
        <f t="shared" ref="BH2179:BH2242" si="104">IF(BG2179=1,"COMPLY",IF(BG2179&lt;1,"COMPLY","NOT COMPLY"))</f>
        <v>#NUM!</v>
      </c>
      <c r="BI2179" t="e">
        <f>VLOOKUP(H2179,Sheet2!$A$1:$B$270,2,FALSE)</f>
        <v>#N/A</v>
      </c>
    </row>
    <row r="2180" spans="15:61">
      <c r="O2180" s="57"/>
      <c r="P2180" s="57"/>
      <c r="AP2180" s="57"/>
      <c r="BA2180" s="57"/>
      <c r="BF2180" s="6" t="e">
        <f t="shared" si="102"/>
        <v>#NUM!</v>
      </c>
      <c r="BG2180" t="e">
        <f t="shared" si="103"/>
        <v>#NUM!</v>
      </c>
      <c r="BH2180" t="e">
        <f t="shared" si="104"/>
        <v>#NUM!</v>
      </c>
      <c r="BI2180" t="e">
        <f>VLOOKUP(H2180,Sheet2!$A$1:$B$270,2,FALSE)</f>
        <v>#N/A</v>
      </c>
    </row>
    <row r="2181" spans="15:61">
      <c r="O2181" s="57"/>
      <c r="P2181" s="57"/>
      <c r="AP2181" s="57"/>
      <c r="BA2181" s="57"/>
      <c r="BF2181" s="6" t="e">
        <f t="shared" si="102"/>
        <v>#NUM!</v>
      </c>
      <c r="BG2181" t="e">
        <f t="shared" si="103"/>
        <v>#NUM!</v>
      </c>
      <c r="BH2181" t="e">
        <f t="shared" si="104"/>
        <v>#NUM!</v>
      </c>
      <c r="BI2181" t="e">
        <f>VLOOKUP(H2181,Sheet2!$A$1:$B$270,2,FALSE)</f>
        <v>#N/A</v>
      </c>
    </row>
    <row r="2182" spans="15:61">
      <c r="O2182" s="57"/>
      <c r="P2182" s="57"/>
      <c r="AP2182" s="57"/>
      <c r="BA2182" s="57"/>
      <c r="BF2182" s="6" t="e">
        <f t="shared" si="102"/>
        <v>#NUM!</v>
      </c>
      <c r="BG2182" t="e">
        <f t="shared" si="103"/>
        <v>#NUM!</v>
      </c>
      <c r="BH2182" t="e">
        <f t="shared" si="104"/>
        <v>#NUM!</v>
      </c>
      <c r="BI2182" t="e">
        <f>VLOOKUP(H2182,Sheet2!$A$1:$B$270,2,FALSE)</f>
        <v>#N/A</v>
      </c>
    </row>
    <row r="2183" spans="15:61">
      <c r="O2183" s="57"/>
      <c r="P2183" s="57"/>
      <c r="AO2183" s="57"/>
      <c r="BF2183" s="6" t="e">
        <f t="shared" si="102"/>
        <v>#NUM!</v>
      </c>
      <c r="BG2183" t="e">
        <f t="shared" si="103"/>
        <v>#NUM!</v>
      </c>
      <c r="BH2183" t="e">
        <f t="shared" si="104"/>
        <v>#NUM!</v>
      </c>
      <c r="BI2183" t="e">
        <f>VLOOKUP(H2183,Sheet2!$A$1:$B$270,2,FALSE)</f>
        <v>#N/A</v>
      </c>
    </row>
    <row r="2184" spans="15:61">
      <c r="O2184" s="57"/>
      <c r="P2184" s="57"/>
      <c r="AP2184" s="57"/>
      <c r="BA2184" s="57"/>
      <c r="BF2184" s="6" t="e">
        <f t="shared" si="102"/>
        <v>#NUM!</v>
      </c>
      <c r="BG2184" t="e">
        <f t="shared" si="103"/>
        <v>#NUM!</v>
      </c>
      <c r="BH2184" t="e">
        <f t="shared" si="104"/>
        <v>#NUM!</v>
      </c>
      <c r="BI2184" t="e">
        <f>VLOOKUP(H2184,Sheet2!$A$1:$B$270,2,FALSE)</f>
        <v>#N/A</v>
      </c>
    </row>
    <row r="2185" spans="15:61">
      <c r="O2185" s="57"/>
      <c r="P2185" s="57"/>
      <c r="AP2185" s="57"/>
      <c r="BA2185" s="57"/>
      <c r="BF2185" s="6" t="e">
        <f t="shared" si="102"/>
        <v>#NUM!</v>
      </c>
      <c r="BG2185" t="e">
        <f t="shared" si="103"/>
        <v>#NUM!</v>
      </c>
      <c r="BH2185" t="e">
        <f t="shared" si="104"/>
        <v>#NUM!</v>
      </c>
      <c r="BI2185" t="e">
        <f>VLOOKUP(H2185,Sheet2!$A$1:$B$270,2,FALSE)</f>
        <v>#N/A</v>
      </c>
    </row>
    <row r="2186" spans="15:61">
      <c r="O2186" s="57"/>
      <c r="P2186" s="57"/>
      <c r="BF2186" s="6" t="e">
        <f t="shared" si="102"/>
        <v>#NUM!</v>
      </c>
      <c r="BG2186" t="e">
        <f t="shared" si="103"/>
        <v>#NUM!</v>
      </c>
      <c r="BH2186" t="e">
        <f t="shared" si="104"/>
        <v>#NUM!</v>
      </c>
      <c r="BI2186" t="e">
        <f>VLOOKUP(H2186,Sheet2!$A$1:$B$270,2,FALSE)</f>
        <v>#N/A</v>
      </c>
    </row>
    <row r="2187" spans="15:61">
      <c r="O2187" s="57"/>
      <c r="P2187" s="57"/>
      <c r="AP2187" s="57"/>
      <c r="BA2187" s="57"/>
      <c r="BF2187" s="6" t="e">
        <f t="shared" si="102"/>
        <v>#NUM!</v>
      </c>
      <c r="BG2187" t="e">
        <f t="shared" si="103"/>
        <v>#NUM!</v>
      </c>
      <c r="BH2187" t="e">
        <f t="shared" si="104"/>
        <v>#NUM!</v>
      </c>
      <c r="BI2187" t="e">
        <f>VLOOKUP(H2187,Sheet2!$A$1:$B$270,2,FALSE)</f>
        <v>#N/A</v>
      </c>
    </row>
    <row r="2188" spans="15:61">
      <c r="O2188" s="57"/>
      <c r="P2188" s="57"/>
      <c r="AP2188" s="57"/>
      <c r="BA2188" s="57"/>
      <c r="BF2188" s="6" t="e">
        <f t="shared" si="102"/>
        <v>#NUM!</v>
      </c>
      <c r="BG2188" t="e">
        <f t="shared" si="103"/>
        <v>#NUM!</v>
      </c>
      <c r="BH2188" t="e">
        <f t="shared" si="104"/>
        <v>#NUM!</v>
      </c>
      <c r="BI2188" t="e">
        <f>VLOOKUP(H2188,Sheet2!$A$1:$B$270,2,FALSE)</f>
        <v>#N/A</v>
      </c>
    </row>
    <row r="2189" spans="15:61">
      <c r="O2189" s="57"/>
      <c r="P2189" s="57"/>
      <c r="AP2189" s="57"/>
      <c r="BA2189" s="57"/>
      <c r="BF2189" s="6" t="e">
        <f t="shared" si="102"/>
        <v>#NUM!</v>
      </c>
      <c r="BG2189" t="e">
        <f t="shared" si="103"/>
        <v>#NUM!</v>
      </c>
      <c r="BH2189" t="e">
        <f t="shared" si="104"/>
        <v>#NUM!</v>
      </c>
      <c r="BI2189" t="e">
        <f>VLOOKUP(H2189,Sheet2!$A$1:$B$270,2,FALSE)</f>
        <v>#N/A</v>
      </c>
    </row>
    <row r="2190" spans="15:61">
      <c r="O2190" s="57"/>
      <c r="P2190" s="57"/>
      <c r="AP2190" s="57"/>
      <c r="BA2190" s="57"/>
      <c r="BF2190" s="6" t="e">
        <f t="shared" si="102"/>
        <v>#NUM!</v>
      </c>
      <c r="BG2190" t="e">
        <f t="shared" si="103"/>
        <v>#NUM!</v>
      </c>
      <c r="BH2190" t="e">
        <f t="shared" si="104"/>
        <v>#NUM!</v>
      </c>
      <c r="BI2190" t="e">
        <f>VLOOKUP(H2190,Sheet2!$A$1:$B$270,2,FALSE)</f>
        <v>#N/A</v>
      </c>
    </row>
    <row r="2191" spans="15:61">
      <c r="O2191" s="57"/>
      <c r="P2191" s="57"/>
      <c r="BA2191" s="57"/>
      <c r="BF2191" s="6" t="e">
        <f t="shared" si="102"/>
        <v>#NUM!</v>
      </c>
      <c r="BG2191" t="e">
        <f t="shared" si="103"/>
        <v>#NUM!</v>
      </c>
      <c r="BH2191" t="e">
        <f t="shared" si="104"/>
        <v>#NUM!</v>
      </c>
      <c r="BI2191" t="e">
        <f>VLOOKUP(H2191,Sheet2!$A$1:$B$270,2,FALSE)</f>
        <v>#N/A</v>
      </c>
    </row>
    <row r="2192" spans="15:61">
      <c r="O2192" s="57"/>
      <c r="P2192" s="57"/>
      <c r="AO2192" s="57"/>
      <c r="AP2192" s="57"/>
      <c r="BA2192" s="57"/>
      <c r="BF2192" s="6" t="e">
        <f t="shared" si="102"/>
        <v>#NUM!</v>
      </c>
      <c r="BG2192" t="e">
        <f t="shared" si="103"/>
        <v>#NUM!</v>
      </c>
      <c r="BH2192" t="e">
        <f t="shared" si="104"/>
        <v>#NUM!</v>
      </c>
      <c r="BI2192" t="e">
        <f>VLOOKUP(H2192,Sheet2!$A$1:$B$270,2,FALSE)</f>
        <v>#N/A</v>
      </c>
    </row>
    <row r="2193" spans="15:61">
      <c r="O2193" s="57"/>
      <c r="P2193" s="57"/>
      <c r="AO2193" s="57"/>
      <c r="AP2193" s="57"/>
      <c r="BA2193" s="57"/>
      <c r="BF2193" s="6" t="e">
        <f t="shared" si="102"/>
        <v>#NUM!</v>
      </c>
      <c r="BG2193" t="e">
        <f t="shared" si="103"/>
        <v>#NUM!</v>
      </c>
      <c r="BH2193" t="e">
        <f t="shared" si="104"/>
        <v>#NUM!</v>
      </c>
      <c r="BI2193" t="e">
        <f>VLOOKUP(H2193,Sheet2!$A$1:$B$270,2,FALSE)</f>
        <v>#N/A</v>
      </c>
    </row>
    <row r="2194" spans="15:61">
      <c r="O2194" s="57"/>
      <c r="P2194" s="57"/>
      <c r="AP2194" s="57"/>
      <c r="BA2194" s="57"/>
      <c r="BF2194" s="6" t="e">
        <f t="shared" si="102"/>
        <v>#NUM!</v>
      </c>
      <c r="BG2194" t="e">
        <f t="shared" si="103"/>
        <v>#NUM!</v>
      </c>
      <c r="BH2194" t="e">
        <f t="shared" si="104"/>
        <v>#NUM!</v>
      </c>
      <c r="BI2194" t="e">
        <f>VLOOKUP(H2194,Sheet2!$A$1:$B$270,2,FALSE)</f>
        <v>#N/A</v>
      </c>
    </row>
    <row r="2195" spans="15:61">
      <c r="O2195" s="57"/>
      <c r="P2195" s="57"/>
      <c r="AO2195" s="57"/>
      <c r="BA2195" s="57"/>
      <c r="BF2195" s="6" t="e">
        <f t="shared" si="102"/>
        <v>#NUM!</v>
      </c>
      <c r="BG2195" t="e">
        <f t="shared" si="103"/>
        <v>#NUM!</v>
      </c>
      <c r="BH2195" t="e">
        <f t="shared" si="104"/>
        <v>#NUM!</v>
      </c>
      <c r="BI2195" t="e">
        <f>VLOOKUP(H2195,Sheet2!$A$1:$B$270,2,FALSE)</f>
        <v>#N/A</v>
      </c>
    </row>
    <row r="2196" spans="15:61">
      <c r="O2196" s="57"/>
      <c r="P2196" s="57"/>
      <c r="AP2196" s="57"/>
      <c r="BA2196" s="57"/>
      <c r="BF2196" s="6" t="e">
        <f t="shared" si="102"/>
        <v>#NUM!</v>
      </c>
      <c r="BG2196" t="e">
        <f t="shared" si="103"/>
        <v>#NUM!</v>
      </c>
      <c r="BH2196" t="e">
        <f t="shared" si="104"/>
        <v>#NUM!</v>
      </c>
      <c r="BI2196" t="e">
        <f>VLOOKUP(H2196,Sheet2!$A$1:$B$270,2,FALSE)</f>
        <v>#N/A</v>
      </c>
    </row>
    <row r="2197" spans="15:61">
      <c r="O2197" s="57"/>
      <c r="P2197" s="57"/>
      <c r="AO2197" s="57"/>
      <c r="AP2197" s="57"/>
      <c r="BA2197" s="57"/>
      <c r="BF2197" s="6" t="e">
        <f t="shared" si="102"/>
        <v>#NUM!</v>
      </c>
      <c r="BG2197" t="e">
        <f t="shared" si="103"/>
        <v>#NUM!</v>
      </c>
      <c r="BH2197" t="e">
        <f t="shared" si="104"/>
        <v>#NUM!</v>
      </c>
      <c r="BI2197" t="e">
        <f>VLOOKUP(H2197,Sheet2!$A$1:$B$270,2,FALSE)</f>
        <v>#N/A</v>
      </c>
    </row>
    <row r="2198" spans="15:61">
      <c r="O2198" s="57"/>
      <c r="P2198" s="57"/>
      <c r="AO2198" s="57"/>
      <c r="AP2198" s="57"/>
      <c r="BA2198" s="57"/>
      <c r="BF2198" s="6" t="e">
        <f t="shared" si="102"/>
        <v>#NUM!</v>
      </c>
      <c r="BG2198" t="e">
        <f t="shared" si="103"/>
        <v>#NUM!</v>
      </c>
      <c r="BH2198" t="e">
        <f t="shared" si="104"/>
        <v>#NUM!</v>
      </c>
      <c r="BI2198" t="e">
        <f>VLOOKUP(H2198,Sheet2!$A$1:$B$270,2,FALSE)</f>
        <v>#N/A</v>
      </c>
    </row>
    <row r="2199" spans="15:61">
      <c r="O2199" s="57"/>
      <c r="P2199" s="57"/>
      <c r="AP2199" s="57"/>
      <c r="BA2199" s="57"/>
      <c r="BF2199" s="6" t="e">
        <f t="shared" si="102"/>
        <v>#NUM!</v>
      </c>
      <c r="BG2199" t="e">
        <f t="shared" si="103"/>
        <v>#NUM!</v>
      </c>
      <c r="BH2199" t="e">
        <f t="shared" si="104"/>
        <v>#NUM!</v>
      </c>
      <c r="BI2199" t="e">
        <f>VLOOKUP(H2199,Sheet2!$A$1:$B$270,2,FALSE)</f>
        <v>#N/A</v>
      </c>
    </row>
    <row r="2200" spans="15:61">
      <c r="O2200" s="57"/>
      <c r="P2200" s="57"/>
      <c r="AP2200" s="57"/>
      <c r="BA2200" s="57"/>
      <c r="BF2200" s="6" t="e">
        <f t="shared" si="102"/>
        <v>#NUM!</v>
      </c>
      <c r="BG2200" t="e">
        <f t="shared" si="103"/>
        <v>#NUM!</v>
      </c>
      <c r="BH2200" t="e">
        <f t="shared" si="104"/>
        <v>#NUM!</v>
      </c>
      <c r="BI2200" t="e">
        <f>VLOOKUP(H2200,Sheet2!$A$1:$B$270,2,FALSE)</f>
        <v>#N/A</v>
      </c>
    </row>
    <row r="2201" spans="15:61">
      <c r="O2201" s="57"/>
      <c r="P2201" s="57"/>
      <c r="BA2201" s="57"/>
      <c r="BF2201" s="6" t="e">
        <f t="shared" si="102"/>
        <v>#NUM!</v>
      </c>
      <c r="BG2201" t="e">
        <f t="shared" si="103"/>
        <v>#NUM!</v>
      </c>
      <c r="BH2201" t="e">
        <f t="shared" si="104"/>
        <v>#NUM!</v>
      </c>
      <c r="BI2201" t="e">
        <f>VLOOKUP(H2201,Sheet2!$A$1:$B$270,2,FALSE)</f>
        <v>#N/A</v>
      </c>
    </row>
    <row r="2202" spans="15:61">
      <c r="O2202" s="57"/>
      <c r="P2202" s="57"/>
      <c r="BA2202" s="57"/>
      <c r="BF2202" s="6" t="e">
        <f t="shared" si="102"/>
        <v>#NUM!</v>
      </c>
      <c r="BG2202" t="e">
        <f t="shared" si="103"/>
        <v>#NUM!</v>
      </c>
      <c r="BH2202" t="e">
        <f t="shared" si="104"/>
        <v>#NUM!</v>
      </c>
      <c r="BI2202" t="e">
        <f>VLOOKUP(H2202,Sheet2!$A$1:$B$270,2,FALSE)</f>
        <v>#N/A</v>
      </c>
    </row>
    <row r="2203" spans="15:61">
      <c r="O2203" s="57"/>
      <c r="P2203" s="57"/>
      <c r="AP2203" s="57"/>
      <c r="BA2203" s="57"/>
      <c r="BF2203" s="6" t="e">
        <f t="shared" si="102"/>
        <v>#NUM!</v>
      </c>
      <c r="BG2203" t="e">
        <f t="shared" si="103"/>
        <v>#NUM!</v>
      </c>
      <c r="BH2203" t="e">
        <f t="shared" si="104"/>
        <v>#NUM!</v>
      </c>
      <c r="BI2203" t="e">
        <f>VLOOKUP(H2203,Sheet2!$A$1:$B$270,2,FALSE)</f>
        <v>#N/A</v>
      </c>
    </row>
    <row r="2204" spans="15:61">
      <c r="O2204" s="57"/>
      <c r="P2204" s="57"/>
      <c r="AP2204" s="57"/>
      <c r="BA2204" s="57"/>
      <c r="BF2204" s="6" t="e">
        <f t="shared" si="102"/>
        <v>#NUM!</v>
      </c>
      <c r="BG2204" t="e">
        <f t="shared" si="103"/>
        <v>#NUM!</v>
      </c>
      <c r="BH2204" t="e">
        <f t="shared" si="104"/>
        <v>#NUM!</v>
      </c>
      <c r="BI2204" t="e">
        <f>VLOOKUP(H2204,Sheet2!$A$1:$B$270,2,FALSE)</f>
        <v>#N/A</v>
      </c>
    </row>
    <row r="2205" spans="15:61">
      <c r="O2205" s="57"/>
      <c r="P2205" s="57"/>
      <c r="AP2205" s="57"/>
      <c r="BA2205" s="57"/>
      <c r="BF2205" s="6" t="e">
        <f t="shared" si="102"/>
        <v>#NUM!</v>
      </c>
      <c r="BG2205" t="e">
        <f t="shared" si="103"/>
        <v>#NUM!</v>
      </c>
      <c r="BH2205" t="e">
        <f t="shared" si="104"/>
        <v>#NUM!</v>
      </c>
      <c r="BI2205" t="e">
        <f>VLOOKUP(H2205,Sheet2!$A$1:$B$270,2,FALSE)</f>
        <v>#N/A</v>
      </c>
    </row>
    <row r="2206" spans="15:61">
      <c r="O2206" s="57"/>
      <c r="P2206" s="57"/>
      <c r="AP2206" s="57"/>
      <c r="BA2206" s="57"/>
      <c r="BF2206" s="6" t="e">
        <f t="shared" si="102"/>
        <v>#NUM!</v>
      </c>
      <c r="BG2206" t="e">
        <f t="shared" si="103"/>
        <v>#NUM!</v>
      </c>
      <c r="BH2206" t="e">
        <f t="shared" si="104"/>
        <v>#NUM!</v>
      </c>
      <c r="BI2206" t="e">
        <f>VLOOKUP(H2206,Sheet2!$A$1:$B$270,2,FALSE)</f>
        <v>#N/A</v>
      </c>
    </row>
    <row r="2207" spans="15:61">
      <c r="O2207" s="57"/>
      <c r="P2207" s="57"/>
      <c r="BA2207" s="57"/>
      <c r="BF2207" s="6" t="e">
        <f t="shared" si="102"/>
        <v>#NUM!</v>
      </c>
      <c r="BG2207" t="e">
        <f t="shared" si="103"/>
        <v>#NUM!</v>
      </c>
      <c r="BH2207" t="e">
        <f t="shared" si="104"/>
        <v>#NUM!</v>
      </c>
      <c r="BI2207" t="e">
        <f>VLOOKUP(H2207,Sheet2!$A$1:$B$270,2,FALSE)</f>
        <v>#N/A</v>
      </c>
    </row>
    <row r="2208" spans="15:61">
      <c r="O2208" s="57"/>
      <c r="P2208" s="57"/>
      <c r="AP2208" s="57"/>
      <c r="BA2208" s="57"/>
      <c r="BF2208" s="6" t="e">
        <f t="shared" si="102"/>
        <v>#NUM!</v>
      </c>
      <c r="BG2208" t="e">
        <f t="shared" si="103"/>
        <v>#NUM!</v>
      </c>
      <c r="BH2208" t="e">
        <f t="shared" si="104"/>
        <v>#NUM!</v>
      </c>
      <c r="BI2208" t="e">
        <f>VLOOKUP(H2208,Sheet2!$A$1:$B$270,2,FALSE)</f>
        <v>#N/A</v>
      </c>
    </row>
    <row r="2209" spans="15:61">
      <c r="O2209" s="57"/>
      <c r="P2209" s="57"/>
      <c r="AO2209" s="57"/>
      <c r="AP2209" s="57"/>
      <c r="BA2209" s="57"/>
      <c r="BF2209" s="6" t="e">
        <f t="shared" si="102"/>
        <v>#NUM!</v>
      </c>
      <c r="BG2209" t="e">
        <f t="shared" si="103"/>
        <v>#NUM!</v>
      </c>
      <c r="BH2209" t="e">
        <f t="shared" si="104"/>
        <v>#NUM!</v>
      </c>
      <c r="BI2209" t="e">
        <f>VLOOKUP(H2209,Sheet2!$A$1:$B$270,2,FALSE)</f>
        <v>#N/A</v>
      </c>
    </row>
    <row r="2210" spans="15:61">
      <c r="O2210" s="57"/>
      <c r="P2210" s="57"/>
      <c r="AP2210" s="57"/>
      <c r="BA2210" s="57"/>
      <c r="BF2210" s="6" t="e">
        <f t="shared" si="102"/>
        <v>#NUM!</v>
      </c>
      <c r="BG2210" t="e">
        <f t="shared" si="103"/>
        <v>#NUM!</v>
      </c>
      <c r="BH2210" t="e">
        <f t="shared" si="104"/>
        <v>#NUM!</v>
      </c>
      <c r="BI2210" t="e">
        <f>VLOOKUP(H2210,Sheet2!$A$1:$B$270,2,FALSE)</f>
        <v>#N/A</v>
      </c>
    </row>
    <row r="2211" spans="15:61">
      <c r="O2211" s="57"/>
      <c r="P2211" s="57"/>
      <c r="AP2211" s="57"/>
      <c r="BA2211" s="57"/>
      <c r="BF2211" s="6" t="e">
        <f t="shared" si="102"/>
        <v>#NUM!</v>
      </c>
      <c r="BG2211" t="e">
        <f t="shared" si="103"/>
        <v>#NUM!</v>
      </c>
      <c r="BH2211" t="e">
        <f t="shared" si="104"/>
        <v>#NUM!</v>
      </c>
      <c r="BI2211" t="e">
        <f>VLOOKUP(H2211,Sheet2!$A$1:$B$270,2,FALSE)</f>
        <v>#N/A</v>
      </c>
    </row>
    <row r="2212" spans="15:61">
      <c r="O2212" s="57"/>
      <c r="P2212" s="57"/>
      <c r="AP2212" s="57"/>
      <c r="BA2212" s="57"/>
      <c r="BF2212" s="6" t="e">
        <f t="shared" si="102"/>
        <v>#NUM!</v>
      </c>
      <c r="BG2212" t="e">
        <f t="shared" si="103"/>
        <v>#NUM!</v>
      </c>
      <c r="BH2212" t="e">
        <f t="shared" si="104"/>
        <v>#NUM!</v>
      </c>
      <c r="BI2212" t="e">
        <f>VLOOKUP(H2212,Sheet2!$A$1:$B$270,2,FALSE)</f>
        <v>#N/A</v>
      </c>
    </row>
    <row r="2213" spans="15:61">
      <c r="O2213" s="57"/>
      <c r="P2213" s="57"/>
      <c r="AO2213" s="57"/>
      <c r="AP2213" s="57"/>
      <c r="BA2213" s="57"/>
      <c r="BF2213" s="6" t="e">
        <f t="shared" si="102"/>
        <v>#NUM!</v>
      </c>
      <c r="BG2213" t="e">
        <f t="shared" si="103"/>
        <v>#NUM!</v>
      </c>
      <c r="BH2213" t="e">
        <f t="shared" si="104"/>
        <v>#NUM!</v>
      </c>
      <c r="BI2213" t="e">
        <f>VLOOKUP(H2213,Sheet2!$A$1:$B$270,2,FALSE)</f>
        <v>#N/A</v>
      </c>
    </row>
    <row r="2214" spans="15:61">
      <c r="O2214" s="57"/>
      <c r="P2214" s="57"/>
      <c r="AP2214" s="57"/>
      <c r="BA2214" s="57"/>
      <c r="BF2214" s="6" t="e">
        <f t="shared" si="102"/>
        <v>#NUM!</v>
      </c>
      <c r="BG2214" t="e">
        <f t="shared" si="103"/>
        <v>#NUM!</v>
      </c>
      <c r="BH2214" t="e">
        <f t="shared" si="104"/>
        <v>#NUM!</v>
      </c>
      <c r="BI2214" t="e">
        <f>VLOOKUP(H2214,Sheet2!$A$1:$B$270,2,FALSE)</f>
        <v>#N/A</v>
      </c>
    </row>
    <row r="2215" spans="15:61">
      <c r="O2215" s="57"/>
      <c r="P2215" s="57"/>
      <c r="AP2215" s="57"/>
      <c r="BA2215" s="57"/>
      <c r="BF2215" s="6" t="e">
        <f t="shared" si="102"/>
        <v>#NUM!</v>
      </c>
      <c r="BG2215" t="e">
        <f t="shared" si="103"/>
        <v>#NUM!</v>
      </c>
      <c r="BH2215" t="e">
        <f t="shared" si="104"/>
        <v>#NUM!</v>
      </c>
      <c r="BI2215" t="e">
        <f>VLOOKUP(H2215,Sheet2!$A$1:$B$270,2,FALSE)</f>
        <v>#N/A</v>
      </c>
    </row>
    <row r="2216" spans="15:61">
      <c r="O2216" s="57"/>
      <c r="P2216" s="57"/>
      <c r="AP2216" s="57"/>
      <c r="BA2216" s="57"/>
      <c r="BF2216" s="6" t="e">
        <f t="shared" si="102"/>
        <v>#NUM!</v>
      </c>
      <c r="BG2216" t="e">
        <f t="shared" si="103"/>
        <v>#NUM!</v>
      </c>
      <c r="BH2216" t="e">
        <f t="shared" si="104"/>
        <v>#NUM!</v>
      </c>
      <c r="BI2216" t="e">
        <f>VLOOKUP(H2216,Sheet2!$A$1:$B$270,2,FALSE)</f>
        <v>#N/A</v>
      </c>
    </row>
    <row r="2217" spans="15:61">
      <c r="O2217" s="57"/>
      <c r="P2217" s="57"/>
      <c r="AP2217" s="57"/>
      <c r="BA2217" s="57"/>
      <c r="BF2217" s="6" t="e">
        <f t="shared" si="102"/>
        <v>#NUM!</v>
      </c>
      <c r="BG2217" t="e">
        <f t="shared" si="103"/>
        <v>#NUM!</v>
      </c>
      <c r="BH2217" t="e">
        <f t="shared" si="104"/>
        <v>#NUM!</v>
      </c>
      <c r="BI2217" t="e">
        <f>VLOOKUP(H2217,Sheet2!$A$1:$B$270,2,FALSE)</f>
        <v>#N/A</v>
      </c>
    </row>
    <row r="2218" spans="15:61">
      <c r="O2218" s="57"/>
      <c r="P2218" s="57"/>
      <c r="AO2218" s="57"/>
      <c r="AP2218" s="57"/>
      <c r="BA2218" s="57"/>
      <c r="BF2218" s="6" t="e">
        <f t="shared" si="102"/>
        <v>#NUM!</v>
      </c>
      <c r="BG2218" t="e">
        <f t="shared" si="103"/>
        <v>#NUM!</v>
      </c>
      <c r="BH2218" t="e">
        <f t="shared" si="104"/>
        <v>#NUM!</v>
      </c>
      <c r="BI2218" t="e">
        <f>VLOOKUP(H2218,Sheet2!$A$1:$B$270,2,FALSE)</f>
        <v>#N/A</v>
      </c>
    </row>
    <row r="2219" spans="15:61">
      <c r="O2219" s="57"/>
      <c r="P2219" s="57"/>
      <c r="BA2219" s="57"/>
      <c r="BF2219" s="6" t="e">
        <f t="shared" si="102"/>
        <v>#NUM!</v>
      </c>
      <c r="BG2219" t="e">
        <f t="shared" si="103"/>
        <v>#NUM!</v>
      </c>
      <c r="BH2219" t="e">
        <f t="shared" si="104"/>
        <v>#NUM!</v>
      </c>
      <c r="BI2219" t="e">
        <f>VLOOKUP(H2219,Sheet2!$A$1:$B$270,2,FALSE)</f>
        <v>#N/A</v>
      </c>
    </row>
    <row r="2220" spans="15:61">
      <c r="O2220" s="57"/>
      <c r="P2220" s="57"/>
      <c r="AO2220" s="57"/>
      <c r="AP2220" s="57"/>
      <c r="BA2220" s="57"/>
      <c r="BF2220" s="6" t="e">
        <f t="shared" si="102"/>
        <v>#NUM!</v>
      </c>
      <c r="BG2220" t="e">
        <f t="shared" si="103"/>
        <v>#NUM!</v>
      </c>
      <c r="BH2220" t="e">
        <f t="shared" si="104"/>
        <v>#NUM!</v>
      </c>
      <c r="BI2220" t="e">
        <f>VLOOKUP(H2220,Sheet2!$A$1:$B$270,2,FALSE)</f>
        <v>#N/A</v>
      </c>
    </row>
    <row r="2221" spans="15:61">
      <c r="O2221" s="57"/>
      <c r="P2221" s="57"/>
      <c r="AP2221" s="57"/>
      <c r="BA2221" s="57"/>
      <c r="BF2221" s="6" t="e">
        <f t="shared" si="102"/>
        <v>#NUM!</v>
      </c>
      <c r="BG2221" t="e">
        <f t="shared" si="103"/>
        <v>#NUM!</v>
      </c>
      <c r="BH2221" t="e">
        <f t="shared" si="104"/>
        <v>#NUM!</v>
      </c>
      <c r="BI2221" t="e">
        <f>VLOOKUP(H2221,Sheet2!$A$1:$B$270,2,FALSE)</f>
        <v>#N/A</v>
      </c>
    </row>
    <row r="2222" spans="15:61">
      <c r="O2222" s="57"/>
      <c r="P2222" s="57"/>
      <c r="AP2222" s="57"/>
      <c r="BA2222" s="57"/>
      <c r="BF2222" s="6" t="e">
        <f t="shared" si="102"/>
        <v>#NUM!</v>
      </c>
      <c r="BG2222" t="e">
        <f t="shared" si="103"/>
        <v>#NUM!</v>
      </c>
      <c r="BH2222" t="e">
        <f t="shared" si="104"/>
        <v>#NUM!</v>
      </c>
      <c r="BI2222" t="e">
        <f>VLOOKUP(H2222,Sheet2!$A$1:$B$270,2,FALSE)</f>
        <v>#N/A</v>
      </c>
    </row>
    <row r="2223" spans="15:61">
      <c r="O2223" s="57"/>
      <c r="P2223" s="57"/>
      <c r="AP2223" s="57"/>
      <c r="BA2223" s="57"/>
      <c r="BF2223" s="6" t="e">
        <f t="shared" si="102"/>
        <v>#NUM!</v>
      </c>
      <c r="BG2223" t="e">
        <f t="shared" si="103"/>
        <v>#NUM!</v>
      </c>
      <c r="BH2223" t="e">
        <f t="shared" si="104"/>
        <v>#NUM!</v>
      </c>
      <c r="BI2223" t="e">
        <f>VLOOKUP(H2223,Sheet2!$A$1:$B$270,2,FALSE)</f>
        <v>#N/A</v>
      </c>
    </row>
    <row r="2224" spans="15:61">
      <c r="O2224" s="57"/>
      <c r="P2224" s="57"/>
      <c r="AP2224" s="57"/>
      <c r="BA2224" s="57"/>
      <c r="BF2224" s="6" t="e">
        <f t="shared" si="102"/>
        <v>#NUM!</v>
      </c>
      <c r="BG2224" t="e">
        <f t="shared" si="103"/>
        <v>#NUM!</v>
      </c>
      <c r="BH2224" t="e">
        <f t="shared" si="104"/>
        <v>#NUM!</v>
      </c>
      <c r="BI2224" t="e">
        <f>VLOOKUP(H2224,Sheet2!$A$1:$B$270,2,FALSE)</f>
        <v>#N/A</v>
      </c>
    </row>
    <row r="2225" spans="15:61">
      <c r="O2225" s="57"/>
      <c r="P2225" s="57"/>
      <c r="AP2225" s="57"/>
      <c r="BA2225" s="57"/>
      <c r="BF2225" s="6" t="e">
        <f t="shared" si="102"/>
        <v>#NUM!</v>
      </c>
      <c r="BG2225" t="e">
        <f t="shared" si="103"/>
        <v>#NUM!</v>
      </c>
      <c r="BH2225" t="e">
        <f t="shared" si="104"/>
        <v>#NUM!</v>
      </c>
      <c r="BI2225" t="e">
        <f>VLOOKUP(H2225,Sheet2!$A$1:$B$270,2,FALSE)</f>
        <v>#N/A</v>
      </c>
    </row>
    <row r="2226" spans="15:61">
      <c r="O2226" s="57"/>
      <c r="P2226" s="57"/>
      <c r="AO2226" s="57"/>
      <c r="AP2226" s="57"/>
      <c r="BA2226" s="57"/>
      <c r="BF2226" s="6" t="e">
        <f t="shared" si="102"/>
        <v>#NUM!</v>
      </c>
      <c r="BG2226" t="e">
        <f t="shared" si="103"/>
        <v>#NUM!</v>
      </c>
      <c r="BH2226" t="e">
        <f t="shared" si="104"/>
        <v>#NUM!</v>
      </c>
      <c r="BI2226" t="e">
        <f>VLOOKUP(H2226,Sheet2!$A$1:$B$270,2,FALSE)</f>
        <v>#N/A</v>
      </c>
    </row>
    <row r="2227" spans="15:61">
      <c r="O2227" s="57"/>
      <c r="P2227" s="57"/>
      <c r="AP2227" s="57"/>
      <c r="BA2227" s="57"/>
      <c r="BF2227" s="6" t="e">
        <f t="shared" si="102"/>
        <v>#NUM!</v>
      </c>
      <c r="BG2227" t="e">
        <f t="shared" si="103"/>
        <v>#NUM!</v>
      </c>
      <c r="BH2227" t="e">
        <f t="shared" si="104"/>
        <v>#NUM!</v>
      </c>
      <c r="BI2227" t="e">
        <f>VLOOKUP(H2227,Sheet2!$A$1:$B$270,2,FALSE)</f>
        <v>#N/A</v>
      </c>
    </row>
    <row r="2228" spans="15:61">
      <c r="O2228" s="57"/>
      <c r="P2228" s="57"/>
      <c r="AO2228" s="57"/>
      <c r="AP2228" s="57"/>
      <c r="BA2228" s="57"/>
      <c r="BF2228" s="6" t="e">
        <f t="shared" si="102"/>
        <v>#NUM!</v>
      </c>
      <c r="BG2228" t="e">
        <f t="shared" si="103"/>
        <v>#NUM!</v>
      </c>
      <c r="BH2228" t="e">
        <f t="shared" si="104"/>
        <v>#NUM!</v>
      </c>
      <c r="BI2228" t="e">
        <f>VLOOKUP(H2228,Sheet2!$A$1:$B$270,2,FALSE)</f>
        <v>#N/A</v>
      </c>
    </row>
    <row r="2229" spans="15:61">
      <c r="O2229" s="57"/>
      <c r="P2229" s="57"/>
      <c r="BA2229" s="57"/>
      <c r="BF2229" s="6" t="e">
        <f t="shared" si="102"/>
        <v>#NUM!</v>
      </c>
      <c r="BG2229" t="e">
        <f t="shared" si="103"/>
        <v>#NUM!</v>
      </c>
      <c r="BH2229" t="e">
        <f t="shared" si="104"/>
        <v>#NUM!</v>
      </c>
      <c r="BI2229" t="e">
        <f>VLOOKUP(H2229,Sheet2!$A$1:$B$270,2,FALSE)</f>
        <v>#N/A</v>
      </c>
    </row>
    <row r="2230" spans="15:61">
      <c r="O2230" s="57"/>
      <c r="P2230" s="57"/>
      <c r="AO2230" s="57"/>
      <c r="BA2230" s="57"/>
      <c r="BF2230" s="6" t="e">
        <f t="shared" si="102"/>
        <v>#NUM!</v>
      </c>
      <c r="BG2230" t="e">
        <f t="shared" si="103"/>
        <v>#NUM!</v>
      </c>
      <c r="BH2230" t="e">
        <f t="shared" si="104"/>
        <v>#NUM!</v>
      </c>
      <c r="BI2230" t="e">
        <f>VLOOKUP(H2230,Sheet2!$A$1:$B$270,2,FALSE)</f>
        <v>#N/A</v>
      </c>
    </row>
    <row r="2231" spans="15:61">
      <c r="O2231" s="57"/>
      <c r="P2231" s="57"/>
      <c r="AP2231" s="57"/>
      <c r="BA2231" s="57"/>
      <c r="BF2231" s="6" t="e">
        <f t="shared" si="102"/>
        <v>#NUM!</v>
      </c>
      <c r="BG2231" t="e">
        <f t="shared" si="103"/>
        <v>#NUM!</v>
      </c>
      <c r="BH2231" t="e">
        <f t="shared" si="104"/>
        <v>#NUM!</v>
      </c>
      <c r="BI2231" t="e">
        <f>VLOOKUP(H2231,Sheet2!$A$1:$B$270,2,FALSE)</f>
        <v>#N/A</v>
      </c>
    </row>
    <row r="2232" spans="15:61">
      <c r="O2232" s="57"/>
      <c r="P2232" s="57"/>
      <c r="AP2232" s="57"/>
      <c r="BA2232" s="57"/>
      <c r="BF2232" s="6" t="e">
        <f t="shared" si="102"/>
        <v>#NUM!</v>
      </c>
      <c r="BG2232" t="e">
        <f t="shared" si="103"/>
        <v>#NUM!</v>
      </c>
      <c r="BH2232" t="e">
        <f t="shared" si="104"/>
        <v>#NUM!</v>
      </c>
      <c r="BI2232" t="e">
        <f>VLOOKUP(H2232,Sheet2!$A$1:$B$270,2,FALSE)</f>
        <v>#N/A</v>
      </c>
    </row>
    <row r="2233" spans="15:61">
      <c r="O2233" s="57"/>
      <c r="P2233" s="57"/>
      <c r="AP2233" s="57"/>
      <c r="BA2233" s="57"/>
      <c r="BF2233" s="6" t="e">
        <f t="shared" si="102"/>
        <v>#NUM!</v>
      </c>
      <c r="BG2233" t="e">
        <f t="shared" si="103"/>
        <v>#NUM!</v>
      </c>
      <c r="BH2233" t="e">
        <f t="shared" si="104"/>
        <v>#NUM!</v>
      </c>
      <c r="BI2233" t="e">
        <f>VLOOKUP(H2233,Sheet2!$A$1:$B$270,2,FALSE)</f>
        <v>#N/A</v>
      </c>
    </row>
    <row r="2234" spans="15:61">
      <c r="O2234" s="57"/>
      <c r="P2234" s="57"/>
      <c r="AP2234" s="57"/>
      <c r="BA2234" s="57"/>
      <c r="BF2234" s="6" t="e">
        <f t="shared" si="102"/>
        <v>#NUM!</v>
      </c>
      <c r="BG2234" t="e">
        <f t="shared" si="103"/>
        <v>#NUM!</v>
      </c>
      <c r="BH2234" t="e">
        <f t="shared" si="104"/>
        <v>#NUM!</v>
      </c>
      <c r="BI2234" t="e">
        <f>VLOOKUP(H2234,Sheet2!$A$1:$B$270,2,FALSE)</f>
        <v>#N/A</v>
      </c>
    </row>
    <row r="2235" spans="15:61">
      <c r="O2235" s="57"/>
      <c r="P2235" s="57"/>
      <c r="AO2235" s="57"/>
      <c r="AP2235" s="57"/>
      <c r="BA2235" s="57"/>
      <c r="BF2235" s="6" t="e">
        <f t="shared" si="102"/>
        <v>#NUM!</v>
      </c>
      <c r="BG2235" t="e">
        <f t="shared" si="103"/>
        <v>#NUM!</v>
      </c>
      <c r="BH2235" t="e">
        <f t="shared" si="104"/>
        <v>#NUM!</v>
      </c>
      <c r="BI2235" t="e">
        <f>VLOOKUP(H2235,Sheet2!$A$1:$B$270,2,FALSE)</f>
        <v>#N/A</v>
      </c>
    </row>
    <row r="2236" spans="15:61">
      <c r="O2236" s="57"/>
      <c r="P2236" s="57"/>
      <c r="AO2236" s="57"/>
      <c r="AP2236" s="57"/>
      <c r="BA2236" s="57"/>
      <c r="BF2236" s="6" t="e">
        <f t="shared" si="102"/>
        <v>#NUM!</v>
      </c>
      <c r="BG2236" t="e">
        <f t="shared" si="103"/>
        <v>#NUM!</v>
      </c>
      <c r="BH2236" t="e">
        <f t="shared" si="104"/>
        <v>#NUM!</v>
      </c>
      <c r="BI2236" t="e">
        <f>VLOOKUP(H2236,Sheet2!$A$1:$B$270,2,FALSE)</f>
        <v>#N/A</v>
      </c>
    </row>
    <row r="2237" spans="15:61">
      <c r="O2237" s="57"/>
      <c r="P2237" s="57"/>
      <c r="BA2237" s="57"/>
      <c r="BF2237" s="6" t="e">
        <f t="shared" si="102"/>
        <v>#NUM!</v>
      </c>
      <c r="BG2237" t="e">
        <f t="shared" si="103"/>
        <v>#NUM!</v>
      </c>
      <c r="BH2237" t="e">
        <f t="shared" si="104"/>
        <v>#NUM!</v>
      </c>
      <c r="BI2237" t="e">
        <f>VLOOKUP(H2237,Sheet2!$A$1:$B$270,2,FALSE)</f>
        <v>#N/A</v>
      </c>
    </row>
    <row r="2238" spans="15:61">
      <c r="O2238" s="57"/>
      <c r="P2238" s="57"/>
      <c r="AO2238" s="57"/>
      <c r="AP2238" s="57"/>
      <c r="BA2238" s="57"/>
      <c r="BF2238" s="6" t="e">
        <f t="shared" si="102"/>
        <v>#NUM!</v>
      </c>
      <c r="BG2238" t="e">
        <f t="shared" si="103"/>
        <v>#NUM!</v>
      </c>
      <c r="BH2238" t="e">
        <f t="shared" si="104"/>
        <v>#NUM!</v>
      </c>
      <c r="BI2238" t="e">
        <f>VLOOKUP(H2238,Sheet2!$A$1:$B$270,2,FALSE)</f>
        <v>#N/A</v>
      </c>
    </row>
    <row r="2239" spans="15:61">
      <c r="O2239" s="57"/>
      <c r="P2239" s="57"/>
      <c r="AO2239" s="57"/>
      <c r="AP2239" s="57"/>
      <c r="BA2239" s="57"/>
      <c r="BF2239" s="6" t="e">
        <f t="shared" si="102"/>
        <v>#NUM!</v>
      </c>
      <c r="BG2239" t="e">
        <f t="shared" si="103"/>
        <v>#NUM!</v>
      </c>
      <c r="BH2239" t="e">
        <f t="shared" si="104"/>
        <v>#NUM!</v>
      </c>
      <c r="BI2239" t="e">
        <f>VLOOKUP(H2239,Sheet2!$A$1:$B$270,2,FALSE)</f>
        <v>#N/A</v>
      </c>
    </row>
    <row r="2240" spans="15:61">
      <c r="O2240" s="57"/>
      <c r="P2240" s="57"/>
      <c r="AO2240" s="57"/>
      <c r="AP2240" s="57"/>
      <c r="BA2240" s="57"/>
      <c r="BF2240" s="6" t="e">
        <f t="shared" si="102"/>
        <v>#NUM!</v>
      </c>
      <c r="BG2240" t="e">
        <f t="shared" si="103"/>
        <v>#NUM!</v>
      </c>
      <c r="BH2240" t="e">
        <f t="shared" si="104"/>
        <v>#NUM!</v>
      </c>
      <c r="BI2240" t="e">
        <f>VLOOKUP(H2240,Sheet2!$A$1:$B$270,2,FALSE)</f>
        <v>#N/A</v>
      </c>
    </row>
    <row r="2241" spans="15:61">
      <c r="O2241" s="57"/>
      <c r="P2241" s="57"/>
      <c r="AP2241" s="57"/>
      <c r="BA2241" s="57"/>
      <c r="BF2241" s="6" t="e">
        <f t="shared" si="102"/>
        <v>#NUM!</v>
      </c>
      <c r="BG2241" t="e">
        <f t="shared" si="103"/>
        <v>#NUM!</v>
      </c>
      <c r="BH2241" t="e">
        <f t="shared" si="104"/>
        <v>#NUM!</v>
      </c>
      <c r="BI2241" t="e">
        <f>VLOOKUP(H2241,Sheet2!$A$1:$B$270,2,FALSE)</f>
        <v>#N/A</v>
      </c>
    </row>
    <row r="2242" spans="15:61">
      <c r="O2242" s="57"/>
      <c r="P2242" s="57"/>
      <c r="AP2242" s="57"/>
      <c r="BA2242" s="57"/>
      <c r="BF2242" s="6" t="e">
        <f t="shared" si="102"/>
        <v>#NUM!</v>
      </c>
      <c r="BG2242" t="e">
        <f t="shared" si="103"/>
        <v>#NUM!</v>
      </c>
      <c r="BH2242" t="e">
        <f t="shared" si="104"/>
        <v>#NUM!</v>
      </c>
      <c r="BI2242" t="e">
        <f>VLOOKUP(H2242,Sheet2!$A$1:$B$270,2,FALSE)</f>
        <v>#N/A</v>
      </c>
    </row>
    <row r="2243" spans="15:61">
      <c r="O2243" s="57"/>
      <c r="P2243" s="57"/>
      <c r="AO2243" s="57"/>
      <c r="AP2243" s="57"/>
      <c r="BA2243" s="57"/>
      <c r="BF2243" s="6" t="e">
        <f t="shared" ref="BF2243:BF2306" si="105">DATE(BC2243,BD2243,BE2243)</f>
        <v>#NUM!</v>
      </c>
      <c r="BG2243" t="e">
        <f t="shared" ref="BG2243:BG2306" si="106">BF2243-BA2243</f>
        <v>#NUM!</v>
      </c>
      <c r="BH2243" t="e">
        <f t="shared" ref="BH2243:BH2306" si="107">IF(BG2243=1,"COMPLY",IF(BG2243&lt;1,"COMPLY","NOT COMPLY"))</f>
        <v>#NUM!</v>
      </c>
      <c r="BI2243" t="e">
        <f>VLOOKUP(H2243,Sheet2!$A$1:$B$270,2,FALSE)</f>
        <v>#N/A</v>
      </c>
    </row>
    <row r="2244" spans="15:61">
      <c r="O2244" s="57"/>
      <c r="P2244" s="57"/>
      <c r="AP2244" s="57"/>
      <c r="BA2244" s="57"/>
      <c r="BF2244" s="6" t="e">
        <f t="shared" si="105"/>
        <v>#NUM!</v>
      </c>
      <c r="BG2244" t="e">
        <f t="shared" si="106"/>
        <v>#NUM!</v>
      </c>
      <c r="BH2244" t="e">
        <f t="shared" si="107"/>
        <v>#NUM!</v>
      </c>
      <c r="BI2244" t="e">
        <f>VLOOKUP(H2244,Sheet2!$A$1:$B$270,2,FALSE)</f>
        <v>#N/A</v>
      </c>
    </row>
    <row r="2245" spans="15:61">
      <c r="O2245" s="57"/>
      <c r="P2245" s="57"/>
      <c r="AO2245" s="57"/>
      <c r="AP2245" s="57"/>
      <c r="BA2245" s="57"/>
      <c r="BF2245" s="6" t="e">
        <f t="shared" si="105"/>
        <v>#NUM!</v>
      </c>
      <c r="BG2245" t="e">
        <f t="shared" si="106"/>
        <v>#NUM!</v>
      </c>
      <c r="BH2245" t="e">
        <f t="shared" si="107"/>
        <v>#NUM!</v>
      </c>
      <c r="BI2245" t="e">
        <f>VLOOKUP(H2245,Sheet2!$A$1:$B$270,2,FALSE)</f>
        <v>#N/A</v>
      </c>
    </row>
    <row r="2246" spans="15:61">
      <c r="O2246" s="57"/>
      <c r="P2246" s="57"/>
      <c r="AO2246" s="57"/>
      <c r="BA2246" s="57"/>
      <c r="BF2246" s="6" t="e">
        <f t="shared" si="105"/>
        <v>#NUM!</v>
      </c>
      <c r="BG2246" t="e">
        <f t="shared" si="106"/>
        <v>#NUM!</v>
      </c>
      <c r="BH2246" t="e">
        <f t="shared" si="107"/>
        <v>#NUM!</v>
      </c>
      <c r="BI2246" t="e">
        <f>VLOOKUP(H2246,Sheet2!$A$1:$B$270,2,FALSE)</f>
        <v>#N/A</v>
      </c>
    </row>
    <row r="2247" spans="15:61">
      <c r="O2247" s="57"/>
      <c r="P2247" s="57"/>
      <c r="AP2247" s="57"/>
      <c r="BA2247" s="57"/>
      <c r="BF2247" s="6" t="e">
        <f t="shared" si="105"/>
        <v>#NUM!</v>
      </c>
      <c r="BG2247" t="e">
        <f t="shared" si="106"/>
        <v>#NUM!</v>
      </c>
      <c r="BH2247" t="e">
        <f t="shared" si="107"/>
        <v>#NUM!</v>
      </c>
      <c r="BI2247" t="e">
        <f>VLOOKUP(H2247,Sheet2!$A$1:$B$270,2,FALSE)</f>
        <v>#N/A</v>
      </c>
    </row>
    <row r="2248" spans="15:61">
      <c r="O2248" s="57"/>
      <c r="P2248" s="57"/>
      <c r="AP2248" s="57"/>
      <c r="BA2248" s="57"/>
      <c r="BF2248" s="6" t="e">
        <f t="shared" si="105"/>
        <v>#NUM!</v>
      </c>
      <c r="BG2248" t="e">
        <f t="shared" si="106"/>
        <v>#NUM!</v>
      </c>
      <c r="BH2248" t="e">
        <f t="shared" si="107"/>
        <v>#NUM!</v>
      </c>
      <c r="BI2248" t="e">
        <f>VLOOKUP(H2248,Sheet2!$A$1:$B$270,2,FALSE)</f>
        <v>#N/A</v>
      </c>
    </row>
    <row r="2249" spans="15:61">
      <c r="O2249" s="57"/>
      <c r="P2249" s="57"/>
      <c r="AP2249" s="57"/>
      <c r="BA2249" s="57"/>
      <c r="BF2249" s="6" t="e">
        <f t="shared" si="105"/>
        <v>#NUM!</v>
      </c>
      <c r="BG2249" t="e">
        <f t="shared" si="106"/>
        <v>#NUM!</v>
      </c>
      <c r="BH2249" t="e">
        <f t="shared" si="107"/>
        <v>#NUM!</v>
      </c>
      <c r="BI2249" t="e">
        <f>VLOOKUP(H2249,Sheet2!$A$1:$B$270,2,FALSE)</f>
        <v>#N/A</v>
      </c>
    </row>
    <row r="2250" spans="15:61">
      <c r="O2250" s="57"/>
      <c r="P2250" s="57"/>
      <c r="AP2250" s="57"/>
      <c r="BA2250" s="57"/>
      <c r="BF2250" s="6" t="e">
        <f t="shared" si="105"/>
        <v>#NUM!</v>
      </c>
      <c r="BG2250" t="e">
        <f t="shared" si="106"/>
        <v>#NUM!</v>
      </c>
      <c r="BH2250" t="e">
        <f t="shared" si="107"/>
        <v>#NUM!</v>
      </c>
      <c r="BI2250" t="e">
        <f>VLOOKUP(H2250,Sheet2!$A$1:$B$270,2,FALSE)</f>
        <v>#N/A</v>
      </c>
    </row>
    <row r="2251" spans="15:61">
      <c r="O2251" s="57"/>
      <c r="P2251" s="57"/>
      <c r="AP2251" s="57"/>
      <c r="BA2251" s="57"/>
      <c r="BF2251" s="6" t="e">
        <f t="shared" si="105"/>
        <v>#NUM!</v>
      </c>
      <c r="BG2251" t="e">
        <f t="shared" si="106"/>
        <v>#NUM!</v>
      </c>
      <c r="BH2251" t="e">
        <f t="shared" si="107"/>
        <v>#NUM!</v>
      </c>
      <c r="BI2251" t="e">
        <f>VLOOKUP(H2251,Sheet2!$A$1:$B$270,2,FALSE)</f>
        <v>#N/A</v>
      </c>
    </row>
    <row r="2252" spans="15:61">
      <c r="O2252" s="57"/>
      <c r="P2252" s="57"/>
      <c r="AP2252" s="57"/>
      <c r="BA2252" s="57"/>
      <c r="BF2252" s="6" t="e">
        <f t="shared" si="105"/>
        <v>#NUM!</v>
      </c>
      <c r="BG2252" t="e">
        <f t="shared" si="106"/>
        <v>#NUM!</v>
      </c>
      <c r="BH2252" t="e">
        <f t="shared" si="107"/>
        <v>#NUM!</v>
      </c>
      <c r="BI2252" t="e">
        <f>VLOOKUP(H2252,Sheet2!$A$1:$B$270,2,FALSE)</f>
        <v>#N/A</v>
      </c>
    </row>
    <row r="2253" spans="15:61">
      <c r="O2253" s="57"/>
      <c r="P2253" s="57"/>
      <c r="AO2253" s="57"/>
      <c r="BA2253" s="57"/>
      <c r="BF2253" s="6" t="e">
        <f t="shared" si="105"/>
        <v>#NUM!</v>
      </c>
      <c r="BG2253" t="e">
        <f t="shared" si="106"/>
        <v>#NUM!</v>
      </c>
      <c r="BH2253" t="e">
        <f t="shared" si="107"/>
        <v>#NUM!</v>
      </c>
      <c r="BI2253" t="e">
        <f>VLOOKUP(H2253,Sheet2!$A$1:$B$270,2,FALSE)</f>
        <v>#N/A</v>
      </c>
    </row>
    <row r="2254" spans="15:61">
      <c r="O2254" s="57"/>
      <c r="P2254" s="57"/>
      <c r="AO2254" s="57"/>
      <c r="AP2254" s="57"/>
      <c r="BA2254" s="57"/>
      <c r="BF2254" s="6" t="e">
        <f t="shared" si="105"/>
        <v>#NUM!</v>
      </c>
      <c r="BG2254" t="e">
        <f t="shared" si="106"/>
        <v>#NUM!</v>
      </c>
      <c r="BH2254" t="e">
        <f t="shared" si="107"/>
        <v>#NUM!</v>
      </c>
      <c r="BI2254" t="e">
        <f>VLOOKUP(H2254,Sheet2!$A$1:$B$270,2,FALSE)</f>
        <v>#N/A</v>
      </c>
    </row>
    <row r="2255" spans="15:61">
      <c r="O2255" s="57"/>
      <c r="P2255" s="57"/>
      <c r="AP2255" s="57"/>
      <c r="BA2255" s="57"/>
      <c r="BF2255" s="6" t="e">
        <f t="shared" si="105"/>
        <v>#NUM!</v>
      </c>
      <c r="BG2255" t="e">
        <f t="shared" si="106"/>
        <v>#NUM!</v>
      </c>
      <c r="BH2255" t="e">
        <f t="shared" si="107"/>
        <v>#NUM!</v>
      </c>
      <c r="BI2255" t="e">
        <f>VLOOKUP(H2255,Sheet2!$A$1:$B$270,2,FALSE)</f>
        <v>#N/A</v>
      </c>
    </row>
    <row r="2256" spans="15:61">
      <c r="O2256" s="57"/>
      <c r="P2256" s="57"/>
      <c r="BA2256" s="57"/>
      <c r="BF2256" s="6" t="e">
        <f t="shared" si="105"/>
        <v>#NUM!</v>
      </c>
      <c r="BG2256" t="e">
        <f t="shared" si="106"/>
        <v>#NUM!</v>
      </c>
      <c r="BH2256" t="e">
        <f t="shared" si="107"/>
        <v>#NUM!</v>
      </c>
      <c r="BI2256" t="e">
        <f>VLOOKUP(H2256,Sheet2!$A$1:$B$270,2,FALSE)</f>
        <v>#N/A</v>
      </c>
    </row>
    <row r="2257" spans="15:61">
      <c r="O2257" s="57"/>
      <c r="P2257" s="57"/>
      <c r="AP2257" s="57"/>
      <c r="BA2257" s="57"/>
      <c r="BF2257" s="6" t="e">
        <f t="shared" si="105"/>
        <v>#NUM!</v>
      </c>
      <c r="BG2257" t="e">
        <f t="shared" si="106"/>
        <v>#NUM!</v>
      </c>
      <c r="BH2257" t="e">
        <f t="shared" si="107"/>
        <v>#NUM!</v>
      </c>
      <c r="BI2257" t="e">
        <f>VLOOKUP(H2257,Sheet2!$A$1:$B$270,2,FALSE)</f>
        <v>#N/A</v>
      </c>
    </row>
    <row r="2258" spans="15:61">
      <c r="O2258" s="57"/>
      <c r="P2258" s="57"/>
      <c r="AP2258" s="57"/>
      <c r="BA2258" s="57"/>
      <c r="BF2258" s="6" t="e">
        <f t="shared" si="105"/>
        <v>#NUM!</v>
      </c>
      <c r="BG2258" t="e">
        <f t="shared" si="106"/>
        <v>#NUM!</v>
      </c>
      <c r="BH2258" t="e">
        <f t="shared" si="107"/>
        <v>#NUM!</v>
      </c>
      <c r="BI2258" t="e">
        <f>VLOOKUP(H2258,Sheet2!$A$1:$B$270,2,FALSE)</f>
        <v>#N/A</v>
      </c>
    </row>
    <row r="2259" spans="15:61">
      <c r="O2259" s="57"/>
      <c r="P2259" s="57"/>
      <c r="AO2259" s="57"/>
      <c r="AP2259" s="57"/>
      <c r="BA2259" s="57"/>
      <c r="BF2259" s="6" t="e">
        <f t="shared" si="105"/>
        <v>#NUM!</v>
      </c>
      <c r="BG2259" t="e">
        <f t="shared" si="106"/>
        <v>#NUM!</v>
      </c>
      <c r="BH2259" t="e">
        <f t="shared" si="107"/>
        <v>#NUM!</v>
      </c>
      <c r="BI2259" t="e">
        <f>VLOOKUP(H2259,Sheet2!$A$1:$B$270,2,FALSE)</f>
        <v>#N/A</v>
      </c>
    </row>
    <row r="2260" spans="15:61">
      <c r="O2260" s="57"/>
      <c r="P2260" s="57"/>
      <c r="AO2260" s="57"/>
      <c r="AP2260" s="57"/>
      <c r="BA2260" s="57"/>
      <c r="BF2260" s="6" t="e">
        <f t="shared" si="105"/>
        <v>#NUM!</v>
      </c>
      <c r="BG2260" t="e">
        <f t="shared" si="106"/>
        <v>#NUM!</v>
      </c>
      <c r="BH2260" t="e">
        <f t="shared" si="107"/>
        <v>#NUM!</v>
      </c>
      <c r="BI2260" t="e">
        <f>VLOOKUP(H2260,Sheet2!$A$1:$B$270,2,FALSE)</f>
        <v>#N/A</v>
      </c>
    </row>
    <row r="2261" spans="15:61">
      <c r="O2261" s="57"/>
      <c r="P2261" s="57"/>
      <c r="AP2261" s="57"/>
      <c r="BA2261" s="57"/>
      <c r="BF2261" s="6" t="e">
        <f t="shared" si="105"/>
        <v>#NUM!</v>
      </c>
      <c r="BG2261" t="e">
        <f t="shared" si="106"/>
        <v>#NUM!</v>
      </c>
      <c r="BH2261" t="e">
        <f t="shared" si="107"/>
        <v>#NUM!</v>
      </c>
      <c r="BI2261" t="e">
        <f>VLOOKUP(H2261,Sheet2!$A$1:$B$270,2,FALSE)</f>
        <v>#N/A</v>
      </c>
    </row>
    <row r="2262" spans="15:61">
      <c r="O2262" s="57"/>
      <c r="P2262" s="57"/>
      <c r="AO2262" s="57"/>
      <c r="AP2262" s="57"/>
      <c r="BA2262" s="57"/>
      <c r="BF2262" s="6" t="e">
        <f t="shared" si="105"/>
        <v>#NUM!</v>
      </c>
      <c r="BG2262" t="e">
        <f t="shared" si="106"/>
        <v>#NUM!</v>
      </c>
      <c r="BH2262" t="e">
        <f t="shared" si="107"/>
        <v>#NUM!</v>
      </c>
      <c r="BI2262" t="e">
        <f>VLOOKUP(H2262,Sheet2!$A$1:$B$270,2,FALSE)</f>
        <v>#N/A</v>
      </c>
    </row>
    <row r="2263" spans="15:61">
      <c r="O2263" s="57"/>
      <c r="P2263" s="57"/>
      <c r="AO2263" s="57"/>
      <c r="AP2263" s="57"/>
      <c r="BA2263" s="57"/>
      <c r="BF2263" s="6" t="e">
        <f t="shared" si="105"/>
        <v>#NUM!</v>
      </c>
      <c r="BG2263" t="e">
        <f t="shared" si="106"/>
        <v>#NUM!</v>
      </c>
      <c r="BH2263" t="e">
        <f t="shared" si="107"/>
        <v>#NUM!</v>
      </c>
      <c r="BI2263" t="e">
        <f>VLOOKUP(H2263,Sheet2!$A$1:$B$270,2,FALSE)</f>
        <v>#N/A</v>
      </c>
    </row>
    <row r="2264" spans="15:61">
      <c r="O2264" s="57"/>
      <c r="P2264" s="57"/>
      <c r="AO2264" s="57"/>
      <c r="AP2264" s="57"/>
      <c r="BA2264" s="57"/>
      <c r="BF2264" s="6" t="e">
        <f t="shared" si="105"/>
        <v>#NUM!</v>
      </c>
      <c r="BG2264" t="e">
        <f t="shared" si="106"/>
        <v>#NUM!</v>
      </c>
      <c r="BH2264" t="e">
        <f t="shared" si="107"/>
        <v>#NUM!</v>
      </c>
      <c r="BI2264" t="e">
        <f>VLOOKUP(H2264,Sheet2!$A$1:$B$270,2,FALSE)</f>
        <v>#N/A</v>
      </c>
    </row>
    <row r="2265" spans="15:61">
      <c r="O2265" s="57"/>
      <c r="P2265" s="57"/>
      <c r="BA2265" s="57"/>
      <c r="BF2265" s="6" t="e">
        <f t="shared" si="105"/>
        <v>#NUM!</v>
      </c>
      <c r="BG2265" t="e">
        <f t="shared" si="106"/>
        <v>#NUM!</v>
      </c>
      <c r="BH2265" t="e">
        <f t="shared" si="107"/>
        <v>#NUM!</v>
      </c>
      <c r="BI2265" t="e">
        <f>VLOOKUP(H2265,Sheet2!$A$1:$B$270,2,FALSE)</f>
        <v>#N/A</v>
      </c>
    </row>
    <row r="2266" spans="15:61">
      <c r="O2266" s="57"/>
      <c r="P2266" s="57"/>
      <c r="AP2266" s="57"/>
      <c r="BA2266" s="57"/>
      <c r="BF2266" s="6" t="e">
        <f t="shared" si="105"/>
        <v>#NUM!</v>
      </c>
      <c r="BG2266" t="e">
        <f t="shared" si="106"/>
        <v>#NUM!</v>
      </c>
      <c r="BH2266" t="e">
        <f t="shared" si="107"/>
        <v>#NUM!</v>
      </c>
      <c r="BI2266" t="e">
        <f>VLOOKUP(H2266,Sheet2!$A$1:$B$270,2,FALSE)</f>
        <v>#N/A</v>
      </c>
    </row>
    <row r="2267" spans="15:61">
      <c r="O2267" s="57"/>
      <c r="P2267" s="57"/>
      <c r="AP2267" s="57"/>
      <c r="BA2267" s="57"/>
      <c r="BF2267" s="6" t="e">
        <f t="shared" si="105"/>
        <v>#NUM!</v>
      </c>
      <c r="BG2267" t="e">
        <f t="shared" si="106"/>
        <v>#NUM!</v>
      </c>
      <c r="BH2267" t="e">
        <f t="shared" si="107"/>
        <v>#NUM!</v>
      </c>
      <c r="BI2267" t="e">
        <f>VLOOKUP(H2267,Sheet2!$A$1:$B$270,2,FALSE)</f>
        <v>#N/A</v>
      </c>
    </row>
    <row r="2268" spans="15:61">
      <c r="O2268" s="57"/>
      <c r="P2268" s="57"/>
      <c r="AP2268" s="57"/>
      <c r="BA2268" s="57"/>
      <c r="BF2268" s="6" t="e">
        <f t="shared" si="105"/>
        <v>#NUM!</v>
      </c>
      <c r="BG2268" t="e">
        <f t="shared" si="106"/>
        <v>#NUM!</v>
      </c>
      <c r="BH2268" t="e">
        <f t="shared" si="107"/>
        <v>#NUM!</v>
      </c>
      <c r="BI2268" t="e">
        <f>VLOOKUP(H2268,Sheet2!$A$1:$B$270,2,FALSE)</f>
        <v>#N/A</v>
      </c>
    </row>
    <row r="2269" spans="15:61">
      <c r="O2269" s="57"/>
      <c r="P2269" s="57"/>
      <c r="AP2269" s="57"/>
      <c r="BA2269" s="57"/>
      <c r="BF2269" s="6" t="e">
        <f t="shared" si="105"/>
        <v>#NUM!</v>
      </c>
      <c r="BG2269" t="e">
        <f t="shared" si="106"/>
        <v>#NUM!</v>
      </c>
      <c r="BH2269" t="e">
        <f t="shared" si="107"/>
        <v>#NUM!</v>
      </c>
      <c r="BI2269" t="e">
        <f>VLOOKUP(H2269,Sheet2!$A$1:$B$270,2,FALSE)</f>
        <v>#N/A</v>
      </c>
    </row>
    <row r="2270" spans="15:61">
      <c r="O2270" s="57"/>
      <c r="P2270" s="57"/>
      <c r="AO2270" s="57"/>
      <c r="AP2270" s="57"/>
      <c r="BA2270" s="57"/>
      <c r="BF2270" s="6" t="e">
        <f t="shared" si="105"/>
        <v>#NUM!</v>
      </c>
      <c r="BG2270" t="e">
        <f t="shared" si="106"/>
        <v>#NUM!</v>
      </c>
      <c r="BH2270" t="e">
        <f t="shared" si="107"/>
        <v>#NUM!</v>
      </c>
      <c r="BI2270" t="e">
        <f>VLOOKUP(H2270,Sheet2!$A$1:$B$270,2,FALSE)</f>
        <v>#N/A</v>
      </c>
    </row>
    <row r="2271" spans="15:61">
      <c r="O2271" s="57"/>
      <c r="P2271" s="57"/>
      <c r="AP2271" s="57"/>
      <c r="BA2271" s="57"/>
      <c r="BF2271" s="6" t="e">
        <f t="shared" si="105"/>
        <v>#NUM!</v>
      </c>
      <c r="BG2271" t="e">
        <f t="shared" si="106"/>
        <v>#NUM!</v>
      </c>
      <c r="BH2271" t="e">
        <f t="shared" si="107"/>
        <v>#NUM!</v>
      </c>
      <c r="BI2271" t="e">
        <f>VLOOKUP(H2271,Sheet2!$A$1:$B$270,2,FALSE)</f>
        <v>#N/A</v>
      </c>
    </row>
    <row r="2272" spans="15:61">
      <c r="O2272" s="57"/>
      <c r="P2272" s="57"/>
      <c r="AP2272" s="57"/>
      <c r="BA2272" s="57"/>
      <c r="BF2272" s="6" t="e">
        <f t="shared" si="105"/>
        <v>#NUM!</v>
      </c>
      <c r="BG2272" t="e">
        <f t="shared" si="106"/>
        <v>#NUM!</v>
      </c>
      <c r="BH2272" t="e">
        <f t="shared" si="107"/>
        <v>#NUM!</v>
      </c>
      <c r="BI2272" t="e">
        <f>VLOOKUP(H2272,Sheet2!$A$1:$B$270,2,FALSE)</f>
        <v>#N/A</v>
      </c>
    </row>
    <row r="2273" spans="15:61">
      <c r="O2273" s="57"/>
      <c r="P2273" s="57"/>
      <c r="AP2273" s="57"/>
      <c r="BA2273" s="57"/>
      <c r="BF2273" s="6" t="e">
        <f t="shared" si="105"/>
        <v>#NUM!</v>
      </c>
      <c r="BG2273" t="e">
        <f t="shared" si="106"/>
        <v>#NUM!</v>
      </c>
      <c r="BH2273" t="e">
        <f t="shared" si="107"/>
        <v>#NUM!</v>
      </c>
      <c r="BI2273" t="e">
        <f>VLOOKUP(H2273,Sheet2!$A$1:$B$270,2,FALSE)</f>
        <v>#N/A</v>
      </c>
    </row>
    <row r="2274" spans="15:61">
      <c r="O2274" s="57"/>
      <c r="P2274" s="57"/>
      <c r="BF2274" s="6" t="e">
        <f t="shared" si="105"/>
        <v>#NUM!</v>
      </c>
      <c r="BG2274" t="e">
        <f t="shared" si="106"/>
        <v>#NUM!</v>
      </c>
      <c r="BH2274" t="e">
        <f t="shared" si="107"/>
        <v>#NUM!</v>
      </c>
      <c r="BI2274" t="e">
        <f>VLOOKUP(H2274,Sheet2!$A$1:$B$270,2,FALSE)</f>
        <v>#N/A</v>
      </c>
    </row>
    <row r="2275" spans="15:61">
      <c r="O2275" s="57"/>
      <c r="P2275" s="57"/>
      <c r="AP2275" s="57"/>
      <c r="BA2275" s="57"/>
      <c r="BF2275" s="6" t="e">
        <f t="shared" si="105"/>
        <v>#NUM!</v>
      </c>
      <c r="BG2275" t="e">
        <f t="shared" si="106"/>
        <v>#NUM!</v>
      </c>
      <c r="BH2275" t="e">
        <f t="shared" si="107"/>
        <v>#NUM!</v>
      </c>
      <c r="BI2275" t="e">
        <f>VLOOKUP(H2275,Sheet2!$A$1:$B$270,2,FALSE)</f>
        <v>#N/A</v>
      </c>
    </row>
    <row r="2276" spans="15:61">
      <c r="O2276" s="57"/>
      <c r="P2276" s="57"/>
      <c r="AO2276" s="57"/>
      <c r="AP2276" s="57"/>
      <c r="BA2276" s="57"/>
      <c r="BF2276" s="6" t="e">
        <f t="shared" si="105"/>
        <v>#NUM!</v>
      </c>
      <c r="BG2276" t="e">
        <f t="shared" si="106"/>
        <v>#NUM!</v>
      </c>
      <c r="BH2276" t="e">
        <f t="shared" si="107"/>
        <v>#NUM!</v>
      </c>
      <c r="BI2276" t="e">
        <f>VLOOKUP(H2276,Sheet2!$A$1:$B$270,2,FALSE)</f>
        <v>#N/A</v>
      </c>
    </row>
    <row r="2277" spans="15:61">
      <c r="O2277" s="57"/>
      <c r="P2277" s="57"/>
      <c r="AO2277" s="57"/>
      <c r="AP2277" s="57"/>
      <c r="BA2277" s="57"/>
      <c r="BF2277" s="6" t="e">
        <f t="shared" si="105"/>
        <v>#NUM!</v>
      </c>
      <c r="BG2277" t="e">
        <f t="shared" si="106"/>
        <v>#NUM!</v>
      </c>
      <c r="BH2277" t="e">
        <f t="shared" si="107"/>
        <v>#NUM!</v>
      </c>
      <c r="BI2277" t="e">
        <f>VLOOKUP(H2277,Sheet2!$A$1:$B$270,2,FALSE)</f>
        <v>#N/A</v>
      </c>
    </row>
    <row r="2278" spans="15:61">
      <c r="O2278" s="57"/>
      <c r="P2278" s="57"/>
      <c r="AP2278" s="57"/>
      <c r="BA2278" s="57"/>
      <c r="BF2278" s="6" t="e">
        <f t="shared" si="105"/>
        <v>#NUM!</v>
      </c>
      <c r="BG2278" t="e">
        <f t="shared" si="106"/>
        <v>#NUM!</v>
      </c>
      <c r="BH2278" t="e">
        <f t="shared" si="107"/>
        <v>#NUM!</v>
      </c>
      <c r="BI2278" t="e">
        <f>VLOOKUP(H2278,Sheet2!$A$1:$B$270,2,FALSE)</f>
        <v>#N/A</v>
      </c>
    </row>
    <row r="2279" spans="15:61">
      <c r="O2279" s="57"/>
      <c r="P2279" s="57"/>
      <c r="AP2279" s="57"/>
      <c r="BA2279" s="57"/>
      <c r="BF2279" s="6" t="e">
        <f t="shared" si="105"/>
        <v>#NUM!</v>
      </c>
      <c r="BG2279" t="e">
        <f t="shared" si="106"/>
        <v>#NUM!</v>
      </c>
      <c r="BH2279" t="e">
        <f t="shared" si="107"/>
        <v>#NUM!</v>
      </c>
      <c r="BI2279" t="e">
        <f>VLOOKUP(H2279,Sheet2!$A$1:$B$270,2,FALSE)</f>
        <v>#N/A</v>
      </c>
    </row>
    <row r="2280" spans="15:61">
      <c r="O2280" s="57"/>
      <c r="P2280" s="57"/>
      <c r="AP2280" s="57"/>
      <c r="BA2280" s="57"/>
      <c r="BF2280" s="6" t="e">
        <f t="shared" si="105"/>
        <v>#NUM!</v>
      </c>
      <c r="BG2280" t="e">
        <f t="shared" si="106"/>
        <v>#NUM!</v>
      </c>
      <c r="BH2280" t="e">
        <f t="shared" si="107"/>
        <v>#NUM!</v>
      </c>
      <c r="BI2280" t="e">
        <f>VLOOKUP(H2280,Sheet2!$A$1:$B$270,2,FALSE)</f>
        <v>#N/A</v>
      </c>
    </row>
    <row r="2281" spans="15:61">
      <c r="O2281" s="57"/>
      <c r="P2281" s="57"/>
      <c r="AP2281" s="57"/>
      <c r="BA2281" s="57"/>
      <c r="BF2281" s="6" t="e">
        <f t="shared" si="105"/>
        <v>#NUM!</v>
      </c>
      <c r="BG2281" t="e">
        <f t="shared" si="106"/>
        <v>#NUM!</v>
      </c>
      <c r="BH2281" t="e">
        <f t="shared" si="107"/>
        <v>#NUM!</v>
      </c>
      <c r="BI2281" t="e">
        <f>VLOOKUP(H2281,Sheet2!$A$1:$B$270,2,FALSE)</f>
        <v>#N/A</v>
      </c>
    </row>
    <row r="2282" spans="15:61">
      <c r="O2282" s="57"/>
      <c r="P2282" s="57"/>
      <c r="AO2282" s="57"/>
      <c r="AP2282" s="57"/>
      <c r="BA2282" s="57"/>
      <c r="BF2282" s="6" t="e">
        <f t="shared" si="105"/>
        <v>#NUM!</v>
      </c>
      <c r="BG2282" t="e">
        <f t="shared" si="106"/>
        <v>#NUM!</v>
      </c>
      <c r="BH2282" t="e">
        <f t="shared" si="107"/>
        <v>#NUM!</v>
      </c>
      <c r="BI2282" t="e">
        <f>VLOOKUP(H2282,Sheet2!$A$1:$B$270,2,FALSE)</f>
        <v>#N/A</v>
      </c>
    </row>
    <row r="2283" spans="15:61">
      <c r="O2283" s="57"/>
      <c r="P2283" s="57"/>
      <c r="AP2283" s="57"/>
      <c r="BA2283" s="57"/>
      <c r="BF2283" s="6" t="e">
        <f t="shared" si="105"/>
        <v>#NUM!</v>
      </c>
      <c r="BG2283" t="e">
        <f t="shared" si="106"/>
        <v>#NUM!</v>
      </c>
      <c r="BH2283" t="e">
        <f t="shared" si="107"/>
        <v>#NUM!</v>
      </c>
      <c r="BI2283" t="e">
        <f>VLOOKUP(H2283,Sheet2!$A$1:$B$270,2,FALSE)</f>
        <v>#N/A</v>
      </c>
    </row>
    <row r="2284" spans="15:61">
      <c r="O2284" s="57"/>
      <c r="P2284" s="57"/>
      <c r="BA2284" s="57"/>
      <c r="BF2284" s="6" t="e">
        <f t="shared" si="105"/>
        <v>#NUM!</v>
      </c>
      <c r="BG2284" t="e">
        <f t="shared" si="106"/>
        <v>#NUM!</v>
      </c>
      <c r="BH2284" t="e">
        <f t="shared" si="107"/>
        <v>#NUM!</v>
      </c>
      <c r="BI2284" t="e">
        <f>VLOOKUP(H2284,Sheet2!$A$1:$B$270,2,FALSE)</f>
        <v>#N/A</v>
      </c>
    </row>
    <row r="2285" spans="15:61">
      <c r="O2285" s="57"/>
      <c r="P2285" s="57"/>
      <c r="AO2285" s="57"/>
      <c r="BA2285" s="57"/>
      <c r="BF2285" s="6" t="e">
        <f t="shared" si="105"/>
        <v>#NUM!</v>
      </c>
      <c r="BG2285" t="e">
        <f t="shared" si="106"/>
        <v>#NUM!</v>
      </c>
      <c r="BH2285" t="e">
        <f t="shared" si="107"/>
        <v>#NUM!</v>
      </c>
      <c r="BI2285" t="e">
        <f>VLOOKUP(H2285,Sheet2!$A$1:$B$270,2,FALSE)</f>
        <v>#N/A</v>
      </c>
    </row>
    <row r="2286" spans="15:61">
      <c r="O2286" s="57"/>
      <c r="P2286" s="57"/>
      <c r="AO2286" s="57"/>
      <c r="AP2286" s="57"/>
      <c r="BA2286" s="57"/>
      <c r="BF2286" s="6" t="e">
        <f t="shared" si="105"/>
        <v>#NUM!</v>
      </c>
      <c r="BG2286" t="e">
        <f t="shared" si="106"/>
        <v>#NUM!</v>
      </c>
      <c r="BH2286" t="e">
        <f t="shared" si="107"/>
        <v>#NUM!</v>
      </c>
      <c r="BI2286" t="e">
        <f>VLOOKUP(H2286,Sheet2!$A$1:$B$270,2,FALSE)</f>
        <v>#N/A</v>
      </c>
    </row>
    <row r="2287" spans="15:61">
      <c r="O2287" s="57"/>
      <c r="P2287" s="57"/>
      <c r="AP2287" s="57"/>
      <c r="BA2287" s="57"/>
      <c r="BF2287" s="6" t="e">
        <f t="shared" si="105"/>
        <v>#NUM!</v>
      </c>
      <c r="BG2287" t="e">
        <f t="shared" si="106"/>
        <v>#NUM!</v>
      </c>
      <c r="BH2287" t="e">
        <f t="shared" si="107"/>
        <v>#NUM!</v>
      </c>
      <c r="BI2287" t="e">
        <f>VLOOKUP(H2287,Sheet2!$A$1:$B$270,2,FALSE)</f>
        <v>#N/A</v>
      </c>
    </row>
    <row r="2288" spans="15:61">
      <c r="O2288" s="57"/>
      <c r="P2288" s="57"/>
      <c r="AP2288" s="57"/>
      <c r="BA2288" s="57"/>
      <c r="BF2288" s="6" t="e">
        <f t="shared" si="105"/>
        <v>#NUM!</v>
      </c>
      <c r="BG2288" t="e">
        <f t="shared" si="106"/>
        <v>#NUM!</v>
      </c>
      <c r="BH2288" t="e">
        <f t="shared" si="107"/>
        <v>#NUM!</v>
      </c>
      <c r="BI2288" t="e">
        <f>VLOOKUP(H2288,Sheet2!$A$1:$B$270,2,FALSE)</f>
        <v>#N/A</v>
      </c>
    </row>
    <row r="2289" spans="15:61">
      <c r="O2289" s="57"/>
      <c r="P2289" s="57"/>
      <c r="AP2289" s="57"/>
      <c r="BA2289" s="57"/>
      <c r="BF2289" s="6" t="e">
        <f t="shared" si="105"/>
        <v>#NUM!</v>
      </c>
      <c r="BG2289" t="e">
        <f t="shared" si="106"/>
        <v>#NUM!</v>
      </c>
      <c r="BH2289" t="e">
        <f t="shared" si="107"/>
        <v>#NUM!</v>
      </c>
      <c r="BI2289" t="e">
        <f>VLOOKUP(H2289,Sheet2!$A$1:$B$270,2,FALSE)</f>
        <v>#N/A</v>
      </c>
    </row>
    <row r="2290" spans="15:61">
      <c r="O2290" s="57"/>
      <c r="P2290" s="57"/>
      <c r="AP2290" s="57"/>
      <c r="BA2290" s="57"/>
      <c r="BF2290" s="6" t="e">
        <f t="shared" si="105"/>
        <v>#NUM!</v>
      </c>
      <c r="BG2290" t="e">
        <f t="shared" si="106"/>
        <v>#NUM!</v>
      </c>
      <c r="BH2290" t="e">
        <f t="shared" si="107"/>
        <v>#NUM!</v>
      </c>
      <c r="BI2290" t="e">
        <f>VLOOKUP(H2290,Sheet2!$A$1:$B$270,2,FALSE)</f>
        <v>#N/A</v>
      </c>
    </row>
    <row r="2291" spans="15:61">
      <c r="O2291" s="57"/>
      <c r="P2291" s="57"/>
      <c r="AP2291" s="57"/>
      <c r="BA2291" s="57"/>
      <c r="BF2291" s="6" t="e">
        <f t="shared" si="105"/>
        <v>#NUM!</v>
      </c>
      <c r="BG2291" t="e">
        <f t="shared" si="106"/>
        <v>#NUM!</v>
      </c>
      <c r="BH2291" t="e">
        <f t="shared" si="107"/>
        <v>#NUM!</v>
      </c>
      <c r="BI2291" t="e">
        <f>VLOOKUP(H2291,Sheet2!$A$1:$B$270,2,FALSE)</f>
        <v>#N/A</v>
      </c>
    </row>
    <row r="2292" spans="15:61">
      <c r="O2292" s="57"/>
      <c r="P2292" s="57"/>
      <c r="AP2292" s="57"/>
      <c r="BA2292" s="57"/>
      <c r="BF2292" s="6" t="e">
        <f t="shared" si="105"/>
        <v>#NUM!</v>
      </c>
      <c r="BG2292" t="e">
        <f t="shared" si="106"/>
        <v>#NUM!</v>
      </c>
      <c r="BH2292" t="e">
        <f t="shared" si="107"/>
        <v>#NUM!</v>
      </c>
      <c r="BI2292" t="e">
        <f>VLOOKUP(H2292,Sheet2!$A$1:$B$270,2,FALSE)</f>
        <v>#N/A</v>
      </c>
    </row>
    <row r="2293" spans="15:61">
      <c r="O2293" s="57"/>
      <c r="P2293" s="57"/>
      <c r="AP2293" s="57"/>
      <c r="BA2293" s="57"/>
      <c r="BF2293" s="6" t="e">
        <f t="shared" si="105"/>
        <v>#NUM!</v>
      </c>
      <c r="BG2293" t="e">
        <f t="shared" si="106"/>
        <v>#NUM!</v>
      </c>
      <c r="BH2293" t="e">
        <f t="shared" si="107"/>
        <v>#NUM!</v>
      </c>
      <c r="BI2293" t="e">
        <f>VLOOKUP(H2293,Sheet2!$A$1:$B$270,2,FALSE)</f>
        <v>#N/A</v>
      </c>
    </row>
    <row r="2294" spans="15:61">
      <c r="O2294" s="57"/>
      <c r="P2294" s="57"/>
      <c r="AO2294" s="57"/>
      <c r="AP2294" s="57"/>
      <c r="BA2294" s="57"/>
      <c r="BF2294" s="6" t="e">
        <f t="shared" si="105"/>
        <v>#NUM!</v>
      </c>
      <c r="BG2294" t="e">
        <f t="shared" si="106"/>
        <v>#NUM!</v>
      </c>
      <c r="BH2294" t="e">
        <f t="shared" si="107"/>
        <v>#NUM!</v>
      </c>
      <c r="BI2294" t="e">
        <f>VLOOKUP(H2294,Sheet2!$A$1:$B$270,2,FALSE)</f>
        <v>#N/A</v>
      </c>
    </row>
    <row r="2295" spans="15:61">
      <c r="O2295" s="57"/>
      <c r="P2295" s="57"/>
      <c r="BF2295" s="6" t="e">
        <f t="shared" si="105"/>
        <v>#NUM!</v>
      </c>
      <c r="BG2295" t="e">
        <f t="shared" si="106"/>
        <v>#NUM!</v>
      </c>
      <c r="BH2295" t="e">
        <f t="shared" si="107"/>
        <v>#NUM!</v>
      </c>
      <c r="BI2295" t="e">
        <f>VLOOKUP(H2295,Sheet2!$A$1:$B$270,2,FALSE)</f>
        <v>#N/A</v>
      </c>
    </row>
    <row r="2296" spans="15:61">
      <c r="O2296" s="57"/>
      <c r="P2296" s="57"/>
      <c r="BF2296" s="6" t="e">
        <f t="shared" si="105"/>
        <v>#NUM!</v>
      </c>
      <c r="BG2296" t="e">
        <f t="shared" si="106"/>
        <v>#NUM!</v>
      </c>
      <c r="BH2296" t="e">
        <f t="shared" si="107"/>
        <v>#NUM!</v>
      </c>
      <c r="BI2296" t="e">
        <f>VLOOKUP(H2296,Sheet2!$A$1:$B$270,2,FALSE)</f>
        <v>#N/A</v>
      </c>
    </row>
    <row r="2297" spans="15:61">
      <c r="O2297" s="57"/>
      <c r="P2297" s="57"/>
      <c r="AP2297" s="57"/>
      <c r="BA2297" s="57"/>
      <c r="BF2297" s="6" t="e">
        <f t="shared" si="105"/>
        <v>#NUM!</v>
      </c>
      <c r="BG2297" t="e">
        <f t="shared" si="106"/>
        <v>#NUM!</v>
      </c>
      <c r="BH2297" t="e">
        <f t="shared" si="107"/>
        <v>#NUM!</v>
      </c>
      <c r="BI2297" t="e">
        <f>VLOOKUP(H2297,Sheet2!$A$1:$B$270,2,FALSE)</f>
        <v>#N/A</v>
      </c>
    </row>
    <row r="2298" spans="15:61">
      <c r="O2298" s="57"/>
      <c r="P2298" s="57"/>
      <c r="AO2298" s="57"/>
      <c r="AP2298" s="57"/>
      <c r="BA2298" s="57"/>
      <c r="BF2298" s="6" t="e">
        <f t="shared" si="105"/>
        <v>#NUM!</v>
      </c>
      <c r="BG2298" t="e">
        <f t="shared" si="106"/>
        <v>#NUM!</v>
      </c>
      <c r="BH2298" t="e">
        <f t="shared" si="107"/>
        <v>#NUM!</v>
      </c>
      <c r="BI2298" t="e">
        <f>VLOOKUP(H2298,Sheet2!$A$1:$B$270,2,FALSE)</f>
        <v>#N/A</v>
      </c>
    </row>
    <row r="2299" spans="15:61">
      <c r="O2299" s="57"/>
      <c r="P2299" s="57"/>
      <c r="AP2299" s="57"/>
      <c r="BA2299" s="57"/>
      <c r="BF2299" s="6" t="e">
        <f t="shared" si="105"/>
        <v>#NUM!</v>
      </c>
      <c r="BG2299" t="e">
        <f t="shared" si="106"/>
        <v>#NUM!</v>
      </c>
      <c r="BH2299" t="e">
        <f t="shared" si="107"/>
        <v>#NUM!</v>
      </c>
      <c r="BI2299" t="e">
        <f>VLOOKUP(H2299,Sheet2!$A$1:$B$270,2,FALSE)</f>
        <v>#N/A</v>
      </c>
    </row>
    <row r="2300" spans="15:61">
      <c r="O2300" s="57"/>
      <c r="P2300" s="57"/>
      <c r="AP2300" s="57"/>
      <c r="BA2300" s="57"/>
      <c r="BF2300" s="6" t="e">
        <f t="shared" si="105"/>
        <v>#NUM!</v>
      </c>
      <c r="BG2300" t="e">
        <f t="shared" si="106"/>
        <v>#NUM!</v>
      </c>
      <c r="BH2300" t="e">
        <f t="shared" si="107"/>
        <v>#NUM!</v>
      </c>
      <c r="BI2300" t="e">
        <f>VLOOKUP(H2300,Sheet2!$A$1:$B$270,2,FALSE)</f>
        <v>#N/A</v>
      </c>
    </row>
    <row r="2301" spans="15:61">
      <c r="O2301" s="57"/>
      <c r="P2301" s="57"/>
      <c r="AO2301" s="57"/>
      <c r="AP2301" s="57"/>
      <c r="BA2301" s="57"/>
      <c r="BF2301" s="6" t="e">
        <f t="shared" si="105"/>
        <v>#NUM!</v>
      </c>
      <c r="BG2301" t="e">
        <f t="shared" si="106"/>
        <v>#NUM!</v>
      </c>
      <c r="BH2301" t="e">
        <f t="shared" si="107"/>
        <v>#NUM!</v>
      </c>
      <c r="BI2301" t="e">
        <f>VLOOKUP(H2301,Sheet2!$A$1:$B$270,2,FALSE)</f>
        <v>#N/A</v>
      </c>
    </row>
    <row r="2302" spans="15:61">
      <c r="O2302" s="57"/>
      <c r="P2302" s="57"/>
      <c r="AP2302" s="57"/>
      <c r="BA2302" s="57"/>
      <c r="BF2302" s="6" t="e">
        <f t="shared" si="105"/>
        <v>#NUM!</v>
      </c>
      <c r="BG2302" t="e">
        <f t="shared" si="106"/>
        <v>#NUM!</v>
      </c>
      <c r="BH2302" t="e">
        <f t="shared" si="107"/>
        <v>#NUM!</v>
      </c>
      <c r="BI2302" t="e">
        <f>VLOOKUP(H2302,Sheet2!$A$1:$B$270,2,FALSE)</f>
        <v>#N/A</v>
      </c>
    </row>
    <row r="2303" spans="15:61">
      <c r="O2303" s="57"/>
      <c r="P2303" s="57"/>
      <c r="AO2303" s="57"/>
      <c r="BA2303" s="57"/>
      <c r="BF2303" s="6" t="e">
        <f t="shared" si="105"/>
        <v>#NUM!</v>
      </c>
      <c r="BG2303" t="e">
        <f t="shared" si="106"/>
        <v>#NUM!</v>
      </c>
      <c r="BH2303" t="e">
        <f t="shared" si="107"/>
        <v>#NUM!</v>
      </c>
      <c r="BI2303" t="e">
        <f>VLOOKUP(H2303,Sheet2!$A$1:$B$270,2,FALSE)</f>
        <v>#N/A</v>
      </c>
    </row>
    <row r="2304" spans="15:61">
      <c r="O2304" s="57"/>
      <c r="P2304" s="57"/>
      <c r="AO2304" s="57"/>
      <c r="AP2304" s="57"/>
      <c r="BA2304" s="57"/>
      <c r="BF2304" s="6" t="e">
        <f t="shared" si="105"/>
        <v>#NUM!</v>
      </c>
      <c r="BG2304" t="e">
        <f t="shared" si="106"/>
        <v>#NUM!</v>
      </c>
      <c r="BH2304" t="e">
        <f t="shared" si="107"/>
        <v>#NUM!</v>
      </c>
      <c r="BI2304" t="e">
        <f>VLOOKUP(H2304,Sheet2!$A$1:$B$270,2,FALSE)</f>
        <v>#N/A</v>
      </c>
    </row>
    <row r="2305" spans="15:61">
      <c r="O2305" s="57"/>
      <c r="P2305" s="57"/>
      <c r="AP2305" s="57"/>
      <c r="BA2305" s="57"/>
      <c r="BF2305" s="6" t="e">
        <f t="shared" si="105"/>
        <v>#NUM!</v>
      </c>
      <c r="BG2305" t="e">
        <f t="shared" si="106"/>
        <v>#NUM!</v>
      </c>
      <c r="BH2305" t="e">
        <f t="shared" si="107"/>
        <v>#NUM!</v>
      </c>
      <c r="BI2305" t="e">
        <f>VLOOKUP(H2305,Sheet2!$A$1:$B$270,2,FALSE)</f>
        <v>#N/A</v>
      </c>
    </row>
    <row r="2306" spans="15:61">
      <c r="O2306" s="57"/>
      <c r="P2306" s="57"/>
      <c r="BA2306" s="57"/>
      <c r="BF2306" s="6" t="e">
        <f t="shared" si="105"/>
        <v>#NUM!</v>
      </c>
      <c r="BG2306" t="e">
        <f t="shared" si="106"/>
        <v>#NUM!</v>
      </c>
      <c r="BH2306" t="e">
        <f t="shared" si="107"/>
        <v>#NUM!</v>
      </c>
      <c r="BI2306" t="e">
        <f>VLOOKUP(H2306,Sheet2!$A$1:$B$270,2,FALSE)</f>
        <v>#N/A</v>
      </c>
    </row>
    <row r="2307" spans="15:61">
      <c r="O2307" s="57"/>
      <c r="P2307" s="57"/>
      <c r="AP2307" s="57"/>
      <c r="BA2307" s="57"/>
      <c r="BF2307" s="6" t="e">
        <f t="shared" ref="BF2307:BF2370" si="108">DATE(BC2307,BD2307,BE2307)</f>
        <v>#NUM!</v>
      </c>
      <c r="BG2307" t="e">
        <f t="shared" ref="BG2307:BG2370" si="109">BF2307-BA2307</f>
        <v>#NUM!</v>
      </c>
      <c r="BH2307" t="e">
        <f t="shared" ref="BH2307:BH2370" si="110">IF(BG2307=1,"COMPLY",IF(BG2307&lt;1,"COMPLY","NOT COMPLY"))</f>
        <v>#NUM!</v>
      </c>
      <c r="BI2307" t="e">
        <f>VLOOKUP(H2307,Sheet2!$A$1:$B$270,2,FALSE)</f>
        <v>#N/A</v>
      </c>
    </row>
    <row r="2308" spans="15:61">
      <c r="O2308" s="57"/>
      <c r="P2308" s="57"/>
      <c r="AO2308" s="57"/>
      <c r="AP2308" s="57"/>
      <c r="BA2308" s="57"/>
      <c r="BF2308" s="6" t="e">
        <f t="shared" si="108"/>
        <v>#NUM!</v>
      </c>
      <c r="BG2308" t="e">
        <f t="shared" si="109"/>
        <v>#NUM!</v>
      </c>
      <c r="BH2308" t="e">
        <f t="shared" si="110"/>
        <v>#NUM!</v>
      </c>
      <c r="BI2308" t="e">
        <f>VLOOKUP(H2308,Sheet2!$A$1:$B$270,2,FALSE)</f>
        <v>#N/A</v>
      </c>
    </row>
    <row r="2309" spans="15:61">
      <c r="O2309" s="57"/>
      <c r="P2309" s="57"/>
      <c r="AO2309" s="57"/>
      <c r="BA2309" s="57"/>
      <c r="BF2309" s="6" t="e">
        <f t="shared" si="108"/>
        <v>#NUM!</v>
      </c>
      <c r="BG2309" t="e">
        <f t="shared" si="109"/>
        <v>#NUM!</v>
      </c>
      <c r="BH2309" t="e">
        <f t="shared" si="110"/>
        <v>#NUM!</v>
      </c>
      <c r="BI2309" t="e">
        <f>VLOOKUP(H2309,Sheet2!$A$1:$B$270,2,FALSE)</f>
        <v>#N/A</v>
      </c>
    </row>
    <row r="2310" spans="15:61">
      <c r="O2310" s="57"/>
      <c r="P2310" s="57"/>
      <c r="AP2310" s="57"/>
      <c r="BA2310" s="57"/>
      <c r="BF2310" s="6" t="e">
        <f t="shared" si="108"/>
        <v>#NUM!</v>
      </c>
      <c r="BG2310" t="e">
        <f t="shared" si="109"/>
        <v>#NUM!</v>
      </c>
      <c r="BH2310" t="e">
        <f t="shared" si="110"/>
        <v>#NUM!</v>
      </c>
      <c r="BI2310" t="e">
        <f>VLOOKUP(H2310,Sheet2!$A$1:$B$270,2,FALSE)</f>
        <v>#N/A</v>
      </c>
    </row>
    <row r="2311" spans="15:61">
      <c r="O2311" s="57"/>
      <c r="P2311" s="57"/>
      <c r="AO2311" s="57"/>
      <c r="AP2311" s="57"/>
      <c r="BA2311" s="57"/>
      <c r="BF2311" s="6" t="e">
        <f t="shared" si="108"/>
        <v>#NUM!</v>
      </c>
      <c r="BG2311" t="e">
        <f t="shared" si="109"/>
        <v>#NUM!</v>
      </c>
      <c r="BH2311" t="e">
        <f t="shared" si="110"/>
        <v>#NUM!</v>
      </c>
      <c r="BI2311" t="e">
        <f>VLOOKUP(H2311,Sheet2!$A$1:$B$270,2,FALSE)</f>
        <v>#N/A</v>
      </c>
    </row>
    <row r="2312" spans="15:61">
      <c r="O2312" s="57"/>
      <c r="P2312" s="57"/>
      <c r="AO2312" s="57"/>
      <c r="BA2312" s="57"/>
      <c r="BF2312" s="6" t="e">
        <f t="shared" si="108"/>
        <v>#NUM!</v>
      </c>
      <c r="BG2312" t="e">
        <f t="shared" si="109"/>
        <v>#NUM!</v>
      </c>
      <c r="BH2312" t="e">
        <f t="shared" si="110"/>
        <v>#NUM!</v>
      </c>
      <c r="BI2312" t="e">
        <f>VLOOKUP(H2312,Sheet2!$A$1:$B$270,2,FALSE)</f>
        <v>#N/A</v>
      </c>
    </row>
    <row r="2313" spans="15:61">
      <c r="O2313" s="57"/>
      <c r="P2313" s="57"/>
      <c r="AP2313" s="57"/>
      <c r="BA2313" s="57"/>
      <c r="BF2313" s="6" t="e">
        <f t="shared" si="108"/>
        <v>#NUM!</v>
      </c>
      <c r="BG2313" t="e">
        <f t="shared" si="109"/>
        <v>#NUM!</v>
      </c>
      <c r="BH2313" t="e">
        <f t="shared" si="110"/>
        <v>#NUM!</v>
      </c>
      <c r="BI2313" t="e">
        <f>VLOOKUP(H2313,Sheet2!$A$1:$B$270,2,FALSE)</f>
        <v>#N/A</v>
      </c>
    </row>
    <row r="2314" spans="15:61">
      <c r="O2314" s="57"/>
      <c r="P2314" s="57"/>
      <c r="BA2314" s="57"/>
      <c r="BF2314" s="6" t="e">
        <f t="shared" si="108"/>
        <v>#NUM!</v>
      </c>
      <c r="BG2314" t="e">
        <f t="shared" si="109"/>
        <v>#NUM!</v>
      </c>
      <c r="BH2314" t="e">
        <f t="shared" si="110"/>
        <v>#NUM!</v>
      </c>
      <c r="BI2314" t="e">
        <f>VLOOKUP(H2314,Sheet2!$A$1:$B$270,2,FALSE)</f>
        <v>#N/A</v>
      </c>
    </row>
    <row r="2315" spans="15:61">
      <c r="O2315" s="57"/>
      <c r="P2315" s="57"/>
      <c r="AO2315" s="57"/>
      <c r="BF2315" s="6" t="e">
        <f t="shared" si="108"/>
        <v>#NUM!</v>
      </c>
      <c r="BG2315" t="e">
        <f t="shared" si="109"/>
        <v>#NUM!</v>
      </c>
      <c r="BH2315" t="e">
        <f t="shared" si="110"/>
        <v>#NUM!</v>
      </c>
      <c r="BI2315" t="e">
        <f>VLOOKUP(H2315,Sheet2!$A$1:$B$270,2,FALSE)</f>
        <v>#N/A</v>
      </c>
    </row>
    <row r="2316" spans="15:61">
      <c r="O2316" s="57"/>
      <c r="P2316" s="57"/>
      <c r="AO2316" s="57"/>
      <c r="BA2316" s="57"/>
      <c r="BF2316" s="6" t="e">
        <f t="shared" si="108"/>
        <v>#NUM!</v>
      </c>
      <c r="BG2316" t="e">
        <f t="shared" si="109"/>
        <v>#NUM!</v>
      </c>
      <c r="BH2316" t="e">
        <f t="shared" si="110"/>
        <v>#NUM!</v>
      </c>
      <c r="BI2316" t="e">
        <f>VLOOKUP(H2316,Sheet2!$A$1:$B$270,2,FALSE)</f>
        <v>#N/A</v>
      </c>
    </row>
    <row r="2317" spans="15:61">
      <c r="O2317" s="57"/>
      <c r="P2317" s="57"/>
      <c r="BF2317" s="6" t="e">
        <f t="shared" si="108"/>
        <v>#NUM!</v>
      </c>
      <c r="BG2317" t="e">
        <f t="shared" si="109"/>
        <v>#NUM!</v>
      </c>
      <c r="BH2317" t="e">
        <f t="shared" si="110"/>
        <v>#NUM!</v>
      </c>
      <c r="BI2317" t="e">
        <f>VLOOKUP(H2317,Sheet2!$A$1:$B$270,2,FALSE)</f>
        <v>#N/A</v>
      </c>
    </row>
    <row r="2318" spans="15:61">
      <c r="O2318" s="57"/>
      <c r="P2318" s="57"/>
      <c r="AO2318" s="57"/>
      <c r="AP2318" s="57"/>
      <c r="BA2318" s="57"/>
      <c r="BF2318" s="6" t="e">
        <f t="shared" si="108"/>
        <v>#NUM!</v>
      </c>
      <c r="BG2318" t="e">
        <f t="shared" si="109"/>
        <v>#NUM!</v>
      </c>
      <c r="BH2318" t="e">
        <f t="shared" si="110"/>
        <v>#NUM!</v>
      </c>
      <c r="BI2318" t="e">
        <f>VLOOKUP(H2318,Sheet2!$A$1:$B$270,2,FALSE)</f>
        <v>#N/A</v>
      </c>
    </row>
    <row r="2319" spans="15:61">
      <c r="O2319" s="57"/>
      <c r="P2319" s="57"/>
      <c r="BA2319" s="57"/>
      <c r="BF2319" s="6" t="e">
        <f t="shared" si="108"/>
        <v>#NUM!</v>
      </c>
      <c r="BG2319" t="e">
        <f t="shared" si="109"/>
        <v>#NUM!</v>
      </c>
      <c r="BH2319" t="e">
        <f t="shared" si="110"/>
        <v>#NUM!</v>
      </c>
      <c r="BI2319" t="e">
        <f>VLOOKUP(H2319,Sheet2!$A$1:$B$270,2,FALSE)</f>
        <v>#N/A</v>
      </c>
    </row>
    <row r="2320" spans="15:61">
      <c r="O2320" s="57"/>
      <c r="P2320" s="57"/>
      <c r="AP2320" s="57"/>
      <c r="BA2320" s="57"/>
      <c r="BF2320" s="6" t="e">
        <f t="shared" si="108"/>
        <v>#NUM!</v>
      </c>
      <c r="BG2320" t="e">
        <f t="shared" si="109"/>
        <v>#NUM!</v>
      </c>
      <c r="BH2320" t="e">
        <f t="shared" si="110"/>
        <v>#NUM!</v>
      </c>
      <c r="BI2320" t="e">
        <f>VLOOKUP(H2320,Sheet2!$A$1:$B$270,2,FALSE)</f>
        <v>#N/A</v>
      </c>
    </row>
    <row r="2321" spans="15:61">
      <c r="O2321" s="57"/>
      <c r="P2321" s="57"/>
      <c r="AO2321" s="57"/>
      <c r="AP2321" s="57"/>
      <c r="BA2321" s="57"/>
      <c r="BF2321" s="6" t="e">
        <f t="shared" si="108"/>
        <v>#NUM!</v>
      </c>
      <c r="BG2321" t="e">
        <f t="shared" si="109"/>
        <v>#NUM!</v>
      </c>
      <c r="BH2321" t="e">
        <f t="shared" si="110"/>
        <v>#NUM!</v>
      </c>
      <c r="BI2321" t="e">
        <f>VLOOKUP(H2321,Sheet2!$A$1:$B$270,2,FALSE)</f>
        <v>#N/A</v>
      </c>
    </row>
    <row r="2322" spans="15:61">
      <c r="O2322" s="57"/>
      <c r="P2322" s="57"/>
      <c r="AP2322" s="57"/>
      <c r="BA2322" s="57"/>
      <c r="BF2322" s="6" t="e">
        <f t="shared" si="108"/>
        <v>#NUM!</v>
      </c>
      <c r="BG2322" t="e">
        <f t="shared" si="109"/>
        <v>#NUM!</v>
      </c>
      <c r="BH2322" t="e">
        <f t="shared" si="110"/>
        <v>#NUM!</v>
      </c>
      <c r="BI2322" t="e">
        <f>VLOOKUP(H2322,Sheet2!$A$1:$B$270,2,FALSE)</f>
        <v>#N/A</v>
      </c>
    </row>
    <row r="2323" spans="15:61">
      <c r="O2323" s="57"/>
      <c r="P2323" s="57"/>
      <c r="AP2323" s="57"/>
      <c r="BA2323" s="57"/>
      <c r="BF2323" s="6" t="e">
        <f t="shared" si="108"/>
        <v>#NUM!</v>
      </c>
      <c r="BG2323" t="e">
        <f t="shared" si="109"/>
        <v>#NUM!</v>
      </c>
      <c r="BH2323" t="e">
        <f t="shared" si="110"/>
        <v>#NUM!</v>
      </c>
      <c r="BI2323" t="e">
        <f>VLOOKUP(H2323,Sheet2!$A$1:$B$270,2,FALSE)</f>
        <v>#N/A</v>
      </c>
    </row>
    <row r="2324" spans="15:61">
      <c r="O2324" s="57"/>
      <c r="P2324" s="57"/>
      <c r="AP2324" s="57"/>
      <c r="BA2324" s="57"/>
      <c r="BF2324" s="6" t="e">
        <f t="shared" si="108"/>
        <v>#NUM!</v>
      </c>
      <c r="BG2324" t="e">
        <f t="shared" si="109"/>
        <v>#NUM!</v>
      </c>
      <c r="BH2324" t="e">
        <f t="shared" si="110"/>
        <v>#NUM!</v>
      </c>
      <c r="BI2324" t="e">
        <f>VLOOKUP(H2324,Sheet2!$A$1:$B$270,2,FALSE)</f>
        <v>#N/A</v>
      </c>
    </row>
    <row r="2325" spans="15:61">
      <c r="O2325" s="57"/>
      <c r="P2325" s="57"/>
      <c r="AP2325" s="57"/>
      <c r="BA2325" s="57"/>
      <c r="BF2325" s="6" t="e">
        <f t="shared" si="108"/>
        <v>#NUM!</v>
      </c>
      <c r="BG2325" t="e">
        <f t="shared" si="109"/>
        <v>#NUM!</v>
      </c>
      <c r="BH2325" t="e">
        <f t="shared" si="110"/>
        <v>#NUM!</v>
      </c>
      <c r="BI2325" t="e">
        <f>VLOOKUP(H2325,Sheet2!$A$1:$B$270,2,FALSE)</f>
        <v>#N/A</v>
      </c>
    </row>
    <row r="2326" spans="15:61">
      <c r="O2326" s="57"/>
      <c r="P2326" s="57"/>
      <c r="AP2326" s="57"/>
      <c r="BA2326" s="57"/>
      <c r="BF2326" s="6" t="e">
        <f t="shared" si="108"/>
        <v>#NUM!</v>
      </c>
      <c r="BG2326" t="e">
        <f t="shared" si="109"/>
        <v>#NUM!</v>
      </c>
      <c r="BH2326" t="e">
        <f t="shared" si="110"/>
        <v>#NUM!</v>
      </c>
      <c r="BI2326" t="e">
        <f>VLOOKUP(H2326,Sheet2!$A$1:$B$270,2,FALSE)</f>
        <v>#N/A</v>
      </c>
    </row>
    <row r="2327" spans="15:61">
      <c r="O2327" s="57"/>
      <c r="P2327" s="57"/>
      <c r="AO2327" s="57"/>
      <c r="AP2327" s="57"/>
      <c r="BA2327" s="57"/>
      <c r="BF2327" s="6" t="e">
        <f t="shared" si="108"/>
        <v>#NUM!</v>
      </c>
      <c r="BG2327" t="e">
        <f t="shared" si="109"/>
        <v>#NUM!</v>
      </c>
      <c r="BH2327" t="e">
        <f t="shared" si="110"/>
        <v>#NUM!</v>
      </c>
      <c r="BI2327" t="e">
        <f>VLOOKUP(H2327,Sheet2!$A$1:$B$270,2,FALSE)</f>
        <v>#N/A</v>
      </c>
    </row>
    <row r="2328" spans="15:61">
      <c r="O2328" s="57"/>
      <c r="P2328" s="57"/>
      <c r="AP2328" s="57"/>
      <c r="BA2328" s="57"/>
      <c r="BF2328" s="6" t="e">
        <f t="shared" si="108"/>
        <v>#NUM!</v>
      </c>
      <c r="BG2328" t="e">
        <f t="shared" si="109"/>
        <v>#NUM!</v>
      </c>
      <c r="BH2328" t="e">
        <f t="shared" si="110"/>
        <v>#NUM!</v>
      </c>
      <c r="BI2328" t="e">
        <f>VLOOKUP(H2328,Sheet2!$A$1:$B$270,2,FALSE)</f>
        <v>#N/A</v>
      </c>
    </row>
    <row r="2329" spans="15:61">
      <c r="O2329" s="57"/>
      <c r="P2329" s="57"/>
      <c r="AO2329" s="57"/>
      <c r="AP2329" s="57"/>
      <c r="BA2329" s="57"/>
      <c r="BF2329" s="6" t="e">
        <f t="shared" si="108"/>
        <v>#NUM!</v>
      </c>
      <c r="BG2329" t="e">
        <f t="shared" si="109"/>
        <v>#NUM!</v>
      </c>
      <c r="BH2329" t="e">
        <f t="shared" si="110"/>
        <v>#NUM!</v>
      </c>
      <c r="BI2329" t="e">
        <f>VLOOKUP(H2329,Sheet2!$A$1:$B$270,2,FALSE)</f>
        <v>#N/A</v>
      </c>
    </row>
    <row r="2330" spans="15:61">
      <c r="O2330" s="57"/>
      <c r="P2330" s="57"/>
      <c r="AO2330" s="57"/>
      <c r="AP2330" s="57"/>
      <c r="BA2330" s="57"/>
      <c r="BF2330" s="6" t="e">
        <f t="shared" si="108"/>
        <v>#NUM!</v>
      </c>
      <c r="BG2330" t="e">
        <f t="shared" si="109"/>
        <v>#NUM!</v>
      </c>
      <c r="BH2330" t="e">
        <f t="shared" si="110"/>
        <v>#NUM!</v>
      </c>
      <c r="BI2330" t="e">
        <f>VLOOKUP(H2330,Sheet2!$A$1:$B$270,2,FALSE)</f>
        <v>#N/A</v>
      </c>
    </row>
    <row r="2331" spans="15:61">
      <c r="O2331" s="57"/>
      <c r="P2331" s="57"/>
      <c r="AO2331" s="57"/>
      <c r="AP2331" s="57"/>
      <c r="BA2331" s="57"/>
      <c r="BF2331" s="6" t="e">
        <f t="shared" si="108"/>
        <v>#NUM!</v>
      </c>
      <c r="BG2331" t="e">
        <f t="shared" si="109"/>
        <v>#NUM!</v>
      </c>
      <c r="BH2331" t="e">
        <f t="shared" si="110"/>
        <v>#NUM!</v>
      </c>
      <c r="BI2331" t="e">
        <f>VLOOKUP(H2331,Sheet2!$A$1:$B$270,2,FALSE)</f>
        <v>#N/A</v>
      </c>
    </row>
    <row r="2332" spans="15:61">
      <c r="O2332" s="57"/>
      <c r="P2332" s="57"/>
      <c r="AO2332" s="57"/>
      <c r="AP2332" s="57"/>
      <c r="BA2332" s="57"/>
      <c r="BF2332" s="6" t="e">
        <f t="shared" si="108"/>
        <v>#NUM!</v>
      </c>
      <c r="BG2332" t="e">
        <f t="shared" si="109"/>
        <v>#NUM!</v>
      </c>
      <c r="BH2332" t="e">
        <f t="shared" si="110"/>
        <v>#NUM!</v>
      </c>
      <c r="BI2332" t="e">
        <f>VLOOKUP(H2332,Sheet2!$A$1:$B$270,2,FALSE)</f>
        <v>#N/A</v>
      </c>
    </row>
    <row r="2333" spans="15:61">
      <c r="O2333" s="57"/>
      <c r="P2333" s="57"/>
      <c r="AP2333" s="57"/>
      <c r="BA2333" s="57"/>
      <c r="BF2333" s="6" t="e">
        <f t="shared" si="108"/>
        <v>#NUM!</v>
      </c>
      <c r="BG2333" t="e">
        <f t="shared" si="109"/>
        <v>#NUM!</v>
      </c>
      <c r="BH2333" t="e">
        <f t="shared" si="110"/>
        <v>#NUM!</v>
      </c>
      <c r="BI2333" t="e">
        <f>VLOOKUP(H2333,Sheet2!$A$1:$B$270,2,FALSE)</f>
        <v>#N/A</v>
      </c>
    </row>
    <row r="2334" spans="15:61">
      <c r="O2334" s="57"/>
      <c r="P2334" s="57"/>
      <c r="AO2334" s="57"/>
      <c r="AP2334" s="57"/>
      <c r="BA2334" s="57"/>
      <c r="BF2334" s="6" t="e">
        <f t="shared" si="108"/>
        <v>#NUM!</v>
      </c>
      <c r="BG2334" t="e">
        <f t="shared" si="109"/>
        <v>#NUM!</v>
      </c>
      <c r="BH2334" t="e">
        <f t="shared" si="110"/>
        <v>#NUM!</v>
      </c>
      <c r="BI2334" t="e">
        <f>VLOOKUP(H2334,Sheet2!$A$1:$B$270,2,FALSE)</f>
        <v>#N/A</v>
      </c>
    </row>
    <row r="2335" spans="15:61">
      <c r="O2335" s="57"/>
      <c r="P2335" s="57"/>
      <c r="AP2335" s="57"/>
      <c r="BA2335" s="57"/>
      <c r="BF2335" s="6" t="e">
        <f t="shared" si="108"/>
        <v>#NUM!</v>
      </c>
      <c r="BG2335" t="e">
        <f t="shared" si="109"/>
        <v>#NUM!</v>
      </c>
      <c r="BH2335" t="e">
        <f t="shared" si="110"/>
        <v>#NUM!</v>
      </c>
      <c r="BI2335" t="e">
        <f>VLOOKUP(H2335,Sheet2!$A$1:$B$270,2,FALSE)</f>
        <v>#N/A</v>
      </c>
    </row>
    <row r="2336" spans="15:61">
      <c r="O2336" s="57"/>
      <c r="P2336" s="57"/>
      <c r="AP2336" s="57"/>
      <c r="BA2336" s="57"/>
      <c r="BF2336" s="6" t="e">
        <f t="shared" si="108"/>
        <v>#NUM!</v>
      </c>
      <c r="BG2336" t="e">
        <f t="shared" si="109"/>
        <v>#NUM!</v>
      </c>
      <c r="BH2336" t="e">
        <f t="shared" si="110"/>
        <v>#NUM!</v>
      </c>
      <c r="BI2336" t="e">
        <f>VLOOKUP(H2336,Sheet2!$A$1:$B$270,2,FALSE)</f>
        <v>#N/A</v>
      </c>
    </row>
    <row r="2337" spans="15:61">
      <c r="O2337" s="57"/>
      <c r="P2337" s="57"/>
      <c r="AP2337" s="57"/>
      <c r="BA2337" s="57"/>
      <c r="BF2337" s="6" t="e">
        <f t="shared" si="108"/>
        <v>#NUM!</v>
      </c>
      <c r="BG2337" t="e">
        <f t="shared" si="109"/>
        <v>#NUM!</v>
      </c>
      <c r="BH2337" t="e">
        <f t="shared" si="110"/>
        <v>#NUM!</v>
      </c>
      <c r="BI2337" t="e">
        <f>VLOOKUP(H2337,Sheet2!$A$1:$B$270,2,FALSE)</f>
        <v>#N/A</v>
      </c>
    </row>
    <row r="2338" spans="15:61">
      <c r="O2338" s="57"/>
      <c r="P2338" s="57"/>
      <c r="AP2338" s="57"/>
      <c r="BA2338" s="57"/>
      <c r="BF2338" s="6" t="e">
        <f t="shared" si="108"/>
        <v>#NUM!</v>
      </c>
      <c r="BG2338" t="e">
        <f t="shared" si="109"/>
        <v>#NUM!</v>
      </c>
      <c r="BH2338" t="e">
        <f t="shared" si="110"/>
        <v>#NUM!</v>
      </c>
      <c r="BI2338" t="e">
        <f>VLOOKUP(H2338,Sheet2!$A$1:$B$270,2,FALSE)</f>
        <v>#N/A</v>
      </c>
    </row>
    <row r="2339" spans="15:61">
      <c r="O2339" s="57"/>
      <c r="P2339" s="57"/>
      <c r="AP2339" s="57"/>
      <c r="BA2339" s="57"/>
      <c r="BF2339" s="6" t="e">
        <f t="shared" si="108"/>
        <v>#NUM!</v>
      </c>
      <c r="BG2339" t="e">
        <f t="shared" si="109"/>
        <v>#NUM!</v>
      </c>
      <c r="BH2339" t="e">
        <f t="shared" si="110"/>
        <v>#NUM!</v>
      </c>
      <c r="BI2339" t="e">
        <f>VLOOKUP(H2339,Sheet2!$A$1:$B$270,2,FALSE)</f>
        <v>#N/A</v>
      </c>
    </row>
    <row r="2340" spans="15:61">
      <c r="O2340" s="57"/>
      <c r="P2340" s="57"/>
      <c r="BA2340" s="57"/>
      <c r="BF2340" s="6" t="e">
        <f t="shared" si="108"/>
        <v>#NUM!</v>
      </c>
      <c r="BG2340" t="e">
        <f t="shared" si="109"/>
        <v>#NUM!</v>
      </c>
      <c r="BH2340" t="e">
        <f t="shared" si="110"/>
        <v>#NUM!</v>
      </c>
      <c r="BI2340" t="e">
        <f>VLOOKUP(H2340,Sheet2!$A$1:$B$270,2,FALSE)</f>
        <v>#N/A</v>
      </c>
    </row>
    <row r="2341" spans="15:61">
      <c r="O2341" s="57"/>
      <c r="P2341" s="57"/>
      <c r="AO2341" s="57"/>
      <c r="AP2341" s="57"/>
      <c r="BA2341" s="57"/>
      <c r="BF2341" s="6" t="e">
        <f t="shared" si="108"/>
        <v>#NUM!</v>
      </c>
      <c r="BG2341" t="e">
        <f t="shared" si="109"/>
        <v>#NUM!</v>
      </c>
      <c r="BH2341" t="e">
        <f t="shared" si="110"/>
        <v>#NUM!</v>
      </c>
      <c r="BI2341" t="e">
        <f>VLOOKUP(H2341,Sheet2!$A$1:$B$270,2,FALSE)</f>
        <v>#N/A</v>
      </c>
    </row>
    <row r="2342" spans="15:61">
      <c r="O2342" s="57"/>
      <c r="P2342" s="57"/>
      <c r="AP2342" s="57"/>
      <c r="BA2342" s="57"/>
      <c r="BF2342" s="6" t="e">
        <f t="shared" si="108"/>
        <v>#NUM!</v>
      </c>
      <c r="BG2342" t="e">
        <f t="shared" si="109"/>
        <v>#NUM!</v>
      </c>
      <c r="BH2342" t="e">
        <f t="shared" si="110"/>
        <v>#NUM!</v>
      </c>
      <c r="BI2342" t="e">
        <f>VLOOKUP(H2342,Sheet2!$A$1:$B$270,2,FALSE)</f>
        <v>#N/A</v>
      </c>
    </row>
    <row r="2343" spans="15:61">
      <c r="O2343" s="57"/>
      <c r="P2343" s="57"/>
      <c r="AO2343" s="57"/>
      <c r="AP2343" s="57"/>
      <c r="BA2343" s="57"/>
      <c r="BF2343" s="6" t="e">
        <f t="shared" si="108"/>
        <v>#NUM!</v>
      </c>
      <c r="BG2343" t="e">
        <f t="shared" si="109"/>
        <v>#NUM!</v>
      </c>
      <c r="BH2343" t="e">
        <f t="shared" si="110"/>
        <v>#NUM!</v>
      </c>
      <c r="BI2343" t="e">
        <f>VLOOKUP(H2343,Sheet2!$A$1:$B$270,2,FALSE)</f>
        <v>#N/A</v>
      </c>
    </row>
    <row r="2344" spans="15:61">
      <c r="O2344" s="57"/>
      <c r="P2344" s="57"/>
      <c r="AP2344" s="57"/>
      <c r="BA2344" s="57"/>
      <c r="BF2344" s="6" t="e">
        <f t="shared" si="108"/>
        <v>#NUM!</v>
      </c>
      <c r="BG2344" t="e">
        <f t="shared" si="109"/>
        <v>#NUM!</v>
      </c>
      <c r="BH2344" t="e">
        <f t="shared" si="110"/>
        <v>#NUM!</v>
      </c>
      <c r="BI2344" t="e">
        <f>VLOOKUP(H2344,Sheet2!$A$1:$B$270,2,FALSE)</f>
        <v>#N/A</v>
      </c>
    </row>
    <row r="2345" spans="15:61">
      <c r="O2345" s="57"/>
      <c r="P2345" s="57"/>
      <c r="AP2345" s="57"/>
      <c r="BA2345" s="57"/>
      <c r="BF2345" s="6" t="e">
        <f t="shared" si="108"/>
        <v>#NUM!</v>
      </c>
      <c r="BG2345" t="e">
        <f t="shared" si="109"/>
        <v>#NUM!</v>
      </c>
      <c r="BH2345" t="e">
        <f t="shared" si="110"/>
        <v>#NUM!</v>
      </c>
      <c r="BI2345" t="e">
        <f>VLOOKUP(H2345,Sheet2!$A$1:$B$270,2,FALSE)</f>
        <v>#N/A</v>
      </c>
    </row>
    <row r="2346" spans="15:61">
      <c r="O2346" s="57"/>
      <c r="P2346" s="57"/>
      <c r="AP2346" s="57"/>
      <c r="BA2346" s="57"/>
      <c r="BF2346" s="6" t="e">
        <f t="shared" si="108"/>
        <v>#NUM!</v>
      </c>
      <c r="BG2346" t="e">
        <f t="shared" si="109"/>
        <v>#NUM!</v>
      </c>
      <c r="BH2346" t="e">
        <f t="shared" si="110"/>
        <v>#NUM!</v>
      </c>
      <c r="BI2346" t="e">
        <f>VLOOKUP(H2346,Sheet2!$A$1:$B$270,2,FALSE)</f>
        <v>#N/A</v>
      </c>
    </row>
    <row r="2347" spans="15:61">
      <c r="O2347" s="57"/>
      <c r="P2347" s="57"/>
      <c r="AO2347" s="57"/>
      <c r="BA2347" s="57"/>
      <c r="BF2347" s="6" t="e">
        <f t="shared" si="108"/>
        <v>#NUM!</v>
      </c>
      <c r="BG2347" t="e">
        <f t="shared" si="109"/>
        <v>#NUM!</v>
      </c>
      <c r="BH2347" t="e">
        <f t="shared" si="110"/>
        <v>#NUM!</v>
      </c>
      <c r="BI2347" t="e">
        <f>VLOOKUP(H2347,Sheet2!$A$1:$B$270,2,FALSE)</f>
        <v>#N/A</v>
      </c>
    </row>
    <row r="2348" spans="15:61">
      <c r="O2348" s="57"/>
      <c r="P2348" s="57"/>
      <c r="AP2348" s="57"/>
      <c r="BA2348" s="57"/>
      <c r="BF2348" s="6" t="e">
        <f t="shared" si="108"/>
        <v>#NUM!</v>
      </c>
      <c r="BG2348" t="e">
        <f t="shared" si="109"/>
        <v>#NUM!</v>
      </c>
      <c r="BH2348" t="e">
        <f t="shared" si="110"/>
        <v>#NUM!</v>
      </c>
      <c r="BI2348" t="e">
        <f>VLOOKUP(H2348,Sheet2!$A$1:$B$270,2,FALSE)</f>
        <v>#N/A</v>
      </c>
    </row>
    <row r="2349" spans="15:61">
      <c r="O2349" s="57"/>
      <c r="P2349" s="57"/>
      <c r="AP2349" s="57"/>
      <c r="BA2349" s="57"/>
      <c r="BF2349" s="6" t="e">
        <f t="shared" si="108"/>
        <v>#NUM!</v>
      </c>
      <c r="BG2349" t="e">
        <f t="shared" si="109"/>
        <v>#NUM!</v>
      </c>
      <c r="BH2349" t="e">
        <f t="shared" si="110"/>
        <v>#NUM!</v>
      </c>
      <c r="BI2349" t="e">
        <f>VLOOKUP(H2349,Sheet2!$A$1:$B$270,2,FALSE)</f>
        <v>#N/A</v>
      </c>
    </row>
    <row r="2350" spans="15:61">
      <c r="O2350" s="57"/>
      <c r="P2350" s="57"/>
      <c r="AP2350" s="57"/>
      <c r="BA2350" s="57"/>
      <c r="BF2350" s="6" t="e">
        <f t="shared" si="108"/>
        <v>#NUM!</v>
      </c>
      <c r="BG2350" t="e">
        <f t="shared" si="109"/>
        <v>#NUM!</v>
      </c>
      <c r="BH2350" t="e">
        <f t="shared" si="110"/>
        <v>#NUM!</v>
      </c>
      <c r="BI2350" t="e">
        <f>VLOOKUP(H2350,Sheet2!$A$1:$B$270,2,FALSE)</f>
        <v>#N/A</v>
      </c>
    </row>
    <row r="2351" spans="15:61">
      <c r="O2351" s="57"/>
      <c r="P2351" s="57"/>
      <c r="AP2351" s="57"/>
      <c r="BA2351" s="57"/>
      <c r="BF2351" s="6" t="e">
        <f t="shared" si="108"/>
        <v>#NUM!</v>
      </c>
      <c r="BG2351" t="e">
        <f t="shared" si="109"/>
        <v>#NUM!</v>
      </c>
      <c r="BH2351" t="e">
        <f t="shared" si="110"/>
        <v>#NUM!</v>
      </c>
      <c r="BI2351" t="e">
        <f>VLOOKUP(H2351,Sheet2!$A$1:$B$270,2,FALSE)</f>
        <v>#N/A</v>
      </c>
    </row>
    <row r="2352" spans="15:61">
      <c r="O2352" s="57"/>
      <c r="P2352" s="57"/>
      <c r="AO2352" s="57"/>
      <c r="AP2352" s="57"/>
      <c r="BA2352" s="57"/>
      <c r="BF2352" s="6" t="e">
        <f t="shared" si="108"/>
        <v>#NUM!</v>
      </c>
      <c r="BG2352" t="e">
        <f t="shared" si="109"/>
        <v>#NUM!</v>
      </c>
      <c r="BH2352" t="e">
        <f t="shared" si="110"/>
        <v>#NUM!</v>
      </c>
      <c r="BI2352" t="e">
        <f>VLOOKUP(H2352,Sheet2!$A$1:$B$270,2,FALSE)</f>
        <v>#N/A</v>
      </c>
    </row>
    <row r="2353" spans="15:61">
      <c r="O2353" s="57"/>
      <c r="P2353" s="57"/>
      <c r="AP2353" s="57"/>
      <c r="BA2353" s="57"/>
      <c r="BF2353" s="6" t="e">
        <f t="shared" si="108"/>
        <v>#NUM!</v>
      </c>
      <c r="BG2353" t="e">
        <f t="shared" si="109"/>
        <v>#NUM!</v>
      </c>
      <c r="BH2353" t="e">
        <f t="shared" si="110"/>
        <v>#NUM!</v>
      </c>
      <c r="BI2353" t="e">
        <f>VLOOKUP(H2353,Sheet2!$A$1:$B$270,2,FALSE)</f>
        <v>#N/A</v>
      </c>
    </row>
    <row r="2354" spans="15:61">
      <c r="O2354" s="57"/>
      <c r="P2354" s="57"/>
      <c r="AP2354" s="57"/>
      <c r="BA2354" s="57"/>
      <c r="BF2354" s="6" t="e">
        <f t="shared" si="108"/>
        <v>#NUM!</v>
      </c>
      <c r="BG2354" t="e">
        <f t="shared" si="109"/>
        <v>#NUM!</v>
      </c>
      <c r="BH2354" t="e">
        <f t="shared" si="110"/>
        <v>#NUM!</v>
      </c>
      <c r="BI2354" t="e">
        <f>VLOOKUP(H2354,Sheet2!$A$1:$B$270,2,FALSE)</f>
        <v>#N/A</v>
      </c>
    </row>
    <row r="2355" spans="15:61">
      <c r="O2355" s="57"/>
      <c r="P2355" s="57"/>
      <c r="AP2355" s="57"/>
      <c r="BA2355" s="57"/>
      <c r="BF2355" s="6" t="e">
        <f t="shared" si="108"/>
        <v>#NUM!</v>
      </c>
      <c r="BG2355" t="e">
        <f t="shared" si="109"/>
        <v>#NUM!</v>
      </c>
      <c r="BH2355" t="e">
        <f t="shared" si="110"/>
        <v>#NUM!</v>
      </c>
      <c r="BI2355" t="e">
        <f>VLOOKUP(H2355,Sheet2!$A$1:$B$270,2,FALSE)</f>
        <v>#N/A</v>
      </c>
    </row>
    <row r="2356" spans="15:61">
      <c r="O2356" s="57"/>
      <c r="P2356" s="57"/>
      <c r="AP2356" s="57"/>
      <c r="BA2356" s="57"/>
      <c r="BF2356" s="6" t="e">
        <f t="shared" si="108"/>
        <v>#NUM!</v>
      </c>
      <c r="BG2356" t="e">
        <f t="shared" si="109"/>
        <v>#NUM!</v>
      </c>
      <c r="BH2356" t="e">
        <f t="shared" si="110"/>
        <v>#NUM!</v>
      </c>
      <c r="BI2356" t="e">
        <f>VLOOKUP(H2356,Sheet2!$A$1:$B$270,2,FALSE)</f>
        <v>#N/A</v>
      </c>
    </row>
    <row r="2357" spans="15:61">
      <c r="O2357" s="57"/>
      <c r="P2357" s="57"/>
      <c r="AP2357" s="57"/>
      <c r="BA2357" s="57"/>
      <c r="BF2357" s="6" t="e">
        <f t="shared" si="108"/>
        <v>#NUM!</v>
      </c>
      <c r="BG2357" t="e">
        <f t="shared" si="109"/>
        <v>#NUM!</v>
      </c>
      <c r="BH2357" t="e">
        <f t="shared" si="110"/>
        <v>#NUM!</v>
      </c>
      <c r="BI2357" t="e">
        <f>VLOOKUP(H2357,Sheet2!$A$1:$B$270,2,FALSE)</f>
        <v>#N/A</v>
      </c>
    </row>
    <row r="2358" spans="15:61">
      <c r="O2358" s="57"/>
      <c r="P2358" s="57"/>
      <c r="AP2358" s="57"/>
      <c r="BA2358" s="57"/>
      <c r="BF2358" s="6" t="e">
        <f t="shared" si="108"/>
        <v>#NUM!</v>
      </c>
      <c r="BG2358" t="e">
        <f t="shared" si="109"/>
        <v>#NUM!</v>
      </c>
      <c r="BH2358" t="e">
        <f t="shared" si="110"/>
        <v>#NUM!</v>
      </c>
      <c r="BI2358" t="e">
        <f>VLOOKUP(H2358,Sheet2!$A$1:$B$270,2,FALSE)</f>
        <v>#N/A</v>
      </c>
    </row>
    <row r="2359" spans="15:61">
      <c r="O2359" s="57"/>
      <c r="P2359" s="57"/>
      <c r="AP2359" s="57"/>
      <c r="BA2359" s="57"/>
      <c r="BF2359" s="6" t="e">
        <f t="shared" si="108"/>
        <v>#NUM!</v>
      </c>
      <c r="BG2359" t="e">
        <f t="shared" si="109"/>
        <v>#NUM!</v>
      </c>
      <c r="BH2359" t="e">
        <f t="shared" si="110"/>
        <v>#NUM!</v>
      </c>
      <c r="BI2359" t="e">
        <f>VLOOKUP(H2359,Sheet2!$A$1:$B$270,2,FALSE)</f>
        <v>#N/A</v>
      </c>
    </row>
    <row r="2360" spans="15:61">
      <c r="O2360" s="57"/>
      <c r="P2360" s="57"/>
      <c r="AP2360" s="57"/>
      <c r="BA2360" s="57"/>
      <c r="BF2360" s="6" t="e">
        <f t="shared" si="108"/>
        <v>#NUM!</v>
      </c>
      <c r="BG2360" t="e">
        <f t="shared" si="109"/>
        <v>#NUM!</v>
      </c>
      <c r="BH2360" t="e">
        <f t="shared" si="110"/>
        <v>#NUM!</v>
      </c>
      <c r="BI2360" t="e">
        <f>VLOOKUP(H2360,Sheet2!$A$1:$B$270,2,FALSE)</f>
        <v>#N/A</v>
      </c>
    </row>
    <row r="2361" spans="15:61">
      <c r="O2361" s="57"/>
      <c r="P2361" s="57"/>
      <c r="AP2361" s="57"/>
      <c r="BA2361" s="57"/>
      <c r="BF2361" s="6" t="e">
        <f t="shared" si="108"/>
        <v>#NUM!</v>
      </c>
      <c r="BG2361" t="e">
        <f t="shared" si="109"/>
        <v>#NUM!</v>
      </c>
      <c r="BH2361" t="e">
        <f t="shared" si="110"/>
        <v>#NUM!</v>
      </c>
      <c r="BI2361" t="e">
        <f>VLOOKUP(H2361,Sheet2!$A$1:$B$270,2,FALSE)</f>
        <v>#N/A</v>
      </c>
    </row>
    <row r="2362" spans="15:61">
      <c r="O2362" s="57"/>
      <c r="P2362" s="57"/>
      <c r="AP2362" s="57"/>
      <c r="BA2362" s="57"/>
      <c r="BF2362" s="6" t="e">
        <f t="shared" si="108"/>
        <v>#NUM!</v>
      </c>
      <c r="BG2362" t="e">
        <f t="shared" si="109"/>
        <v>#NUM!</v>
      </c>
      <c r="BH2362" t="e">
        <f t="shared" si="110"/>
        <v>#NUM!</v>
      </c>
      <c r="BI2362" t="e">
        <f>VLOOKUP(H2362,Sheet2!$A$1:$B$270,2,FALSE)</f>
        <v>#N/A</v>
      </c>
    </row>
    <row r="2363" spans="15:61">
      <c r="O2363" s="57"/>
      <c r="P2363" s="57"/>
      <c r="AO2363" s="57"/>
      <c r="AP2363" s="57"/>
      <c r="BA2363" s="57"/>
      <c r="BF2363" s="6" t="e">
        <f t="shared" si="108"/>
        <v>#NUM!</v>
      </c>
      <c r="BG2363" t="e">
        <f t="shared" si="109"/>
        <v>#NUM!</v>
      </c>
      <c r="BH2363" t="e">
        <f t="shared" si="110"/>
        <v>#NUM!</v>
      </c>
      <c r="BI2363" t="e">
        <f>VLOOKUP(H2363,Sheet2!$A$1:$B$270,2,FALSE)</f>
        <v>#N/A</v>
      </c>
    </row>
    <row r="2364" spans="15:61">
      <c r="O2364" s="57"/>
      <c r="P2364" s="57"/>
      <c r="AO2364" s="57"/>
      <c r="AP2364" s="57"/>
      <c r="BA2364" s="57"/>
      <c r="BF2364" s="6" t="e">
        <f t="shared" si="108"/>
        <v>#NUM!</v>
      </c>
      <c r="BG2364" t="e">
        <f t="shared" si="109"/>
        <v>#NUM!</v>
      </c>
      <c r="BH2364" t="e">
        <f t="shared" si="110"/>
        <v>#NUM!</v>
      </c>
      <c r="BI2364" t="e">
        <f>VLOOKUP(H2364,Sheet2!$A$1:$B$270,2,FALSE)</f>
        <v>#N/A</v>
      </c>
    </row>
    <row r="2365" spans="15:61">
      <c r="O2365" s="57"/>
      <c r="P2365" s="57"/>
      <c r="AP2365" s="57"/>
      <c r="BA2365" s="57"/>
      <c r="BF2365" s="6" t="e">
        <f t="shared" si="108"/>
        <v>#NUM!</v>
      </c>
      <c r="BG2365" t="e">
        <f t="shared" si="109"/>
        <v>#NUM!</v>
      </c>
      <c r="BH2365" t="e">
        <f t="shared" si="110"/>
        <v>#NUM!</v>
      </c>
      <c r="BI2365" t="e">
        <f>VLOOKUP(H2365,Sheet2!$A$1:$B$270,2,FALSE)</f>
        <v>#N/A</v>
      </c>
    </row>
    <row r="2366" spans="15:61">
      <c r="O2366" s="57"/>
      <c r="P2366" s="57"/>
      <c r="AP2366" s="57"/>
      <c r="BA2366" s="57"/>
      <c r="BF2366" s="6" t="e">
        <f t="shared" si="108"/>
        <v>#NUM!</v>
      </c>
      <c r="BG2366" t="e">
        <f t="shared" si="109"/>
        <v>#NUM!</v>
      </c>
      <c r="BH2366" t="e">
        <f t="shared" si="110"/>
        <v>#NUM!</v>
      </c>
      <c r="BI2366" t="e">
        <f>VLOOKUP(H2366,Sheet2!$A$1:$B$270,2,FALSE)</f>
        <v>#N/A</v>
      </c>
    </row>
    <row r="2367" spans="15:61">
      <c r="O2367" s="57"/>
      <c r="P2367" s="57"/>
      <c r="AP2367" s="57"/>
      <c r="BA2367" s="57"/>
      <c r="BF2367" s="6" t="e">
        <f t="shared" si="108"/>
        <v>#NUM!</v>
      </c>
      <c r="BG2367" t="e">
        <f t="shared" si="109"/>
        <v>#NUM!</v>
      </c>
      <c r="BH2367" t="e">
        <f t="shared" si="110"/>
        <v>#NUM!</v>
      </c>
      <c r="BI2367" t="e">
        <f>VLOOKUP(H2367,Sheet2!$A$1:$B$270,2,FALSE)</f>
        <v>#N/A</v>
      </c>
    </row>
    <row r="2368" spans="15:61">
      <c r="O2368" s="57"/>
      <c r="P2368" s="57"/>
      <c r="AP2368" s="57"/>
      <c r="BA2368" s="57"/>
      <c r="BF2368" s="6" t="e">
        <f t="shared" si="108"/>
        <v>#NUM!</v>
      </c>
      <c r="BG2368" t="e">
        <f t="shared" si="109"/>
        <v>#NUM!</v>
      </c>
      <c r="BH2368" t="e">
        <f t="shared" si="110"/>
        <v>#NUM!</v>
      </c>
      <c r="BI2368" t="e">
        <f>VLOOKUP(H2368,Sheet2!$A$1:$B$270,2,FALSE)</f>
        <v>#N/A</v>
      </c>
    </row>
    <row r="2369" spans="15:61">
      <c r="O2369" s="57"/>
      <c r="P2369" s="57"/>
      <c r="AO2369" s="57"/>
      <c r="AP2369" s="57"/>
      <c r="BA2369" s="57"/>
      <c r="BF2369" s="6" t="e">
        <f t="shared" si="108"/>
        <v>#NUM!</v>
      </c>
      <c r="BG2369" t="e">
        <f t="shared" si="109"/>
        <v>#NUM!</v>
      </c>
      <c r="BH2369" t="e">
        <f t="shared" si="110"/>
        <v>#NUM!</v>
      </c>
      <c r="BI2369" t="e">
        <f>VLOOKUP(H2369,Sheet2!$A$1:$B$270,2,FALSE)</f>
        <v>#N/A</v>
      </c>
    </row>
    <row r="2370" spans="15:61">
      <c r="O2370" s="57"/>
      <c r="P2370" s="57"/>
      <c r="AP2370" s="57"/>
      <c r="BA2370" s="57"/>
      <c r="BF2370" s="6" t="e">
        <f t="shared" si="108"/>
        <v>#NUM!</v>
      </c>
      <c r="BG2370" t="e">
        <f t="shared" si="109"/>
        <v>#NUM!</v>
      </c>
      <c r="BH2370" t="e">
        <f t="shared" si="110"/>
        <v>#NUM!</v>
      </c>
      <c r="BI2370" t="e">
        <f>VLOOKUP(H2370,Sheet2!$A$1:$B$270,2,FALSE)</f>
        <v>#N/A</v>
      </c>
    </row>
    <row r="2371" spans="15:61">
      <c r="O2371" s="57"/>
      <c r="P2371" s="57"/>
      <c r="AP2371" s="57"/>
      <c r="BA2371" s="57"/>
      <c r="BF2371" s="6" t="e">
        <f t="shared" ref="BF2371:BF2434" si="111">DATE(BC2371,BD2371,BE2371)</f>
        <v>#NUM!</v>
      </c>
      <c r="BG2371" t="e">
        <f t="shared" ref="BG2371:BG2434" si="112">BF2371-BA2371</f>
        <v>#NUM!</v>
      </c>
      <c r="BH2371" t="e">
        <f t="shared" ref="BH2371:BH2434" si="113">IF(BG2371=1,"COMPLY",IF(BG2371&lt;1,"COMPLY","NOT COMPLY"))</f>
        <v>#NUM!</v>
      </c>
      <c r="BI2371" t="e">
        <f>VLOOKUP(H2371,Sheet2!$A$1:$B$270,2,FALSE)</f>
        <v>#N/A</v>
      </c>
    </row>
    <row r="2372" spans="15:61">
      <c r="O2372" s="57"/>
      <c r="P2372" s="57"/>
      <c r="AP2372" s="57"/>
      <c r="BA2372" s="57"/>
      <c r="BF2372" s="6" t="e">
        <f t="shared" si="111"/>
        <v>#NUM!</v>
      </c>
      <c r="BG2372" t="e">
        <f t="shared" si="112"/>
        <v>#NUM!</v>
      </c>
      <c r="BH2372" t="e">
        <f t="shared" si="113"/>
        <v>#NUM!</v>
      </c>
      <c r="BI2372" t="e">
        <f>VLOOKUP(H2372,Sheet2!$A$1:$B$270,2,FALSE)</f>
        <v>#N/A</v>
      </c>
    </row>
    <row r="2373" spans="15:61">
      <c r="O2373" s="57"/>
      <c r="P2373" s="57"/>
      <c r="AO2373" s="57"/>
      <c r="AP2373" s="57"/>
      <c r="BA2373" s="57"/>
      <c r="BF2373" s="6" t="e">
        <f t="shared" si="111"/>
        <v>#NUM!</v>
      </c>
      <c r="BG2373" t="e">
        <f t="shared" si="112"/>
        <v>#NUM!</v>
      </c>
      <c r="BH2373" t="e">
        <f t="shared" si="113"/>
        <v>#NUM!</v>
      </c>
      <c r="BI2373" t="e">
        <f>VLOOKUP(H2373,Sheet2!$A$1:$B$270,2,FALSE)</f>
        <v>#N/A</v>
      </c>
    </row>
    <row r="2374" spans="15:61">
      <c r="O2374" s="57"/>
      <c r="P2374" s="57"/>
      <c r="AP2374" s="57"/>
      <c r="BA2374" s="57"/>
      <c r="BF2374" s="6" t="e">
        <f t="shared" si="111"/>
        <v>#NUM!</v>
      </c>
      <c r="BG2374" t="e">
        <f t="shared" si="112"/>
        <v>#NUM!</v>
      </c>
      <c r="BH2374" t="e">
        <f t="shared" si="113"/>
        <v>#NUM!</v>
      </c>
      <c r="BI2374" t="e">
        <f>VLOOKUP(H2374,Sheet2!$A$1:$B$270,2,FALSE)</f>
        <v>#N/A</v>
      </c>
    </row>
    <row r="2375" spans="15:61">
      <c r="O2375" s="57"/>
      <c r="P2375" s="57"/>
      <c r="AP2375" s="57"/>
      <c r="BA2375" s="57"/>
      <c r="BF2375" s="6" t="e">
        <f t="shared" si="111"/>
        <v>#NUM!</v>
      </c>
      <c r="BG2375" t="e">
        <f t="shared" si="112"/>
        <v>#NUM!</v>
      </c>
      <c r="BH2375" t="e">
        <f t="shared" si="113"/>
        <v>#NUM!</v>
      </c>
      <c r="BI2375" t="e">
        <f>VLOOKUP(H2375,Sheet2!$A$1:$B$270,2,FALSE)</f>
        <v>#N/A</v>
      </c>
    </row>
    <row r="2376" spans="15:61">
      <c r="O2376" s="57"/>
      <c r="P2376" s="57"/>
      <c r="AO2376" s="57"/>
      <c r="AP2376" s="57"/>
      <c r="BA2376" s="57"/>
      <c r="BF2376" s="6" t="e">
        <f t="shared" si="111"/>
        <v>#NUM!</v>
      </c>
      <c r="BG2376" t="e">
        <f t="shared" si="112"/>
        <v>#NUM!</v>
      </c>
      <c r="BH2376" t="e">
        <f t="shared" si="113"/>
        <v>#NUM!</v>
      </c>
      <c r="BI2376" t="e">
        <f>VLOOKUP(H2376,Sheet2!$A$1:$B$270,2,FALSE)</f>
        <v>#N/A</v>
      </c>
    </row>
    <row r="2377" spans="15:61">
      <c r="O2377" s="57"/>
      <c r="P2377" s="57"/>
      <c r="AP2377" s="57"/>
      <c r="BA2377" s="57"/>
      <c r="BF2377" s="6" t="e">
        <f t="shared" si="111"/>
        <v>#NUM!</v>
      </c>
      <c r="BG2377" t="e">
        <f t="shared" si="112"/>
        <v>#NUM!</v>
      </c>
      <c r="BH2377" t="e">
        <f t="shared" si="113"/>
        <v>#NUM!</v>
      </c>
      <c r="BI2377" t="e">
        <f>VLOOKUP(H2377,Sheet2!$A$1:$B$270,2,FALSE)</f>
        <v>#N/A</v>
      </c>
    </row>
    <row r="2378" spans="15:61">
      <c r="O2378" s="57"/>
      <c r="P2378" s="57"/>
      <c r="AP2378" s="57"/>
      <c r="BA2378" s="57"/>
      <c r="BF2378" s="6" t="e">
        <f t="shared" si="111"/>
        <v>#NUM!</v>
      </c>
      <c r="BG2378" t="e">
        <f t="shared" si="112"/>
        <v>#NUM!</v>
      </c>
      <c r="BH2378" t="e">
        <f t="shared" si="113"/>
        <v>#NUM!</v>
      </c>
      <c r="BI2378" t="e">
        <f>VLOOKUP(H2378,Sheet2!$A$1:$B$270,2,FALSE)</f>
        <v>#N/A</v>
      </c>
    </row>
    <row r="2379" spans="15:61">
      <c r="O2379" s="57"/>
      <c r="P2379" s="57"/>
      <c r="AO2379" s="57"/>
      <c r="AP2379" s="57"/>
      <c r="BA2379" s="57"/>
      <c r="BF2379" s="6" t="e">
        <f t="shared" si="111"/>
        <v>#NUM!</v>
      </c>
      <c r="BG2379" t="e">
        <f t="shared" si="112"/>
        <v>#NUM!</v>
      </c>
      <c r="BH2379" t="e">
        <f t="shared" si="113"/>
        <v>#NUM!</v>
      </c>
      <c r="BI2379" t="e">
        <f>VLOOKUP(H2379,Sheet2!$A$1:$B$270,2,FALSE)</f>
        <v>#N/A</v>
      </c>
    </row>
    <row r="2380" spans="15:61">
      <c r="O2380" s="57"/>
      <c r="P2380" s="57"/>
      <c r="AP2380" s="57"/>
      <c r="BA2380" s="57"/>
      <c r="BF2380" s="6" t="e">
        <f t="shared" si="111"/>
        <v>#NUM!</v>
      </c>
      <c r="BG2380" t="e">
        <f t="shared" si="112"/>
        <v>#NUM!</v>
      </c>
      <c r="BH2380" t="e">
        <f t="shared" si="113"/>
        <v>#NUM!</v>
      </c>
      <c r="BI2380" t="e">
        <f>VLOOKUP(H2380,Sheet2!$A$1:$B$270,2,FALSE)</f>
        <v>#N/A</v>
      </c>
    </row>
    <row r="2381" spans="15:61">
      <c r="O2381" s="57"/>
      <c r="P2381" s="57"/>
      <c r="AP2381" s="57"/>
      <c r="BA2381" s="57"/>
      <c r="BF2381" s="6" t="e">
        <f t="shared" si="111"/>
        <v>#NUM!</v>
      </c>
      <c r="BG2381" t="e">
        <f t="shared" si="112"/>
        <v>#NUM!</v>
      </c>
      <c r="BH2381" t="e">
        <f t="shared" si="113"/>
        <v>#NUM!</v>
      </c>
      <c r="BI2381" t="e">
        <f>VLOOKUP(H2381,Sheet2!$A$1:$B$270,2,FALSE)</f>
        <v>#N/A</v>
      </c>
    </row>
    <row r="2382" spans="15:61">
      <c r="O2382" s="57"/>
      <c r="P2382" s="57"/>
      <c r="AP2382" s="57"/>
      <c r="BA2382" s="57"/>
      <c r="BF2382" s="6" t="e">
        <f t="shared" si="111"/>
        <v>#NUM!</v>
      </c>
      <c r="BG2382" t="e">
        <f t="shared" si="112"/>
        <v>#NUM!</v>
      </c>
      <c r="BH2382" t="e">
        <f t="shared" si="113"/>
        <v>#NUM!</v>
      </c>
      <c r="BI2382" t="e">
        <f>VLOOKUP(H2382,Sheet2!$A$1:$B$270,2,FALSE)</f>
        <v>#N/A</v>
      </c>
    </row>
    <row r="2383" spans="15:61">
      <c r="O2383" s="57"/>
      <c r="P2383" s="57"/>
      <c r="AP2383" s="57"/>
      <c r="BA2383" s="57"/>
      <c r="BF2383" s="6" t="e">
        <f t="shared" si="111"/>
        <v>#NUM!</v>
      </c>
      <c r="BG2383" t="e">
        <f t="shared" si="112"/>
        <v>#NUM!</v>
      </c>
      <c r="BH2383" t="e">
        <f t="shared" si="113"/>
        <v>#NUM!</v>
      </c>
      <c r="BI2383" t="e">
        <f>VLOOKUP(H2383,Sheet2!$A$1:$B$270,2,FALSE)</f>
        <v>#N/A</v>
      </c>
    </row>
    <row r="2384" spans="15:61">
      <c r="O2384" s="57"/>
      <c r="P2384" s="57"/>
      <c r="AP2384" s="57"/>
      <c r="BA2384" s="57"/>
      <c r="BF2384" s="6" t="e">
        <f t="shared" si="111"/>
        <v>#NUM!</v>
      </c>
      <c r="BG2384" t="e">
        <f t="shared" si="112"/>
        <v>#NUM!</v>
      </c>
      <c r="BH2384" t="e">
        <f t="shared" si="113"/>
        <v>#NUM!</v>
      </c>
      <c r="BI2384" t="e">
        <f>VLOOKUP(H2384,Sheet2!$A$1:$B$270,2,FALSE)</f>
        <v>#N/A</v>
      </c>
    </row>
    <row r="2385" spans="15:61">
      <c r="O2385" s="57"/>
      <c r="P2385" s="57"/>
      <c r="AO2385" s="57"/>
      <c r="AP2385" s="57"/>
      <c r="BA2385" s="57"/>
      <c r="BF2385" s="6" t="e">
        <f t="shared" si="111"/>
        <v>#NUM!</v>
      </c>
      <c r="BG2385" t="e">
        <f t="shared" si="112"/>
        <v>#NUM!</v>
      </c>
      <c r="BH2385" t="e">
        <f t="shared" si="113"/>
        <v>#NUM!</v>
      </c>
      <c r="BI2385" t="e">
        <f>VLOOKUP(H2385,Sheet2!$A$1:$B$270,2,FALSE)</f>
        <v>#N/A</v>
      </c>
    </row>
    <row r="2386" spans="15:61">
      <c r="O2386" s="57"/>
      <c r="P2386" s="57"/>
      <c r="AP2386" s="57"/>
      <c r="BA2386" s="57"/>
      <c r="BF2386" s="6" t="e">
        <f t="shared" si="111"/>
        <v>#NUM!</v>
      </c>
      <c r="BG2386" t="e">
        <f t="shared" si="112"/>
        <v>#NUM!</v>
      </c>
      <c r="BH2386" t="e">
        <f t="shared" si="113"/>
        <v>#NUM!</v>
      </c>
      <c r="BI2386" t="e">
        <f>VLOOKUP(H2386,Sheet2!$A$1:$B$270,2,FALSE)</f>
        <v>#N/A</v>
      </c>
    </row>
    <row r="2387" spans="15:61">
      <c r="O2387" s="57"/>
      <c r="P2387" s="57"/>
      <c r="AO2387" s="57"/>
      <c r="AP2387" s="57"/>
      <c r="BA2387" s="57"/>
      <c r="BF2387" s="6" t="e">
        <f t="shared" si="111"/>
        <v>#NUM!</v>
      </c>
      <c r="BG2387" t="e">
        <f t="shared" si="112"/>
        <v>#NUM!</v>
      </c>
      <c r="BH2387" t="e">
        <f t="shared" si="113"/>
        <v>#NUM!</v>
      </c>
      <c r="BI2387" t="e">
        <f>VLOOKUP(H2387,Sheet2!$A$1:$B$270,2,FALSE)</f>
        <v>#N/A</v>
      </c>
    </row>
    <row r="2388" spans="15:61">
      <c r="O2388" s="57"/>
      <c r="P2388" s="57"/>
      <c r="AO2388" s="57"/>
      <c r="AP2388" s="57"/>
      <c r="BA2388" s="57"/>
      <c r="BF2388" s="6" t="e">
        <f t="shared" si="111"/>
        <v>#NUM!</v>
      </c>
      <c r="BG2388" t="e">
        <f t="shared" si="112"/>
        <v>#NUM!</v>
      </c>
      <c r="BH2388" t="e">
        <f t="shared" si="113"/>
        <v>#NUM!</v>
      </c>
      <c r="BI2388" t="e">
        <f>VLOOKUP(H2388,Sheet2!$A$1:$B$270,2,FALSE)</f>
        <v>#N/A</v>
      </c>
    </row>
    <row r="2389" spans="15:61">
      <c r="O2389" s="57"/>
      <c r="P2389" s="57"/>
      <c r="AO2389" s="57"/>
      <c r="AP2389" s="57"/>
      <c r="BA2389" s="57"/>
      <c r="BF2389" s="6" t="e">
        <f t="shared" si="111"/>
        <v>#NUM!</v>
      </c>
      <c r="BG2389" t="e">
        <f t="shared" si="112"/>
        <v>#NUM!</v>
      </c>
      <c r="BH2389" t="e">
        <f t="shared" si="113"/>
        <v>#NUM!</v>
      </c>
      <c r="BI2389" t="e">
        <f>VLOOKUP(H2389,Sheet2!$A$1:$B$270,2,FALSE)</f>
        <v>#N/A</v>
      </c>
    </row>
    <row r="2390" spans="15:61">
      <c r="O2390" s="57"/>
      <c r="P2390" s="57"/>
      <c r="AP2390" s="57"/>
      <c r="BA2390" s="57"/>
      <c r="BF2390" s="6" t="e">
        <f t="shared" si="111"/>
        <v>#NUM!</v>
      </c>
      <c r="BG2390" t="e">
        <f t="shared" si="112"/>
        <v>#NUM!</v>
      </c>
      <c r="BH2390" t="e">
        <f t="shared" si="113"/>
        <v>#NUM!</v>
      </c>
      <c r="BI2390" t="e">
        <f>VLOOKUP(H2390,Sheet2!$A$1:$B$270,2,FALSE)</f>
        <v>#N/A</v>
      </c>
    </row>
    <row r="2391" spans="15:61">
      <c r="O2391" s="57"/>
      <c r="P2391" s="57"/>
      <c r="AO2391" s="57"/>
      <c r="AP2391" s="57"/>
      <c r="BA2391" s="57"/>
      <c r="BF2391" s="6" t="e">
        <f t="shared" si="111"/>
        <v>#NUM!</v>
      </c>
      <c r="BG2391" t="e">
        <f t="shared" si="112"/>
        <v>#NUM!</v>
      </c>
      <c r="BH2391" t="e">
        <f t="shared" si="113"/>
        <v>#NUM!</v>
      </c>
      <c r="BI2391" t="e">
        <f>VLOOKUP(H2391,Sheet2!$A$1:$B$270,2,FALSE)</f>
        <v>#N/A</v>
      </c>
    </row>
    <row r="2392" spans="15:61">
      <c r="O2392" s="57"/>
      <c r="P2392" s="57"/>
      <c r="AO2392" s="57"/>
      <c r="BA2392" s="57"/>
      <c r="BF2392" s="6" t="e">
        <f t="shared" si="111"/>
        <v>#NUM!</v>
      </c>
      <c r="BG2392" t="e">
        <f t="shared" si="112"/>
        <v>#NUM!</v>
      </c>
      <c r="BH2392" t="e">
        <f t="shared" si="113"/>
        <v>#NUM!</v>
      </c>
      <c r="BI2392" t="e">
        <f>VLOOKUP(H2392,Sheet2!$A$1:$B$270,2,FALSE)</f>
        <v>#N/A</v>
      </c>
    </row>
    <row r="2393" spans="15:61">
      <c r="O2393" s="57"/>
      <c r="P2393" s="57"/>
      <c r="BF2393" s="6" t="e">
        <f t="shared" si="111"/>
        <v>#NUM!</v>
      </c>
      <c r="BG2393" t="e">
        <f t="shared" si="112"/>
        <v>#NUM!</v>
      </c>
      <c r="BH2393" t="e">
        <f t="shared" si="113"/>
        <v>#NUM!</v>
      </c>
      <c r="BI2393" t="e">
        <f>VLOOKUP(H2393,Sheet2!$A$1:$B$270,2,FALSE)</f>
        <v>#N/A</v>
      </c>
    </row>
    <row r="2394" spans="15:61">
      <c r="O2394" s="57"/>
      <c r="P2394" s="57"/>
      <c r="AP2394" s="57"/>
      <c r="BA2394" s="57"/>
      <c r="BF2394" s="6" t="e">
        <f t="shared" si="111"/>
        <v>#NUM!</v>
      </c>
      <c r="BG2394" t="e">
        <f t="shared" si="112"/>
        <v>#NUM!</v>
      </c>
      <c r="BH2394" t="e">
        <f t="shared" si="113"/>
        <v>#NUM!</v>
      </c>
      <c r="BI2394" t="e">
        <f>VLOOKUP(H2394,Sheet2!$A$1:$B$270,2,FALSE)</f>
        <v>#N/A</v>
      </c>
    </row>
    <row r="2395" spans="15:61">
      <c r="O2395" s="57"/>
      <c r="P2395" s="57"/>
      <c r="AP2395" s="57"/>
      <c r="BA2395" s="57"/>
      <c r="BF2395" s="6" t="e">
        <f t="shared" si="111"/>
        <v>#NUM!</v>
      </c>
      <c r="BG2395" t="e">
        <f t="shared" si="112"/>
        <v>#NUM!</v>
      </c>
      <c r="BH2395" t="e">
        <f t="shared" si="113"/>
        <v>#NUM!</v>
      </c>
      <c r="BI2395" t="e">
        <f>VLOOKUP(H2395,Sheet2!$A$1:$B$270,2,FALSE)</f>
        <v>#N/A</v>
      </c>
    </row>
    <row r="2396" spans="15:61">
      <c r="O2396" s="57"/>
      <c r="P2396" s="57"/>
      <c r="AP2396" s="57"/>
      <c r="BA2396" s="57"/>
      <c r="BF2396" s="6" t="e">
        <f t="shared" si="111"/>
        <v>#NUM!</v>
      </c>
      <c r="BG2396" t="e">
        <f t="shared" si="112"/>
        <v>#NUM!</v>
      </c>
      <c r="BH2396" t="e">
        <f t="shared" si="113"/>
        <v>#NUM!</v>
      </c>
      <c r="BI2396" t="e">
        <f>VLOOKUP(H2396,Sheet2!$A$1:$B$270,2,FALSE)</f>
        <v>#N/A</v>
      </c>
    </row>
    <row r="2397" spans="15:61">
      <c r="O2397" s="57"/>
      <c r="P2397" s="57"/>
      <c r="AP2397" s="57"/>
      <c r="BA2397" s="57"/>
      <c r="BF2397" s="6" t="e">
        <f t="shared" si="111"/>
        <v>#NUM!</v>
      </c>
      <c r="BG2397" t="e">
        <f t="shared" si="112"/>
        <v>#NUM!</v>
      </c>
      <c r="BH2397" t="e">
        <f t="shared" si="113"/>
        <v>#NUM!</v>
      </c>
      <c r="BI2397" t="e">
        <f>VLOOKUP(H2397,Sheet2!$A$1:$B$270,2,FALSE)</f>
        <v>#N/A</v>
      </c>
    </row>
    <row r="2398" spans="15:61">
      <c r="O2398" s="57"/>
      <c r="P2398" s="57"/>
      <c r="AO2398" s="57"/>
      <c r="BF2398" s="6" t="e">
        <f t="shared" si="111"/>
        <v>#NUM!</v>
      </c>
      <c r="BG2398" t="e">
        <f t="shared" si="112"/>
        <v>#NUM!</v>
      </c>
      <c r="BH2398" t="e">
        <f t="shared" si="113"/>
        <v>#NUM!</v>
      </c>
      <c r="BI2398" t="e">
        <f>VLOOKUP(H2398,Sheet2!$A$1:$B$270,2,FALSE)</f>
        <v>#N/A</v>
      </c>
    </row>
    <row r="2399" spans="15:61">
      <c r="O2399" s="57"/>
      <c r="P2399" s="57"/>
      <c r="AO2399" s="57"/>
      <c r="AP2399" s="57"/>
      <c r="BA2399" s="57"/>
      <c r="BF2399" s="6" t="e">
        <f t="shared" si="111"/>
        <v>#NUM!</v>
      </c>
      <c r="BG2399" t="e">
        <f t="shared" si="112"/>
        <v>#NUM!</v>
      </c>
      <c r="BH2399" t="e">
        <f t="shared" si="113"/>
        <v>#NUM!</v>
      </c>
      <c r="BI2399" t="e">
        <f>VLOOKUP(H2399,Sheet2!$A$1:$B$270,2,FALSE)</f>
        <v>#N/A</v>
      </c>
    </row>
    <row r="2400" spans="15:61">
      <c r="O2400" s="57"/>
      <c r="P2400" s="57"/>
      <c r="AO2400" s="57"/>
      <c r="BA2400" s="57"/>
      <c r="BF2400" s="6" t="e">
        <f t="shared" si="111"/>
        <v>#NUM!</v>
      </c>
      <c r="BG2400" t="e">
        <f t="shared" si="112"/>
        <v>#NUM!</v>
      </c>
      <c r="BH2400" t="e">
        <f t="shared" si="113"/>
        <v>#NUM!</v>
      </c>
      <c r="BI2400" t="e">
        <f>VLOOKUP(H2400,Sheet2!$A$1:$B$270,2,FALSE)</f>
        <v>#N/A</v>
      </c>
    </row>
    <row r="2401" spans="15:61">
      <c r="O2401" s="57"/>
      <c r="P2401" s="57"/>
      <c r="BF2401" s="6" t="e">
        <f t="shared" si="111"/>
        <v>#NUM!</v>
      </c>
      <c r="BG2401" t="e">
        <f t="shared" si="112"/>
        <v>#NUM!</v>
      </c>
      <c r="BH2401" t="e">
        <f t="shared" si="113"/>
        <v>#NUM!</v>
      </c>
      <c r="BI2401" t="e">
        <f>VLOOKUP(H2401,Sheet2!$A$1:$B$270,2,FALSE)</f>
        <v>#N/A</v>
      </c>
    </row>
    <row r="2402" spans="15:61">
      <c r="O2402" s="57"/>
      <c r="P2402" s="57"/>
      <c r="BA2402" s="57"/>
      <c r="BF2402" s="6" t="e">
        <f t="shared" si="111"/>
        <v>#NUM!</v>
      </c>
      <c r="BG2402" t="e">
        <f t="shared" si="112"/>
        <v>#NUM!</v>
      </c>
      <c r="BH2402" t="e">
        <f t="shared" si="113"/>
        <v>#NUM!</v>
      </c>
      <c r="BI2402" t="e">
        <f>VLOOKUP(H2402,Sheet2!$A$1:$B$270,2,FALSE)</f>
        <v>#N/A</v>
      </c>
    </row>
    <row r="2403" spans="15:61">
      <c r="O2403" s="57"/>
      <c r="P2403" s="57"/>
      <c r="AP2403" s="57"/>
      <c r="BA2403" s="57"/>
      <c r="BF2403" s="6" t="e">
        <f t="shared" si="111"/>
        <v>#NUM!</v>
      </c>
      <c r="BG2403" t="e">
        <f t="shared" si="112"/>
        <v>#NUM!</v>
      </c>
      <c r="BH2403" t="e">
        <f t="shared" si="113"/>
        <v>#NUM!</v>
      </c>
      <c r="BI2403" t="e">
        <f>VLOOKUP(H2403,Sheet2!$A$1:$B$270,2,FALSE)</f>
        <v>#N/A</v>
      </c>
    </row>
    <row r="2404" spans="15:61">
      <c r="O2404" s="57"/>
      <c r="P2404" s="57"/>
      <c r="AP2404" s="57"/>
      <c r="BA2404" s="57"/>
      <c r="BF2404" s="6" t="e">
        <f t="shared" si="111"/>
        <v>#NUM!</v>
      </c>
      <c r="BG2404" t="e">
        <f t="shared" si="112"/>
        <v>#NUM!</v>
      </c>
      <c r="BH2404" t="e">
        <f t="shared" si="113"/>
        <v>#NUM!</v>
      </c>
      <c r="BI2404" t="e">
        <f>VLOOKUP(H2404,Sheet2!$A$1:$B$270,2,FALSE)</f>
        <v>#N/A</v>
      </c>
    </row>
    <row r="2405" spans="15:61">
      <c r="O2405" s="57"/>
      <c r="P2405" s="57"/>
      <c r="BF2405" s="6" t="e">
        <f t="shared" si="111"/>
        <v>#NUM!</v>
      </c>
      <c r="BG2405" t="e">
        <f t="shared" si="112"/>
        <v>#NUM!</v>
      </c>
      <c r="BH2405" t="e">
        <f t="shared" si="113"/>
        <v>#NUM!</v>
      </c>
      <c r="BI2405" t="e">
        <f>VLOOKUP(H2405,Sheet2!$A$1:$B$270,2,FALSE)</f>
        <v>#N/A</v>
      </c>
    </row>
    <row r="2406" spans="15:61">
      <c r="O2406" s="57"/>
      <c r="P2406" s="57"/>
      <c r="AP2406" s="57"/>
      <c r="BA2406" s="57"/>
      <c r="BF2406" s="6" t="e">
        <f t="shared" si="111"/>
        <v>#NUM!</v>
      </c>
      <c r="BG2406" t="e">
        <f t="shared" si="112"/>
        <v>#NUM!</v>
      </c>
      <c r="BH2406" t="e">
        <f t="shared" si="113"/>
        <v>#NUM!</v>
      </c>
      <c r="BI2406" t="e">
        <f>VLOOKUP(H2406,Sheet2!$A$1:$B$270,2,FALSE)</f>
        <v>#N/A</v>
      </c>
    </row>
    <row r="2407" spans="15:61">
      <c r="O2407" s="57"/>
      <c r="P2407" s="57"/>
      <c r="AP2407" s="57"/>
      <c r="BA2407" s="57"/>
      <c r="BF2407" s="6" t="e">
        <f t="shared" si="111"/>
        <v>#NUM!</v>
      </c>
      <c r="BG2407" t="e">
        <f t="shared" si="112"/>
        <v>#NUM!</v>
      </c>
      <c r="BH2407" t="e">
        <f t="shared" si="113"/>
        <v>#NUM!</v>
      </c>
      <c r="BI2407" t="e">
        <f>VLOOKUP(H2407,Sheet2!$A$1:$B$270,2,FALSE)</f>
        <v>#N/A</v>
      </c>
    </row>
    <row r="2408" spans="15:61">
      <c r="O2408" s="57"/>
      <c r="P2408" s="57"/>
      <c r="AP2408" s="57"/>
      <c r="BA2408" s="57"/>
      <c r="BF2408" s="6" t="e">
        <f t="shared" si="111"/>
        <v>#NUM!</v>
      </c>
      <c r="BG2408" t="e">
        <f t="shared" si="112"/>
        <v>#NUM!</v>
      </c>
      <c r="BH2408" t="e">
        <f t="shared" si="113"/>
        <v>#NUM!</v>
      </c>
      <c r="BI2408" t="e">
        <f>VLOOKUP(H2408,Sheet2!$A$1:$B$270,2,FALSE)</f>
        <v>#N/A</v>
      </c>
    </row>
    <row r="2409" spans="15:61">
      <c r="O2409" s="57"/>
      <c r="P2409" s="57"/>
      <c r="BA2409" s="57"/>
      <c r="BF2409" s="6" t="e">
        <f t="shared" si="111"/>
        <v>#NUM!</v>
      </c>
      <c r="BG2409" t="e">
        <f t="shared" si="112"/>
        <v>#NUM!</v>
      </c>
      <c r="BH2409" t="e">
        <f t="shared" si="113"/>
        <v>#NUM!</v>
      </c>
      <c r="BI2409" t="e">
        <f>VLOOKUP(H2409,Sheet2!$A$1:$B$270,2,FALSE)</f>
        <v>#N/A</v>
      </c>
    </row>
    <row r="2410" spans="15:61">
      <c r="O2410" s="57"/>
      <c r="P2410" s="57"/>
      <c r="BA2410" s="57"/>
      <c r="BF2410" s="6" t="e">
        <f t="shared" si="111"/>
        <v>#NUM!</v>
      </c>
      <c r="BG2410" t="e">
        <f t="shared" si="112"/>
        <v>#NUM!</v>
      </c>
      <c r="BH2410" t="e">
        <f t="shared" si="113"/>
        <v>#NUM!</v>
      </c>
      <c r="BI2410" t="e">
        <f>VLOOKUP(H2410,Sheet2!$A$1:$B$270,2,FALSE)</f>
        <v>#N/A</v>
      </c>
    </row>
    <row r="2411" spans="15:61">
      <c r="O2411" s="57"/>
      <c r="P2411" s="57"/>
      <c r="AO2411" s="57"/>
      <c r="AP2411" s="57"/>
      <c r="BA2411" s="57"/>
      <c r="BF2411" s="6" t="e">
        <f t="shared" si="111"/>
        <v>#NUM!</v>
      </c>
      <c r="BG2411" t="e">
        <f t="shared" si="112"/>
        <v>#NUM!</v>
      </c>
      <c r="BH2411" t="e">
        <f t="shared" si="113"/>
        <v>#NUM!</v>
      </c>
      <c r="BI2411" t="e">
        <f>VLOOKUP(H2411,Sheet2!$A$1:$B$270,2,FALSE)</f>
        <v>#N/A</v>
      </c>
    </row>
    <row r="2412" spans="15:61">
      <c r="O2412" s="57"/>
      <c r="P2412" s="57"/>
      <c r="AP2412" s="57"/>
      <c r="BA2412" s="57"/>
      <c r="BF2412" s="6" t="e">
        <f t="shared" si="111"/>
        <v>#NUM!</v>
      </c>
      <c r="BG2412" t="e">
        <f t="shared" si="112"/>
        <v>#NUM!</v>
      </c>
      <c r="BH2412" t="e">
        <f t="shared" si="113"/>
        <v>#NUM!</v>
      </c>
      <c r="BI2412" t="e">
        <f>VLOOKUP(H2412,Sheet2!$A$1:$B$270,2,FALSE)</f>
        <v>#N/A</v>
      </c>
    </row>
    <row r="2413" spans="15:61">
      <c r="O2413" s="57"/>
      <c r="P2413" s="57"/>
      <c r="AP2413" s="57"/>
      <c r="BA2413" s="57"/>
      <c r="BF2413" s="6" t="e">
        <f t="shared" si="111"/>
        <v>#NUM!</v>
      </c>
      <c r="BG2413" t="e">
        <f t="shared" si="112"/>
        <v>#NUM!</v>
      </c>
      <c r="BH2413" t="e">
        <f t="shared" si="113"/>
        <v>#NUM!</v>
      </c>
      <c r="BI2413" t="e">
        <f>VLOOKUP(H2413,Sheet2!$A$1:$B$270,2,FALSE)</f>
        <v>#N/A</v>
      </c>
    </row>
    <row r="2414" spans="15:61">
      <c r="O2414" s="57"/>
      <c r="P2414" s="57"/>
      <c r="AP2414" s="57"/>
      <c r="BA2414" s="57"/>
      <c r="BF2414" s="6" t="e">
        <f t="shared" si="111"/>
        <v>#NUM!</v>
      </c>
      <c r="BG2414" t="e">
        <f t="shared" si="112"/>
        <v>#NUM!</v>
      </c>
      <c r="BH2414" t="e">
        <f t="shared" si="113"/>
        <v>#NUM!</v>
      </c>
      <c r="BI2414" t="e">
        <f>VLOOKUP(H2414,Sheet2!$A$1:$B$270,2,FALSE)</f>
        <v>#N/A</v>
      </c>
    </row>
    <row r="2415" spans="15:61">
      <c r="O2415" s="57"/>
      <c r="P2415" s="57"/>
      <c r="AP2415" s="57"/>
      <c r="BA2415" s="57"/>
      <c r="BF2415" s="6" t="e">
        <f t="shared" si="111"/>
        <v>#NUM!</v>
      </c>
      <c r="BG2415" t="e">
        <f t="shared" si="112"/>
        <v>#NUM!</v>
      </c>
      <c r="BH2415" t="e">
        <f t="shared" si="113"/>
        <v>#NUM!</v>
      </c>
      <c r="BI2415" t="e">
        <f>VLOOKUP(H2415,Sheet2!$A$1:$B$270,2,FALSE)</f>
        <v>#N/A</v>
      </c>
    </row>
    <row r="2416" spans="15:61">
      <c r="O2416" s="57"/>
      <c r="P2416" s="57"/>
      <c r="AP2416" s="57"/>
      <c r="BA2416" s="57"/>
      <c r="BF2416" s="6" t="e">
        <f t="shared" si="111"/>
        <v>#NUM!</v>
      </c>
      <c r="BG2416" t="e">
        <f t="shared" si="112"/>
        <v>#NUM!</v>
      </c>
      <c r="BH2416" t="e">
        <f t="shared" si="113"/>
        <v>#NUM!</v>
      </c>
      <c r="BI2416" t="e">
        <f>VLOOKUP(H2416,Sheet2!$A$1:$B$270,2,FALSE)</f>
        <v>#N/A</v>
      </c>
    </row>
    <row r="2417" spans="15:61">
      <c r="O2417" s="57"/>
      <c r="P2417" s="57"/>
      <c r="AP2417" s="57"/>
      <c r="BA2417" s="57"/>
      <c r="BF2417" s="6" t="e">
        <f t="shared" si="111"/>
        <v>#NUM!</v>
      </c>
      <c r="BG2417" t="e">
        <f t="shared" si="112"/>
        <v>#NUM!</v>
      </c>
      <c r="BH2417" t="e">
        <f t="shared" si="113"/>
        <v>#NUM!</v>
      </c>
      <c r="BI2417" t="e">
        <f>VLOOKUP(H2417,Sheet2!$A$1:$B$270,2,FALSE)</f>
        <v>#N/A</v>
      </c>
    </row>
    <row r="2418" spans="15:61">
      <c r="O2418" s="57"/>
      <c r="P2418" s="57"/>
      <c r="AP2418" s="57"/>
      <c r="BA2418" s="57"/>
      <c r="BF2418" s="6" t="e">
        <f t="shared" si="111"/>
        <v>#NUM!</v>
      </c>
      <c r="BG2418" t="e">
        <f t="shared" si="112"/>
        <v>#NUM!</v>
      </c>
      <c r="BH2418" t="e">
        <f t="shared" si="113"/>
        <v>#NUM!</v>
      </c>
      <c r="BI2418" t="e">
        <f>VLOOKUP(H2418,Sheet2!$A$1:$B$270,2,FALSE)</f>
        <v>#N/A</v>
      </c>
    </row>
    <row r="2419" spans="15:61">
      <c r="O2419" s="57"/>
      <c r="P2419" s="57"/>
      <c r="AP2419" s="57"/>
      <c r="BA2419" s="57"/>
      <c r="BF2419" s="6" t="e">
        <f t="shared" si="111"/>
        <v>#NUM!</v>
      </c>
      <c r="BG2419" t="e">
        <f t="shared" si="112"/>
        <v>#NUM!</v>
      </c>
      <c r="BH2419" t="e">
        <f t="shared" si="113"/>
        <v>#NUM!</v>
      </c>
      <c r="BI2419" t="e">
        <f>VLOOKUP(H2419,Sheet2!$A$1:$B$270,2,FALSE)</f>
        <v>#N/A</v>
      </c>
    </row>
    <row r="2420" spans="15:61">
      <c r="O2420" s="57"/>
      <c r="P2420" s="57"/>
      <c r="AO2420" s="57"/>
      <c r="AP2420" s="57"/>
      <c r="BA2420" s="57"/>
      <c r="BF2420" s="6" t="e">
        <f t="shared" si="111"/>
        <v>#NUM!</v>
      </c>
      <c r="BG2420" t="e">
        <f t="shared" si="112"/>
        <v>#NUM!</v>
      </c>
      <c r="BH2420" t="e">
        <f t="shared" si="113"/>
        <v>#NUM!</v>
      </c>
      <c r="BI2420" t="e">
        <f>VLOOKUP(H2420,Sheet2!$A$1:$B$270,2,FALSE)</f>
        <v>#N/A</v>
      </c>
    </row>
    <row r="2421" spans="15:61">
      <c r="O2421" s="57"/>
      <c r="P2421" s="57"/>
      <c r="BF2421" s="6" t="e">
        <f t="shared" si="111"/>
        <v>#NUM!</v>
      </c>
      <c r="BG2421" t="e">
        <f t="shared" si="112"/>
        <v>#NUM!</v>
      </c>
      <c r="BH2421" t="e">
        <f t="shared" si="113"/>
        <v>#NUM!</v>
      </c>
      <c r="BI2421" t="e">
        <f>VLOOKUP(H2421,Sheet2!$A$1:$B$270,2,FALSE)</f>
        <v>#N/A</v>
      </c>
    </row>
    <row r="2422" spans="15:61">
      <c r="O2422" s="57"/>
      <c r="P2422" s="57"/>
      <c r="AP2422" s="57"/>
      <c r="BA2422" s="57"/>
      <c r="BF2422" s="6" t="e">
        <f t="shared" si="111"/>
        <v>#NUM!</v>
      </c>
      <c r="BG2422" t="e">
        <f t="shared" si="112"/>
        <v>#NUM!</v>
      </c>
      <c r="BH2422" t="e">
        <f t="shared" si="113"/>
        <v>#NUM!</v>
      </c>
      <c r="BI2422" t="e">
        <f>VLOOKUP(H2422,Sheet2!$A$1:$B$270,2,FALSE)</f>
        <v>#N/A</v>
      </c>
    </row>
    <row r="2423" spans="15:61">
      <c r="O2423" s="57"/>
      <c r="P2423" s="57"/>
      <c r="AP2423" s="57"/>
      <c r="BA2423" s="57"/>
      <c r="BF2423" s="6" t="e">
        <f t="shared" si="111"/>
        <v>#NUM!</v>
      </c>
      <c r="BG2423" t="e">
        <f t="shared" si="112"/>
        <v>#NUM!</v>
      </c>
      <c r="BH2423" t="e">
        <f t="shared" si="113"/>
        <v>#NUM!</v>
      </c>
      <c r="BI2423" t="e">
        <f>VLOOKUP(H2423,Sheet2!$A$1:$B$270,2,FALSE)</f>
        <v>#N/A</v>
      </c>
    </row>
    <row r="2424" spans="15:61">
      <c r="O2424" s="57"/>
      <c r="P2424" s="57"/>
      <c r="AO2424" s="57"/>
      <c r="AP2424" s="57"/>
      <c r="BA2424" s="57"/>
      <c r="BF2424" s="6" t="e">
        <f t="shared" si="111"/>
        <v>#NUM!</v>
      </c>
      <c r="BG2424" t="e">
        <f t="shared" si="112"/>
        <v>#NUM!</v>
      </c>
      <c r="BH2424" t="e">
        <f t="shared" si="113"/>
        <v>#NUM!</v>
      </c>
      <c r="BI2424" t="e">
        <f>VLOOKUP(H2424,Sheet2!$A$1:$B$270,2,FALSE)</f>
        <v>#N/A</v>
      </c>
    </row>
    <row r="2425" spans="15:61">
      <c r="O2425" s="57"/>
      <c r="P2425" s="57"/>
      <c r="AO2425" s="57"/>
      <c r="BA2425" s="57"/>
      <c r="BF2425" s="6" t="e">
        <f t="shared" si="111"/>
        <v>#NUM!</v>
      </c>
      <c r="BG2425" t="e">
        <f t="shared" si="112"/>
        <v>#NUM!</v>
      </c>
      <c r="BH2425" t="e">
        <f t="shared" si="113"/>
        <v>#NUM!</v>
      </c>
      <c r="BI2425" t="e">
        <f>VLOOKUP(H2425,Sheet2!$A$1:$B$270,2,FALSE)</f>
        <v>#N/A</v>
      </c>
    </row>
    <row r="2426" spans="15:61">
      <c r="O2426" s="57"/>
      <c r="P2426" s="57"/>
      <c r="AO2426" s="57"/>
      <c r="AP2426" s="57"/>
      <c r="BA2426" s="57"/>
      <c r="BF2426" s="6" t="e">
        <f t="shared" si="111"/>
        <v>#NUM!</v>
      </c>
      <c r="BG2426" t="e">
        <f t="shared" si="112"/>
        <v>#NUM!</v>
      </c>
      <c r="BH2426" t="e">
        <f t="shared" si="113"/>
        <v>#NUM!</v>
      </c>
      <c r="BI2426" t="e">
        <f>VLOOKUP(H2426,Sheet2!$A$1:$B$270,2,FALSE)</f>
        <v>#N/A</v>
      </c>
    </row>
    <row r="2427" spans="15:61">
      <c r="O2427" s="57"/>
      <c r="P2427" s="57"/>
      <c r="AP2427" s="57"/>
      <c r="BA2427" s="57"/>
      <c r="BF2427" s="6" t="e">
        <f t="shared" si="111"/>
        <v>#NUM!</v>
      </c>
      <c r="BG2427" t="e">
        <f t="shared" si="112"/>
        <v>#NUM!</v>
      </c>
      <c r="BH2427" t="e">
        <f t="shared" si="113"/>
        <v>#NUM!</v>
      </c>
      <c r="BI2427" t="e">
        <f>VLOOKUP(H2427,Sheet2!$A$1:$B$270,2,FALSE)</f>
        <v>#N/A</v>
      </c>
    </row>
    <row r="2428" spans="15:61">
      <c r="O2428" s="57"/>
      <c r="P2428" s="57"/>
      <c r="AP2428" s="57"/>
      <c r="BA2428" s="57"/>
      <c r="BF2428" s="6" t="e">
        <f t="shared" si="111"/>
        <v>#NUM!</v>
      </c>
      <c r="BG2428" t="e">
        <f t="shared" si="112"/>
        <v>#NUM!</v>
      </c>
      <c r="BH2428" t="e">
        <f t="shared" si="113"/>
        <v>#NUM!</v>
      </c>
      <c r="BI2428" t="e">
        <f>VLOOKUP(H2428,Sheet2!$A$1:$B$270,2,FALSE)</f>
        <v>#N/A</v>
      </c>
    </row>
    <row r="2429" spans="15:61">
      <c r="O2429" s="57"/>
      <c r="P2429" s="57"/>
      <c r="BF2429" s="6" t="e">
        <f t="shared" si="111"/>
        <v>#NUM!</v>
      </c>
      <c r="BG2429" t="e">
        <f t="shared" si="112"/>
        <v>#NUM!</v>
      </c>
      <c r="BH2429" t="e">
        <f t="shared" si="113"/>
        <v>#NUM!</v>
      </c>
      <c r="BI2429" t="e">
        <f>VLOOKUP(H2429,Sheet2!$A$1:$B$270,2,FALSE)</f>
        <v>#N/A</v>
      </c>
    </row>
    <row r="2430" spans="15:61">
      <c r="O2430" s="57"/>
      <c r="P2430" s="57"/>
      <c r="AP2430" s="57"/>
      <c r="BA2430" s="57"/>
      <c r="BF2430" s="6" t="e">
        <f t="shared" si="111"/>
        <v>#NUM!</v>
      </c>
      <c r="BG2430" t="e">
        <f t="shared" si="112"/>
        <v>#NUM!</v>
      </c>
      <c r="BH2430" t="e">
        <f t="shared" si="113"/>
        <v>#NUM!</v>
      </c>
      <c r="BI2430" t="e">
        <f>VLOOKUP(H2430,Sheet2!$A$1:$B$270,2,FALSE)</f>
        <v>#N/A</v>
      </c>
    </row>
    <row r="2431" spans="15:61">
      <c r="O2431" s="57"/>
      <c r="P2431" s="57"/>
      <c r="AO2431" s="57"/>
      <c r="AP2431" s="57"/>
      <c r="BA2431" s="57"/>
      <c r="BF2431" s="6" t="e">
        <f t="shared" si="111"/>
        <v>#NUM!</v>
      </c>
      <c r="BG2431" t="e">
        <f t="shared" si="112"/>
        <v>#NUM!</v>
      </c>
      <c r="BH2431" t="e">
        <f t="shared" si="113"/>
        <v>#NUM!</v>
      </c>
      <c r="BI2431" t="e">
        <f>VLOOKUP(H2431,Sheet2!$A$1:$B$270,2,FALSE)</f>
        <v>#N/A</v>
      </c>
    </row>
    <row r="2432" spans="15:61">
      <c r="O2432" s="57"/>
      <c r="P2432" s="57"/>
      <c r="AP2432" s="57"/>
      <c r="BA2432" s="57"/>
      <c r="BF2432" s="6" t="e">
        <f t="shared" si="111"/>
        <v>#NUM!</v>
      </c>
      <c r="BG2432" t="e">
        <f t="shared" si="112"/>
        <v>#NUM!</v>
      </c>
      <c r="BH2432" t="e">
        <f t="shared" si="113"/>
        <v>#NUM!</v>
      </c>
      <c r="BI2432" t="e">
        <f>VLOOKUP(H2432,Sheet2!$A$1:$B$270,2,FALSE)</f>
        <v>#N/A</v>
      </c>
    </row>
    <row r="2433" spans="15:61">
      <c r="O2433" s="57"/>
      <c r="P2433" s="57"/>
      <c r="AP2433" s="57"/>
      <c r="BA2433" s="57"/>
      <c r="BF2433" s="6" t="e">
        <f t="shared" si="111"/>
        <v>#NUM!</v>
      </c>
      <c r="BG2433" t="e">
        <f t="shared" si="112"/>
        <v>#NUM!</v>
      </c>
      <c r="BH2433" t="e">
        <f t="shared" si="113"/>
        <v>#NUM!</v>
      </c>
      <c r="BI2433" t="e">
        <f>VLOOKUP(H2433,Sheet2!$A$1:$B$270,2,FALSE)</f>
        <v>#N/A</v>
      </c>
    </row>
    <row r="2434" spans="15:61">
      <c r="O2434" s="57"/>
      <c r="P2434" s="57"/>
      <c r="AP2434" s="57"/>
      <c r="BA2434" s="57"/>
      <c r="BF2434" s="6" t="e">
        <f t="shared" si="111"/>
        <v>#NUM!</v>
      </c>
      <c r="BG2434" t="e">
        <f t="shared" si="112"/>
        <v>#NUM!</v>
      </c>
      <c r="BH2434" t="e">
        <f t="shared" si="113"/>
        <v>#NUM!</v>
      </c>
      <c r="BI2434" t="e">
        <f>VLOOKUP(H2434,Sheet2!$A$1:$B$270,2,FALSE)</f>
        <v>#N/A</v>
      </c>
    </row>
    <row r="2435" spans="15:61">
      <c r="O2435" s="57"/>
      <c r="P2435" s="57"/>
      <c r="AP2435" s="57"/>
      <c r="BA2435" s="57"/>
      <c r="BF2435" s="6" t="e">
        <f t="shared" ref="BF2435:BF2498" si="114">DATE(BC2435,BD2435,BE2435)</f>
        <v>#NUM!</v>
      </c>
      <c r="BG2435" t="e">
        <f t="shared" ref="BG2435:BG2498" si="115">BF2435-BA2435</f>
        <v>#NUM!</v>
      </c>
      <c r="BH2435" t="e">
        <f t="shared" ref="BH2435:BH2498" si="116">IF(BG2435=1,"COMPLY",IF(BG2435&lt;1,"COMPLY","NOT COMPLY"))</f>
        <v>#NUM!</v>
      </c>
      <c r="BI2435" t="e">
        <f>VLOOKUP(H2435,Sheet2!$A$1:$B$270,2,FALSE)</f>
        <v>#N/A</v>
      </c>
    </row>
    <row r="2436" spans="15:61">
      <c r="O2436" s="57"/>
      <c r="P2436" s="57"/>
      <c r="BA2436" s="57"/>
      <c r="BF2436" s="6" t="e">
        <f t="shared" si="114"/>
        <v>#NUM!</v>
      </c>
      <c r="BG2436" t="e">
        <f t="shared" si="115"/>
        <v>#NUM!</v>
      </c>
      <c r="BH2436" t="e">
        <f t="shared" si="116"/>
        <v>#NUM!</v>
      </c>
      <c r="BI2436" t="e">
        <f>VLOOKUP(H2436,Sheet2!$A$1:$B$270,2,FALSE)</f>
        <v>#N/A</v>
      </c>
    </row>
    <row r="2437" spans="15:61">
      <c r="O2437" s="57"/>
      <c r="P2437" s="57"/>
      <c r="AO2437" s="57"/>
      <c r="AP2437" s="57"/>
      <c r="BA2437" s="57"/>
      <c r="BF2437" s="6" t="e">
        <f t="shared" si="114"/>
        <v>#NUM!</v>
      </c>
      <c r="BG2437" t="e">
        <f t="shared" si="115"/>
        <v>#NUM!</v>
      </c>
      <c r="BH2437" t="e">
        <f t="shared" si="116"/>
        <v>#NUM!</v>
      </c>
      <c r="BI2437" t="e">
        <f>VLOOKUP(H2437,Sheet2!$A$1:$B$270,2,FALSE)</f>
        <v>#N/A</v>
      </c>
    </row>
    <row r="2438" spans="15:61">
      <c r="O2438" s="57"/>
      <c r="P2438" s="57"/>
      <c r="AP2438" s="57"/>
      <c r="BA2438" s="57"/>
      <c r="BF2438" s="6" t="e">
        <f t="shared" si="114"/>
        <v>#NUM!</v>
      </c>
      <c r="BG2438" t="e">
        <f t="shared" si="115"/>
        <v>#NUM!</v>
      </c>
      <c r="BH2438" t="e">
        <f t="shared" si="116"/>
        <v>#NUM!</v>
      </c>
      <c r="BI2438" t="e">
        <f>VLOOKUP(H2438,Sheet2!$A$1:$B$270,2,FALSE)</f>
        <v>#N/A</v>
      </c>
    </row>
    <row r="2439" spans="15:61">
      <c r="O2439" s="57"/>
      <c r="P2439" s="57"/>
      <c r="AO2439" s="57"/>
      <c r="AP2439" s="57"/>
      <c r="BA2439" s="57"/>
      <c r="BF2439" s="6" t="e">
        <f t="shared" si="114"/>
        <v>#NUM!</v>
      </c>
      <c r="BG2439" t="e">
        <f t="shared" si="115"/>
        <v>#NUM!</v>
      </c>
      <c r="BH2439" t="e">
        <f t="shared" si="116"/>
        <v>#NUM!</v>
      </c>
      <c r="BI2439" t="e">
        <f>VLOOKUP(H2439,Sheet2!$A$1:$B$270,2,FALSE)</f>
        <v>#N/A</v>
      </c>
    </row>
    <row r="2440" spans="15:61">
      <c r="O2440" s="57"/>
      <c r="P2440" s="57"/>
      <c r="AP2440" s="57"/>
      <c r="BA2440" s="57"/>
      <c r="BF2440" s="6" t="e">
        <f t="shared" si="114"/>
        <v>#NUM!</v>
      </c>
      <c r="BG2440" t="e">
        <f t="shared" si="115"/>
        <v>#NUM!</v>
      </c>
      <c r="BH2440" t="e">
        <f t="shared" si="116"/>
        <v>#NUM!</v>
      </c>
      <c r="BI2440" t="e">
        <f>VLOOKUP(H2440,Sheet2!$A$1:$B$270,2,FALSE)</f>
        <v>#N/A</v>
      </c>
    </row>
    <row r="2441" spans="15:61">
      <c r="O2441" s="57"/>
      <c r="P2441" s="57"/>
      <c r="AP2441" s="57"/>
      <c r="BA2441" s="57"/>
      <c r="BF2441" s="6" t="e">
        <f t="shared" si="114"/>
        <v>#NUM!</v>
      </c>
      <c r="BG2441" t="e">
        <f t="shared" si="115"/>
        <v>#NUM!</v>
      </c>
      <c r="BH2441" t="e">
        <f t="shared" si="116"/>
        <v>#NUM!</v>
      </c>
      <c r="BI2441" t="e">
        <f>VLOOKUP(H2441,Sheet2!$A$1:$B$270,2,FALSE)</f>
        <v>#N/A</v>
      </c>
    </row>
    <row r="2442" spans="15:61">
      <c r="O2442" s="57"/>
      <c r="P2442" s="57"/>
      <c r="AP2442" s="57"/>
      <c r="BA2442" s="57"/>
      <c r="BF2442" s="6" t="e">
        <f t="shared" si="114"/>
        <v>#NUM!</v>
      </c>
      <c r="BG2442" t="e">
        <f t="shared" si="115"/>
        <v>#NUM!</v>
      </c>
      <c r="BH2442" t="e">
        <f t="shared" si="116"/>
        <v>#NUM!</v>
      </c>
      <c r="BI2442" t="e">
        <f>VLOOKUP(H2442,Sheet2!$A$1:$B$270,2,FALSE)</f>
        <v>#N/A</v>
      </c>
    </row>
    <row r="2443" spans="15:61">
      <c r="O2443" s="57"/>
      <c r="P2443" s="57"/>
      <c r="AP2443" s="57"/>
      <c r="BA2443" s="57"/>
      <c r="BF2443" s="6" t="e">
        <f t="shared" si="114"/>
        <v>#NUM!</v>
      </c>
      <c r="BG2443" t="e">
        <f t="shared" si="115"/>
        <v>#NUM!</v>
      </c>
      <c r="BH2443" t="e">
        <f t="shared" si="116"/>
        <v>#NUM!</v>
      </c>
      <c r="BI2443" t="e">
        <f>VLOOKUP(H2443,Sheet2!$A$1:$B$270,2,FALSE)</f>
        <v>#N/A</v>
      </c>
    </row>
    <row r="2444" spans="15:61">
      <c r="O2444" s="57"/>
      <c r="P2444" s="57"/>
      <c r="AP2444" s="57"/>
      <c r="BA2444" s="57"/>
      <c r="BF2444" s="6" t="e">
        <f t="shared" si="114"/>
        <v>#NUM!</v>
      </c>
      <c r="BG2444" t="e">
        <f t="shared" si="115"/>
        <v>#NUM!</v>
      </c>
      <c r="BH2444" t="e">
        <f t="shared" si="116"/>
        <v>#NUM!</v>
      </c>
      <c r="BI2444" t="e">
        <f>VLOOKUP(H2444,Sheet2!$A$1:$B$270,2,FALSE)</f>
        <v>#N/A</v>
      </c>
    </row>
    <row r="2445" spans="15:61">
      <c r="O2445" s="57"/>
      <c r="P2445" s="57"/>
      <c r="AO2445" s="57"/>
      <c r="AP2445" s="57"/>
      <c r="BA2445" s="57"/>
      <c r="BF2445" s="6" t="e">
        <f t="shared" si="114"/>
        <v>#NUM!</v>
      </c>
      <c r="BG2445" t="e">
        <f t="shared" si="115"/>
        <v>#NUM!</v>
      </c>
      <c r="BH2445" t="e">
        <f t="shared" si="116"/>
        <v>#NUM!</v>
      </c>
      <c r="BI2445" t="e">
        <f>VLOOKUP(H2445,Sheet2!$A$1:$B$270,2,FALSE)</f>
        <v>#N/A</v>
      </c>
    </row>
    <row r="2446" spans="15:61">
      <c r="O2446" s="57"/>
      <c r="P2446" s="57"/>
      <c r="AO2446" s="57"/>
      <c r="AP2446" s="57"/>
      <c r="BA2446" s="57"/>
      <c r="BF2446" s="6" t="e">
        <f t="shared" si="114"/>
        <v>#NUM!</v>
      </c>
      <c r="BG2446" t="e">
        <f t="shared" si="115"/>
        <v>#NUM!</v>
      </c>
      <c r="BH2446" t="e">
        <f t="shared" si="116"/>
        <v>#NUM!</v>
      </c>
      <c r="BI2446" t="e">
        <f>VLOOKUP(H2446,Sheet2!$A$1:$B$270,2,FALSE)</f>
        <v>#N/A</v>
      </c>
    </row>
    <row r="2447" spans="15:61">
      <c r="O2447" s="57"/>
      <c r="P2447" s="57"/>
      <c r="AP2447" s="57"/>
      <c r="BA2447" s="57"/>
      <c r="BF2447" s="6" t="e">
        <f t="shared" si="114"/>
        <v>#NUM!</v>
      </c>
      <c r="BG2447" t="e">
        <f t="shared" si="115"/>
        <v>#NUM!</v>
      </c>
      <c r="BH2447" t="e">
        <f t="shared" si="116"/>
        <v>#NUM!</v>
      </c>
      <c r="BI2447" t="e">
        <f>VLOOKUP(H2447,Sheet2!$A$1:$B$270,2,FALSE)</f>
        <v>#N/A</v>
      </c>
    </row>
    <row r="2448" spans="15:61">
      <c r="O2448" s="57"/>
      <c r="P2448" s="57"/>
      <c r="AP2448" s="57"/>
      <c r="BA2448" s="57"/>
      <c r="BF2448" s="6" t="e">
        <f t="shared" si="114"/>
        <v>#NUM!</v>
      </c>
      <c r="BG2448" t="e">
        <f t="shared" si="115"/>
        <v>#NUM!</v>
      </c>
      <c r="BH2448" t="e">
        <f t="shared" si="116"/>
        <v>#NUM!</v>
      </c>
      <c r="BI2448" t="e">
        <f>VLOOKUP(H2448,Sheet2!$A$1:$B$270,2,FALSE)</f>
        <v>#N/A</v>
      </c>
    </row>
    <row r="2449" spans="15:61">
      <c r="O2449" s="57"/>
      <c r="P2449" s="57"/>
      <c r="AP2449" s="57"/>
      <c r="BA2449" s="57"/>
      <c r="BF2449" s="6" t="e">
        <f t="shared" si="114"/>
        <v>#NUM!</v>
      </c>
      <c r="BG2449" t="e">
        <f t="shared" si="115"/>
        <v>#NUM!</v>
      </c>
      <c r="BH2449" t="e">
        <f t="shared" si="116"/>
        <v>#NUM!</v>
      </c>
      <c r="BI2449" t="e">
        <f>VLOOKUP(H2449,Sheet2!$A$1:$B$270,2,FALSE)</f>
        <v>#N/A</v>
      </c>
    </row>
    <row r="2450" spans="15:61">
      <c r="O2450" s="57"/>
      <c r="P2450" s="57"/>
      <c r="AO2450" s="57"/>
      <c r="AP2450" s="57"/>
      <c r="BA2450" s="57"/>
      <c r="BF2450" s="6" t="e">
        <f t="shared" si="114"/>
        <v>#NUM!</v>
      </c>
      <c r="BG2450" t="e">
        <f t="shared" si="115"/>
        <v>#NUM!</v>
      </c>
      <c r="BH2450" t="e">
        <f t="shared" si="116"/>
        <v>#NUM!</v>
      </c>
      <c r="BI2450" t="e">
        <f>VLOOKUP(H2450,Sheet2!$A$1:$B$270,2,FALSE)</f>
        <v>#N/A</v>
      </c>
    </row>
    <row r="2451" spans="15:61">
      <c r="O2451" s="57"/>
      <c r="P2451" s="57"/>
      <c r="AO2451" s="57"/>
      <c r="AP2451" s="57"/>
      <c r="BA2451" s="57"/>
      <c r="BF2451" s="6" t="e">
        <f t="shared" si="114"/>
        <v>#NUM!</v>
      </c>
      <c r="BG2451" t="e">
        <f t="shared" si="115"/>
        <v>#NUM!</v>
      </c>
      <c r="BH2451" t="e">
        <f t="shared" si="116"/>
        <v>#NUM!</v>
      </c>
      <c r="BI2451" t="e">
        <f>VLOOKUP(H2451,Sheet2!$A$1:$B$270,2,FALSE)</f>
        <v>#N/A</v>
      </c>
    </row>
    <row r="2452" spans="15:61">
      <c r="O2452" s="57"/>
      <c r="P2452" s="57"/>
      <c r="AP2452" s="57"/>
      <c r="BA2452" s="57"/>
      <c r="BF2452" s="6" t="e">
        <f t="shared" si="114"/>
        <v>#NUM!</v>
      </c>
      <c r="BG2452" t="e">
        <f t="shared" si="115"/>
        <v>#NUM!</v>
      </c>
      <c r="BH2452" t="e">
        <f t="shared" si="116"/>
        <v>#NUM!</v>
      </c>
      <c r="BI2452" t="e">
        <f>VLOOKUP(H2452,Sheet2!$A$1:$B$270,2,FALSE)</f>
        <v>#N/A</v>
      </c>
    </row>
    <row r="2453" spans="15:61">
      <c r="O2453" s="57"/>
      <c r="P2453" s="57"/>
      <c r="AP2453" s="57"/>
      <c r="BA2453" s="57"/>
      <c r="BF2453" s="6" t="e">
        <f t="shared" si="114"/>
        <v>#NUM!</v>
      </c>
      <c r="BG2453" t="e">
        <f t="shared" si="115"/>
        <v>#NUM!</v>
      </c>
      <c r="BH2453" t="e">
        <f t="shared" si="116"/>
        <v>#NUM!</v>
      </c>
      <c r="BI2453" t="e">
        <f>VLOOKUP(H2453,Sheet2!$A$1:$B$270,2,FALSE)</f>
        <v>#N/A</v>
      </c>
    </row>
    <row r="2454" spans="15:61">
      <c r="O2454" s="57"/>
      <c r="P2454" s="57"/>
      <c r="AO2454" s="57"/>
      <c r="AP2454" s="57"/>
      <c r="BA2454" s="57"/>
      <c r="BF2454" s="6" t="e">
        <f t="shared" si="114"/>
        <v>#NUM!</v>
      </c>
      <c r="BG2454" t="e">
        <f t="shared" si="115"/>
        <v>#NUM!</v>
      </c>
      <c r="BH2454" t="e">
        <f t="shared" si="116"/>
        <v>#NUM!</v>
      </c>
      <c r="BI2454" t="e">
        <f>VLOOKUP(H2454,Sheet2!$A$1:$B$270,2,FALSE)</f>
        <v>#N/A</v>
      </c>
    </row>
    <row r="2455" spans="15:61">
      <c r="O2455" s="57"/>
      <c r="P2455" s="57"/>
      <c r="AP2455" s="57"/>
      <c r="BA2455" s="57"/>
      <c r="BF2455" s="6" t="e">
        <f t="shared" si="114"/>
        <v>#NUM!</v>
      </c>
      <c r="BG2455" t="e">
        <f t="shared" si="115"/>
        <v>#NUM!</v>
      </c>
      <c r="BH2455" t="e">
        <f t="shared" si="116"/>
        <v>#NUM!</v>
      </c>
      <c r="BI2455" t="e">
        <f>VLOOKUP(H2455,Sheet2!$A$1:$B$270,2,FALSE)</f>
        <v>#N/A</v>
      </c>
    </row>
    <row r="2456" spans="15:61">
      <c r="O2456" s="57"/>
      <c r="P2456" s="57"/>
      <c r="AP2456" s="57"/>
      <c r="BA2456" s="57"/>
      <c r="BF2456" s="6" t="e">
        <f t="shared" si="114"/>
        <v>#NUM!</v>
      </c>
      <c r="BG2456" t="e">
        <f t="shared" si="115"/>
        <v>#NUM!</v>
      </c>
      <c r="BH2456" t="e">
        <f t="shared" si="116"/>
        <v>#NUM!</v>
      </c>
      <c r="BI2456" t="e">
        <f>VLOOKUP(H2456,Sheet2!$A$1:$B$270,2,FALSE)</f>
        <v>#N/A</v>
      </c>
    </row>
    <row r="2457" spans="15:61">
      <c r="O2457" s="57"/>
      <c r="P2457" s="57"/>
      <c r="BA2457" s="57"/>
      <c r="BF2457" s="6" t="e">
        <f t="shared" si="114"/>
        <v>#NUM!</v>
      </c>
      <c r="BG2457" t="e">
        <f t="shared" si="115"/>
        <v>#NUM!</v>
      </c>
      <c r="BH2457" t="e">
        <f t="shared" si="116"/>
        <v>#NUM!</v>
      </c>
      <c r="BI2457" t="e">
        <f>VLOOKUP(H2457,Sheet2!$A$1:$B$270,2,FALSE)</f>
        <v>#N/A</v>
      </c>
    </row>
    <row r="2458" spans="15:61">
      <c r="O2458" s="57"/>
      <c r="P2458" s="57"/>
      <c r="AP2458" s="57"/>
      <c r="BA2458" s="57"/>
      <c r="BF2458" s="6" t="e">
        <f t="shared" si="114"/>
        <v>#NUM!</v>
      </c>
      <c r="BG2458" t="e">
        <f t="shared" si="115"/>
        <v>#NUM!</v>
      </c>
      <c r="BH2458" t="e">
        <f t="shared" si="116"/>
        <v>#NUM!</v>
      </c>
      <c r="BI2458" t="e">
        <f>VLOOKUP(H2458,Sheet2!$A$1:$B$270,2,FALSE)</f>
        <v>#N/A</v>
      </c>
    </row>
    <row r="2459" spans="15:61">
      <c r="O2459" s="57"/>
      <c r="P2459" s="57"/>
      <c r="AP2459" s="57"/>
      <c r="BA2459" s="57"/>
      <c r="BF2459" s="6" t="e">
        <f t="shared" si="114"/>
        <v>#NUM!</v>
      </c>
      <c r="BG2459" t="e">
        <f t="shared" si="115"/>
        <v>#NUM!</v>
      </c>
      <c r="BH2459" t="e">
        <f t="shared" si="116"/>
        <v>#NUM!</v>
      </c>
      <c r="BI2459" t="e">
        <f>VLOOKUP(H2459,Sheet2!$A$1:$B$270,2,FALSE)</f>
        <v>#N/A</v>
      </c>
    </row>
    <row r="2460" spans="15:61">
      <c r="O2460" s="57"/>
      <c r="P2460" s="57"/>
      <c r="AO2460" s="57"/>
      <c r="AP2460" s="57"/>
      <c r="BA2460" s="57"/>
      <c r="BF2460" s="6" t="e">
        <f t="shared" si="114"/>
        <v>#NUM!</v>
      </c>
      <c r="BG2460" t="e">
        <f t="shared" si="115"/>
        <v>#NUM!</v>
      </c>
      <c r="BH2460" t="e">
        <f t="shared" si="116"/>
        <v>#NUM!</v>
      </c>
      <c r="BI2460" t="e">
        <f>VLOOKUP(H2460,Sheet2!$A$1:$B$270,2,FALSE)</f>
        <v>#N/A</v>
      </c>
    </row>
    <row r="2461" spans="15:61">
      <c r="O2461" s="57"/>
      <c r="P2461" s="57"/>
      <c r="AP2461" s="57"/>
      <c r="BA2461" s="57"/>
      <c r="BF2461" s="6" t="e">
        <f t="shared" si="114"/>
        <v>#NUM!</v>
      </c>
      <c r="BG2461" t="e">
        <f t="shared" si="115"/>
        <v>#NUM!</v>
      </c>
      <c r="BH2461" t="e">
        <f t="shared" si="116"/>
        <v>#NUM!</v>
      </c>
      <c r="BI2461" t="e">
        <f>VLOOKUP(H2461,Sheet2!$A$1:$B$270,2,FALSE)</f>
        <v>#N/A</v>
      </c>
    </row>
    <row r="2462" spans="15:61">
      <c r="O2462" s="57"/>
      <c r="P2462" s="57"/>
      <c r="AO2462" s="57"/>
      <c r="AP2462" s="57"/>
      <c r="BA2462" s="57"/>
      <c r="BF2462" s="6" t="e">
        <f t="shared" si="114"/>
        <v>#NUM!</v>
      </c>
      <c r="BG2462" t="e">
        <f t="shared" si="115"/>
        <v>#NUM!</v>
      </c>
      <c r="BH2462" t="e">
        <f t="shared" si="116"/>
        <v>#NUM!</v>
      </c>
      <c r="BI2462" t="e">
        <f>VLOOKUP(H2462,Sheet2!$A$1:$B$270,2,FALSE)</f>
        <v>#N/A</v>
      </c>
    </row>
    <row r="2463" spans="15:61">
      <c r="O2463" s="57"/>
      <c r="P2463" s="57"/>
      <c r="AP2463" s="57"/>
      <c r="BA2463" s="57"/>
      <c r="BF2463" s="6" t="e">
        <f t="shared" si="114"/>
        <v>#NUM!</v>
      </c>
      <c r="BG2463" t="e">
        <f t="shared" si="115"/>
        <v>#NUM!</v>
      </c>
      <c r="BH2463" t="e">
        <f t="shared" si="116"/>
        <v>#NUM!</v>
      </c>
      <c r="BI2463" t="e">
        <f>VLOOKUP(H2463,Sheet2!$A$1:$B$270,2,FALSE)</f>
        <v>#N/A</v>
      </c>
    </row>
    <row r="2464" spans="15:61">
      <c r="O2464" s="57"/>
      <c r="P2464" s="57"/>
      <c r="AP2464" s="57"/>
      <c r="BA2464" s="57"/>
      <c r="BF2464" s="6" t="e">
        <f t="shared" si="114"/>
        <v>#NUM!</v>
      </c>
      <c r="BG2464" t="e">
        <f t="shared" si="115"/>
        <v>#NUM!</v>
      </c>
      <c r="BH2464" t="e">
        <f t="shared" si="116"/>
        <v>#NUM!</v>
      </c>
      <c r="BI2464" t="e">
        <f>VLOOKUP(H2464,Sheet2!$A$1:$B$270,2,FALSE)</f>
        <v>#N/A</v>
      </c>
    </row>
    <row r="2465" spans="15:61">
      <c r="O2465" s="57"/>
      <c r="P2465" s="57"/>
      <c r="AP2465" s="57"/>
      <c r="BA2465" s="57"/>
      <c r="BF2465" s="6" t="e">
        <f t="shared" si="114"/>
        <v>#NUM!</v>
      </c>
      <c r="BG2465" t="e">
        <f t="shared" si="115"/>
        <v>#NUM!</v>
      </c>
      <c r="BH2465" t="e">
        <f t="shared" si="116"/>
        <v>#NUM!</v>
      </c>
      <c r="BI2465" t="e">
        <f>VLOOKUP(H2465,Sheet2!$A$1:$B$270,2,FALSE)</f>
        <v>#N/A</v>
      </c>
    </row>
    <row r="2466" spans="15:61">
      <c r="O2466" s="57"/>
      <c r="P2466" s="57"/>
      <c r="AO2466" s="57"/>
      <c r="AP2466" s="57"/>
      <c r="BA2466" s="57"/>
      <c r="BF2466" s="6" t="e">
        <f t="shared" si="114"/>
        <v>#NUM!</v>
      </c>
      <c r="BG2466" t="e">
        <f t="shared" si="115"/>
        <v>#NUM!</v>
      </c>
      <c r="BH2466" t="e">
        <f t="shared" si="116"/>
        <v>#NUM!</v>
      </c>
      <c r="BI2466" t="e">
        <f>VLOOKUP(H2466,Sheet2!$A$1:$B$270,2,FALSE)</f>
        <v>#N/A</v>
      </c>
    </row>
    <row r="2467" spans="15:61">
      <c r="O2467" s="57"/>
      <c r="P2467" s="57"/>
      <c r="AO2467" s="57"/>
      <c r="AP2467" s="57"/>
      <c r="BA2467" s="57"/>
      <c r="BF2467" s="6" t="e">
        <f t="shared" si="114"/>
        <v>#NUM!</v>
      </c>
      <c r="BG2467" t="e">
        <f t="shared" si="115"/>
        <v>#NUM!</v>
      </c>
      <c r="BH2467" t="e">
        <f t="shared" si="116"/>
        <v>#NUM!</v>
      </c>
      <c r="BI2467" t="e">
        <f>VLOOKUP(H2467,Sheet2!$A$1:$B$270,2,FALSE)</f>
        <v>#N/A</v>
      </c>
    </row>
    <row r="2468" spans="15:61">
      <c r="O2468" s="57"/>
      <c r="P2468" s="57"/>
      <c r="AP2468" s="57"/>
      <c r="BA2468" s="57"/>
      <c r="BF2468" s="6" t="e">
        <f t="shared" si="114"/>
        <v>#NUM!</v>
      </c>
      <c r="BG2468" t="e">
        <f t="shared" si="115"/>
        <v>#NUM!</v>
      </c>
      <c r="BH2468" t="e">
        <f t="shared" si="116"/>
        <v>#NUM!</v>
      </c>
      <c r="BI2468" t="e">
        <f>VLOOKUP(H2468,Sheet2!$A$1:$B$270,2,FALSE)</f>
        <v>#N/A</v>
      </c>
    </row>
    <row r="2469" spans="15:61">
      <c r="O2469" s="57"/>
      <c r="P2469" s="57"/>
      <c r="BA2469" s="57"/>
      <c r="BF2469" s="6" t="e">
        <f t="shared" si="114"/>
        <v>#NUM!</v>
      </c>
      <c r="BG2469" t="e">
        <f t="shared" si="115"/>
        <v>#NUM!</v>
      </c>
      <c r="BH2469" t="e">
        <f t="shared" si="116"/>
        <v>#NUM!</v>
      </c>
      <c r="BI2469" t="e">
        <f>VLOOKUP(H2469,Sheet2!$A$1:$B$270,2,FALSE)</f>
        <v>#N/A</v>
      </c>
    </row>
    <row r="2470" spans="15:61">
      <c r="O2470" s="57"/>
      <c r="P2470" s="57"/>
      <c r="AO2470" s="57"/>
      <c r="AP2470" s="57"/>
      <c r="BA2470" s="57"/>
      <c r="BF2470" s="6" t="e">
        <f t="shared" si="114"/>
        <v>#NUM!</v>
      </c>
      <c r="BG2470" t="e">
        <f t="shared" si="115"/>
        <v>#NUM!</v>
      </c>
      <c r="BH2470" t="e">
        <f t="shared" si="116"/>
        <v>#NUM!</v>
      </c>
      <c r="BI2470" t="e">
        <f>VLOOKUP(H2470,Sheet2!$A$1:$B$270,2,FALSE)</f>
        <v>#N/A</v>
      </c>
    </row>
    <row r="2471" spans="15:61">
      <c r="O2471" s="57"/>
      <c r="P2471" s="57"/>
      <c r="AP2471" s="57"/>
      <c r="BA2471" s="57"/>
      <c r="BF2471" s="6" t="e">
        <f t="shared" si="114"/>
        <v>#NUM!</v>
      </c>
      <c r="BG2471" t="e">
        <f t="shared" si="115"/>
        <v>#NUM!</v>
      </c>
      <c r="BH2471" t="e">
        <f t="shared" si="116"/>
        <v>#NUM!</v>
      </c>
      <c r="BI2471" t="e">
        <f>VLOOKUP(H2471,Sheet2!$A$1:$B$270,2,FALSE)</f>
        <v>#N/A</v>
      </c>
    </row>
    <row r="2472" spans="15:61">
      <c r="O2472" s="57"/>
      <c r="P2472" s="57"/>
      <c r="AO2472" s="57"/>
      <c r="AP2472" s="57"/>
      <c r="BA2472" s="57"/>
      <c r="BF2472" s="6" t="e">
        <f t="shared" si="114"/>
        <v>#NUM!</v>
      </c>
      <c r="BG2472" t="e">
        <f t="shared" si="115"/>
        <v>#NUM!</v>
      </c>
      <c r="BH2472" t="e">
        <f t="shared" si="116"/>
        <v>#NUM!</v>
      </c>
      <c r="BI2472" t="e">
        <f>VLOOKUP(H2472,Sheet2!$A$1:$B$270,2,FALSE)</f>
        <v>#N/A</v>
      </c>
    </row>
    <row r="2473" spans="15:61">
      <c r="O2473" s="57"/>
      <c r="P2473" s="57"/>
      <c r="AP2473" s="57"/>
      <c r="BA2473" s="57"/>
      <c r="BF2473" s="6" t="e">
        <f t="shared" si="114"/>
        <v>#NUM!</v>
      </c>
      <c r="BG2473" t="e">
        <f t="shared" si="115"/>
        <v>#NUM!</v>
      </c>
      <c r="BH2473" t="e">
        <f t="shared" si="116"/>
        <v>#NUM!</v>
      </c>
      <c r="BI2473" t="e">
        <f>VLOOKUP(H2473,Sheet2!$A$1:$B$270,2,FALSE)</f>
        <v>#N/A</v>
      </c>
    </row>
    <row r="2474" spans="15:61">
      <c r="O2474" s="57"/>
      <c r="P2474" s="57"/>
      <c r="AP2474" s="57"/>
      <c r="BA2474" s="57"/>
      <c r="BF2474" s="6" t="e">
        <f t="shared" si="114"/>
        <v>#NUM!</v>
      </c>
      <c r="BG2474" t="e">
        <f t="shared" si="115"/>
        <v>#NUM!</v>
      </c>
      <c r="BH2474" t="e">
        <f t="shared" si="116"/>
        <v>#NUM!</v>
      </c>
      <c r="BI2474" t="e">
        <f>VLOOKUP(H2474,Sheet2!$A$1:$B$270,2,FALSE)</f>
        <v>#N/A</v>
      </c>
    </row>
    <row r="2475" spans="15:61">
      <c r="O2475" s="57"/>
      <c r="P2475" s="57"/>
      <c r="AO2475" s="57"/>
      <c r="AP2475" s="57"/>
      <c r="BA2475" s="57"/>
      <c r="BF2475" s="6" t="e">
        <f t="shared" si="114"/>
        <v>#NUM!</v>
      </c>
      <c r="BG2475" t="e">
        <f t="shared" si="115"/>
        <v>#NUM!</v>
      </c>
      <c r="BH2475" t="e">
        <f t="shared" si="116"/>
        <v>#NUM!</v>
      </c>
      <c r="BI2475" t="e">
        <f>VLOOKUP(H2475,Sheet2!$A$1:$B$270,2,FALSE)</f>
        <v>#N/A</v>
      </c>
    </row>
    <row r="2476" spans="15:61">
      <c r="O2476" s="57"/>
      <c r="P2476" s="57"/>
      <c r="AO2476" s="57"/>
      <c r="AP2476" s="57"/>
      <c r="BA2476" s="57"/>
      <c r="BF2476" s="6" t="e">
        <f t="shared" si="114"/>
        <v>#NUM!</v>
      </c>
      <c r="BG2476" t="e">
        <f t="shared" si="115"/>
        <v>#NUM!</v>
      </c>
      <c r="BH2476" t="e">
        <f t="shared" si="116"/>
        <v>#NUM!</v>
      </c>
      <c r="BI2476" t="e">
        <f>VLOOKUP(H2476,Sheet2!$A$1:$B$270,2,FALSE)</f>
        <v>#N/A</v>
      </c>
    </row>
    <row r="2477" spans="15:61">
      <c r="O2477" s="57"/>
      <c r="P2477" s="57"/>
      <c r="AP2477" s="57"/>
      <c r="BA2477" s="57"/>
      <c r="BF2477" s="6" t="e">
        <f t="shared" si="114"/>
        <v>#NUM!</v>
      </c>
      <c r="BG2477" t="e">
        <f t="shared" si="115"/>
        <v>#NUM!</v>
      </c>
      <c r="BH2477" t="e">
        <f t="shared" si="116"/>
        <v>#NUM!</v>
      </c>
      <c r="BI2477" t="e">
        <f>VLOOKUP(H2477,Sheet2!$A$1:$B$270,2,FALSE)</f>
        <v>#N/A</v>
      </c>
    </row>
    <row r="2478" spans="15:61">
      <c r="O2478" s="57"/>
      <c r="P2478" s="57"/>
      <c r="BA2478" s="57"/>
      <c r="BF2478" s="6" t="e">
        <f t="shared" si="114"/>
        <v>#NUM!</v>
      </c>
      <c r="BG2478" t="e">
        <f t="shared" si="115"/>
        <v>#NUM!</v>
      </c>
      <c r="BH2478" t="e">
        <f t="shared" si="116"/>
        <v>#NUM!</v>
      </c>
      <c r="BI2478" t="e">
        <f>VLOOKUP(H2478,Sheet2!$A$1:$B$270,2,FALSE)</f>
        <v>#N/A</v>
      </c>
    </row>
    <row r="2479" spans="15:61">
      <c r="O2479" s="57"/>
      <c r="P2479" s="57"/>
      <c r="AP2479" s="57"/>
      <c r="BA2479" s="57"/>
      <c r="BF2479" s="6" t="e">
        <f t="shared" si="114"/>
        <v>#NUM!</v>
      </c>
      <c r="BG2479" t="e">
        <f t="shared" si="115"/>
        <v>#NUM!</v>
      </c>
      <c r="BH2479" t="e">
        <f t="shared" si="116"/>
        <v>#NUM!</v>
      </c>
      <c r="BI2479" t="e">
        <f>VLOOKUP(H2479,Sheet2!$A$1:$B$270,2,FALSE)</f>
        <v>#N/A</v>
      </c>
    </row>
    <row r="2480" spans="15:61">
      <c r="O2480" s="57"/>
      <c r="P2480" s="57"/>
      <c r="AO2480" s="57"/>
      <c r="AP2480" s="57"/>
      <c r="BA2480" s="57"/>
      <c r="BF2480" s="6" t="e">
        <f t="shared" si="114"/>
        <v>#NUM!</v>
      </c>
      <c r="BG2480" t="e">
        <f t="shared" si="115"/>
        <v>#NUM!</v>
      </c>
      <c r="BH2480" t="e">
        <f t="shared" si="116"/>
        <v>#NUM!</v>
      </c>
      <c r="BI2480" t="e">
        <f>VLOOKUP(H2480,Sheet2!$A$1:$B$270,2,FALSE)</f>
        <v>#N/A</v>
      </c>
    </row>
    <row r="2481" spans="15:61">
      <c r="O2481" s="57"/>
      <c r="P2481" s="57"/>
      <c r="AP2481" s="57"/>
      <c r="BA2481" s="57"/>
      <c r="BF2481" s="6" t="e">
        <f t="shared" si="114"/>
        <v>#NUM!</v>
      </c>
      <c r="BG2481" t="e">
        <f t="shared" si="115"/>
        <v>#NUM!</v>
      </c>
      <c r="BH2481" t="e">
        <f t="shared" si="116"/>
        <v>#NUM!</v>
      </c>
      <c r="BI2481" t="e">
        <f>VLOOKUP(H2481,Sheet2!$A$1:$B$270,2,FALSE)</f>
        <v>#N/A</v>
      </c>
    </row>
    <row r="2482" spans="15:61">
      <c r="O2482" s="57"/>
      <c r="P2482" s="57"/>
      <c r="AP2482" s="57"/>
      <c r="BA2482" s="57"/>
      <c r="BF2482" s="6" t="e">
        <f t="shared" si="114"/>
        <v>#NUM!</v>
      </c>
      <c r="BG2482" t="e">
        <f t="shared" si="115"/>
        <v>#NUM!</v>
      </c>
      <c r="BH2482" t="e">
        <f t="shared" si="116"/>
        <v>#NUM!</v>
      </c>
      <c r="BI2482" t="e">
        <f>VLOOKUP(H2482,Sheet2!$A$1:$B$270,2,FALSE)</f>
        <v>#N/A</v>
      </c>
    </row>
    <row r="2483" spans="15:61">
      <c r="O2483" s="57"/>
      <c r="P2483" s="57"/>
      <c r="AO2483" s="57"/>
      <c r="AP2483" s="57"/>
      <c r="BA2483" s="57"/>
      <c r="BF2483" s="6" t="e">
        <f t="shared" si="114"/>
        <v>#NUM!</v>
      </c>
      <c r="BG2483" t="e">
        <f t="shared" si="115"/>
        <v>#NUM!</v>
      </c>
      <c r="BH2483" t="e">
        <f t="shared" si="116"/>
        <v>#NUM!</v>
      </c>
      <c r="BI2483" t="e">
        <f>VLOOKUP(H2483,Sheet2!$A$1:$B$270,2,FALSE)</f>
        <v>#N/A</v>
      </c>
    </row>
    <row r="2484" spans="15:61">
      <c r="O2484" s="57"/>
      <c r="P2484" s="57"/>
      <c r="AO2484" s="57"/>
      <c r="BF2484" s="6" t="e">
        <f t="shared" si="114"/>
        <v>#NUM!</v>
      </c>
      <c r="BG2484" t="e">
        <f t="shared" si="115"/>
        <v>#NUM!</v>
      </c>
      <c r="BH2484" t="e">
        <f t="shared" si="116"/>
        <v>#NUM!</v>
      </c>
      <c r="BI2484" t="e">
        <f>VLOOKUP(H2484,Sheet2!$A$1:$B$270,2,FALSE)</f>
        <v>#N/A</v>
      </c>
    </row>
    <row r="2485" spans="15:61">
      <c r="O2485" s="57"/>
      <c r="P2485" s="57"/>
      <c r="AO2485" s="57"/>
      <c r="AP2485" s="57"/>
      <c r="BA2485" s="57"/>
      <c r="BF2485" s="6" t="e">
        <f t="shared" si="114"/>
        <v>#NUM!</v>
      </c>
      <c r="BG2485" t="e">
        <f t="shared" si="115"/>
        <v>#NUM!</v>
      </c>
      <c r="BH2485" t="e">
        <f t="shared" si="116"/>
        <v>#NUM!</v>
      </c>
      <c r="BI2485" t="e">
        <f>VLOOKUP(H2485,Sheet2!$A$1:$B$270,2,FALSE)</f>
        <v>#N/A</v>
      </c>
    </row>
    <row r="2486" spans="15:61">
      <c r="O2486" s="57"/>
      <c r="P2486" s="57"/>
      <c r="BA2486" s="57"/>
      <c r="BF2486" s="6" t="e">
        <f t="shared" si="114"/>
        <v>#NUM!</v>
      </c>
      <c r="BG2486" t="e">
        <f t="shared" si="115"/>
        <v>#NUM!</v>
      </c>
      <c r="BH2486" t="e">
        <f t="shared" si="116"/>
        <v>#NUM!</v>
      </c>
      <c r="BI2486" t="e">
        <f>VLOOKUP(H2486,Sheet2!$A$1:$B$270,2,FALSE)</f>
        <v>#N/A</v>
      </c>
    </row>
    <row r="2487" spans="15:61">
      <c r="O2487" s="57"/>
      <c r="P2487" s="57"/>
      <c r="AO2487" s="57"/>
      <c r="AP2487" s="57"/>
      <c r="BA2487" s="57"/>
      <c r="BF2487" s="6" t="e">
        <f t="shared" si="114"/>
        <v>#NUM!</v>
      </c>
      <c r="BG2487" t="e">
        <f t="shared" si="115"/>
        <v>#NUM!</v>
      </c>
      <c r="BH2487" t="e">
        <f t="shared" si="116"/>
        <v>#NUM!</v>
      </c>
      <c r="BI2487" t="e">
        <f>VLOOKUP(H2487,Sheet2!$A$1:$B$270,2,FALSE)</f>
        <v>#N/A</v>
      </c>
    </row>
    <row r="2488" spans="15:61">
      <c r="O2488" s="57"/>
      <c r="P2488" s="57"/>
      <c r="AO2488" s="57"/>
      <c r="BA2488" s="57"/>
      <c r="BF2488" s="6" t="e">
        <f t="shared" si="114"/>
        <v>#NUM!</v>
      </c>
      <c r="BG2488" t="e">
        <f t="shared" si="115"/>
        <v>#NUM!</v>
      </c>
      <c r="BH2488" t="e">
        <f t="shared" si="116"/>
        <v>#NUM!</v>
      </c>
      <c r="BI2488" t="e">
        <f>VLOOKUP(H2488,Sheet2!$A$1:$B$270,2,FALSE)</f>
        <v>#N/A</v>
      </c>
    </row>
    <row r="2489" spans="15:61">
      <c r="O2489" s="57"/>
      <c r="P2489" s="57"/>
      <c r="AO2489" s="57"/>
      <c r="BA2489" s="57"/>
      <c r="BF2489" s="6" t="e">
        <f t="shared" si="114"/>
        <v>#NUM!</v>
      </c>
      <c r="BG2489" t="e">
        <f t="shared" si="115"/>
        <v>#NUM!</v>
      </c>
      <c r="BH2489" t="e">
        <f t="shared" si="116"/>
        <v>#NUM!</v>
      </c>
      <c r="BI2489" t="e">
        <f>VLOOKUP(H2489,Sheet2!$A$1:$B$270,2,FALSE)</f>
        <v>#N/A</v>
      </c>
    </row>
    <row r="2490" spans="15:61">
      <c r="O2490" s="57"/>
      <c r="P2490" s="57"/>
      <c r="AO2490" s="57"/>
      <c r="AP2490" s="57"/>
      <c r="BA2490" s="57"/>
      <c r="BF2490" s="6" t="e">
        <f t="shared" si="114"/>
        <v>#NUM!</v>
      </c>
      <c r="BG2490" t="e">
        <f t="shared" si="115"/>
        <v>#NUM!</v>
      </c>
      <c r="BH2490" t="e">
        <f t="shared" si="116"/>
        <v>#NUM!</v>
      </c>
      <c r="BI2490" t="e">
        <f>VLOOKUP(H2490,Sheet2!$A$1:$B$270,2,FALSE)</f>
        <v>#N/A</v>
      </c>
    </row>
    <row r="2491" spans="15:61">
      <c r="O2491" s="57"/>
      <c r="P2491" s="57"/>
      <c r="AP2491" s="57"/>
      <c r="BA2491" s="57"/>
      <c r="BF2491" s="6" t="e">
        <f t="shared" si="114"/>
        <v>#NUM!</v>
      </c>
      <c r="BG2491" t="e">
        <f t="shared" si="115"/>
        <v>#NUM!</v>
      </c>
      <c r="BH2491" t="e">
        <f t="shared" si="116"/>
        <v>#NUM!</v>
      </c>
      <c r="BI2491" t="e">
        <f>VLOOKUP(H2491,Sheet2!$A$1:$B$270,2,FALSE)</f>
        <v>#N/A</v>
      </c>
    </row>
    <row r="2492" spans="15:61">
      <c r="O2492" s="57"/>
      <c r="P2492" s="57"/>
      <c r="AO2492" s="57"/>
      <c r="BA2492" s="57"/>
      <c r="BF2492" s="6" t="e">
        <f t="shared" si="114"/>
        <v>#NUM!</v>
      </c>
      <c r="BG2492" t="e">
        <f t="shared" si="115"/>
        <v>#NUM!</v>
      </c>
      <c r="BH2492" t="e">
        <f t="shared" si="116"/>
        <v>#NUM!</v>
      </c>
      <c r="BI2492" t="e">
        <f>VLOOKUP(H2492,Sheet2!$A$1:$B$270,2,FALSE)</f>
        <v>#N/A</v>
      </c>
    </row>
    <row r="2493" spans="15:61">
      <c r="O2493" s="57"/>
      <c r="P2493" s="57"/>
      <c r="AP2493" s="57"/>
      <c r="BA2493" s="57"/>
      <c r="BF2493" s="6" t="e">
        <f t="shared" si="114"/>
        <v>#NUM!</v>
      </c>
      <c r="BG2493" t="e">
        <f t="shared" si="115"/>
        <v>#NUM!</v>
      </c>
      <c r="BH2493" t="e">
        <f t="shared" si="116"/>
        <v>#NUM!</v>
      </c>
      <c r="BI2493" t="e">
        <f>VLOOKUP(H2493,Sheet2!$A$1:$B$270,2,FALSE)</f>
        <v>#N/A</v>
      </c>
    </row>
    <row r="2494" spans="15:61">
      <c r="O2494" s="57"/>
      <c r="P2494" s="57"/>
      <c r="AP2494" s="57"/>
      <c r="BA2494" s="57"/>
      <c r="BF2494" s="6" t="e">
        <f t="shared" si="114"/>
        <v>#NUM!</v>
      </c>
      <c r="BG2494" t="e">
        <f t="shared" si="115"/>
        <v>#NUM!</v>
      </c>
      <c r="BH2494" t="e">
        <f t="shared" si="116"/>
        <v>#NUM!</v>
      </c>
      <c r="BI2494" t="e">
        <f>VLOOKUP(H2494,Sheet2!$A$1:$B$270,2,FALSE)</f>
        <v>#N/A</v>
      </c>
    </row>
    <row r="2495" spans="15:61">
      <c r="O2495" s="57"/>
      <c r="P2495" s="57"/>
      <c r="AP2495" s="57"/>
      <c r="BA2495" s="57"/>
      <c r="BF2495" s="6" t="e">
        <f t="shared" si="114"/>
        <v>#NUM!</v>
      </c>
      <c r="BG2495" t="e">
        <f t="shared" si="115"/>
        <v>#NUM!</v>
      </c>
      <c r="BH2495" t="e">
        <f t="shared" si="116"/>
        <v>#NUM!</v>
      </c>
      <c r="BI2495" t="e">
        <f>VLOOKUP(H2495,Sheet2!$A$1:$B$270,2,FALSE)</f>
        <v>#N/A</v>
      </c>
    </row>
    <row r="2496" spans="15:61">
      <c r="O2496" s="57"/>
      <c r="P2496" s="57"/>
      <c r="BA2496" s="57"/>
      <c r="BF2496" s="6" t="e">
        <f t="shared" si="114"/>
        <v>#NUM!</v>
      </c>
      <c r="BG2496" t="e">
        <f t="shared" si="115"/>
        <v>#NUM!</v>
      </c>
      <c r="BH2496" t="e">
        <f t="shared" si="116"/>
        <v>#NUM!</v>
      </c>
      <c r="BI2496" t="e">
        <f>VLOOKUP(H2496,Sheet2!$A$1:$B$270,2,FALSE)</f>
        <v>#N/A</v>
      </c>
    </row>
    <row r="2497" spans="15:61">
      <c r="O2497" s="57"/>
      <c r="P2497" s="57"/>
      <c r="AP2497" s="57"/>
      <c r="BA2497" s="57"/>
      <c r="BF2497" s="6" t="e">
        <f t="shared" si="114"/>
        <v>#NUM!</v>
      </c>
      <c r="BG2497" t="e">
        <f t="shared" si="115"/>
        <v>#NUM!</v>
      </c>
      <c r="BH2497" t="e">
        <f t="shared" si="116"/>
        <v>#NUM!</v>
      </c>
      <c r="BI2497" t="e">
        <f>VLOOKUP(H2497,Sheet2!$A$1:$B$270,2,FALSE)</f>
        <v>#N/A</v>
      </c>
    </row>
    <row r="2498" spans="15:61">
      <c r="O2498" s="57"/>
      <c r="P2498" s="57"/>
      <c r="AP2498" s="57"/>
      <c r="BA2498" s="57"/>
      <c r="BF2498" s="6" t="e">
        <f t="shared" si="114"/>
        <v>#NUM!</v>
      </c>
      <c r="BG2498" t="e">
        <f t="shared" si="115"/>
        <v>#NUM!</v>
      </c>
      <c r="BH2498" t="e">
        <f t="shared" si="116"/>
        <v>#NUM!</v>
      </c>
      <c r="BI2498" t="e">
        <f>VLOOKUP(H2498,Sheet2!$A$1:$B$270,2,FALSE)</f>
        <v>#N/A</v>
      </c>
    </row>
    <row r="2499" spans="15:61">
      <c r="O2499" s="57"/>
      <c r="P2499" s="57"/>
      <c r="AP2499" s="57"/>
      <c r="BA2499" s="57"/>
      <c r="BF2499" s="6" t="e">
        <f t="shared" ref="BF2499:BF2562" si="117">DATE(BC2499,BD2499,BE2499)</f>
        <v>#NUM!</v>
      </c>
      <c r="BG2499" t="e">
        <f t="shared" ref="BG2499:BG2562" si="118">BF2499-BA2499</f>
        <v>#NUM!</v>
      </c>
      <c r="BH2499" t="e">
        <f t="shared" ref="BH2499:BH2562" si="119">IF(BG2499=1,"COMPLY",IF(BG2499&lt;1,"COMPLY","NOT COMPLY"))</f>
        <v>#NUM!</v>
      </c>
      <c r="BI2499" t="e">
        <f>VLOOKUP(H2499,Sheet2!$A$1:$B$270,2,FALSE)</f>
        <v>#N/A</v>
      </c>
    </row>
    <row r="2500" spans="15:61">
      <c r="O2500" s="57"/>
      <c r="P2500" s="57"/>
      <c r="AP2500" s="57"/>
      <c r="BA2500" s="57"/>
      <c r="BF2500" s="6" t="e">
        <f t="shared" si="117"/>
        <v>#NUM!</v>
      </c>
      <c r="BG2500" t="e">
        <f t="shared" si="118"/>
        <v>#NUM!</v>
      </c>
      <c r="BH2500" t="e">
        <f t="shared" si="119"/>
        <v>#NUM!</v>
      </c>
      <c r="BI2500" t="e">
        <f>VLOOKUP(H2500,Sheet2!$A$1:$B$270,2,FALSE)</f>
        <v>#N/A</v>
      </c>
    </row>
    <row r="2501" spans="15:61">
      <c r="O2501" s="57"/>
      <c r="P2501" s="57"/>
      <c r="AP2501" s="57"/>
      <c r="BA2501" s="57"/>
      <c r="BF2501" s="6" t="e">
        <f t="shared" si="117"/>
        <v>#NUM!</v>
      </c>
      <c r="BG2501" t="e">
        <f t="shared" si="118"/>
        <v>#NUM!</v>
      </c>
      <c r="BH2501" t="e">
        <f t="shared" si="119"/>
        <v>#NUM!</v>
      </c>
      <c r="BI2501" t="e">
        <f>VLOOKUP(H2501,Sheet2!$A$1:$B$270,2,FALSE)</f>
        <v>#N/A</v>
      </c>
    </row>
    <row r="2502" spans="15:61">
      <c r="O2502" s="57"/>
      <c r="P2502" s="57"/>
      <c r="AO2502" s="57"/>
      <c r="BA2502" s="57"/>
      <c r="BF2502" s="6" t="e">
        <f t="shared" si="117"/>
        <v>#NUM!</v>
      </c>
      <c r="BG2502" t="e">
        <f t="shared" si="118"/>
        <v>#NUM!</v>
      </c>
      <c r="BH2502" t="e">
        <f t="shared" si="119"/>
        <v>#NUM!</v>
      </c>
      <c r="BI2502" t="e">
        <f>VLOOKUP(H2502,Sheet2!$A$1:$B$270,2,FALSE)</f>
        <v>#N/A</v>
      </c>
    </row>
    <row r="2503" spans="15:61">
      <c r="O2503" s="57"/>
      <c r="P2503" s="57"/>
      <c r="AP2503" s="57"/>
      <c r="BA2503" s="57"/>
      <c r="BF2503" s="6" t="e">
        <f t="shared" si="117"/>
        <v>#NUM!</v>
      </c>
      <c r="BG2503" t="e">
        <f t="shared" si="118"/>
        <v>#NUM!</v>
      </c>
      <c r="BH2503" t="e">
        <f t="shared" si="119"/>
        <v>#NUM!</v>
      </c>
      <c r="BI2503" t="e">
        <f>VLOOKUP(H2503,Sheet2!$A$1:$B$270,2,FALSE)</f>
        <v>#N/A</v>
      </c>
    </row>
    <row r="2504" spans="15:61">
      <c r="O2504" s="57"/>
      <c r="P2504" s="57"/>
      <c r="AO2504" s="57"/>
      <c r="AP2504" s="57"/>
      <c r="BA2504" s="57"/>
      <c r="BF2504" s="6" t="e">
        <f t="shared" si="117"/>
        <v>#NUM!</v>
      </c>
      <c r="BG2504" t="e">
        <f t="shared" si="118"/>
        <v>#NUM!</v>
      </c>
      <c r="BH2504" t="e">
        <f t="shared" si="119"/>
        <v>#NUM!</v>
      </c>
      <c r="BI2504" t="e">
        <f>VLOOKUP(H2504,Sheet2!$A$1:$B$270,2,FALSE)</f>
        <v>#N/A</v>
      </c>
    </row>
    <row r="2505" spans="15:61">
      <c r="O2505" s="57"/>
      <c r="P2505" s="57"/>
      <c r="AP2505" s="57"/>
      <c r="BA2505" s="57"/>
      <c r="BF2505" s="6" t="e">
        <f t="shared" si="117"/>
        <v>#NUM!</v>
      </c>
      <c r="BG2505" t="e">
        <f t="shared" si="118"/>
        <v>#NUM!</v>
      </c>
      <c r="BH2505" t="e">
        <f t="shared" si="119"/>
        <v>#NUM!</v>
      </c>
      <c r="BI2505" t="e">
        <f>VLOOKUP(H2505,Sheet2!$A$1:$B$270,2,FALSE)</f>
        <v>#N/A</v>
      </c>
    </row>
    <row r="2506" spans="15:61">
      <c r="O2506" s="57"/>
      <c r="P2506" s="57"/>
      <c r="AO2506" s="57"/>
      <c r="AP2506" s="57"/>
      <c r="BA2506" s="57"/>
      <c r="BF2506" s="6" t="e">
        <f t="shared" si="117"/>
        <v>#NUM!</v>
      </c>
      <c r="BG2506" t="e">
        <f t="shared" si="118"/>
        <v>#NUM!</v>
      </c>
      <c r="BH2506" t="e">
        <f t="shared" si="119"/>
        <v>#NUM!</v>
      </c>
      <c r="BI2506" t="e">
        <f>VLOOKUP(H2506,Sheet2!$A$1:$B$270,2,FALSE)</f>
        <v>#N/A</v>
      </c>
    </row>
    <row r="2507" spans="15:61">
      <c r="O2507" s="57"/>
      <c r="P2507" s="57"/>
      <c r="AO2507" s="57"/>
      <c r="AP2507" s="57"/>
      <c r="BA2507" s="57"/>
      <c r="BF2507" s="6" t="e">
        <f t="shared" si="117"/>
        <v>#NUM!</v>
      </c>
      <c r="BG2507" t="e">
        <f t="shared" si="118"/>
        <v>#NUM!</v>
      </c>
      <c r="BH2507" t="e">
        <f t="shared" si="119"/>
        <v>#NUM!</v>
      </c>
      <c r="BI2507" t="e">
        <f>VLOOKUP(H2507,Sheet2!$A$1:$B$270,2,FALSE)</f>
        <v>#N/A</v>
      </c>
    </row>
    <row r="2508" spans="15:61">
      <c r="O2508" s="57"/>
      <c r="P2508" s="57"/>
      <c r="AP2508" s="57"/>
      <c r="BA2508" s="57"/>
      <c r="BF2508" s="6" t="e">
        <f t="shared" si="117"/>
        <v>#NUM!</v>
      </c>
      <c r="BG2508" t="e">
        <f t="shared" si="118"/>
        <v>#NUM!</v>
      </c>
      <c r="BH2508" t="e">
        <f t="shared" si="119"/>
        <v>#NUM!</v>
      </c>
      <c r="BI2508" t="e">
        <f>VLOOKUP(H2508,Sheet2!$A$1:$B$270,2,FALSE)</f>
        <v>#N/A</v>
      </c>
    </row>
    <row r="2509" spans="15:61">
      <c r="O2509" s="57"/>
      <c r="P2509" s="57"/>
      <c r="AO2509" s="57"/>
      <c r="AP2509" s="57"/>
      <c r="BA2509" s="57"/>
      <c r="BF2509" s="6" t="e">
        <f t="shared" si="117"/>
        <v>#NUM!</v>
      </c>
      <c r="BG2509" t="e">
        <f t="shared" si="118"/>
        <v>#NUM!</v>
      </c>
      <c r="BH2509" t="e">
        <f t="shared" si="119"/>
        <v>#NUM!</v>
      </c>
      <c r="BI2509" t="e">
        <f>VLOOKUP(H2509,Sheet2!$A$1:$B$270,2,FALSE)</f>
        <v>#N/A</v>
      </c>
    </row>
    <row r="2510" spans="15:61">
      <c r="O2510" s="57"/>
      <c r="P2510" s="57"/>
      <c r="AP2510" s="57"/>
      <c r="BA2510" s="57"/>
      <c r="BF2510" s="6" t="e">
        <f t="shared" si="117"/>
        <v>#NUM!</v>
      </c>
      <c r="BG2510" t="e">
        <f t="shared" si="118"/>
        <v>#NUM!</v>
      </c>
      <c r="BH2510" t="e">
        <f t="shared" si="119"/>
        <v>#NUM!</v>
      </c>
      <c r="BI2510" t="e">
        <f>VLOOKUP(H2510,Sheet2!$A$1:$B$270,2,FALSE)</f>
        <v>#N/A</v>
      </c>
    </row>
    <row r="2511" spans="15:61">
      <c r="O2511" s="57"/>
      <c r="P2511" s="57"/>
      <c r="AO2511" s="57"/>
      <c r="AP2511" s="57"/>
      <c r="BA2511" s="57"/>
      <c r="BF2511" s="6" t="e">
        <f t="shared" si="117"/>
        <v>#NUM!</v>
      </c>
      <c r="BG2511" t="e">
        <f t="shared" si="118"/>
        <v>#NUM!</v>
      </c>
      <c r="BH2511" t="e">
        <f t="shared" si="119"/>
        <v>#NUM!</v>
      </c>
      <c r="BI2511" t="e">
        <f>VLOOKUP(H2511,Sheet2!$A$1:$B$270,2,FALSE)</f>
        <v>#N/A</v>
      </c>
    </row>
    <row r="2512" spans="15:61">
      <c r="O2512" s="57"/>
      <c r="P2512" s="57"/>
      <c r="AP2512" s="57"/>
      <c r="BA2512" s="57"/>
      <c r="BF2512" s="6" t="e">
        <f t="shared" si="117"/>
        <v>#NUM!</v>
      </c>
      <c r="BG2512" t="e">
        <f t="shared" si="118"/>
        <v>#NUM!</v>
      </c>
      <c r="BH2512" t="e">
        <f t="shared" si="119"/>
        <v>#NUM!</v>
      </c>
      <c r="BI2512" t="e">
        <f>VLOOKUP(H2512,Sheet2!$A$1:$B$270,2,FALSE)</f>
        <v>#N/A</v>
      </c>
    </row>
    <row r="2513" spans="15:61">
      <c r="O2513" s="57"/>
      <c r="P2513" s="57"/>
      <c r="AO2513" s="57"/>
      <c r="AP2513" s="57"/>
      <c r="BA2513" s="57"/>
      <c r="BF2513" s="6" t="e">
        <f t="shared" si="117"/>
        <v>#NUM!</v>
      </c>
      <c r="BG2513" t="e">
        <f t="shared" si="118"/>
        <v>#NUM!</v>
      </c>
      <c r="BH2513" t="e">
        <f t="shared" si="119"/>
        <v>#NUM!</v>
      </c>
      <c r="BI2513" t="e">
        <f>VLOOKUP(H2513,Sheet2!$A$1:$B$270,2,FALSE)</f>
        <v>#N/A</v>
      </c>
    </row>
    <row r="2514" spans="15:61">
      <c r="O2514" s="57"/>
      <c r="P2514" s="57"/>
      <c r="AP2514" s="57"/>
      <c r="BA2514" s="57"/>
      <c r="BF2514" s="6" t="e">
        <f t="shared" si="117"/>
        <v>#NUM!</v>
      </c>
      <c r="BG2514" t="e">
        <f t="shared" si="118"/>
        <v>#NUM!</v>
      </c>
      <c r="BH2514" t="e">
        <f t="shared" si="119"/>
        <v>#NUM!</v>
      </c>
      <c r="BI2514" t="e">
        <f>VLOOKUP(H2514,Sheet2!$A$1:$B$270,2,FALSE)</f>
        <v>#N/A</v>
      </c>
    </row>
    <row r="2515" spans="15:61">
      <c r="O2515" s="57"/>
      <c r="P2515" s="57"/>
      <c r="BA2515" s="57"/>
      <c r="BF2515" s="6" t="e">
        <f t="shared" si="117"/>
        <v>#NUM!</v>
      </c>
      <c r="BG2515" t="e">
        <f t="shared" si="118"/>
        <v>#NUM!</v>
      </c>
      <c r="BH2515" t="e">
        <f t="shared" si="119"/>
        <v>#NUM!</v>
      </c>
      <c r="BI2515" t="e">
        <f>VLOOKUP(H2515,Sheet2!$A$1:$B$270,2,FALSE)</f>
        <v>#N/A</v>
      </c>
    </row>
    <row r="2516" spans="15:61">
      <c r="O2516" s="57"/>
      <c r="P2516" s="57"/>
      <c r="AP2516" s="57"/>
      <c r="BA2516" s="57"/>
      <c r="BF2516" s="6" t="e">
        <f t="shared" si="117"/>
        <v>#NUM!</v>
      </c>
      <c r="BG2516" t="e">
        <f t="shared" si="118"/>
        <v>#NUM!</v>
      </c>
      <c r="BH2516" t="e">
        <f t="shared" si="119"/>
        <v>#NUM!</v>
      </c>
      <c r="BI2516" t="e">
        <f>VLOOKUP(H2516,Sheet2!$A$1:$B$270,2,FALSE)</f>
        <v>#N/A</v>
      </c>
    </row>
    <row r="2517" spans="15:61">
      <c r="O2517" s="57"/>
      <c r="P2517" s="57"/>
      <c r="AP2517" s="57"/>
      <c r="BA2517" s="57"/>
      <c r="BF2517" s="6" t="e">
        <f t="shared" si="117"/>
        <v>#NUM!</v>
      </c>
      <c r="BG2517" t="e">
        <f t="shared" si="118"/>
        <v>#NUM!</v>
      </c>
      <c r="BH2517" t="e">
        <f t="shared" si="119"/>
        <v>#NUM!</v>
      </c>
      <c r="BI2517" t="e">
        <f>VLOOKUP(H2517,Sheet2!$A$1:$B$270,2,FALSE)</f>
        <v>#N/A</v>
      </c>
    </row>
    <row r="2518" spans="15:61">
      <c r="O2518" s="57"/>
      <c r="P2518" s="57"/>
      <c r="AP2518" s="57"/>
      <c r="BA2518" s="57"/>
      <c r="BF2518" s="6" t="e">
        <f t="shared" si="117"/>
        <v>#NUM!</v>
      </c>
      <c r="BG2518" t="e">
        <f t="shared" si="118"/>
        <v>#NUM!</v>
      </c>
      <c r="BH2518" t="e">
        <f t="shared" si="119"/>
        <v>#NUM!</v>
      </c>
      <c r="BI2518" t="e">
        <f>VLOOKUP(H2518,Sheet2!$A$1:$B$270,2,FALSE)</f>
        <v>#N/A</v>
      </c>
    </row>
    <row r="2519" spans="15:61">
      <c r="O2519" s="57"/>
      <c r="P2519" s="57"/>
      <c r="AO2519" s="57"/>
      <c r="AP2519" s="57"/>
      <c r="BA2519" s="57"/>
      <c r="BF2519" s="6" t="e">
        <f t="shared" si="117"/>
        <v>#NUM!</v>
      </c>
      <c r="BG2519" t="e">
        <f t="shared" si="118"/>
        <v>#NUM!</v>
      </c>
      <c r="BH2519" t="e">
        <f t="shared" si="119"/>
        <v>#NUM!</v>
      </c>
      <c r="BI2519" t="e">
        <f>VLOOKUP(H2519,Sheet2!$A$1:$B$270,2,FALSE)</f>
        <v>#N/A</v>
      </c>
    </row>
    <row r="2520" spans="15:61">
      <c r="O2520" s="57"/>
      <c r="P2520" s="57"/>
      <c r="BA2520" s="57"/>
      <c r="BF2520" s="6" t="e">
        <f t="shared" si="117"/>
        <v>#NUM!</v>
      </c>
      <c r="BG2520" t="e">
        <f t="shared" si="118"/>
        <v>#NUM!</v>
      </c>
      <c r="BH2520" t="e">
        <f t="shared" si="119"/>
        <v>#NUM!</v>
      </c>
      <c r="BI2520" t="e">
        <f>VLOOKUP(H2520,Sheet2!$A$1:$B$270,2,FALSE)</f>
        <v>#N/A</v>
      </c>
    </row>
    <row r="2521" spans="15:61">
      <c r="O2521" s="57"/>
      <c r="P2521" s="57"/>
      <c r="AO2521" s="57"/>
      <c r="AP2521" s="57"/>
      <c r="BA2521" s="57"/>
      <c r="BF2521" s="6" t="e">
        <f t="shared" si="117"/>
        <v>#NUM!</v>
      </c>
      <c r="BG2521" t="e">
        <f t="shared" si="118"/>
        <v>#NUM!</v>
      </c>
      <c r="BH2521" t="e">
        <f t="shared" si="119"/>
        <v>#NUM!</v>
      </c>
      <c r="BI2521" t="e">
        <f>VLOOKUP(H2521,Sheet2!$A$1:$B$270,2,FALSE)</f>
        <v>#N/A</v>
      </c>
    </row>
    <row r="2522" spans="15:61">
      <c r="O2522" s="57"/>
      <c r="P2522" s="57"/>
      <c r="AP2522" s="57"/>
      <c r="BA2522" s="57"/>
      <c r="BF2522" s="6" t="e">
        <f t="shared" si="117"/>
        <v>#NUM!</v>
      </c>
      <c r="BG2522" t="e">
        <f t="shared" si="118"/>
        <v>#NUM!</v>
      </c>
      <c r="BH2522" t="e">
        <f t="shared" si="119"/>
        <v>#NUM!</v>
      </c>
      <c r="BI2522" t="e">
        <f>VLOOKUP(H2522,Sheet2!$A$1:$B$270,2,FALSE)</f>
        <v>#N/A</v>
      </c>
    </row>
    <row r="2523" spans="15:61">
      <c r="O2523" s="57"/>
      <c r="P2523" s="57"/>
      <c r="AP2523" s="57"/>
      <c r="BA2523" s="57"/>
      <c r="BF2523" s="6" t="e">
        <f t="shared" si="117"/>
        <v>#NUM!</v>
      </c>
      <c r="BG2523" t="e">
        <f t="shared" si="118"/>
        <v>#NUM!</v>
      </c>
      <c r="BH2523" t="e">
        <f t="shared" si="119"/>
        <v>#NUM!</v>
      </c>
      <c r="BI2523" t="e">
        <f>VLOOKUP(H2523,Sheet2!$A$1:$B$270,2,FALSE)</f>
        <v>#N/A</v>
      </c>
    </row>
    <row r="2524" spans="15:61">
      <c r="O2524" s="57"/>
      <c r="P2524" s="57"/>
      <c r="AP2524" s="57"/>
      <c r="BA2524" s="57"/>
      <c r="BF2524" s="6" t="e">
        <f t="shared" si="117"/>
        <v>#NUM!</v>
      </c>
      <c r="BG2524" t="e">
        <f t="shared" si="118"/>
        <v>#NUM!</v>
      </c>
      <c r="BH2524" t="e">
        <f t="shared" si="119"/>
        <v>#NUM!</v>
      </c>
      <c r="BI2524" t="e">
        <f>VLOOKUP(H2524,Sheet2!$A$1:$B$270,2,FALSE)</f>
        <v>#N/A</v>
      </c>
    </row>
    <row r="2525" spans="15:61">
      <c r="O2525" s="57"/>
      <c r="P2525" s="57"/>
      <c r="AO2525" s="57"/>
      <c r="AP2525" s="57"/>
      <c r="BA2525" s="57"/>
      <c r="BF2525" s="6" t="e">
        <f t="shared" si="117"/>
        <v>#NUM!</v>
      </c>
      <c r="BG2525" t="e">
        <f t="shared" si="118"/>
        <v>#NUM!</v>
      </c>
      <c r="BH2525" t="e">
        <f t="shared" si="119"/>
        <v>#NUM!</v>
      </c>
      <c r="BI2525" t="e">
        <f>VLOOKUP(H2525,Sheet2!$A$1:$B$270,2,FALSE)</f>
        <v>#N/A</v>
      </c>
    </row>
    <row r="2526" spans="15:61">
      <c r="O2526" s="57"/>
      <c r="P2526" s="57"/>
      <c r="AP2526" s="57"/>
      <c r="BA2526" s="57"/>
      <c r="BF2526" s="6" t="e">
        <f t="shared" si="117"/>
        <v>#NUM!</v>
      </c>
      <c r="BG2526" t="e">
        <f t="shared" si="118"/>
        <v>#NUM!</v>
      </c>
      <c r="BH2526" t="e">
        <f t="shared" si="119"/>
        <v>#NUM!</v>
      </c>
      <c r="BI2526" t="e">
        <f>VLOOKUP(H2526,Sheet2!$A$1:$B$270,2,FALSE)</f>
        <v>#N/A</v>
      </c>
    </row>
    <row r="2527" spans="15:61">
      <c r="O2527" s="57"/>
      <c r="P2527" s="57"/>
      <c r="AO2527" s="57"/>
      <c r="AP2527" s="57"/>
      <c r="BA2527" s="57"/>
      <c r="BF2527" s="6" t="e">
        <f t="shared" si="117"/>
        <v>#NUM!</v>
      </c>
      <c r="BG2527" t="e">
        <f t="shared" si="118"/>
        <v>#NUM!</v>
      </c>
      <c r="BH2527" t="e">
        <f t="shared" si="119"/>
        <v>#NUM!</v>
      </c>
      <c r="BI2527" t="e">
        <f>VLOOKUP(H2527,Sheet2!$A$1:$B$270,2,FALSE)</f>
        <v>#N/A</v>
      </c>
    </row>
    <row r="2528" spans="15:61">
      <c r="O2528" s="57"/>
      <c r="P2528" s="57"/>
      <c r="AP2528" s="57"/>
      <c r="BA2528" s="57"/>
      <c r="BF2528" s="6" t="e">
        <f t="shared" si="117"/>
        <v>#NUM!</v>
      </c>
      <c r="BG2528" t="e">
        <f t="shared" si="118"/>
        <v>#NUM!</v>
      </c>
      <c r="BH2528" t="e">
        <f t="shared" si="119"/>
        <v>#NUM!</v>
      </c>
      <c r="BI2528" t="e">
        <f>VLOOKUP(H2528,Sheet2!$A$1:$B$270,2,FALSE)</f>
        <v>#N/A</v>
      </c>
    </row>
    <row r="2529" spans="15:61">
      <c r="O2529" s="57"/>
      <c r="P2529" s="57"/>
      <c r="AO2529" s="57"/>
      <c r="BA2529" s="57"/>
      <c r="BF2529" s="6" t="e">
        <f t="shared" si="117"/>
        <v>#NUM!</v>
      </c>
      <c r="BG2529" t="e">
        <f t="shared" si="118"/>
        <v>#NUM!</v>
      </c>
      <c r="BH2529" t="e">
        <f t="shared" si="119"/>
        <v>#NUM!</v>
      </c>
      <c r="BI2529" t="e">
        <f>VLOOKUP(H2529,Sheet2!$A$1:$B$270,2,FALSE)</f>
        <v>#N/A</v>
      </c>
    </row>
    <row r="2530" spans="15:61">
      <c r="O2530" s="57"/>
      <c r="P2530" s="57"/>
      <c r="AP2530" s="57"/>
      <c r="BA2530" s="57"/>
      <c r="BF2530" s="6" t="e">
        <f t="shared" si="117"/>
        <v>#NUM!</v>
      </c>
      <c r="BG2530" t="e">
        <f t="shared" si="118"/>
        <v>#NUM!</v>
      </c>
      <c r="BH2530" t="e">
        <f t="shared" si="119"/>
        <v>#NUM!</v>
      </c>
      <c r="BI2530" t="e">
        <f>VLOOKUP(H2530,Sheet2!$A$1:$B$270,2,FALSE)</f>
        <v>#N/A</v>
      </c>
    </row>
    <row r="2531" spans="15:61">
      <c r="O2531" s="57"/>
      <c r="P2531" s="57"/>
      <c r="AP2531" s="57"/>
      <c r="BA2531" s="57"/>
      <c r="BF2531" s="6" t="e">
        <f t="shared" si="117"/>
        <v>#NUM!</v>
      </c>
      <c r="BG2531" t="e">
        <f t="shared" si="118"/>
        <v>#NUM!</v>
      </c>
      <c r="BH2531" t="e">
        <f t="shared" si="119"/>
        <v>#NUM!</v>
      </c>
      <c r="BI2531" t="e">
        <f>VLOOKUP(H2531,Sheet2!$A$1:$B$270,2,FALSE)</f>
        <v>#N/A</v>
      </c>
    </row>
    <row r="2532" spans="15:61">
      <c r="O2532" s="57"/>
      <c r="P2532" s="57"/>
      <c r="AP2532" s="57"/>
      <c r="BA2532" s="57"/>
      <c r="BF2532" s="6" t="e">
        <f t="shared" si="117"/>
        <v>#NUM!</v>
      </c>
      <c r="BG2532" t="e">
        <f t="shared" si="118"/>
        <v>#NUM!</v>
      </c>
      <c r="BH2532" t="e">
        <f t="shared" si="119"/>
        <v>#NUM!</v>
      </c>
      <c r="BI2532" t="e">
        <f>VLOOKUP(H2532,Sheet2!$A$1:$B$270,2,FALSE)</f>
        <v>#N/A</v>
      </c>
    </row>
    <row r="2533" spans="15:61">
      <c r="O2533" s="57"/>
      <c r="P2533" s="57"/>
      <c r="AP2533" s="57"/>
      <c r="BA2533" s="57"/>
      <c r="BF2533" s="6" t="e">
        <f t="shared" si="117"/>
        <v>#NUM!</v>
      </c>
      <c r="BG2533" t="e">
        <f t="shared" si="118"/>
        <v>#NUM!</v>
      </c>
      <c r="BH2533" t="e">
        <f t="shared" si="119"/>
        <v>#NUM!</v>
      </c>
      <c r="BI2533" t="e">
        <f>VLOOKUP(H2533,Sheet2!$A$1:$B$270,2,FALSE)</f>
        <v>#N/A</v>
      </c>
    </row>
    <row r="2534" spans="15:61">
      <c r="O2534" s="57"/>
      <c r="P2534" s="57"/>
      <c r="AO2534" s="57"/>
      <c r="AP2534" s="57"/>
      <c r="BA2534" s="57"/>
      <c r="BF2534" s="6" t="e">
        <f t="shared" si="117"/>
        <v>#NUM!</v>
      </c>
      <c r="BG2534" t="e">
        <f t="shared" si="118"/>
        <v>#NUM!</v>
      </c>
      <c r="BH2534" t="e">
        <f t="shared" si="119"/>
        <v>#NUM!</v>
      </c>
      <c r="BI2534" t="e">
        <f>VLOOKUP(H2534,Sheet2!$A$1:$B$270,2,FALSE)</f>
        <v>#N/A</v>
      </c>
    </row>
    <row r="2535" spans="15:61">
      <c r="O2535" s="57"/>
      <c r="P2535" s="57"/>
      <c r="AP2535" s="57"/>
      <c r="BA2535" s="57"/>
      <c r="BF2535" s="6" t="e">
        <f t="shared" si="117"/>
        <v>#NUM!</v>
      </c>
      <c r="BG2535" t="e">
        <f t="shared" si="118"/>
        <v>#NUM!</v>
      </c>
      <c r="BH2535" t="e">
        <f t="shared" si="119"/>
        <v>#NUM!</v>
      </c>
      <c r="BI2535" t="e">
        <f>VLOOKUP(H2535,Sheet2!$A$1:$B$270,2,FALSE)</f>
        <v>#N/A</v>
      </c>
    </row>
    <row r="2536" spans="15:61">
      <c r="O2536" s="57"/>
      <c r="P2536" s="57"/>
      <c r="AO2536" s="57"/>
      <c r="AP2536" s="57"/>
      <c r="BA2536" s="57"/>
      <c r="BF2536" s="6" t="e">
        <f t="shared" si="117"/>
        <v>#NUM!</v>
      </c>
      <c r="BG2536" t="e">
        <f t="shared" si="118"/>
        <v>#NUM!</v>
      </c>
      <c r="BH2536" t="e">
        <f t="shared" si="119"/>
        <v>#NUM!</v>
      </c>
      <c r="BI2536" t="e">
        <f>VLOOKUP(H2536,Sheet2!$A$1:$B$270,2,FALSE)</f>
        <v>#N/A</v>
      </c>
    </row>
    <row r="2537" spans="15:61">
      <c r="O2537" s="57"/>
      <c r="P2537" s="57"/>
      <c r="AO2537" s="57"/>
      <c r="AP2537" s="57"/>
      <c r="BA2537" s="57"/>
      <c r="BF2537" s="6" t="e">
        <f t="shared" si="117"/>
        <v>#NUM!</v>
      </c>
      <c r="BG2537" t="e">
        <f t="shared" si="118"/>
        <v>#NUM!</v>
      </c>
      <c r="BH2537" t="e">
        <f t="shared" si="119"/>
        <v>#NUM!</v>
      </c>
      <c r="BI2537" t="e">
        <f>VLOOKUP(H2537,Sheet2!$A$1:$B$270,2,FALSE)</f>
        <v>#N/A</v>
      </c>
    </row>
    <row r="2538" spans="15:61">
      <c r="O2538" s="57"/>
      <c r="P2538" s="57"/>
      <c r="AP2538" s="57"/>
      <c r="BA2538" s="57"/>
      <c r="BF2538" s="6" t="e">
        <f t="shared" si="117"/>
        <v>#NUM!</v>
      </c>
      <c r="BG2538" t="e">
        <f t="shared" si="118"/>
        <v>#NUM!</v>
      </c>
      <c r="BH2538" t="e">
        <f t="shared" si="119"/>
        <v>#NUM!</v>
      </c>
      <c r="BI2538" t="e">
        <f>VLOOKUP(H2538,Sheet2!$A$1:$B$270,2,FALSE)</f>
        <v>#N/A</v>
      </c>
    </row>
    <row r="2539" spans="15:61">
      <c r="O2539" s="57"/>
      <c r="P2539" s="57"/>
      <c r="AP2539" s="57"/>
      <c r="BA2539" s="57"/>
      <c r="BF2539" s="6" t="e">
        <f t="shared" si="117"/>
        <v>#NUM!</v>
      </c>
      <c r="BG2539" t="e">
        <f t="shared" si="118"/>
        <v>#NUM!</v>
      </c>
      <c r="BH2539" t="e">
        <f t="shared" si="119"/>
        <v>#NUM!</v>
      </c>
      <c r="BI2539" t="e">
        <f>VLOOKUP(H2539,Sheet2!$A$1:$B$270,2,FALSE)</f>
        <v>#N/A</v>
      </c>
    </row>
    <row r="2540" spans="15:61">
      <c r="O2540" s="57"/>
      <c r="P2540" s="57"/>
      <c r="AO2540" s="57"/>
      <c r="AP2540" s="57"/>
      <c r="BA2540" s="57"/>
      <c r="BF2540" s="6" t="e">
        <f t="shared" si="117"/>
        <v>#NUM!</v>
      </c>
      <c r="BG2540" t="e">
        <f t="shared" si="118"/>
        <v>#NUM!</v>
      </c>
      <c r="BH2540" t="e">
        <f t="shared" si="119"/>
        <v>#NUM!</v>
      </c>
      <c r="BI2540" t="e">
        <f>VLOOKUP(H2540,Sheet2!$A$1:$B$270,2,FALSE)</f>
        <v>#N/A</v>
      </c>
    </row>
    <row r="2541" spans="15:61">
      <c r="O2541" s="57"/>
      <c r="P2541" s="57"/>
      <c r="AP2541" s="57"/>
      <c r="BA2541" s="57"/>
      <c r="BF2541" s="6" t="e">
        <f t="shared" si="117"/>
        <v>#NUM!</v>
      </c>
      <c r="BG2541" t="e">
        <f t="shared" si="118"/>
        <v>#NUM!</v>
      </c>
      <c r="BH2541" t="e">
        <f t="shared" si="119"/>
        <v>#NUM!</v>
      </c>
      <c r="BI2541" t="e">
        <f>VLOOKUP(H2541,Sheet2!$A$1:$B$270,2,FALSE)</f>
        <v>#N/A</v>
      </c>
    </row>
    <row r="2542" spans="15:61">
      <c r="O2542" s="57"/>
      <c r="P2542" s="57"/>
      <c r="AP2542" s="57"/>
      <c r="BA2542" s="57"/>
      <c r="BF2542" s="6" t="e">
        <f t="shared" si="117"/>
        <v>#NUM!</v>
      </c>
      <c r="BG2542" t="e">
        <f t="shared" si="118"/>
        <v>#NUM!</v>
      </c>
      <c r="BH2542" t="e">
        <f t="shared" si="119"/>
        <v>#NUM!</v>
      </c>
      <c r="BI2542" t="e">
        <f>VLOOKUP(H2542,Sheet2!$A$1:$B$270,2,FALSE)</f>
        <v>#N/A</v>
      </c>
    </row>
    <row r="2543" spans="15:61">
      <c r="O2543" s="57"/>
      <c r="P2543" s="57"/>
      <c r="AP2543" s="57"/>
      <c r="BA2543" s="57"/>
      <c r="BF2543" s="6" t="e">
        <f t="shared" si="117"/>
        <v>#NUM!</v>
      </c>
      <c r="BG2543" t="e">
        <f t="shared" si="118"/>
        <v>#NUM!</v>
      </c>
      <c r="BH2543" t="e">
        <f t="shared" si="119"/>
        <v>#NUM!</v>
      </c>
      <c r="BI2543" t="e">
        <f>VLOOKUP(H2543,Sheet2!$A$1:$B$270,2,FALSE)</f>
        <v>#N/A</v>
      </c>
    </row>
    <row r="2544" spans="15:61">
      <c r="O2544" s="57"/>
      <c r="P2544" s="57"/>
      <c r="AO2544" s="57"/>
      <c r="AP2544" s="57"/>
      <c r="BA2544" s="57"/>
      <c r="BF2544" s="6" t="e">
        <f t="shared" si="117"/>
        <v>#NUM!</v>
      </c>
      <c r="BG2544" t="e">
        <f t="shared" si="118"/>
        <v>#NUM!</v>
      </c>
      <c r="BH2544" t="e">
        <f t="shared" si="119"/>
        <v>#NUM!</v>
      </c>
      <c r="BI2544" t="e">
        <f>VLOOKUP(H2544,Sheet2!$A$1:$B$270,2,FALSE)</f>
        <v>#N/A</v>
      </c>
    </row>
    <row r="2545" spans="15:61">
      <c r="O2545" s="57"/>
      <c r="P2545" s="57"/>
      <c r="AP2545" s="57"/>
      <c r="BA2545" s="57"/>
      <c r="BF2545" s="6" t="e">
        <f t="shared" si="117"/>
        <v>#NUM!</v>
      </c>
      <c r="BG2545" t="e">
        <f t="shared" si="118"/>
        <v>#NUM!</v>
      </c>
      <c r="BH2545" t="e">
        <f t="shared" si="119"/>
        <v>#NUM!</v>
      </c>
      <c r="BI2545" t="e">
        <f>VLOOKUP(H2545,Sheet2!$A$1:$B$270,2,FALSE)</f>
        <v>#N/A</v>
      </c>
    </row>
    <row r="2546" spans="15:61">
      <c r="O2546" s="57"/>
      <c r="P2546" s="57"/>
      <c r="AO2546" s="57"/>
      <c r="AP2546" s="57"/>
      <c r="BA2546" s="57"/>
      <c r="BF2546" s="6" t="e">
        <f t="shared" si="117"/>
        <v>#NUM!</v>
      </c>
      <c r="BG2546" t="e">
        <f t="shared" si="118"/>
        <v>#NUM!</v>
      </c>
      <c r="BH2546" t="e">
        <f t="shared" si="119"/>
        <v>#NUM!</v>
      </c>
      <c r="BI2546" t="e">
        <f>VLOOKUP(H2546,Sheet2!$A$1:$B$270,2,FALSE)</f>
        <v>#N/A</v>
      </c>
    </row>
    <row r="2547" spans="15:61">
      <c r="O2547" s="57"/>
      <c r="P2547" s="57"/>
      <c r="AP2547" s="57"/>
      <c r="BA2547" s="57"/>
      <c r="BF2547" s="6" t="e">
        <f t="shared" si="117"/>
        <v>#NUM!</v>
      </c>
      <c r="BG2547" t="e">
        <f t="shared" si="118"/>
        <v>#NUM!</v>
      </c>
      <c r="BH2547" t="e">
        <f t="shared" si="119"/>
        <v>#NUM!</v>
      </c>
      <c r="BI2547" t="e">
        <f>VLOOKUP(H2547,Sheet2!$A$1:$B$270,2,FALSE)</f>
        <v>#N/A</v>
      </c>
    </row>
    <row r="2548" spans="15:61">
      <c r="O2548" s="57"/>
      <c r="P2548" s="57"/>
      <c r="AO2548" s="57"/>
      <c r="AP2548" s="57"/>
      <c r="BA2548" s="57"/>
      <c r="BF2548" s="6" t="e">
        <f t="shared" si="117"/>
        <v>#NUM!</v>
      </c>
      <c r="BG2548" t="e">
        <f t="shared" si="118"/>
        <v>#NUM!</v>
      </c>
      <c r="BH2548" t="e">
        <f t="shared" si="119"/>
        <v>#NUM!</v>
      </c>
      <c r="BI2548" t="e">
        <f>VLOOKUP(H2548,Sheet2!$A$1:$B$270,2,FALSE)</f>
        <v>#N/A</v>
      </c>
    </row>
    <row r="2549" spans="15:61">
      <c r="O2549" s="57"/>
      <c r="P2549" s="57"/>
      <c r="AO2549" s="57"/>
      <c r="AP2549" s="57"/>
      <c r="BA2549" s="57"/>
      <c r="BF2549" s="6" t="e">
        <f t="shared" si="117"/>
        <v>#NUM!</v>
      </c>
      <c r="BG2549" t="e">
        <f t="shared" si="118"/>
        <v>#NUM!</v>
      </c>
      <c r="BH2549" t="e">
        <f t="shared" si="119"/>
        <v>#NUM!</v>
      </c>
      <c r="BI2549" t="e">
        <f>VLOOKUP(H2549,Sheet2!$A$1:$B$270,2,FALSE)</f>
        <v>#N/A</v>
      </c>
    </row>
    <row r="2550" spans="15:61">
      <c r="O2550" s="57"/>
      <c r="P2550" s="57"/>
      <c r="AP2550" s="57"/>
      <c r="BA2550" s="57"/>
      <c r="BF2550" s="6" t="e">
        <f t="shared" si="117"/>
        <v>#NUM!</v>
      </c>
      <c r="BG2550" t="e">
        <f t="shared" si="118"/>
        <v>#NUM!</v>
      </c>
      <c r="BH2550" t="e">
        <f t="shared" si="119"/>
        <v>#NUM!</v>
      </c>
      <c r="BI2550" t="e">
        <f>VLOOKUP(H2550,Sheet2!$A$1:$B$270,2,FALSE)</f>
        <v>#N/A</v>
      </c>
    </row>
    <row r="2551" spans="15:61">
      <c r="O2551" s="57"/>
      <c r="P2551" s="57"/>
      <c r="AO2551" s="57"/>
      <c r="AP2551" s="57"/>
      <c r="BA2551" s="57"/>
      <c r="BF2551" s="6" t="e">
        <f t="shared" si="117"/>
        <v>#NUM!</v>
      </c>
      <c r="BG2551" t="e">
        <f t="shared" si="118"/>
        <v>#NUM!</v>
      </c>
      <c r="BH2551" t="e">
        <f t="shared" si="119"/>
        <v>#NUM!</v>
      </c>
      <c r="BI2551" t="e">
        <f>VLOOKUP(H2551,Sheet2!$A$1:$B$270,2,FALSE)</f>
        <v>#N/A</v>
      </c>
    </row>
    <row r="2552" spans="15:61">
      <c r="O2552" s="57"/>
      <c r="P2552" s="57"/>
      <c r="AO2552" s="57"/>
      <c r="AP2552" s="57"/>
      <c r="BA2552" s="57"/>
      <c r="BF2552" s="6" t="e">
        <f t="shared" si="117"/>
        <v>#NUM!</v>
      </c>
      <c r="BG2552" t="e">
        <f t="shared" si="118"/>
        <v>#NUM!</v>
      </c>
      <c r="BH2552" t="e">
        <f t="shared" si="119"/>
        <v>#NUM!</v>
      </c>
      <c r="BI2552" t="e">
        <f>VLOOKUP(H2552,Sheet2!$A$1:$B$270,2,FALSE)</f>
        <v>#N/A</v>
      </c>
    </row>
    <row r="2553" spans="15:61">
      <c r="O2553" s="57"/>
      <c r="P2553" s="57"/>
      <c r="AP2553" s="57"/>
      <c r="BA2553" s="57"/>
      <c r="BF2553" s="6" t="e">
        <f t="shared" si="117"/>
        <v>#NUM!</v>
      </c>
      <c r="BG2553" t="e">
        <f t="shared" si="118"/>
        <v>#NUM!</v>
      </c>
      <c r="BH2553" t="e">
        <f t="shared" si="119"/>
        <v>#NUM!</v>
      </c>
      <c r="BI2553" t="e">
        <f>VLOOKUP(H2553,Sheet2!$A$1:$B$270,2,FALSE)</f>
        <v>#N/A</v>
      </c>
    </row>
    <row r="2554" spans="15:61">
      <c r="O2554" s="57"/>
      <c r="P2554" s="57"/>
      <c r="BA2554" s="57"/>
      <c r="BF2554" s="6" t="e">
        <f t="shared" si="117"/>
        <v>#NUM!</v>
      </c>
      <c r="BG2554" t="e">
        <f t="shared" si="118"/>
        <v>#NUM!</v>
      </c>
      <c r="BH2554" t="e">
        <f t="shared" si="119"/>
        <v>#NUM!</v>
      </c>
      <c r="BI2554" t="e">
        <f>VLOOKUP(H2554,Sheet2!$A$1:$B$270,2,FALSE)</f>
        <v>#N/A</v>
      </c>
    </row>
    <row r="2555" spans="15:61">
      <c r="O2555" s="57"/>
      <c r="P2555" s="57"/>
      <c r="AP2555" s="57"/>
      <c r="BA2555" s="57"/>
      <c r="BF2555" s="6" t="e">
        <f t="shared" si="117"/>
        <v>#NUM!</v>
      </c>
      <c r="BG2555" t="e">
        <f t="shared" si="118"/>
        <v>#NUM!</v>
      </c>
      <c r="BH2555" t="e">
        <f t="shared" si="119"/>
        <v>#NUM!</v>
      </c>
      <c r="BI2555" t="e">
        <f>VLOOKUP(H2555,Sheet2!$A$1:$B$270,2,FALSE)</f>
        <v>#N/A</v>
      </c>
    </row>
    <row r="2556" spans="15:61">
      <c r="O2556" s="57"/>
      <c r="P2556" s="57"/>
      <c r="BA2556" s="57"/>
      <c r="BF2556" s="6" t="e">
        <f t="shared" si="117"/>
        <v>#NUM!</v>
      </c>
      <c r="BG2556" t="e">
        <f t="shared" si="118"/>
        <v>#NUM!</v>
      </c>
      <c r="BH2556" t="e">
        <f t="shared" si="119"/>
        <v>#NUM!</v>
      </c>
      <c r="BI2556" t="e">
        <f>VLOOKUP(H2556,Sheet2!$A$1:$B$270,2,FALSE)</f>
        <v>#N/A</v>
      </c>
    </row>
    <row r="2557" spans="15:61">
      <c r="O2557" s="57"/>
      <c r="P2557" s="57"/>
      <c r="AP2557" s="57"/>
      <c r="BA2557" s="57"/>
      <c r="BF2557" s="6" t="e">
        <f t="shared" si="117"/>
        <v>#NUM!</v>
      </c>
      <c r="BG2557" t="e">
        <f t="shared" si="118"/>
        <v>#NUM!</v>
      </c>
      <c r="BH2557" t="e">
        <f t="shared" si="119"/>
        <v>#NUM!</v>
      </c>
      <c r="BI2557" t="e">
        <f>VLOOKUP(H2557,Sheet2!$A$1:$B$270,2,FALSE)</f>
        <v>#N/A</v>
      </c>
    </row>
    <row r="2558" spans="15:61">
      <c r="O2558" s="57"/>
      <c r="P2558" s="57"/>
      <c r="AP2558" s="57"/>
      <c r="BA2558" s="57"/>
      <c r="BF2558" s="6" t="e">
        <f t="shared" si="117"/>
        <v>#NUM!</v>
      </c>
      <c r="BG2558" t="e">
        <f t="shared" si="118"/>
        <v>#NUM!</v>
      </c>
      <c r="BH2558" t="e">
        <f t="shared" si="119"/>
        <v>#NUM!</v>
      </c>
      <c r="BI2558" t="e">
        <f>VLOOKUP(H2558,Sheet2!$A$1:$B$270,2,FALSE)</f>
        <v>#N/A</v>
      </c>
    </row>
    <row r="2559" spans="15:61">
      <c r="O2559" s="57"/>
      <c r="P2559" s="57"/>
      <c r="AO2559" s="57"/>
      <c r="AP2559" s="57"/>
      <c r="BA2559" s="57"/>
      <c r="BF2559" s="6" t="e">
        <f t="shared" si="117"/>
        <v>#NUM!</v>
      </c>
      <c r="BG2559" t="e">
        <f t="shared" si="118"/>
        <v>#NUM!</v>
      </c>
      <c r="BH2559" t="e">
        <f t="shared" si="119"/>
        <v>#NUM!</v>
      </c>
      <c r="BI2559" t="e">
        <f>VLOOKUP(H2559,Sheet2!$A$1:$B$270,2,FALSE)</f>
        <v>#N/A</v>
      </c>
    </row>
    <row r="2560" spans="15:61">
      <c r="O2560" s="57"/>
      <c r="P2560" s="57"/>
      <c r="AP2560" s="57"/>
      <c r="BA2560" s="57"/>
      <c r="BF2560" s="6" t="e">
        <f t="shared" si="117"/>
        <v>#NUM!</v>
      </c>
      <c r="BG2560" t="e">
        <f t="shared" si="118"/>
        <v>#NUM!</v>
      </c>
      <c r="BH2560" t="e">
        <f t="shared" si="119"/>
        <v>#NUM!</v>
      </c>
      <c r="BI2560" t="e">
        <f>VLOOKUP(H2560,Sheet2!$A$1:$B$270,2,FALSE)</f>
        <v>#N/A</v>
      </c>
    </row>
    <row r="2561" spans="15:61">
      <c r="O2561" s="57"/>
      <c r="P2561" s="57"/>
      <c r="AO2561" s="57"/>
      <c r="AP2561" s="57"/>
      <c r="BA2561" s="57"/>
      <c r="BF2561" s="6" t="e">
        <f t="shared" si="117"/>
        <v>#NUM!</v>
      </c>
      <c r="BG2561" t="e">
        <f t="shared" si="118"/>
        <v>#NUM!</v>
      </c>
      <c r="BH2561" t="e">
        <f t="shared" si="119"/>
        <v>#NUM!</v>
      </c>
      <c r="BI2561" t="e">
        <f>VLOOKUP(H2561,Sheet2!$A$1:$B$270,2,FALSE)</f>
        <v>#N/A</v>
      </c>
    </row>
    <row r="2562" spans="15:61">
      <c r="O2562" s="57"/>
      <c r="P2562" s="57"/>
      <c r="AP2562" s="57"/>
      <c r="BA2562" s="57"/>
      <c r="BF2562" s="6" t="e">
        <f t="shared" si="117"/>
        <v>#NUM!</v>
      </c>
      <c r="BG2562" t="e">
        <f t="shared" si="118"/>
        <v>#NUM!</v>
      </c>
      <c r="BH2562" t="e">
        <f t="shared" si="119"/>
        <v>#NUM!</v>
      </c>
      <c r="BI2562" t="e">
        <f>VLOOKUP(H2562,Sheet2!$A$1:$B$270,2,FALSE)</f>
        <v>#N/A</v>
      </c>
    </row>
    <row r="2563" spans="15:61">
      <c r="O2563" s="57"/>
      <c r="P2563" s="57"/>
      <c r="BA2563" s="57"/>
      <c r="BF2563" s="6" t="e">
        <f t="shared" ref="BF2563:BF2626" si="120">DATE(BC2563,BD2563,BE2563)</f>
        <v>#NUM!</v>
      </c>
      <c r="BG2563" t="e">
        <f t="shared" ref="BG2563:BG2626" si="121">BF2563-BA2563</f>
        <v>#NUM!</v>
      </c>
      <c r="BH2563" t="e">
        <f t="shared" ref="BH2563:BH2626" si="122">IF(BG2563=1,"COMPLY",IF(BG2563&lt;1,"COMPLY","NOT COMPLY"))</f>
        <v>#NUM!</v>
      </c>
      <c r="BI2563" t="e">
        <f>VLOOKUP(H2563,Sheet2!$A$1:$B$270,2,FALSE)</f>
        <v>#N/A</v>
      </c>
    </row>
    <row r="2564" spans="15:61">
      <c r="O2564" s="57"/>
      <c r="P2564" s="57"/>
      <c r="AO2564" s="57"/>
      <c r="AP2564" s="57"/>
      <c r="BA2564" s="57"/>
      <c r="BF2564" s="6" t="e">
        <f t="shared" si="120"/>
        <v>#NUM!</v>
      </c>
      <c r="BG2564" t="e">
        <f t="shared" si="121"/>
        <v>#NUM!</v>
      </c>
      <c r="BH2564" t="e">
        <f t="shared" si="122"/>
        <v>#NUM!</v>
      </c>
      <c r="BI2564" t="e">
        <f>VLOOKUP(H2564,Sheet2!$A$1:$B$270,2,FALSE)</f>
        <v>#N/A</v>
      </c>
    </row>
    <row r="2565" spans="15:61">
      <c r="O2565" s="57"/>
      <c r="P2565" s="57"/>
      <c r="AP2565" s="57"/>
      <c r="BA2565" s="57"/>
      <c r="BF2565" s="6" t="e">
        <f t="shared" si="120"/>
        <v>#NUM!</v>
      </c>
      <c r="BG2565" t="e">
        <f t="shared" si="121"/>
        <v>#NUM!</v>
      </c>
      <c r="BH2565" t="e">
        <f t="shared" si="122"/>
        <v>#NUM!</v>
      </c>
      <c r="BI2565" t="e">
        <f>VLOOKUP(H2565,Sheet2!$A$1:$B$270,2,FALSE)</f>
        <v>#N/A</v>
      </c>
    </row>
    <row r="2566" spans="15:61">
      <c r="O2566" s="57"/>
      <c r="P2566" s="57"/>
      <c r="AP2566" s="57"/>
      <c r="BA2566" s="57"/>
      <c r="BF2566" s="6" t="e">
        <f t="shared" si="120"/>
        <v>#NUM!</v>
      </c>
      <c r="BG2566" t="e">
        <f t="shared" si="121"/>
        <v>#NUM!</v>
      </c>
      <c r="BH2566" t="e">
        <f t="shared" si="122"/>
        <v>#NUM!</v>
      </c>
      <c r="BI2566" t="e">
        <f>VLOOKUP(H2566,Sheet2!$A$1:$B$270,2,FALSE)</f>
        <v>#N/A</v>
      </c>
    </row>
    <row r="2567" spans="15:61">
      <c r="O2567" s="57"/>
      <c r="P2567" s="57"/>
      <c r="BA2567" s="57"/>
      <c r="BF2567" s="6" t="e">
        <f t="shared" si="120"/>
        <v>#NUM!</v>
      </c>
      <c r="BG2567" t="e">
        <f t="shared" si="121"/>
        <v>#NUM!</v>
      </c>
      <c r="BH2567" t="e">
        <f t="shared" si="122"/>
        <v>#NUM!</v>
      </c>
      <c r="BI2567" t="e">
        <f>VLOOKUP(H2567,Sheet2!$A$1:$B$270,2,FALSE)</f>
        <v>#N/A</v>
      </c>
    </row>
    <row r="2568" spans="15:61">
      <c r="O2568" s="57"/>
      <c r="P2568" s="57"/>
      <c r="AO2568" s="57"/>
      <c r="AP2568" s="57"/>
      <c r="BA2568" s="57"/>
      <c r="BF2568" s="6" t="e">
        <f t="shared" si="120"/>
        <v>#NUM!</v>
      </c>
      <c r="BG2568" t="e">
        <f t="shared" si="121"/>
        <v>#NUM!</v>
      </c>
      <c r="BH2568" t="e">
        <f t="shared" si="122"/>
        <v>#NUM!</v>
      </c>
      <c r="BI2568" t="e">
        <f>VLOOKUP(H2568,Sheet2!$A$1:$B$270,2,FALSE)</f>
        <v>#N/A</v>
      </c>
    </row>
    <row r="2569" spans="15:61">
      <c r="O2569" s="57"/>
      <c r="P2569" s="57"/>
      <c r="AO2569" s="57"/>
      <c r="AP2569" s="57"/>
      <c r="BA2569" s="57"/>
      <c r="BF2569" s="6" t="e">
        <f t="shared" si="120"/>
        <v>#NUM!</v>
      </c>
      <c r="BG2569" t="e">
        <f t="shared" si="121"/>
        <v>#NUM!</v>
      </c>
      <c r="BH2569" t="e">
        <f t="shared" si="122"/>
        <v>#NUM!</v>
      </c>
      <c r="BI2569" t="e">
        <f>VLOOKUP(H2569,Sheet2!$A$1:$B$270,2,FALSE)</f>
        <v>#N/A</v>
      </c>
    </row>
    <row r="2570" spans="15:61">
      <c r="O2570" s="57"/>
      <c r="P2570" s="57"/>
      <c r="AP2570" s="57"/>
      <c r="BA2570" s="57"/>
      <c r="BF2570" s="6" t="e">
        <f t="shared" si="120"/>
        <v>#NUM!</v>
      </c>
      <c r="BG2570" t="e">
        <f t="shared" si="121"/>
        <v>#NUM!</v>
      </c>
      <c r="BH2570" t="e">
        <f t="shared" si="122"/>
        <v>#NUM!</v>
      </c>
      <c r="BI2570" t="e">
        <f>VLOOKUP(H2570,Sheet2!$A$1:$B$270,2,FALSE)</f>
        <v>#N/A</v>
      </c>
    </row>
    <row r="2571" spans="15:61">
      <c r="O2571" s="57"/>
      <c r="P2571" s="57"/>
      <c r="AP2571" s="57"/>
      <c r="BA2571" s="57"/>
      <c r="BF2571" s="6" t="e">
        <f t="shared" si="120"/>
        <v>#NUM!</v>
      </c>
      <c r="BG2571" t="e">
        <f t="shared" si="121"/>
        <v>#NUM!</v>
      </c>
      <c r="BH2571" t="e">
        <f t="shared" si="122"/>
        <v>#NUM!</v>
      </c>
      <c r="BI2571" t="e">
        <f>VLOOKUP(H2571,Sheet2!$A$1:$B$270,2,FALSE)</f>
        <v>#N/A</v>
      </c>
    </row>
    <row r="2572" spans="15:61">
      <c r="O2572" s="57"/>
      <c r="P2572" s="57"/>
      <c r="AO2572" s="57"/>
      <c r="BA2572" s="57"/>
      <c r="BF2572" s="6" t="e">
        <f t="shared" si="120"/>
        <v>#NUM!</v>
      </c>
      <c r="BG2572" t="e">
        <f t="shared" si="121"/>
        <v>#NUM!</v>
      </c>
      <c r="BH2572" t="e">
        <f t="shared" si="122"/>
        <v>#NUM!</v>
      </c>
      <c r="BI2572" t="e">
        <f>VLOOKUP(H2572,Sheet2!$A$1:$B$270,2,FALSE)</f>
        <v>#N/A</v>
      </c>
    </row>
    <row r="2573" spans="15:61">
      <c r="O2573" s="57"/>
      <c r="P2573" s="57"/>
      <c r="AO2573" s="57"/>
      <c r="AP2573" s="57"/>
      <c r="BA2573" s="57"/>
      <c r="BF2573" s="6" t="e">
        <f t="shared" si="120"/>
        <v>#NUM!</v>
      </c>
      <c r="BG2573" t="e">
        <f t="shared" si="121"/>
        <v>#NUM!</v>
      </c>
      <c r="BH2573" t="e">
        <f t="shared" si="122"/>
        <v>#NUM!</v>
      </c>
      <c r="BI2573" t="e">
        <f>VLOOKUP(H2573,Sheet2!$A$1:$B$270,2,FALSE)</f>
        <v>#N/A</v>
      </c>
    </row>
    <row r="2574" spans="15:61">
      <c r="O2574" s="57"/>
      <c r="P2574" s="57"/>
      <c r="AP2574" s="57"/>
      <c r="BA2574" s="57"/>
      <c r="BF2574" s="6" t="e">
        <f t="shared" si="120"/>
        <v>#NUM!</v>
      </c>
      <c r="BG2574" t="e">
        <f t="shared" si="121"/>
        <v>#NUM!</v>
      </c>
      <c r="BH2574" t="e">
        <f t="shared" si="122"/>
        <v>#NUM!</v>
      </c>
      <c r="BI2574" t="e">
        <f>VLOOKUP(H2574,Sheet2!$A$1:$B$270,2,FALSE)</f>
        <v>#N/A</v>
      </c>
    </row>
    <row r="2575" spans="15:61">
      <c r="O2575" s="57"/>
      <c r="P2575" s="57"/>
      <c r="BA2575" s="57"/>
      <c r="BF2575" s="6" t="e">
        <f t="shared" si="120"/>
        <v>#NUM!</v>
      </c>
      <c r="BG2575" t="e">
        <f t="shared" si="121"/>
        <v>#NUM!</v>
      </c>
      <c r="BH2575" t="e">
        <f t="shared" si="122"/>
        <v>#NUM!</v>
      </c>
      <c r="BI2575" t="e">
        <f>VLOOKUP(H2575,Sheet2!$A$1:$B$270,2,FALSE)</f>
        <v>#N/A</v>
      </c>
    </row>
    <row r="2576" spans="15:61">
      <c r="O2576" s="57"/>
      <c r="P2576" s="57"/>
      <c r="AP2576" s="57"/>
      <c r="BA2576" s="57"/>
      <c r="BF2576" s="6" t="e">
        <f t="shared" si="120"/>
        <v>#NUM!</v>
      </c>
      <c r="BG2576" t="e">
        <f t="shared" si="121"/>
        <v>#NUM!</v>
      </c>
      <c r="BH2576" t="e">
        <f t="shared" si="122"/>
        <v>#NUM!</v>
      </c>
      <c r="BI2576" t="e">
        <f>VLOOKUP(H2576,Sheet2!$A$1:$B$270,2,FALSE)</f>
        <v>#N/A</v>
      </c>
    </row>
    <row r="2577" spans="15:61">
      <c r="O2577" s="57"/>
      <c r="P2577" s="57"/>
      <c r="AO2577" s="57"/>
      <c r="AP2577" s="57"/>
      <c r="BA2577" s="57"/>
      <c r="BF2577" s="6" t="e">
        <f t="shared" si="120"/>
        <v>#NUM!</v>
      </c>
      <c r="BG2577" t="e">
        <f t="shared" si="121"/>
        <v>#NUM!</v>
      </c>
      <c r="BH2577" t="e">
        <f t="shared" si="122"/>
        <v>#NUM!</v>
      </c>
      <c r="BI2577" t="e">
        <f>VLOOKUP(H2577,Sheet2!$A$1:$B$270,2,FALSE)</f>
        <v>#N/A</v>
      </c>
    </row>
    <row r="2578" spans="15:61">
      <c r="O2578" s="57"/>
      <c r="P2578" s="57"/>
      <c r="BA2578" s="57"/>
      <c r="BF2578" s="6" t="e">
        <f t="shared" si="120"/>
        <v>#NUM!</v>
      </c>
      <c r="BG2578" t="e">
        <f t="shared" si="121"/>
        <v>#NUM!</v>
      </c>
      <c r="BH2578" t="e">
        <f t="shared" si="122"/>
        <v>#NUM!</v>
      </c>
      <c r="BI2578" t="e">
        <f>VLOOKUP(H2578,Sheet2!$A$1:$B$270,2,FALSE)</f>
        <v>#N/A</v>
      </c>
    </row>
    <row r="2579" spans="15:61">
      <c r="O2579" s="57"/>
      <c r="P2579" s="57"/>
      <c r="AO2579" s="57"/>
      <c r="AP2579" s="57"/>
      <c r="BA2579" s="57"/>
      <c r="BF2579" s="6" t="e">
        <f t="shared" si="120"/>
        <v>#NUM!</v>
      </c>
      <c r="BG2579" t="e">
        <f t="shared" si="121"/>
        <v>#NUM!</v>
      </c>
      <c r="BH2579" t="e">
        <f t="shared" si="122"/>
        <v>#NUM!</v>
      </c>
      <c r="BI2579" t="e">
        <f>VLOOKUP(H2579,Sheet2!$A$1:$B$270,2,FALSE)</f>
        <v>#N/A</v>
      </c>
    </row>
    <row r="2580" spans="15:61">
      <c r="O2580" s="57"/>
      <c r="P2580" s="57"/>
      <c r="AP2580" s="57"/>
      <c r="BA2580" s="57"/>
      <c r="BF2580" s="6" t="e">
        <f t="shared" si="120"/>
        <v>#NUM!</v>
      </c>
      <c r="BG2580" t="e">
        <f t="shared" si="121"/>
        <v>#NUM!</v>
      </c>
      <c r="BH2580" t="e">
        <f t="shared" si="122"/>
        <v>#NUM!</v>
      </c>
      <c r="BI2580" t="e">
        <f>VLOOKUP(H2580,Sheet2!$A$1:$B$270,2,FALSE)</f>
        <v>#N/A</v>
      </c>
    </row>
    <row r="2581" spans="15:61">
      <c r="O2581" s="57"/>
      <c r="P2581" s="57"/>
      <c r="AP2581" s="57"/>
      <c r="BA2581" s="57"/>
      <c r="BF2581" s="6" t="e">
        <f t="shared" si="120"/>
        <v>#NUM!</v>
      </c>
      <c r="BG2581" t="e">
        <f t="shared" si="121"/>
        <v>#NUM!</v>
      </c>
      <c r="BH2581" t="e">
        <f t="shared" si="122"/>
        <v>#NUM!</v>
      </c>
      <c r="BI2581" t="e">
        <f>VLOOKUP(H2581,Sheet2!$A$1:$B$270,2,FALSE)</f>
        <v>#N/A</v>
      </c>
    </row>
    <row r="2582" spans="15:61">
      <c r="O2582" s="57"/>
      <c r="P2582" s="57"/>
      <c r="AO2582" s="57"/>
      <c r="AP2582" s="57"/>
      <c r="BA2582" s="57"/>
      <c r="BF2582" s="6" t="e">
        <f t="shared" si="120"/>
        <v>#NUM!</v>
      </c>
      <c r="BG2582" t="e">
        <f t="shared" si="121"/>
        <v>#NUM!</v>
      </c>
      <c r="BH2582" t="e">
        <f t="shared" si="122"/>
        <v>#NUM!</v>
      </c>
      <c r="BI2582" t="e">
        <f>VLOOKUP(H2582,Sheet2!$A$1:$B$270,2,FALSE)</f>
        <v>#N/A</v>
      </c>
    </row>
    <row r="2583" spans="15:61">
      <c r="O2583" s="57"/>
      <c r="P2583" s="57"/>
      <c r="BA2583" s="57"/>
      <c r="BF2583" s="6" t="e">
        <f t="shared" si="120"/>
        <v>#NUM!</v>
      </c>
      <c r="BG2583" t="e">
        <f t="shared" si="121"/>
        <v>#NUM!</v>
      </c>
      <c r="BH2583" t="e">
        <f t="shared" si="122"/>
        <v>#NUM!</v>
      </c>
      <c r="BI2583" t="e">
        <f>VLOOKUP(H2583,Sheet2!$A$1:$B$270,2,FALSE)</f>
        <v>#N/A</v>
      </c>
    </row>
    <row r="2584" spans="15:61">
      <c r="O2584" s="57"/>
      <c r="P2584" s="57"/>
      <c r="AO2584" s="57"/>
      <c r="AP2584" s="57"/>
      <c r="BA2584" s="57"/>
      <c r="BF2584" s="6" t="e">
        <f t="shared" si="120"/>
        <v>#NUM!</v>
      </c>
      <c r="BG2584" t="e">
        <f t="shared" si="121"/>
        <v>#NUM!</v>
      </c>
      <c r="BH2584" t="e">
        <f t="shared" si="122"/>
        <v>#NUM!</v>
      </c>
      <c r="BI2584" t="e">
        <f>VLOOKUP(H2584,Sheet2!$A$1:$B$270,2,FALSE)</f>
        <v>#N/A</v>
      </c>
    </row>
    <row r="2585" spans="15:61">
      <c r="O2585" s="57"/>
      <c r="P2585" s="57"/>
      <c r="AO2585" s="57"/>
      <c r="AP2585" s="57"/>
      <c r="BA2585" s="57"/>
      <c r="BF2585" s="6" t="e">
        <f t="shared" si="120"/>
        <v>#NUM!</v>
      </c>
      <c r="BG2585" t="e">
        <f t="shared" si="121"/>
        <v>#NUM!</v>
      </c>
      <c r="BH2585" t="e">
        <f t="shared" si="122"/>
        <v>#NUM!</v>
      </c>
      <c r="BI2585" t="e">
        <f>VLOOKUP(H2585,Sheet2!$A$1:$B$270,2,FALSE)</f>
        <v>#N/A</v>
      </c>
    </row>
    <row r="2586" spans="15:61">
      <c r="O2586" s="57"/>
      <c r="P2586" s="57"/>
      <c r="AO2586" s="57"/>
      <c r="BA2586" s="57"/>
      <c r="BF2586" s="6" t="e">
        <f t="shared" si="120"/>
        <v>#NUM!</v>
      </c>
      <c r="BG2586" t="e">
        <f t="shared" si="121"/>
        <v>#NUM!</v>
      </c>
      <c r="BH2586" t="e">
        <f t="shared" si="122"/>
        <v>#NUM!</v>
      </c>
      <c r="BI2586" t="e">
        <f>VLOOKUP(H2586,Sheet2!$A$1:$B$270,2,FALSE)</f>
        <v>#N/A</v>
      </c>
    </row>
    <row r="2587" spans="15:61">
      <c r="O2587" s="57"/>
      <c r="P2587" s="57"/>
      <c r="AP2587" s="57"/>
      <c r="BA2587" s="57"/>
      <c r="BF2587" s="6" t="e">
        <f t="shared" si="120"/>
        <v>#NUM!</v>
      </c>
      <c r="BG2587" t="e">
        <f t="shared" si="121"/>
        <v>#NUM!</v>
      </c>
      <c r="BH2587" t="e">
        <f t="shared" si="122"/>
        <v>#NUM!</v>
      </c>
      <c r="BI2587" t="e">
        <f>VLOOKUP(H2587,Sheet2!$A$1:$B$270,2,FALSE)</f>
        <v>#N/A</v>
      </c>
    </row>
    <row r="2588" spans="15:61">
      <c r="O2588" s="57"/>
      <c r="P2588" s="57"/>
      <c r="AO2588" s="57"/>
      <c r="AP2588" s="57"/>
      <c r="BA2588" s="57"/>
      <c r="BF2588" s="6" t="e">
        <f t="shared" si="120"/>
        <v>#NUM!</v>
      </c>
      <c r="BG2588" t="e">
        <f t="shared" si="121"/>
        <v>#NUM!</v>
      </c>
      <c r="BH2588" t="e">
        <f t="shared" si="122"/>
        <v>#NUM!</v>
      </c>
      <c r="BI2588" t="e">
        <f>VLOOKUP(H2588,Sheet2!$A$1:$B$270,2,FALSE)</f>
        <v>#N/A</v>
      </c>
    </row>
    <row r="2589" spans="15:61">
      <c r="O2589" s="57"/>
      <c r="P2589" s="57"/>
      <c r="AP2589" s="57"/>
      <c r="BA2589" s="57"/>
      <c r="BF2589" s="6" t="e">
        <f t="shared" si="120"/>
        <v>#NUM!</v>
      </c>
      <c r="BG2589" t="e">
        <f t="shared" si="121"/>
        <v>#NUM!</v>
      </c>
      <c r="BH2589" t="e">
        <f t="shared" si="122"/>
        <v>#NUM!</v>
      </c>
      <c r="BI2589" t="e">
        <f>VLOOKUP(H2589,Sheet2!$A$1:$B$270,2,FALSE)</f>
        <v>#N/A</v>
      </c>
    </row>
    <row r="2590" spans="15:61">
      <c r="O2590" s="57"/>
      <c r="P2590" s="57"/>
      <c r="BF2590" s="6" t="e">
        <f t="shared" si="120"/>
        <v>#NUM!</v>
      </c>
      <c r="BG2590" t="e">
        <f t="shared" si="121"/>
        <v>#NUM!</v>
      </c>
      <c r="BH2590" t="e">
        <f t="shared" si="122"/>
        <v>#NUM!</v>
      </c>
      <c r="BI2590" t="e">
        <f>VLOOKUP(H2590,Sheet2!$A$1:$B$270,2,FALSE)</f>
        <v>#N/A</v>
      </c>
    </row>
    <row r="2591" spans="15:61">
      <c r="O2591" s="57"/>
      <c r="P2591" s="57"/>
      <c r="BA2591" s="57"/>
      <c r="BF2591" s="6" t="e">
        <f t="shared" si="120"/>
        <v>#NUM!</v>
      </c>
      <c r="BG2591" t="e">
        <f t="shared" si="121"/>
        <v>#NUM!</v>
      </c>
      <c r="BH2591" t="e">
        <f t="shared" si="122"/>
        <v>#NUM!</v>
      </c>
      <c r="BI2591" t="e">
        <f>VLOOKUP(H2591,Sheet2!$A$1:$B$270,2,FALSE)</f>
        <v>#N/A</v>
      </c>
    </row>
    <row r="2592" spans="15:61">
      <c r="O2592" s="57"/>
      <c r="P2592" s="57"/>
      <c r="AP2592" s="57"/>
      <c r="BA2592" s="57"/>
      <c r="BF2592" s="6" t="e">
        <f t="shared" si="120"/>
        <v>#NUM!</v>
      </c>
      <c r="BG2592" t="e">
        <f t="shared" si="121"/>
        <v>#NUM!</v>
      </c>
      <c r="BH2592" t="e">
        <f t="shared" si="122"/>
        <v>#NUM!</v>
      </c>
      <c r="BI2592" t="e">
        <f>VLOOKUP(H2592,Sheet2!$A$1:$B$270,2,FALSE)</f>
        <v>#N/A</v>
      </c>
    </row>
    <row r="2593" spans="15:61">
      <c r="O2593" s="57"/>
      <c r="P2593" s="57"/>
      <c r="AO2593" s="57"/>
      <c r="AP2593" s="57"/>
      <c r="BA2593" s="57"/>
      <c r="BF2593" s="6" t="e">
        <f t="shared" si="120"/>
        <v>#NUM!</v>
      </c>
      <c r="BG2593" t="e">
        <f t="shared" si="121"/>
        <v>#NUM!</v>
      </c>
      <c r="BH2593" t="e">
        <f t="shared" si="122"/>
        <v>#NUM!</v>
      </c>
      <c r="BI2593" t="e">
        <f>VLOOKUP(H2593,Sheet2!$A$1:$B$270,2,FALSE)</f>
        <v>#N/A</v>
      </c>
    </row>
    <row r="2594" spans="15:61">
      <c r="O2594" s="57"/>
      <c r="P2594" s="57"/>
      <c r="AO2594" s="57"/>
      <c r="AP2594" s="57"/>
      <c r="BA2594" s="57"/>
      <c r="BF2594" s="6" t="e">
        <f t="shared" si="120"/>
        <v>#NUM!</v>
      </c>
      <c r="BG2594" t="e">
        <f t="shared" si="121"/>
        <v>#NUM!</v>
      </c>
      <c r="BH2594" t="e">
        <f t="shared" si="122"/>
        <v>#NUM!</v>
      </c>
      <c r="BI2594" t="e">
        <f>VLOOKUP(H2594,Sheet2!$A$1:$B$270,2,FALSE)</f>
        <v>#N/A</v>
      </c>
    </row>
    <row r="2595" spans="15:61">
      <c r="O2595" s="57"/>
      <c r="P2595" s="57"/>
      <c r="AP2595" s="57"/>
      <c r="BA2595" s="57"/>
      <c r="BF2595" s="6" t="e">
        <f t="shared" si="120"/>
        <v>#NUM!</v>
      </c>
      <c r="BG2595" t="e">
        <f t="shared" si="121"/>
        <v>#NUM!</v>
      </c>
      <c r="BH2595" t="e">
        <f t="shared" si="122"/>
        <v>#NUM!</v>
      </c>
      <c r="BI2595" t="e">
        <f>VLOOKUP(H2595,Sheet2!$A$1:$B$270,2,FALSE)</f>
        <v>#N/A</v>
      </c>
    </row>
    <row r="2596" spans="15:61">
      <c r="O2596" s="57"/>
      <c r="P2596" s="57"/>
      <c r="BA2596" s="57"/>
      <c r="BF2596" s="6" t="e">
        <f t="shared" si="120"/>
        <v>#NUM!</v>
      </c>
      <c r="BG2596" t="e">
        <f t="shared" si="121"/>
        <v>#NUM!</v>
      </c>
      <c r="BH2596" t="e">
        <f t="shared" si="122"/>
        <v>#NUM!</v>
      </c>
      <c r="BI2596" t="e">
        <f>VLOOKUP(H2596,Sheet2!$A$1:$B$270,2,FALSE)</f>
        <v>#N/A</v>
      </c>
    </row>
    <row r="2597" spans="15:61">
      <c r="O2597" s="57"/>
      <c r="P2597" s="57"/>
      <c r="AP2597" s="57"/>
      <c r="BA2597" s="57"/>
      <c r="BF2597" s="6" t="e">
        <f t="shared" si="120"/>
        <v>#NUM!</v>
      </c>
      <c r="BG2597" t="e">
        <f t="shared" si="121"/>
        <v>#NUM!</v>
      </c>
      <c r="BH2597" t="e">
        <f t="shared" si="122"/>
        <v>#NUM!</v>
      </c>
      <c r="BI2597" t="e">
        <f>VLOOKUP(H2597,Sheet2!$A$1:$B$270,2,FALSE)</f>
        <v>#N/A</v>
      </c>
    </row>
    <row r="2598" spans="15:61">
      <c r="O2598" s="57"/>
      <c r="P2598" s="57"/>
      <c r="AP2598" s="57"/>
      <c r="BA2598" s="57"/>
      <c r="BF2598" s="6" t="e">
        <f t="shared" si="120"/>
        <v>#NUM!</v>
      </c>
      <c r="BG2598" t="e">
        <f t="shared" si="121"/>
        <v>#NUM!</v>
      </c>
      <c r="BH2598" t="e">
        <f t="shared" si="122"/>
        <v>#NUM!</v>
      </c>
      <c r="BI2598" t="e">
        <f>VLOOKUP(H2598,Sheet2!$A$1:$B$270,2,FALSE)</f>
        <v>#N/A</v>
      </c>
    </row>
    <row r="2599" spans="15:61">
      <c r="O2599" s="57"/>
      <c r="P2599" s="57"/>
      <c r="AP2599" s="57"/>
      <c r="BA2599" s="57"/>
      <c r="BF2599" s="6" t="e">
        <f t="shared" si="120"/>
        <v>#NUM!</v>
      </c>
      <c r="BG2599" t="e">
        <f t="shared" si="121"/>
        <v>#NUM!</v>
      </c>
      <c r="BH2599" t="e">
        <f t="shared" si="122"/>
        <v>#NUM!</v>
      </c>
      <c r="BI2599" t="e">
        <f>VLOOKUP(H2599,Sheet2!$A$1:$B$270,2,FALSE)</f>
        <v>#N/A</v>
      </c>
    </row>
    <row r="2600" spans="15:61">
      <c r="O2600" s="57"/>
      <c r="P2600" s="57"/>
      <c r="BA2600" s="57"/>
      <c r="BF2600" s="6" t="e">
        <f t="shared" si="120"/>
        <v>#NUM!</v>
      </c>
      <c r="BG2600" t="e">
        <f t="shared" si="121"/>
        <v>#NUM!</v>
      </c>
      <c r="BH2600" t="e">
        <f t="shared" si="122"/>
        <v>#NUM!</v>
      </c>
      <c r="BI2600" t="e">
        <f>VLOOKUP(H2600,Sheet2!$A$1:$B$270,2,FALSE)</f>
        <v>#N/A</v>
      </c>
    </row>
    <row r="2601" spans="15:61">
      <c r="O2601" s="57"/>
      <c r="P2601" s="57"/>
      <c r="AP2601" s="57"/>
      <c r="BA2601" s="57"/>
      <c r="BF2601" s="6" t="e">
        <f t="shared" si="120"/>
        <v>#NUM!</v>
      </c>
      <c r="BG2601" t="e">
        <f t="shared" si="121"/>
        <v>#NUM!</v>
      </c>
      <c r="BH2601" t="e">
        <f t="shared" si="122"/>
        <v>#NUM!</v>
      </c>
      <c r="BI2601" t="e">
        <f>VLOOKUP(H2601,Sheet2!$A$1:$B$270,2,FALSE)</f>
        <v>#N/A</v>
      </c>
    </row>
    <row r="2602" spans="15:61">
      <c r="O2602" s="57"/>
      <c r="P2602" s="57"/>
      <c r="AP2602" s="57"/>
      <c r="BA2602" s="57"/>
      <c r="BF2602" s="6" t="e">
        <f t="shared" si="120"/>
        <v>#NUM!</v>
      </c>
      <c r="BG2602" t="e">
        <f t="shared" si="121"/>
        <v>#NUM!</v>
      </c>
      <c r="BH2602" t="e">
        <f t="shared" si="122"/>
        <v>#NUM!</v>
      </c>
      <c r="BI2602" t="e">
        <f>VLOOKUP(H2602,Sheet2!$A$1:$B$270,2,FALSE)</f>
        <v>#N/A</v>
      </c>
    </row>
    <row r="2603" spans="15:61">
      <c r="O2603" s="57"/>
      <c r="P2603" s="57"/>
      <c r="BA2603" s="57"/>
      <c r="BF2603" s="6" t="e">
        <f t="shared" si="120"/>
        <v>#NUM!</v>
      </c>
      <c r="BG2603" t="e">
        <f t="shared" si="121"/>
        <v>#NUM!</v>
      </c>
      <c r="BH2603" t="e">
        <f t="shared" si="122"/>
        <v>#NUM!</v>
      </c>
      <c r="BI2603" t="e">
        <f>VLOOKUP(H2603,Sheet2!$A$1:$B$270,2,FALSE)</f>
        <v>#N/A</v>
      </c>
    </row>
    <row r="2604" spans="15:61">
      <c r="O2604" s="57"/>
      <c r="P2604" s="57"/>
      <c r="BA2604" s="57"/>
      <c r="BF2604" s="6" t="e">
        <f t="shared" si="120"/>
        <v>#NUM!</v>
      </c>
      <c r="BG2604" t="e">
        <f t="shared" si="121"/>
        <v>#NUM!</v>
      </c>
      <c r="BH2604" t="e">
        <f t="shared" si="122"/>
        <v>#NUM!</v>
      </c>
      <c r="BI2604" t="e">
        <f>VLOOKUP(H2604,Sheet2!$A$1:$B$270,2,FALSE)</f>
        <v>#N/A</v>
      </c>
    </row>
    <row r="2605" spans="15:61">
      <c r="O2605" s="57"/>
      <c r="P2605" s="57"/>
      <c r="AO2605" s="57"/>
      <c r="AP2605" s="57"/>
      <c r="BA2605" s="57"/>
      <c r="BF2605" s="6" t="e">
        <f t="shared" si="120"/>
        <v>#NUM!</v>
      </c>
      <c r="BG2605" t="e">
        <f t="shared" si="121"/>
        <v>#NUM!</v>
      </c>
      <c r="BH2605" t="e">
        <f t="shared" si="122"/>
        <v>#NUM!</v>
      </c>
      <c r="BI2605" t="e">
        <f>VLOOKUP(H2605,Sheet2!$A$1:$B$270,2,FALSE)</f>
        <v>#N/A</v>
      </c>
    </row>
    <row r="2606" spans="15:61">
      <c r="O2606" s="57"/>
      <c r="P2606" s="57"/>
      <c r="BA2606" s="57"/>
      <c r="BF2606" s="6" t="e">
        <f t="shared" si="120"/>
        <v>#NUM!</v>
      </c>
      <c r="BG2606" t="e">
        <f t="shared" si="121"/>
        <v>#NUM!</v>
      </c>
      <c r="BH2606" t="e">
        <f t="shared" si="122"/>
        <v>#NUM!</v>
      </c>
      <c r="BI2606" t="e">
        <f>VLOOKUP(H2606,Sheet2!$A$1:$B$270,2,FALSE)</f>
        <v>#N/A</v>
      </c>
    </row>
    <row r="2607" spans="15:61">
      <c r="O2607" s="57"/>
      <c r="P2607" s="57"/>
      <c r="AP2607" s="57"/>
      <c r="BA2607" s="57"/>
      <c r="BF2607" s="6" t="e">
        <f t="shared" si="120"/>
        <v>#NUM!</v>
      </c>
      <c r="BG2607" t="e">
        <f t="shared" si="121"/>
        <v>#NUM!</v>
      </c>
      <c r="BH2607" t="e">
        <f t="shared" si="122"/>
        <v>#NUM!</v>
      </c>
      <c r="BI2607" t="e">
        <f>VLOOKUP(H2607,Sheet2!$A$1:$B$270,2,FALSE)</f>
        <v>#N/A</v>
      </c>
    </row>
    <row r="2608" spans="15:61">
      <c r="O2608" s="57"/>
      <c r="P2608" s="57"/>
      <c r="AP2608" s="57"/>
      <c r="BA2608" s="57"/>
      <c r="BF2608" s="6" t="e">
        <f t="shared" si="120"/>
        <v>#NUM!</v>
      </c>
      <c r="BG2608" t="e">
        <f t="shared" si="121"/>
        <v>#NUM!</v>
      </c>
      <c r="BH2608" t="e">
        <f t="shared" si="122"/>
        <v>#NUM!</v>
      </c>
      <c r="BI2608" t="e">
        <f>VLOOKUP(H2608,Sheet2!$A$1:$B$270,2,FALSE)</f>
        <v>#N/A</v>
      </c>
    </row>
    <row r="2609" spans="15:61">
      <c r="O2609" s="57"/>
      <c r="P2609" s="57"/>
      <c r="AO2609" s="57"/>
      <c r="AP2609" s="57"/>
      <c r="BA2609" s="57"/>
      <c r="BF2609" s="6" t="e">
        <f t="shared" si="120"/>
        <v>#NUM!</v>
      </c>
      <c r="BG2609" t="e">
        <f t="shared" si="121"/>
        <v>#NUM!</v>
      </c>
      <c r="BH2609" t="e">
        <f t="shared" si="122"/>
        <v>#NUM!</v>
      </c>
      <c r="BI2609" t="e">
        <f>VLOOKUP(H2609,Sheet2!$A$1:$B$270,2,FALSE)</f>
        <v>#N/A</v>
      </c>
    </row>
    <row r="2610" spans="15:61">
      <c r="O2610" s="57"/>
      <c r="P2610" s="57"/>
      <c r="AP2610" s="57"/>
      <c r="BA2610" s="57"/>
      <c r="BF2610" s="6" t="e">
        <f t="shared" si="120"/>
        <v>#NUM!</v>
      </c>
      <c r="BG2610" t="e">
        <f t="shared" si="121"/>
        <v>#NUM!</v>
      </c>
      <c r="BH2610" t="e">
        <f t="shared" si="122"/>
        <v>#NUM!</v>
      </c>
      <c r="BI2610" t="e">
        <f>VLOOKUP(H2610,Sheet2!$A$1:$B$270,2,FALSE)</f>
        <v>#N/A</v>
      </c>
    </row>
    <row r="2611" spans="15:61">
      <c r="O2611" s="57"/>
      <c r="P2611" s="57"/>
      <c r="AP2611" s="57"/>
      <c r="BA2611" s="57"/>
      <c r="BF2611" s="6" t="e">
        <f t="shared" si="120"/>
        <v>#NUM!</v>
      </c>
      <c r="BG2611" t="e">
        <f t="shared" si="121"/>
        <v>#NUM!</v>
      </c>
      <c r="BH2611" t="e">
        <f t="shared" si="122"/>
        <v>#NUM!</v>
      </c>
      <c r="BI2611" t="e">
        <f>VLOOKUP(H2611,Sheet2!$A$1:$B$270,2,FALSE)</f>
        <v>#N/A</v>
      </c>
    </row>
    <row r="2612" spans="15:61">
      <c r="O2612" s="57"/>
      <c r="P2612" s="57"/>
      <c r="AO2612" s="57"/>
      <c r="AP2612" s="57"/>
      <c r="BA2612" s="57"/>
      <c r="BF2612" s="6" t="e">
        <f t="shared" si="120"/>
        <v>#NUM!</v>
      </c>
      <c r="BG2612" t="e">
        <f t="shared" si="121"/>
        <v>#NUM!</v>
      </c>
      <c r="BH2612" t="e">
        <f t="shared" si="122"/>
        <v>#NUM!</v>
      </c>
      <c r="BI2612" t="e">
        <f>VLOOKUP(H2612,Sheet2!$A$1:$B$270,2,FALSE)</f>
        <v>#N/A</v>
      </c>
    </row>
    <row r="2613" spans="15:61">
      <c r="O2613" s="57"/>
      <c r="P2613" s="57"/>
      <c r="AP2613" s="57"/>
      <c r="BA2613" s="57"/>
      <c r="BF2613" s="6" t="e">
        <f t="shared" si="120"/>
        <v>#NUM!</v>
      </c>
      <c r="BG2613" t="e">
        <f t="shared" si="121"/>
        <v>#NUM!</v>
      </c>
      <c r="BH2613" t="e">
        <f t="shared" si="122"/>
        <v>#NUM!</v>
      </c>
      <c r="BI2613" t="e">
        <f>VLOOKUP(H2613,Sheet2!$A$1:$B$270,2,FALSE)</f>
        <v>#N/A</v>
      </c>
    </row>
    <row r="2614" spans="15:61">
      <c r="O2614" s="57"/>
      <c r="P2614" s="57"/>
      <c r="AP2614" s="57"/>
      <c r="BA2614" s="57"/>
      <c r="BF2614" s="6" t="e">
        <f t="shared" si="120"/>
        <v>#NUM!</v>
      </c>
      <c r="BG2614" t="e">
        <f t="shared" si="121"/>
        <v>#NUM!</v>
      </c>
      <c r="BH2614" t="e">
        <f t="shared" si="122"/>
        <v>#NUM!</v>
      </c>
      <c r="BI2614" t="e">
        <f>VLOOKUP(H2614,Sheet2!$A$1:$B$270,2,FALSE)</f>
        <v>#N/A</v>
      </c>
    </row>
    <row r="2615" spans="15:61">
      <c r="O2615" s="57"/>
      <c r="P2615" s="57"/>
      <c r="AO2615" s="57"/>
      <c r="AP2615" s="57"/>
      <c r="BA2615" s="57"/>
      <c r="BF2615" s="6" t="e">
        <f t="shared" si="120"/>
        <v>#NUM!</v>
      </c>
      <c r="BG2615" t="e">
        <f t="shared" si="121"/>
        <v>#NUM!</v>
      </c>
      <c r="BH2615" t="e">
        <f t="shared" si="122"/>
        <v>#NUM!</v>
      </c>
      <c r="BI2615" t="e">
        <f>VLOOKUP(H2615,Sheet2!$A$1:$B$270,2,FALSE)</f>
        <v>#N/A</v>
      </c>
    </row>
    <row r="2616" spans="15:61">
      <c r="O2616" s="57"/>
      <c r="P2616" s="57"/>
      <c r="AP2616" s="57"/>
      <c r="BA2616" s="57"/>
      <c r="BF2616" s="6" t="e">
        <f t="shared" si="120"/>
        <v>#NUM!</v>
      </c>
      <c r="BG2616" t="e">
        <f t="shared" si="121"/>
        <v>#NUM!</v>
      </c>
      <c r="BH2616" t="e">
        <f t="shared" si="122"/>
        <v>#NUM!</v>
      </c>
      <c r="BI2616" t="e">
        <f>VLOOKUP(H2616,Sheet2!$A$1:$B$270,2,FALSE)</f>
        <v>#N/A</v>
      </c>
    </row>
    <row r="2617" spans="15:61">
      <c r="O2617" s="57"/>
      <c r="P2617" s="57"/>
      <c r="AO2617" s="57"/>
      <c r="AP2617" s="57"/>
      <c r="BA2617" s="57"/>
      <c r="BF2617" s="6" t="e">
        <f t="shared" si="120"/>
        <v>#NUM!</v>
      </c>
      <c r="BG2617" t="e">
        <f t="shared" si="121"/>
        <v>#NUM!</v>
      </c>
      <c r="BH2617" t="e">
        <f t="shared" si="122"/>
        <v>#NUM!</v>
      </c>
      <c r="BI2617" t="e">
        <f>VLOOKUP(H2617,Sheet2!$A$1:$B$270,2,FALSE)</f>
        <v>#N/A</v>
      </c>
    </row>
    <row r="2618" spans="15:61">
      <c r="O2618" s="57"/>
      <c r="P2618" s="57"/>
      <c r="AP2618" s="57"/>
      <c r="BA2618" s="57"/>
      <c r="BF2618" s="6" t="e">
        <f t="shared" si="120"/>
        <v>#NUM!</v>
      </c>
      <c r="BG2618" t="e">
        <f t="shared" si="121"/>
        <v>#NUM!</v>
      </c>
      <c r="BH2618" t="e">
        <f t="shared" si="122"/>
        <v>#NUM!</v>
      </c>
      <c r="BI2618" t="e">
        <f>VLOOKUP(H2618,Sheet2!$A$1:$B$270,2,FALSE)</f>
        <v>#N/A</v>
      </c>
    </row>
    <row r="2619" spans="15:61">
      <c r="O2619" s="57"/>
      <c r="P2619" s="57"/>
      <c r="AO2619" s="57"/>
      <c r="AP2619" s="57"/>
      <c r="BA2619" s="57"/>
      <c r="BF2619" s="6" t="e">
        <f t="shared" si="120"/>
        <v>#NUM!</v>
      </c>
      <c r="BG2619" t="e">
        <f t="shared" si="121"/>
        <v>#NUM!</v>
      </c>
      <c r="BH2619" t="e">
        <f t="shared" si="122"/>
        <v>#NUM!</v>
      </c>
      <c r="BI2619" t="e">
        <f>VLOOKUP(H2619,Sheet2!$A$1:$B$270,2,FALSE)</f>
        <v>#N/A</v>
      </c>
    </row>
    <row r="2620" spans="15:61">
      <c r="O2620" s="57"/>
      <c r="P2620" s="57"/>
      <c r="AP2620" s="57"/>
      <c r="BA2620" s="57"/>
      <c r="BF2620" s="6" t="e">
        <f t="shared" si="120"/>
        <v>#NUM!</v>
      </c>
      <c r="BG2620" t="e">
        <f t="shared" si="121"/>
        <v>#NUM!</v>
      </c>
      <c r="BH2620" t="e">
        <f t="shared" si="122"/>
        <v>#NUM!</v>
      </c>
      <c r="BI2620" t="e">
        <f>VLOOKUP(H2620,Sheet2!$A$1:$B$270,2,FALSE)</f>
        <v>#N/A</v>
      </c>
    </row>
    <row r="2621" spans="15:61">
      <c r="O2621" s="57"/>
      <c r="P2621" s="57"/>
      <c r="AP2621" s="57"/>
      <c r="BA2621" s="57"/>
      <c r="BF2621" s="6" t="e">
        <f t="shared" si="120"/>
        <v>#NUM!</v>
      </c>
      <c r="BG2621" t="e">
        <f t="shared" si="121"/>
        <v>#NUM!</v>
      </c>
      <c r="BH2621" t="e">
        <f t="shared" si="122"/>
        <v>#NUM!</v>
      </c>
      <c r="BI2621" t="e">
        <f>VLOOKUP(H2621,Sheet2!$A$1:$B$270,2,FALSE)</f>
        <v>#N/A</v>
      </c>
    </row>
    <row r="2622" spans="15:61">
      <c r="O2622" s="57"/>
      <c r="P2622" s="57"/>
      <c r="AP2622" s="57"/>
      <c r="BA2622" s="57"/>
      <c r="BF2622" s="6" t="e">
        <f t="shared" si="120"/>
        <v>#NUM!</v>
      </c>
      <c r="BG2622" t="e">
        <f t="shared" si="121"/>
        <v>#NUM!</v>
      </c>
      <c r="BH2622" t="e">
        <f t="shared" si="122"/>
        <v>#NUM!</v>
      </c>
      <c r="BI2622" t="e">
        <f>VLOOKUP(H2622,Sheet2!$A$1:$B$270,2,FALSE)</f>
        <v>#N/A</v>
      </c>
    </row>
    <row r="2623" spans="15:61">
      <c r="O2623" s="57"/>
      <c r="P2623" s="57"/>
      <c r="AP2623" s="57"/>
      <c r="BA2623" s="57"/>
      <c r="BF2623" s="6" t="e">
        <f t="shared" si="120"/>
        <v>#NUM!</v>
      </c>
      <c r="BG2623" t="e">
        <f t="shared" si="121"/>
        <v>#NUM!</v>
      </c>
      <c r="BH2623" t="e">
        <f t="shared" si="122"/>
        <v>#NUM!</v>
      </c>
      <c r="BI2623" t="e">
        <f>VLOOKUP(H2623,Sheet2!$A$1:$B$270,2,FALSE)</f>
        <v>#N/A</v>
      </c>
    </row>
    <row r="2624" spans="15:61">
      <c r="O2624" s="57"/>
      <c r="P2624" s="57"/>
      <c r="AO2624" s="57"/>
      <c r="AP2624" s="57"/>
      <c r="BA2624" s="57"/>
      <c r="BF2624" s="6" t="e">
        <f t="shared" si="120"/>
        <v>#NUM!</v>
      </c>
      <c r="BG2624" t="e">
        <f t="shared" si="121"/>
        <v>#NUM!</v>
      </c>
      <c r="BH2624" t="e">
        <f t="shared" si="122"/>
        <v>#NUM!</v>
      </c>
      <c r="BI2624" t="e">
        <f>VLOOKUP(H2624,Sheet2!$A$1:$B$270,2,FALSE)</f>
        <v>#N/A</v>
      </c>
    </row>
    <row r="2625" spans="15:61">
      <c r="O2625" s="57"/>
      <c r="P2625" s="57"/>
      <c r="AO2625" s="57"/>
      <c r="AP2625" s="57"/>
      <c r="BA2625" s="57"/>
      <c r="BF2625" s="6" t="e">
        <f t="shared" si="120"/>
        <v>#NUM!</v>
      </c>
      <c r="BG2625" t="e">
        <f t="shared" si="121"/>
        <v>#NUM!</v>
      </c>
      <c r="BH2625" t="e">
        <f t="shared" si="122"/>
        <v>#NUM!</v>
      </c>
      <c r="BI2625" t="e">
        <f>VLOOKUP(H2625,Sheet2!$A$1:$B$270,2,FALSE)</f>
        <v>#N/A</v>
      </c>
    </row>
    <row r="2626" spans="15:61">
      <c r="O2626" s="57"/>
      <c r="P2626" s="57"/>
      <c r="AO2626" s="57"/>
      <c r="AP2626" s="57"/>
      <c r="BA2626" s="57"/>
      <c r="BF2626" s="6" t="e">
        <f t="shared" si="120"/>
        <v>#NUM!</v>
      </c>
      <c r="BG2626" t="e">
        <f t="shared" si="121"/>
        <v>#NUM!</v>
      </c>
      <c r="BH2626" t="e">
        <f t="shared" si="122"/>
        <v>#NUM!</v>
      </c>
      <c r="BI2626" t="e">
        <f>VLOOKUP(H2626,Sheet2!$A$1:$B$270,2,FALSE)</f>
        <v>#N/A</v>
      </c>
    </row>
    <row r="2627" spans="15:61">
      <c r="O2627" s="57"/>
      <c r="P2627" s="57"/>
      <c r="AP2627" s="57"/>
      <c r="BA2627" s="57"/>
      <c r="BF2627" s="6" t="e">
        <f t="shared" ref="BF2627:BF2690" si="123">DATE(BC2627,BD2627,BE2627)</f>
        <v>#NUM!</v>
      </c>
      <c r="BG2627" t="e">
        <f t="shared" ref="BG2627:BG2690" si="124">BF2627-BA2627</f>
        <v>#NUM!</v>
      </c>
      <c r="BH2627" t="e">
        <f t="shared" ref="BH2627:BH2690" si="125">IF(BG2627=1,"COMPLY",IF(BG2627&lt;1,"COMPLY","NOT COMPLY"))</f>
        <v>#NUM!</v>
      </c>
      <c r="BI2627" t="e">
        <f>VLOOKUP(H2627,Sheet2!$A$1:$B$270,2,FALSE)</f>
        <v>#N/A</v>
      </c>
    </row>
    <row r="2628" spans="15:61">
      <c r="O2628" s="57"/>
      <c r="P2628" s="57"/>
      <c r="AO2628" s="57"/>
      <c r="AP2628" s="57"/>
      <c r="BA2628" s="57"/>
      <c r="BF2628" s="6" t="e">
        <f t="shared" si="123"/>
        <v>#NUM!</v>
      </c>
      <c r="BG2628" t="e">
        <f t="shared" si="124"/>
        <v>#NUM!</v>
      </c>
      <c r="BH2628" t="e">
        <f t="shared" si="125"/>
        <v>#NUM!</v>
      </c>
      <c r="BI2628" t="e">
        <f>VLOOKUP(H2628,Sheet2!$A$1:$B$270,2,FALSE)</f>
        <v>#N/A</v>
      </c>
    </row>
    <row r="2629" spans="15:61">
      <c r="O2629" s="57"/>
      <c r="P2629" s="57"/>
      <c r="AO2629" s="57"/>
      <c r="AP2629" s="57"/>
      <c r="BA2629" s="57"/>
      <c r="BF2629" s="6" t="e">
        <f t="shared" si="123"/>
        <v>#NUM!</v>
      </c>
      <c r="BG2629" t="e">
        <f t="shared" si="124"/>
        <v>#NUM!</v>
      </c>
      <c r="BH2629" t="e">
        <f t="shared" si="125"/>
        <v>#NUM!</v>
      </c>
      <c r="BI2629" t="e">
        <f>VLOOKUP(H2629,Sheet2!$A$1:$B$270,2,FALSE)</f>
        <v>#N/A</v>
      </c>
    </row>
    <row r="2630" spans="15:61">
      <c r="O2630" s="57"/>
      <c r="P2630" s="57"/>
      <c r="AP2630" s="57"/>
      <c r="BA2630" s="57"/>
      <c r="BF2630" s="6" t="e">
        <f t="shared" si="123"/>
        <v>#NUM!</v>
      </c>
      <c r="BG2630" t="e">
        <f t="shared" si="124"/>
        <v>#NUM!</v>
      </c>
      <c r="BH2630" t="e">
        <f t="shared" si="125"/>
        <v>#NUM!</v>
      </c>
      <c r="BI2630" t="e">
        <f>VLOOKUP(H2630,Sheet2!$A$1:$B$270,2,FALSE)</f>
        <v>#N/A</v>
      </c>
    </row>
    <row r="2631" spans="15:61">
      <c r="O2631" s="57"/>
      <c r="P2631" s="57"/>
      <c r="BA2631" s="57"/>
      <c r="BF2631" s="6" t="e">
        <f t="shared" si="123"/>
        <v>#NUM!</v>
      </c>
      <c r="BG2631" t="e">
        <f t="shared" si="124"/>
        <v>#NUM!</v>
      </c>
      <c r="BH2631" t="e">
        <f t="shared" si="125"/>
        <v>#NUM!</v>
      </c>
      <c r="BI2631" t="e">
        <f>VLOOKUP(H2631,Sheet2!$A$1:$B$270,2,FALSE)</f>
        <v>#N/A</v>
      </c>
    </row>
    <row r="2632" spans="15:61">
      <c r="O2632" s="57"/>
      <c r="P2632" s="57"/>
      <c r="AO2632" s="57"/>
      <c r="AP2632" s="57"/>
      <c r="BA2632" s="57"/>
      <c r="BF2632" s="6" t="e">
        <f t="shared" si="123"/>
        <v>#NUM!</v>
      </c>
      <c r="BG2632" t="e">
        <f t="shared" si="124"/>
        <v>#NUM!</v>
      </c>
      <c r="BH2632" t="e">
        <f t="shared" si="125"/>
        <v>#NUM!</v>
      </c>
      <c r="BI2632" t="e">
        <f>VLOOKUP(H2632,Sheet2!$A$1:$B$270,2,FALSE)</f>
        <v>#N/A</v>
      </c>
    </row>
    <row r="2633" spans="15:61">
      <c r="O2633" s="57"/>
      <c r="P2633" s="57"/>
      <c r="AO2633" s="57"/>
      <c r="AP2633" s="57"/>
      <c r="BA2633" s="57"/>
      <c r="BF2633" s="6" t="e">
        <f t="shared" si="123"/>
        <v>#NUM!</v>
      </c>
      <c r="BG2633" t="e">
        <f t="shared" si="124"/>
        <v>#NUM!</v>
      </c>
      <c r="BH2633" t="e">
        <f t="shared" si="125"/>
        <v>#NUM!</v>
      </c>
      <c r="BI2633" t="e">
        <f>VLOOKUP(H2633,Sheet2!$A$1:$B$270,2,FALSE)</f>
        <v>#N/A</v>
      </c>
    </row>
    <row r="2634" spans="15:61">
      <c r="O2634" s="57"/>
      <c r="P2634" s="57"/>
      <c r="AP2634" s="57"/>
      <c r="BA2634" s="57"/>
      <c r="BF2634" s="6" t="e">
        <f t="shared" si="123"/>
        <v>#NUM!</v>
      </c>
      <c r="BG2634" t="e">
        <f t="shared" si="124"/>
        <v>#NUM!</v>
      </c>
      <c r="BH2634" t="e">
        <f t="shared" si="125"/>
        <v>#NUM!</v>
      </c>
      <c r="BI2634" t="e">
        <f>VLOOKUP(H2634,Sheet2!$A$1:$B$270,2,FALSE)</f>
        <v>#N/A</v>
      </c>
    </row>
    <row r="2635" spans="15:61">
      <c r="O2635" s="57"/>
      <c r="P2635" s="57"/>
      <c r="AP2635" s="57"/>
      <c r="BA2635" s="57"/>
      <c r="BF2635" s="6" t="e">
        <f t="shared" si="123"/>
        <v>#NUM!</v>
      </c>
      <c r="BG2635" t="e">
        <f t="shared" si="124"/>
        <v>#NUM!</v>
      </c>
      <c r="BH2635" t="e">
        <f t="shared" si="125"/>
        <v>#NUM!</v>
      </c>
      <c r="BI2635" t="e">
        <f>VLOOKUP(H2635,Sheet2!$A$1:$B$270,2,FALSE)</f>
        <v>#N/A</v>
      </c>
    </row>
    <row r="2636" spans="15:61">
      <c r="O2636" s="57"/>
      <c r="P2636" s="57"/>
      <c r="AO2636" s="57"/>
      <c r="AP2636" s="57"/>
      <c r="BA2636" s="57"/>
      <c r="BF2636" s="6" t="e">
        <f t="shared" si="123"/>
        <v>#NUM!</v>
      </c>
      <c r="BG2636" t="e">
        <f t="shared" si="124"/>
        <v>#NUM!</v>
      </c>
      <c r="BH2636" t="e">
        <f t="shared" si="125"/>
        <v>#NUM!</v>
      </c>
      <c r="BI2636" t="e">
        <f>VLOOKUP(H2636,Sheet2!$A$1:$B$270,2,FALSE)</f>
        <v>#N/A</v>
      </c>
    </row>
    <row r="2637" spans="15:61">
      <c r="O2637" s="57"/>
      <c r="P2637" s="57"/>
      <c r="AP2637" s="57"/>
      <c r="BA2637" s="57"/>
      <c r="BF2637" s="6" t="e">
        <f t="shared" si="123"/>
        <v>#NUM!</v>
      </c>
      <c r="BG2637" t="e">
        <f t="shared" si="124"/>
        <v>#NUM!</v>
      </c>
      <c r="BH2637" t="e">
        <f t="shared" si="125"/>
        <v>#NUM!</v>
      </c>
      <c r="BI2637" t="e">
        <f>VLOOKUP(H2637,Sheet2!$A$1:$B$270,2,FALSE)</f>
        <v>#N/A</v>
      </c>
    </row>
    <row r="2638" spans="15:61">
      <c r="O2638" s="57"/>
      <c r="P2638" s="57"/>
      <c r="BF2638" s="6" t="e">
        <f t="shared" si="123"/>
        <v>#NUM!</v>
      </c>
      <c r="BG2638" t="e">
        <f t="shared" si="124"/>
        <v>#NUM!</v>
      </c>
      <c r="BH2638" t="e">
        <f t="shared" si="125"/>
        <v>#NUM!</v>
      </c>
      <c r="BI2638" t="e">
        <f>VLOOKUP(H2638,Sheet2!$A$1:$B$270,2,FALSE)</f>
        <v>#N/A</v>
      </c>
    </row>
    <row r="2639" spans="15:61">
      <c r="O2639" s="57"/>
      <c r="P2639" s="57"/>
      <c r="AP2639" s="57"/>
      <c r="BA2639" s="57"/>
      <c r="BF2639" s="6" t="e">
        <f t="shared" si="123"/>
        <v>#NUM!</v>
      </c>
      <c r="BG2639" t="e">
        <f t="shared" si="124"/>
        <v>#NUM!</v>
      </c>
      <c r="BH2639" t="e">
        <f t="shared" si="125"/>
        <v>#NUM!</v>
      </c>
      <c r="BI2639" t="e">
        <f>VLOOKUP(H2639,Sheet2!$A$1:$B$270,2,FALSE)</f>
        <v>#N/A</v>
      </c>
    </row>
    <row r="2640" spans="15:61">
      <c r="O2640" s="57"/>
      <c r="P2640" s="57"/>
      <c r="BA2640" s="57"/>
      <c r="BF2640" s="6" t="e">
        <f t="shared" si="123"/>
        <v>#NUM!</v>
      </c>
      <c r="BG2640" t="e">
        <f t="shared" si="124"/>
        <v>#NUM!</v>
      </c>
      <c r="BH2640" t="e">
        <f t="shared" si="125"/>
        <v>#NUM!</v>
      </c>
      <c r="BI2640" t="e">
        <f>VLOOKUP(H2640,Sheet2!$A$1:$B$270,2,FALSE)</f>
        <v>#N/A</v>
      </c>
    </row>
    <row r="2641" spans="15:61">
      <c r="O2641" s="57"/>
      <c r="P2641" s="57"/>
      <c r="AO2641" s="57"/>
      <c r="AP2641" s="57"/>
      <c r="BA2641" s="57"/>
      <c r="BF2641" s="6" t="e">
        <f t="shared" si="123"/>
        <v>#NUM!</v>
      </c>
      <c r="BG2641" t="e">
        <f t="shared" si="124"/>
        <v>#NUM!</v>
      </c>
      <c r="BH2641" t="e">
        <f t="shared" si="125"/>
        <v>#NUM!</v>
      </c>
      <c r="BI2641" t="e">
        <f>VLOOKUP(H2641,Sheet2!$A$1:$B$270,2,FALSE)</f>
        <v>#N/A</v>
      </c>
    </row>
    <row r="2642" spans="15:61">
      <c r="O2642" s="57"/>
      <c r="P2642" s="57"/>
      <c r="AO2642" s="57"/>
      <c r="AP2642" s="57"/>
      <c r="BA2642" s="57"/>
      <c r="BF2642" s="6" t="e">
        <f t="shared" si="123"/>
        <v>#NUM!</v>
      </c>
      <c r="BG2642" t="e">
        <f t="shared" si="124"/>
        <v>#NUM!</v>
      </c>
      <c r="BH2642" t="e">
        <f t="shared" si="125"/>
        <v>#NUM!</v>
      </c>
      <c r="BI2642" t="e">
        <f>VLOOKUP(H2642,Sheet2!$A$1:$B$270,2,FALSE)</f>
        <v>#N/A</v>
      </c>
    </row>
    <row r="2643" spans="15:61">
      <c r="O2643" s="57"/>
      <c r="P2643" s="57"/>
      <c r="BF2643" s="6" t="e">
        <f t="shared" si="123"/>
        <v>#NUM!</v>
      </c>
      <c r="BG2643" t="e">
        <f t="shared" si="124"/>
        <v>#NUM!</v>
      </c>
      <c r="BH2643" t="e">
        <f t="shared" si="125"/>
        <v>#NUM!</v>
      </c>
      <c r="BI2643" t="e">
        <f>VLOOKUP(H2643,Sheet2!$A$1:$B$270,2,FALSE)</f>
        <v>#N/A</v>
      </c>
    </row>
    <row r="2644" spans="15:61">
      <c r="O2644" s="57"/>
      <c r="P2644" s="57"/>
      <c r="AP2644" s="57"/>
      <c r="BA2644" s="57"/>
      <c r="BF2644" s="6" t="e">
        <f t="shared" si="123"/>
        <v>#NUM!</v>
      </c>
      <c r="BG2644" t="e">
        <f t="shared" si="124"/>
        <v>#NUM!</v>
      </c>
      <c r="BH2644" t="e">
        <f t="shared" si="125"/>
        <v>#NUM!</v>
      </c>
      <c r="BI2644" t="e">
        <f>VLOOKUP(H2644,Sheet2!$A$1:$B$270,2,FALSE)</f>
        <v>#N/A</v>
      </c>
    </row>
    <row r="2645" spans="15:61">
      <c r="O2645" s="57"/>
      <c r="P2645" s="57"/>
      <c r="AO2645" s="57"/>
      <c r="BA2645" s="57"/>
      <c r="BF2645" s="6" t="e">
        <f t="shared" si="123"/>
        <v>#NUM!</v>
      </c>
      <c r="BG2645" t="e">
        <f t="shared" si="124"/>
        <v>#NUM!</v>
      </c>
      <c r="BH2645" t="e">
        <f t="shared" si="125"/>
        <v>#NUM!</v>
      </c>
      <c r="BI2645" t="e">
        <f>VLOOKUP(H2645,Sheet2!$A$1:$B$270,2,FALSE)</f>
        <v>#N/A</v>
      </c>
    </row>
    <row r="2646" spans="15:61">
      <c r="O2646" s="57"/>
      <c r="P2646" s="57"/>
      <c r="AP2646" s="57"/>
      <c r="BA2646" s="57"/>
      <c r="BF2646" s="6" t="e">
        <f t="shared" si="123"/>
        <v>#NUM!</v>
      </c>
      <c r="BG2646" t="e">
        <f t="shared" si="124"/>
        <v>#NUM!</v>
      </c>
      <c r="BH2646" t="e">
        <f t="shared" si="125"/>
        <v>#NUM!</v>
      </c>
      <c r="BI2646" t="e">
        <f>VLOOKUP(H2646,Sheet2!$A$1:$B$270,2,FALSE)</f>
        <v>#N/A</v>
      </c>
    </row>
    <row r="2647" spans="15:61">
      <c r="O2647" s="57"/>
      <c r="P2647" s="57"/>
      <c r="BF2647" s="6" t="e">
        <f t="shared" si="123"/>
        <v>#NUM!</v>
      </c>
      <c r="BG2647" t="e">
        <f t="shared" si="124"/>
        <v>#NUM!</v>
      </c>
      <c r="BH2647" t="e">
        <f t="shared" si="125"/>
        <v>#NUM!</v>
      </c>
      <c r="BI2647" t="e">
        <f>VLOOKUP(H2647,Sheet2!$A$1:$B$270,2,FALSE)</f>
        <v>#N/A</v>
      </c>
    </row>
    <row r="2648" spans="15:61">
      <c r="O2648" s="57"/>
      <c r="P2648" s="57"/>
      <c r="BA2648" s="57"/>
      <c r="BF2648" s="6" t="e">
        <f t="shared" si="123"/>
        <v>#NUM!</v>
      </c>
      <c r="BG2648" t="e">
        <f t="shared" si="124"/>
        <v>#NUM!</v>
      </c>
      <c r="BH2648" t="e">
        <f t="shared" si="125"/>
        <v>#NUM!</v>
      </c>
      <c r="BI2648" t="e">
        <f>VLOOKUP(H2648,Sheet2!$A$1:$B$270,2,FALSE)</f>
        <v>#N/A</v>
      </c>
    </row>
    <row r="2649" spans="15:61">
      <c r="O2649" s="57"/>
      <c r="P2649" s="57"/>
      <c r="AP2649" s="57"/>
      <c r="BA2649" s="57"/>
      <c r="BF2649" s="6" t="e">
        <f t="shared" si="123"/>
        <v>#NUM!</v>
      </c>
      <c r="BG2649" t="e">
        <f t="shared" si="124"/>
        <v>#NUM!</v>
      </c>
      <c r="BH2649" t="e">
        <f t="shared" si="125"/>
        <v>#NUM!</v>
      </c>
      <c r="BI2649" t="e">
        <f>VLOOKUP(H2649,Sheet2!$A$1:$B$270,2,FALSE)</f>
        <v>#N/A</v>
      </c>
    </row>
    <row r="2650" spans="15:61">
      <c r="O2650" s="57"/>
      <c r="P2650" s="57"/>
      <c r="AO2650" s="57"/>
      <c r="AP2650" s="57"/>
      <c r="BA2650" s="57"/>
      <c r="BF2650" s="6" t="e">
        <f t="shared" si="123"/>
        <v>#NUM!</v>
      </c>
      <c r="BG2650" t="e">
        <f t="shared" si="124"/>
        <v>#NUM!</v>
      </c>
      <c r="BH2650" t="e">
        <f t="shared" si="125"/>
        <v>#NUM!</v>
      </c>
      <c r="BI2650" t="e">
        <f>VLOOKUP(H2650,Sheet2!$A$1:$B$270,2,FALSE)</f>
        <v>#N/A</v>
      </c>
    </row>
    <row r="2651" spans="15:61">
      <c r="O2651" s="57"/>
      <c r="P2651" s="57"/>
      <c r="AP2651" s="57"/>
      <c r="BA2651" s="57"/>
      <c r="BF2651" s="6" t="e">
        <f t="shared" si="123"/>
        <v>#NUM!</v>
      </c>
      <c r="BG2651" t="e">
        <f t="shared" si="124"/>
        <v>#NUM!</v>
      </c>
      <c r="BH2651" t="e">
        <f t="shared" si="125"/>
        <v>#NUM!</v>
      </c>
      <c r="BI2651" t="e">
        <f>VLOOKUP(H2651,Sheet2!$A$1:$B$270,2,FALSE)</f>
        <v>#N/A</v>
      </c>
    </row>
    <row r="2652" spans="15:61">
      <c r="O2652" s="57"/>
      <c r="P2652" s="57"/>
      <c r="AO2652" s="57"/>
      <c r="AP2652" s="57"/>
      <c r="BA2652" s="57"/>
      <c r="BF2652" s="6" t="e">
        <f t="shared" si="123"/>
        <v>#NUM!</v>
      </c>
      <c r="BG2652" t="e">
        <f t="shared" si="124"/>
        <v>#NUM!</v>
      </c>
      <c r="BH2652" t="e">
        <f t="shared" si="125"/>
        <v>#NUM!</v>
      </c>
      <c r="BI2652" t="e">
        <f>VLOOKUP(H2652,Sheet2!$A$1:$B$270,2,FALSE)</f>
        <v>#N/A</v>
      </c>
    </row>
    <row r="2653" spans="15:61">
      <c r="O2653" s="57"/>
      <c r="P2653" s="57"/>
      <c r="AP2653" s="57"/>
      <c r="BA2653" s="57"/>
      <c r="BF2653" s="6" t="e">
        <f t="shared" si="123"/>
        <v>#NUM!</v>
      </c>
      <c r="BG2653" t="e">
        <f t="shared" si="124"/>
        <v>#NUM!</v>
      </c>
      <c r="BH2653" t="e">
        <f t="shared" si="125"/>
        <v>#NUM!</v>
      </c>
      <c r="BI2653" t="e">
        <f>VLOOKUP(H2653,Sheet2!$A$1:$B$270,2,FALSE)</f>
        <v>#N/A</v>
      </c>
    </row>
    <row r="2654" spans="15:61">
      <c r="O2654" s="57"/>
      <c r="P2654" s="57"/>
      <c r="AP2654" s="57"/>
      <c r="BA2654" s="57"/>
      <c r="BF2654" s="6" t="e">
        <f t="shared" si="123"/>
        <v>#NUM!</v>
      </c>
      <c r="BG2654" t="e">
        <f t="shared" si="124"/>
        <v>#NUM!</v>
      </c>
      <c r="BH2654" t="e">
        <f t="shared" si="125"/>
        <v>#NUM!</v>
      </c>
      <c r="BI2654" t="e">
        <f>VLOOKUP(H2654,Sheet2!$A$1:$B$270,2,FALSE)</f>
        <v>#N/A</v>
      </c>
    </row>
    <row r="2655" spans="15:61">
      <c r="O2655" s="57"/>
      <c r="P2655" s="57"/>
      <c r="AP2655" s="57"/>
      <c r="BA2655" s="57"/>
      <c r="BF2655" s="6" t="e">
        <f t="shared" si="123"/>
        <v>#NUM!</v>
      </c>
      <c r="BG2655" t="e">
        <f t="shared" si="124"/>
        <v>#NUM!</v>
      </c>
      <c r="BH2655" t="e">
        <f t="shared" si="125"/>
        <v>#NUM!</v>
      </c>
      <c r="BI2655" t="e">
        <f>VLOOKUP(H2655,Sheet2!$A$1:$B$270,2,FALSE)</f>
        <v>#N/A</v>
      </c>
    </row>
    <row r="2656" spans="15:61">
      <c r="O2656" s="57"/>
      <c r="P2656" s="57"/>
      <c r="AP2656" s="57"/>
      <c r="BA2656" s="57"/>
      <c r="BF2656" s="6" t="e">
        <f t="shared" si="123"/>
        <v>#NUM!</v>
      </c>
      <c r="BG2656" t="e">
        <f t="shared" si="124"/>
        <v>#NUM!</v>
      </c>
      <c r="BH2656" t="e">
        <f t="shared" si="125"/>
        <v>#NUM!</v>
      </c>
      <c r="BI2656" t="e">
        <f>VLOOKUP(H2656,Sheet2!$A$1:$B$270,2,FALSE)</f>
        <v>#N/A</v>
      </c>
    </row>
    <row r="2657" spans="15:61">
      <c r="O2657" s="57"/>
      <c r="P2657" s="57"/>
      <c r="AP2657" s="57"/>
      <c r="BA2657" s="57"/>
      <c r="BF2657" s="6" t="e">
        <f t="shared" si="123"/>
        <v>#NUM!</v>
      </c>
      <c r="BG2657" t="e">
        <f t="shared" si="124"/>
        <v>#NUM!</v>
      </c>
      <c r="BH2657" t="e">
        <f t="shared" si="125"/>
        <v>#NUM!</v>
      </c>
      <c r="BI2657" t="e">
        <f>VLOOKUP(H2657,Sheet2!$A$1:$B$270,2,FALSE)</f>
        <v>#N/A</v>
      </c>
    </row>
    <row r="2658" spans="15:61">
      <c r="O2658" s="57"/>
      <c r="P2658" s="57"/>
      <c r="AP2658" s="57"/>
      <c r="BA2658" s="57"/>
      <c r="BF2658" s="6" t="e">
        <f t="shared" si="123"/>
        <v>#NUM!</v>
      </c>
      <c r="BG2658" t="e">
        <f t="shared" si="124"/>
        <v>#NUM!</v>
      </c>
      <c r="BH2658" t="e">
        <f t="shared" si="125"/>
        <v>#NUM!</v>
      </c>
      <c r="BI2658" t="e">
        <f>VLOOKUP(H2658,Sheet2!$A$1:$B$270,2,FALSE)</f>
        <v>#N/A</v>
      </c>
    </row>
    <row r="2659" spans="15:61">
      <c r="O2659" s="57"/>
      <c r="P2659" s="57"/>
      <c r="AP2659" s="57"/>
      <c r="BA2659" s="57"/>
      <c r="BF2659" s="6" t="e">
        <f t="shared" si="123"/>
        <v>#NUM!</v>
      </c>
      <c r="BG2659" t="e">
        <f t="shared" si="124"/>
        <v>#NUM!</v>
      </c>
      <c r="BH2659" t="e">
        <f t="shared" si="125"/>
        <v>#NUM!</v>
      </c>
      <c r="BI2659" t="e">
        <f>VLOOKUP(H2659,Sheet2!$A$1:$B$270,2,FALSE)</f>
        <v>#N/A</v>
      </c>
    </row>
    <row r="2660" spans="15:61">
      <c r="O2660" s="57"/>
      <c r="P2660" s="57"/>
      <c r="AO2660" s="57"/>
      <c r="AP2660" s="57"/>
      <c r="BA2660" s="57"/>
      <c r="BF2660" s="6" t="e">
        <f t="shared" si="123"/>
        <v>#NUM!</v>
      </c>
      <c r="BG2660" t="e">
        <f t="shared" si="124"/>
        <v>#NUM!</v>
      </c>
      <c r="BH2660" t="e">
        <f t="shared" si="125"/>
        <v>#NUM!</v>
      </c>
      <c r="BI2660" t="e">
        <f>VLOOKUP(H2660,Sheet2!$A$1:$B$270,2,FALSE)</f>
        <v>#N/A</v>
      </c>
    </row>
    <row r="2661" spans="15:61">
      <c r="O2661" s="57"/>
      <c r="P2661" s="57"/>
      <c r="AO2661" s="57"/>
      <c r="AP2661" s="57"/>
      <c r="BA2661" s="57"/>
      <c r="BF2661" s="6" t="e">
        <f t="shared" si="123"/>
        <v>#NUM!</v>
      </c>
      <c r="BG2661" t="e">
        <f t="shared" si="124"/>
        <v>#NUM!</v>
      </c>
      <c r="BH2661" t="e">
        <f t="shared" si="125"/>
        <v>#NUM!</v>
      </c>
      <c r="BI2661" t="e">
        <f>VLOOKUP(H2661,Sheet2!$A$1:$B$270,2,FALSE)</f>
        <v>#N/A</v>
      </c>
    </row>
    <row r="2662" spans="15:61">
      <c r="O2662" s="57"/>
      <c r="P2662" s="57"/>
      <c r="AP2662" s="57"/>
      <c r="BA2662" s="57"/>
      <c r="BF2662" s="6" t="e">
        <f t="shared" si="123"/>
        <v>#NUM!</v>
      </c>
      <c r="BG2662" t="e">
        <f t="shared" si="124"/>
        <v>#NUM!</v>
      </c>
      <c r="BH2662" t="e">
        <f t="shared" si="125"/>
        <v>#NUM!</v>
      </c>
      <c r="BI2662" t="e">
        <f>VLOOKUP(H2662,Sheet2!$A$1:$B$270,2,FALSE)</f>
        <v>#N/A</v>
      </c>
    </row>
    <row r="2663" spans="15:61">
      <c r="O2663" s="57"/>
      <c r="P2663" s="57"/>
      <c r="AP2663" s="57"/>
      <c r="BA2663" s="57"/>
      <c r="BF2663" s="6" t="e">
        <f t="shared" si="123"/>
        <v>#NUM!</v>
      </c>
      <c r="BG2663" t="e">
        <f t="shared" si="124"/>
        <v>#NUM!</v>
      </c>
      <c r="BH2663" t="e">
        <f t="shared" si="125"/>
        <v>#NUM!</v>
      </c>
      <c r="BI2663" t="e">
        <f>VLOOKUP(H2663,Sheet2!$A$1:$B$270,2,FALSE)</f>
        <v>#N/A</v>
      </c>
    </row>
    <row r="2664" spans="15:61">
      <c r="O2664" s="57"/>
      <c r="P2664" s="57"/>
      <c r="AO2664" s="57"/>
      <c r="AP2664" s="57"/>
      <c r="BA2664" s="57"/>
      <c r="BF2664" s="6" t="e">
        <f t="shared" si="123"/>
        <v>#NUM!</v>
      </c>
      <c r="BG2664" t="e">
        <f t="shared" si="124"/>
        <v>#NUM!</v>
      </c>
      <c r="BH2664" t="e">
        <f t="shared" si="125"/>
        <v>#NUM!</v>
      </c>
      <c r="BI2664" t="e">
        <f>VLOOKUP(H2664,Sheet2!$A$1:$B$270,2,FALSE)</f>
        <v>#N/A</v>
      </c>
    </row>
    <row r="2665" spans="15:61">
      <c r="O2665" s="57"/>
      <c r="P2665" s="57"/>
      <c r="BA2665" s="57"/>
      <c r="BF2665" s="6" t="e">
        <f t="shared" si="123"/>
        <v>#NUM!</v>
      </c>
      <c r="BG2665" t="e">
        <f t="shared" si="124"/>
        <v>#NUM!</v>
      </c>
      <c r="BH2665" t="e">
        <f t="shared" si="125"/>
        <v>#NUM!</v>
      </c>
      <c r="BI2665" t="e">
        <f>VLOOKUP(H2665,Sheet2!$A$1:$B$270,2,FALSE)</f>
        <v>#N/A</v>
      </c>
    </row>
    <row r="2666" spans="15:61">
      <c r="O2666" s="57"/>
      <c r="P2666" s="57"/>
      <c r="BA2666" s="57"/>
      <c r="BF2666" s="6" t="e">
        <f t="shared" si="123"/>
        <v>#NUM!</v>
      </c>
      <c r="BG2666" t="e">
        <f t="shared" si="124"/>
        <v>#NUM!</v>
      </c>
      <c r="BH2666" t="e">
        <f t="shared" si="125"/>
        <v>#NUM!</v>
      </c>
      <c r="BI2666" t="e">
        <f>VLOOKUP(H2666,Sheet2!$A$1:$B$270,2,FALSE)</f>
        <v>#N/A</v>
      </c>
    </row>
    <row r="2667" spans="15:61">
      <c r="O2667" s="57"/>
      <c r="P2667" s="57"/>
      <c r="BA2667" s="57"/>
      <c r="BF2667" s="6" t="e">
        <f t="shared" si="123"/>
        <v>#NUM!</v>
      </c>
      <c r="BG2667" t="e">
        <f t="shared" si="124"/>
        <v>#NUM!</v>
      </c>
      <c r="BH2667" t="e">
        <f t="shared" si="125"/>
        <v>#NUM!</v>
      </c>
      <c r="BI2667" t="e">
        <f>VLOOKUP(H2667,Sheet2!$A$1:$B$270,2,FALSE)</f>
        <v>#N/A</v>
      </c>
    </row>
    <row r="2668" spans="15:61">
      <c r="O2668" s="57"/>
      <c r="P2668" s="57"/>
      <c r="AO2668" s="57"/>
      <c r="AP2668" s="57"/>
      <c r="BA2668" s="57"/>
      <c r="BF2668" s="6" t="e">
        <f t="shared" si="123"/>
        <v>#NUM!</v>
      </c>
      <c r="BG2668" t="e">
        <f t="shared" si="124"/>
        <v>#NUM!</v>
      </c>
      <c r="BH2668" t="e">
        <f t="shared" si="125"/>
        <v>#NUM!</v>
      </c>
      <c r="BI2668" t="e">
        <f>VLOOKUP(H2668,Sheet2!$A$1:$B$270,2,FALSE)</f>
        <v>#N/A</v>
      </c>
    </row>
    <row r="2669" spans="15:61">
      <c r="O2669" s="57"/>
      <c r="P2669" s="57"/>
      <c r="AP2669" s="57"/>
      <c r="BA2669" s="57"/>
      <c r="BF2669" s="6" t="e">
        <f t="shared" si="123"/>
        <v>#NUM!</v>
      </c>
      <c r="BG2669" t="e">
        <f t="shared" si="124"/>
        <v>#NUM!</v>
      </c>
      <c r="BH2669" t="e">
        <f t="shared" si="125"/>
        <v>#NUM!</v>
      </c>
      <c r="BI2669" t="e">
        <f>VLOOKUP(H2669,Sheet2!$A$1:$B$270,2,FALSE)</f>
        <v>#N/A</v>
      </c>
    </row>
    <row r="2670" spans="15:61">
      <c r="O2670" s="57"/>
      <c r="P2670" s="57"/>
      <c r="AP2670" s="57"/>
      <c r="BA2670" s="57"/>
      <c r="BF2670" s="6" t="e">
        <f t="shared" si="123"/>
        <v>#NUM!</v>
      </c>
      <c r="BG2670" t="e">
        <f t="shared" si="124"/>
        <v>#NUM!</v>
      </c>
      <c r="BH2670" t="e">
        <f t="shared" si="125"/>
        <v>#NUM!</v>
      </c>
      <c r="BI2670" t="e">
        <f>VLOOKUP(H2670,Sheet2!$A$1:$B$270,2,FALSE)</f>
        <v>#N/A</v>
      </c>
    </row>
    <row r="2671" spans="15:61">
      <c r="O2671" s="57"/>
      <c r="P2671" s="57"/>
      <c r="BA2671" s="57"/>
      <c r="BF2671" s="6" t="e">
        <f t="shared" si="123"/>
        <v>#NUM!</v>
      </c>
      <c r="BG2671" t="e">
        <f t="shared" si="124"/>
        <v>#NUM!</v>
      </c>
      <c r="BH2671" t="e">
        <f t="shared" si="125"/>
        <v>#NUM!</v>
      </c>
      <c r="BI2671" t="e">
        <f>VLOOKUP(H2671,Sheet2!$A$1:$B$270,2,FALSE)</f>
        <v>#N/A</v>
      </c>
    </row>
    <row r="2672" spans="15:61">
      <c r="O2672" s="57"/>
      <c r="P2672" s="57"/>
      <c r="AP2672" s="57"/>
      <c r="BA2672" s="57"/>
      <c r="BF2672" s="6" t="e">
        <f t="shared" si="123"/>
        <v>#NUM!</v>
      </c>
      <c r="BG2672" t="e">
        <f t="shared" si="124"/>
        <v>#NUM!</v>
      </c>
      <c r="BH2672" t="e">
        <f t="shared" si="125"/>
        <v>#NUM!</v>
      </c>
      <c r="BI2672" t="e">
        <f>VLOOKUP(H2672,Sheet2!$A$1:$B$270,2,FALSE)</f>
        <v>#N/A</v>
      </c>
    </row>
    <row r="2673" spans="15:61">
      <c r="O2673" s="57"/>
      <c r="P2673" s="57"/>
      <c r="AO2673" s="57"/>
      <c r="BA2673" s="57"/>
      <c r="BF2673" s="6" t="e">
        <f t="shared" si="123"/>
        <v>#NUM!</v>
      </c>
      <c r="BG2673" t="e">
        <f t="shared" si="124"/>
        <v>#NUM!</v>
      </c>
      <c r="BH2673" t="e">
        <f t="shared" si="125"/>
        <v>#NUM!</v>
      </c>
      <c r="BI2673" t="e">
        <f>VLOOKUP(H2673,Sheet2!$A$1:$B$270,2,FALSE)</f>
        <v>#N/A</v>
      </c>
    </row>
    <row r="2674" spans="15:61">
      <c r="O2674" s="57"/>
      <c r="P2674" s="57"/>
      <c r="AP2674" s="57"/>
      <c r="BA2674" s="57"/>
      <c r="BF2674" s="6" t="e">
        <f t="shared" si="123"/>
        <v>#NUM!</v>
      </c>
      <c r="BG2674" t="e">
        <f t="shared" si="124"/>
        <v>#NUM!</v>
      </c>
      <c r="BH2674" t="e">
        <f t="shared" si="125"/>
        <v>#NUM!</v>
      </c>
      <c r="BI2674" t="e">
        <f>VLOOKUP(H2674,Sheet2!$A$1:$B$270,2,FALSE)</f>
        <v>#N/A</v>
      </c>
    </row>
    <row r="2675" spans="15:61">
      <c r="O2675" s="57"/>
      <c r="P2675" s="57"/>
      <c r="AO2675" s="57"/>
      <c r="BA2675" s="57"/>
      <c r="BF2675" s="6" t="e">
        <f t="shared" si="123"/>
        <v>#NUM!</v>
      </c>
      <c r="BG2675" t="e">
        <f t="shared" si="124"/>
        <v>#NUM!</v>
      </c>
      <c r="BH2675" t="e">
        <f t="shared" si="125"/>
        <v>#NUM!</v>
      </c>
      <c r="BI2675" t="e">
        <f>VLOOKUP(H2675,Sheet2!$A$1:$B$270,2,FALSE)</f>
        <v>#N/A</v>
      </c>
    </row>
    <row r="2676" spans="15:61">
      <c r="O2676" s="57"/>
      <c r="P2676" s="57"/>
      <c r="AP2676" s="57"/>
      <c r="BA2676" s="57"/>
      <c r="BF2676" s="6" t="e">
        <f t="shared" si="123"/>
        <v>#NUM!</v>
      </c>
      <c r="BG2676" t="e">
        <f t="shared" si="124"/>
        <v>#NUM!</v>
      </c>
      <c r="BH2676" t="e">
        <f t="shared" si="125"/>
        <v>#NUM!</v>
      </c>
      <c r="BI2676" t="e">
        <f>VLOOKUP(H2676,Sheet2!$A$1:$B$270,2,FALSE)</f>
        <v>#N/A</v>
      </c>
    </row>
    <row r="2677" spans="15:61">
      <c r="O2677" s="57"/>
      <c r="P2677" s="57"/>
      <c r="BA2677" s="57"/>
      <c r="BF2677" s="6" t="e">
        <f t="shared" si="123"/>
        <v>#NUM!</v>
      </c>
      <c r="BG2677" t="e">
        <f t="shared" si="124"/>
        <v>#NUM!</v>
      </c>
      <c r="BH2677" t="e">
        <f t="shared" si="125"/>
        <v>#NUM!</v>
      </c>
      <c r="BI2677" t="e">
        <f>VLOOKUP(H2677,Sheet2!$A$1:$B$270,2,FALSE)</f>
        <v>#N/A</v>
      </c>
    </row>
    <row r="2678" spans="15:61">
      <c r="O2678" s="57"/>
      <c r="P2678" s="57"/>
      <c r="AP2678" s="57"/>
      <c r="BA2678" s="57"/>
      <c r="BF2678" s="6" t="e">
        <f t="shared" si="123"/>
        <v>#NUM!</v>
      </c>
      <c r="BG2678" t="e">
        <f t="shared" si="124"/>
        <v>#NUM!</v>
      </c>
      <c r="BH2678" t="e">
        <f t="shared" si="125"/>
        <v>#NUM!</v>
      </c>
      <c r="BI2678" t="e">
        <f>VLOOKUP(H2678,Sheet2!$A$1:$B$270,2,FALSE)</f>
        <v>#N/A</v>
      </c>
    </row>
    <row r="2679" spans="15:61">
      <c r="O2679" s="57"/>
      <c r="P2679" s="57"/>
      <c r="BA2679" s="57"/>
      <c r="BF2679" s="6" t="e">
        <f t="shared" si="123"/>
        <v>#NUM!</v>
      </c>
      <c r="BG2679" t="e">
        <f t="shared" si="124"/>
        <v>#NUM!</v>
      </c>
      <c r="BH2679" t="e">
        <f t="shared" si="125"/>
        <v>#NUM!</v>
      </c>
      <c r="BI2679" t="e">
        <f>VLOOKUP(H2679,Sheet2!$A$1:$B$270,2,FALSE)</f>
        <v>#N/A</v>
      </c>
    </row>
    <row r="2680" spans="15:61">
      <c r="O2680" s="57"/>
      <c r="P2680" s="57"/>
      <c r="AO2680" s="57"/>
      <c r="BA2680" s="57"/>
      <c r="BF2680" s="6" t="e">
        <f t="shared" si="123"/>
        <v>#NUM!</v>
      </c>
      <c r="BG2680" t="e">
        <f t="shared" si="124"/>
        <v>#NUM!</v>
      </c>
      <c r="BH2680" t="e">
        <f t="shared" si="125"/>
        <v>#NUM!</v>
      </c>
      <c r="BI2680" t="e">
        <f>VLOOKUP(H2680,Sheet2!$A$1:$B$270,2,FALSE)</f>
        <v>#N/A</v>
      </c>
    </row>
    <row r="2681" spans="15:61">
      <c r="O2681" s="57"/>
      <c r="P2681" s="57"/>
      <c r="AP2681" s="57"/>
      <c r="BA2681" s="57"/>
      <c r="BF2681" s="6" t="e">
        <f t="shared" si="123"/>
        <v>#NUM!</v>
      </c>
      <c r="BG2681" t="e">
        <f t="shared" si="124"/>
        <v>#NUM!</v>
      </c>
      <c r="BH2681" t="e">
        <f t="shared" si="125"/>
        <v>#NUM!</v>
      </c>
      <c r="BI2681" t="e">
        <f>VLOOKUP(H2681,Sheet2!$A$1:$B$270,2,FALSE)</f>
        <v>#N/A</v>
      </c>
    </row>
    <row r="2682" spans="15:61">
      <c r="O2682" s="57"/>
      <c r="P2682" s="57"/>
      <c r="AP2682" s="57"/>
      <c r="BA2682" s="57"/>
      <c r="BF2682" s="6" t="e">
        <f t="shared" si="123"/>
        <v>#NUM!</v>
      </c>
      <c r="BG2682" t="e">
        <f t="shared" si="124"/>
        <v>#NUM!</v>
      </c>
      <c r="BH2682" t="e">
        <f t="shared" si="125"/>
        <v>#NUM!</v>
      </c>
      <c r="BI2682" t="e">
        <f>VLOOKUP(H2682,Sheet2!$A$1:$B$270,2,FALSE)</f>
        <v>#N/A</v>
      </c>
    </row>
    <row r="2683" spans="15:61">
      <c r="O2683" s="57"/>
      <c r="P2683" s="57"/>
      <c r="AP2683" s="57"/>
      <c r="BA2683" s="57"/>
      <c r="BF2683" s="6" t="e">
        <f t="shared" si="123"/>
        <v>#NUM!</v>
      </c>
      <c r="BG2683" t="e">
        <f t="shared" si="124"/>
        <v>#NUM!</v>
      </c>
      <c r="BH2683" t="e">
        <f t="shared" si="125"/>
        <v>#NUM!</v>
      </c>
      <c r="BI2683" t="e">
        <f>VLOOKUP(H2683,Sheet2!$A$1:$B$270,2,FALSE)</f>
        <v>#N/A</v>
      </c>
    </row>
    <row r="2684" spans="15:61">
      <c r="O2684" s="57"/>
      <c r="P2684" s="57"/>
      <c r="AP2684" s="57"/>
      <c r="BA2684" s="57"/>
      <c r="BF2684" s="6" t="e">
        <f t="shared" si="123"/>
        <v>#NUM!</v>
      </c>
      <c r="BG2684" t="e">
        <f t="shared" si="124"/>
        <v>#NUM!</v>
      </c>
      <c r="BH2684" t="e">
        <f t="shared" si="125"/>
        <v>#NUM!</v>
      </c>
      <c r="BI2684" t="e">
        <f>VLOOKUP(H2684,Sheet2!$A$1:$B$270,2,FALSE)</f>
        <v>#N/A</v>
      </c>
    </row>
    <row r="2685" spans="15:61">
      <c r="O2685" s="57"/>
      <c r="P2685" s="57"/>
      <c r="AO2685" s="57"/>
      <c r="AP2685" s="57"/>
      <c r="BA2685" s="57"/>
      <c r="BF2685" s="6" t="e">
        <f t="shared" si="123"/>
        <v>#NUM!</v>
      </c>
      <c r="BG2685" t="e">
        <f t="shared" si="124"/>
        <v>#NUM!</v>
      </c>
      <c r="BH2685" t="e">
        <f t="shared" si="125"/>
        <v>#NUM!</v>
      </c>
      <c r="BI2685" t="e">
        <f>VLOOKUP(H2685,Sheet2!$A$1:$B$270,2,FALSE)</f>
        <v>#N/A</v>
      </c>
    </row>
    <row r="2686" spans="15:61">
      <c r="O2686" s="57"/>
      <c r="P2686" s="57"/>
      <c r="AO2686" s="57"/>
      <c r="AP2686" s="57"/>
      <c r="BA2686" s="57"/>
      <c r="BF2686" s="6" t="e">
        <f t="shared" si="123"/>
        <v>#NUM!</v>
      </c>
      <c r="BG2686" t="e">
        <f t="shared" si="124"/>
        <v>#NUM!</v>
      </c>
      <c r="BH2686" t="e">
        <f t="shared" si="125"/>
        <v>#NUM!</v>
      </c>
      <c r="BI2686" t="e">
        <f>VLOOKUP(H2686,Sheet2!$A$1:$B$270,2,FALSE)</f>
        <v>#N/A</v>
      </c>
    </row>
    <row r="2687" spans="15:61">
      <c r="O2687" s="57"/>
      <c r="P2687" s="57"/>
      <c r="AP2687" s="57"/>
      <c r="BA2687" s="57"/>
      <c r="BF2687" s="6" t="e">
        <f t="shared" si="123"/>
        <v>#NUM!</v>
      </c>
      <c r="BG2687" t="e">
        <f t="shared" si="124"/>
        <v>#NUM!</v>
      </c>
      <c r="BH2687" t="e">
        <f t="shared" si="125"/>
        <v>#NUM!</v>
      </c>
      <c r="BI2687" t="e">
        <f>VLOOKUP(H2687,Sheet2!$A$1:$B$270,2,FALSE)</f>
        <v>#N/A</v>
      </c>
    </row>
    <row r="2688" spans="15:61">
      <c r="O2688" s="57"/>
      <c r="P2688" s="57"/>
      <c r="AO2688" s="57"/>
      <c r="BA2688" s="57"/>
      <c r="BF2688" s="6" t="e">
        <f t="shared" si="123"/>
        <v>#NUM!</v>
      </c>
      <c r="BG2688" t="e">
        <f t="shared" si="124"/>
        <v>#NUM!</v>
      </c>
      <c r="BH2688" t="e">
        <f t="shared" si="125"/>
        <v>#NUM!</v>
      </c>
      <c r="BI2688" t="e">
        <f>VLOOKUP(H2688,Sheet2!$A$1:$B$270,2,FALSE)</f>
        <v>#N/A</v>
      </c>
    </row>
    <row r="2689" spans="15:61">
      <c r="O2689" s="57"/>
      <c r="P2689" s="57"/>
      <c r="AO2689" s="57"/>
      <c r="AP2689" s="57"/>
      <c r="BA2689" s="57"/>
      <c r="BF2689" s="6" t="e">
        <f t="shared" si="123"/>
        <v>#NUM!</v>
      </c>
      <c r="BG2689" t="e">
        <f t="shared" si="124"/>
        <v>#NUM!</v>
      </c>
      <c r="BH2689" t="e">
        <f t="shared" si="125"/>
        <v>#NUM!</v>
      </c>
      <c r="BI2689" t="e">
        <f>VLOOKUP(H2689,Sheet2!$A$1:$B$270,2,FALSE)</f>
        <v>#N/A</v>
      </c>
    </row>
    <row r="2690" spans="15:61">
      <c r="O2690" s="57"/>
      <c r="P2690" s="57"/>
      <c r="AO2690" s="57"/>
      <c r="BA2690" s="57"/>
      <c r="BF2690" s="6" t="e">
        <f t="shared" si="123"/>
        <v>#NUM!</v>
      </c>
      <c r="BG2690" t="e">
        <f t="shared" si="124"/>
        <v>#NUM!</v>
      </c>
      <c r="BH2690" t="e">
        <f t="shared" si="125"/>
        <v>#NUM!</v>
      </c>
      <c r="BI2690" t="e">
        <f>VLOOKUP(H2690,Sheet2!$A$1:$B$270,2,FALSE)</f>
        <v>#N/A</v>
      </c>
    </row>
    <row r="2691" spans="15:61">
      <c r="O2691" s="57"/>
      <c r="P2691" s="57"/>
      <c r="AP2691" s="57"/>
      <c r="BA2691" s="57"/>
      <c r="BF2691" s="6" t="e">
        <f t="shared" ref="BF2691:BF2754" si="126">DATE(BC2691,BD2691,BE2691)</f>
        <v>#NUM!</v>
      </c>
      <c r="BG2691" t="e">
        <f t="shared" ref="BG2691:BG2754" si="127">BF2691-BA2691</f>
        <v>#NUM!</v>
      </c>
      <c r="BH2691" t="e">
        <f t="shared" ref="BH2691:BH2754" si="128">IF(BG2691=1,"COMPLY",IF(BG2691&lt;1,"COMPLY","NOT COMPLY"))</f>
        <v>#NUM!</v>
      </c>
      <c r="BI2691" t="e">
        <f>VLOOKUP(H2691,Sheet2!$A$1:$B$270,2,FALSE)</f>
        <v>#N/A</v>
      </c>
    </row>
    <row r="2692" spans="15:61">
      <c r="O2692" s="57"/>
      <c r="P2692" s="57"/>
      <c r="AP2692" s="57"/>
      <c r="BA2692" s="57"/>
      <c r="BF2692" s="6" t="e">
        <f t="shared" si="126"/>
        <v>#NUM!</v>
      </c>
      <c r="BG2692" t="e">
        <f t="shared" si="127"/>
        <v>#NUM!</v>
      </c>
      <c r="BH2692" t="e">
        <f t="shared" si="128"/>
        <v>#NUM!</v>
      </c>
      <c r="BI2692" t="e">
        <f>VLOOKUP(H2692,Sheet2!$A$1:$B$270,2,FALSE)</f>
        <v>#N/A</v>
      </c>
    </row>
    <row r="2693" spans="15:61">
      <c r="O2693" s="57"/>
      <c r="P2693" s="57"/>
      <c r="AP2693" s="57"/>
      <c r="BA2693" s="57"/>
      <c r="BF2693" s="6" t="e">
        <f t="shared" si="126"/>
        <v>#NUM!</v>
      </c>
      <c r="BG2693" t="e">
        <f t="shared" si="127"/>
        <v>#NUM!</v>
      </c>
      <c r="BH2693" t="e">
        <f t="shared" si="128"/>
        <v>#NUM!</v>
      </c>
      <c r="BI2693" t="e">
        <f>VLOOKUP(H2693,Sheet2!$A$1:$B$270,2,FALSE)</f>
        <v>#N/A</v>
      </c>
    </row>
    <row r="2694" spans="15:61">
      <c r="O2694" s="57"/>
      <c r="P2694" s="57"/>
      <c r="AP2694" s="57"/>
      <c r="BA2694" s="57"/>
      <c r="BF2694" s="6" t="e">
        <f t="shared" si="126"/>
        <v>#NUM!</v>
      </c>
      <c r="BG2694" t="e">
        <f t="shared" si="127"/>
        <v>#NUM!</v>
      </c>
      <c r="BH2694" t="e">
        <f t="shared" si="128"/>
        <v>#NUM!</v>
      </c>
      <c r="BI2694" t="e">
        <f>VLOOKUP(H2694,Sheet2!$A$1:$B$270,2,FALSE)</f>
        <v>#N/A</v>
      </c>
    </row>
    <row r="2695" spans="15:61">
      <c r="O2695" s="57"/>
      <c r="P2695" s="57"/>
      <c r="AO2695" s="57"/>
      <c r="AP2695" s="57"/>
      <c r="BA2695" s="57"/>
      <c r="BF2695" s="6" t="e">
        <f t="shared" si="126"/>
        <v>#NUM!</v>
      </c>
      <c r="BG2695" t="e">
        <f t="shared" si="127"/>
        <v>#NUM!</v>
      </c>
      <c r="BH2695" t="e">
        <f t="shared" si="128"/>
        <v>#NUM!</v>
      </c>
      <c r="BI2695" t="e">
        <f>VLOOKUP(H2695,Sheet2!$A$1:$B$270,2,FALSE)</f>
        <v>#N/A</v>
      </c>
    </row>
    <row r="2696" spans="15:61">
      <c r="O2696" s="57"/>
      <c r="P2696" s="57"/>
      <c r="AO2696" s="57"/>
      <c r="AP2696" s="57"/>
      <c r="BA2696" s="57"/>
      <c r="BF2696" s="6" t="e">
        <f t="shared" si="126"/>
        <v>#NUM!</v>
      </c>
      <c r="BG2696" t="e">
        <f t="shared" si="127"/>
        <v>#NUM!</v>
      </c>
      <c r="BH2696" t="e">
        <f t="shared" si="128"/>
        <v>#NUM!</v>
      </c>
      <c r="BI2696" t="e">
        <f>VLOOKUP(H2696,Sheet2!$A$1:$B$270,2,FALSE)</f>
        <v>#N/A</v>
      </c>
    </row>
    <row r="2697" spans="15:61">
      <c r="O2697" s="57"/>
      <c r="P2697" s="57"/>
      <c r="AP2697" s="57"/>
      <c r="BA2697" s="57"/>
      <c r="BF2697" s="6" t="e">
        <f t="shared" si="126"/>
        <v>#NUM!</v>
      </c>
      <c r="BG2697" t="e">
        <f t="shared" si="127"/>
        <v>#NUM!</v>
      </c>
      <c r="BH2697" t="e">
        <f t="shared" si="128"/>
        <v>#NUM!</v>
      </c>
      <c r="BI2697" t="e">
        <f>VLOOKUP(H2697,Sheet2!$A$1:$B$270,2,FALSE)</f>
        <v>#N/A</v>
      </c>
    </row>
    <row r="2698" spans="15:61">
      <c r="O2698" s="57"/>
      <c r="P2698" s="57"/>
      <c r="AP2698" s="57"/>
      <c r="BA2698" s="57"/>
      <c r="BF2698" s="6" t="e">
        <f t="shared" si="126"/>
        <v>#NUM!</v>
      </c>
      <c r="BG2698" t="e">
        <f t="shared" si="127"/>
        <v>#NUM!</v>
      </c>
      <c r="BH2698" t="e">
        <f t="shared" si="128"/>
        <v>#NUM!</v>
      </c>
      <c r="BI2698" t="e">
        <f>VLOOKUP(H2698,Sheet2!$A$1:$B$270,2,FALSE)</f>
        <v>#N/A</v>
      </c>
    </row>
    <row r="2699" spans="15:61">
      <c r="O2699" s="57"/>
      <c r="P2699" s="57"/>
      <c r="BA2699" s="57"/>
      <c r="BF2699" s="6" t="e">
        <f t="shared" si="126"/>
        <v>#NUM!</v>
      </c>
      <c r="BG2699" t="e">
        <f t="shared" si="127"/>
        <v>#NUM!</v>
      </c>
      <c r="BH2699" t="e">
        <f t="shared" si="128"/>
        <v>#NUM!</v>
      </c>
      <c r="BI2699" t="e">
        <f>VLOOKUP(H2699,Sheet2!$A$1:$B$270,2,FALSE)</f>
        <v>#N/A</v>
      </c>
    </row>
    <row r="2700" spans="15:61">
      <c r="O2700" s="57"/>
      <c r="P2700" s="57"/>
      <c r="AP2700" s="57"/>
      <c r="BA2700" s="57"/>
      <c r="BF2700" s="6" t="e">
        <f t="shared" si="126"/>
        <v>#NUM!</v>
      </c>
      <c r="BG2700" t="e">
        <f t="shared" si="127"/>
        <v>#NUM!</v>
      </c>
      <c r="BH2700" t="e">
        <f t="shared" si="128"/>
        <v>#NUM!</v>
      </c>
      <c r="BI2700" t="e">
        <f>VLOOKUP(H2700,Sheet2!$A$1:$B$270,2,FALSE)</f>
        <v>#N/A</v>
      </c>
    </row>
    <row r="2701" spans="15:61">
      <c r="O2701" s="57"/>
      <c r="P2701" s="57"/>
      <c r="AP2701" s="57"/>
      <c r="BA2701" s="57"/>
      <c r="BF2701" s="6" t="e">
        <f t="shared" si="126"/>
        <v>#NUM!</v>
      </c>
      <c r="BG2701" t="e">
        <f t="shared" si="127"/>
        <v>#NUM!</v>
      </c>
      <c r="BH2701" t="e">
        <f t="shared" si="128"/>
        <v>#NUM!</v>
      </c>
      <c r="BI2701" t="e">
        <f>VLOOKUP(H2701,Sheet2!$A$1:$B$270,2,FALSE)</f>
        <v>#N/A</v>
      </c>
    </row>
    <row r="2702" spans="15:61">
      <c r="O2702" s="57"/>
      <c r="P2702" s="57"/>
      <c r="AP2702" s="57"/>
      <c r="BA2702" s="57"/>
      <c r="BF2702" s="6" t="e">
        <f t="shared" si="126"/>
        <v>#NUM!</v>
      </c>
      <c r="BG2702" t="e">
        <f t="shared" si="127"/>
        <v>#NUM!</v>
      </c>
      <c r="BH2702" t="e">
        <f t="shared" si="128"/>
        <v>#NUM!</v>
      </c>
      <c r="BI2702" t="e">
        <f>VLOOKUP(H2702,Sheet2!$A$1:$B$270,2,FALSE)</f>
        <v>#N/A</v>
      </c>
    </row>
    <row r="2703" spans="15:61">
      <c r="O2703" s="57"/>
      <c r="P2703" s="57"/>
      <c r="AP2703" s="57"/>
      <c r="BA2703" s="57"/>
      <c r="BF2703" s="6" t="e">
        <f t="shared" si="126"/>
        <v>#NUM!</v>
      </c>
      <c r="BG2703" t="e">
        <f t="shared" si="127"/>
        <v>#NUM!</v>
      </c>
      <c r="BH2703" t="e">
        <f t="shared" si="128"/>
        <v>#NUM!</v>
      </c>
      <c r="BI2703" t="e">
        <f>VLOOKUP(H2703,Sheet2!$A$1:$B$270,2,FALSE)</f>
        <v>#N/A</v>
      </c>
    </row>
    <row r="2704" spans="15:61">
      <c r="O2704" s="57"/>
      <c r="P2704" s="57"/>
      <c r="BA2704" s="57"/>
      <c r="BF2704" s="6" t="e">
        <f t="shared" si="126"/>
        <v>#NUM!</v>
      </c>
      <c r="BG2704" t="e">
        <f t="shared" si="127"/>
        <v>#NUM!</v>
      </c>
      <c r="BH2704" t="e">
        <f t="shared" si="128"/>
        <v>#NUM!</v>
      </c>
      <c r="BI2704" t="e">
        <f>VLOOKUP(H2704,Sheet2!$A$1:$B$270,2,FALSE)</f>
        <v>#N/A</v>
      </c>
    </row>
    <row r="2705" spans="15:61">
      <c r="O2705" s="57"/>
      <c r="P2705" s="57"/>
      <c r="AO2705" s="57"/>
      <c r="AP2705" s="57"/>
      <c r="BA2705" s="57"/>
      <c r="BF2705" s="6" t="e">
        <f t="shared" si="126"/>
        <v>#NUM!</v>
      </c>
      <c r="BG2705" t="e">
        <f t="shared" si="127"/>
        <v>#NUM!</v>
      </c>
      <c r="BH2705" t="e">
        <f t="shared" si="128"/>
        <v>#NUM!</v>
      </c>
      <c r="BI2705" t="e">
        <f>VLOOKUP(H2705,Sheet2!$A$1:$B$270,2,FALSE)</f>
        <v>#N/A</v>
      </c>
    </row>
    <row r="2706" spans="15:61">
      <c r="O2706" s="57"/>
      <c r="P2706" s="57"/>
      <c r="AO2706" s="57"/>
      <c r="AP2706" s="57"/>
      <c r="BA2706" s="57"/>
      <c r="BF2706" s="6" t="e">
        <f t="shared" si="126"/>
        <v>#NUM!</v>
      </c>
      <c r="BG2706" t="e">
        <f t="shared" si="127"/>
        <v>#NUM!</v>
      </c>
      <c r="BH2706" t="e">
        <f t="shared" si="128"/>
        <v>#NUM!</v>
      </c>
      <c r="BI2706" t="e">
        <f>VLOOKUP(H2706,Sheet2!$A$1:$B$270,2,FALSE)</f>
        <v>#N/A</v>
      </c>
    </row>
    <row r="2707" spans="15:61">
      <c r="O2707" s="57"/>
      <c r="P2707" s="57"/>
      <c r="AP2707" s="57"/>
      <c r="BA2707" s="57"/>
      <c r="BF2707" s="6" t="e">
        <f t="shared" si="126"/>
        <v>#NUM!</v>
      </c>
      <c r="BG2707" t="e">
        <f t="shared" si="127"/>
        <v>#NUM!</v>
      </c>
      <c r="BH2707" t="e">
        <f t="shared" si="128"/>
        <v>#NUM!</v>
      </c>
      <c r="BI2707" t="e">
        <f>VLOOKUP(H2707,Sheet2!$A$1:$B$270,2,FALSE)</f>
        <v>#N/A</v>
      </c>
    </row>
    <row r="2708" spans="15:61">
      <c r="O2708" s="57"/>
      <c r="P2708" s="57"/>
      <c r="AO2708" s="57"/>
      <c r="AP2708" s="57"/>
      <c r="BA2708" s="57"/>
      <c r="BF2708" s="6" t="e">
        <f t="shared" si="126"/>
        <v>#NUM!</v>
      </c>
      <c r="BG2708" t="e">
        <f t="shared" si="127"/>
        <v>#NUM!</v>
      </c>
      <c r="BH2708" t="e">
        <f t="shared" si="128"/>
        <v>#NUM!</v>
      </c>
      <c r="BI2708" t="e">
        <f>VLOOKUP(H2708,Sheet2!$A$1:$B$270,2,FALSE)</f>
        <v>#N/A</v>
      </c>
    </row>
    <row r="2709" spans="15:61">
      <c r="O2709" s="57"/>
      <c r="P2709" s="57"/>
      <c r="AO2709" s="57"/>
      <c r="AP2709" s="57"/>
      <c r="BA2709" s="57"/>
      <c r="BF2709" s="6" t="e">
        <f t="shared" si="126"/>
        <v>#NUM!</v>
      </c>
      <c r="BG2709" t="e">
        <f t="shared" si="127"/>
        <v>#NUM!</v>
      </c>
      <c r="BH2709" t="e">
        <f t="shared" si="128"/>
        <v>#NUM!</v>
      </c>
      <c r="BI2709" t="e">
        <f>VLOOKUP(H2709,Sheet2!$A$1:$B$270,2,FALSE)</f>
        <v>#N/A</v>
      </c>
    </row>
    <row r="2710" spans="15:61">
      <c r="O2710" s="57"/>
      <c r="P2710" s="57"/>
      <c r="AO2710" s="57"/>
      <c r="BF2710" s="6" t="e">
        <f t="shared" si="126"/>
        <v>#NUM!</v>
      </c>
      <c r="BG2710" t="e">
        <f t="shared" si="127"/>
        <v>#NUM!</v>
      </c>
      <c r="BH2710" t="e">
        <f t="shared" si="128"/>
        <v>#NUM!</v>
      </c>
      <c r="BI2710" t="e">
        <f>VLOOKUP(H2710,Sheet2!$A$1:$B$270,2,FALSE)</f>
        <v>#N/A</v>
      </c>
    </row>
    <row r="2711" spans="15:61">
      <c r="O2711" s="57"/>
      <c r="P2711" s="57"/>
      <c r="AO2711" s="57"/>
      <c r="AP2711" s="57"/>
      <c r="BA2711" s="57"/>
      <c r="BF2711" s="6" t="e">
        <f t="shared" si="126"/>
        <v>#NUM!</v>
      </c>
      <c r="BG2711" t="e">
        <f t="shared" si="127"/>
        <v>#NUM!</v>
      </c>
      <c r="BH2711" t="e">
        <f t="shared" si="128"/>
        <v>#NUM!</v>
      </c>
      <c r="BI2711" t="e">
        <f>VLOOKUP(H2711,Sheet2!$A$1:$B$270,2,FALSE)</f>
        <v>#N/A</v>
      </c>
    </row>
    <row r="2712" spans="15:61">
      <c r="O2712" s="57"/>
      <c r="P2712" s="57"/>
      <c r="AP2712" s="57"/>
      <c r="BA2712" s="57"/>
      <c r="BF2712" s="6" t="e">
        <f t="shared" si="126"/>
        <v>#NUM!</v>
      </c>
      <c r="BG2712" t="e">
        <f t="shared" si="127"/>
        <v>#NUM!</v>
      </c>
      <c r="BH2712" t="e">
        <f t="shared" si="128"/>
        <v>#NUM!</v>
      </c>
      <c r="BI2712" t="e">
        <f>VLOOKUP(H2712,Sheet2!$A$1:$B$270,2,FALSE)</f>
        <v>#N/A</v>
      </c>
    </row>
    <row r="2713" spans="15:61">
      <c r="O2713" s="57"/>
      <c r="P2713" s="57"/>
      <c r="AO2713" s="57"/>
      <c r="AP2713" s="57"/>
      <c r="BA2713" s="57"/>
      <c r="BF2713" s="6" t="e">
        <f t="shared" si="126"/>
        <v>#NUM!</v>
      </c>
      <c r="BG2713" t="e">
        <f t="shared" si="127"/>
        <v>#NUM!</v>
      </c>
      <c r="BH2713" t="e">
        <f t="shared" si="128"/>
        <v>#NUM!</v>
      </c>
      <c r="BI2713" t="e">
        <f>VLOOKUP(H2713,Sheet2!$A$1:$B$270,2,FALSE)</f>
        <v>#N/A</v>
      </c>
    </row>
    <row r="2714" spans="15:61">
      <c r="O2714" s="57"/>
      <c r="P2714" s="57"/>
      <c r="AP2714" s="57"/>
      <c r="BA2714" s="57"/>
      <c r="BF2714" s="6" t="e">
        <f t="shared" si="126"/>
        <v>#NUM!</v>
      </c>
      <c r="BG2714" t="e">
        <f t="shared" si="127"/>
        <v>#NUM!</v>
      </c>
      <c r="BH2714" t="e">
        <f t="shared" si="128"/>
        <v>#NUM!</v>
      </c>
      <c r="BI2714" t="e">
        <f>VLOOKUP(H2714,Sheet2!$A$1:$B$270,2,FALSE)</f>
        <v>#N/A</v>
      </c>
    </row>
    <row r="2715" spans="15:61">
      <c r="O2715" s="57"/>
      <c r="P2715" s="57"/>
      <c r="AO2715" s="57"/>
      <c r="AP2715" s="57"/>
      <c r="BA2715" s="57"/>
      <c r="BF2715" s="6" t="e">
        <f t="shared" si="126"/>
        <v>#NUM!</v>
      </c>
      <c r="BG2715" t="e">
        <f t="shared" si="127"/>
        <v>#NUM!</v>
      </c>
      <c r="BH2715" t="e">
        <f t="shared" si="128"/>
        <v>#NUM!</v>
      </c>
      <c r="BI2715" t="e">
        <f>VLOOKUP(H2715,Sheet2!$A$1:$B$270,2,FALSE)</f>
        <v>#N/A</v>
      </c>
    </row>
    <row r="2716" spans="15:61">
      <c r="O2716" s="57"/>
      <c r="P2716" s="57"/>
      <c r="AP2716" s="57"/>
      <c r="BA2716" s="57"/>
      <c r="BF2716" s="6" t="e">
        <f t="shared" si="126"/>
        <v>#NUM!</v>
      </c>
      <c r="BG2716" t="e">
        <f t="shared" si="127"/>
        <v>#NUM!</v>
      </c>
      <c r="BH2716" t="e">
        <f t="shared" si="128"/>
        <v>#NUM!</v>
      </c>
      <c r="BI2716" t="e">
        <f>VLOOKUP(H2716,Sheet2!$A$1:$B$270,2,FALSE)</f>
        <v>#N/A</v>
      </c>
    </row>
    <row r="2717" spans="15:61">
      <c r="O2717" s="57"/>
      <c r="P2717" s="57"/>
      <c r="BA2717" s="57"/>
      <c r="BF2717" s="6" t="e">
        <f t="shared" si="126"/>
        <v>#NUM!</v>
      </c>
      <c r="BG2717" t="e">
        <f t="shared" si="127"/>
        <v>#NUM!</v>
      </c>
      <c r="BH2717" t="e">
        <f t="shared" si="128"/>
        <v>#NUM!</v>
      </c>
      <c r="BI2717" t="e">
        <f>VLOOKUP(H2717,Sheet2!$A$1:$B$270,2,FALSE)</f>
        <v>#N/A</v>
      </c>
    </row>
    <row r="2718" spans="15:61">
      <c r="O2718" s="57"/>
      <c r="P2718" s="57"/>
      <c r="AP2718" s="57"/>
      <c r="BA2718" s="57"/>
      <c r="BF2718" s="6" t="e">
        <f t="shared" si="126"/>
        <v>#NUM!</v>
      </c>
      <c r="BG2718" t="e">
        <f t="shared" si="127"/>
        <v>#NUM!</v>
      </c>
      <c r="BH2718" t="e">
        <f t="shared" si="128"/>
        <v>#NUM!</v>
      </c>
      <c r="BI2718" t="e">
        <f>VLOOKUP(H2718,Sheet2!$A$1:$B$270,2,FALSE)</f>
        <v>#N/A</v>
      </c>
    </row>
    <row r="2719" spans="15:61">
      <c r="O2719" s="57"/>
      <c r="P2719" s="57"/>
      <c r="AP2719" s="57"/>
      <c r="BA2719" s="57"/>
      <c r="BF2719" s="6" t="e">
        <f t="shared" si="126"/>
        <v>#NUM!</v>
      </c>
      <c r="BG2719" t="e">
        <f t="shared" si="127"/>
        <v>#NUM!</v>
      </c>
      <c r="BH2719" t="e">
        <f t="shared" si="128"/>
        <v>#NUM!</v>
      </c>
      <c r="BI2719" t="e">
        <f>VLOOKUP(H2719,Sheet2!$A$1:$B$270,2,FALSE)</f>
        <v>#N/A</v>
      </c>
    </row>
    <row r="2720" spans="15:61">
      <c r="O2720" s="57"/>
      <c r="P2720" s="57"/>
      <c r="BA2720" s="57"/>
      <c r="BF2720" s="6" t="e">
        <f t="shared" si="126"/>
        <v>#NUM!</v>
      </c>
      <c r="BG2720" t="e">
        <f t="shared" si="127"/>
        <v>#NUM!</v>
      </c>
      <c r="BH2720" t="e">
        <f t="shared" si="128"/>
        <v>#NUM!</v>
      </c>
      <c r="BI2720" t="e">
        <f>VLOOKUP(H2720,Sheet2!$A$1:$B$270,2,FALSE)</f>
        <v>#N/A</v>
      </c>
    </row>
    <row r="2721" spans="15:61">
      <c r="O2721" s="57"/>
      <c r="P2721" s="57"/>
      <c r="AP2721" s="57"/>
      <c r="BA2721" s="57"/>
      <c r="BF2721" s="6" t="e">
        <f t="shared" si="126"/>
        <v>#NUM!</v>
      </c>
      <c r="BG2721" t="e">
        <f t="shared" si="127"/>
        <v>#NUM!</v>
      </c>
      <c r="BH2721" t="e">
        <f t="shared" si="128"/>
        <v>#NUM!</v>
      </c>
      <c r="BI2721" t="e">
        <f>VLOOKUP(H2721,Sheet2!$A$1:$B$270,2,FALSE)</f>
        <v>#N/A</v>
      </c>
    </row>
    <row r="2722" spans="15:61">
      <c r="O2722" s="57"/>
      <c r="P2722" s="57"/>
      <c r="BF2722" s="6" t="e">
        <f t="shared" si="126"/>
        <v>#NUM!</v>
      </c>
      <c r="BG2722" t="e">
        <f t="shared" si="127"/>
        <v>#NUM!</v>
      </c>
      <c r="BH2722" t="e">
        <f t="shared" si="128"/>
        <v>#NUM!</v>
      </c>
      <c r="BI2722" t="e">
        <f>VLOOKUP(H2722,Sheet2!$A$1:$B$270,2,FALSE)</f>
        <v>#N/A</v>
      </c>
    </row>
    <row r="2723" spans="15:61">
      <c r="O2723" s="57"/>
      <c r="P2723" s="57"/>
      <c r="AP2723" s="57"/>
      <c r="BA2723" s="57"/>
      <c r="BF2723" s="6" t="e">
        <f t="shared" si="126"/>
        <v>#NUM!</v>
      </c>
      <c r="BG2723" t="e">
        <f t="shared" si="127"/>
        <v>#NUM!</v>
      </c>
      <c r="BH2723" t="e">
        <f t="shared" si="128"/>
        <v>#NUM!</v>
      </c>
      <c r="BI2723" t="e">
        <f>VLOOKUP(H2723,Sheet2!$A$1:$B$270,2,FALSE)</f>
        <v>#N/A</v>
      </c>
    </row>
    <row r="2724" spans="15:61">
      <c r="O2724" s="57"/>
      <c r="P2724" s="57"/>
      <c r="AP2724" s="57"/>
      <c r="BA2724" s="57"/>
      <c r="BF2724" s="6" t="e">
        <f t="shared" si="126"/>
        <v>#NUM!</v>
      </c>
      <c r="BG2724" t="e">
        <f t="shared" si="127"/>
        <v>#NUM!</v>
      </c>
      <c r="BH2724" t="e">
        <f t="shared" si="128"/>
        <v>#NUM!</v>
      </c>
      <c r="BI2724" t="e">
        <f>VLOOKUP(H2724,Sheet2!$A$1:$B$270,2,FALSE)</f>
        <v>#N/A</v>
      </c>
    </row>
    <row r="2725" spans="15:61">
      <c r="O2725" s="57"/>
      <c r="P2725" s="57"/>
      <c r="AP2725" s="57"/>
      <c r="BA2725" s="57"/>
      <c r="BF2725" s="6" t="e">
        <f t="shared" si="126"/>
        <v>#NUM!</v>
      </c>
      <c r="BG2725" t="e">
        <f t="shared" si="127"/>
        <v>#NUM!</v>
      </c>
      <c r="BH2725" t="e">
        <f t="shared" si="128"/>
        <v>#NUM!</v>
      </c>
      <c r="BI2725" t="e">
        <f>VLOOKUP(H2725,Sheet2!$A$1:$B$270,2,FALSE)</f>
        <v>#N/A</v>
      </c>
    </row>
    <row r="2726" spans="15:61">
      <c r="O2726" s="57"/>
      <c r="P2726" s="57"/>
      <c r="AP2726" s="57"/>
      <c r="BA2726" s="57"/>
      <c r="BF2726" s="6" t="e">
        <f t="shared" si="126"/>
        <v>#NUM!</v>
      </c>
      <c r="BG2726" t="e">
        <f t="shared" si="127"/>
        <v>#NUM!</v>
      </c>
      <c r="BH2726" t="e">
        <f t="shared" si="128"/>
        <v>#NUM!</v>
      </c>
      <c r="BI2726" t="e">
        <f>VLOOKUP(H2726,Sheet2!$A$1:$B$270,2,FALSE)</f>
        <v>#N/A</v>
      </c>
    </row>
    <row r="2727" spans="15:61">
      <c r="O2727" s="57"/>
      <c r="P2727" s="57"/>
      <c r="AP2727" s="57"/>
      <c r="BA2727" s="57"/>
      <c r="BF2727" s="6" t="e">
        <f t="shared" si="126"/>
        <v>#NUM!</v>
      </c>
      <c r="BG2727" t="e">
        <f t="shared" si="127"/>
        <v>#NUM!</v>
      </c>
      <c r="BH2727" t="e">
        <f t="shared" si="128"/>
        <v>#NUM!</v>
      </c>
      <c r="BI2727" t="e">
        <f>VLOOKUP(H2727,Sheet2!$A$1:$B$270,2,FALSE)</f>
        <v>#N/A</v>
      </c>
    </row>
    <row r="2728" spans="15:61">
      <c r="O2728" s="57"/>
      <c r="P2728" s="57"/>
      <c r="AP2728" s="57"/>
      <c r="BA2728" s="57"/>
      <c r="BF2728" s="6" t="e">
        <f t="shared" si="126"/>
        <v>#NUM!</v>
      </c>
      <c r="BG2728" t="e">
        <f t="shared" si="127"/>
        <v>#NUM!</v>
      </c>
      <c r="BH2728" t="e">
        <f t="shared" si="128"/>
        <v>#NUM!</v>
      </c>
      <c r="BI2728" t="e">
        <f>VLOOKUP(H2728,Sheet2!$A$1:$B$270,2,FALSE)</f>
        <v>#N/A</v>
      </c>
    </row>
    <row r="2729" spans="15:61">
      <c r="O2729" s="57"/>
      <c r="P2729" s="57"/>
      <c r="AP2729" s="57"/>
      <c r="BA2729" s="57"/>
      <c r="BF2729" s="6" t="e">
        <f t="shared" si="126"/>
        <v>#NUM!</v>
      </c>
      <c r="BG2729" t="e">
        <f t="shared" si="127"/>
        <v>#NUM!</v>
      </c>
      <c r="BH2729" t="e">
        <f t="shared" si="128"/>
        <v>#NUM!</v>
      </c>
      <c r="BI2729" t="e">
        <f>VLOOKUP(H2729,Sheet2!$A$1:$B$270,2,FALSE)</f>
        <v>#N/A</v>
      </c>
    </row>
    <row r="2730" spans="15:61">
      <c r="O2730" s="57"/>
      <c r="P2730" s="57"/>
      <c r="AP2730" s="57"/>
      <c r="BA2730" s="57"/>
      <c r="BF2730" s="6" t="e">
        <f t="shared" si="126"/>
        <v>#NUM!</v>
      </c>
      <c r="BG2730" t="e">
        <f t="shared" si="127"/>
        <v>#NUM!</v>
      </c>
      <c r="BH2730" t="e">
        <f t="shared" si="128"/>
        <v>#NUM!</v>
      </c>
      <c r="BI2730" t="e">
        <f>VLOOKUP(H2730,Sheet2!$A$1:$B$270,2,FALSE)</f>
        <v>#N/A</v>
      </c>
    </row>
    <row r="2731" spans="15:61">
      <c r="O2731" s="57"/>
      <c r="P2731" s="57"/>
      <c r="AP2731" s="57"/>
      <c r="BA2731" s="57"/>
      <c r="BF2731" s="6" t="e">
        <f t="shared" si="126"/>
        <v>#NUM!</v>
      </c>
      <c r="BG2731" t="e">
        <f t="shared" si="127"/>
        <v>#NUM!</v>
      </c>
      <c r="BH2731" t="e">
        <f t="shared" si="128"/>
        <v>#NUM!</v>
      </c>
      <c r="BI2731" t="e">
        <f>VLOOKUP(H2731,Sheet2!$A$1:$B$270,2,FALSE)</f>
        <v>#N/A</v>
      </c>
    </row>
    <row r="2732" spans="15:61">
      <c r="O2732" s="57"/>
      <c r="P2732" s="57"/>
      <c r="AO2732" s="57"/>
      <c r="AP2732" s="57"/>
      <c r="BA2732" s="57"/>
      <c r="BF2732" s="6" t="e">
        <f t="shared" si="126"/>
        <v>#NUM!</v>
      </c>
      <c r="BG2732" t="e">
        <f t="shared" si="127"/>
        <v>#NUM!</v>
      </c>
      <c r="BH2732" t="e">
        <f t="shared" si="128"/>
        <v>#NUM!</v>
      </c>
      <c r="BI2732" t="e">
        <f>VLOOKUP(H2732,Sheet2!$A$1:$B$270,2,FALSE)</f>
        <v>#N/A</v>
      </c>
    </row>
    <row r="2733" spans="15:61">
      <c r="O2733" s="57"/>
      <c r="P2733" s="57"/>
      <c r="AP2733" s="57"/>
      <c r="BA2733" s="57"/>
      <c r="BF2733" s="6" t="e">
        <f t="shared" si="126"/>
        <v>#NUM!</v>
      </c>
      <c r="BG2733" t="e">
        <f t="shared" si="127"/>
        <v>#NUM!</v>
      </c>
      <c r="BH2733" t="e">
        <f t="shared" si="128"/>
        <v>#NUM!</v>
      </c>
      <c r="BI2733" t="e">
        <f>VLOOKUP(H2733,Sheet2!$A$1:$B$270,2,FALSE)</f>
        <v>#N/A</v>
      </c>
    </row>
    <row r="2734" spans="15:61">
      <c r="O2734" s="57"/>
      <c r="P2734" s="57"/>
      <c r="AP2734" s="57"/>
      <c r="BA2734" s="57"/>
      <c r="BF2734" s="6" t="e">
        <f t="shared" si="126"/>
        <v>#NUM!</v>
      </c>
      <c r="BG2734" t="e">
        <f t="shared" si="127"/>
        <v>#NUM!</v>
      </c>
      <c r="BH2734" t="e">
        <f t="shared" si="128"/>
        <v>#NUM!</v>
      </c>
      <c r="BI2734" t="e">
        <f>VLOOKUP(H2734,Sheet2!$A$1:$B$270,2,FALSE)</f>
        <v>#N/A</v>
      </c>
    </row>
    <row r="2735" spans="15:61">
      <c r="O2735" s="57"/>
      <c r="P2735" s="57"/>
      <c r="BA2735" s="57"/>
      <c r="BF2735" s="6" t="e">
        <f t="shared" si="126"/>
        <v>#NUM!</v>
      </c>
      <c r="BG2735" t="e">
        <f t="shared" si="127"/>
        <v>#NUM!</v>
      </c>
      <c r="BH2735" t="e">
        <f t="shared" si="128"/>
        <v>#NUM!</v>
      </c>
      <c r="BI2735" t="e">
        <f>VLOOKUP(H2735,Sheet2!$A$1:$B$270,2,FALSE)</f>
        <v>#N/A</v>
      </c>
    </row>
    <row r="2736" spans="15:61">
      <c r="O2736" s="57"/>
      <c r="P2736" s="57"/>
      <c r="BF2736" s="6" t="e">
        <f t="shared" si="126"/>
        <v>#NUM!</v>
      </c>
      <c r="BG2736" t="e">
        <f t="shared" si="127"/>
        <v>#NUM!</v>
      </c>
      <c r="BH2736" t="e">
        <f t="shared" si="128"/>
        <v>#NUM!</v>
      </c>
      <c r="BI2736" t="e">
        <f>VLOOKUP(H2736,Sheet2!$A$1:$B$270,2,FALSE)</f>
        <v>#N/A</v>
      </c>
    </row>
    <row r="2737" spans="15:61">
      <c r="O2737" s="57"/>
      <c r="P2737" s="57"/>
      <c r="AP2737" s="57"/>
      <c r="BA2737" s="57"/>
      <c r="BF2737" s="6" t="e">
        <f t="shared" si="126"/>
        <v>#NUM!</v>
      </c>
      <c r="BG2737" t="e">
        <f t="shared" si="127"/>
        <v>#NUM!</v>
      </c>
      <c r="BH2737" t="e">
        <f t="shared" si="128"/>
        <v>#NUM!</v>
      </c>
      <c r="BI2737" t="e">
        <f>VLOOKUP(H2737,Sheet2!$A$1:$B$270,2,FALSE)</f>
        <v>#N/A</v>
      </c>
    </row>
    <row r="2738" spans="15:61">
      <c r="O2738" s="57"/>
      <c r="P2738" s="57"/>
      <c r="BA2738" s="57"/>
      <c r="BF2738" s="6" t="e">
        <f t="shared" si="126"/>
        <v>#NUM!</v>
      </c>
      <c r="BG2738" t="e">
        <f t="shared" si="127"/>
        <v>#NUM!</v>
      </c>
      <c r="BH2738" t="e">
        <f t="shared" si="128"/>
        <v>#NUM!</v>
      </c>
      <c r="BI2738" t="e">
        <f>VLOOKUP(H2738,Sheet2!$A$1:$B$270,2,FALSE)</f>
        <v>#N/A</v>
      </c>
    </row>
    <row r="2739" spans="15:61">
      <c r="O2739" s="57"/>
      <c r="P2739" s="57"/>
      <c r="AP2739" s="57"/>
      <c r="BA2739" s="57"/>
      <c r="BF2739" s="6" t="e">
        <f t="shared" si="126"/>
        <v>#NUM!</v>
      </c>
      <c r="BG2739" t="e">
        <f t="shared" si="127"/>
        <v>#NUM!</v>
      </c>
      <c r="BH2739" t="e">
        <f t="shared" si="128"/>
        <v>#NUM!</v>
      </c>
      <c r="BI2739" t="e">
        <f>VLOOKUP(H2739,Sheet2!$A$1:$B$270,2,FALSE)</f>
        <v>#N/A</v>
      </c>
    </row>
    <row r="2740" spans="15:61">
      <c r="O2740" s="57"/>
      <c r="P2740" s="57"/>
      <c r="AP2740" s="57"/>
      <c r="BA2740" s="57"/>
      <c r="BF2740" s="6" t="e">
        <f t="shared" si="126"/>
        <v>#NUM!</v>
      </c>
      <c r="BG2740" t="e">
        <f t="shared" si="127"/>
        <v>#NUM!</v>
      </c>
      <c r="BH2740" t="e">
        <f t="shared" si="128"/>
        <v>#NUM!</v>
      </c>
      <c r="BI2740" t="e">
        <f>VLOOKUP(H2740,Sheet2!$A$1:$B$270,2,FALSE)</f>
        <v>#N/A</v>
      </c>
    </row>
    <row r="2741" spans="15:61">
      <c r="O2741" s="57"/>
      <c r="P2741" s="57"/>
      <c r="AO2741" s="57"/>
      <c r="AP2741" s="57"/>
      <c r="BA2741" s="57"/>
      <c r="BF2741" s="6" t="e">
        <f t="shared" si="126"/>
        <v>#NUM!</v>
      </c>
      <c r="BG2741" t="e">
        <f t="shared" si="127"/>
        <v>#NUM!</v>
      </c>
      <c r="BH2741" t="e">
        <f t="shared" si="128"/>
        <v>#NUM!</v>
      </c>
      <c r="BI2741" t="e">
        <f>VLOOKUP(H2741,Sheet2!$A$1:$B$270,2,FALSE)</f>
        <v>#N/A</v>
      </c>
    </row>
    <row r="2742" spans="15:61">
      <c r="O2742" s="57"/>
      <c r="P2742" s="57"/>
      <c r="AO2742" s="57"/>
      <c r="AP2742" s="57"/>
      <c r="BA2742" s="57"/>
      <c r="BF2742" s="6" t="e">
        <f t="shared" si="126"/>
        <v>#NUM!</v>
      </c>
      <c r="BG2742" t="e">
        <f t="shared" si="127"/>
        <v>#NUM!</v>
      </c>
      <c r="BH2742" t="e">
        <f t="shared" si="128"/>
        <v>#NUM!</v>
      </c>
      <c r="BI2742" t="e">
        <f>VLOOKUP(H2742,Sheet2!$A$1:$B$270,2,FALSE)</f>
        <v>#N/A</v>
      </c>
    </row>
    <row r="2743" spans="15:61">
      <c r="O2743" s="57"/>
      <c r="P2743" s="57"/>
      <c r="AP2743" s="57"/>
      <c r="BA2743" s="57"/>
      <c r="BF2743" s="6" t="e">
        <f t="shared" si="126"/>
        <v>#NUM!</v>
      </c>
      <c r="BG2743" t="e">
        <f t="shared" si="127"/>
        <v>#NUM!</v>
      </c>
      <c r="BH2743" t="e">
        <f t="shared" si="128"/>
        <v>#NUM!</v>
      </c>
      <c r="BI2743" t="e">
        <f>VLOOKUP(H2743,Sheet2!$A$1:$B$270,2,FALSE)</f>
        <v>#N/A</v>
      </c>
    </row>
    <row r="2744" spans="15:61">
      <c r="O2744" s="57"/>
      <c r="P2744" s="57"/>
      <c r="AP2744" s="57"/>
      <c r="BA2744" s="57"/>
      <c r="BF2744" s="6" t="e">
        <f t="shared" si="126"/>
        <v>#NUM!</v>
      </c>
      <c r="BG2744" t="e">
        <f t="shared" si="127"/>
        <v>#NUM!</v>
      </c>
      <c r="BH2744" t="e">
        <f t="shared" si="128"/>
        <v>#NUM!</v>
      </c>
      <c r="BI2744" t="e">
        <f>VLOOKUP(H2744,Sheet2!$A$1:$B$270,2,FALSE)</f>
        <v>#N/A</v>
      </c>
    </row>
    <row r="2745" spans="15:61">
      <c r="O2745" s="57"/>
      <c r="P2745" s="57"/>
      <c r="AO2745" s="57"/>
      <c r="AP2745" s="57"/>
      <c r="BA2745" s="57"/>
      <c r="BF2745" s="6" t="e">
        <f t="shared" si="126"/>
        <v>#NUM!</v>
      </c>
      <c r="BG2745" t="e">
        <f t="shared" si="127"/>
        <v>#NUM!</v>
      </c>
      <c r="BH2745" t="e">
        <f t="shared" si="128"/>
        <v>#NUM!</v>
      </c>
      <c r="BI2745" t="e">
        <f>VLOOKUP(H2745,Sheet2!$A$1:$B$270,2,FALSE)</f>
        <v>#N/A</v>
      </c>
    </row>
    <row r="2746" spans="15:61">
      <c r="O2746" s="57"/>
      <c r="P2746" s="57"/>
      <c r="AO2746" s="57"/>
      <c r="BA2746" s="57"/>
      <c r="BF2746" s="6" t="e">
        <f t="shared" si="126"/>
        <v>#NUM!</v>
      </c>
      <c r="BG2746" t="e">
        <f t="shared" si="127"/>
        <v>#NUM!</v>
      </c>
      <c r="BH2746" t="e">
        <f t="shared" si="128"/>
        <v>#NUM!</v>
      </c>
      <c r="BI2746" t="e">
        <f>VLOOKUP(H2746,Sheet2!$A$1:$B$270,2,FALSE)</f>
        <v>#N/A</v>
      </c>
    </row>
    <row r="2747" spans="15:61">
      <c r="O2747" s="57"/>
      <c r="P2747" s="57"/>
      <c r="AP2747" s="57"/>
      <c r="BA2747" s="57"/>
      <c r="BF2747" s="6" t="e">
        <f t="shared" si="126"/>
        <v>#NUM!</v>
      </c>
      <c r="BG2747" t="e">
        <f t="shared" si="127"/>
        <v>#NUM!</v>
      </c>
      <c r="BH2747" t="e">
        <f t="shared" si="128"/>
        <v>#NUM!</v>
      </c>
      <c r="BI2747" t="e">
        <f>VLOOKUP(H2747,Sheet2!$A$1:$B$270,2,FALSE)</f>
        <v>#N/A</v>
      </c>
    </row>
    <row r="2748" spans="15:61">
      <c r="O2748" s="57"/>
      <c r="P2748" s="57"/>
      <c r="AP2748" s="57"/>
      <c r="BA2748" s="57"/>
      <c r="BF2748" s="6" t="e">
        <f t="shared" si="126"/>
        <v>#NUM!</v>
      </c>
      <c r="BG2748" t="e">
        <f t="shared" si="127"/>
        <v>#NUM!</v>
      </c>
      <c r="BH2748" t="e">
        <f t="shared" si="128"/>
        <v>#NUM!</v>
      </c>
      <c r="BI2748" t="e">
        <f>VLOOKUP(H2748,Sheet2!$A$1:$B$270,2,FALSE)</f>
        <v>#N/A</v>
      </c>
    </row>
    <row r="2749" spans="15:61">
      <c r="O2749" s="57"/>
      <c r="P2749" s="57"/>
      <c r="AP2749" s="57"/>
      <c r="BA2749" s="57"/>
      <c r="BF2749" s="6" t="e">
        <f t="shared" si="126"/>
        <v>#NUM!</v>
      </c>
      <c r="BG2749" t="e">
        <f t="shared" si="127"/>
        <v>#NUM!</v>
      </c>
      <c r="BH2749" t="e">
        <f t="shared" si="128"/>
        <v>#NUM!</v>
      </c>
      <c r="BI2749" t="e">
        <f>VLOOKUP(H2749,Sheet2!$A$1:$B$270,2,FALSE)</f>
        <v>#N/A</v>
      </c>
    </row>
    <row r="2750" spans="15:61">
      <c r="O2750" s="57"/>
      <c r="P2750" s="57"/>
      <c r="AP2750" s="57"/>
      <c r="BA2750" s="57"/>
      <c r="BF2750" s="6" t="e">
        <f t="shared" si="126"/>
        <v>#NUM!</v>
      </c>
      <c r="BG2750" t="e">
        <f t="shared" si="127"/>
        <v>#NUM!</v>
      </c>
      <c r="BH2750" t="e">
        <f t="shared" si="128"/>
        <v>#NUM!</v>
      </c>
      <c r="BI2750" t="e">
        <f>VLOOKUP(H2750,Sheet2!$A$1:$B$270,2,FALSE)</f>
        <v>#N/A</v>
      </c>
    </row>
    <row r="2751" spans="15:61">
      <c r="O2751" s="57"/>
      <c r="P2751" s="57"/>
      <c r="AP2751" s="57"/>
      <c r="BA2751" s="57"/>
      <c r="BF2751" s="6" t="e">
        <f t="shared" si="126"/>
        <v>#NUM!</v>
      </c>
      <c r="BG2751" t="e">
        <f t="shared" si="127"/>
        <v>#NUM!</v>
      </c>
      <c r="BH2751" t="e">
        <f t="shared" si="128"/>
        <v>#NUM!</v>
      </c>
      <c r="BI2751" t="e">
        <f>VLOOKUP(H2751,Sheet2!$A$1:$B$270,2,FALSE)</f>
        <v>#N/A</v>
      </c>
    </row>
    <row r="2752" spans="15:61">
      <c r="O2752" s="57"/>
      <c r="P2752" s="57"/>
      <c r="AP2752" s="57"/>
      <c r="BA2752" s="57"/>
      <c r="BF2752" s="6" t="e">
        <f t="shared" si="126"/>
        <v>#NUM!</v>
      </c>
      <c r="BG2752" t="e">
        <f t="shared" si="127"/>
        <v>#NUM!</v>
      </c>
      <c r="BH2752" t="e">
        <f t="shared" si="128"/>
        <v>#NUM!</v>
      </c>
      <c r="BI2752" t="e">
        <f>VLOOKUP(H2752,Sheet2!$A$1:$B$270,2,FALSE)</f>
        <v>#N/A</v>
      </c>
    </row>
    <row r="2753" spans="15:61">
      <c r="O2753" s="57"/>
      <c r="P2753" s="57"/>
      <c r="AP2753" s="57"/>
      <c r="BA2753" s="57"/>
      <c r="BF2753" s="6" t="e">
        <f t="shared" si="126"/>
        <v>#NUM!</v>
      </c>
      <c r="BG2753" t="e">
        <f t="shared" si="127"/>
        <v>#NUM!</v>
      </c>
      <c r="BH2753" t="e">
        <f t="shared" si="128"/>
        <v>#NUM!</v>
      </c>
      <c r="BI2753" t="e">
        <f>VLOOKUP(H2753,Sheet2!$A$1:$B$270,2,FALSE)</f>
        <v>#N/A</v>
      </c>
    </row>
    <row r="2754" spans="15:61">
      <c r="O2754" s="57"/>
      <c r="P2754" s="57"/>
      <c r="AO2754" s="57"/>
      <c r="AP2754" s="57"/>
      <c r="BA2754" s="57"/>
      <c r="BF2754" s="6" t="e">
        <f t="shared" si="126"/>
        <v>#NUM!</v>
      </c>
      <c r="BG2754" t="e">
        <f t="shared" si="127"/>
        <v>#NUM!</v>
      </c>
      <c r="BH2754" t="e">
        <f t="shared" si="128"/>
        <v>#NUM!</v>
      </c>
      <c r="BI2754" t="e">
        <f>VLOOKUP(H2754,Sheet2!$A$1:$B$270,2,FALSE)</f>
        <v>#N/A</v>
      </c>
    </row>
    <row r="2755" spans="15:61">
      <c r="O2755" s="57"/>
      <c r="P2755" s="57"/>
      <c r="BA2755" s="57"/>
      <c r="BF2755" s="6" t="e">
        <f t="shared" ref="BF2755:BF2818" si="129">DATE(BC2755,BD2755,BE2755)</f>
        <v>#NUM!</v>
      </c>
      <c r="BG2755" t="e">
        <f t="shared" ref="BG2755:BG2818" si="130">BF2755-BA2755</f>
        <v>#NUM!</v>
      </c>
      <c r="BH2755" t="e">
        <f t="shared" ref="BH2755:BH2818" si="131">IF(BG2755=1,"COMPLY",IF(BG2755&lt;1,"COMPLY","NOT COMPLY"))</f>
        <v>#NUM!</v>
      </c>
      <c r="BI2755" t="e">
        <f>VLOOKUP(H2755,Sheet2!$A$1:$B$270,2,FALSE)</f>
        <v>#N/A</v>
      </c>
    </row>
    <row r="2756" spans="15:61">
      <c r="O2756" s="57"/>
      <c r="P2756" s="57"/>
      <c r="BA2756" s="57"/>
      <c r="BF2756" s="6" t="e">
        <f t="shared" si="129"/>
        <v>#NUM!</v>
      </c>
      <c r="BG2756" t="e">
        <f t="shared" si="130"/>
        <v>#NUM!</v>
      </c>
      <c r="BH2756" t="e">
        <f t="shared" si="131"/>
        <v>#NUM!</v>
      </c>
      <c r="BI2756" t="e">
        <f>VLOOKUP(H2756,Sheet2!$A$1:$B$270,2,FALSE)</f>
        <v>#N/A</v>
      </c>
    </row>
    <row r="2757" spans="15:61">
      <c r="O2757" s="57"/>
      <c r="P2757" s="57"/>
      <c r="BA2757" s="57"/>
      <c r="BF2757" s="6" t="e">
        <f t="shared" si="129"/>
        <v>#NUM!</v>
      </c>
      <c r="BG2757" t="e">
        <f t="shared" si="130"/>
        <v>#NUM!</v>
      </c>
      <c r="BH2757" t="e">
        <f t="shared" si="131"/>
        <v>#NUM!</v>
      </c>
      <c r="BI2757" t="e">
        <f>VLOOKUP(H2757,Sheet2!$A$1:$B$270,2,FALSE)</f>
        <v>#N/A</v>
      </c>
    </row>
    <row r="2758" spans="15:61">
      <c r="O2758" s="57"/>
      <c r="P2758" s="57"/>
      <c r="AP2758" s="57"/>
      <c r="BA2758" s="57"/>
      <c r="BF2758" s="6" t="e">
        <f t="shared" si="129"/>
        <v>#NUM!</v>
      </c>
      <c r="BG2758" t="e">
        <f t="shared" si="130"/>
        <v>#NUM!</v>
      </c>
      <c r="BH2758" t="e">
        <f t="shared" si="131"/>
        <v>#NUM!</v>
      </c>
      <c r="BI2758" t="e">
        <f>VLOOKUP(H2758,Sheet2!$A$1:$B$270,2,FALSE)</f>
        <v>#N/A</v>
      </c>
    </row>
    <row r="2759" spans="15:61">
      <c r="O2759" s="57"/>
      <c r="P2759" s="57"/>
      <c r="AP2759" s="57"/>
      <c r="BA2759" s="57"/>
      <c r="BF2759" s="6" t="e">
        <f t="shared" si="129"/>
        <v>#NUM!</v>
      </c>
      <c r="BG2759" t="e">
        <f t="shared" si="130"/>
        <v>#NUM!</v>
      </c>
      <c r="BH2759" t="e">
        <f t="shared" si="131"/>
        <v>#NUM!</v>
      </c>
      <c r="BI2759" t="e">
        <f>VLOOKUP(H2759,Sheet2!$A$1:$B$270,2,FALSE)</f>
        <v>#N/A</v>
      </c>
    </row>
    <row r="2760" spans="15:61">
      <c r="O2760" s="57"/>
      <c r="P2760" s="57"/>
      <c r="AP2760" s="57"/>
      <c r="BA2760" s="57"/>
      <c r="BF2760" s="6" t="e">
        <f t="shared" si="129"/>
        <v>#NUM!</v>
      </c>
      <c r="BG2760" t="e">
        <f t="shared" si="130"/>
        <v>#NUM!</v>
      </c>
      <c r="BH2760" t="e">
        <f t="shared" si="131"/>
        <v>#NUM!</v>
      </c>
      <c r="BI2760" t="e">
        <f>VLOOKUP(H2760,Sheet2!$A$1:$B$270,2,FALSE)</f>
        <v>#N/A</v>
      </c>
    </row>
    <row r="2761" spans="15:61">
      <c r="O2761" s="57"/>
      <c r="P2761" s="57"/>
      <c r="AO2761" s="57"/>
      <c r="AP2761" s="57"/>
      <c r="BA2761" s="57"/>
      <c r="BF2761" s="6" t="e">
        <f t="shared" si="129"/>
        <v>#NUM!</v>
      </c>
      <c r="BG2761" t="e">
        <f t="shared" si="130"/>
        <v>#NUM!</v>
      </c>
      <c r="BH2761" t="e">
        <f t="shared" si="131"/>
        <v>#NUM!</v>
      </c>
      <c r="BI2761" t="e">
        <f>VLOOKUP(H2761,Sheet2!$A$1:$B$270,2,FALSE)</f>
        <v>#N/A</v>
      </c>
    </row>
    <row r="2762" spans="15:61">
      <c r="O2762" s="57"/>
      <c r="P2762" s="57"/>
      <c r="AO2762" s="57"/>
      <c r="AP2762" s="57"/>
      <c r="BA2762" s="57"/>
      <c r="BF2762" s="6" t="e">
        <f t="shared" si="129"/>
        <v>#NUM!</v>
      </c>
      <c r="BG2762" t="e">
        <f t="shared" si="130"/>
        <v>#NUM!</v>
      </c>
      <c r="BH2762" t="e">
        <f t="shared" si="131"/>
        <v>#NUM!</v>
      </c>
      <c r="BI2762" t="e">
        <f>VLOOKUP(H2762,Sheet2!$A$1:$B$270,2,FALSE)</f>
        <v>#N/A</v>
      </c>
    </row>
    <row r="2763" spans="15:61">
      <c r="O2763" s="57"/>
      <c r="P2763" s="57"/>
      <c r="BF2763" s="6" t="e">
        <f t="shared" si="129"/>
        <v>#NUM!</v>
      </c>
      <c r="BG2763" t="e">
        <f t="shared" si="130"/>
        <v>#NUM!</v>
      </c>
      <c r="BH2763" t="e">
        <f t="shared" si="131"/>
        <v>#NUM!</v>
      </c>
      <c r="BI2763" t="e">
        <f>VLOOKUP(H2763,Sheet2!$A$1:$B$270,2,FALSE)</f>
        <v>#N/A</v>
      </c>
    </row>
    <row r="2764" spans="15:61">
      <c r="O2764" s="57"/>
      <c r="P2764" s="57"/>
      <c r="AP2764" s="57"/>
      <c r="BA2764" s="57"/>
      <c r="BF2764" s="6" t="e">
        <f t="shared" si="129"/>
        <v>#NUM!</v>
      </c>
      <c r="BG2764" t="e">
        <f t="shared" si="130"/>
        <v>#NUM!</v>
      </c>
      <c r="BH2764" t="e">
        <f t="shared" si="131"/>
        <v>#NUM!</v>
      </c>
      <c r="BI2764" t="e">
        <f>VLOOKUP(H2764,Sheet2!$A$1:$B$270,2,FALSE)</f>
        <v>#N/A</v>
      </c>
    </row>
    <row r="2765" spans="15:61">
      <c r="O2765" s="57"/>
      <c r="P2765" s="57"/>
      <c r="AP2765" s="57"/>
      <c r="BA2765" s="57"/>
      <c r="BF2765" s="6" t="e">
        <f t="shared" si="129"/>
        <v>#NUM!</v>
      </c>
      <c r="BG2765" t="e">
        <f t="shared" si="130"/>
        <v>#NUM!</v>
      </c>
      <c r="BH2765" t="e">
        <f t="shared" si="131"/>
        <v>#NUM!</v>
      </c>
      <c r="BI2765" t="e">
        <f>VLOOKUP(H2765,Sheet2!$A$1:$B$270,2,FALSE)</f>
        <v>#N/A</v>
      </c>
    </row>
    <row r="2766" spans="15:61">
      <c r="O2766" s="57"/>
      <c r="P2766" s="57"/>
      <c r="BA2766" s="57"/>
      <c r="BF2766" s="6" t="e">
        <f t="shared" si="129"/>
        <v>#NUM!</v>
      </c>
      <c r="BG2766" t="e">
        <f t="shared" si="130"/>
        <v>#NUM!</v>
      </c>
      <c r="BH2766" t="e">
        <f t="shared" si="131"/>
        <v>#NUM!</v>
      </c>
      <c r="BI2766" t="e">
        <f>VLOOKUP(H2766,Sheet2!$A$1:$B$270,2,FALSE)</f>
        <v>#N/A</v>
      </c>
    </row>
    <row r="2767" spans="15:61">
      <c r="O2767" s="57"/>
      <c r="P2767" s="57"/>
      <c r="AP2767" s="57"/>
      <c r="BA2767" s="57"/>
      <c r="BF2767" s="6" t="e">
        <f t="shared" si="129"/>
        <v>#NUM!</v>
      </c>
      <c r="BG2767" t="e">
        <f t="shared" si="130"/>
        <v>#NUM!</v>
      </c>
      <c r="BH2767" t="e">
        <f t="shared" si="131"/>
        <v>#NUM!</v>
      </c>
      <c r="BI2767" t="e">
        <f>VLOOKUP(H2767,Sheet2!$A$1:$B$270,2,FALSE)</f>
        <v>#N/A</v>
      </c>
    </row>
    <row r="2768" spans="15:61">
      <c r="O2768" s="57"/>
      <c r="P2768" s="57"/>
      <c r="AP2768" s="57"/>
      <c r="BA2768" s="57"/>
      <c r="BF2768" s="6" t="e">
        <f t="shared" si="129"/>
        <v>#NUM!</v>
      </c>
      <c r="BG2768" t="e">
        <f t="shared" si="130"/>
        <v>#NUM!</v>
      </c>
      <c r="BH2768" t="e">
        <f t="shared" si="131"/>
        <v>#NUM!</v>
      </c>
      <c r="BI2768" t="e">
        <f>VLOOKUP(H2768,Sheet2!$A$1:$B$270,2,FALSE)</f>
        <v>#N/A</v>
      </c>
    </row>
    <row r="2769" spans="15:61">
      <c r="O2769" s="57"/>
      <c r="P2769" s="57"/>
      <c r="AP2769" s="57"/>
      <c r="BA2769" s="57"/>
      <c r="BF2769" s="6" t="e">
        <f t="shared" si="129"/>
        <v>#NUM!</v>
      </c>
      <c r="BG2769" t="e">
        <f t="shared" si="130"/>
        <v>#NUM!</v>
      </c>
      <c r="BH2769" t="e">
        <f t="shared" si="131"/>
        <v>#NUM!</v>
      </c>
      <c r="BI2769" t="e">
        <f>VLOOKUP(H2769,Sheet2!$A$1:$B$270,2,FALSE)</f>
        <v>#N/A</v>
      </c>
    </row>
    <row r="2770" spans="15:61">
      <c r="O2770" s="57"/>
      <c r="P2770" s="57"/>
      <c r="AP2770" s="57"/>
      <c r="BA2770" s="57"/>
      <c r="BF2770" s="6" t="e">
        <f t="shared" si="129"/>
        <v>#NUM!</v>
      </c>
      <c r="BG2770" t="e">
        <f t="shared" si="130"/>
        <v>#NUM!</v>
      </c>
      <c r="BH2770" t="e">
        <f t="shared" si="131"/>
        <v>#NUM!</v>
      </c>
      <c r="BI2770" t="e">
        <f>VLOOKUP(H2770,Sheet2!$A$1:$B$270,2,FALSE)</f>
        <v>#N/A</v>
      </c>
    </row>
    <row r="2771" spans="15:61">
      <c r="O2771" s="57"/>
      <c r="P2771" s="57"/>
      <c r="BA2771" s="57"/>
      <c r="BF2771" s="6" t="e">
        <f t="shared" si="129"/>
        <v>#NUM!</v>
      </c>
      <c r="BG2771" t="e">
        <f t="shared" si="130"/>
        <v>#NUM!</v>
      </c>
      <c r="BH2771" t="e">
        <f t="shared" si="131"/>
        <v>#NUM!</v>
      </c>
      <c r="BI2771" t="e">
        <f>VLOOKUP(H2771,Sheet2!$A$1:$B$270,2,FALSE)</f>
        <v>#N/A</v>
      </c>
    </row>
    <row r="2772" spans="15:61">
      <c r="O2772" s="57"/>
      <c r="P2772" s="57"/>
      <c r="AP2772" s="57"/>
      <c r="BA2772" s="57"/>
      <c r="BF2772" s="6" t="e">
        <f t="shared" si="129"/>
        <v>#NUM!</v>
      </c>
      <c r="BG2772" t="e">
        <f t="shared" si="130"/>
        <v>#NUM!</v>
      </c>
      <c r="BH2772" t="e">
        <f t="shared" si="131"/>
        <v>#NUM!</v>
      </c>
      <c r="BI2772" t="e">
        <f>VLOOKUP(H2772,Sheet2!$A$1:$B$270,2,FALSE)</f>
        <v>#N/A</v>
      </c>
    </row>
    <row r="2773" spans="15:61">
      <c r="O2773" s="57"/>
      <c r="P2773" s="57"/>
      <c r="AO2773" s="57"/>
      <c r="AP2773" s="57"/>
      <c r="BA2773" s="57"/>
      <c r="BF2773" s="6" t="e">
        <f t="shared" si="129"/>
        <v>#NUM!</v>
      </c>
      <c r="BG2773" t="e">
        <f t="shared" si="130"/>
        <v>#NUM!</v>
      </c>
      <c r="BH2773" t="e">
        <f t="shared" si="131"/>
        <v>#NUM!</v>
      </c>
      <c r="BI2773" t="e">
        <f>VLOOKUP(H2773,Sheet2!$A$1:$B$270,2,FALSE)</f>
        <v>#N/A</v>
      </c>
    </row>
    <row r="2774" spans="15:61">
      <c r="O2774" s="57"/>
      <c r="P2774" s="57"/>
      <c r="AP2774" s="57"/>
      <c r="BA2774" s="57"/>
      <c r="BF2774" s="6" t="e">
        <f t="shared" si="129"/>
        <v>#NUM!</v>
      </c>
      <c r="BG2774" t="e">
        <f t="shared" si="130"/>
        <v>#NUM!</v>
      </c>
      <c r="BH2774" t="e">
        <f t="shared" si="131"/>
        <v>#NUM!</v>
      </c>
      <c r="BI2774" t="e">
        <f>VLOOKUP(H2774,Sheet2!$A$1:$B$270,2,FALSE)</f>
        <v>#N/A</v>
      </c>
    </row>
    <row r="2775" spans="15:61">
      <c r="O2775" s="57"/>
      <c r="P2775" s="57"/>
      <c r="AP2775" s="57"/>
      <c r="BA2775" s="57"/>
      <c r="BF2775" s="6" t="e">
        <f t="shared" si="129"/>
        <v>#NUM!</v>
      </c>
      <c r="BG2775" t="e">
        <f t="shared" si="130"/>
        <v>#NUM!</v>
      </c>
      <c r="BH2775" t="e">
        <f t="shared" si="131"/>
        <v>#NUM!</v>
      </c>
      <c r="BI2775" t="e">
        <f>VLOOKUP(H2775,Sheet2!$A$1:$B$270,2,FALSE)</f>
        <v>#N/A</v>
      </c>
    </row>
    <row r="2776" spans="15:61">
      <c r="O2776" s="57"/>
      <c r="P2776" s="57"/>
      <c r="AO2776" s="57"/>
      <c r="BA2776" s="57"/>
      <c r="BF2776" s="6" t="e">
        <f t="shared" si="129"/>
        <v>#NUM!</v>
      </c>
      <c r="BG2776" t="e">
        <f t="shared" si="130"/>
        <v>#NUM!</v>
      </c>
      <c r="BH2776" t="e">
        <f t="shared" si="131"/>
        <v>#NUM!</v>
      </c>
      <c r="BI2776" t="e">
        <f>VLOOKUP(H2776,Sheet2!$A$1:$B$270,2,FALSE)</f>
        <v>#N/A</v>
      </c>
    </row>
    <row r="2777" spans="15:61">
      <c r="O2777" s="57"/>
      <c r="P2777" s="57"/>
      <c r="AP2777" s="57"/>
      <c r="BA2777" s="57"/>
      <c r="BF2777" s="6" t="e">
        <f t="shared" si="129"/>
        <v>#NUM!</v>
      </c>
      <c r="BG2777" t="e">
        <f t="shared" si="130"/>
        <v>#NUM!</v>
      </c>
      <c r="BH2777" t="e">
        <f t="shared" si="131"/>
        <v>#NUM!</v>
      </c>
      <c r="BI2777" t="e">
        <f>VLOOKUP(H2777,Sheet2!$A$1:$B$270,2,FALSE)</f>
        <v>#N/A</v>
      </c>
    </row>
    <row r="2778" spans="15:61">
      <c r="O2778" s="57"/>
      <c r="P2778" s="57"/>
      <c r="AO2778" s="57"/>
      <c r="AP2778" s="57"/>
      <c r="BA2778" s="57"/>
      <c r="BF2778" s="6" t="e">
        <f t="shared" si="129"/>
        <v>#NUM!</v>
      </c>
      <c r="BG2778" t="e">
        <f t="shared" si="130"/>
        <v>#NUM!</v>
      </c>
      <c r="BH2778" t="e">
        <f t="shared" si="131"/>
        <v>#NUM!</v>
      </c>
      <c r="BI2778" t="e">
        <f>VLOOKUP(H2778,Sheet2!$A$1:$B$270,2,FALSE)</f>
        <v>#N/A</v>
      </c>
    </row>
    <row r="2779" spans="15:61">
      <c r="O2779" s="57"/>
      <c r="P2779" s="57"/>
      <c r="BA2779" s="57"/>
      <c r="BF2779" s="6" t="e">
        <f t="shared" si="129"/>
        <v>#NUM!</v>
      </c>
      <c r="BG2779" t="e">
        <f t="shared" si="130"/>
        <v>#NUM!</v>
      </c>
      <c r="BH2779" t="e">
        <f t="shared" si="131"/>
        <v>#NUM!</v>
      </c>
      <c r="BI2779" t="e">
        <f>VLOOKUP(H2779,Sheet2!$A$1:$B$270,2,FALSE)</f>
        <v>#N/A</v>
      </c>
    </row>
    <row r="2780" spans="15:61">
      <c r="O2780" s="57"/>
      <c r="P2780" s="57"/>
      <c r="BA2780" s="57"/>
      <c r="BF2780" s="6" t="e">
        <f t="shared" si="129"/>
        <v>#NUM!</v>
      </c>
      <c r="BG2780" t="e">
        <f t="shared" si="130"/>
        <v>#NUM!</v>
      </c>
      <c r="BH2780" t="e">
        <f t="shared" si="131"/>
        <v>#NUM!</v>
      </c>
      <c r="BI2780" t="e">
        <f>VLOOKUP(H2780,Sheet2!$A$1:$B$270,2,FALSE)</f>
        <v>#N/A</v>
      </c>
    </row>
    <row r="2781" spans="15:61">
      <c r="O2781" s="57"/>
      <c r="P2781" s="57"/>
      <c r="AP2781" s="57"/>
      <c r="BA2781" s="57"/>
      <c r="BF2781" s="6" t="e">
        <f t="shared" si="129"/>
        <v>#NUM!</v>
      </c>
      <c r="BG2781" t="e">
        <f t="shared" si="130"/>
        <v>#NUM!</v>
      </c>
      <c r="BH2781" t="e">
        <f t="shared" si="131"/>
        <v>#NUM!</v>
      </c>
      <c r="BI2781" t="e">
        <f>VLOOKUP(H2781,Sheet2!$A$1:$B$270,2,FALSE)</f>
        <v>#N/A</v>
      </c>
    </row>
    <row r="2782" spans="15:61">
      <c r="O2782" s="57"/>
      <c r="P2782" s="57"/>
      <c r="AP2782" s="57"/>
      <c r="BA2782" s="57"/>
      <c r="BF2782" s="6" t="e">
        <f t="shared" si="129"/>
        <v>#NUM!</v>
      </c>
      <c r="BG2782" t="e">
        <f t="shared" si="130"/>
        <v>#NUM!</v>
      </c>
      <c r="BH2782" t="e">
        <f t="shared" si="131"/>
        <v>#NUM!</v>
      </c>
      <c r="BI2782" t="e">
        <f>VLOOKUP(H2782,Sheet2!$A$1:$B$270,2,FALSE)</f>
        <v>#N/A</v>
      </c>
    </row>
    <row r="2783" spans="15:61">
      <c r="O2783" s="57"/>
      <c r="P2783" s="57"/>
      <c r="BA2783" s="57"/>
      <c r="BF2783" s="6" t="e">
        <f t="shared" si="129"/>
        <v>#NUM!</v>
      </c>
      <c r="BG2783" t="e">
        <f t="shared" si="130"/>
        <v>#NUM!</v>
      </c>
      <c r="BH2783" t="e">
        <f t="shared" si="131"/>
        <v>#NUM!</v>
      </c>
      <c r="BI2783" t="e">
        <f>VLOOKUP(H2783,Sheet2!$A$1:$B$270,2,FALSE)</f>
        <v>#N/A</v>
      </c>
    </row>
    <row r="2784" spans="15:61">
      <c r="O2784" s="57"/>
      <c r="P2784" s="57"/>
      <c r="AP2784" s="57"/>
      <c r="BA2784" s="57"/>
      <c r="BF2784" s="6" t="e">
        <f t="shared" si="129"/>
        <v>#NUM!</v>
      </c>
      <c r="BG2784" t="e">
        <f t="shared" si="130"/>
        <v>#NUM!</v>
      </c>
      <c r="BH2784" t="e">
        <f t="shared" si="131"/>
        <v>#NUM!</v>
      </c>
      <c r="BI2784" t="e">
        <f>VLOOKUP(H2784,Sheet2!$A$1:$B$270,2,FALSE)</f>
        <v>#N/A</v>
      </c>
    </row>
    <row r="2785" spans="15:61">
      <c r="O2785" s="57"/>
      <c r="P2785" s="57"/>
      <c r="AO2785" s="57"/>
      <c r="BA2785" s="57"/>
      <c r="BF2785" s="6" t="e">
        <f t="shared" si="129"/>
        <v>#NUM!</v>
      </c>
      <c r="BG2785" t="e">
        <f t="shared" si="130"/>
        <v>#NUM!</v>
      </c>
      <c r="BH2785" t="e">
        <f t="shared" si="131"/>
        <v>#NUM!</v>
      </c>
      <c r="BI2785" t="e">
        <f>VLOOKUP(H2785,Sheet2!$A$1:$B$270,2,FALSE)</f>
        <v>#N/A</v>
      </c>
    </row>
    <row r="2786" spans="15:61">
      <c r="O2786" s="57"/>
      <c r="P2786" s="57"/>
      <c r="AP2786" s="57"/>
      <c r="BA2786" s="57"/>
      <c r="BF2786" s="6" t="e">
        <f t="shared" si="129"/>
        <v>#NUM!</v>
      </c>
      <c r="BG2786" t="e">
        <f t="shared" si="130"/>
        <v>#NUM!</v>
      </c>
      <c r="BH2786" t="e">
        <f t="shared" si="131"/>
        <v>#NUM!</v>
      </c>
      <c r="BI2786" t="e">
        <f>VLOOKUP(H2786,Sheet2!$A$1:$B$270,2,FALSE)</f>
        <v>#N/A</v>
      </c>
    </row>
    <row r="2787" spans="15:61">
      <c r="O2787" s="57"/>
      <c r="P2787" s="57"/>
      <c r="AO2787" s="57"/>
      <c r="BA2787" s="57"/>
      <c r="BF2787" s="6" t="e">
        <f t="shared" si="129"/>
        <v>#NUM!</v>
      </c>
      <c r="BG2787" t="e">
        <f t="shared" si="130"/>
        <v>#NUM!</v>
      </c>
      <c r="BH2787" t="e">
        <f t="shared" si="131"/>
        <v>#NUM!</v>
      </c>
      <c r="BI2787" t="e">
        <f>VLOOKUP(H2787,Sheet2!$A$1:$B$270,2,FALSE)</f>
        <v>#N/A</v>
      </c>
    </row>
    <row r="2788" spans="15:61">
      <c r="O2788" s="57"/>
      <c r="P2788" s="57"/>
      <c r="AP2788" s="57"/>
      <c r="BA2788" s="57"/>
      <c r="BF2788" s="6" t="e">
        <f t="shared" si="129"/>
        <v>#NUM!</v>
      </c>
      <c r="BG2788" t="e">
        <f t="shared" si="130"/>
        <v>#NUM!</v>
      </c>
      <c r="BH2788" t="e">
        <f t="shared" si="131"/>
        <v>#NUM!</v>
      </c>
      <c r="BI2788" t="e">
        <f>VLOOKUP(H2788,Sheet2!$A$1:$B$270,2,FALSE)</f>
        <v>#N/A</v>
      </c>
    </row>
    <row r="2789" spans="15:61">
      <c r="O2789" s="57"/>
      <c r="P2789" s="57"/>
      <c r="AP2789" s="57"/>
      <c r="BA2789" s="57"/>
      <c r="BF2789" s="6" t="e">
        <f t="shared" si="129"/>
        <v>#NUM!</v>
      </c>
      <c r="BG2789" t="e">
        <f t="shared" si="130"/>
        <v>#NUM!</v>
      </c>
      <c r="BH2789" t="e">
        <f t="shared" si="131"/>
        <v>#NUM!</v>
      </c>
      <c r="BI2789" t="e">
        <f>VLOOKUP(H2789,Sheet2!$A$1:$B$270,2,FALSE)</f>
        <v>#N/A</v>
      </c>
    </row>
    <row r="2790" spans="15:61">
      <c r="O2790" s="57"/>
      <c r="P2790" s="57"/>
      <c r="AP2790" s="57"/>
      <c r="BA2790" s="57"/>
      <c r="BF2790" s="6" t="e">
        <f t="shared" si="129"/>
        <v>#NUM!</v>
      </c>
      <c r="BG2790" t="e">
        <f t="shared" si="130"/>
        <v>#NUM!</v>
      </c>
      <c r="BH2790" t="e">
        <f t="shared" si="131"/>
        <v>#NUM!</v>
      </c>
      <c r="BI2790" t="e">
        <f>VLOOKUP(H2790,Sheet2!$A$1:$B$270,2,FALSE)</f>
        <v>#N/A</v>
      </c>
    </row>
    <row r="2791" spans="15:61">
      <c r="O2791" s="57"/>
      <c r="P2791" s="57"/>
      <c r="AP2791" s="57"/>
      <c r="BA2791" s="57"/>
      <c r="BF2791" s="6" t="e">
        <f t="shared" si="129"/>
        <v>#NUM!</v>
      </c>
      <c r="BG2791" t="e">
        <f t="shared" si="130"/>
        <v>#NUM!</v>
      </c>
      <c r="BH2791" t="e">
        <f t="shared" si="131"/>
        <v>#NUM!</v>
      </c>
      <c r="BI2791" t="e">
        <f>VLOOKUP(H2791,Sheet2!$A$1:$B$270,2,FALSE)</f>
        <v>#N/A</v>
      </c>
    </row>
    <row r="2792" spans="15:61">
      <c r="O2792" s="57"/>
      <c r="P2792" s="57"/>
      <c r="AO2792" s="57"/>
      <c r="AP2792" s="57"/>
      <c r="BA2792" s="57"/>
      <c r="BF2792" s="6" t="e">
        <f t="shared" si="129"/>
        <v>#NUM!</v>
      </c>
      <c r="BG2792" t="e">
        <f t="shared" si="130"/>
        <v>#NUM!</v>
      </c>
      <c r="BH2792" t="e">
        <f t="shared" si="131"/>
        <v>#NUM!</v>
      </c>
      <c r="BI2792" t="e">
        <f>VLOOKUP(H2792,Sheet2!$A$1:$B$270,2,FALSE)</f>
        <v>#N/A</v>
      </c>
    </row>
    <row r="2793" spans="15:61">
      <c r="O2793" s="57"/>
      <c r="P2793" s="57"/>
      <c r="AP2793" s="57"/>
      <c r="BA2793" s="57"/>
      <c r="BF2793" s="6" t="e">
        <f t="shared" si="129"/>
        <v>#NUM!</v>
      </c>
      <c r="BG2793" t="e">
        <f t="shared" si="130"/>
        <v>#NUM!</v>
      </c>
      <c r="BH2793" t="e">
        <f t="shared" si="131"/>
        <v>#NUM!</v>
      </c>
      <c r="BI2793" t="e">
        <f>VLOOKUP(H2793,Sheet2!$A$1:$B$270,2,FALSE)</f>
        <v>#N/A</v>
      </c>
    </row>
    <row r="2794" spans="15:61">
      <c r="O2794" s="57"/>
      <c r="P2794" s="57"/>
      <c r="AP2794" s="57"/>
      <c r="BA2794" s="57"/>
      <c r="BF2794" s="6" t="e">
        <f t="shared" si="129"/>
        <v>#NUM!</v>
      </c>
      <c r="BG2794" t="e">
        <f t="shared" si="130"/>
        <v>#NUM!</v>
      </c>
      <c r="BH2794" t="e">
        <f t="shared" si="131"/>
        <v>#NUM!</v>
      </c>
      <c r="BI2794" t="e">
        <f>VLOOKUP(H2794,Sheet2!$A$1:$B$270,2,FALSE)</f>
        <v>#N/A</v>
      </c>
    </row>
    <row r="2795" spans="15:61">
      <c r="O2795" s="57"/>
      <c r="P2795" s="57"/>
      <c r="AP2795" s="57"/>
      <c r="BA2795" s="57"/>
      <c r="BF2795" s="6" t="e">
        <f t="shared" si="129"/>
        <v>#NUM!</v>
      </c>
      <c r="BG2795" t="e">
        <f t="shared" si="130"/>
        <v>#NUM!</v>
      </c>
      <c r="BH2795" t="e">
        <f t="shared" si="131"/>
        <v>#NUM!</v>
      </c>
      <c r="BI2795" t="e">
        <f>VLOOKUP(H2795,Sheet2!$A$1:$B$270,2,FALSE)</f>
        <v>#N/A</v>
      </c>
    </row>
    <row r="2796" spans="15:61">
      <c r="O2796" s="57"/>
      <c r="P2796" s="57"/>
      <c r="AO2796" s="57"/>
      <c r="AP2796" s="57"/>
      <c r="BA2796" s="57"/>
      <c r="BF2796" s="6" t="e">
        <f t="shared" si="129"/>
        <v>#NUM!</v>
      </c>
      <c r="BG2796" t="e">
        <f t="shared" si="130"/>
        <v>#NUM!</v>
      </c>
      <c r="BH2796" t="e">
        <f t="shared" si="131"/>
        <v>#NUM!</v>
      </c>
      <c r="BI2796" t="e">
        <f>VLOOKUP(H2796,Sheet2!$A$1:$B$270,2,FALSE)</f>
        <v>#N/A</v>
      </c>
    </row>
    <row r="2797" spans="15:61">
      <c r="O2797" s="57"/>
      <c r="P2797" s="57"/>
      <c r="AP2797" s="57"/>
      <c r="BA2797" s="57"/>
      <c r="BF2797" s="6" t="e">
        <f t="shared" si="129"/>
        <v>#NUM!</v>
      </c>
      <c r="BG2797" t="e">
        <f t="shared" si="130"/>
        <v>#NUM!</v>
      </c>
      <c r="BH2797" t="e">
        <f t="shared" si="131"/>
        <v>#NUM!</v>
      </c>
      <c r="BI2797" t="e">
        <f>VLOOKUP(H2797,Sheet2!$A$1:$B$270,2,FALSE)</f>
        <v>#N/A</v>
      </c>
    </row>
    <row r="2798" spans="15:61">
      <c r="O2798" s="57"/>
      <c r="P2798" s="57"/>
      <c r="AP2798" s="57"/>
      <c r="BA2798" s="57"/>
      <c r="BF2798" s="6" t="e">
        <f t="shared" si="129"/>
        <v>#NUM!</v>
      </c>
      <c r="BG2798" t="e">
        <f t="shared" si="130"/>
        <v>#NUM!</v>
      </c>
      <c r="BH2798" t="e">
        <f t="shared" si="131"/>
        <v>#NUM!</v>
      </c>
      <c r="BI2798" t="e">
        <f>VLOOKUP(H2798,Sheet2!$A$1:$B$270,2,FALSE)</f>
        <v>#N/A</v>
      </c>
    </row>
    <row r="2799" spans="15:61">
      <c r="O2799" s="57"/>
      <c r="P2799" s="57"/>
      <c r="AO2799" s="57"/>
      <c r="AP2799" s="57"/>
      <c r="BA2799" s="57"/>
      <c r="BF2799" s="6" t="e">
        <f t="shared" si="129"/>
        <v>#NUM!</v>
      </c>
      <c r="BG2799" t="e">
        <f t="shared" si="130"/>
        <v>#NUM!</v>
      </c>
      <c r="BH2799" t="e">
        <f t="shared" si="131"/>
        <v>#NUM!</v>
      </c>
      <c r="BI2799" t="e">
        <f>VLOOKUP(H2799,Sheet2!$A$1:$B$270,2,FALSE)</f>
        <v>#N/A</v>
      </c>
    </row>
    <row r="2800" spans="15:61">
      <c r="O2800" s="57"/>
      <c r="P2800" s="57"/>
      <c r="BA2800" s="57"/>
      <c r="BF2800" s="6" t="e">
        <f t="shared" si="129"/>
        <v>#NUM!</v>
      </c>
      <c r="BG2800" t="e">
        <f t="shared" si="130"/>
        <v>#NUM!</v>
      </c>
      <c r="BH2800" t="e">
        <f t="shared" si="131"/>
        <v>#NUM!</v>
      </c>
      <c r="BI2800" t="e">
        <f>VLOOKUP(H2800,Sheet2!$A$1:$B$270,2,FALSE)</f>
        <v>#N/A</v>
      </c>
    </row>
    <row r="2801" spans="15:61">
      <c r="O2801" s="57"/>
      <c r="P2801" s="57"/>
      <c r="BA2801" s="57"/>
      <c r="BF2801" s="6" t="e">
        <f t="shared" si="129"/>
        <v>#NUM!</v>
      </c>
      <c r="BG2801" t="e">
        <f t="shared" si="130"/>
        <v>#NUM!</v>
      </c>
      <c r="BH2801" t="e">
        <f t="shared" si="131"/>
        <v>#NUM!</v>
      </c>
      <c r="BI2801" t="e">
        <f>VLOOKUP(H2801,Sheet2!$A$1:$B$270,2,FALSE)</f>
        <v>#N/A</v>
      </c>
    </row>
    <row r="2802" spans="15:61">
      <c r="O2802" s="57"/>
      <c r="P2802" s="57"/>
      <c r="BA2802" s="57"/>
      <c r="BF2802" s="6" t="e">
        <f t="shared" si="129"/>
        <v>#NUM!</v>
      </c>
      <c r="BG2802" t="e">
        <f t="shared" si="130"/>
        <v>#NUM!</v>
      </c>
      <c r="BH2802" t="e">
        <f t="shared" si="131"/>
        <v>#NUM!</v>
      </c>
      <c r="BI2802" t="e">
        <f>VLOOKUP(H2802,Sheet2!$A$1:$B$270,2,FALSE)</f>
        <v>#N/A</v>
      </c>
    </row>
    <row r="2803" spans="15:61">
      <c r="O2803" s="57"/>
      <c r="P2803" s="57"/>
      <c r="AP2803" s="57"/>
      <c r="BA2803" s="57"/>
      <c r="BF2803" s="6" t="e">
        <f t="shared" si="129"/>
        <v>#NUM!</v>
      </c>
      <c r="BG2803" t="e">
        <f t="shared" si="130"/>
        <v>#NUM!</v>
      </c>
      <c r="BH2803" t="e">
        <f t="shared" si="131"/>
        <v>#NUM!</v>
      </c>
      <c r="BI2803" t="e">
        <f>VLOOKUP(H2803,Sheet2!$A$1:$B$270,2,FALSE)</f>
        <v>#N/A</v>
      </c>
    </row>
    <row r="2804" spans="15:61">
      <c r="O2804" s="57"/>
      <c r="P2804" s="57"/>
      <c r="AO2804" s="57"/>
      <c r="AP2804" s="57"/>
      <c r="BA2804" s="57"/>
      <c r="BF2804" s="6" t="e">
        <f t="shared" si="129"/>
        <v>#NUM!</v>
      </c>
      <c r="BG2804" t="e">
        <f t="shared" si="130"/>
        <v>#NUM!</v>
      </c>
      <c r="BH2804" t="e">
        <f t="shared" si="131"/>
        <v>#NUM!</v>
      </c>
      <c r="BI2804" t="e">
        <f>VLOOKUP(H2804,Sheet2!$A$1:$B$270,2,FALSE)</f>
        <v>#N/A</v>
      </c>
    </row>
    <row r="2805" spans="15:61">
      <c r="O2805" s="57"/>
      <c r="P2805" s="57"/>
      <c r="BA2805" s="57"/>
      <c r="BF2805" s="6" t="e">
        <f t="shared" si="129"/>
        <v>#NUM!</v>
      </c>
      <c r="BG2805" t="e">
        <f t="shared" si="130"/>
        <v>#NUM!</v>
      </c>
      <c r="BH2805" t="e">
        <f t="shared" si="131"/>
        <v>#NUM!</v>
      </c>
      <c r="BI2805" t="e">
        <f>VLOOKUP(H2805,Sheet2!$A$1:$B$270,2,FALSE)</f>
        <v>#N/A</v>
      </c>
    </row>
    <row r="2806" spans="15:61">
      <c r="O2806" s="57"/>
      <c r="P2806" s="57"/>
      <c r="AP2806" s="57"/>
      <c r="BA2806" s="57"/>
      <c r="BF2806" s="6" t="e">
        <f t="shared" si="129"/>
        <v>#NUM!</v>
      </c>
      <c r="BG2806" t="e">
        <f t="shared" si="130"/>
        <v>#NUM!</v>
      </c>
      <c r="BH2806" t="e">
        <f t="shared" si="131"/>
        <v>#NUM!</v>
      </c>
      <c r="BI2806" t="e">
        <f>VLOOKUP(H2806,Sheet2!$A$1:$B$270,2,FALSE)</f>
        <v>#N/A</v>
      </c>
    </row>
    <row r="2807" spans="15:61">
      <c r="O2807" s="57"/>
      <c r="P2807" s="57"/>
      <c r="AP2807" s="57"/>
      <c r="BA2807" s="57"/>
      <c r="BF2807" s="6" t="e">
        <f t="shared" si="129"/>
        <v>#NUM!</v>
      </c>
      <c r="BG2807" t="e">
        <f t="shared" si="130"/>
        <v>#NUM!</v>
      </c>
      <c r="BH2807" t="e">
        <f t="shared" si="131"/>
        <v>#NUM!</v>
      </c>
      <c r="BI2807" t="e">
        <f>VLOOKUP(H2807,Sheet2!$A$1:$B$270,2,FALSE)</f>
        <v>#N/A</v>
      </c>
    </row>
    <row r="2808" spans="15:61">
      <c r="O2808" s="57"/>
      <c r="P2808" s="57"/>
      <c r="BA2808" s="57"/>
      <c r="BF2808" s="6" t="e">
        <f t="shared" si="129"/>
        <v>#NUM!</v>
      </c>
      <c r="BG2808" t="e">
        <f t="shared" si="130"/>
        <v>#NUM!</v>
      </c>
      <c r="BH2808" t="e">
        <f t="shared" si="131"/>
        <v>#NUM!</v>
      </c>
      <c r="BI2808" t="e">
        <f>VLOOKUP(H2808,Sheet2!$A$1:$B$270,2,FALSE)</f>
        <v>#N/A</v>
      </c>
    </row>
    <row r="2809" spans="15:61">
      <c r="O2809" s="57"/>
      <c r="P2809" s="57"/>
      <c r="BA2809" s="57"/>
      <c r="BF2809" s="6" t="e">
        <f t="shared" si="129"/>
        <v>#NUM!</v>
      </c>
      <c r="BG2809" t="e">
        <f t="shared" si="130"/>
        <v>#NUM!</v>
      </c>
      <c r="BH2809" t="e">
        <f t="shared" si="131"/>
        <v>#NUM!</v>
      </c>
      <c r="BI2809" t="e">
        <f>VLOOKUP(H2809,Sheet2!$A$1:$B$270,2,FALSE)</f>
        <v>#N/A</v>
      </c>
    </row>
    <row r="2810" spans="15:61">
      <c r="O2810" s="57"/>
      <c r="P2810" s="57"/>
      <c r="AO2810" s="57"/>
      <c r="AP2810" s="57"/>
      <c r="BA2810" s="57"/>
      <c r="BF2810" s="6" t="e">
        <f t="shared" si="129"/>
        <v>#NUM!</v>
      </c>
      <c r="BG2810" t="e">
        <f t="shared" si="130"/>
        <v>#NUM!</v>
      </c>
      <c r="BH2810" t="e">
        <f t="shared" si="131"/>
        <v>#NUM!</v>
      </c>
      <c r="BI2810" t="e">
        <f>VLOOKUP(H2810,Sheet2!$A$1:$B$270,2,FALSE)</f>
        <v>#N/A</v>
      </c>
    </row>
    <row r="2811" spans="15:61">
      <c r="O2811" s="57"/>
      <c r="P2811" s="57"/>
      <c r="BF2811" s="6" t="e">
        <f t="shared" si="129"/>
        <v>#NUM!</v>
      </c>
      <c r="BG2811" t="e">
        <f t="shared" si="130"/>
        <v>#NUM!</v>
      </c>
      <c r="BH2811" t="e">
        <f t="shared" si="131"/>
        <v>#NUM!</v>
      </c>
      <c r="BI2811" t="e">
        <f>VLOOKUP(H2811,Sheet2!$A$1:$B$270,2,FALSE)</f>
        <v>#N/A</v>
      </c>
    </row>
    <row r="2812" spans="15:61">
      <c r="O2812" s="57"/>
      <c r="P2812" s="57"/>
      <c r="AP2812" s="57"/>
      <c r="BA2812" s="57"/>
      <c r="BF2812" s="6" t="e">
        <f t="shared" si="129"/>
        <v>#NUM!</v>
      </c>
      <c r="BG2812" t="e">
        <f t="shared" si="130"/>
        <v>#NUM!</v>
      </c>
      <c r="BH2812" t="e">
        <f t="shared" si="131"/>
        <v>#NUM!</v>
      </c>
      <c r="BI2812" t="e">
        <f>VLOOKUP(H2812,Sheet2!$A$1:$B$270,2,FALSE)</f>
        <v>#N/A</v>
      </c>
    </row>
    <row r="2813" spans="15:61">
      <c r="O2813" s="57"/>
      <c r="P2813" s="57"/>
      <c r="BA2813" s="57"/>
      <c r="BF2813" s="6" t="e">
        <f t="shared" si="129"/>
        <v>#NUM!</v>
      </c>
      <c r="BG2813" t="e">
        <f t="shared" si="130"/>
        <v>#NUM!</v>
      </c>
      <c r="BH2813" t="e">
        <f t="shared" si="131"/>
        <v>#NUM!</v>
      </c>
      <c r="BI2813" t="e">
        <f>VLOOKUP(H2813,Sheet2!$A$1:$B$270,2,FALSE)</f>
        <v>#N/A</v>
      </c>
    </row>
    <row r="2814" spans="15:61">
      <c r="O2814" s="57"/>
      <c r="P2814" s="57"/>
      <c r="AO2814" s="57"/>
      <c r="AP2814" s="57"/>
      <c r="BA2814" s="57"/>
      <c r="BF2814" s="6" t="e">
        <f t="shared" si="129"/>
        <v>#NUM!</v>
      </c>
      <c r="BG2814" t="e">
        <f t="shared" si="130"/>
        <v>#NUM!</v>
      </c>
      <c r="BH2814" t="e">
        <f t="shared" si="131"/>
        <v>#NUM!</v>
      </c>
      <c r="BI2814" t="e">
        <f>VLOOKUP(H2814,Sheet2!$A$1:$B$270,2,FALSE)</f>
        <v>#N/A</v>
      </c>
    </row>
    <row r="2815" spans="15:61">
      <c r="O2815" s="57"/>
      <c r="P2815" s="57"/>
      <c r="AP2815" s="57"/>
      <c r="BA2815" s="57"/>
      <c r="BF2815" s="6" t="e">
        <f t="shared" si="129"/>
        <v>#NUM!</v>
      </c>
      <c r="BG2815" t="e">
        <f t="shared" si="130"/>
        <v>#NUM!</v>
      </c>
      <c r="BH2815" t="e">
        <f t="shared" si="131"/>
        <v>#NUM!</v>
      </c>
      <c r="BI2815" t="e">
        <f>VLOOKUP(H2815,Sheet2!$A$1:$B$270,2,FALSE)</f>
        <v>#N/A</v>
      </c>
    </row>
    <row r="2816" spans="15:61">
      <c r="O2816" s="57"/>
      <c r="P2816" s="57"/>
      <c r="BA2816" s="57"/>
      <c r="BF2816" s="6" t="e">
        <f t="shared" si="129"/>
        <v>#NUM!</v>
      </c>
      <c r="BG2816" t="e">
        <f t="shared" si="130"/>
        <v>#NUM!</v>
      </c>
      <c r="BH2816" t="e">
        <f t="shared" si="131"/>
        <v>#NUM!</v>
      </c>
      <c r="BI2816" t="e">
        <f>VLOOKUP(H2816,Sheet2!$A$1:$B$270,2,FALSE)</f>
        <v>#N/A</v>
      </c>
    </row>
    <row r="2817" spans="15:61">
      <c r="O2817" s="57"/>
      <c r="P2817" s="57"/>
      <c r="AP2817" s="57"/>
      <c r="BA2817" s="57"/>
      <c r="BF2817" s="6" t="e">
        <f t="shared" si="129"/>
        <v>#NUM!</v>
      </c>
      <c r="BG2817" t="e">
        <f t="shared" si="130"/>
        <v>#NUM!</v>
      </c>
      <c r="BH2817" t="e">
        <f t="shared" si="131"/>
        <v>#NUM!</v>
      </c>
      <c r="BI2817" t="e">
        <f>VLOOKUP(H2817,Sheet2!$A$1:$B$270,2,FALSE)</f>
        <v>#N/A</v>
      </c>
    </row>
    <row r="2818" spans="15:61">
      <c r="O2818" s="57"/>
      <c r="P2818" s="57"/>
      <c r="AO2818" s="57"/>
      <c r="BA2818" s="57"/>
      <c r="BF2818" s="6" t="e">
        <f t="shared" si="129"/>
        <v>#NUM!</v>
      </c>
      <c r="BG2818" t="e">
        <f t="shared" si="130"/>
        <v>#NUM!</v>
      </c>
      <c r="BH2818" t="e">
        <f t="shared" si="131"/>
        <v>#NUM!</v>
      </c>
      <c r="BI2818" t="e">
        <f>VLOOKUP(H2818,Sheet2!$A$1:$B$270,2,FALSE)</f>
        <v>#N/A</v>
      </c>
    </row>
    <row r="2819" spans="15:61">
      <c r="O2819" s="57"/>
      <c r="P2819" s="57"/>
      <c r="AO2819" s="57"/>
      <c r="AP2819" s="57"/>
      <c r="BA2819" s="57"/>
      <c r="BF2819" s="6" t="e">
        <f t="shared" ref="BF2819:BF2882" si="132">DATE(BC2819,BD2819,BE2819)</f>
        <v>#NUM!</v>
      </c>
      <c r="BG2819" t="e">
        <f t="shared" ref="BG2819:BG2882" si="133">BF2819-BA2819</f>
        <v>#NUM!</v>
      </c>
      <c r="BH2819" t="e">
        <f t="shared" ref="BH2819:BH2882" si="134">IF(BG2819=1,"COMPLY",IF(BG2819&lt;1,"COMPLY","NOT COMPLY"))</f>
        <v>#NUM!</v>
      </c>
      <c r="BI2819" t="e">
        <f>VLOOKUP(H2819,Sheet2!$A$1:$B$270,2,FALSE)</f>
        <v>#N/A</v>
      </c>
    </row>
    <row r="2820" spans="15:61">
      <c r="O2820" s="57"/>
      <c r="P2820" s="57"/>
      <c r="AO2820" s="57"/>
      <c r="AP2820" s="57"/>
      <c r="BA2820" s="57"/>
      <c r="BF2820" s="6" t="e">
        <f t="shared" si="132"/>
        <v>#NUM!</v>
      </c>
      <c r="BG2820" t="e">
        <f t="shared" si="133"/>
        <v>#NUM!</v>
      </c>
      <c r="BH2820" t="e">
        <f t="shared" si="134"/>
        <v>#NUM!</v>
      </c>
      <c r="BI2820" t="e">
        <f>VLOOKUP(H2820,Sheet2!$A$1:$B$270,2,FALSE)</f>
        <v>#N/A</v>
      </c>
    </row>
    <row r="2821" spans="15:61">
      <c r="O2821" s="57"/>
      <c r="P2821" s="57"/>
      <c r="AP2821" s="57"/>
      <c r="BA2821" s="57"/>
      <c r="BF2821" s="6" t="e">
        <f t="shared" si="132"/>
        <v>#NUM!</v>
      </c>
      <c r="BG2821" t="e">
        <f t="shared" si="133"/>
        <v>#NUM!</v>
      </c>
      <c r="BH2821" t="e">
        <f t="shared" si="134"/>
        <v>#NUM!</v>
      </c>
      <c r="BI2821" t="e">
        <f>VLOOKUP(H2821,Sheet2!$A$1:$B$270,2,FALSE)</f>
        <v>#N/A</v>
      </c>
    </row>
    <row r="2822" spans="15:61">
      <c r="O2822" s="57"/>
      <c r="P2822" s="57"/>
      <c r="AP2822" s="57"/>
      <c r="BA2822" s="57"/>
      <c r="BF2822" s="6" t="e">
        <f t="shared" si="132"/>
        <v>#NUM!</v>
      </c>
      <c r="BG2822" t="e">
        <f t="shared" si="133"/>
        <v>#NUM!</v>
      </c>
      <c r="BH2822" t="e">
        <f t="shared" si="134"/>
        <v>#NUM!</v>
      </c>
      <c r="BI2822" t="e">
        <f>VLOOKUP(H2822,Sheet2!$A$1:$B$270,2,FALSE)</f>
        <v>#N/A</v>
      </c>
    </row>
    <row r="2823" spans="15:61">
      <c r="O2823" s="57"/>
      <c r="P2823" s="57"/>
      <c r="AP2823" s="57"/>
      <c r="BA2823" s="57"/>
      <c r="BF2823" s="6" t="e">
        <f t="shared" si="132"/>
        <v>#NUM!</v>
      </c>
      <c r="BG2823" t="e">
        <f t="shared" si="133"/>
        <v>#NUM!</v>
      </c>
      <c r="BH2823" t="e">
        <f t="shared" si="134"/>
        <v>#NUM!</v>
      </c>
      <c r="BI2823" t="e">
        <f>VLOOKUP(H2823,Sheet2!$A$1:$B$270,2,FALSE)</f>
        <v>#N/A</v>
      </c>
    </row>
    <row r="2824" spans="15:61">
      <c r="O2824" s="57"/>
      <c r="P2824" s="57"/>
      <c r="AP2824" s="57"/>
      <c r="BA2824" s="57"/>
      <c r="BF2824" s="6" t="e">
        <f t="shared" si="132"/>
        <v>#NUM!</v>
      </c>
      <c r="BG2824" t="e">
        <f t="shared" si="133"/>
        <v>#NUM!</v>
      </c>
      <c r="BH2824" t="e">
        <f t="shared" si="134"/>
        <v>#NUM!</v>
      </c>
      <c r="BI2824" t="e">
        <f>VLOOKUP(H2824,Sheet2!$A$1:$B$270,2,FALSE)</f>
        <v>#N/A</v>
      </c>
    </row>
    <row r="2825" spans="15:61">
      <c r="O2825" s="57"/>
      <c r="P2825" s="57"/>
      <c r="AO2825" s="57"/>
      <c r="AP2825" s="57"/>
      <c r="BA2825" s="57"/>
      <c r="BF2825" s="6" t="e">
        <f t="shared" si="132"/>
        <v>#NUM!</v>
      </c>
      <c r="BG2825" t="e">
        <f t="shared" si="133"/>
        <v>#NUM!</v>
      </c>
      <c r="BH2825" t="e">
        <f t="shared" si="134"/>
        <v>#NUM!</v>
      </c>
      <c r="BI2825" t="e">
        <f>VLOOKUP(H2825,Sheet2!$A$1:$B$270,2,FALSE)</f>
        <v>#N/A</v>
      </c>
    </row>
    <row r="2826" spans="15:61">
      <c r="O2826" s="57"/>
      <c r="P2826" s="57"/>
      <c r="AO2826" s="57"/>
      <c r="AP2826" s="57"/>
      <c r="BA2826" s="57"/>
      <c r="BF2826" s="6" t="e">
        <f t="shared" si="132"/>
        <v>#NUM!</v>
      </c>
      <c r="BG2826" t="e">
        <f t="shared" si="133"/>
        <v>#NUM!</v>
      </c>
      <c r="BH2826" t="e">
        <f t="shared" si="134"/>
        <v>#NUM!</v>
      </c>
      <c r="BI2826" t="e">
        <f>VLOOKUP(H2826,Sheet2!$A$1:$B$270,2,FALSE)</f>
        <v>#N/A</v>
      </c>
    </row>
    <row r="2827" spans="15:61">
      <c r="O2827" s="57"/>
      <c r="P2827" s="57"/>
      <c r="AP2827" s="57"/>
      <c r="BA2827" s="57"/>
      <c r="BF2827" s="6" t="e">
        <f t="shared" si="132"/>
        <v>#NUM!</v>
      </c>
      <c r="BG2827" t="e">
        <f t="shared" si="133"/>
        <v>#NUM!</v>
      </c>
      <c r="BH2827" t="e">
        <f t="shared" si="134"/>
        <v>#NUM!</v>
      </c>
      <c r="BI2827" t="e">
        <f>VLOOKUP(H2827,Sheet2!$A$1:$B$270,2,FALSE)</f>
        <v>#N/A</v>
      </c>
    </row>
    <row r="2828" spans="15:61">
      <c r="O2828" s="57"/>
      <c r="P2828" s="57"/>
      <c r="AO2828" s="57"/>
      <c r="BF2828" s="6" t="e">
        <f t="shared" si="132"/>
        <v>#NUM!</v>
      </c>
      <c r="BG2828" t="e">
        <f t="shared" si="133"/>
        <v>#NUM!</v>
      </c>
      <c r="BH2828" t="e">
        <f t="shared" si="134"/>
        <v>#NUM!</v>
      </c>
      <c r="BI2828" t="e">
        <f>VLOOKUP(H2828,Sheet2!$A$1:$B$270,2,FALSE)</f>
        <v>#N/A</v>
      </c>
    </row>
    <row r="2829" spans="15:61">
      <c r="O2829" s="57"/>
      <c r="P2829" s="57"/>
      <c r="BA2829" s="57"/>
      <c r="BF2829" s="6" t="e">
        <f t="shared" si="132"/>
        <v>#NUM!</v>
      </c>
      <c r="BG2829" t="e">
        <f t="shared" si="133"/>
        <v>#NUM!</v>
      </c>
      <c r="BH2829" t="e">
        <f t="shared" si="134"/>
        <v>#NUM!</v>
      </c>
      <c r="BI2829" t="e">
        <f>VLOOKUP(H2829,Sheet2!$A$1:$B$270,2,FALSE)</f>
        <v>#N/A</v>
      </c>
    </row>
    <row r="2830" spans="15:61">
      <c r="O2830" s="57"/>
      <c r="P2830" s="57"/>
      <c r="AP2830" s="57"/>
      <c r="BA2830" s="57"/>
      <c r="BF2830" s="6" t="e">
        <f t="shared" si="132"/>
        <v>#NUM!</v>
      </c>
      <c r="BG2830" t="e">
        <f t="shared" si="133"/>
        <v>#NUM!</v>
      </c>
      <c r="BH2830" t="e">
        <f t="shared" si="134"/>
        <v>#NUM!</v>
      </c>
      <c r="BI2830" t="e">
        <f>VLOOKUP(H2830,Sheet2!$A$1:$B$270,2,FALSE)</f>
        <v>#N/A</v>
      </c>
    </row>
    <row r="2831" spans="15:61">
      <c r="O2831" s="57"/>
      <c r="P2831" s="57"/>
      <c r="AP2831" s="57"/>
      <c r="BA2831" s="57"/>
      <c r="BF2831" s="6" t="e">
        <f t="shared" si="132"/>
        <v>#NUM!</v>
      </c>
      <c r="BG2831" t="e">
        <f t="shared" si="133"/>
        <v>#NUM!</v>
      </c>
      <c r="BH2831" t="e">
        <f t="shared" si="134"/>
        <v>#NUM!</v>
      </c>
      <c r="BI2831" t="e">
        <f>VLOOKUP(H2831,Sheet2!$A$1:$B$270,2,FALSE)</f>
        <v>#N/A</v>
      </c>
    </row>
    <row r="2832" spans="15:61">
      <c r="O2832" s="57"/>
      <c r="P2832" s="57"/>
      <c r="AP2832" s="57"/>
      <c r="BA2832" s="57"/>
      <c r="BF2832" s="6" t="e">
        <f t="shared" si="132"/>
        <v>#NUM!</v>
      </c>
      <c r="BG2832" t="e">
        <f t="shared" si="133"/>
        <v>#NUM!</v>
      </c>
      <c r="BH2832" t="e">
        <f t="shared" si="134"/>
        <v>#NUM!</v>
      </c>
      <c r="BI2832" t="e">
        <f>VLOOKUP(H2832,Sheet2!$A$1:$B$270,2,FALSE)</f>
        <v>#N/A</v>
      </c>
    </row>
    <row r="2833" spans="15:61">
      <c r="O2833" s="57"/>
      <c r="P2833" s="57"/>
      <c r="AO2833" s="57"/>
      <c r="AP2833" s="57"/>
      <c r="BA2833" s="57"/>
      <c r="BF2833" s="6" t="e">
        <f t="shared" si="132"/>
        <v>#NUM!</v>
      </c>
      <c r="BG2833" t="e">
        <f t="shared" si="133"/>
        <v>#NUM!</v>
      </c>
      <c r="BH2833" t="e">
        <f t="shared" si="134"/>
        <v>#NUM!</v>
      </c>
      <c r="BI2833" t="e">
        <f>VLOOKUP(H2833,Sheet2!$A$1:$B$270,2,FALSE)</f>
        <v>#N/A</v>
      </c>
    </row>
    <row r="2834" spans="15:61">
      <c r="O2834" s="57"/>
      <c r="P2834" s="57"/>
      <c r="AO2834" s="57"/>
      <c r="AP2834" s="57"/>
      <c r="BA2834" s="57"/>
      <c r="BF2834" s="6" t="e">
        <f t="shared" si="132"/>
        <v>#NUM!</v>
      </c>
      <c r="BG2834" t="e">
        <f t="shared" si="133"/>
        <v>#NUM!</v>
      </c>
      <c r="BH2834" t="e">
        <f t="shared" si="134"/>
        <v>#NUM!</v>
      </c>
      <c r="BI2834" t="e">
        <f>VLOOKUP(H2834,Sheet2!$A$1:$B$270,2,FALSE)</f>
        <v>#N/A</v>
      </c>
    </row>
    <row r="2835" spans="15:61">
      <c r="O2835" s="57"/>
      <c r="P2835" s="57"/>
      <c r="AP2835" s="57"/>
      <c r="BA2835" s="57"/>
      <c r="BF2835" s="6" t="e">
        <f t="shared" si="132"/>
        <v>#NUM!</v>
      </c>
      <c r="BG2835" t="e">
        <f t="shared" si="133"/>
        <v>#NUM!</v>
      </c>
      <c r="BH2835" t="e">
        <f t="shared" si="134"/>
        <v>#NUM!</v>
      </c>
      <c r="BI2835" t="e">
        <f>VLOOKUP(H2835,Sheet2!$A$1:$B$270,2,FALSE)</f>
        <v>#N/A</v>
      </c>
    </row>
    <row r="2836" spans="15:61">
      <c r="O2836" s="57"/>
      <c r="P2836" s="57"/>
      <c r="AP2836" s="57"/>
      <c r="BA2836" s="57"/>
      <c r="BF2836" s="6" t="e">
        <f t="shared" si="132"/>
        <v>#NUM!</v>
      </c>
      <c r="BG2836" t="e">
        <f t="shared" si="133"/>
        <v>#NUM!</v>
      </c>
      <c r="BH2836" t="e">
        <f t="shared" si="134"/>
        <v>#NUM!</v>
      </c>
      <c r="BI2836" t="e">
        <f>VLOOKUP(H2836,Sheet2!$A$1:$B$270,2,FALSE)</f>
        <v>#N/A</v>
      </c>
    </row>
    <row r="2837" spans="15:61">
      <c r="O2837" s="57"/>
      <c r="P2837" s="57"/>
      <c r="AP2837" s="57"/>
      <c r="BA2837" s="57"/>
      <c r="BF2837" s="6" t="e">
        <f t="shared" si="132"/>
        <v>#NUM!</v>
      </c>
      <c r="BG2837" t="e">
        <f t="shared" si="133"/>
        <v>#NUM!</v>
      </c>
      <c r="BH2837" t="e">
        <f t="shared" si="134"/>
        <v>#NUM!</v>
      </c>
      <c r="BI2837" t="e">
        <f>VLOOKUP(H2837,Sheet2!$A$1:$B$270,2,FALSE)</f>
        <v>#N/A</v>
      </c>
    </row>
    <row r="2838" spans="15:61">
      <c r="O2838" s="57"/>
      <c r="P2838" s="57"/>
      <c r="AP2838" s="57"/>
      <c r="BA2838" s="57"/>
      <c r="BF2838" s="6" t="e">
        <f t="shared" si="132"/>
        <v>#NUM!</v>
      </c>
      <c r="BG2838" t="e">
        <f t="shared" si="133"/>
        <v>#NUM!</v>
      </c>
      <c r="BH2838" t="e">
        <f t="shared" si="134"/>
        <v>#NUM!</v>
      </c>
      <c r="BI2838" t="e">
        <f>VLOOKUP(H2838,Sheet2!$A$1:$B$270,2,FALSE)</f>
        <v>#N/A</v>
      </c>
    </row>
    <row r="2839" spans="15:61">
      <c r="O2839" s="57"/>
      <c r="P2839" s="57"/>
      <c r="AP2839" s="57"/>
      <c r="BA2839" s="57"/>
      <c r="BF2839" s="6" t="e">
        <f t="shared" si="132"/>
        <v>#NUM!</v>
      </c>
      <c r="BG2839" t="e">
        <f t="shared" si="133"/>
        <v>#NUM!</v>
      </c>
      <c r="BH2839" t="e">
        <f t="shared" si="134"/>
        <v>#NUM!</v>
      </c>
      <c r="BI2839" t="e">
        <f>VLOOKUP(H2839,Sheet2!$A$1:$B$270,2,FALSE)</f>
        <v>#N/A</v>
      </c>
    </row>
    <row r="2840" spans="15:61">
      <c r="O2840" s="57"/>
      <c r="P2840" s="57"/>
      <c r="AO2840" s="57"/>
      <c r="AP2840" s="57"/>
      <c r="BA2840" s="57"/>
      <c r="BF2840" s="6" t="e">
        <f t="shared" si="132"/>
        <v>#NUM!</v>
      </c>
      <c r="BG2840" t="e">
        <f t="shared" si="133"/>
        <v>#NUM!</v>
      </c>
      <c r="BH2840" t="e">
        <f t="shared" si="134"/>
        <v>#NUM!</v>
      </c>
      <c r="BI2840" t="e">
        <f>VLOOKUP(H2840,Sheet2!$A$1:$B$270,2,FALSE)</f>
        <v>#N/A</v>
      </c>
    </row>
    <row r="2841" spans="15:61">
      <c r="O2841" s="57"/>
      <c r="P2841" s="57"/>
      <c r="AP2841" s="57"/>
      <c r="BA2841" s="57"/>
      <c r="BF2841" s="6" t="e">
        <f t="shared" si="132"/>
        <v>#NUM!</v>
      </c>
      <c r="BG2841" t="e">
        <f t="shared" si="133"/>
        <v>#NUM!</v>
      </c>
      <c r="BH2841" t="e">
        <f t="shared" si="134"/>
        <v>#NUM!</v>
      </c>
      <c r="BI2841" t="e">
        <f>VLOOKUP(H2841,Sheet2!$A$1:$B$270,2,FALSE)</f>
        <v>#N/A</v>
      </c>
    </row>
    <row r="2842" spans="15:61">
      <c r="O2842" s="57"/>
      <c r="P2842" s="57"/>
      <c r="AP2842" s="57"/>
      <c r="BA2842" s="57"/>
      <c r="BF2842" s="6" t="e">
        <f t="shared" si="132"/>
        <v>#NUM!</v>
      </c>
      <c r="BG2842" t="e">
        <f t="shared" si="133"/>
        <v>#NUM!</v>
      </c>
      <c r="BH2842" t="e">
        <f t="shared" si="134"/>
        <v>#NUM!</v>
      </c>
      <c r="BI2842" t="e">
        <f>VLOOKUP(H2842,Sheet2!$A$1:$B$270,2,FALSE)</f>
        <v>#N/A</v>
      </c>
    </row>
    <row r="2843" spans="15:61">
      <c r="O2843" s="57"/>
      <c r="P2843" s="57"/>
      <c r="AO2843" s="57"/>
      <c r="AP2843" s="57"/>
      <c r="BA2843" s="57"/>
      <c r="BF2843" s="6" t="e">
        <f t="shared" si="132"/>
        <v>#NUM!</v>
      </c>
      <c r="BG2843" t="e">
        <f t="shared" si="133"/>
        <v>#NUM!</v>
      </c>
      <c r="BH2843" t="e">
        <f t="shared" si="134"/>
        <v>#NUM!</v>
      </c>
      <c r="BI2843" t="e">
        <f>VLOOKUP(H2843,Sheet2!$A$1:$B$270,2,FALSE)</f>
        <v>#N/A</v>
      </c>
    </row>
    <row r="2844" spans="15:61">
      <c r="O2844" s="57"/>
      <c r="P2844" s="57"/>
      <c r="AP2844" s="57"/>
      <c r="BA2844" s="57"/>
      <c r="BF2844" s="6" t="e">
        <f t="shared" si="132"/>
        <v>#NUM!</v>
      </c>
      <c r="BG2844" t="e">
        <f t="shared" si="133"/>
        <v>#NUM!</v>
      </c>
      <c r="BH2844" t="e">
        <f t="shared" si="134"/>
        <v>#NUM!</v>
      </c>
      <c r="BI2844" t="e">
        <f>VLOOKUP(H2844,Sheet2!$A$1:$B$270,2,FALSE)</f>
        <v>#N/A</v>
      </c>
    </row>
    <row r="2845" spans="15:61">
      <c r="O2845" s="57"/>
      <c r="P2845" s="57"/>
      <c r="BA2845" s="57"/>
      <c r="BF2845" s="6" t="e">
        <f t="shared" si="132"/>
        <v>#NUM!</v>
      </c>
      <c r="BG2845" t="e">
        <f t="shared" si="133"/>
        <v>#NUM!</v>
      </c>
      <c r="BH2845" t="e">
        <f t="shared" si="134"/>
        <v>#NUM!</v>
      </c>
      <c r="BI2845" t="e">
        <f>VLOOKUP(H2845,Sheet2!$A$1:$B$270,2,FALSE)</f>
        <v>#N/A</v>
      </c>
    </row>
    <row r="2846" spans="15:61">
      <c r="O2846" s="57"/>
      <c r="P2846" s="57"/>
      <c r="BA2846" s="57"/>
      <c r="BF2846" s="6" t="e">
        <f t="shared" si="132"/>
        <v>#NUM!</v>
      </c>
      <c r="BG2846" t="e">
        <f t="shared" si="133"/>
        <v>#NUM!</v>
      </c>
      <c r="BH2846" t="e">
        <f t="shared" si="134"/>
        <v>#NUM!</v>
      </c>
      <c r="BI2846" t="e">
        <f>VLOOKUP(H2846,Sheet2!$A$1:$B$270,2,FALSE)</f>
        <v>#N/A</v>
      </c>
    </row>
    <row r="2847" spans="15:61">
      <c r="O2847" s="57"/>
      <c r="P2847" s="57"/>
      <c r="AP2847" s="57"/>
      <c r="BA2847" s="57"/>
      <c r="BF2847" s="6" t="e">
        <f t="shared" si="132"/>
        <v>#NUM!</v>
      </c>
      <c r="BG2847" t="e">
        <f t="shared" si="133"/>
        <v>#NUM!</v>
      </c>
      <c r="BH2847" t="e">
        <f t="shared" si="134"/>
        <v>#NUM!</v>
      </c>
      <c r="BI2847" t="e">
        <f>VLOOKUP(H2847,Sheet2!$A$1:$B$270,2,FALSE)</f>
        <v>#N/A</v>
      </c>
    </row>
    <row r="2848" spans="15:61">
      <c r="O2848" s="57"/>
      <c r="P2848" s="57"/>
      <c r="AP2848" s="57"/>
      <c r="BA2848" s="57"/>
      <c r="BF2848" s="6" t="e">
        <f t="shared" si="132"/>
        <v>#NUM!</v>
      </c>
      <c r="BG2848" t="e">
        <f t="shared" si="133"/>
        <v>#NUM!</v>
      </c>
      <c r="BH2848" t="e">
        <f t="shared" si="134"/>
        <v>#NUM!</v>
      </c>
      <c r="BI2848" t="e">
        <f>VLOOKUP(H2848,Sheet2!$A$1:$B$270,2,FALSE)</f>
        <v>#N/A</v>
      </c>
    </row>
    <row r="2849" spans="15:61">
      <c r="O2849" s="57"/>
      <c r="P2849" s="57"/>
      <c r="AP2849" s="57"/>
      <c r="BA2849" s="57"/>
      <c r="BF2849" s="6" t="e">
        <f t="shared" si="132"/>
        <v>#NUM!</v>
      </c>
      <c r="BG2849" t="e">
        <f t="shared" si="133"/>
        <v>#NUM!</v>
      </c>
      <c r="BH2849" t="e">
        <f t="shared" si="134"/>
        <v>#NUM!</v>
      </c>
      <c r="BI2849" t="e">
        <f>VLOOKUP(H2849,Sheet2!$A$1:$B$270,2,FALSE)</f>
        <v>#N/A</v>
      </c>
    </row>
    <row r="2850" spans="15:61">
      <c r="O2850" s="57"/>
      <c r="P2850" s="57"/>
      <c r="AP2850" s="57"/>
      <c r="BA2850" s="57"/>
      <c r="BF2850" s="6" t="e">
        <f t="shared" si="132"/>
        <v>#NUM!</v>
      </c>
      <c r="BG2850" t="e">
        <f t="shared" si="133"/>
        <v>#NUM!</v>
      </c>
      <c r="BH2850" t="e">
        <f t="shared" si="134"/>
        <v>#NUM!</v>
      </c>
      <c r="BI2850" t="e">
        <f>VLOOKUP(H2850,Sheet2!$A$1:$B$270,2,FALSE)</f>
        <v>#N/A</v>
      </c>
    </row>
    <row r="2851" spans="15:61">
      <c r="O2851" s="57"/>
      <c r="P2851" s="57"/>
      <c r="BA2851" s="57"/>
      <c r="BF2851" s="6" t="e">
        <f t="shared" si="132"/>
        <v>#NUM!</v>
      </c>
      <c r="BG2851" t="e">
        <f t="shared" si="133"/>
        <v>#NUM!</v>
      </c>
      <c r="BH2851" t="e">
        <f t="shared" si="134"/>
        <v>#NUM!</v>
      </c>
      <c r="BI2851" t="e">
        <f>VLOOKUP(H2851,Sheet2!$A$1:$B$270,2,FALSE)</f>
        <v>#N/A</v>
      </c>
    </row>
    <row r="2852" spans="15:61">
      <c r="O2852" s="57"/>
      <c r="P2852" s="57"/>
      <c r="AP2852" s="57"/>
      <c r="BA2852" s="57"/>
      <c r="BF2852" s="6" t="e">
        <f t="shared" si="132"/>
        <v>#NUM!</v>
      </c>
      <c r="BG2852" t="e">
        <f t="shared" si="133"/>
        <v>#NUM!</v>
      </c>
      <c r="BH2852" t="e">
        <f t="shared" si="134"/>
        <v>#NUM!</v>
      </c>
      <c r="BI2852" t="e">
        <f>VLOOKUP(H2852,Sheet2!$A$1:$B$270,2,FALSE)</f>
        <v>#N/A</v>
      </c>
    </row>
    <row r="2853" spans="15:61">
      <c r="O2853" s="57"/>
      <c r="P2853" s="57"/>
      <c r="AO2853" s="57"/>
      <c r="AP2853" s="57"/>
      <c r="BA2853" s="57"/>
      <c r="BF2853" s="6" t="e">
        <f t="shared" si="132"/>
        <v>#NUM!</v>
      </c>
      <c r="BG2853" t="e">
        <f t="shared" si="133"/>
        <v>#NUM!</v>
      </c>
      <c r="BH2853" t="e">
        <f t="shared" si="134"/>
        <v>#NUM!</v>
      </c>
      <c r="BI2853" t="e">
        <f>VLOOKUP(H2853,Sheet2!$A$1:$B$270,2,FALSE)</f>
        <v>#N/A</v>
      </c>
    </row>
    <row r="2854" spans="15:61">
      <c r="O2854" s="57"/>
      <c r="P2854" s="57"/>
      <c r="AP2854" s="57"/>
      <c r="BA2854" s="57"/>
      <c r="BF2854" s="6" t="e">
        <f t="shared" si="132"/>
        <v>#NUM!</v>
      </c>
      <c r="BG2854" t="e">
        <f t="shared" si="133"/>
        <v>#NUM!</v>
      </c>
      <c r="BH2854" t="e">
        <f t="shared" si="134"/>
        <v>#NUM!</v>
      </c>
      <c r="BI2854" t="e">
        <f>VLOOKUP(H2854,Sheet2!$A$1:$B$270,2,FALSE)</f>
        <v>#N/A</v>
      </c>
    </row>
    <row r="2855" spans="15:61">
      <c r="O2855" s="57"/>
      <c r="P2855" s="57"/>
      <c r="AP2855" s="57"/>
      <c r="BA2855" s="57"/>
      <c r="BF2855" s="6" t="e">
        <f t="shared" si="132"/>
        <v>#NUM!</v>
      </c>
      <c r="BG2855" t="e">
        <f t="shared" si="133"/>
        <v>#NUM!</v>
      </c>
      <c r="BH2855" t="e">
        <f t="shared" si="134"/>
        <v>#NUM!</v>
      </c>
      <c r="BI2855" t="e">
        <f>VLOOKUP(H2855,Sheet2!$A$1:$B$270,2,FALSE)</f>
        <v>#N/A</v>
      </c>
    </row>
    <row r="2856" spans="15:61">
      <c r="O2856" s="57"/>
      <c r="P2856" s="57"/>
      <c r="AO2856" s="57"/>
      <c r="BA2856" s="57"/>
      <c r="BF2856" s="6" t="e">
        <f t="shared" si="132"/>
        <v>#NUM!</v>
      </c>
      <c r="BG2856" t="e">
        <f t="shared" si="133"/>
        <v>#NUM!</v>
      </c>
      <c r="BH2856" t="e">
        <f t="shared" si="134"/>
        <v>#NUM!</v>
      </c>
      <c r="BI2856" t="e">
        <f>VLOOKUP(H2856,Sheet2!$A$1:$B$270,2,FALSE)</f>
        <v>#N/A</v>
      </c>
    </row>
    <row r="2857" spans="15:61">
      <c r="O2857" s="57"/>
      <c r="P2857" s="57"/>
      <c r="AP2857" s="57"/>
      <c r="BA2857" s="57"/>
      <c r="BF2857" s="6" t="e">
        <f t="shared" si="132"/>
        <v>#NUM!</v>
      </c>
      <c r="BG2857" t="e">
        <f t="shared" si="133"/>
        <v>#NUM!</v>
      </c>
      <c r="BH2857" t="e">
        <f t="shared" si="134"/>
        <v>#NUM!</v>
      </c>
      <c r="BI2857" t="e">
        <f>VLOOKUP(H2857,Sheet2!$A$1:$B$270,2,FALSE)</f>
        <v>#N/A</v>
      </c>
    </row>
    <row r="2858" spans="15:61">
      <c r="O2858" s="57"/>
      <c r="P2858" s="57"/>
      <c r="AO2858" s="57"/>
      <c r="BA2858" s="57"/>
      <c r="BF2858" s="6" t="e">
        <f t="shared" si="132"/>
        <v>#NUM!</v>
      </c>
      <c r="BG2858" t="e">
        <f t="shared" si="133"/>
        <v>#NUM!</v>
      </c>
      <c r="BH2858" t="e">
        <f t="shared" si="134"/>
        <v>#NUM!</v>
      </c>
      <c r="BI2858" t="e">
        <f>VLOOKUP(H2858,Sheet2!$A$1:$B$270,2,FALSE)</f>
        <v>#N/A</v>
      </c>
    </row>
    <row r="2859" spans="15:61">
      <c r="O2859" s="57"/>
      <c r="P2859" s="57"/>
      <c r="BA2859" s="57"/>
      <c r="BF2859" s="6" t="e">
        <f t="shared" si="132"/>
        <v>#NUM!</v>
      </c>
      <c r="BG2859" t="e">
        <f t="shared" si="133"/>
        <v>#NUM!</v>
      </c>
      <c r="BH2859" t="e">
        <f t="shared" si="134"/>
        <v>#NUM!</v>
      </c>
      <c r="BI2859" t="e">
        <f>VLOOKUP(H2859,Sheet2!$A$1:$B$270,2,FALSE)</f>
        <v>#N/A</v>
      </c>
    </row>
    <row r="2860" spans="15:61">
      <c r="O2860" s="57"/>
      <c r="P2860" s="57"/>
      <c r="AP2860" s="57"/>
      <c r="BA2860" s="57"/>
      <c r="BF2860" s="6" t="e">
        <f t="shared" si="132"/>
        <v>#NUM!</v>
      </c>
      <c r="BG2860" t="e">
        <f t="shared" si="133"/>
        <v>#NUM!</v>
      </c>
      <c r="BH2860" t="e">
        <f t="shared" si="134"/>
        <v>#NUM!</v>
      </c>
      <c r="BI2860" t="e">
        <f>VLOOKUP(H2860,Sheet2!$A$1:$B$270,2,FALSE)</f>
        <v>#N/A</v>
      </c>
    </row>
    <row r="2861" spans="15:61">
      <c r="O2861" s="57"/>
      <c r="P2861" s="57"/>
      <c r="AO2861" s="57"/>
      <c r="BA2861" s="57"/>
      <c r="BF2861" s="6" t="e">
        <f t="shared" si="132"/>
        <v>#NUM!</v>
      </c>
      <c r="BG2861" t="e">
        <f t="shared" si="133"/>
        <v>#NUM!</v>
      </c>
      <c r="BH2861" t="e">
        <f t="shared" si="134"/>
        <v>#NUM!</v>
      </c>
      <c r="BI2861" t="e">
        <f>VLOOKUP(H2861,Sheet2!$A$1:$B$270,2,FALSE)</f>
        <v>#N/A</v>
      </c>
    </row>
    <row r="2862" spans="15:61">
      <c r="O2862" s="57"/>
      <c r="P2862" s="57"/>
      <c r="AP2862" s="57"/>
      <c r="BA2862" s="57"/>
      <c r="BF2862" s="6" t="e">
        <f t="shared" si="132"/>
        <v>#NUM!</v>
      </c>
      <c r="BG2862" t="e">
        <f t="shared" si="133"/>
        <v>#NUM!</v>
      </c>
      <c r="BH2862" t="e">
        <f t="shared" si="134"/>
        <v>#NUM!</v>
      </c>
      <c r="BI2862" t="e">
        <f>VLOOKUP(H2862,Sheet2!$A$1:$B$270,2,FALSE)</f>
        <v>#N/A</v>
      </c>
    </row>
    <row r="2863" spans="15:61">
      <c r="O2863" s="57"/>
      <c r="P2863" s="57"/>
      <c r="AP2863" s="57"/>
      <c r="BA2863" s="57"/>
      <c r="BF2863" s="6" t="e">
        <f t="shared" si="132"/>
        <v>#NUM!</v>
      </c>
      <c r="BG2863" t="e">
        <f t="shared" si="133"/>
        <v>#NUM!</v>
      </c>
      <c r="BH2863" t="e">
        <f t="shared" si="134"/>
        <v>#NUM!</v>
      </c>
      <c r="BI2863" t="e">
        <f>VLOOKUP(H2863,Sheet2!$A$1:$B$270,2,FALSE)</f>
        <v>#N/A</v>
      </c>
    </row>
    <row r="2864" spans="15:61">
      <c r="O2864" s="57"/>
      <c r="P2864" s="57"/>
      <c r="AO2864" s="57"/>
      <c r="AP2864" s="57"/>
      <c r="BA2864" s="57"/>
      <c r="BF2864" s="6" t="e">
        <f t="shared" si="132"/>
        <v>#NUM!</v>
      </c>
      <c r="BG2864" t="e">
        <f t="shared" si="133"/>
        <v>#NUM!</v>
      </c>
      <c r="BH2864" t="e">
        <f t="shared" si="134"/>
        <v>#NUM!</v>
      </c>
      <c r="BI2864" t="e">
        <f>VLOOKUP(H2864,Sheet2!$A$1:$B$270,2,FALSE)</f>
        <v>#N/A</v>
      </c>
    </row>
    <row r="2865" spans="15:61">
      <c r="O2865" s="57"/>
      <c r="P2865" s="57"/>
      <c r="AP2865" s="57"/>
      <c r="BA2865" s="57"/>
      <c r="BF2865" s="6" t="e">
        <f t="shared" si="132"/>
        <v>#NUM!</v>
      </c>
      <c r="BG2865" t="e">
        <f t="shared" si="133"/>
        <v>#NUM!</v>
      </c>
      <c r="BH2865" t="e">
        <f t="shared" si="134"/>
        <v>#NUM!</v>
      </c>
      <c r="BI2865" t="e">
        <f>VLOOKUP(H2865,Sheet2!$A$1:$B$270,2,FALSE)</f>
        <v>#N/A</v>
      </c>
    </row>
    <row r="2866" spans="15:61">
      <c r="O2866" s="57"/>
      <c r="P2866" s="57"/>
      <c r="AP2866" s="57"/>
      <c r="BA2866" s="57"/>
      <c r="BF2866" s="6" t="e">
        <f t="shared" si="132"/>
        <v>#NUM!</v>
      </c>
      <c r="BG2866" t="e">
        <f t="shared" si="133"/>
        <v>#NUM!</v>
      </c>
      <c r="BH2866" t="e">
        <f t="shared" si="134"/>
        <v>#NUM!</v>
      </c>
      <c r="BI2866" t="e">
        <f>VLOOKUP(H2866,Sheet2!$A$1:$B$270,2,FALSE)</f>
        <v>#N/A</v>
      </c>
    </row>
    <row r="2867" spans="15:61">
      <c r="O2867" s="57"/>
      <c r="P2867" s="57"/>
      <c r="AP2867" s="57"/>
      <c r="BA2867" s="57"/>
      <c r="BF2867" s="6" t="e">
        <f t="shared" si="132"/>
        <v>#NUM!</v>
      </c>
      <c r="BG2867" t="e">
        <f t="shared" si="133"/>
        <v>#NUM!</v>
      </c>
      <c r="BH2867" t="e">
        <f t="shared" si="134"/>
        <v>#NUM!</v>
      </c>
      <c r="BI2867" t="e">
        <f>VLOOKUP(H2867,Sheet2!$A$1:$B$270,2,FALSE)</f>
        <v>#N/A</v>
      </c>
    </row>
    <row r="2868" spans="15:61">
      <c r="O2868" s="57"/>
      <c r="P2868" s="57"/>
      <c r="AP2868" s="57"/>
      <c r="BA2868" s="57"/>
      <c r="BF2868" s="6" t="e">
        <f t="shared" si="132"/>
        <v>#NUM!</v>
      </c>
      <c r="BG2868" t="e">
        <f t="shared" si="133"/>
        <v>#NUM!</v>
      </c>
      <c r="BH2868" t="e">
        <f t="shared" si="134"/>
        <v>#NUM!</v>
      </c>
      <c r="BI2868" t="e">
        <f>VLOOKUP(H2868,Sheet2!$A$1:$B$270,2,FALSE)</f>
        <v>#N/A</v>
      </c>
    </row>
    <row r="2869" spans="15:61">
      <c r="O2869" s="57"/>
      <c r="P2869" s="57"/>
      <c r="AP2869" s="57"/>
      <c r="BA2869" s="57"/>
      <c r="BF2869" s="6" t="e">
        <f t="shared" si="132"/>
        <v>#NUM!</v>
      </c>
      <c r="BG2869" t="e">
        <f t="shared" si="133"/>
        <v>#NUM!</v>
      </c>
      <c r="BH2869" t="e">
        <f t="shared" si="134"/>
        <v>#NUM!</v>
      </c>
      <c r="BI2869" t="e">
        <f>VLOOKUP(H2869,Sheet2!$A$1:$B$270,2,FALSE)</f>
        <v>#N/A</v>
      </c>
    </row>
    <row r="2870" spans="15:61">
      <c r="O2870" s="57"/>
      <c r="P2870" s="57"/>
      <c r="AP2870" s="57"/>
      <c r="BA2870" s="57"/>
      <c r="BF2870" s="6" t="e">
        <f t="shared" si="132"/>
        <v>#NUM!</v>
      </c>
      <c r="BG2870" t="e">
        <f t="shared" si="133"/>
        <v>#NUM!</v>
      </c>
      <c r="BH2870" t="e">
        <f t="shared" si="134"/>
        <v>#NUM!</v>
      </c>
      <c r="BI2870" t="e">
        <f>VLOOKUP(H2870,Sheet2!$A$1:$B$270,2,FALSE)</f>
        <v>#N/A</v>
      </c>
    </row>
    <row r="2871" spans="15:61">
      <c r="O2871" s="57"/>
      <c r="P2871" s="57"/>
      <c r="AO2871" s="57"/>
      <c r="AP2871" s="57"/>
      <c r="BA2871" s="57"/>
      <c r="BF2871" s="6" t="e">
        <f t="shared" si="132"/>
        <v>#NUM!</v>
      </c>
      <c r="BG2871" t="e">
        <f t="shared" si="133"/>
        <v>#NUM!</v>
      </c>
      <c r="BH2871" t="e">
        <f t="shared" si="134"/>
        <v>#NUM!</v>
      </c>
      <c r="BI2871" t="e">
        <f>VLOOKUP(H2871,Sheet2!$A$1:$B$270,2,FALSE)</f>
        <v>#N/A</v>
      </c>
    </row>
    <row r="2872" spans="15:61">
      <c r="O2872" s="57"/>
      <c r="P2872" s="57"/>
      <c r="BA2872" s="57"/>
      <c r="BF2872" s="6" t="e">
        <f t="shared" si="132"/>
        <v>#NUM!</v>
      </c>
      <c r="BG2872" t="e">
        <f t="shared" si="133"/>
        <v>#NUM!</v>
      </c>
      <c r="BH2872" t="e">
        <f t="shared" si="134"/>
        <v>#NUM!</v>
      </c>
      <c r="BI2872" t="e">
        <f>VLOOKUP(H2872,Sheet2!$A$1:$B$270,2,FALSE)</f>
        <v>#N/A</v>
      </c>
    </row>
    <row r="2873" spans="15:61">
      <c r="O2873" s="57"/>
      <c r="P2873" s="57"/>
      <c r="BF2873" s="6" t="e">
        <f t="shared" si="132"/>
        <v>#NUM!</v>
      </c>
      <c r="BG2873" t="e">
        <f t="shared" si="133"/>
        <v>#NUM!</v>
      </c>
      <c r="BH2873" t="e">
        <f t="shared" si="134"/>
        <v>#NUM!</v>
      </c>
      <c r="BI2873" t="e">
        <f>VLOOKUP(H2873,Sheet2!$A$1:$B$270,2,FALSE)</f>
        <v>#N/A</v>
      </c>
    </row>
    <row r="2874" spans="15:61">
      <c r="O2874" s="57"/>
      <c r="P2874" s="57"/>
      <c r="AO2874" s="57"/>
      <c r="AP2874" s="57"/>
      <c r="BA2874" s="57"/>
      <c r="BF2874" s="6" t="e">
        <f t="shared" si="132"/>
        <v>#NUM!</v>
      </c>
      <c r="BG2874" t="e">
        <f t="shared" si="133"/>
        <v>#NUM!</v>
      </c>
      <c r="BH2874" t="e">
        <f t="shared" si="134"/>
        <v>#NUM!</v>
      </c>
      <c r="BI2874" t="e">
        <f>VLOOKUP(H2874,Sheet2!$A$1:$B$270,2,FALSE)</f>
        <v>#N/A</v>
      </c>
    </row>
    <row r="2875" spans="15:61">
      <c r="O2875" s="57"/>
      <c r="P2875" s="57"/>
      <c r="AP2875" s="57"/>
      <c r="BA2875" s="57"/>
      <c r="BF2875" s="6" t="e">
        <f t="shared" si="132"/>
        <v>#NUM!</v>
      </c>
      <c r="BG2875" t="e">
        <f t="shared" si="133"/>
        <v>#NUM!</v>
      </c>
      <c r="BH2875" t="e">
        <f t="shared" si="134"/>
        <v>#NUM!</v>
      </c>
      <c r="BI2875" t="e">
        <f>VLOOKUP(H2875,Sheet2!$A$1:$B$270,2,FALSE)</f>
        <v>#N/A</v>
      </c>
    </row>
    <row r="2876" spans="15:61">
      <c r="O2876" s="57"/>
      <c r="P2876" s="57"/>
      <c r="AP2876" s="57"/>
      <c r="BA2876" s="57"/>
      <c r="BF2876" s="6" t="e">
        <f t="shared" si="132"/>
        <v>#NUM!</v>
      </c>
      <c r="BG2876" t="e">
        <f t="shared" si="133"/>
        <v>#NUM!</v>
      </c>
      <c r="BH2876" t="e">
        <f t="shared" si="134"/>
        <v>#NUM!</v>
      </c>
      <c r="BI2876" t="e">
        <f>VLOOKUP(H2876,Sheet2!$A$1:$B$270,2,FALSE)</f>
        <v>#N/A</v>
      </c>
    </row>
    <row r="2877" spans="15:61">
      <c r="O2877" s="57"/>
      <c r="P2877" s="57"/>
      <c r="AP2877" s="57"/>
      <c r="BA2877" s="57"/>
      <c r="BF2877" s="6" t="e">
        <f t="shared" si="132"/>
        <v>#NUM!</v>
      </c>
      <c r="BG2877" t="e">
        <f t="shared" si="133"/>
        <v>#NUM!</v>
      </c>
      <c r="BH2877" t="e">
        <f t="shared" si="134"/>
        <v>#NUM!</v>
      </c>
      <c r="BI2877" t="e">
        <f>VLOOKUP(H2877,Sheet2!$A$1:$B$270,2,FALSE)</f>
        <v>#N/A</v>
      </c>
    </row>
    <row r="2878" spans="15:61">
      <c r="O2878" s="57"/>
      <c r="P2878" s="57"/>
      <c r="AO2878" s="57"/>
      <c r="BA2878" s="57"/>
      <c r="BF2878" s="6" t="e">
        <f t="shared" si="132"/>
        <v>#NUM!</v>
      </c>
      <c r="BG2878" t="e">
        <f t="shared" si="133"/>
        <v>#NUM!</v>
      </c>
      <c r="BH2878" t="e">
        <f t="shared" si="134"/>
        <v>#NUM!</v>
      </c>
      <c r="BI2878" t="e">
        <f>VLOOKUP(H2878,Sheet2!$A$1:$B$270,2,FALSE)</f>
        <v>#N/A</v>
      </c>
    </row>
    <row r="2879" spans="15:61">
      <c r="O2879" s="57"/>
      <c r="P2879" s="57"/>
      <c r="AP2879" s="57"/>
      <c r="BA2879" s="57"/>
      <c r="BF2879" s="6" t="e">
        <f t="shared" si="132"/>
        <v>#NUM!</v>
      </c>
      <c r="BG2879" t="e">
        <f t="shared" si="133"/>
        <v>#NUM!</v>
      </c>
      <c r="BH2879" t="e">
        <f t="shared" si="134"/>
        <v>#NUM!</v>
      </c>
      <c r="BI2879" t="e">
        <f>VLOOKUP(H2879,Sheet2!$A$1:$B$270,2,FALSE)</f>
        <v>#N/A</v>
      </c>
    </row>
    <row r="2880" spans="15:61">
      <c r="O2880" s="57"/>
      <c r="P2880" s="57"/>
      <c r="AO2880" s="57"/>
      <c r="AP2880" s="57"/>
      <c r="BA2880" s="57"/>
      <c r="BF2880" s="6" t="e">
        <f t="shared" si="132"/>
        <v>#NUM!</v>
      </c>
      <c r="BG2880" t="e">
        <f t="shared" si="133"/>
        <v>#NUM!</v>
      </c>
      <c r="BH2880" t="e">
        <f t="shared" si="134"/>
        <v>#NUM!</v>
      </c>
      <c r="BI2880" t="e">
        <f>VLOOKUP(H2880,Sheet2!$A$1:$B$270,2,FALSE)</f>
        <v>#N/A</v>
      </c>
    </row>
    <row r="2881" spans="15:61">
      <c r="O2881" s="57"/>
      <c r="P2881" s="57"/>
      <c r="BA2881" s="57"/>
      <c r="BF2881" s="6" t="e">
        <f t="shared" si="132"/>
        <v>#NUM!</v>
      </c>
      <c r="BG2881" t="e">
        <f t="shared" si="133"/>
        <v>#NUM!</v>
      </c>
      <c r="BH2881" t="e">
        <f t="shared" si="134"/>
        <v>#NUM!</v>
      </c>
      <c r="BI2881" t="e">
        <f>VLOOKUP(H2881,Sheet2!$A$1:$B$270,2,FALSE)</f>
        <v>#N/A</v>
      </c>
    </row>
    <row r="2882" spans="15:61">
      <c r="O2882" s="57"/>
      <c r="P2882" s="57"/>
      <c r="AP2882" s="57"/>
      <c r="BA2882" s="57"/>
      <c r="BF2882" s="6" t="e">
        <f t="shared" si="132"/>
        <v>#NUM!</v>
      </c>
      <c r="BG2882" t="e">
        <f t="shared" si="133"/>
        <v>#NUM!</v>
      </c>
      <c r="BH2882" t="e">
        <f t="shared" si="134"/>
        <v>#NUM!</v>
      </c>
      <c r="BI2882" t="e">
        <f>VLOOKUP(H2882,Sheet2!$A$1:$B$270,2,FALSE)</f>
        <v>#N/A</v>
      </c>
    </row>
    <row r="2883" spans="15:61">
      <c r="O2883" s="57"/>
      <c r="P2883" s="57"/>
      <c r="AP2883" s="57"/>
      <c r="BA2883" s="57"/>
      <c r="BF2883" s="6" t="e">
        <f t="shared" ref="BF2883:BF2946" si="135">DATE(BC2883,BD2883,BE2883)</f>
        <v>#NUM!</v>
      </c>
      <c r="BG2883" t="e">
        <f t="shared" ref="BG2883:BG2946" si="136">BF2883-BA2883</f>
        <v>#NUM!</v>
      </c>
      <c r="BH2883" t="e">
        <f t="shared" ref="BH2883:BH2946" si="137">IF(BG2883=1,"COMPLY",IF(BG2883&lt;1,"COMPLY","NOT COMPLY"))</f>
        <v>#NUM!</v>
      </c>
      <c r="BI2883" t="e">
        <f>VLOOKUP(H2883,Sheet2!$A$1:$B$270,2,FALSE)</f>
        <v>#N/A</v>
      </c>
    </row>
    <row r="2884" spans="15:61">
      <c r="O2884" s="57"/>
      <c r="P2884" s="57"/>
      <c r="AP2884" s="57"/>
      <c r="BA2884" s="57"/>
      <c r="BF2884" s="6" t="e">
        <f t="shared" si="135"/>
        <v>#NUM!</v>
      </c>
      <c r="BG2884" t="e">
        <f t="shared" si="136"/>
        <v>#NUM!</v>
      </c>
      <c r="BH2884" t="e">
        <f t="shared" si="137"/>
        <v>#NUM!</v>
      </c>
      <c r="BI2884" t="e">
        <f>VLOOKUP(H2884,Sheet2!$A$1:$B$270,2,FALSE)</f>
        <v>#N/A</v>
      </c>
    </row>
    <row r="2885" spans="15:61">
      <c r="O2885" s="57"/>
      <c r="P2885" s="57"/>
      <c r="AO2885" s="57"/>
      <c r="BA2885" s="57"/>
      <c r="BF2885" s="6" t="e">
        <f t="shared" si="135"/>
        <v>#NUM!</v>
      </c>
      <c r="BG2885" t="e">
        <f t="shared" si="136"/>
        <v>#NUM!</v>
      </c>
      <c r="BH2885" t="e">
        <f t="shared" si="137"/>
        <v>#NUM!</v>
      </c>
      <c r="BI2885" t="e">
        <f>VLOOKUP(H2885,Sheet2!$A$1:$B$270,2,FALSE)</f>
        <v>#N/A</v>
      </c>
    </row>
    <row r="2886" spans="15:61">
      <c r="O2886" s="57"/>
      <c r="P2886" s="57"/>
      <c r="BA2886" s="57"/>
      <c r="BF2886" s="6" t="e">
        <f t="shared" si="135"/>
        <v>#NUM!</v>
      </c>
      <c r="BG2886" t="e">
        <f t="shared" si="136"/>
        <v>#NUM!</v>
      </c>
      <c r="BH2886" t="e">
        <f t="shared" si="137"/>
        <v>#NUM!</v>
      </c>
      <c r="BI2886" t="e">
        <f>VLOOKUP(H2886,Sheet2!$A$1:$B$270,2,FALSE)</f>
        <v>#N/A</v>
      </c>
    </row>
    <row r="2887" spans="15:61">
      <c r="O2887" s="57"/>
      <c r="P2887" s="57"/>
      <c r="AP2887" s="57"/>
      <c r="BA2887" s="57"/>
      <c r="BF2887" s="6" t="e">
        <f t="shared" si="135"/>
        <v>#NUM!</v>
      </c>
      <c r="BG2887" t="e">
        <f t="shared" si="136"/>
        <v>#NUM!</v>
      </c>
      <c r="BH2887" t="e">
        <f t="shared" si="137"/>
        <v>#NUM!</v>
      </c>
      <c r="BI2887" t="e">
        <f>VLOOKUP(H2887,Sheet2!$A$1:$B$270,2,FALSE)</f>
        <v>#N/A</v>
      </c>
    </row>
    <row r="2888" spans="15:61">
      <c r="O2888" s="57"/>
      <c r="P2888" s="57"/>
      <c r="AP2888" s="57"/>
      <c r="BA2888" s="57"/>
      <c r="BF2888" s="6" t="e">
        <f t="shared" si="135"/>
        <v>#NUM!</v>
      </c>
      <c r="BG2888" t="e">
        <f t="shared" si="136"/>
        <v>#NUM!</v>
      </c>
      <c r="BH2888" t="e">
        <f t="shared" si="137"/>
        <v>#NUM!</v>
      </c>
      <c r="BI2888" t="e">
        <f>VLOOKUP(H2888,Sheet2!$A$1:$B$270,2,FALSE)</f>
        <v>#N/A</v>
      </c>
    </row>
    <row r="2889" spans="15:61">
      <c r="O2889" s="57"/>
      <c r="P2889" s="57"/>
      <c r="AP2889" s="57"/>
      <c r="BA2889" s="57"/>
      <c r="BF2889" s="6" t="e">
        <f t="shared" si="135"/>
        <v>#NUM!</v>
      </c>
      <c r="BG2889" t="e">
        <f t="shared" si="136"/>
        <v>#NUM!</v>
      </c>
      <c r="BH2889" t="e">
        <f t="shared" si="137"/>
        <v>#NUM!</v>
      </c>
      <c r="BI2889" t="e">
        <f>VLOOKUP(H2889,Sheet2!$A$1:$B$270,2,FALSE)</f>
        <v>#N/A</v>
      </c>
    </row>
    <row r="2890" spans="15:61">
      <c r="O2890" s="57"/>
      <c r="P2890" s="57"/>
      <c r="AP2890" s="57"/>
      <c r="BA2890" s="57"/>
      <c r="BF2890" s="6" t="e">
        <f t="shared" si="135"/>
        <v>#NUM!</v>
      </c>
      <c r="BG2890" t="e">
        <f t="shared" si="136"/>
        <v>#NUM!</v>
      </c>
      <c r="BH2890" t="e">
        <f t="shared" si="137"/>
        <v>#NUM!</v>
      </c>
      <c r="BI2890" t="e">
        <f>VLOOKUP(H2890,Sheet2!$A$1:$B$270,2,FALSE)</f>
        <v>#N/A</v>
      </c>
    </row>
    <row r="2891" spans="15:61">
      <c r="O2891" s="57"/>
      <c r="P2891" s="57"/>
      <c r="AP2891" s="57"/>
      <c r="BA2891" s="57"/>
      <c r="BF2891" s="6" t="e">
        <f t="shared" si="135"/>
        <v>#NUM!</v>
      </c>
      <c r="BG2891" t="e">
        <f t="shared" si="136"/>
        <v>#NUM!</v>
      </c>
      <c r="BH2891" t="e">
        <f t="shared" si="137"/>
        <v>#NUM!</v>
      </c>
      <c r="BI2891" t="e">
        <f>VLOOKUP(H2891,Sheet2!$A$1:$B$270,2,FALSE)</f>
        <v>#N/A</v>
      </c>
    </row>
    <row r="2892" spans="15:61">
      <c r="O2892" s="57"/>
      <c r="P2892" s="57"/>
      <c r="AP2892" s="57"/>
      <c r="BA2892" s="57"/>
      <c r="BF2892" s="6" t="e">
        <f t="shared" si="135"/>
        <v>#NUM!</v>
      </c>
      <c r="BG2892" t="e">
        <f t="shared" si="136"/>
        <v>#NUM!</v>
      </c>
      <c r="BH2892" t="e">
        <f t="shared" si="137"/>
        <v>#NUM!</v>
      </c>
      <c r="BI2892" t="e">
        <f>VLOOKUP(H2892,Sheet2!$A$1:$B$270,2,FALSE)</f>
        <v>#N/A</v>
      </c>
    </row>
    <row r="2893" spans="15:61">
      <c r="O2893" s="57"/>
      <c r="P2893" s="57"/>
      <c r="AO2893" s="57"/>
      <c r="AP2893" s="57"/>
      <c r="BA2893" s="57"/>
      <c r="BF2893" s="6" t="e">
        <f t="shared" si="135"/>
        <v>#NUM!</v>
      </c>
      <c r="BG2893" t="e">
        <f t="shared" si="136"/>
        <v>#NUM!</v>
      </c>
      <c r="BH2893" t="e">
        <f t="shared" si="137"/>
        <v>#NUM!</v>
      </c>
      <c r="BI2893" t="e">
        <f>VLOOKUP(H2893,Sheet2!$A$1:$B$270,2,FALSE)</f>
        <v>#N/A</v>
      </c>
    </row>
    <row r="2894" spans="15:61">
      <c r="O2894" s="57"/>
      <c r="P2894" s="57"/>
      <c r="AP2894" s="57"/>
      <c r="BA2894" s="57"/>
      <c r="BF2894" s="6" t="e">
        <f t="shared" si="135"/>
        <v>#NUM!</v>
      </c>
      <c r="BG2894" t="e">
        <f t="shared" si="136"/>
        <v>#NUM!</v>
      </c>
      <c r="BH2894" t="e">
        <f t="shared" si="137"/>
        <v>#NUM!</v>
      </c>
      <c r="BI2894" t="e">
        <f>VLOOKUP(H2894,Sheet2!$A$1:$B$270,2,FALSE)</f>
        <v>#N/A</v>
      </c>
    </row>
    <row r="2895" spans="15:61">
      <c r="O2895" s="57"/>
      <c r="P2895" s="57"/>
      <c r="AP2895" s="57"/>
      <c r="BA2895" s="57"/>
      <c r="BF2895" s="6" t="e">
        <f t="shared" si="135"/>
        <v>#NUM!</v>
      </c>
      <c r="BG2895" t="e">
        <f t="shared" si="136"/>
        <v>#NUM!</v>
      </c>
      <c r="BH2895" t="e">
        <f t="shared" si="137"/>
        <v>#NUM!</v>
      </c>
      <c r="BI2895" t="e">
        <f>VLOOKUP(H2895,Sheet2!$A$1:$B$270,2,FALSE)</f>
        <v>#N/A</v>
      </c>
    </row>
    <row r="2896" spans="15:61">
      <c r="O2896" s="57"/>
      <c r="P2896" s="57"/>
      <c r="AP2896" s="57"/>
      <c r="BA2896" s="57"/>
      <c r="BF2896" s="6" t="e">
        <f t="shared" si="135"/>
        <v>#NUM!</v>
      </c>
      <c r="BG2896" t="e">
        <f t="shared" si="136"/>
        <v>#NUM!</v>
      </c>
      <c r="BH2896" t="e">
        <f t="shared" si="137"/>
        <v>#NUM!</v>
      </c>
      <c r="BI2896" t="e">
        <f>VLOOKUP(H2896,Sheet2!$A$1:$B$270,2,FALSE)</f>
        <v>#N/A</v>
      </c>
    </row>
    <row r="2897" spans="15:61">
      <c r="O2897" s="57"/>
      <c r="P2897" s="57"/>
      <c r="AP2897" s="57"/>
      <c r="BA2897" s="57"/>
      <c r="BF2897" s="6" t="e">
        <f t="shared" si="135"/>
        <v>#NUM!</v>
      </c>
      <c r="BG2897" t="e">
        <f t="shared" si="136"/>
        <v>#NUM!</v>
      </c>
      <c r="BH2897" t="e">
        <f t="shared" si="137"/>
        <v>#NUM!</v>
      </c>
      <c r="BI2897" t="e">
        <f>VLOOKUP(H2897,Sheet2!$A$1:$B$270,2,FALSE)</f>
        <v>#N/A</v>
      </c>
    </row>
    <row r="2898" spans="15:61">
      <c r="O2898" s="57"/>
      <c r="P2898" s="57"/>
      <c r="AP2898" s="57"/>
      <c r="BA2898" s="57"/>
      <c r="BF2898" s="6" t="e">
        <f t="shared" si="135"/>
        <v>#NUM!</v>
      </c>
      <c r="BG2898" t="e">
        <f t="shared" si="136"/>
        <v>#NUM!</v>
      </c>
      <c r="BH2898" t="e">
        <f t="shared" si="137"/>
        <v>#NUM!</v>
      </c>
      <c r="BI2898" t="e">
        <f>VLOOKUP(H2898,Sheet2!$A$1:$B$270,2,FALSE)</f>
        <v>#N/A</v>
      </c>
    </row>
    <row r="2899" spans="15:61">
      <c r="O2899" s="57"/>
      <c r="P2899" s="57"/>
      <c r="AP2899" s="57"/>
      <c r="BA2899" s="57"/>
      <c r="BF2899" s="6" t="e">
        <f t="shared" si="135"/>
        <v>#NUM!</v>
      </c>
      <c r="BG2899" t="e">
        <f t="shared" si="136"/>
        <v>#NUM!</v>
      </c>
      <c r="BH2899" t="e">
        <f t="shared" si="137"/>
        <v>#NUM!</v>
      </c>
      <c r="BI2899" t="e">
        <f>VLOOKUP(H2899,Sheet2!$A$1:$B$270,2,FALSE)</f>
        <v>#N/A</v>
      </c>
    </row>
    <row r="2900" spans="15:61">
      <c r="O2900" s="57"/>
      <c r="P2900" s="57"/>
      <c r="AP2900" s="57"/>
      <c r="BA2900" s="57"/>
      <c r="BF2900" s="6" t="e">
        <f t="shared" si="135"/>
        <v>#NUM!</v>
      </c>
      <c r="BG2900" t="e">
        <f t="shared" si="136"/>
        <v>#NUM!</v>
      </c>
      <c r="BH2900" t="e">
        <f t="shared" si="137"/>
        <v>#NUM!</v>
      </c>
      <c r="BI2900" t="e">
        <f>VLOOKUP(H2900,Sheet2!$A$1:$B$270,2,FALSE)</f>
        <v>#N/A</v>
      </c>
    </row>
    <row r="2901" spans="15:61">
      <c r="O2901" s="57"/>
      <c r="P2901" s="57"/>
      <c r="AP2901" s="57"/>
      <c r="BA2901" s="57"/>
      <c r="BF2901" s="6" t="e">
        <f t="shared" si="135"/>
        <v>#NUM!</v>
      </c>
      <c r="BG2901" t="e">
        <f t="shared" si="136"/>
        <v>#NUM!</v>
      </c>
      <c r="BH2901" t="e">
        <f t="shared" si="137"/>
        <v>#NUM!</v>
      </c>
      <c r="BI2901" t="e">
        <f>VLOOKUP(H2901,Sheet2!$A$1:$B$270,2,FALSE)</f>
        <v>#N/A</v>
      </c>
    </row>
    <row r="2902" spans="15:61">
      <c r="O2902" s="57"/>
      <c r="P2902" s="57"/>
      <c r="AO2902" s="57"/>
      <c r="AP2902" s="57"/>
      <c r="BA2902" s="57"/>
      <c r="BF2902" s="6" t="e">
        <f t="shared" si="135"/>
        <v>#NUM!</v>
      </c>
      <c r="BG2902" t="e">
        <f t="shared" si="136"/>
        <v>#NUM!</v>
      </c>
      <c r="BH2902" t="e">
        <f t="shared" si="137"/>
        <v>#NUM!</v>
      </c>
      <c r="BI2902" t="e">
        <f>VLOOKUP(H2902,Sheet2!$A$1:$B$270,2,FALSE)</f>
        <v>#N/A</v>
      </c>
    </row>
    <row r="2903" spans="15:61">
      <c r="O2903" s="57"/>
      <c r="P2903" s="57"/>
      <c r="AP2903" s="57"/>
      <c r="BA2903" s="57"/>
      <c r="BF2903" s="6" t="e">
        <f t="shared" si="135"/>
        <v>#NUM!</v>
      </c>
      <c r="BG2903" t="e">
        <f t="shared" si="136"/>
        <v>#NUM!</v>
      </c>
      <c r="BH2903" t="e">
        <f t="shared" si="137"/>
        <v>#NUM!</v>
      </c>
      <c r="BI2903" t="e">
        <f>VLOOKUP(H2903,Sheet2!$A$1:$B$270,2,FALSE)</f>
        <v>#N/A</v>
      </c>
    </row>
    <row r="2904" spans="15:61">
      <c r="O2904" s="57"/>
      <c r="P2904" s="57"/>
      <c r="AP2904" s="57"/>
      <c r="BA2904" s="57"/>
      <c r="BF2904" s="6" t="e">
        <f t="shared" si="135"/>
        <v>#NUM!</v>
      </c>
      <c r="BG2904" t="e">
        <f t="shared" si="136"/>
        <v>#NUM!</v>
      </c>
      <c r="BH2904" t="e">
        <f t="shared" si="137"/>
        <v>#NUM!</v>
      </c>
      <c r="BI2904" t="e">
        <f>VLOOKUP(H2904,Sheet2!$A$1:$B$270,2,FALSE)</f>
        <v>#N/A</v>
      </c>
    </row>
    <row r="2905" spans="15:61">
      <c r="O2905" s="57"/>
      <c r="P2905" s="57"/>
      <c r="AO2905" s="57"/>
      <c r="BA2905" s="57"/>
      <c r="BF2905" s="6" t="e">
        <f t="shared" si="135"/>
        <v>#NUM!</v>
      </c>
      <c r="BG2905" t="e">
        <f t="shared" si="136"/>
        <v>#NUM!</v>
      </c>
      <c r="BH2905" t="e">
        <f t="shared" si="137"/>
        <v>#NUM!</v>
      </c>
      <c r="BI2905" t="e">
        <f>VLOOKUP(H2905,Sheet2!$A$1:$B$270,2,FALSE)</f>
        <v>#N/A</v>
      </c>
    </row>
    <row r="2906" spans="15:61">
      <c r="O2906" s="57"/>
      <c r="P2906" s="57"/>
      <c r="AP2906" s="57"/>
      <c r="BA2906" s="57"/>
      <c r="BF2906" s="6" t="e">
        <f t="shared" si="135"/>
        <v>#NUM!</v>
      </c>
      <c r="BG2906" t="e">
        <f t="shared" si="136"/>
        <v>#NUM!</v>
      </c>
      <c r="BH2906" t="e">
        <f t="shared" si="137"/>
        <v>#NUM!</v>
      </c>
      <c r="BI2906" t="e">
        <f>VLOOKUP(H2906,Sheet2!$A$1:$B$270,2,FALSE)</f>
        <v>#N/A</v>
      </c>
    </row>
    <row r="2907" spans="15:61">
      <c r="O2907" s="57"/>
      <c r="P2907" s="57"/>
      <c r="AP2907" s="57"/>
      <c r="BA2907" s="57"/>
      <c r="BF2907" s="6" t="e">
        <f t="shared" si="135"/>
        <v>#NUM!</v>
      </c>
      <c r="BG2907" t="e">
        <f t="shared" si="136"/>
        <v>#NUM!</v>
      </c>
      <c r="BH2907" t="e">
        <f t="shared" si="137"/>
        <v>#NUM!</v>
      </c>
      <c r="BI2907" t="e">
        <f>VLOOKUP(H2907,Sheet2!$A$1:$B$270,2,FALSE)</f>
        <v>#N/A</v>
      </c>
    </row>
    <row r="2908" spans="15:61">
      <c r="O2908" s="57"/>
      <c r="P2908" s="57"/>
      <c r="BF2908" s="6" t="e">
        <f t="shared" si="135"/>
        <v>#NUM!</v>
      </c>
      <c r="BG2908" t="e">
        <f t="shared" si="136"/>
        <v>#NUM!</v>
      </c>
      <c r="BH2908" t="e">
        <f t="shared" si="137"/>
        <v>#NUM!</v>
      </c>
      <c r="BI2908" t="e">
        <f>VLOOKUP(H2908,Sheet2!$A$1:$B$270,2,FALSE)</f>
        <v>#N/A</v>
      </c>
    </row>
    <row r="2909" spans="15:61">
      <c r="O2909" s="57"/>
      <c r="P2909" s="57"/>
      <c r="AP2909" s="57"/>
      <c r="BA2909" s="57"/>
      <c r="BF2909" s="6" t="e">
        <f t="shared" si="135"/>
        <v>#NUM!</v>
      </c>
      <c r="BG2909" t="e">
        <f t="shared" si="136"/>
        <v>#NUM!</v>
      </c>
      <c r="BH2909" t="e">
        <f t="shared" si="137"/>
        <v>#NUM!</v>
      </c>
      <c r="BI2909" t="e">
        <f>VLOOKUP(H2909,Sheet2!$A$1:$B$270,2,FALSE)</f>
        <v>#N/A</v>
      </c>
    </row>
    <row r="2910" spans="15:61">
      <c r="O2910" s="57"/>
      <c r="P2910" s="57"/>
      <c r="AP2910" s="57"/>
      <c r="BA2910" s="57"/>
      <c r="BF2910" s="6" t="e">
        <f t="shared" si="135"/>
        <v>#NUM!</v>
      </c>
      <c r="BG2910" t="e">
        <f t="shared" si="136"/>
        <v>#NUM!</v>
      </c>
      <c r="BH2910" t="e">
        <f t="shared" si="137"/>
        <v>#NUM!</v>
      </c>
      <c r="BI2910" t="e">
        <f>VLOOKUP(H2910,Sheet2!$A$1:$B$270,2,FALSE)</f>
        <v>#N/A</v>
      </c>
    </row>
    <row r="2911" spans="15:61">
      <c r="O2911" s="57"/>
      <c r="P2911" s="57"/>
      <c r="BA2911" s="57"/>
      <c r="BF2911" s="6" t="e">
        <f t="shared" si="135"/>
        <v>#NUM!</v>
      </c>
      <c r="BG2911" t="e">
        <f t="shared" si="136"/>
        <v>#NUM!</v>
      </c>
      <c r="BH2911" t="e">
        <f t="shared" si="137"/>
        <v>#NUM!</v>
      </c>
      <c r="BI2911" t="e">
        <f>VLOOKUP(H2911,Sheet2!$A$1:$B$270,2,FALSE)</f>
        <v>#N/A</v>
      </c>
    </row>
    <row r="2912" spans="15:61">
      <c r="O2912" s="57"/>
      <c r="P2912" s="57"/>
      <c r="AP2912" s="57"/>
      <c r="BA2912" s="57"/>
      <c r="BF2912" s="6" t="e">
        <f t="shared" si="135"/>
        <v>#NUM!</v>
      </c>
      <c r="BG2912" t="e">
        <f t="shared" si="136"/>
        <v>#NUM!</v>
      </c>
      <c r="BH2912" t="e">
        <f t="shared" si="137"/>
        <v>#NUM!</v>
      </c>
      <c r="BI2912" t="e">
        <f>VLOOKUP(H2912,Sheet2!$A$1:$B$270,2,FALSE)</f>
        <v>#N/A</v>
      </c>
    </row>
    <row r="2913" spans="15:61">
      <c r="O2913" s="57"/>
      <c r="P2913" s="57"/>
      <c r="AO2913" s="57"/>
      <c r="AP2913" s="57"/>
      <c r="BA2913" s="57"/>
      <c r="BF2913" s="6" t="e">
        <f t="shared" si="135"/>
        <v>#NUM!</v>
      </c>
      <c r="BG2913" t="e">
        <f t="shared" si="136"/>
        <v>#NUM!</v>
      </c>
      <c r="BH2913" t="e">
        <f t="shared" si="137"/>
        <v>#NUM!</v>
      </c>
      <c r="BI2913" t="e">
        <f>VLOOKUP(H2913,Sheet2!$A$1:$B$270,2,FALSE)</f>
        <v>#N/A</v>
      </c>
    </row>
    <row r="2914" spans="15:61">
      <c r="O2914" s="57"/>
      <c r="P2914" s="57"/>
      <c r="AP2914" s="57"/>
      <c r="BA2914" s="57"/>
      <c r="BF2914" s="6" t="e">
        <f t="shared" si="135"/>
        <v>#NUM!</v>
      </c>
      <c r="BG2914" t="e">
        <f t="shared" si="136"/>
        <v>#NUM!</v>
      </c>
      <c r="BH2914" t="e">
        <f t="shared" si="137"/>
        <v>#NUM!</v>
      </c>
      <c r="BI2914" t="e">
        <f>VLOOKUP(H2914,Sheet2!$A$1:$B$270,2,FALSE)</f>
        <v>#N/A</v>
      </c>
    </row>
    <row r="2915" spans="15:61">
      <c r="O2915" s="57"/>
      <c r="P2915" s="57"/>
      <c r="AO2915" s="57"/>
      <c r="AP2915" s="57"/>
      <c r="BA2915" s="57"/>
      <c r="BF2915" s="6" t="e">
        <f t="shared" si="135"/>
        <v>#NUM!</v>
      </c>
      <c r="BG2915" t="e">
        <f t="shared" si="136"/>
        <v>#NUM!</v>
      </c>
      <c r="BH2915" t="e">
        <f t="shared" si="137"/>
        <v>#NUM!</v>
      </c>
      <c r="BI2915" t="e">
        <f>VLOOKUP(H2915,Sheet2!$A$1:$B$270,2,FALSE)</f>
        <v>#N/A</v>
      </c>
    </row>
    <row r="2916" spans="15:61">
      <c r="O2916" s="57"/>
      <c r="P2916" s="57"/>
      <c r="AO2916" s="57"/>
      <c r="AP2916" s="57"/>
      <c r="BA2916" s="57"/>
      <c r="BF2916" s="6" t="e">
        <f t="shared" si="135"/>
        <v>#NUM!</v>
      </c>
      <c r="BG2916" t="e">
        <f t="shared" si="136"/>
        <v>#NUM!</v>
      </c>
      <c r="BH2916" t="e">
        <f t="shared" si="137"/>
        <v>#NUM!</v>
      </c>
      <c r="BI2916" t="e">
        <f>VLOOKUP(H2916,Sheet2!$A$1:$B$270,2,FALSE)</f>
        <v>#N/A</v>
      </c>
    </row>
    <row r="2917" spans="15:61">
      <c r="O2917" s="57"/>
      <c r="P2917" s="57"/>
      <c r="AO2917" s="57"/>
      <c r="AP2917" s="57"/>
      <c r="BA2917" s="57"/>
      <c r="BF2917" s="6" t="e">
        <f t="shared" si="135"/>
        <v>#NUM!</v>
      </c>
      <c r="BG2917" t="e">
        <f t="shared" si="136"/>
        <v>#NUM!</v>
      </c>
      <c r="BH2917" t="e">
        <f t="shared" si="137"/>
        <v>#NUM!</v>
      </c>
      <c r="BI2917" t="e">
        <f>VLOOKUP(H2917,Sheet2!$A$1:$B$270,2,FALSE)</f>
        <v>#N/A</v>
      </c>
    </row>
    <row r="2918" spans="15:61">
      <c r="O2918" s="57"/>
      <c r="P2918" s="57"/>
      <c r="BA2918" s="57"/>
      <c r="BF2918" s="6" t="e">
        <f t="shared" si="135"/>
        <v>#NUM!</v>
      </c>
      <c r="BG2918" t="e">
        <f t="shared" si="136"/>
        <v>#NUM!</v>
      </c>
      <c r="BH2918" t="e">
        <f t="shared" si="137"/>
        <v>#NUM!</v>
      </c>
      <c r="BI2918" t="e">
        <f>VLOOKUP(H2918,Sheet2!$A$1:$B$270,2,FALSE)</f>
        <v>#N/A</v>
      </c>
    </row>
    <row r="2919" spans="15:61">
      <c r="O2919" s="57"/>
      <c r="P2919" s="57"/>
      <c r="AP2919" s="57"/>
      <c r="BA2919" s="57"/>
      <c r="BF2919" s="6" t="e">
        <f t="shared" si="135"/>
        <v>#NUM!</v>
      </c>
      <c r="BG2919" t="e">
        <f t="shared" si="136"/>
        <v>#NUM!</v>
      </c>
      <c r="BH2919" t="e">
        <f t="shared" si="137"/>
        <v>#NUM!</v>
      </c>
      <c r="BI2919" t="e">
        <f>VLOOKUP(H2919,Sheet2!$A$1:$B$270,2,FALSE)</f>
        <v>#N/A</v>
      </c>
    </row>
    <row r="2920" spans="15:61">
      <c r="O2920" s="57"/>
      <c r="P2920" s="57"/>
      <c r="BF2920" s="6" t="e">
        <f t="shared" si="135"/>
        <v>#NUM!</v>
      </c>
      <c r="BG2920" t="e">
        <f t="shared" si="136"/>
        <v>#NUM!</v>
      </c>
      <c r="BH2920" t="e">
        <f t="shared" si="137"/>
        <v>#NUM!</v>
      </c>
      <c r="BI2920" t="e">
        <f>VLOOKUP(H2920,Sheet2!$A$1:$B$270,2,FALSE)</f>
        <v>#N/A</v>
      </c>
    </row>
    <row r="2921" spans="15:61">
      <c r="O2921" s="57"/>
      <c r="P2921" s="57"/>
      <c r="AP2921" s="57"/>
      <c r="BA2921" s="57"/>
      <c r="BF2921" s="6" t="e">
        <f t="shared" si="135"/>
        <v>#NUM!</v>
      </c>
      <c r="BG2921" t="e">
        <f t="shared" si="136"/>
        <v>#NUM!</v>
      </c>
      <c r="BH2921" t="e">
        <f t="shared" si="137"/>
        <v>#NUM!</v>
      </c>
      <c r="BI2921" t="e">
        <f>VLOOKUP(H2921,Sheet2!$A$1:$B$270,2,FALSE)</f>
        <v>#N/A</v>
      </c>
    </row>
    <row r="2922" spans="15:61">
      <c r="O2922" s="57"/>
      <c r="P2922" s="57"/>
      <c r="AP2922" s="57"/>
      <c r="BA2922" s="57"/>
      <c r="BF2922" s="6" t="e">
        <f t="shared" si="135"/>
        <v>#NUM!</v>
      </c>
      <c r="BG2922" t="e">
        <f t="shared" si="136"/>
        <v>#NUM!</v>
      </c>
      <c r="BH2922" t="e">
        <f t="shared" si="137"/>
        <v>#NUM!</v>
      </c>
      <c r="BI2922" t="e">
        <f>VLOOKUP(H2922,Sheet2!$A$1:$B$270,2,FALSE)</f>
        <v>#N/A</v>
      </c>
    </row>
    <row r="2923" spans="15:61">
      <c r="O2923" s="57"/>
      <c r="P2923" s="57"/>
      <c r="AP2923" s="57"/>
      <c r="BA2923" s="57"/>
      <c r="BF2923" s="6" t="e">
        <f t="shared" si="135"/>
        <v>#NUM!</v>
      </c>
      <c r="BG2923" t="e">
        <f t="shared" si="136"/>
        <v>#NUM!</v>
      </c>
      <c r="BH2923" t="e">
        <f t="shared" si="137"/>
        <v>#NUM!</v>
      </c>
      <c r="BI2923" t="e">
        <f>VLOOKUP(H2923,Sheet2!$A$1:$B$270,2,FALSE)</f>
        <v>#N/A</v>
      </c>
    </row>
    <row r="2924" spans="15:61">
      <c r="O2924" s="57"/>
      <c r="P2924" s="57"/>
      <c r="AO2924" s="57"/>
      <c r="BA2924" s="57"/>
      <c r="BF2924" s="6" t="e">
        <f t="shared" si="135"/>
        <v>#NUM!</v>
      </c>
      <c r="BG2924" t="e">
        <f t="shared" si="136"/>
        <v>#NUM!</v>
      </c>
      <c r="BH2924" t="e">
        <f t="shared" si="137"/>
        <v>#NUM!</v>
      </c>
      <c r="BI2924" t="e">
        <f>VLOOKUP(H2924,Sheet2!$A$1:$B$270,2,FALSE)</f>
        <v>#N/A</v>
      </c>
    </row>
    <row r="2925" spans="15:61">
      <c r="O2925" s="57"/>
      <c r="P2925" s="57"/>
      <c r="AP2925" s="57"/>
      <c r="BA2925" s="57"/>
      <c r="BF2925" s="6" t="e">
        <f t="shared" si="135"/>
        <v>#NUM!</v>
      </c>
      <c r="BG2925" t="e">
        <f t="shared" si="136"/>
        <v>#NUM!</v>
      </c>
      <c r="BH2925" t="e">
        <f t="shared" si="137"/>
        <v>#NUM!</v>
      </c>
      <c r="BI2925" t="e">
        <f>VLOOKUP(H2925,Sheet2!$A$1:$B$270,2,FALSE)</f>
        <v>#N/A</v>
      </c>
    </row>
    <row r="2926" spans="15:61">
      <c r="O2926" s="57"/>
      <c r="P2926" s="57"/>
      <c r="AP2926" s="57"/>
      <c r="BA2926" s="57"/>
      <c r="BF2926" s="6" t="e">
        <f t="shared" si="135"/>
        <v>#NUM!</v>
      </c>
      <c r="BG2926" t="e">
        <f t="shared" si="136"/>
        <v>#NUM!</v>
      </c>
      <c r="BH2926" t="e">
        <f t="shared" si="137"/>
        <v>#NUM!</v>
      </c>
      <c r="BI2926" t="e">
        <f>VLOOKUP(H2926,Sheet2!$A$1:$B$270,2,FALSE)</f>
        <v>#N/A</v>
      </c>
    </row>
    <row r="2927" spans="15:61">
      <c r="O2927" s="57"/>
      <c r="P2927" s="57"/>
      <c r="AP2927" s="57"/>
      <c r="BA2927" s="57"/>
      <c r="BF2927" s="6" t="e">
        <f t="shared" si="135"/>
        <v>#NUM!</v>
      </c>
      <c r="BG2927" t="e">
        <f t="shared" si="136"/>
        <v>#NUM!</v>
      </c>
      <c r="BH2927" t="e">
        <f t="shared" si="137"/>
        <v>#NUM!</v>
      </c>
      <c r="BI2927" t="e">
        <f>VLOOKUP(H2927,Sheet2!$A$1:$B$270,2,FALSE)</f>
        <v>#N/A</v>
      </c>
    </row>
    <row r="2928" spans="15:61">
      <c r="O2928" s="57"/>
      <c r="P2928" s="57"/>
      <c r="AP2928" s="57"/>
      <c r="BA2928" s="57"/>
      <c r="BF2928" s="6" t="e">
        <f t="shared" si="135"/>
        <v>#NUM!</v>
      </c>
      <c r="BG2928" t="e">
        <f t="shared" si="136"/>
        <v>#NUM!</v>
      </c>
      <c r="BH2928" t="e">
        <f t="shared" si="137"/>
        <v>#NUM!</v>
      </c>
      <c r="BI2928" t="e">
        <f>VLOOKUP(H2928,Sheet2!$A$1:$B$270,2,FALSE)</f>
        <v>#N/A</v>
      </c>
    </row>
    <row r="2929" spans="15:61">
      <c r="O2929" s="57"/>
      <c r="P2929" s="57"/>
      <c r="AP2929" s="57"/>
      <c r="BA2929" s="57"/>
      <c r="BF2929" s="6" t="e">
        <f t="shared" si="135"/>
        <v>#NUM!</v>
      </c>
      <c r="BG2929" t="e">
        <f t="shared" si="136"/>
        <v>#NUM!</v>
      </c>
      <c r="BH2929" t="e">
        <f t="shared" si="137"/>
        <v>#NUM!</v>
      </c>
      <c r="BI2929" t="e">
        <f>VLOOKUP(H2929,Sheet2!$A$1:$B$270,2,FALSE)</f>
        <v>#N/A</v>
      </c>
    </row>
    <row r="2930" spans="15:61">
      <c r="O2930" s="57"/>
      <c r="P2930" s="57"/>
      <c r="AP2930" s="57"/>
      <c r="BA2930" s="57"/>
      <c r="BF2930" s="6" t="e">
        <f t="shared" si="135"/>
        <v>#NUM!</v>
      </c>
      <c r="BG2930" t="e">
        <f t="shared" si="136"/>
        <v>#NUM!</v>
      </c>
      <c r="BH2930" t="e">
        <f t="shared" si="137"/>
        <v>#NUM!</v>
      </c>
      <c r="BI2930" t="e">
        <f>VLOOKUP(H2930,Sheet2!$A$1:$B$270,2,FALSE)</f>
        <v>#N/A</v>
      </c>
    </row>
    <row r="2931" spans="15:61">
      <c r="O2931" s="57"/>
      <c r="P2931" s="57"/>
      <c r="BA2931" s="57"/>
      <c r="BF2931" s="6" t="e">
        <f t="shared" si="135"/>
        <v>#NUM!</v>
      </c>
      <c r="BG2931" t="e">
        <f t="shared" si="136"/>
        <v>#NUM!</v>
      </c>
      <c r="BH2931" t="e">
        <f t="shared" si="137"/>
        <v>#NUM!</v>
      </c>
      <c r="BI2931" t="e">
        <f>VLOOKUP(H2931,Sheet2!$A$1:$B$270,2,FALSE)</f>
        <v>#N/A</v>
      </c>
    </row>
    <row r="2932" spans="15:61">
      <c r="O2932" s="57"/>
      <c r="P2932" s="57"/>
      <c r="BF2932" s="6" t="e">
        <f t="shared" si="135"/>
        <v>#NUM!</v>
      </c>
      <c r="BG2932" t="e">
        <f t="shared" si="136"/>
        <v>#NUM!</v>
      </c>
      <c r="BH2932" t="e">
        <f t="shared" si="137"/>
        <v>#NUM!</v>
      </c>
      <c r="BI2932" t="e">
        <f>VLOOKUP(H2932,Sheet2!$A$1:$B$270,2,FALSE)</f>
        <v>#N/A</v>
      </c>
    </row>
    <row r="2933" spans="15:61">
      <c r="O2933" s="57"/>
      <c r="P2933" s="57"/>
      <c r="AP2933" s="57"/>
      <c r="BA2933" s="57"/>
      <c r="BF2933" s="6" t="e">
        <f t="shared" si="135"/>
        <v>#NUM!</v>
      </c>
      <c r="BG2933" t="e">
        <f t="shared" si="136"/>
        <v>#NUM!</v>
      </c>
      <c r="BH2933" t="e">
        <f t="shared" si="137"/>
        <v>#NUM!</v>
      </c>
      <c r="BI2933" t="e">
        <f>VLOOKUP(H2933,Sheet2!$A$1:$B$270,2,FALSE)</f>
        <v>#N/A</v>
      </c>
    </row>
    <row r="2934" spans="15:61">
      <c r="O2934" s="57"/>
      <c r="P2934" s="57"/>
      <c r="AP2934" s="57"/>
      <c r="BA2934" s="57"/>
      <c r="BF2934" s="6" t="e">
        <f t="shared" si="135"/>
        <v>#NUM!</v>
      </c>
      <c r="BG2934" t="e">
        <f t="shared" si="136"/>
        <v>#NUM!</v>
      </c>
      <c r="BH2934" t="e">
        <f t="shared" si="137"/>
        <v>#NUM!</v>
      </c>
      <c r="BI2934" t="e">
        <f>VLOOKUP(H2934,Sheet2!$A$1:$B$270,2,FALSE)</f>
        <v>#N/A</v>
      </c>
    </row>
    <row r="2935" spans="15:61">
      <c r="O2935" s="57"/>
      <c r="P2935" s="57"/>
      <c r="AP2935" s="57"/>
      <c r="BA2935" s="57"/>
      <c r="BF2935" s="6" t="e">
        <f t="shared" si="135"/>
        <v>#NUM!</v>
      </c>
      <c r="BG2935" t="e">
        <f t="shared" si="136"/>
        <v>#NUM!</v>
      </c>
      <c r="BH2935" t="e">
        <f t="shared" si="137"/>
        <v>#NUM!</v>
      </c>
      <c r="BI2935" t="e">
        <f>VLOOKUP(H2935,Sheet2!$A$1:$B$270,2,FALSE)</f>
        <v>#N/A</v>
      </c>
    </row>
    <row r="2936" spans="15:61">
      <c r="O2936" s="57"/>
      <c r="P2936" s="57"/>
      <c r="AO2936" s="57"/>
      <c r="AP2936" s="57"/>
      <c r="BA2936" s="57"/>
      <c r="BF2936" s="6" t="e">
        <f t="shared" si="135"/>
        <v>#NUM!</v>
      </c>
      <c r="BG2936" t="e">
        <f t="shared" si="136"/>
        <v>#NUM!</v>
      </c>
      <c r="BH2936" t="e">
        <f t="shared" si="137"/>
        <v>#NUM!</v>
      </c>
      <c r="BI2936" t="e">
        <f>VLOOKUP(H2936,Sheet2!$A$1:$B$270,2,FALSE)</f>
        <v>#N/A</v>
      </c>
    </row>
    <row r="2937" spans="15:61">
      <c r="O2937" s="57"/>
      <c r="P2937" s="57"/>
      <c r="AO2937" s="57"/>
      <c r="BA2937" s="57"/>
      <c r="BF2937" s="6" t="e">
        <f t="shared" si="135"/>
        <v>#NUM!</v>
      </c>
      <c r="BG2937" t="e">
        <f t="shared" si="136"/>
        <v>#NUM!</v>
      </c>
      <c r="BH2937" t="e">
        <f t="shared" si="137"/>
        <v>#NUM!</v>
      </c>
      <c r="BI2937" t="e">
        <f>VLOOKUP(H2937,Sheet2!$A$1:$B$270,2,FALSE)</f>
        <v>#N/A</v>
      </c>
    </row>
    <row r="2938" spans="15:61">
      <c r="O2938" s="57"/>
      <c r="P2938" s="57"/>
      <c r="AP2938" s="57"/>
      <c r="BA2938" s="57"/>
      <c r="BF2938" s="6" t="e">
        <f t="shared" si="135"/>
        <v>#NUM!</v>
      </c>
      <c r="BG2938" t="e">
        <f t="shared" si="136"/>
        <v>#NUM!</v>
      </c>
      <c r="BH2938" t="e">
        <f t="shared" si="137"/>
        <v>#NUM!</v>
      </c>
      <c r="BI2938" t="e">
        <f>VLOOKUP(H2938,Sheet2!$A$1:$B$270,2,FALSE)</f>
        <v>#N/A</v>
      </c>
    </row>
    <row r="2939" spans="15:61">
      <c r="O2939" s="57"/>
      <c r="P2939" s="57"/>
      <c r="BA2939" s="57"/>
      <c r="BF2939" s="6" t="e">
        <f t="shared" si="135"/>
        <v>#NUM!</v>
      </c>
      <c r="BG2939" t="e">
        <f t="shared" si="136"/>
        <v>#NUM!</v>
      </c>
      <c r="BH2939" t="e">
        <f t="shared" si="137"/>
        <v>#NUM!</v>
      </c>
      <c r="BI2939" t="e">
        <f>VLOOKUP(H2939,Sheet2!$A$1:$B$270,2,FALSE)</f>
        <v>#N/A</v>
      </c>
    </row>
    <row r="2940" spans="15:61">
      <c r="O2940" s="57"/>
      <c r="P2940" s="57"/>
      <c r="AO2940" s="57"/>
      <c r="AP2940" s="57"/>
      <c r="BA2940" s="57"/>
      <c r="BF2940" s="6" t="e">
        <f t="shared" si="135"/>
        <v>#NUM!</v>
      </c>
      <c r="BG2940" t="e">
        <f t="shared" si="136"/>
        <v>#NUM!</v>
      </c>
      <c r="BH2940" t="e">
        <f t="shared" si="137"/>
        <v>#NUM!</v>
      </c>
      <c r="BI2940" t="e">
        <f>VLOOKUP(H2940,Sheet2!$A$1:$B$270,2,FALSE)</f>
        <v>#N/A</v>
      </c>
    </row>
    <row r="2941" spans="15:61">
      <c r="O2941" s="57"/>
      <c r="P2941" s="57"/>
      <c r="AO2941" s="57"/>
      <c r="AP2941" s="57"/>
      <c r="BA2941" s="57"/>
      <c r="BF2941" s="6" t="e">
        <f t="shared" si="135"/>
        <v>#NUM!</v>
      </c>
      <c r="BG2941" t="e">
        <f t="shared" si="136"/>
        <v>#NUM!</v>
      </c>
      <c r="BH2941" t="e">
        <f t="shared" si="137"/>
        <v>#NUM!</v>
      </c>
      <c r="BI2941" t="e">
        <f>VLOOKUP(H2941,Sheet2!$A$1:$B$270,2,FALSE)</f>
        <v>#N/A</v>
      </c>
    </row>
    <row r="2942" spans="15:61">
      <c r="O2942" s="57"/>
      <c r="P2942" s="57"/>
      <c r="AP2942" s="57"/>
      <c r="BA2942" s="57"/>
      <c r="BF2942" s="6" t="e">
        <f t="shared" si="135"/>
        <v>#NUM!</v>
      </c>
      <c r="BG2942" t="e">
        <f t="shared" si="136"/>
        <v>#NUM!</v>
      </c>
      <c r="BH2942" t="e">
        <f t="shared" si="137"/>
        <v>#NUM!</v>
      </c>
      <c r="BI2942" t="e">
        <f>VLOOKUP(H2942,Sheet2!$A$1:$B$270,2,FALSE)</f>
        <v>#N/A</v>
      </c>
    </row>
    <row r="2943" spans="15:61">
      <c r="O2943" s="57"/>
      <c r="P2943" s="57"/>
      <c r="BA2943" s="57"/>
      <c r="BF2943" s="6" t="e">
        <f t="shared" si="135"/>
        <v>#NUM!</v>
      </c>
      <c r="BG2943" t="e">
        <f t="shared" si="136"/>
        <v>#NUM!</v>
      </c>
      <c r="BH2943" t="e">
        <f t="shared" si="137"/>
        <v>#NUM!</v>
      </c>
      <c r="BI2943" t="e">
        <f>VLOOKUP(H2943,Sheet2!$A$1:$B$270,2,FALSE)</f>
        <v>#N/A</v>
      </c>
    </row>
    <row r="2944" spans="15:61">
      <c r="O2944" s="57"/>
      <c r="P2944" s="57"/>
      <c r="AO2944" s="57"/>
      <c r="AP2944" s="57"/>
      <c r="BA2944" s="57"/>
      <c r="BF2944" s="6" t="e">
        <f t="shared" si="135"/>
        <v>#NUM!</v>
      </c>
      <c r="BG2944" t="e">
        <f t="shared" si="136"/>
        <v>#NUM!</v>
      </c>
      <c r="BH2944" t="e">
        <f t="shared" si="137"/>
        <v>#NUM!</v>
      </c>
      <c r="BI2944" t="e">
        <f>VLOOKUP(H2944,Sheet2!$A$1:$B$270,2,FALSE)</f>
        <v>#N/A</v>
      </c>
    </row>
    <row r="2945" spans="15:61">
      <c r="O2945" s="57"/>
      <c r="P2945" s="57"/>
      <c r="AP2945" s="57"/>
      <c r="BA2945" s="57"/>
      <c r="BF2945" s="6" t="e">
        <f t="shared" si="135"/>
        <v>#NUM!</v>
      </c>
      <c r="BG2945" t="e">
        <f t="shared" si="136"/>
        <v>#NUM!</v>
      </c>
      <c r="BH2945" t="e">
        <f t="shared" si="137"/>
        <v>#NUM!</v>
      </c>
      <c r="BI2945" t="e">
        <f>VLOOKUP(H2945,Sheet2!$A$1:$B$270,2,FALSE)</f>
        <v>#N/A</v>
      </c>
    </row>
    <row r="2946" spans="15:61">
      <c r="O2946" s="57"/>
      <c r="P2946" s="57"/>
      <c r="AP2946" s="57"/>
      <c r="BA2946" s="57"/>
      <c r="BF2946" s="6" t="e">
        <f t="shared" si="135"/>
        <v>#NUM!</v>
      </c>
      <c r="BG2946" t="e">
        <f t="shared" si="136"/>
        <v>#NUM!</v>
      </c>
      <c r="BH2946" t="e">
        <f t="shared" si="137"/>
        <v>#NUM!</v>
      </c>
      <c r="BI2946" t="e">
        <f>VLOOKUP(H2946,Sheet2!$A$1:$B$270,2,FALSE)</f>
        <v>#N/A</v>
      </c>
    </row>
    <row r="2947" spans="15:61">
      <c r="O2947" s="57"/>
      <c r="P2947" s="57"/>
      <c r="AP2947" s="57"/>
      <c r="BA2947" s="57"/>
      <c r="BF2947" s="6" t="e">
        <f t="shared" ref="BF2947:BF3010" si="138">DATE(BC2947,BD2947,BE2947)</f>
        <v>#NUM!</v>
      </c>
      <c r="BG2947" t="e">
        <f t="shared" ref="BG2947:BG3010" si="139">BF2947-BA2947</f>
        <v>#NUM!</v>
      </c>
      <c r="BH2947" t="e">
        <f t="shared" ref="BH2947:BH3010" si="140">IF(BG2947=1,"COMPLY",IF(BG2947&lt;1,"COMPLY","NOT COMPLY"))</f>
        <v>#NUM!</v>
      </c>
      <c r="BI2947" t="e">
        <f>VLOOKUP(H2947,Sheet2!$A$1:$B$270,2,FALSE)</f>
        <v>#N/A</v>
      </c>
    </row>
    <row r="2948" spans="15:61">
      <c r="O2948" s="57"/>
      <c r="P2948" s="57"/>
      <c r="AP2948" s="57"/>
      <c r="BA2948" s="57"/>
      <c r="BF2948" s="6" t="e">
        <f t="shared" si="138"/>
        <v>#NUM!</v>
      </c>
      <c r="BG2948" t="e">
        <f t="shared" si="139"/>
        <v>#NUM!</v>
      </c>
      <c r="BH2948" t="e">
        <f t="shared" si="140"/>
        <v>#NUM!</v>
      </c>
      <c r="BI2948" t="e">
        <f>VLOOKUP(H2948,Sheet2!$A$1:$B$270,2,FALSE)</f>
        <v>#N/A</v>
      </c>
    </row>
    <row r="2949" spans="15:61">
      <c r="O2949" s="57"/>
      <c r="P2949" s="57"/>
      <c r="AO2949" s="57"/>
      <c r="AP2949" s="57"/>
      <c r="BA2949" s="57"/>
      <c r="BF2949" s="6" t="e">
        <f t="shared" si="138"/>
        <v>#NUM!</v>
      </c>
      <c r="BG2949" t="e">
        <f t="shared" si="139"/>
        <v>#NUM!</v>
      </c>
      <c r="BH2949" t="e">
        <f t="shared" si="140"/>
        <v>#NUM!</v>
      </c>
      <c r="BI2949" t="e">
        <f>VLOOKUP(H2949,Sheet2!$A$1:$B$270,2,FALSE)</f>
        <v>#N/A</v>
      </c>
    </row>
    <row r="2950" spans="15:61">
      <c r="O2950" s="57"/>
      <c r="P2950" s="57"/>
      <c r="AP2950" s="57"/>
      <c r="BA2950" s="57"/>
      <c r="BF2950" s="6" t="e">
        <f t="shared" si="138"/>
        <v>#NUM!</v>
      </c>
      <c r="BG2950" t="e">
        <f t="shared" si="139"/>
        <v>#NUM!</v>
      </c>
      <c r="BH2950" t="e">
        <f t="shared" si="140"/>
        <v>#NUM!</v>
      </c>
      <c r="BI2950" t="e">
        <f>VLOOKUP(H2950,Sheet2!$A$1:$B$270,2,FALSE)</f>
        <v>#N/A</v>
      </c>
    </row>
    <row r="2951" spans="15:61">
      <c r="O2951" s="57"/>
      <c r="P2951" s="57"/>
      <c r="AP2951" s="57"/>
      <c r="BA2951" s="57"/>
      <c r="BF2951" s="6" t="e">
        <f t="shared" si="138"/>
        <v>#NUM!</v>
      </c>
      <c r="BG2951" t="e">
        <f t="shared" si="139"/>
        <v>#NUM!</v>
      </c>
      <c r="BH2951" t="e">
        <f t="shared" si="140"/>
        <v>#NUM!</v>
      </c>
      <c r="BI2951" t="e">
        <f>VLOOKUP(H2951,Sheet2!$A$1:$B$270,2,FALSE)</f>
        <v>#N/A</v>
      </c>
    </row>
    <row r="2952" spans="15:61">
      <c r="O2952" s="57"/>
      <c r="P2952" s="57"/>
      <c r="AP2952" s="57"/>
      <c r="BA2952" s="57"/>
      <c r="BF2952" s="6" t="e">
        <f t="shared" si="138"/>
        <v>#NUM!</v>
      </c>
      <c r="BG2952" t="e">
        <f t="shared" si="139"/>
        <v>#NUM!</v>
      </c>
      <c r="BH2952" t="e">
        <f t="shared" si="140"/>
        <v>#NUM!</v>
      </c>
      <c r="BI2952" t="e">
        <f>VLOOKUP(H2952,Sheet2!$A$1:$B$270,2,FALSE)</f>
        <v>#N/A</v>
      </c>
    </row>
    <row r="2953" spans="15:61">
      <c r="O2953" s="57"/>
      <c r="P2953" s="57"/>
      <c r="BF2953" s="6" t="e">
        <f t="shared" si="138"/>
        <v>#NUM!</v>
      </c>
      <c r="BG2953" t="e">
        <f t="shared" si="139"/>
        <v>#NUM!</v>
      </c>
      <c r="BH2953" t="e">
        <f t="shared" si="140"/>
        <v>#NUM!</v>
      </c>
      <c r="BI2953" t="e">
        <f>VLOOKUP(H2953,Sheet2!$A$1:$B$270,2,FALSE)</f>
        <v>#N/A</v>
      </c>
    </row>
    <row r="2954" spans="15:61">
      <c r="O2954" s="57"/>
      <c r="P2954" s="57"/>
      <c r="BA2954" s="57"/>
      <c r="BF2954" s="6" t="e">
        <f t="shared" si="138"/>
        <v>#NUM!</v>
      </c>
      <c r="BG2954" t="e">
        <f t="shared" si="139"/>
        <v>#NUM!</v>
      </c>
      <c r="BH2954" t="e">
        <f t="shared" si="140"/>
        <v>#NUM!</v>
      </c>
      <c r="BI2954" t="e">
        <f>VLOOKUP(H2954,Sheet2!$A$1:$B$270,2,FALSE)</f>
        <v>#N/A</v>
      </c>
    </row>
    <row r="2955" spans="15:61">
      <c r="O2955" s="57"/>
      <c r="P2955" s="57"/>
      <c r="AP2955" s="57"/>
      <c r="BA2955" s="57"/>
      <c r="BF2955" s="6" t="e">
        <f t="shared" si="138"/>
        <v>#NUM!</v>
      </c>
      <c r="BG2955" t="e">
        <f t="shared" si="139"/>
        <v>#NUM!</v>
      </c>
      <c r="BH2955" t="e">
        <f t="shared" si="140"/>
        <v>#NUM!</v>
      </c>
      <c r="BI2955" t="e">
        <f>VLOOKUP(H2955,Sheet2!$A$1:$B$270,2,FALSE)</f>
        <v>#N/A</v>
      </c>
    </row>
    <row r="2956" spans="15:61">
      <c r="O2956" s="57"/>
      <c r="P2956" s="57"/>
      <c r="AP2956" s="57"/>
      <c r="BA2956" s="57"/>
      <c r="BF2956" s="6" t="e">
        <f t="shared" si="138"/>
        <v>#NUM!</v>
      </c>
      <c r="BG2956" t="e">
        <f t="shared" si="139"/>
        <v>#NUM!</v>
      </c>
      <c r="BH2956" t="e">
        <f t="shared" si="140"/>
        <v>#NUM!</v>
      </c>
      <c r="BI2956" t="e">
        <f>VLOOKUP(H2956,Sheet2!$A$1:$B$270,2,FALSE)</f>
        <v>#N/A</v>
      </c>
    </row>
    <row r="2957" spans="15:61">
      <c r="O2957" s="57"/>
      <c r="P2957" s="57"/>
      <c r="AP2957" s="57"/>
      <c r="BA2957" s="57"/>
      <c r="BF2957" s="6" t="e">
        <f t="shared" si="138"/>
        <v>#NUM!</v>
      </c>
      <c r="BG2957" t="e">
        <f t="shared" si="139"/>
        <v>#NUM!</v>
      </c>
      <c r="BH2957" t="e">
        <f t="shared" si="140"/>
        <v>#NUM!</v>
      </c>
      <c r="BI2957" t="e">
        <f>VLOOKUP(H2957,Sheet2!$A$1:$B$270,2,FALSE)</f>
        <v>#N/A</v>
      </c>
    </row>
    <row r="2958" spans="15:61">
      <c r="O2958" s="57"/>
      <c r="P2958" s="57"/>
      <c r="AP2958" s="57"/>
      <c r="BA2958" s="57"/>
      <c r="BF2958" s="6" t="e">
        <f t="shared" si="138"/>
        <v>#NUM!</v>
      </c>
      <c r="BG2958" t="e">
        <f t="shared" si="139"/>
        <v>#NUM!</v>
      </c>
      <c r="BH2958" t="e">
        <f t="shared" si="140"/>
        <v>#NUM!</v>
      </c>
      <c r="BI2958" t="e">
        <f>VLOOKUP(H2958,Sheet2!$A$1:$B$270,2,FALSE)</f>
        <v>#N/A</v>
      </c>
    </row>
    <row r="2959" spans="15:61">
      <c r="O2959" s="57"/>
      <c r="P2959" s="57"/>
      <c r="AO2959" s="57"/>
      <c r="AP2959" s="57"/>
      <c r="BA2959" s="57"/>
      <c r="BF2959" s="6" t="e">
        <f t="shared" si="138"/>
        <v>#NUM!</v>
      </c>
      <c r="BG2959" t="e">
        <f t="shared" si="139"/>
        <v>#NUM!</v>
      </c>
      <c r="BH2959" t="e">
        <f t="shared" si="140"/>
        <v>#NUM!</v>
      </c>
      <c r="BI2959" t="e">
        <f>VLOOKUP(H2959,Sheet2!$A$1:$B$270,2,FALSE)</f>
        <v>#N/A</v>
      </c>
    </row>
    <row r="2960" spans="15:61">
      <c r="O2960" s="57"/>
      <c r="P2960" s="57"/>
      <c r="BA2960" s="57"/>
      <c r="BF2960" s="6" t="e">
        <f t="shared" si="138"/>
        <v>#NUM!</v>
      </c>
      <c r="BG2960" t="e">
        <f t="shared" si="139"/>
        <v>#NUM!</v>
      </c>
      <c r="BH2960" t="e">
        <f t="shared" si="140"/>
        <v>#NUM!</v>
      </c>
      <c r="BI2960" t="e">
        <f>VLOOKUP(H2960,Sheet2!$A$1:$B$270,2,FALSE)</f>
        <v>#N/A</v>
      </c>
    </row>
    <row r="2961" spans="15:61">
      <c r="O2961" s="57"/>
      <c r="P2961" s="57"/>
      <c r="AO2961" s="57"/>
      <c r="AP2961" s="57"/>
      <c r="BA2961" s="57"/>
      <c r="BF2961" s="6" t="e">
        <f t="shared" si="138"/>
        <v>#NUM!</v>
      </c>
      <c r="BG2961" t="e">
        <f t="shared" si="139"/>
        <v>#NUM!</v>
      </c>
      <c r="BH2961" t="e">
        <f t="shared" si="140"/>
        <v>#NUM!</v>
      </c>
      <c r="BI2961" t="e">
        <f>VLOOKUP(H2961,Sheet2!$A$1:$B$270,2,FALSE)</f>
        <v>#N/A</v>
      </c>
    </row>
    <row r="2962" spans="15:61">
      <c r="O2962" s="57"/>
      <c r="P2962" s="57"/>
      <c r="AP2962" s="57"/>
      <c r="BA2962" s="57"/>
      <c r="BF2962" s="6" t="e">
        <f t="shared" si="138"/>
        <v>#NUM!</v>
      </c>
      <c r="BG2962" t="e">
        <f t="shared" si="139"/>
        <v>#NUM!</v>
      </c>
      <c r="BH2962" t="e">
        <f t="shared" si="140"/>
        <v>#NUM!</v>
      </c>
      <c r="BI2962" t="e">
        <f>VLOOKUP(H2962,Sheet2!$A$1:$B$270,2,FALSE)</f>
        <v>#N/A</v>
      </c>
    </row>
    <row r="2963" spans="15:61">
      <c r="O2963" s="57"/>
      <c r="P2963" s="57"/>
      <c r="AP2963" s="57"/>
      <c r="BA2963" s="57"/>
      <c r="BF2963" s="6" t="e">
        <f t="shared" si="138"/>
        <v>#NUM!</v>
      </c>
      <c r="BG2963" t="e">
        <f t="shared" si="139"/>
        <v>#NUM!</v>
      </c>
      <c r="BH2963" t="e">
        <f t="shared" si="140"/>
        <v>#NUM!</v>
      </c>
      <c r="BI2963" t="e">
        <f>VLOOKUP(H2963,Sheet2!$A$1:$B$270,2,FALSE)</f>
        <v>#N/A</v>
      </c>
    </row>
    <row r="2964" spans="15:61">
      <c r="O2964" s="57"/>
      <c r="P2964" s="57"/>
      <c r="AP2964" s="57"/>
      <c r="BA2964" s="57"/>
      <c r="BF2964" s="6" t="e">
        <f t="shared" si="138"/>
        <v>#NUM!</v>
      </c>
      <c r="BG2964" t="e">
        <f t="shared" si="139"/>
        <v>#NUM!</v>
      </c>
      <c r="BH2964" t="e">
        <f t="shared" si="140"/>
        <v>#NUM!</v>
      </c>
      <c r="BI2964" t="e">
        <f>VLOOKUP(H2964,Sheet2!$A$1:$B$270,2,FALSE)</f>
        <v>#N/A</v>
      </c>
    </row>
    <row r="2965" spans="15:61">
      <c r="O2965" s="57"/>
      <c r="P2965" s="57"/>
      <c r="BA2965" s="57"/>
      <c r="BF2965" s="6" t="e">
        <f t="shared" si="138"/>
        <v>#NUM!</v>
      </c>
      <c r="BG2965" t="e">
        <f t="shared" si="139"/>
        <v>#NUM!</v>
      </c>
      <c r="BH2965" t="e">
        <f t="shared" si="140"/>
        <v>#NUM!</v>
      </c>
      <c r="BI2965" t="e">
        <f>VLOOKUP(H2965,Sheet2!$A$1:$B$270,2,FALSE)</f>
        <v>#N/A</v>
      </c>
    </row>
    <row r="2966" spans="15:61">
      <c r="O2966" s="57"/>
      <c r="P2966" s="57"/>
      <c r="AP2966" s="57"/>
      <c r="BA2966" s="57"/>
      <c r="BF2966" s="6" t="e">
        <f t="shared" si="138"/>
        <v>#NUM!</v>
      </c>
      <c r="BG2966" t="e">
        <f t="shared" si="139"/>
        <v>#NUM!</v>
      </c>
      <c r="BH2966" t="e">
        <f t="shared" si="140"/>
        <v>#NUM!</v>
      </c>
      <c r="BI2966" t="e">
        <f>VLOOKUP(H2966,Sheet2!$A$1:$B$270,2,FALSE)</f>
        <v>#N/A</v>
      </c>
    </row>
    <row r="2967" spans="15:61">
      <c r="O2967" s="57"/>
      <c r="P2967" s="57"/>
      <c r="AO2967" s="57"/>
      <c r="AP2967" s="57"/>
      <c r="BA2967" s="57"/>
      <c r="BF2967" s="6" t="e">
        <f t="shared" si="138"/>
        <v>#NUM!</v>
      </c>
      <c r="BG2967" t="e">
        <f t="shared" si="139"/>
        <v>#NUM!</v>
      </c>
      <c r="BH2967" t="e">
        <f t="shared" si="140"/>
        <v>#NUM!</v>
      </c>
      <c r="BI2967" t="e">
        <f>VLOOKUP(H2967,Sheet2!$A$1:$B$270,2,FALSE)</f>
        <v>#N/A</v>
      </c>
    </row>
    <row r="2968" spans="15:61">
      <c r="O2968" s="57"/>
      <c r="P2968" s="57"/>
      <c r="AP2968" s="57"/>
      <c r="BA2968" s="57"/>
      <c r="BF2968" s="6" t="e">
        <f t="shared" si="138"/>
        <v>#NUM!</v>
      </c>
      <c r="BG2968" t="e">
        <f t="shared" si="139"/>
        <v>#NUM!</v>
      </c>
      <c r="BH2968" t="e">
        <f t="shared" si="140"/>
        <v>#NUM!</v>
      </c>
      <c r="BI2968" t="e">
        <f>VLOOKUP(H2968,Sheet2!$A$1:$B$270,2,FALSE)</f>
        <v>#N/A</v>
      </c>
    </row>
    <row r="2969" spans="15:61">
      <c r="O2969" s="57"/>
      <c r="P2969" s="57"/>
      <c r="BA2969" s="57"/>
      <c r="BF2969" s="6" t="e">
        <f t="shared" si="138"/>
        <v>#NUM!</v>
      </c>
      <c r="BG2969" t="e">
        <f t="shared" si="139"/>
        <v>#NUM!</v>
      </c>
      <c r="BH2969" t="e">
        <f t="shared" si="140"/>
        <v>#NUM!</v>
      </c>
      <c r="BI2969" t="e">
        <f>VLOOKUP(H2969,Sheet2!$A$1:$B$270,2,FALSE)</f>
        <v>#N/A</v>
      </c>
    </row>
    <row r="2970" spans="15:61">
      <c r="O2970" s="57"/>
      <c r="P2970" s="57"/>
      <c r="AP2970" s="57"/>
      <c r="BA2970" s="57"/>
      <c r="BF2970" s="6" t="e">
        <f t="shared" si="138"/>
        <v>#NUM!</v>
      </c>
      <c r="BG2970" t="e">
        <f t="shared" si="139"/>
        <v>#NUM!</v>
      </c>
      <c r="BH2970" t="e">
        <f t="shared" si="140"/>
        <v>#NUM!</v>
      </c>
      <c r="BI2970" t="e">
        <f>VLOOKUP(H2970,Sheet2!$A$1:$B$270,2,FALSE)</f>
        <v>#N/A</v>
      </c>
    </row>
    <row r="2971" spans="15:61">
      <c r="O2971" s="57"/>
      <c r="P2971" s="57"/>
      <c r="BA2971" s="57"/>
      <c r="BF2971" s="6" t="e">
        <f t="shared" si="138"/>
        <v>#NUM!</v>
      </c>
      <c r="BG2971" t="e">
        <f t="shared" si="139"/>
        <v>#NUM!</v>
      </c>
      <c r="BH2971" t="e">
        <f t="shared" si="140"/>
        <v>#NUM!</v>
      </c>
      <c r="BI2971" t="e">
        <f>VLOOKUP(H2971,Sheet2!$A$1:$B$270,2,FALSE)</f>
        <v>#N/A</v>
      </c>
    </row>
    <row r="2972" spans="15:61">
      <c r="O2972" s="57"/>
      <c r="P2972" s="57"/>
      <c r="AP2972" s="57"/>
      <c r="BA2972" s="57"/>
      <c r="BF2972" s="6" t="e">
        <f t="shared" si="138"/>
        <v>#NUM!</v>
      </c>
      <c r="BG2972" t="e">
        <f t="shared" si="139"/>
        <v>#NUM!</v>
      </c>
      <c r="BH2972" t="e">
        <f t="shared" si="140"/>
        <v>#NUM!</v>
      </c>
      <c r="BI2972" t="e">
        <f>VLOOKUP(H2972,Sheet2!$A$1:$B$270,2,FALSE)</f>
        <v>#N/A</v>
      </c>
    </row>
    <row r="2973" spans="15:61">
      <c r="O2973" s="57"/>
      <c r="P2973" s="57"/>
      <c r="BA2973" s="57"/>
      <c r="BF2973" s="6" t="e">
        <f t="shared" si="138"/>
        <v>#NUM!</v>
      </c>
      <c r="BG2973" t="e">
        <f t="shared" si="139"/>
        <v>#NUM!</v>
      </c>
      <c r="BH2973" t="e">
        <f t="shared" si="140"/>
        <v>#NUM!</v>
      </c>
      <c r="BI2973" t="e">
        <f>VLOOKUP(H2973,Sheet2!$A$1:$B$270,2,FALSE)</f>
        <v>#N/A</v>
      </c>
    </row>
    <row r="2974" spans="15:61">
      <c r="O2974" s="57"/>
      <c r="P2974" s="57"/>
      <c r="AO2974" s="57"/>
      <c r="AP2974" s="57"/>
      <c r="BA2974" s="57"/>
      <c r="BF2974" s="6" t="e">
        <f t="shared" si="138"/>
        <v>#NUM!</v>
      </c>
      <c r="BG2974" t="e">
        <f t="shared" si="139"/>
        <v>#NUM!</v>
      </c>
      <c r="BH2974" t="e">
        <f t="shared" si="140"/>
        <v>#NUM!</v>
      </c>
      <c r="BI2974" t="e">
        <f>VLOOKUP(H2974,Sheet2!$A$1:$B$270,2,FALSE)</f>
        <v>#N/A</v>
      </c>
    </row>
    <row r="2975" spans="15:61">
      <c r="O2975" s="57"/>
      <c r="P2975" s="57"/>
      <c r="AP2975" s="57"/>
      <c r="BA2975" s="57"/>
      <c r="BF2975" s="6" t="e">
        <f t="shared" si="138"/>
        <v>#NUM!</v>
      </c>
      <c r="BG2975" t="e">
        <f t="shared" si="139"/>
        <v>#NUM!</v>
      </c>
      <c r="BH2975" t="e">
        <f t="shared" si="140"/>
        <v>#NUM!</v>
      </c>
      <c r="BI2975" t="e">
        <f>VLOOKUP(H2975,Sheet2!$A$1:$B$270,2,FALSE)</f>
        <v>#N/A</v>
      </c>
    </row>
    <row r="2976" spans="15:61">
      <c r="O2976" s="57"/>
      <c r="P2976" s="57"/>
      <c r="AP2976" s="57"/>
      <c r="BA2976" s="57"/>
      <c r="BF2976" s="6" t="e">
        <f t="shared" si="138"/>
        <v>#NUM!</v>
      </c>
      <c r="BG2976" t="e">
        <f t="shared" si="139"/>
        <v>#NUM!</v>
      </c>
      <c r="BH2976" t="e">
        <f t="shared" si="140"/>
        <v>#NUM!</v>
      </c>
      <c r="BI2976" t="e">
        <f>VLOOKUP(H2976,Sheet2!$A$1:$B$270,2,FALSE)</f>
        <v>#N/A</v>
      </c>
    </row>
    <row r="2977" spans="15:61">
      <c r="O2977" s="57"/>
      <c r="P2977" s="57"/>
      <c r="AP2977" s="57"/>
      <c r="BA2977" s="57"/>
      <c r="BF2977" s="6" t="e">
        <f t="shared" si="138"/>
        <v>#NUM!</v>
      </c>
      <c r="BG2977" t="e">
        <f t="shared" si="139"/>
        <v>#NUM!</v>
      </c>
      <c r="BH2977" t="e">
        <f t="shared" si="140"/>
        <v>#NUM!</v>
      </c>
      <c r="BI2977" t="e">
        <f>VLOOKUP(H2977,Sheet2!$A$1:$B$270,2,FALSE)</f>
        <v>#N/A</v>
      </c>
    </row>
    <row r="2978" spans="15:61">
      <c r="O2978" s="57"/>
      <c r="P2978" s="57"/>
      <c r="AP2978" s="57"/>
      <c r="BA2978" s="57"/>
      <c r="BF2978" s="6" t="e">
        <f t="shared" si="138"/>
        <v>#NUM!</v>
      </c>
      <c r="BG2978" t="e">
        <f t="shared" si="139"/>
        <v>#NUM!</v>
      </c>
      <c r="BH2978" t="e">
        <f t="shared" si="140"/>
        <v>#NUM!</v>
      </c>
      <c r="BI2978" t="e">
        <f>VLOOKUP(H2978,Sheet2!$A$1:$B$270,2,FALSE)</f>
        <v>#N/A</v>
      </c>
    </row>
    <row r="2979" spans="15:61">
      <c r="O2979" s="57"/>
      <c r="P2979" s="57"/>
      <c r="AO2979" s="57"/>
      <c r="BA2979" s="57"/>
      <c r="BF2979" s="6" t="e">
        <f t="shared" si="138"/>
        <v>#NUM!</v>
      </c>
      <c r="BG2979" t="e">
        <f t="shared" si="139"/>
        <v>#NUM!</v>
      </c>
      <c r="BH2979" t="e">
        <f t="shared" si="140"/>
        <v>#NUM!</v>
      </c>
      <c r="BI2979" t="e">
        <f>VLOOKUP(H2979,Sheet2!$A$1:$B$270,2,FALSE)</f>
        <v>#N/A</v>
      </c>
    </row>
    <row r="2980" spans="15:61">
      <c r="O2980" s="57"/>
      <c r="P2980" s="57"/>
      <c r="AP2980" s="57"/>
      <c r="BA2980" s="57"/>
      <c r="BF2980" s="6" t="e">
        <f t="shared" si="138"/>
        <v>#NUM!</v>
      </c>
      <c r="BG2980" t="e">
        <f t="shared" si="139"/>
        <v>#NUM!</v>
      </c>
      <c r="BH2980" t="e">
        <f t="shared" si="140"/>
        <v>#NUM!</v>
      </c>
      <c r="BI2980" t="e">
        <f>VLOOKUP(H2980,Sheet2!$A$1:$B$270,2,FALSE)</f>
        <v>#N/A</v>
      </c>
    </row>
    <row r="2981" spans="15:61">
      <c r="O2981" s="57"/>
      <c r="P2981" s="57"/>
      <c r="AO2981" s="57"/>
      <c r="AP2981" s="57"/>
      <c r="BA2981" s="57"/>
      <c r="BF2981" s="6" t="e">
        <f t="shared" si="138"/>
        <v>#NUM!</v>
      </c>
      <c r="BG2981" t="e">
        <f t="shared" si="139"/>
        <v>#NUM!</v>
      </c>
      <c r="BH2981" t="e">
        <f t="shared" si="140"/>
        <v>#NUM!</v>
      </c>
      <c r="BI2981" t="e">
        <f>VLOOKUP(H2981,Sheet2!$A$1:$B$270,2,FALSE)</f>
        <v>#N/A</v>
      </c>
    </row>
    <row r="2982" spans="15:61">
      <c r="O2982" s="57"/>
      <c r="P2982" s="57"/>
      <c r="AO2982" s="57"/>
      <c r="AP2982" s="57"/>
      <c r="BA2982" s="57"/>
      <c r="BF2982" s="6" t="e">
        <f t="shared" si="138"/>
        <v>#NUM!</v>
      </c>
      <c r="BG2982" t="e">
        <f t="shared" si="139"/>
        <v>#NUM!</v>
      </c>
      <c r="BH2982" t="e">
        <f t="shared" si="140"/>
        <v>#NUM!</v>
      </c>
      <c r="BI2982" t="e">
        <f>VLOOKUP(H2982,Sheet2!$A$1:$B$270,2,FALSE)</f>
        <v>#N/A</v>
      </c>
    </row>
    <row r="2983" spans="15:61">
      <c r="O2983" s="57"/>
      <c r="P2983" s="57"/>
      <c r="AO2983" s="57"/>
      <c r="AP2983" s="57"/>
      <c r="BA2983" s="57"/>
      <c r="BF2983" s="6" t="e">
        <f t="shared" si="138"/>
        <v>#NUM!</v>
      </c>
      <c r="BG2983" t="e">
        <f t="shared" si="139"/>
        <v>#NUM!</v>
      </c>
      <c r="BH2983" t="e">
        <f t="shared" si="140"/>
        <v>#NUM!</v>
      </c>
      <c r="BI2983" t="e">
        <f>VLOOKUP(H2983,Sheet2!$A$1:$B$270,2,FALSE)</f>
        <v>#N/A</v>
      </c>
    </row>
    <row r="2984" spans="15:61">
      <c r="O2984" s="57"/>
      <c r="P2984" s="57"/>
      <c r="AP2984" s="57"/>
      <c r="BA2984" s="57"/>
      <c r="BF2984" s="6" t="e">
        <f t="shared" si="138"/>
        <v>#NUM!</v>
      </c>
      <c r="BG2984" t="e">
        <f t="shared" si="139"/>
        <v>#NUM!</v>
      </c>
      <c r="BH2984" t="e">
        <f t="shared" si="140"/>
        <v>#NUM!</v>
      </c>
      <c r="BI2984" t="e">
        <f>VLOOKUP(H2984,Sheet2!$A$1:$B$270,2,FALSE)</f>
        <v>#N/A</v>
      </c>
    </row>
    <row r="2985" spans="15:61">
      <c r="O2985" s="57"/>
      <c r="P2985" s="57"/>
      <c r="AO2985" s="57"/>
      <c r="AP2985" s="57"/>
      <c r="BA2985" s="57"/>
      <c r="BF2985" s="6" t="e">
        <f t="shared" si="138"/>
        <v>#NUM!</v>
      </c>
      <c r="BG2985" t="e">
        <f t="shared" si="139"/>
        <v>#NUM!</v>
      </c>
      <c r="BH2985" t="e">
        <f t="shared" si="140"/>
        <v>#NUM!</v>
      </c>
      <c r="BI2985" t="e">
        <f>VLOOKUP(H2985,Sheet2!$A$1:$B$270,2,FALSE)</f>
        <v>#N/A</v>
      </c>
    </row>
    <row r="2986" spans="15:61">
      <c r="O2986" s="57"/>
      <c r="P2986" s="57"/>
      <c r="AO2986" s="57"/>
      <c r="AP2986" s="57"/>
      <c r="BA2986" s="57"/>
      <c r="BF2986" s="6" t="e">
        <f t="shared" si="138"/>
        <v>#NUM!</v>
      </c>
      <c r="BG2986" t="e">
        <f t="shared" si="139"/>
        <v>#NUM!</v>
      </c>
      <c r="BH2986" t="e">
        <f t="shared" si="140"/>
        <v>#NUM!</v>
      </c>
      <c r="BI2986" t="e">
        <f>VLOOKUP(H2986,Sheet2!$A$1:$B$270,2,FALSE)</f>
        <v>#N/A</v>
      </c>
    </row>
    <row r="2987" spans="15:61">
      <c r="O2987" s="57"/>
      <c r="P2987" s="57"/>
      <c r="AP2987" s="57"/>
      <c r="BA2987" s="57"/>
      <c r="BF2987" s="6" t="e">
        <f t="shared" si="138"/>
        <v>#NUM!</v>
      </c>
      <c r="BG2987" t="e">
        <f t="shared" si="139"/>
        <v>#NUM!</v>
      </c>
      <c r="BH2987" t="e">
        <f t="shared" si="140"/>
        <v>#NUM!</v>
      </c>
      <c r="BI2987" t="e">
        <f>VLOOKUP(H2987,Sheet2!$A$1:$B$270,2,FALSE)</f>
        <v>#N/A</v>
      </c>
    </row>
    <row r="2988" spans="15:61">
      <c r="O2988" s="57"/>
      <c r="P2988" s="57"/>
      <c r="AP2988" s="57"/>
      <c r="BA2988" s="57"/>
      <c r="BF2988" s="6" t="e">
        <f t="shared" si="138"/>
        <v>#NUM!</v>
      </c>
      <c r="BG2988" t="e">
        <f t="shared" si="139"/>
        <v>#NUM!</v>
      </c>
      <c r="BH2988" t="e">
        <f t="shared" si="140"/>
        <v>#NUM!</v>
      </c>
      <c r="BI2988" t="e">
        <f>VLOOKUP(H2988,Sheet2!$A$1:$B$270,2,FALSE)</f>
        <v>#N/A</v>
      </c>
    </row>
    <row r="2989" spans="15:61">
      <c r="O2989" s="57"/>
      <c r="P2989" s="57"/>
      <c r="AO2989" s="57"/>
      <c r="AP2989" s="57"/>
      <c r="BA2989" s="57"/>
      <c r="BF2989" s="6" t="e">
        <f t="shared" si="138"/>
        <v>#NUM!</v>
      </c>
      <c r="BG2989" t="e">
        <f t="shared" si="139"/>
        <v>#NUM!</v>
      </c>
      <c r="BH2989" t="e">
        <f t="shared" si="140"/>
        <v>#NUM!</v>
      </c>
      <c r="BI2989" t="e">
        <f>VLOOKUP(H2989,Sheet2!$A$1:$B$270,2,FALSE)</f>
        <v>#N/A</v>
      </c>
    </row>
    <row r="2990" spans="15:61">
      <c r="O2990" s="57"/>
      <c r="P2990" s="57"/>
      <c r="AP2990" s="57"/>
      <c r="BA2990" s="57"/>
      <c r="BF2990" s="6" t="e">
        <f t="shared" si="138"/>
        <v>#NUM!</v>
      </c>
      <c r="BG2990" t="e">
        <f t="shared" si="139"/>
        <v>#NUM!</v>
      </c>
      <c r="BH2990" t="e">
        <f t="shared" si="140"/>
        <v>#NUM!</v>
      </c>
      <c r="BI2990" t="e">
        <f>VLOOKUP(H2990,Sheet2!$A$1:$B$270,2,FALSE)</f>
        <v>#N/A</v>
      </c>
    </row>
    <row r="2991" spans="15:61">
      <c r="O2991" s="57"/>
      <c r="P2991" s="57"/>
      <c r="AP2991" s="57"/>
      <c r="BA2991" s="57"/>
      <c r="BF2991" s="6" t="e">
        <f t="shared" si="138"/>
        <v>#NUM!</v>
      </c>
      <c r="BG2991" t="e">
        <f t="shared" si="139"/>
        <v>#NUM!</v>
      </c>
      <c r="BH2991" t="e">
        <f t="shared" si="140"/>
        <v>#NUM!</v>
      </c>
      <c r="BI2991" t="e">
        <f>VLOOKUP(H2991,Sheet2!$A$1:$B$270,2,FALSE)</f>
        <v>#N/A</v>
      </c>
    </row>
    <row r="2992" spans="15:61">
      <c r="O2992" s="57"/>
      <c r="P2992" s="57"/>
      <c r="AO2992" s="57"/>
      <c r="AP2992" s="57"/>
      <c r="BA2992" s="57"/>
      <c r="BF2992" s="6" t="e">
        <f t="shared" si="138"/>
        <v>#NUM!</v>
      </c>
      <c r="BG2992" t="e">
        <f t="shared" si="139"/>
        <v>#NUM!</v>
      </c>
      <c r="BH2992" t="e">
        <f t="shared" si="140"/>
        <v>#NUM!</v>
      </c>
      <c r="BI2992" t="e">
        <f>VLOOKUP(H2992,Sheet2!$A$1:$B$270,2,FALSE)</f>
        <v>#N/A</v>
      </c>
    </row>
    <row r="2993" spans="15:61">
      <c r="O2993" s="57"/>
      <c r="P2993" s="57"/>
      <c r="AP2993" s="57"/>
      <c r="BA2993" s="57"/>
      <c r="BF2993" s="6" t="e">
        <f t="shared" si="138"/>
        <v>#NUM!</v>
      </c>
      <c r="BG2993" t="e">
        <f t="shared" si="139"/>
        <v>#NUM!</v>
      </c>
      <c r="BH2993" t="e">
        <f t="shared" si="140"/>
        <v>#NUM!</v>
      </c>
      <c r="BI2993" t="e">
        <f>VLOOKUP(H2993,Sheet2!$A$1:$B$270,2,FALSE)</f>
        <v>#N/A</v>
      </c>
    </row>
    <row r="2994" spans="15:61">
      <c r="O2994" s="57"/>
      <c r="P2994" s="57"/>
      <c r="BA2994" s="57"/>
      <c r="BF2994" s="6" t="e">
        <f t="shared" si="138"/>
        <v>#NUM!</v>
      </c>
      <c r="BG2994" t="e">
        <f t="shared" si="139"/>
        <v>#NUM!</v>
      </c>
      <c r="BH2994" t="e">
        <f t="shared" si="140"/>
        <v>#NUM!</v>
      </c>
      <c r="BI2994" t="e">
        <f>VLOOKUP(H2994,Sheet2!$A$1:$B$270,2,FALSE)</f>
        <v>#N/A</v>
      </c>
    </row>
    <row r="2995" spans="15:61">
      <c r="O2995" s="57"/>
      <c r="P2995" s="57"/>
      <c r="AP2995" s="57"/>
      <c r="BA2995" s="57"/>
      <c r="BF2995" s="6" t="e">
        <f t="shared" si="138"/>
        <v>#NUM!</v>
      </c>
      <c r="BG2995" t="e">
        <f t="shared" si="139"/>
        <v>#NUM!</v>
      </c>
      <c r="BH2995" t="e">
        <f t="shared" si="140"/>
        <v>#NUM!</v>
      </c>
      <c r="BI2995" t="e">
        <f>VLOOKUP(H2995,Sheet2!$A$1:$B$270,2,FALSE)</f>
        <v>#N/A</v>
      </c>
    </row>
    <row r="2996" spans="15:61">
      <c r="O2996" s="57"/>
      <c r="P2996" s="57"/>
      <c r="AP2996" s="57"/>
      <c r="BA2996" s="57"/>
      <c r="BF2996" s="6" t="e">
        <f t="shared" si="138"/>
        <v>#NUM!</v>
      </c>
      <c r="BG2996" t="e">
        <f t="shared" si="139"/>
        <v>#NUM!</v>
      </c>
      <c r="BH2996" t="e">
        <f t="shared" si="140"/>
        <v>#NUM!</v>
      </c>
      <c r="BI2996" t="e">
        <f>VLOOKUP(H2996,Sheet2!$A$1:$B$270,2,FALSE)</f>
        <v>#N/A</v>
      </c>
    </row>
    <row r="2997" spans="15:61">
      <c r="O2997" s="57"/>
      <c r="P2997" s="57"/>
      <c r="AP2997" s="57"/>
      <c r="BA2997" s="57"/>
      <c r="BF2997" s="6" t="e">
        <f t="shared" si="138"/>
        <v>#NUM!</v>
      </c>
      <c r="BG2997" t="e">
        <f t="shared" si="139"/>
        <v>#NUM!</v>
      </c>
      <c r="BH2997" t="e">
        <f t="shared" si="140"/>
        <v>#NUM!</v>
      </c>
      <c r="BI2997" t="e">
        <f>VLOOKUP(H2997,Sheet2!$A$1:$B$270,2,FALSE)</f>
        <v>#N/A</v>
      </c>
    </row>
    <row r="2998" spans="15:61">
      <c r="O2998" s="57"/>
      <c r="P2998" s="57"/>
      <c r="AP2998" s="57"/>
      <c r="BA2998" s="57"/>
      <c r="BF2998" s="6" t="e">
        <f t="shared" si="138"/>
        <v>#NUM!</v>
      </c>
      <c r="BG2998" t="e">
        <f t="shared" si="139"/>
        <v>#NUM!</v>
      </c>
      <c r="BH2998" t="e">
        <f t="shared" si="140"/>
        <v>#NUM!</v>
      </c>
      <c r="BI2998" t="e">
        <f>VLOOKUP(H2998,Sheet2!$A$1:$B$270,2,FALSE)</f>
        <v>#N/A</v>
      </c>
    </row>
    <row r="2999" spans="15:61">
      <c r="O2999" s="57"/>
      <c r="P2999" s="57"/>
      <c r="BA2999" s="57"/>
      <c r="BF2999" s="6" t="e">
        <f t="shared" si="138"/>
        <v>#NUM!</v>
      </c>
      <c r="BG2999" t="e">
        <f t="shared" si="139"/>
        <v>#NUM!</v>
      </c>
      <c r="BH2999" t="e">
        <f t="shared" si="140"/>
        <v>#NUM!</v>
      </c>
      <c r="BI2999" t="e">
        <f>VLOOKUP(H2999,Sheet2!$A$1:$B$270,2,FALSE)</f>
        <v>#N/A</v>
      </c>
    </row>
    <row r="3000" spans="15:61">
      <c r="O3000" s="57"/>
      <c r="P3000" s="57"/>
      <c r="AP3000" s="57"/>
      <c r="BA3000" s="57"/>
      <c r="BF3000" s="6" t="e">
        <f t="shared" si="138"/>
        <v>#NUM!</v>
      </c>
      <c r="BG3000" t="e">
        <f t="shared" si="139"/>
        <v>#NUM!</v>
      </c>
      <c r="BH3000" t="e">
        <f t="shared" si="140"/>
        <v>#NUM!</v>
      </c>
      <c r="BI3000" t="e">
        <f>VLOOKUP(H3000,Sheet2!$A$1:$B$270,2,FALSE)</f>
        <v>#N/A</v>
      </c>
    </row>
    <row r="3001" spans="15:61">
      <c r="O3001" s="57"/>
      <c r="P3001" s="57"/>
      <c r="AP3001" s="57"/>
      <c r="BA3001" s="57"/>
      <c r="BF3001" s="6" t="e">
        <f t="shared" si="138"/>
        <v>#NUM!</v>
      </c>
      <c r="BG3001" t="e">
        <f t="shared" si="139"/>
        <v>#NUM!</v>
      </c>
      <c r="BH3001" t="e">
        <f t="shared" si="140"/>
        <v>#NUM!</v>
      </c>
      <c r="BI3001" t="e">
        <f>VLOOKUP(H3001,Sheet2!$A$1:$B$270,2,FALSE)</f>
        <v>#N/A</v>
      </c>
    </row>
    <row r="3002" spans="15:61">
      <c r="O3002" s="57"/>
      <c r="P3002" s="57"/>
      <c r="AP3002" s="57"/>
      <c r="BA3002" s="57"/>
      <c r="BF3002" s="6" t="e">
        <f t="shared" si="138"/>
        <v>#NUM!</v>
      </c>
      <c r="BG3002" t="e">
        <f t="shared" si="139"/>
        <v>#NUM!</v>
      </c>
      <c r="BH3002" t="e">
        <f t="shared" si="140"/>
        <v>#NUM!</v>
      </c>
      <c r="BI3002" t="e">
        <f>VLOOKUP(H3002,Sheet2!$A$1:$B$270,2,FALSE)</f>
        <v>#N/A</v>
      </c>
    </row>
    <row r="3003" spans="15:61">
      <c r="O3003" s="57"/>
      <c r="P3003" s="57"/>
      <c r="AP3003" s="57"/>
      <c r="BA3003" s="57"/>
      <c r="BF3003" s="6" t="e">
        <f t="shared" si="138"/>
        <v>#NUM!</v>
      </c>
      <c r="BG3003" t="e">
        <f t="shared" si="139"/>
        <v>#NUM!</v>
      </c>
      <c r="BH3003" t="e">
        <f t="shared" si="140"/>
        <v>#NUM!</v>
      </c>
      <c r="BI3003" t="e">
        <f>VLOOKUP(H3003,Sheet2!$A$1:$B$270,2,FALSE)</f>
        <v>#N/A</v>
      </c>
    </row>
    <row r="3004" spans="15:61">
      <c r="O3004" s="57"/>
      <c r="P3004" s="57"/>
      <c r="AO3004" s="57"/>
      <c r="AP3004" s="57"/>
      <c r="BA3004" s="57"/>
      <c r="BF3004" s="6" t="e">
        <f t="shared" si="138"/>
        <v>#NUM!</v>
      </c>
      <c r="BG3004" t="e">
        <f t="shared" si="139"/>
        <v>#NUM!</v>
      </c>
      <c r="BH3004" t="e">
        <f t="shared" si="140"/>
        <v>#NUM!</v>
      </c>
      <c r="BI3004" t="e">
        <f>VLOOKUP(H3004,Sheet2!$A$1:$B$270,2,FALSE)</f>
        <v>#N/A</v>
      </c>
    </row>
    <row r="3005" spans="15:61">
      <c r="O3005" s="57"/>
      <c r="P3005" s="57"/>
      <c r="AO3005" s="57"/>
      <c r="AP3005" s="57"/>
      <c r="BA3005" s="57"/>
      <c r="BF3005" s="6" t="e">
        <f t="shared" si="138"/>
        <v>#NUM!</v>
      </c>
      <c r="BG3005" t="e">
        <f t="shared" si="139"/>
        <v>#NUM!</v>
      </c>
      <c r="BH3005" t="e">
        <f t="shared" si="140"/>
        <v>#NUM!</v>
      </c>
      <c r="BI3005" t="e">
        <f>VLOOKUP(H3005,Sheet2!$A$1:$B$270,2,FALSE)</f>
        <v>#N/A</v>
      </c>
    </row>
    <row r="3006" spans="15:61">
      <c r="O3006" s="57"/>
      <c r="P3006" s="57"/>
      <c r="AP3006" s="57"/>
      <c r="BA3006" s="57"/>
      <c r="BF3006" s="6" t="e">
        <f t="shared" si="138"/>
        <v>#NUM!</v>
      </c>
      <c r="BG3006" t="e">
        <f t="shared" si="139"/>
        <v>#NUM!</v>
      </c>
      <c r="BH3006" t="e">
        <f t="shared" si="140"/>
        <v>#NUM!</v>
      </c>
      <c r="BI3006" t="e">
        <f>VLOOKUP(H3006,Sheet2!$A$1:$B$270,2,FALSE)</f>
        <v>#N/A</v>
      </c>
    </row>
    <row r="3007" spans="15:61">
      <c r="O3007" s="57"/>
      <c r="P3007" s="57"/>
      <c r="AO3007" s="57"/>
      <c r="BF3007" s="6" t="e">
        <f t="shared" si="138"/>
        <v>#NUM!</v>
      </c>
      <c r="BG3007" t="e">
        <f t="shared" si="139"/>
        <v>#NUM!</v>
      </c>
      <c r="BH3007" t="e">
        <f t="shared" si="140"/>
        <v>#NUM!</v>
      </c>
      <c r="BI3007" t="e">
        <f>VLOOKUP(H3007,Sheet2!$A$1:$B$270,2,FALSE)</f>
        <v>#N/A</v>
      </c>
    </row>
    <row r="3008" spans="15:61">
      <c r="O3008" s="57"/>
      <c r="P3008" s="57"/>
      <c r="AP3008" s="57"/>
      <c r="BA3008" s="57"/>
      <c r="BF3008" s="6" t="e">
        <f t="shared" si="138"/>
        <v>#NUM!</v>
      </c>
      <c r="BG3008" t="e">
        <f t="shared" si="139"/>
        <v>#NUM!</v>
      </c>
      <c r="BH3008" t="e">
        <f t="shared" si="140"/>
        <v>#NUM!</v>
      </c>
      <c r="BI3008" t="e">
        <f>VLOOKUP(H3008,Sheet2!$A$1:$B$270,2,FALSE)</f>
        <v>#N/A</v>
      </c>
    </row>
    <row r="3009" spans="15:61">
      <c r="O3009" s="57"/>
      <c r="P3009" s="57"/>
      <c r="AP3009" s="57"/>
      <c r="BA3009" s="57"/>
      <c r="BF3009" s="6" t="e">
        <f t="shared" si="138"/>
        <v>#NUM!</v>
      </c>
      <c r="BG3009" t="e">
        <f t="shared" si="139"/>
        <v>#NUM!</v>
      </c>
      <c r="BH3009" t="e">
        <f t="shared" si="140"/>
        <v>#NUM!</v>
      </c>
      <c r="BI3009" t="e">
        <f>VLOOKUP(H3009,Sheet2!$A$1:$B$270,2,FALSE)</f>
        <v>#N/A</v>
      </c>
    </row>
    <row r="3010" spans="15:61">
      <c r="O3010" s="57"/>
      <c r="P3010" s="57"/>
      <c r="AP3010" s="57"/>
      <c r="BA3010" s="57"/>
      <c r="BF3010" s="6" t="e">
        <f t="shared" si="138"/>
        <v>#NUM!</v>
      </c>
      <c r="BG3010" t="e">
        <f t="shared" si="139"/>
        <v>#NUM!</v>
      </c>
      <c r="BH3010" t="e">
        <f t="shared" si="140"/>
        <v>#NUM!</v>
      </c>
      <c r="BI3010" t="e">
        <f>VLOOKUP(H3010,Sheet2!$A$1:$B$270,2,FALSE)</f>
        <v>#N/A</v>
      </c>
    </row>
    <row r="3011" spans="15:61">
      <c r="O3011" s="57"/>
      <c r="P3011" s="57"/>
      <c r="BA3011" s="57"/>
      <c r="BF3011" s="6" t="e">
        <f t="shared" ref="BF3011:BF3074" si="141">DATE(BC3011,BD3011,BE3011)</f>
        <v>#NUM!</v>
      </c>
      <c r="BG3011" t="e">
        <f t="shared" ref="BG3011:BG3074" si="142">BF3011-BA3011</f>
        <v>#NUM!</v>
      </c>
      <c r="BH3011" t="e">
        <f t="shared" ref="BH3011:BH3074" si="143">IF(BG3011=1,"COMPLY",IF(BG3011&lt;1,"COMPLY","NOT COMPLY"))</f>
        <v>#NUM!</v>
      </c>
      <c r="BI3011" t="e">
        <f>VLOOKUP(H3011,Sheet2!$A$1:$B$270,2,FALSE)</f>
        <v>#N/A</v>
      </c>
    </row>
    <row r="3012" spans="15:61">
      <c r="O3012" s="57"/>
      <c r="P3012" s="57"/>
      <c r="BA3012" s="57"/>
      <c r="BF3012" s="6" t="e">
        <f t="shared" si="141"/>
        <v>#NUM!</v>
      </c>
      <c r="BG3012" t="e">
        <f t="shared" si="142"/>
        <v>#NUM!</v>
      </c>
      <c r="BH3012" t="e">
        <f t="shared" si="143"/>
        <v>#NUM!</v>
      </c>
      <c r="BI3012" t="e">
        <f>VLOOKUP(H3012,Sheet2!$A$1:$B$270,2,FALSE)</f>
        <v>#N/A</v>
      </c>
    </row>
    <row r="3013" spans="15:61">
      <c r="O3013" s="57"/>
      <c r="P3013" s="57"/>
      <c r="AO3013" s="57"/>
      <c r="BA3013" s="57"/>
      <c r="BF3013" s="6" t="e">
        <f t="shared" si="141"/>
        <v>#NUM!</v>
      </c>
      <c r="BG3013" t="e">
        <f t="shared" si="142"/>
        <v>#NUM!</v>
      </c>
      <c r="BH3013" t="e">
        <f t="shared" si="143"/>
        <v>#NUM!</v>
      </c>
      <c r="BI3013" t="e">
        <f>VLOOKUP(H3013,Sheet2!$A$1:$B$270,2,FALSE)</f>
        <v>#N/A</v>
      </c>
    </row>
    <row r="3014" spans="15:61">
      <c r="O3014" s="57"/>
      <c r="P3014" s="57"/>
      <c r="AP3014" s="57"/>
      <c r="BA3014" s="57"/>
      <c r="BF3014" s="6" t="e">
        <f t="shared" si="141"/>
        <v>#NUM!</v>
      </c>
      <c r="BG3014" t="e">
        <f t="shared" si="142"/>
        <v>#NUM!</v>
      </c>
      <c r="BH3014" t="e">
        <f t="shared" si="143"/>
        <v>#NUM!</v>
      </c>
      <c r="BI3014" t="e">
        <f>VLOOKUP(H3014,Sheet2!$A$1:$B$270,2,FALSE)</f>
        <v>#N/A</v>
      </c>
    </row>
    <row r="3015" spans="15:61">
      <c r="O3015" s="57"/>
      <c r="P3015" s="57"/>
      <c r="AO3015" s="57"/>
      <c r="AP3015" s="57"/>
      <c r="BA3015" s="57"/>
      <c r="BF3015" s="6" t="e">
        <f t="shared" si="141"/>
        <v>#NUM!</v>
      </c>
      <c r="BG3015" t="e">
        <f t="shared" si="142"/>
        <v>#NUM!</v>
      </c>
      <c r="BH3015" t="e">
        <f t="shared" si="143"/>
        <v>#NUM!</v>
      </c>
      <c r="BI3015" t="e">
        <f>VLOOKUP(H3015,Sheet2!$A$1:$B$270,2,FALSE)</f>
        <v>#N/A</v>
      </c>
    </row>
    <row r="3016" spans="15:61">
      <c r="O3016" s="57"/>
      <c r="P3016" s="57"/>
      <c r="AP3016" s="57"/>
      <c r="BA3016" s="57"/>
      <c r="BF3016" s="6" t="e">
        <f t="shared" si="141"/>
        <v>#NUM!</v>
      </c>
      <c r="BG3016" t="e">
        <f t="shared" si="142"/>
        <v>#NUM!</v>
      </c>
      <c r="BH3016" t="e">
        <f t="shared" si="143"/>
        <v>#NUM!</v>
      </c>
      <c r="BI3016" t="e">
        <f>VLOOKUP(H3016,Sheet2!$A$1:$B$270,2,FALSE)</f>
        <v>#N/A</v>
      </c>
    </row>
    <row r="3017" spans="15:61">
      <c r="O3017" s="57"/>
      <c r="P3017" s="57"/>
      <c r="AP3017" s="57"/>
      <c r="BA3017" s="57"/>
      <c r="BF3017" s="6" t="e">
        <f t="shared" si="141"/>
        <v>#NUM!</v>
      </c>
      <c r="BG3017" t="e">
        <f t="shared" si="142"/>
        <v>#NUM!</v>
      </c>
      <c r="BH3017" t="e">
        <f t="shared" si="143"/>
        <v>#NUM!</v>
      </c>
      <c r="BI3017" t="e">
        <f>VLOOKUP(H3017,Sheet2!$A$1:$B$270,2,FALSE)</f>
        <v>#N/A</v>
      </c>
    </row>
    <row r="3018" spans="15:61">
      <c r="O3018" s="57"/>
      <c r="P3018" s="57"/>
      <c r="AO3018" s="57"/>
      <c r="AP3018" s="57"/>
      <c r="BA3018" s="57"/>
      <c r="BF3018" s="6" t="e">
        <f t="shared" si="141"/>
        <v>#NUM!</v>
      </c>
      <c r="BG3018" t="e">
        <f t="shared" si="142"/>
        <v>#NUM!</v>
      </c>
      <c r="BH3018" t="e">
        <f t="shared" si="143"/>
        <v>#NUM!</v>
      </c>
      <c r="BI3018" t="e">
        <f>VLOOKUP(H3018,Sheet2!$A$1:$B$270,2,FALSE)</f>
        <v>#N/A</v>
      </c>
    </row>
    <row r="3019" spans="15:61">
      <c r="O3019" s="57"/>
      <c r="P3019" s="57"/>
      <c r="AP3019" s="57"/>
      <c r="BA3019" s="57"/>
      <c r="BF3019" s="6" t="e">
        <f t="shared" si="141"/>
        <v>#NUM!</v>
      </c>
      <c r="BG3019" t="e">
        <f t="shared" si="142"/>
        <v>#NUM!</v>
      </c>
      <c r="BH3019" t="e">
        <f t="shared" si="143"/>
        <v>#NUM!</v>
      </c>
      <c r="BI3019" t="e">
        <f>VLOOKUP(H3019,Sheet2!$A$1:$B$270,2,FALSE)</f>
        <v>#N/A</v>
      </c>
    </row>
    <row r="3020" spans="15:61">
      <c r="O3020" s="57"/>
      <c r="P3020" s="57"/>
      <c r="AP3020" s="57"/>
      <c r="BA3020" s="57"/>
      <c r="BF3020" s="6" t="e">
        <f t="shared" si="141"/>
        <v>#NUM!</v>
      </c>
      <c r="BG3020" t="e">
        <f t="shared" si="142"/>
        <v>#NUM!</v>
      </c>
      <c r="BH3020" t="e">
        <f t="shared" si="143"/>
        <v>#NUM!</v>
      </c>
      <c r="BI3020" t="e">
        <f>VLOOKUP(H3020,Sheet2!$A$1:$B$270,2,FALSE)</f>
        <v>#N/A</v>
      </c>
    </row>
    <row r="3021" spans="15:61">
      <c r="O3021" s="57"/>
      <c r="P3021" s="57"/>
      <c r="AO3021" s="57"/>
      <c r="AP3021" s="57"/>
      <c r="BA3021" s="57"/>
      <c r="BF3021" s="6" t="e">
        <f t="shared" si="141"/>
        <v>#NUM!</v>
      </c>
      <c r="BG3021" t="e">
        <f t="shared" si="142"/>
        <v>#NUM!</v>
      </c>
      <c r="BH3021" t="e">
        <f t="shared" si="143"/>
        <v>#NUM!</v>
      </c>
      <c r="BI3021" t="e">
        <f>VLOOKUP(H3021,Sheet2!$A$1:$B$270,2,FALSE)</f>
        <v>#N/A</v>
      </c>
    </row>
    <row r="3022" spans="15:61">
      <c r="O3022" s="57"/>
      <c r="P3022" s="57"/>
      <c r="AP3022" s="57"/>
      <c r="BA3022" s="57"/>
      <c r="BF3022" s="6" t="e">
        <f t="shared" si="141"/>
        <v>#NUM!</v>
      </c>
      <c r="BG3022" t="e">
        <f t="shared" si="142"/>
        <v>#NUM!</v>
      </c>
      <c r="BH3022" t="e">
        <f t="shared" si="143"/>
        <v>#NUM!</v>
      </c>
      <c r="BI3022" t="e">
        <f>VLOOKUP(H3022,Sheet2!$A$1:$B$270,2,FALSE)</f>
        <v>#N/A</v>
      </c>
    </row>
    <row r="3023" spans="15:61">
      <c r="O3023" s="57"/>
      <c r="P3023" s="57"/>
      <c r="AP3023" s="57"/>
      <c r="BA3023" s="57"/>
      <c r="BF3023" s="6" t="e">
        <f t="shared" si="141"/>
        <v>#NUM!</v>
      </c>
      <c r="BG3023" t="e">
        <f t="shared" si="142"/>
        <v>#NUM!</v>
      </c>
      <c r="BH3023" t="e">
        <f t="shared" si="143"/>
        <v>#NUM!</v>
      </c>
      <c r="BI3023" t="e">
        <f>VLOOKUP(H3023,Sheet2!$A$1:$B$270,2,FALSE)</f>
        <v>#N/A</v>
      </c>
    </row>
    <row r="3024" spans="15:61">
      <c r="O3024" s="57"/>
      <c r="P3024" s="57"/>
      <c r="AP3024" s="57"/>
      <c r="BA3024" s="57"/>
      <c r="BF3024" s="6" t="e">
        <f t="shared" si="141"/>
        <v>#NUM!</v>
      </c>
      <c r="BG3024" t="e">
        <f t="shared" si="142"/>
        <v>#NUM!</v>
      </c>
      <c r="BH3024" t="e">
        <f t="shared" si="143"/>
        <v>#NUM!</v>
      </c>
      <c r="BI3024" t="e">
        <f>VLOOKUP(H3024,Sheet2!$A$1:$B$270,2,FALSE)</f>
        <v>#N/A</v>
      </c>
    </row>
    <row r="3025" spans="15:61">
      <c r="O3025" s="57"/>
      <c r="P3025" s="57"/>
      <c r="BA3025" s="57"/>
      <c r="BF3025" s="6" t="e">
        <f t="shared" si="141"/>
        <v>#NUM!</v>
      </c>
      <c r="BG3025" t="e">
        <f t="shared" si="142"/>
        <v>#NUM!</v>
      </c>
      <c r="BH3025" t="e">
        <f t="shared" si="143"/>
        <v>#NUM!</v>
      </c>
      <c r="BI3025" t="e">
        <f>VLOOKUP(H3025,Sheet2!$A$1:$B$270,2,FALSE)</f>
        <v>#N/A</v>
      </c>
    </row>
    <row r="3026" spans="15:61">
      <c r="O3026" s="57"/>
      <c r="P3026" s="57"/>
      <c r="AP3026" s="57"/>
      <c r="BA3026" s="57"/>
      <c r="BF3026" s="6" t="e">
        <f t="shared" si="141"/>
        <v>#NUM!</v>
      </c>
      <c r="BG3026" t="e">
        <f t="shared" si="142"/>
        <v>#NUM!</v>
      </c>
      <c r="BH3026" t="e">
        <f t="shared" si="143"/>
        <v>#NUM!</v>
      </c>
      <c r="BI3026" t="e">
        <f>VLOOKUP(H3026,Sheet2!$A$1:$B$270,2,FALSE)</f>
        <v>#N/A</v>
      </c>
    </row>
    <row r="3027" spans="15:61">
      <c r="O3027" s="57"/>
      <c r="P3027" s="57"/>
      <c r="AO3027" s="57"/>
      <c r="AP3027" s="57"/>
      <c r="BA3027" s="57"/>
      <c r="BF3027" s="6" t="e">
        <f t="shared" si="141"/>
        <v>#NUM!</v>
      </c>
      <c r="BG3027" t="e">
        <f t="shared" si="142"/>
        <v>#NUM!</v>
      </c>
      <c r="BH3027" t="e">
        <f t="shared" si="143"/>
        <v>#NUM!</v>
      </c>
      <c r="BI3027" t="e">
        <f>VLOOKUP(H3027,Sheet2!$A$1:$B$270,2,FALSE)</f>
        <v>#N/A</v>
      </c>
    </row>
    <row r="3028" spans="15:61">
      <c r="O3028" s="57"/>
      <c r="P3028" s="57"/>
      <c r="AP3028" s="57"/>
      <c r="BA3028" s="57"/>
      <c r="BF3028" s="6" t="e">
        <f t="shared" si="141"/>
        <v>#NUM!</v>
      </c>
      <c r="BG3028" t="e">
        <f t="shared" si="142"/>
        <v>#NUM!</v>
      </c>
      <c r="BH3028" t="e">
        <f t="shared" si="143"/>
        <v>#NUM!</v>
      </c>
      <c r="BI3028" t="e">
        <f>VLOOKUP(H3028,Sheet2!$A$1:$B$270,2,FALSE)</f>
        <v>#N/A</v>
      </c>
    </row>
    <row r="3029" spans="15:61">
      <c r="O3029" s="57"/>
      <c r="P3029" s="57"/>
      <c r="AP3029" s="57"/>
      <c r="BA3029" s="57"/>
      <c r="BF3029" s="6" t="e">
        <f t="shared" si="141"/>
        <v>#NUM!</v>
      </c>
      <c r="BG3029" t="e">
        <f t="shared" si="142"/>
        <v>#NUM!</v>
      </c>
      <c r="BH3029" t="e">
        <f t="shared" si="143"/>
        <v>#NUM!</v>
      </c>
      <c r="BI3029" t="e">
        <f>VLOOKUP(H3029,Sheet2!$A$1:$B$270,2,FALSE)</f>
        <v>#N/A</v>
      </c>
    </row>
    <row r="3030" spans="15:61">
      <c r="O3030" s="57"/>
      <c r="P3030" s="57"/>
      <c r="AP3030" s="57"/>
      <c r="BA3030" s="57"/>
      <c r="BF3030" s="6" t="e">
        <f t="shared" si="141"/>
        <v>#NUM!</v>
      </c>
      <c r="BG3030" t="e">
        <f t="shared" si="142"/>
        <v>#NUM!</v>
      </c>
      <c r="BH3030" t="e">
        <f t="shared" si="143"/>
        <v>#NUM!</v>
      </c>
      <c r="BI3030" t="e">
        <f>VLOOKUP(H3030,Sheet2!$A$1:$B$270,2,FALSE)</f>
        <v>#N/A</v>
      </c>
    </row>
    <row r="3031" spans="15:61">
      <c r="O3031" s="57"/>
      <c r="P3031" s="57"/>
      <c r="AO3031" s="57"/>
      <c r="AP3031" s="57"/>
      <c r="BA3031" s="57"/>
      <c r="BF3031" s="6" t="e">
        <f t="shared" si="141"/>
        <v>#NUM!</v>
      </c>
      <c r="BG3031" t="e">
        <f t="shared" si="142"/>
        <v>#NUM!</v>
      </c>
      <c r="BH3031" t="e">
        <f t="shared" si="143"/>
        <v>#NUM!</v>
      </c>
      <c r="BI3031" t="e">
        <f>VLOOKUP(H3031,Sheet2!$A$1:$B$270,2,FALSE)</f>
        <v>#N/A</v>
      </c>
    </row>
    <row r="3032" spans="15:61">
      <c r="O3032" s="57"/>
      <c r="P3032" s="57"/>
      <c r="AO3032" s="57"/>
      <c r="AP3032" s="57"/>
      <c r="BA3032" s="57"/>
      <c r="BF3032" s="6" t="e">
        <f t="shared" si="141"/>
        <v>#NUM!</v>
      </c>
      <c r="BG3032" t="e">
        <f t="shared" si="142"/>
        <v>#NUM!</v>
      </c>
      <c r="BH3032" t="e">
        <f t="shared" si="143"/>
        <v>#NUM!</v>
      </c>
      <c r="BI3032" t="e">
        <f>VLOOKUP(H3032,Sheet2!$A$1:$B$270,2,FALSE)</f>
        <v>#N/A</v>
      </c>
    </row>
    <row r="3033" spans="15:61">
      <c r="O3033" s="57"/>
      <c r="P3033" s="57"/>
      <c r="AO3033" s="57"/>
      <c r="BF3033" s="6" t="e">
        <f t="shared" si="141"/>
        <v>#NUM!</v>
      </c>
      <c r="BG3033" t="e">
        <f t="shared" si="142"/>
        <v>#NUM!</v>
      </c>
      <c r="BH3033" t="e">
        <f t="shared" si="143"/>
        <v>#NUM!</v>
      </c>
      <c r="BI3033" t="e">
        <f>VLOOKUP(H3033,Sheet2!$A$1:$B$270,2,FALSE)</f>
        <v>#N/A</v>
      </c>
    </row>
    <row r="3034" spans="15:61">
      <c r="O3034" s="57"/>
      <c r="P3034" s="57"/>
      <c r="AP3034" s="57"/>
      <c r="BA3034" s="57"/>
      <c r="BF3034" s="6" t="e">
        <f t="shared" si="141"/>
        <v>#NUM!</v>
      </c>
      <c r="BG3034" t="e">
        <f t="shared" si="142"/>
        <v>#NUM!</v>
      </c>
      <c r="BH3034" t="e">
        <f t="shared" si="143"/>
        <v>#NUM!</v>
      </c>
      <c r="BI3034" t="e">
        <f>VLOOKUP(H3034,Sheet2!$A$1:$B$270,2,FALSE)</f>
        <v>#N/A</v>
      </c>
    </row>
    <row r="3035" spans="15:61">
      <c r="O3035" s="57"/>
      <c r="P3035" s="57"/>
      <c r="AO3035" s="57"/>
      <c r="AP3035" s="57"/>
      <c r="BA3035" s="57"/>
      <c r="BF3035" s="6" t="e">
        <f t="shared" si="141"/>
        <v>#NUM!</v>
      </c>
      <c r="BG3035" t="e">
        <f t="shared" si="142"/>
        <v>#NUM!</v>
      </c>
      <c r="BH3035" t="e">
        <f t="shared" si="143"/>
        <v>#NUM!</v>
      </c>
      <c r="BI3035" t="e">
        <f>VLOOKUP(H3035,Sheet2!$A$1:$B$270,2,FALSE)</f>
        <v>#N/A</v>
      </c>
    </row>
    <row r="3036" spans="15:61">
      <c r="O3036" s="57"/>
      <c r="P3036" s="57"/>
      <c r="BA3036" s="57"/>
      <c r="BF3036" s="6" t="e">
        <f t="shared" si="141"/>
        <v>#NUM!</v>
      </c>
      <c r="BG3036" t="e">
        <f t="shared" si="142"/>
        <v>#NUM!</v>
      </c>
      <c r="BH3036" t="e">
        <f t="shared" si="143"/>
        <v>#NUM!</v>
      </c>
      <c r="BI3036" t="e">
        <f>VLOOKUP(H3036,Sheet2!$A$1:$B$270,2,FALSE)</f>
        <v>#N/A</v>
      </c>
    </row>
    <row r="3037" spans="15:61">
      <c r="O3037" s="57"/>
      <c r="P3037" s="57"/>
      <c r="AP3037" s="57"/>
      <c r="BA3037" s="57"/>
      <c r="BF3037" s="6" t="e">
        <f t="shared" si="141"/>
        <v>#NUM!</v>
      </c>
      <c r="BG3037" t="e">
        <f t="shared" si="142"/>
        <v>#NUM!</v>
      </c>
      <c r="BH3037" t="e">
        <f t="shared" si="143"/>
        <v>#NUM!</v>
      </c>
      <c r="BI3037" t="e">
        <f>VLOOKUP(H3037,Sheet2!$A$1:$B$270,2,FALSE)</f>
        <v>#N/A</v>
      </c>
    </row>
    <row r="3038" spans="15:61">
      <c r="O3038" s="57"/>
      <c r="P3038" s="57"/>
      <c r="AP3038" s="57"/>
      <c r="BA3038" s="57"/>
      <c r="BF3038" s="6" t="e">
        <f t="shared" si="141"/>
        <v>#NUM!</v>
      </c>
      <c r="BG3038" t="e">
        <f t="shared" si="142"/>
        <v>#NUM!</v>
      </c>
      <c r="BH3038" t="e">
        <f t="shared" si="143"/>
        <v>#NUM!</v>
      </c>
      <c r="BI3038" t="e">
        <f>VLOOKUP(H3038,Sheet2!$A$1:$B$270,2,FALSE)</f>
        <v>#N/A</v>
      </c>
    </row>
    <row r="3039" spans="15:61">
      <c r="O3039" s="57"/>
      <c r="P3039" s="57"/>
      <c r="BA3039" s="57"/>
      <c r="BF3039" s="6" t="e">
        <f t="shared" si="141"/>
        <v>#NUM!</v>
      </c>
      <c r="BG3039" t="e">
        <f t="shared" si="142"/>
        <v>#NUM!</v>
      </c>
      <c r="BH3039" t="e">
        <f t="shared" si="143"/>
        <v>#NUM!</v>
      </c>
      <c r="BI3039" t="e">
        <f>VLOOKUP(H3039,Sheet2!$A$1:$B$270,2,FALSE)</f>
        <v>#N/A</v>
      </c>
    </row>
    <row r="3040" spans="15:61">
      <c r="O3040" s="57"/>
      <c r="P3040" s="57"/>
      <c r="AO3040" s="57"/>
      <c r="AP3040" s="57"/>
      <c r="BA3040" s="57"/>
      <c r="BF3040" s="6" t="e">
        <f t="shared" si="141"/>
        <v>#NUM!</v>
      </c>
      <c r="BG3040" t="e">
        <f t="shared" si="142"/>
        <v>#NUM!</v>
      </c>
      <c r="BH3040" t="e">
        <f t="shared" si="143"/>
        <v>#NUM!</v>
      </c>
      <c r="BI3040" t="e">
        <f>VLOOKUP(H3040,Sheet2!$A$1:$B$270,2,FALSE)</f>
        <v>#N/A</v>
      </c>
    </row>
    <row r="3041" spans="15:61">
      <c r="O3041" s="57"/>
      <c r="P3041" s="57"/>
      <c r="AO3041" s="57"/>
      <c r="BA3041" s="57"/>
      <c r="BF3041" s="6" t="e">
        <f t="shared" si="141"/>
        <v>#NUM!</v>
      </c>
      <c r="BG3041" t="e">
        <f t="shared" si="142"/>
        <v>#NUM!</v>
      </c>
      <c r="BH3041" t="e">
        <f t="shared" si="143"/>
        <v>#NUM!</v>
      </c>
      <c r="BI3041" t="e">
        <f>VLOOKUP(H3041,Sheet2!$A$1:$B$270,2,FALSE)</f>
        <v>#N/A</v>
      </c>
    </row>
    <row r="3042" spans="15:61">
      <c r="O3042" s="57"/>
      <c r="P3042" s="57"/>
      <c r="AP3042" s="57"/>
      <c r="BA3042" s="57"/>
      <c r="BF3042" s="6" t="e">
        <f t="shared" si="141"/>
        <v>#NUM!</v>
      </c>
      <c r="BG3042" t="e">
        <f t="shared" si="142"/>
        <v>#NUM!</v>
      </c>
      <c r="BH3042" t="e">
        <f t="shared" si="143"/>
        <v>#NUM!</v>
      </c>
      <c r="BI3042" t="e">
        <f>VLOOKUP(H3042,Sheet2!$A$1:$B$270,2,FALSE)</f>
        <v>#N/A</v>
      </c>
    </row>
    <row r="3043" spans="15:61">
      <c r="O3043" s="57"/>
      <c r="P3043" s="57"/>
      <c r="AO3043" s="57"/>
      <c r="BA3043" s="57"/>
      <c r="BF3043" s="6" t="e">
        <f t="shared" si="141"/>
        <v>#NUM!</v>
      </c>
      <c r="BG3043" t="e">
        <f t="shared" si="142"/>
        <v>#NUM!</v>
      </c>
      <c r="BH3043" t="e">
        <f t="shared" si="143"/>
        <v>#NUM!</v>
      </c>
      <c r="BI3043" t="e">
        <f>VLOOKUP(H3043,Sheet2!$A$1:$B$270,2,FALSE)</f>
        <v>#N/A</v>
      </c>
    </row>
    <row r="3044" spans="15:61">
      <c r="O3044" s="57"/>
      <c r="P3044" s="57"/>
      <c r="AP3044" s="57"/>
      <c r="BA3044" s="57"/>
      <c r="BF3044" s="6" t="e">
        <f t="shared" si="141"/>
        <v>#NUM!</v>
      </c>
      <c r="BG3044" t="e">
        <f t="shared" si="142"/>
        <v>#NUM!</v>
      </c>
      <c r="BH3044" t="e">
        <f t="shared" si="143"/>
        <v>#NUM!</v>
      </c>
      <c r="BI3044" t="e">
        <f>VLOOKUP(H3044,Sheet2!$A$1:$B$270,2,FALSE)</f>
        <v>#N/A</v>
      </c>
    </row>
    <row r="3045" spans="15:61">
      <c r="O3045" s="57"/>
      <c r="P3045" s="57"/>
      <c r="AO3045" s="57"/>
      <c r="AP3045" s="57"/>
      <c r="BA3045" s="57"/>
      <c r="BF3045" s="6" t="e">
        <f t="shared" si="141"/>
        <v>#NUM!</v>
      </c>
      <c r="BG3045" t="e">
        <f t="shared" si="142"/>
        <v>#NUM!</v>
      </c>
      <c r="BH3045" t="e">
        <f t="shared" si="143"/>
        <v>#NUM!</v>
      </c>
      <c r="BI3045" t="e">
        <f>VLOOKUP(H3045,Sheet2!$A$1:$B$270,2,FALSE)</f>
        <v>#N/A</v>
      </c>
    </row>
    <row r="3046" spans="15:61">
      <c r="O3046" s="57"/>
      <c r="P3046" s="57"/>
      <c r="AP3046" s="57"/>
      <c r="BA3046" s="57"/>
      <c r="BF3046" s="6" t="e">
        <f t="shared" si="141"/>
        <v>#NUM!</v>
      </c>
      <c r="BG3046" t="e">
        <f t="shared" si="142"/>
        <v>#NUM!</v>
      </c>
      <c r="BH3046" t="e">
        <f t="shared" si="143"/>
        <v>#NUM!</v>
      </c>
      <c r="BI3046" t="e">
        <f>VLOOKUP(H3046,Sheet2!$A$1:$B$270,2,FALSE)</f>
        <v>#N/A</v>
      </c>
    </row>
    <row r="3047" spans="15:61">
      <c r="O3047" s="57"/>
      <c r="P3047" s="57"/>
      <c r="AO3047" s="57"/>
      <c r="AP3047" s="57"/>
      <c r="BA3047" s="57"/>
      <c r="BF3047" s="6" t="e">
        <f t="shared" si="141"/>
        <v>#NUM!</v>
      </c>
      <c r="BG3047" t="e">
        <f t="shared" si="142"/>
        <v>#NUM!</v>
      </c>
      <c r="BH3047" t="e">
        <f t="shared" si="143"/>
        <v>#NUM!</v>
      </c>
      <c r="BI3047" t="e">
        <f>VLOOKUP(H3047,Sheet2!$A$1:$B$270,2,FALSE)</f>
        <v>#N/A</v>
      </c>
    </row>
    <row r="3048" spans="15:61">
      <c r="O3048" s="57"/>
      <c r="P3048" s="57"/>
      <c r="AO3048" s="57"/>
      <c r="AP3048" s="57"/>
      <c r="BA3048" s="57"/>
      <c r="BF3048" s="6" t="e">
        <f t="shared" si="141"/>
        <v>#NUM!</v>
      </c>
      <c r="BG3048" t="e">
        <f t="shared" si="142"/>
        <v>#NUM!</v>
      </c>
      <c r="BH3048" t="e">
        <f t="shared" si="143"/>
        <v>#NUM!</v>
      </c>
      <c r="BI3048" t="e">
        <f>VLOOKUP(H3048,Sheet2!$A$1:$B$270,2,FALSE)</f>
        <v>#N/A</v>
      </c>
    </row>
    <row r="3049" spans="15:61">
      <c r="O3049" s="57"/>
      <c r="P3049" s="57"/>
      <c r="AP3049" s="57"/>
      <c r="BA3049" s="57"/>
      <c r="BF3049" s="6" t="e">
        <f t="shared" si="141"/>
        <v>#NUM!</v>
      </c>
      <c r="BG3049" t="e">
        <f t="shared" si="142"/>
        <v>#NUM!</v>
      </c>
      <c r="BH3049" t="e">
        <f t="shared" si="143"/>
        <v>#NUM!</v>
      </c>
      <c r="BI3049" t="e">
        <f>VLOOKUP(H3049,Sheet2!$A$1:$B$270,2,FALSE)</f>
        <v>#N/A</v>
      </c>
    </row>
    <row r="3050" spans="15:61">
      <c r="O3050" s="57"/>
      <c r="P3050" s="57"/>
      <c r="AO3050" s="57"/>
      <c r="AP3050" s="57"/>
      <c r="BA3050" s="57"/>
      <c r="BF3050" s="6" t="e">
        <f t="shared" si="141"/>
        <v>#NUM!</v>
      </c>
      <c r="BG3050" t="e">
        <f t="shared" si="142"/>
        <v>#NUM!</v>
      </c>
      <c r="BH3050" t="e">
        <f t="shared" si="143"/>
        <v>#NUM!</v>
      </c>
      <c r="BI3050" t="e">
        <f>VLOOKUP(H3050,Sheet2!$A$1:$B$270,2,FALSE)</f>
        <v>#N/A</v>
      </c>
    </row>
    <row r="3051" spans="15:61">
      <c r="O3051" s="57"/>
      <c r="P3051" s="57"/>
      <c r="AP3051" s="57"/>
      <c r="BA3051" s="57"/>
      <c r="BF3051" s="6" t="e">
        <f t="shared" si="141"/>
        <v>#NUM!</v>
      </c>
      <c r="BG3051" t="e">
        <f t="shared" si="142"/>
        <v>#NUM!</v>
      </c>
      <c r="BH3051" t="e">
        <f t="shared" si="143"/>
        <v>#NUM!</v>
      </c>
      <c r="BI3051" t="e">
        <f>VLOOKUP(H3051,Sheet2!$A$1:$B$270,2,FALSE)</f>
        <v>#N/A</v>
      </c>
    </row>
    <row r="3052" spans="15:61">
      <c r="O3052" s="57"/>
      <c r="P3052" s="57"/>
      <c r="BA3052" s="57"/>
      <c r="BF3052" s="6" t="e">
        <f t="shared" si="141"/>
        <v>#NUM!</v>
      </c>
      <c r="BG3052" t="e">
        <f t="shared" si="142"/>
        <v>#NUM!</v>
      </c>
      <c r="BH3052" t="e">
        <f t="shared" si="143"/>
        <v>#NUM!</v>
      </c>
      <c r="BI3052" t="e">
        <f>VLOOKUP(H3052,Sheet2!$A$1:$B$270,2,FALSE)</f>
        <v>#N/A</v>
      </c>
    </row>
    <row r="3053" spans="15:61">
      <c r="O3053" s="57"/>
      <c r="P3053" s="57"/>
      <c r="AP3053" s="57"/>
      <c r="BA3053" s="57"/>
      <c r="BF3053" s="6" t="e">
        <f t="shared" si="141"/>
        <v>#NUM!</v>
      </c>
      <c r="BG3053" t="e">
        <f t="shared" si="142"/>
        <v>#NUM!</v>
      </c>
      <c r="BH3053" t="e">
        <f t="shared" si="143"/>
        <v>#NUM!</v>
      </c>
      <c r="BI3053" t="e">
        <f>VLOOKUP(H3053,Sheet2!$A$1:$B$270,2,FALSE)</f>
        <v>#N/A</v>
      </c>
    </row>
    <row r="3054" spans="15:61">
      <c r="O3054" s="57"/>
      <c r="P3054" s="57"/>
      <c r="BA3054" s="57"/>
      <c r="BF3054" s="6" t="e">
        <f t="shared" si="141"/>
        <v>#NUM!</v>
      </c>
      <c r="BG3054" t="e">
        <f t="shared" si="142"/>
        <v>#NUM!</v>
      </c>
      <c r="BH3054" t="e">
        <f t="shared" si="143"/>
        <v>#NUM!</v>
      </c>
      <c r="BI3054" t="e">
        <f>VLOOKUP(H3054,Sheet2!$A$1:$B$270,2,FALSE)</f>
        <v>#N/A</v>
      </c>
    </row>
    <row r="3055" spans="15:61">
      <c r="O3055" s="57"/>
      <c r="P3055" s="57"/>
      <c r="AP3055" s="57"/>
      <c r="BA3055" s="57"/>
      <c r="BF3055" s="6" t="e">
        <f t="shared" si="141"/>
        <v>#NUM!</v>
      </c>
      <c r="BG3055" t="e">
        <f t="shared" si="142"/>
        <v>#NUM!</v>
      </c>
      <c r="BH3055" t="e">
        <f t="shared" si="143"/>
        <v>#NUM!</v>
      </c>
      <c r="BI3055" t="e">
        <f>VLOOKUP(H3055,Sheet2!$A$1:$B$270,2,FALSE)</f>
        <v>#N/A</v>
      </c>
    </row>
    <row r="3056" spans="15:61">
      <c r="O3056" s="57"/>
      <c r="P3056" s="57"/>
      <c r="AP3056" s="57"/>
      <c r="BA3056" s="57"/>
      <c r="BF3056" s="6" t="e">
        <f t="shared" si="141"/>
        <v>#NUM!</v>
      </c>
      <c r="BG3056" t="e">
        <f t="shared" si="142"/>
        <v>#NUM!</v>
      </c>
      <c r="BH3056" t="e">
        <f t="shared" si="143"/>
        <v>#NUM!</v>
      </c>
      <c r="BI3056" t="e">
        <f>VLOOKUP(H3056,Sheet2!$A$1:$B$270,2,FALSE)</f>
        <v>#N/A</v>
      </c>
    </row>
    <row r="3057" spans="15:61">
      <c r="O3057" s="57"/>
      <c r="P3057" s="57"/>
      <c r="AP3057" s="57"/>
      <c r="BA3057" s="57"/>
      <c r="BF3057" s="6" t="e">
        <f t="shared" si="141"/>
        <v>#NUM!</v>
      </c>
      <c r="BG3057" t="e">
        <f t="shared" si="142"/>
        <v>#NUM!</v>
      </c>
      <c r="BH3057" t="e">
        <f t="shared" si="143"/>
        <v>#NUM!</v>
      </c>
      <c r="BI3057" t="e">
        <f>VLOOKUP(H3057,Sheet2!$A$1:$B$270,2,FALSE)</f>
        <v>#N/A</v>
      </c>
    </row>
    <row r="3058" spans="15:61">
      <c r="O3058" s="57"/>
      <c r="P3058" s="57"/>
      <c r="BA3058" s="57"/>
      <c r="BF3058" s="6" t="e">
        <f t="shared" si="141"/>
        <v>#NUM!</v>
      </c>
      <c r="BG3058" t="e">
        <f t="shared" si="142"/>
        <v>#NUM!</v>
      </c>
      <c r="BH3058" t="e">
        <f t="shared" si="143"/>
        <v>#NUM!</v>
      </c>
      <c r="BI3058" t="e">
        <f>VLOOKUP(H3058,Sheet2!$A$1:$B$270,2,FALSE)</f>
        <v>#N/A</v>
      </c>
    </row>
    <row r="3059" spans="15:61">
      <c r="O3059" s="57"/>
      <c r="P3059" s="57"/>
      <c r="AP3059" s="57"/>
      <c r="BA3059" s="57"/>
      <c r="BF3059" s="6" t="e">
        <f t="shared" si="141"/>
        <v>#NUM!</v>
      </c>
      <c r="BG3059" t="e">
        <f t="shared" si="142"/>
        <v>#NUM!</v>
      </c>
      <c r="BH3059" t="e">
        <f t="shared" si="143"/>
        <v>#NUM!</v>
      </c>
      <c r="BI3059" t="e">
        <f>VLOOKUP(H3059,Sheet2!$A$1:$B$270,2,FALSE)</f>
        <v>#N/A</v>
      </c>
    </row>
    <row r="3060" spans="15:61">
      <c r="O3060" s="57"/>
      <c r="P3060" s="57"/>
      <c r="AO3060" s="57"/>
      <c r="AP3060" s="57"/>
      <c r="BA3060" s="57"/>
      <c r="BF3060" s="6" t="e">
        <f t="shared" si="141"/>
        <v>#NUM!</v>
      </c>
      <c r="BG3060" t="e">
        <f t="shared" si="142"/>
        <v>#NUM!</v>
      </c>
      <c r="BH3060" t="e">
        <f t="shared" si="143"/>
        <v>#NUM!</v>
      </c>
      <c r="BI3060" t="e">
        <f>VLOOKUP(H3060,Sheet2!$A$1:$B$270,2,FALSE)</f>
        <v>#N/A</v>
      </c>
    </row>
    <row r="3061" spans="15:61">
      <c r="O3061" s="57"/>
      <c r="P3061" s="57"/>
      <c r="AO3061" s="57"/>
      <c r="AP3061" s="57"/>
      <c r="BA3061" s="57"/>
      <c r="BF3061" s="6" t="e">
        <f t="shared" si="141"/>
        <v>#NUM!</v>
      </c>
      <c r="BG3061" t="e">
        <f t="shared" si="142"/>
        <v>#NUM!</v>
      </c>
      <c r="BH3061" t="e">
        <f t="shared" si="143"/>
        <v>#NUM!</v>
      </c>
      <c r="BI3061" t="e">
        <f>VLOOKUP(H3061,Sheet2!$A$1:$B$270,2,FALSE)</f>
        <v>#N/A</v>
      </c>
    </row>
    <row r="3062" spans="15:61">
      <c r="O3062" s="57"/>
      <c r="P3062" s="57"/>
      <c r="AP3062" s="57"/>
      <c r="BA3062" s="57"/>
      <c r="BF3062" s="6" t="e">
        <f t="shared" si="141"/>
        <v>#NUM!</v>
      </c>
      <c r="BG3062" t="e">
        <f t="shared" si="142"/>
        <v>#NUM!</v>
      </c>
      <c r="BH3062" t="e">
        <f t="shared" si="143"/>
        <v>#NUM!</v>
      </c>
      <c r="BI3062" t="e">
        <f>VLOOKUP(H3062,Sheet2!$A$1:$B$270,2,FALSE)</f>
        <v>#N/A</v>
      </c>
    </row>
    <row r="3063" spans="15:61">
      <c r="O3063" s="57"/>
      <c r="P3063" s="57"/>
      <c r="BA3063" s="57"/>
      <c r="BF3063" s="6" t="e">
        <f t="shared" si="141"/>
        <v>#NUM!</v>
      </c>
      <c r="BG3063" t="e">
        <f t="shared" si="142"/>
        <v>#NUM!</v>
      </c>
      <c r="BH3063" t="e">
        <f t="shared" si="143"/>
        <v>#NUM!</v>
      </c>
      <c r="BI3063" t="e">
        <f>VLOOKUP(H3063,Sheet2!$A$1:$B$270,2,FALSE)</f>
        <v>#N/A</v>
      </c>
    </row>
    <row r="3064" spans="15:61">
      <c r="O3064" s="57"/>
      <c r="P3064" s="57"/>
      <c r="AP3064" s="57"/>
      <c r="BA3064" s="57"/>
      <c r="BF3064" s="6" t="e">
        <f t="shared" si="141"/>
        <v>#NUM!</v>
      </c>
      <c r="BG3064" t="e">
        <f t="shared" si="142"/>
        <v>#NUM!</v>
      </c>
      <c r="BH3064" t="e">
        <f t="shared" si="143"/>
        <v>#NUM!</v>
      </c>
      <c r="BI3064" t="e">
        <f>VLOOKUP(H3064,Sheet2!$A$1:$B$270,2,FALSE)</f>
        <v>#N/A</v>
      </c>
    </row>
    <row r="3065" spans="15:61">
      <c r="O3065" s="57"/>
      <c r="P3065" s="57"/>
      <c r="AO3065" s="57"/>
      <c r="AP3065" s="57"/>
      <c r="BA3065" s="57"/>
      <c r="BF3065" s="6" t="e">
        <f t="shared" si="141"/>
        <v>#NUM!</v>
      </c>
      <c r="BG3065" t="e">
        <f t="shared" si="142"/>
        <v>#NUM!</v>
      </c>
      <c r="BH3065" t="e">
        <f t="shared" si="143"/>
        <v>#NUM!</v>
      </c>
      <c r="BI3065" t="e">
        <f>VLOOKUP(H3065,Sheet2!$A$1:$B$270,2,FALSE)</f>
        <v>#N/A</v>
      </c>
    </row>
    <row r="3066" spans="15:61">
      <c r="O3066" s="57"/>
      <c r="P3066" s="57"/>
      <c r="AP3066" s="57"/>
      <c r="BA3066" s="57"/>
      <c r="BF3066" s="6" t="e">
        <f t="shared" si="141"/>
        <v>#NUM!</v>
      </c>
      <c r="BG3066" t="e">
        <f t="shared" si="142"/>
        <v>#NUM!</v>
      </c>
      <c r="BH3066" t="e">
        <f t="shared" si="143"/>
        <v>#NUM!</v>
      </c>
      <c r="BI3066" t="e">
        <f>VLOOKUP(H3066,Sheet2!$A$1:$B$270,2,FALSE)</f>
        <v>#N/A</v>
      </c>
    </row>
    <row r="3067" spans="15:61">
      <c r="O3067" s="57"/>
      <c r="P3067" s="57"/>
      <c r="AO3067" s="57"/>
      <c r="BA3067" s="57"/>
      <c r="BF3067" s="6" t="e">
        <f t="shared" si="141"/>
        <v>#NUM!</v>
      </c>
      <c r="BG3067" t="e">
        <f t="shared" si="142"/>
        <v>#NUM!</v>
      </c>
      <c r="BH3067" t="e">
        <f t="shared" si="143"/>
        <v>#NUM!</v>
      </c>
      <c r="BI3067" t="e">
        <f>VLOOKUP(H3067,Sheet2!$A$1:$B$270,2,FALSE)</f>
        <v>#N/A</v>
      </c>
    </row>
    <row r="3068" spans="15:61">
      <c r="O3068" s="57"/>
      <c r="P3068" s="57"/>
      <c r="AP3068" s="57"/>
      <c r="BA3068" s="57"/>
      <c r="BF3068" s="6" t="e">
        <f t="shared" si="141"/>
        <v>#NUM!</v>
      </c>
      <c r="BG3068" t="e">
        <f t="shared" si="142"/>
        <v>#NUM!</v>
      </c>
      <c r="BH3068" t="e">
        <f t="shared" si="143"/>
        <v>#NUM!</v>
      </c>
      <c r="BI3068" t="e">
        <f>VLOOKUP(H3068,Sheet2!$A$1:$B$270,2,FALSE)</f>
        <v>#N/A</v>
      </c>
    </row>
    <row r="3069" spans="15:61">
      <c r="O3069" s="57"/>
      <c r="P3069" s="57"/>
      <c r="AO3069" s="57"/>
      <c r="AP3069" s="57"/>
      <c r="BA3069" s="57"/>
      <c r="BF3069" s="6" t="e">
        <f t="shared" si="141"/>
        <v>#NUM!</v>
      </c>
      <c r="BG3069" t="e">
        <f t="shared" si="142"/>
        <v>#NUM!</v>
      </c>
      <c r="BH3069" t="e">
        <f t="shared" si="143"/>
        <v>#NUM!</v>
      </c>
      <c r="BI3069" t="e">
        <f>VLOOKUP(H3069,Sheet2!$A$1:$B$270,2,FALSE)</f>
        <v>#N/A</v>
      </c>
    </row>
    <row r="3070" spans="15:61">
      <c r="O3070" s="57"/>
      <c r="P3070" s="57"/>
      <c r="AP3070" s="57"/>
      <c r="BA3070" s="57"/>
      <c r="BF3070" s="6" t="e">
        <f t="shared" si="141"/>
        <v>#NUM!</v>
      </c>
      <c r="BG3070" t="e">
        <f t="shared" si="142"/>
        <v>#NUM!</v>
      </c>
      <c r="BH3070" t="e">
        <f t="shared" si="143"/>
        <v>#NUM!</v>
      </c>
      <c r="BI3070" t="e">
        <f>VLOOKUP(H3070,Sheet2!$A$1:$B$270,2,FALSE)</f>
        <v>#N/A</v>
      </c>
    </row>
    <row r="3071" spans="15:61">
      <c r="O3071" s="57"/>
      <c r="P3071" s="57"/>
      <c r="AO3071" s="57"/>
      <c r="BA3071" s="57"/>
      <c r="BF3071" s="6" t="e">
        <f t="shared" si="141"/>
        <v>#NUM!</v>
      </c>
      <c r="BG3071" t="e">
        <f t="shared" si="142"/>
        <v>#NUM!</v>
      </c>
      <c r="BH3071" t="e">
        <f t="shared" si="143"/>
        <v>#NUM!</v>
      </c>
      <c r="BI3071" t="e">
        <f>VLOOKUP(H3071,Sheet2!$A$1:$B$270,2,FALSE)</f>
        <v>#N/A</v>
      </c>
    </row>
    <row r="3072" spans="15:61">
      <c r="O3072" s="57"/>
      <c r="P3072" s="57"/>
      <c r="AO3072" s="57"/>
      <c r="AP3072" s="57"/>
      <c r="BA3072" s="57"/>
      <c r="BF3072" s="6" t="e">
        <f t="shared" si="141"/>
        <v>#NUM!</v>
      </c>
      <c r="BG3072" t="e">
        <f t="shared" si="142"/>
        <v>#NUM!</v>
      </c>
      <c r="BH3072" t="e">
        <f t="shared" si="143"/>
        <v>#NUM!</v>
      </c>
      <c r="BI3072" t="e">
        <f>VLOOKUP(H3072,Sheet2!$A$1:$B$270,2,FALSE)</f>
        <v>#N/A</v>
      </c>
    </row>
    <row r="3073" spans="15:61">
      <c r="O3073" s="57"/>
      <c r="P3073" s="57"/>
      <c r="AP3073" s="57"/>
      <c r="BA3073" s="57"/>
      <c r="BF3073" s="6" t="e">
        <f t="shared" si="141"/>
        <v>#NUM!</v>
      </c>
      <c r="BG3073" t="e">
        <f t="shared" si="142"/>
        <v>#NUM!</v>
      </c>
      <c r="BH3073" t="e">
        <f t="shared" si="143"/>
        <v>#NUM!</v>
      </c>
      <c r="BI3073" t="e">
        <f>VLOOKUP(H3073,Sheet2!$A$1:$B$270,2,FALSE)</f>
        <v>#N/A</v>
      </c>
    </row>
    <row r="3074" spans="15:61">
      <c r="O3074" s="57"/>
      <c r="P3074" s="57"/>
      <c r="AO3074" s="57"/>
      <c r="AP3074" s="57"/>
      <c r="BA3074" s="57"/>
      <c r="BF3074" s="6" t="e">
        <f t="shared" si="141"/>
        <v>#NUM!</v>
      </c>
      <c r="BG3074" t="e">
        <f t="shared" si="142"/>
        <v>#NUM!</v>
      </c>
      <c r="BH3074" t="e">
        <f t="shared" si="143"/>
        <v>#NUM!</v>
      </c>
      <c r="BI3074" t="e">
        <f>VLOOKUP(H3074,Sheet2!$A$1:$B$270,2,FALSE)</f>
        <v>#N/A</v>
      </c>
    </row>
    <row r="3075" spans="15:61">
      <c r="O3075" s="57"/>
      <c r="P3075" s="57"/>
      <c r="AO3075" s="57"/>
      <c r="AP3075" s="57"/>
      <c r="BA3075" s="57"/>
      <c r="BF3075" s="6" t="e">
        <f t="shared" ref="BF3075:BF3138" si="144">DATE(BC3075,BD3075,BE3075)</f>
        <v>#NUM!</v>
      </c>
      <c r="BG3075" t="e">
        <f t="shared" ref="BG3075:BG3138" si="145">BF3075-BA3075</f>
        <v>#NUM!</v>
      </c>
      <c r="BH3075" t="e">
        <f t="shared" ref="BH3075:BH3138" si="146">IF(BG3075=1,"COMPLY",IF(BG3075&lt;1,"COMPLY","NOT COMPLY"))</f>
        <v>#NUM!</v>
      </c>
      <c r="BI3075" t="e">
        <f>VLOOKUP(H3075,Sheet2!$A$1:$B$270,2,FALSE)</f>
        <v>#N/A</v>
      </c>
    </row>
    <row r="3076" spans="15:61">
      <c r="O3076" s="57"/>
      <c r="P3076" s="57"/>
      <c r="AO3076" s="57"/>
      <c r="AP3076" s="57"/>
      <c r="BA3076" s="57"/>
      <c r="BF3076" s="6" t="e">
        <f t="shared" si="144"/>
        <v>#NUM!</v>
      </c>
      <c r="BG3076" t="e">
        <f t="shared" si="145"/>
        <v>#NUM!</v>
      </c>
      <c r="BH3076" t="e">
        <f t="shared" si="146"/>
        <v>#NUM!</v>
      </c>
      <c r="BI3076" t="e">
        <f>VLOOKUP(H3076,Sheet2!$A$1:$B$270,2,FALSE)</f>
        <v>#N/A</v>
      </c>
    </row>
    <row r="3077" spans="15:61">
      <c r="O3077" s="57"/>
      <c r="P3077" s="57"/>
      <c r="AP3077" s="57"/>
      <c r="BA3077" s="57"/>
      <c r="BF3077" s="6" t="e">
        <f t="shared" si="144"/>
        <v>#NUM!</v>
      </c>
      <c r="BG3077" t="e">
        <f t="shared" si="145"/>
        <v>#NUM!</v>
      </c>
      <c r="BH3077" t="e">
        <f t="shared" si="146"/>
        <v>#NUM!</v>
      </c>
      <c r="BI3077" t="e">
        <f>VLOOKUP(H3077,Sheet2!$A$1:$B$270,2,FALSE)</f>
        <v>#N/A</v>
      </c>
    </row>
    <row r="3078" spans="15:61">
      <c r="O3078" s="57"/>
      <c r="P3078" s="57"/>
      <c r="AP3078" s="57"/>
      <c r="BA3078" s="57"/>
      <c r="BF3078" s="6" t="e">
        <f t="shared" si="144"/>
        <v>#NUM!</v>
      </c>
      <c r="BG3078" t="e">
        <f t="shared" si="145"/>
        <v>#NUM!</v>
      </c>
      <c r="BH3078" t="e">
        <f t="shared" si="146"/>
        <v>#NUM!</v>
      </c>
      <c r="BI3078" t="e">
        <f>VLOOKUP(H3078,Sheet2!$A$1:$B$270,2,FALSE)</f>
        <v>#N/A</v>
      </c>
    </row>
    <row r="3079" spans="15:61">
      <c r="O3079" s="57"/>
      <c r="P3079" s="57"/>
      <c r="AO3079" s="57"/>
      <c r="AP3079" s="57"/>
      <c r="BA3079" s="57"/>
      <c r="BF3079" s="6" t="e">
        <f t="shared" si="144"/>
        <v>#NUM!</v>
      </c>
      <c r="BG3079" t="e">
        <f t="shared" si="145"/>
        <v>#NUM!</v>
      </c>
      <c r="BH3079" t="e">
        <f t="shared" si="146"/>
        <v>#NUM!</v>
      </c>
      <c r="BI3079" t="e">
        <f>VLOOKUP(H3079,Sheet2!$A$1:$B$270,2,FALSE)</f>
        <v>#N/A</v>
      </c>
    </row>
    <row r="3080" spans="15:61">
      <c r="O3080" s="57"/>
      <c r="P3080" s="57"/>
      <c r="AO3080" s="57"/>
      <c r="AP3080" s="57"/>
      <c r="BA3080" s="57"/>
      <c r="BF3080" s="6" t="e">
        <f t="shared" si="144"/>
        <v>#NUM!</v>
      </c>
      <c r="BG3080" t="e">
        <f t="shared" si="145"/>
        <v>#NUM!</v>
      </c>
      <c r="BH3080" t="e">
        <f t="shared" si="146"/>
        <v>#NUM!</v>
      </c>
      <c r="BI3080" t="e">
        <f>VLOOKUP(H3080,Sheet2!$A$1:$B$270,2,FALSE)</f>
        <v>#N/A</v>
      </c>
    </row>
    <row r="3081" spans="15:61">
      <c r="O3081" s="57"/>
      <c r="P3081" s="57"/>
      <c r="AP3081" s="57"/>
      <c r="BA3081" s="57"/>
      <c r="BF3081" s="6" t="e">
        <f t="shared" si="144"/>
        <v>#NUM!</v>
      </c>
      <c r="BG3081" t="e">
        <f t="shared" si="145"/>
        <v>#NUM!</v>
      </c>
      <c r="BH3081" t="e">
        <f t="shared" si="146"/>
        <v>#NUM!</v>
      </c>
      <c r="BI3081" t="e">
        <f>VLOOKUP(H3081,Sheet2!$A$1:$B$270,2,FALSE)</f>
        <v>#N/A</v>
      </c>
    </row>
    <row r="3082" spans="15:61">
      <c r="O3082" s="57"/>
      <c r="P3082" s="57"/>
      <c r="AP3082" s="57"/>
      <c r="BA3082" s="57"/>
      <c r="BF3082" s="6" t="e">
        <f t="shared" si="144"/>
        <v>#NUM!</v>
      </c>
      <c r="BG3082" t="e">
        <f t="shared" si="145"/>
        <v>#NUM!</v>
      </c>
      <c r="BH3082" t="e">
        <f t="shared" si="146"/>
        <v>#NUM!</v>
      </c>
      <c r="BI3082" t="e">
        <f>VLOOKUP(H3082,Sheet2!$A$1:$B$270,2,FALSE)</f>
        <v>#N/A</v>
      </c>
    </row>
    <row r="3083" spans="15:61">
      <c r="O3083" s="57"/>
      <c r="P3083" s="57"/>
      <c r="AP3083" s="57"/>
      <c r="BA3083" s="57"/>
      <c r="BF3083" s="6" t="e">
        <f t="shared" si="144"/>
        <v>#NUM!</v>
      </c>
      <c r="BG3083" t="e">
        <f t="shared" si="145"/>
        <v>#NUM!</v>
      </c>
      <c r="BH3083" t="e">
        <f t="shared" si="146"/>
        <v>#NUM!</v>
      </c>
      <c r="BI3083" t="e">
        <f>VLOOKUP(H3083,Sheet2!$A$1:$B$270,2,FALSE)</f>
        <v>#N/A</v>
      </c>
    </row>
    <row r="3084" spans="15:61">
      <c r="O3084" s="57"/>
      <c r="P3084" s="57"/>
      <c r="AO3084" s="57"/>
      <c r="AP3084" s="57"/>
      <c r="BA3084" s="57"/>
      <c r="BF3084" s="6" t="e">
        <f t="shared" si="144"/>
        <v>#NUM!</v>
      </c>
      <c r="BG3084" t="e">
        <f t="shared" si="145"/>
        <v>#NUM!</v>
      </c>
      <c r="BH3084" t="e">
        <f t="shared" si="146"/>
        <v>#NUM!</v>
      </c>
      <c r="BI3084" t="e">
        <f>VLOOKUP(H3084,Sheet2!$A$1:$B$270,2,FALSE)</f>
        <v>#N/A</v>
      </c>
    </row>
    <row r="3085" spans="15:61">
      <c r="O3085" s="57"/>
      <c r="P3085" s="57"/>
      <c r="AP3085" s="57"/>
      <c r="BA3085" s="57"/>
      <c r="BF3085" s="6" t="e">
        <f t="shared" si="144"/>
        <v>#NUM!</v>
      </c>
      <c r="BG3085" t="e">
        <f t="shared" si="145"/>
        <v>#NUM!</v>
      </c>
      <c r="BH3085" t="e">
        <f t="shared" si="146"/>
        <v>#NUM!</v>
      </c>
      <c r="BI3085" t="e">
        <f>VLOOKUP(H3085,Sheet2!$A$1:$B$270,2,FALSE)</f>
        <v>#N/A</v>
      </c>
    </row>
    <row r="3086" spans="15:61">
      <c r="O3086" s="57"/>
      <c r="P3086" s="57"/>
      <c r="AP3086" s="57"/>
      <c r="BA3086" s="57"/>
      <c r="BF3086" s="6" t="e">
        <f t="shared" si="144"/>
        <v>#NUM!</v>
      </c>
      <c r="BG3086" t="e">
        <f t="shared" si="145"/>
        <v>#NUM!</v>
      </c>
      <c r="BH3086" t="e">
        <f t="shared" si="146"/>
        <v>#NUM!</v>
      </c>
      <c r="BI3086" t="e">
        <f>VLOOKUP(H3086,Sheet2!$A$1:$B$270,2,FALSE)</f>
        <v>#N/A</v>
      </c>
    </row>
    <row r="3087" spans="15:61">
      <c r="O3087" s="57"/>
      <c r="P3087" s="57"/>
      <c r="AP3087" s="57"/>
      <c r="BA3087" s="57"/>
      <c r="BF3087" s="6" t="e">
        <f t="shared" si="144"/>
        <v>#NUM!</v>
      </c>
      <c r="BG3087" t="e">
        <f t="shared" si="145"/>
        <v>#NUM!</v>
      </c>
      <c r="BH3087" t="e">
        <f t="shared" si="146"/>
        <v>#NUM!</v>
      </c>
      <c r="BI3087" t="e">
        <f>VLOOKUP(H3087,Sheet2!$A$1:$B$270,2,FALSE)</f>
        <v>#N/A</v>
      </c>
    </row>
    <row r="3088" spans="15:61">
      <c r="O3088" s="57"/>
      <c r="P3088" s="57"/>
      <c r="AO3088" s="57"/>
      <c r="AP3088" s="57"/>
      <c r="BA3088" s="57"/>
      <c r="BF3088" s="6" t="e">
        <f t="shared" si="144"/>
        <v>#NUM!</v>
      </c>
      <c r="BG3088" t="e">
        <f t="shared" si="145"/>
        <v>#NUM!</v>
      </c>
      <c r="BH3088" t="e">
        <f t="shared" si="146"/>
        <v>#NUM!</v>
      </c>
      <c r="BI3088" t="e">
        <f>VLOOKUP(H3088,Sheet2!$A$1:$B$270,2,FALSE)</f>
        <v>#N/A</v>
      </c>
    </row>
    <row r="3089" spans="15:61">
      <c r="O3089" s="57"/>
      <c r="P3089" s="57"/>
      <c r="BA3089" s="57"/>
      <c r="BF3089" s="6" t="e">
        <f t="shared" si="144"/>
        <v>#NUM!</v>
      </c>
      <c r="BG3089" t="e">
        <f t="shared" si="145"/>
        <v>#NUM!</v>
      </c>
      <c r="BH3089" t="e">
        <f t="shared" si="146"/>
        <v>#NUM!</v>
      </c>
      <c r="BI3089" t="e">
        <f>VLOOKUP(H3089,Sheet2!$A$1:$B$270,2,FALSE)</f>
        <v>#N/A</v>
      </c>
    </row>
    <row r="3090" spans="15:61">
      <c r="O3090" s="57"/>
      <c r="P3090" s="57"/>
      <c r="AP3090" s="57"/>
      <c r="BA3090" s="57"/>
      <c r="BF3090" s="6" t="e">
        <f t="shared" si="144"/>
        <v>#NUM!</v>
      </c>
      <c r="BG3090" t="e">
        <f t="shared" si="145"/>
        <v>#NUM!</v>
      </c>
      <c r="BH3090" t="e">
        <f t="shared" si="146"/>
        <v>#NUM!</v>
      </c>
      <c r="BI3090" t="e">
        <f>VLOOKUP(H3090,Sheet2!$A$1:$B$270,2,FALSE)</f>
        <v>#N/A</v>
      </c>
    </row>
    <row r="3091" spans="15:61">
      <c r="O3091" s="57"/>
      <c r="P3091" s="57"/>
      <c r="BA3091" s="57"/>
      <c r="BF3091" s="6" t="e">
        <f t="shared" si="144"/>
        <v>#NUM!</v>
      </c>
      <c r="BG3091" t="e">
        <f t="shared" si="145"/>
        <v>#NUM!</v>
      </c>
      <c r="BH3091" t="e">
        <f t="shared" si="146"/>
        <v>#NUM!</v>
      </c>
      <c r="BI3091" t="e">
        <f>VLOOKUP(H3091,Sheet2!$A$1:$B$270,2,FALSE)</f>
        <v>#N/A</v>
      </c>
    </row>
    <row r="3092" spans="15:61">
      <c r="O3092" s="57"/>
      <c r="P3092" s="57"/>
      <c r="AP3092" s="57"/>
      <c r="BA3092" s="57"/>
      <c r="BF3092" s="6" t="e">
        <f t="shared" si="144"/>
        <v>#NUM!</v>
      </c>
      <c r="BG3092" t="e">
        <f t="shared" si="145"/>
        <v>#NUM!</v>
      </c>
      <c r="BH3092" t="e">
        <f t="shared" si="146"/>
        <v>#NUM!</v>
      </c>
      <c r="BI3092" t="e">
        <f>VLOOKUP(H3092,Sheet2!$A$1:$B$270,2,FALSE)</f>
        <v>#N/A</v>
      </c>
    </row>
    <row r="3093" spans="15:61">
      <c r="O3093" s="57"/>
      <c r="P3093" s="57"/>
      <c r="AO3093" s="57"/>
      <c r="AP3093" s="57"/>
      <c r="BA3093" s="57"/>
      <c r="BF3093" s="6" t="e">
        <f t="shared" si="144"/>
        <v>#NUM!</v>
      </c>
      <c r="BG3093" t="e">
        <f t="shared" si="145"/>
        <v>#NUM!</v>
      </c>
      <c r="BH3093" t="e">
        <f t="shared" si="146"/>
        <v>#NUM!</v>
      </c>
      <c r="BI3093" t="e">
        <f>VLOOKUP(H3093,Sheet2!$A$1:$B$270,2,FALSE)</f>
        <v>#N/A</v>
      </c>
    </row>
    <row r="3094" spans="15:61">
      <c r="O3094" s="57"/>
      <c r="P3094" s="57"/>
      <c r="AO3094" s="57"/>
      <c r="AP3094" s="57"/>
      <c r="BA3094" s="57"/>
      <c r="BF3094" s="6" t="e">
        <f t="shared" si="144"/>
        <v>#NUM!</v>
      </c>
      <c r="BG3094" t="e">
        <f t="shared" si="145"/>
        <v>#NUM!</v>
      </c>
      <c r="BH3094" t="e">
        <f t="shared" si="146"/>
        <v>#NUM!</v>
      </c>
      <c r="BI3094" t="e">
        <f>VLOOKUP(H3094,Sheet2!$A$1:$B$270,2,FALSE)</f>
        <v>#N/A</v>
      </c>
    </row>
    <row r="3095" spans="15:61">
      <c r="O3095" s="57"/>
      <c r="P3095" s="57"/>
      <c r="AO3095" s="57"/>
      <c r="AP3095" s="57"/>
      <c r="BA3095" s="57"/>
      <c r="BF3095" s="6" t="e">
        <f t="shared" si="144"/>
        <v>#NUM!</v>
      </c>
      <c r="BG3095" t="e">
        <f t="shared" si="145"/>
        <v>#NUM!</v>
      </c>
      <c r="BH3095" t="e">
        <f t="shared" si="146"/>
        <v>#NUM!</v>
      </c>
      <c r="BI3095" t="e">
        <f>VLOOKUP(H3095,Sheet2!$A$1:$B$270,2,FALSE)</f>
        <v>#N/A</v>
      </c>
    </row>
    <row r="3096" spans="15:61">
      <c r="O3096" s="57"/>
      <c r="P3096" s="57"/>
      <c r="AO3096" s="57"/>
      <c r="AP3096" s="57"/>
      <c r="BA3096" s="57"/>
      <c r="BF3096" s="6" t="e">
        <f t="shared" si="144"/>
        <v>#NUM!</v>
      </c>
      <c r="BG3096" t="e">
        <f t="shared" si="145"/>
        <v>#NUM!</v>
      </c>
      <c r="BH3096" t="e">
        <f t="shared" si="146"/>
        <v>#NUM!</v>
      </c>
      <c r="BI3096" t="e">
        <f>VLOOKUP(H3096,Sheet2!$A$1:$B$270,2,FALSE)</f>
        <v>#N/A</v>
      </c>
    </row>
    <row r="3097" spans="15:61">
      <c r="O3097" s="57"/>
      <c r="P3097" s="57"/>
      <c r="AO3097" s="57"/>
      <c r="AP3097" s="57"/>
      <c r="BA3097" s="57"/>
      <c r="BF3097" s="6" t="e">
        <f t="shared" si="144"/>
        <v>#NUM!</v>
      </c>
      <c r="BG3097" t="e">
        <f t="shared" si="145"/>
        <v>#NUM!</v>
      </c>
      <c r="BH3097" t="e">
        <f t="shared" si="146"/>
        <v>#NUM!</v>
      </c>
      <c r="BI3097" t="e">
        <f>VLOOKUP(H3097,Sheet2!$A$1:$B$270,2,FALSE)</f>
        <v>#N/A</v>
      </c>
    </row>
    <row r="3098" spans="15:61">
      <c r="O3098" s="57"/>
      <c r="P3098" s="57"/>
      <c r="BF3098" s="6" t="e">
        <f t="shared" si="144"/>
        <v>#NUM!</v>
      </c>
      <c r="BG3098" t="e">
        <f t="shared" si="145"/>
        <v>#NUM!</v>
      </c>
      <c r="BH3098" t="e">
        <f t="shared" si="146"/>
        <v>#NUM!</v>
      </c>
      <c r="BI3098" t="e">
        <f>VLOOKUP(H3098,Sheet2!$A$1:$B$270,2,FALSE)</f>
        <v>#N/A</v>
      </c>
    </row>
    <row r="3099" spans="15:61">
      <c r="O3099" s="57"/>
      <c r="P3099" s="57"/>
      <c r="BA3099" s="57"/>
      <c r="BF3099" s="6" t="e">
        <f t="shared" si="144"/>
        <v>#NUM!</v>
      </c>
      <c r="BG3099" t="e">
        <f t="shared" si="145"/>
        <v>#NUM!</v>
      </c>
      <c r="BH3099" t="e">
        <f t="shared" si="146"/>
        <v>#NUM!</v>
      </c>
      <c r="BI3099" t="e">
        <f>VLOOKUP(H3099,Sheet2!$A$1:$B$270,2,FALSE)</f>
        <v>#N/A</v>
      </c>
    </row>
    <row r="3100" spans="15:61">
      <c r="O3100" s="57"/>
      <c r="P3100" s="57"/>
      <c r="AP3100" s="57"/>
      <c r="BA3100" s="57"/>
      <c r="BF3100" s="6" t="e">
        <f t="shared" si="144"/>
        <v>#NUM!</v>
      </c>
      <c r="BG3100" t="e">
        <f t="shared" si="145"/>
        <v>#NUM!</v>
      </c>
      <c r="BH3100" t="e">
        <f t="shared" si="146"/>
        <v>#NUM!</v>
      </c>
      <c r="BI3100" t="e">
        <f>VLOOKUP(H3100,Sheet2!$A$1:$B$270,2,FALSE)</f>
        <v>#N/A</v>
      </c>
    </row>
    <row r="3101" spans="15:61">
      <c r="O3101" s="57"/>
      <c r="P3101" s="57"/>
      <c r="AP3101" s="57"/>
      <c r="BA3101" s="57"/>
      <c r="BF3101" s="6" t="e">
        <f t="shared" si="144"/>
        <v>#NUM!</v>
      </c>
      <c r="BG3101" t="e">
        <f t="shared" si="145"/>
        <v>#NUM!</v>
      </c>
      <c r="BH3101" t="e">
        <f t="shared" si="146"/>
        <v>#NUM!</v>
      </c>
      <c r="BI3101" t="e">
        <f>VLOOKUP(H3101,Sheet2!$A$1:$B$270,2,FALSE)</f>
        <v>#N/A</v>
      </c>
    </row>
    <row r="3102" spans="15:61">
      <c r="O3102" s="57"/>
      <c r="P3102" s="57"/>
      <c r="AP3102" s="57"/>
      <c r="BA3102" s="57"/>
      <c r="BF3102" s="6" t="e">
        <f t="shared" si="144"/>
        <v>#NUM!</v>
      </c>
      <c r="BG3102" t="e">
        <f t="shared" si="145"/>
        <v>#NUM!</v>
      </c>
      <c r="BH3102" t="e">
        <f t="shared" si="146"/>
        <v>#NUM!</v>
      </c>
      <c r="BI3102" t="e">
        <f>VLOOKUP(H3102,Sheet2!$A$1:$B$270,2,FALSE)</f>
        <v>#N/A</v>
      </c>
    </row>
    <row r="3103" spans="15:61">
      <c r="O3103" s="57"/>
      <c r="P3103" s="57"/>
      <c r="AO3103" s="57"/>
      <c r="AP3103" s="57"/>
      <c r="BA3103" s="57"/>
      <c r="BF3103" s="6" t="e">
        <f t="shared" si="144"/>
        <v>#NUM!</v>
      </c>
      <c r="BG3103" t="e">
        <f t="shared" si="145"/>
        <v>#NUM!</v>
      </c>
      <c r="BH3103" t="e">
        <f t="shared" si="146"/>
        <v>#NUM!</v>
      </c>
      <c r="BI3103" t="e">
        <f>VLOOKUP(H3103,Sheet2!$A$1:$B$270,2,FALSE)</f>
        <v>#N/A</v>
      </c>
    </row>
    <row r="3104" spans="15:61">
      <c r="O3104" s="57"/>
      <c r="P3104" s="57"/>
      <c r="AO3104" s="57"/>
      <c r="AP3104" s="57"/>
      <c r="BA3104" s="57"/>
      <c r="BF3104" s="6" t="e">
        <f t="shared" si="144"/>
        <v>#NUM!</v>
      </c>
      <c r="BG3104" t="e">
        <f t="shared" si="145"/>
        <v>#NUM!</v>
      </c>
      <c r="BH3104" t="e">
        <f t="shared" si="146"/>
        <v>#NUM!</v>
      </c>
      <c r="BI3104" t="e">
        <f>VLOOKUP(H3104,Sheet2!$A$1:$B$270,2,FALSE)</f>
        <v>#N/A</v>
      </c>
    </row>
    <row r="3105" spans="15:61">
      <c r="O3105" s="57"/>
      <c r="P3105" s="57"/>
      <c r="AO3105" s="57"/>
      <c r="BA3105" s="57"/>
      <c r="BF3105" s="6" t="e">
        <f t="shared" si="144"/>
        <v>#NUM!</v>
      </c>
      <c r="BG3105" t="e">
        <f t="shared" si="145"/>
        <v>#NUM!</v>
      </c>
      <c r="BH3105" t="e">
        <f t="shared" si="146"/>
        <v>#NUM!</v>
      </c>
      <c r="BI3105" t="e">
        <f>VLOOKUP(H3105,Sheet2!$A$1:$B$270,2,FALSE)</f>
        <v>#N/A</v>
      </c>
    </row>
    <row r="3106" spans="15:61">
      <c r="O3106" s="57"/>
      <c r="P3106" s="57"/>
      <c r="AO3106" s="57"/>
      <c r="AP3106" s="57"/>
      <c r="BA3106" s="57"/>
      <c r="BF3106" s="6" t="e">
        <f t="shared" si="144"/>
        <v>#NUM!</v>
      </c>
      <c r="BG3106" t="e">
        <f t="shared" si="145"/>
        <v>#NUM!</v>
      </c>
      <c r="BH3106" t="e">
        <f t="shared" si="146"/>
        <v>#NUM!</v>
      </c>
      <c r="BI3106" t="e">
        <f>VLOOKUP(H3106,Sheet2!$A$1:$B$270,2,FALSE)</f>
        <v>#N/A</v>
      </c>
    </row>
    <row r="3107" spans="15:61">
      <c r="O3107" s="57"/>
      <c r="P3107" s="57"/>
      <c r="AP3107" s="57"/>
      <c r="BA3107" s="57"/>
      <c r="BF3107" s="6" t="e">
        <f t="shared" si="144"/>
        <v>#NUM!</v>
      </c>
      <c r="BG3107" t="e">
        <f t="shared" si="145"/>
        <v>#NUM!</v>
      </c>
      <c r="BH3107" t="e">
        <f t="shared" si="146"/>
        <v>#NUM!</v>
      </c>
      <c r="BI3107" t="e">
        <f>VLOOKUP(H3107,Sheet2!$A$1:$B$270,2,FALSE)</f>
        <v>#N/A</v>
      </c>
    </row>
    <row r="3108" spans="15:61">
      <c r="O3108" s="57"/>
      <c r="P3108" s="57"/>
      <c r="AP3108" s="57"/>
      <c r="BA3108" s="57"/>
      <c r="BF3108" s="6" t="e">
        <f t="shared" si="144"/>
        <v>#NUM!</v>
      </c>
      <c r="BG3108" t="e">
        <f t="shared" si="145"/>
        <v>#NUM!</v>
      </c>
      <c r="BH3108" t="e">
        <f t="shared" si="146"/>
        <v>#NUM!</v>
      </c>
      <c r="BI3108" t="e">
        <f>VLOOKUP(H3108,Sheet2!$A$1:$B$270,2,FALSE)</f>
        <v>#N/A</v>
      </c>
    </row>
    <row r="3109" spans="15:61">
      <c r="O3109" s="57"/>
      <c r="P3109" s="57"/>
      <c r="AP3109" s="57"/>
      <c r="BA3109" s="57"/>
      <c r="BF3109" s="6" t="e">
        <f t="shared" si="144"/>
        <v>#NUM!</v>
      </c>
      <c r="BG3109" t="e">
        <f t="shared" si="145"/>
        <v>#NUM!</v>
      </c>
      <c r="BH3109" t="e">
        <f t="shared" si="146"/>
        <v>#NUM!</v>
      </c>
      <c r="BI3109" t="e">
        <f>VLOOKUP(H3109,Sheet2!$A$1:$B$270,2,FALSE)</f>
        <v>#N/A</v>
      </c>
    </row>
    <row r="3110" spans="15:61">
      <c r="O3110" s="57"/>
      <c r="P3110" s="57"/>
      <c r="AP3110" s="57"/>
      <c r="BA3110" s="57"/>
      <c r="BF3110" s="6" t="e">
        <f t="shared" si="144"/>
        <v>#NUM!</v>
      </c>
      <c r="BG3110" t="e">
        <f t="shared" si="145"/>
        <v>#NUM!</v>
      </c>
      <c r="BH3110" t="e">
        <f t="shared" si="146"/>
        <v>#NUM!</v>
      </c>
      <c r="BI3110" t="e">
        <f>VLOOKUP(H3110,Sheet2!$A$1:$B$270,2,FALSE)</f>
        <v>#N/A</v>
      </c>
    </row>
    <row r="3111" spans="15:61">
      <c r="O3111" s="57"/>
      <c r="P3111" s="57"/>
      <c r="AP3111" s="57"/>
      <c r="BA3111" s="57"/>
      <c r="BF3111" s="6" t="e">
        <f t="shared" si="144"/>
        <v>#NUM!</v>
      </c>
      <c r="BG3111" t="e">
        <f t="shared" si="145"/>
        <v>#NUM!</v>
      </c>
      <c r="BH3111" t="e">
        <f t="shared" si="146"/>
        <v>#NUM!</v>
      </c>
      <c r="BI3111" t="e">
        <f>VLOOKUP(H3111,Sheet2!$A$1:$B$270,2,FALSE)</f>
        <v>#N/A</v>
      </c>
    </row>
    <row r="3112" spans="15:61">
      <c r="O3112" s="57"/>
      <c r="P3112" s="57"/>
      <c r="AO3112" s="57"/>
      <c r="AP3112" s="57"/>
      <c r="BA3112" s="57"/>
      <c r="BF3112" s="6" t="e">
        <f t="shared" si="144"/>
        <v>#NUM!</v>
      </c>
      <c r="BG3112" t="e">
        <f t="shared" si="145"/>
        <v>#NUM!</v>
      </c>
      <c r="BH3112" t="e">
        <f t="shared" si="146"/>
        <v>#NUM!</v>
      </c>
      <c r="BI3112" t="e">
        <f>VLOOKUP(H3112,Sheet2!$A$1:$B$270,2,FALSE)</f>
        <v>#N/A</v>
      </c>
    </row>
    <row r="3113" spans="15:61">
      <c r="O3113" s="57"/>
      <c r="P3113" s="57"/>
      <c r="AP3113" s="57"/>
      <c r="BA3113" s="57"/>
      <c r="BF3113" s="6" t="e">
        <f t="shared" si="144"/>
        <v>#NUM!</v>
      </c>
      <c r="BG3113" t="e">
        <f t="shared" si="145"/>
        <v>#NUM!</v>
      </c>
      <c r="BH3113" t="e">
        <f t="shared" si="146"/>
        <v>#NUM!</v>
      </c>
      <c r="BI3113" t="e">
        <f>VLOOKUP(H3113,Sheet2!$A$1:$B$270,2,FALSE)</f>
        <v>#N/A</v>
      </c>
    </row>
    <row r="3114" spans="15:61">
      <c r="O3114" s="57"/>
      <c r="P3114" s="57"/>
      <c r="AO3114" s="57"/>
      <c r="AP3114" s="57"/>
      <c r="BA3114" s="57"/>
      <c r="BF3114" s="6" t="e">
        <f t="shared" si="144"/>
        <v>#NUM!</v>
      </c>
      <c r="BG3114" t="e">
        <f t="shared" si="145"/>
        <v>#NUM!</v>
      </c>
      <c r="BH3114" t="e">
        <f t="shared" si="146"/>
        <v>#NUM!</v>
      </c>
      <c r="BI3114" t="e">
        <f>VLOOKUP(H3114,Sheet2!$A$1:$B$270,2,FALSE)</f>
        <v>#N/A</v>
      </c>
    </row>
    <row r="3115" spans="15:61">
      <c r="O3115" s="57"/>
      <c r="P3115" s="57"/>
      <c r="AP3115" s="57"/>
      <c r="BA3115" s="57"/>
      <c r="BF3115" s="6" t="e">
        <f t="shared" si="144"/>
        <v>#NUM!</v>
      </c>
      <c r="BG3115" t="e">
        <f t="shared" si="145"/>
        <v>#NUM!</v>
      </c>
      <c r="BH3115" t="e">
        <f t="shared" si="146"/>
        <v>#NUM!</v>
      </c>
      <c r="BI3115" t="e">
        <f>VLOOKUP(H3115,Sheet2!$A$1:$B$270,2,FALSE)</f>
        <v>#N/A</v>
      </c>
    </row>
    <row r="3116" spans="15:61">
      <c r="O3116" s="57"/>
      <c r="P3116" s="57"/>
      <c r="BF3116" s="6" t="e">
        <f t="shared" si="144"/>
        <v>#NUM!</v>
      </c>
      <c r="BG3116" t="e">
        <f t="shared" si="145"/>
        <v>#NUM!</v>
      </c>
      <c r="BH3116" t="e">
        <f t="shared" si="146"/>
        <v>#NUM!</v>
      </c>
      <c r="BI3116" t="e">
        <f>VLOOKUP(H3116,Sheet2!$A$1:$B$270,2,FALSE)</f>
        <v>#N/A</v>
      </c>
    </row>
    <row r="3117" spans="15:61">
      <c r="O3117" s="57"/>
      <c r="P3117" s="57"/>
      <c r="AO3117" s="57"/>
      <c r="AP3117" s="57"/>
      <c r="BA3117" s="57"/>
      <c r="BF3117" s="6" t="e">
        <f t="shared" si="144"/>
        <v>#NUM!</v>
      </c>
      <c r="BG3117" t="e">
        <f t="shared" si="145"/>
        <v>#NUM!</v>
      </c>
      <c r="BH3117" t="e">
        <f t="shared" si="146"/>
        <v>#NUM!</v>
      </c>
      <c r="BI3117" t="e">
        <f>VLOOKUP(H3117,Sheet2!$A$1:$B$270,2,FALSE)</f>
        <v>#N/A</v>
      </c>
    </row>
    <row r="3118" spans="15:61">
      <c r="O3118" s="57"/>
      <c r="P3118" s="57"/>
      <c r="AP3118" s="57"/>
      <c r="BA3118" s="57"/>
      <c r="BF3118" s="6" t="e">
        <f t="shared" si="144"/>
        <v>#NUM!</v>
      </c>
      <c r="BG3118" t="e">
        <f t="shared" si="145"/>
        <v>#NUM!</v>
      </c>
      <c r="BH3118" t="e">
        <f t="shared" si="146"/>
        <v>#NUM!</v>
      </c>
      <c r="BI3118" t="e">
        <f>VLOOKUP(H3118,Sheet2!$A$1:$B$270,2,FALSE)</f>
        <v>#N/A</v>
      </c>
    </row>
    <row r="3119" spans="15:61">
      <c r="O3119" s="57"/>
      <c r="P3119" s="57"/>
      <c r="BA3119" s="57"/>
      <c r="BF3119" s="6" t="e">
        <f t="shared" si="144"/>
        <v>#NUM!</v>
      </c>
      <c r="BG3119" t="e">
        <f t="shared" si="145"/>
        <v>#NUM!</v>
      </c>
      <c r="BH3119" t="e">
        <f t="shared" si="146"/>
        <v>#NUM!</v>
      </c>
      <c r="BI3119" t="e">
        <f>VLOOKUP(H3119,Sheet2!$A$1:$B$270,2,FALSE)</f>
        <v>#N/A</v>
      </c>
    </row>
    <row r="3120" spans="15:61">
      <c r="O3120" s="57"/>
      <c r="P3120" s="57"/>
      <c r="BA3120" s="57"/>
      <c r="BF3120" s="6" t="e">
        <f t="shared" si="144"/>
        <v>#NUM!</v>
      </c>
      <c r="BG3120" t="e">
        <f t="shared" si="145"/>
        <v>#NUM!</v>
      </c>
      <c r="BH3120" t="e">
        <f t="shared" si="146"/>
        <v>#NUM!</v>
      </c>
      <c r="BI3120" t="e">
        <f>VLOOKUP(H3120,Sheet2!$A$1:$B$270,2,FALSE)</f>
        <v>#N/A</v>
      </c>
    </row>
    <row r="3121" spans="15:61">
      <c r="O3121" s="57"/>
      <c r="P3121" s="57"/>
      <c r="AO3121" s="57"/>
      <c r="BA3121" s="57"/>
      <c r="BF3121" s="6" t="e">
        <f t="shared" si="144"/>
        <v>#NUM!</v>
      </c>
      <c r="BG3121" t="e">
        <f t="shared" si="145"/>
        <v>#NUM!</v>
      </c>
      <c r="BH3121" t="e">
        <f t="shared" si="146"/>
        <v>#NUM!</v>
      </c>
      <c r="BI3121" t="e">
        <f>VLOOKUP(H3121,Sheet2!$A$1:$B$270,2,FALSE)</f>
        <v>#N/A</v>
      </c>
    </row>
    <row r="3122" spans="15:61">
      <c r="O3122" s="57"/>
      <c r="P3122" s="57"/>
      <c r="BA3122" s="57"/>
      <c r="BF3122" s="6" t="e">
        <f t="shared" si="144"/>
        <v>#NUM!</v>
      </c>
      <c r="BG3122" t="e">
        <f t="shared" si="145"/>
        <v>#NUM!</v>
      </c>
      <c r="BH3122" t="e">
        <f t="shared" si="146"/>
        <v>#NUM!</v>
      </c>
      <c r="BI3122" t="e">
        <f>VLOOKUP(H3122,Sheet2!$A$1:$B$270,2,FALSE)</f>
        <v>#N/A</v>
      </c>
    </row>
    <row r="3123" spans="15:61">
      <c r="O3123" s="57"/>
      <c r="P3123" s="57"/>
      <c r="AO3123" s="57"/>
      <c r="AP3123" s="57"/>
      <c r="BA3123" s="57"/>
      <c r="BF3123" s="6" t="e">
        <f t="shared" si="144"/>
        <v>#NUM!</v>
      </c>
      <c r="BG3123" t="e">
        <f t="shared" si="145"/>
        <v>#NUM!</v>
      </c>
      <c r="BH3123" t="e">
        <f t="shared" si="146"/>
        <v>#NUM!</v>
      </c>
      <c r="BI3123" t="e">
        <f>VLOOKUP(H3123,Sheet2!$A$1:$B$270,2,FALSE)</f>
        <v>#N/A</v>
      </c>
    </row>
    <row r="3124" spans="15:61">
      <c r="O3124" s="57"/>
      <c r="P3124" s="57"/>
      <c r="BF3124" s="6" t="e">
        <f t="shared" si="144"/>
        <v>#NUM!</v>
      </c>
      <c r="BG3124" t="e">
        <f t="shared" si="145"/>
        <v>#NUM!</v>
      </c>
      <c r="BH3124" t="e">
        <f t="shared" si="146"/>
        <v>#NUM!</v>
      </c>
      <c r="BI3124" t="e">
        <f>VLOOKUP(H3124,Sheet2!$A$1:$B$270,2,FALSE)</f>
        <v>#N/A</v>
      </c>
    </row>
    <row r="3125" spans="15:61">
      <c r="O3125" s="57"/>
      <c r="P3125" s="57"/>
      <c r="AP3125" s="57"/>
      <c r="BA3125" s="57"/>
      <c r="BF3125" s="6" t="e">
        <f t="shared" si="144"/>
        <v>#NUM!</v>
      </c>
      <c r="BG3125" t="e">
        <f t="shared" si="145"/>
        <v>#NUM!</v>
      </c>
      <c r="BH3125" t="e">
        <f t="shared" si="146"/>
        <v>#NUM!</v>
      </c>
      <c r="BI3125" t="e">
        <f>VLOOKUP(H3125,Sheet2!$A$1:$B$270,2,FALSE)</f>
        <v>#N/A</v>
      </c>
    </row>
    <row r="3126" spans="15:61">
      <c r="O3126" s="57"/>
      <c r="P3126" s="57"/>
      <c r="AP3126" s="57"/>
      <c r="BA3126" s="57"/>
      <c r="BF3126" s="6" t="e">
        <f t="shared" si="144"/>
        <v>#NUM!</v>
      </c>
      <c r="BG3126" t="e">
        <f t="shared" si="145"/>
        <v>#NUM!</v>
      </c>
      <c r="BH3126" t="e">
        <f t="shared" si="146"/>
        <v>#NUM!</v>
      </c>
      <c r="BI3126" t="e">
        <f>VLOOKUP(H3126,Sheet2!$A$1:$B$270,2,FALSE)</f>
        <v>#N/A</v>
      </c>
    </row>
    <row r="3127" spans="15:61">
      <c r="O3127" s="57"/>
      <c r="P3127" s="57"/>
      <c r="AP3127" s="57"/>
      <c r="BA3127" s="57"/>
      <c r="BF3127" s="6" t="e">
        <f t="shared" si="144"/>
        <v>#NUM!</v>
      </c>
      <c r="BG3127" t="e">
        <f t="shared" si="145"/>
        <v>#NUM!</v>
      </c>
      <c r="BH3127" t="e">
        <f t="shared" si="146"/>
        <v>#NUM!</v>
      </c>
      <c r="BI3127" t="e">
        <f>VLOOKUP(H3127,Sheet2!$A$1:$B$270,2,FALSE)</f>
        <v>#N/A</v>
      </c>
    </row>
    <row r="3128" spans="15:61">
      <c r="O3128" s="57"/>
      <c r="P3128" s="57"/>
      <c r="AP3128" s="57"/>
      <c r="BA3128" s="57"/>
      <c r="BF3128" s="6" t="e">
        <f t="shared" si="144"/>
        <v>#NUM!</v>
      </c>
      <c r="BG3128" t="e">
        <f t="shared" si="145"/>
        <v>#NUM!</v>
      </c>
      <c r="BH3128" t="e">
        <f t="shared" si="146"/>
        <v>#NUM!</v>
      </c>
      <c r="BI3128" t="e">
        <f>VLOOKUP(H3128,Sheet2!$A$1:$B$270,2,FALSE)</f>
        <v>#N/A</v>
      </c>
    </row>
    <row r="3129" spans="15:61">
      <c r="O3129" s="57"/>
      <c r="P3129" s="57"/>
      <c r="AP3129" s="57"/>
      <c r="BA3129" s="57"/>
      <c r="BF3129" s="6" t="e">
        <f t="shared" si="144"/>
        <v>#NUM!</v>
      </c>
      <c r="BG3129" t="e">
        <f t="shared" si="145"/>
        <v>#NUM!</v>
      </c>
      <c r="BH3129" t="e">
        <f t="shared" si="146"/>
        <v>#NUM!</v>
      </c>
      <c r="BI3129" t="e">
        <f>VLOOKUP(H3129,Sheet2!$A$1:$B$270,2,FALSE)</f>
        <v>#N/A</v>
      </c>
    </row>
    <row r="3130" spans="15:61">
      <c r="O3130" s="57"/>
      <c r="P3130" s="57"/>
      <c r="AP3130" s="57"/>
      <c r="BA3130" s="57"/>
      <c r="BF3130" s="6" t="e">
        <f t="shared" si="144"/>
        <v>#NUM!</v>
      </c>
      <c r="BG3130" t="e">
        <f t="shared" si="145"/>
        <v>#NUM!</v>
      </c>
      <c r="BH3130" t="e">
        <f t="shared" si="146"/>
        <v>#NUM!</v>
      </c>
      <c r="BI3130" t="e">
        <f>VLOOKUP(H3130,Sheet2!$A$1:$B$270,2,FALSE)</f>
        <v>#N/A</v>
      </c>
    </row>
    <row r="3131" spans="15:61">
      <c r="O3131" s="57"/>
      <c r="P3131" s="57"/>
      <c r="AP3131" s="57"/>
      <c r="BA3131" s="57"/>
      <c r="BF3131" s="6" t="e">
        <f t="shared" si="144"/>
        <v>#NUM!</v>
      </c>
      <c r="BG3131" t="e">
        <f t="shared" si="145"/>
        <v>#NUM!</v>
      </c>
      <c r="BH3131" t="e">
        <f t="shared" si="146"/>
        <v>#NUM!</v>
      </c>
      <c r="BI3131" t="e">
        <f>VLOOKUP(H3131,Sheet2!$A$1:$B$270,2,FALSE)</f>
        <v>#N/A</v>
      </c>
    </row>
    <row r="3132" spans="15:61">
      <c r="O3132" s="57"/>
      <c r="P3132" s="57"/>
      <c r="BA3132" s="57"/>
      <c r="BF3132" s="6" t="e">
        <f t="shared" si="144"/>
        <v>#NUM!</v>
      </c>
      <c r="BG3132" t="e">
        <f t="shared" si="145"/>
        <v>#NUM!</v>
      </c>
      <c r="BH3132" t="e">
        <f t="shared" si="146"/>
        <v>#NUM!</v>
      </c>
      <c r="BI3132" t="e">
        <f>VLOOKUP(H3132,Sheet2!$A$1:$B$270,2,FALSE)</f>
        <v>#N/A</v>
      </c>
    </row>
    <row r="3133" spans="15:61">
      <c r="O3133" s="57"/>
      <c r="P3133" s="57"/>
      <c r="AO3133" s="57"/>
      <c r="AP3133" s="57"/>
      <c r="BA3133" s="57"/>
      <c r="BF3133" s="6" t="e">
        <f t="shared" si="144"/>
        <v>#NUM!</v>
      </c>
      <c r="BG3133" t="e">
        <f t="shared" si="145"/>
        <v>#NUM!</v>
      </c>
      <c r="BH3133" t="e">
        <f t="shared" si="146"/>
        <v>#NUM!</v>
      </c>
      <c r="BI3133" t="e">
        <f>VLOOKUP(H3133,Sheet2!$A$1:$B$270,2,FALSE)</f>
        <v>#N/A</v>
      </c>
    </row>
    <row r="3134" spans="15:61">
      <c r="O3134" s="57"/>
      <c r="P3134" s="57"/>
      <c r="AP3134" s="57"/>
      <c r="BA3134" s="57"/>
      <c r="BF3134" s="6" t="e">
        <f t="shared" si="144"/>
        <v>#NUM!</v>
      </c>
      <c r="BG3134" t="e">
        <f t="shared" si="145"/>
        <v>#NUM!</v>
      </c>
      <c r="BH3134" t="e">
        <f t="shared" si="146"/>
        <v>#NUM!</v>
      </c>
      <c r="BI3134" t="e">
        <f>VLOOKUP(H3134,Sheet2!$A$1:$B$270,2,FALSE)</f>
        <v>#N/A</v>
      </c>
    </row>
    <row r="3135" spans="15:61">
      <c r="O3135" s="57"/>
      <c r="P3135" s="57"/>
      <c r="AP3135" s="57"/>
      <c r="BA3135" s="57"/>
      <c r="BF3135" s="6" t="e">
        <f t="shared" si="144"/>
        <v>#NUM!</v>
      </c>
      <c r="BG3135" t="e">
        <f t="shared" si="145"/>
        <v>#NUM!</v>
      </c>
      <c r="BH3135" t="e">
        <f t="shared" si="146"/>
        <v>#NUM!</v>
      </c>
      <c r="BI3135" t="e">
        <f>VLOOKUP(H3135,Sheet2!$A$1:$B$270,2,FALSE)</f>
        <v>#N/A</v>
      </c>
    </row>
    <row r="3136" spans="15:61">
      <c r="O3136" s="57"/>
      <c r="P3136" s="57"/>
      <c r="AP3136" s="57"/>
      <c r="BA3136" s="57"/>
      <c r="BF3136" s="6" t="e">
        <f t="shared" si="144"/>
        <v>#NUM!</v>
      </c>
      <c r="BG3136" t="e">
        <f t="shared" si="145"/>
        <v>#NUM!</v>
      </c>
      <c r="BH3136" t="e">
        <f t="shared" si="146"/>
        <v>#NUM!</v>
      </c>
      <c r="BI3136" t="e">
        <f>VLOOKUP(H3136,Sheet2!$A$1:$B$270,2,FALSE)</f>
        <v>#N/A</v>
      </c>
    </row>
    <row r="3137" spans="15:61">
      <c r="O3137" s="57"/>
      <c r="P3137" s="57"/>
      <c r="AO3137" s="57"/>
      <c r="AP3137" s="57"/>
      <c r="BA3137" s="57"/>
      <c r="BF3137" s="6" t="e">
        <f t="shared" si="144"/>
        <v>#NUM!</v>
      </c>
      <c r="BG3137" t="e">
        <f t="shared" si="145"/>
        <v>#NUM!</v>
      </c>
      <c r="BH3137" t="e">
        <f t="shared" si="146"/>
        <v>#NUM!</v>
      </c>
      <c r="BI3137" t="e">
        <f>VLOOKUP(H3137,Sheet2!$A$1:$B$270,2,FALSE)</f>
        <v>#N/A</v>
      </c>
    </row>
    <row r="3138" spans="15:61">
      <c r="O3138" s="57"/>
      <c r="P3138" s="57"/>
      <c r="AP3138" s="57"/>
      <c r="BA3138" s="57"/>
      <c r="BF3138" s="6" t="e">
        <f t="shared" si="144"/>
        <v>#NUM!</v>
      </c>
      <c r="BG3138" t="e">
        <f t="shared" si="145"/>
        <v>#NUM!</v>
      </c>
      <c r="BH3138" t="e">
        <f t="shared" si="146"/>
        <v>#NUM!</v>
      </c>
      <c r="BI3138" t="e">
        <f>VLOOKUP(H3138,Sheet2!$A$1:$B$270,2,FALSE)</f>
        <v>#N/A</v>
      </c>
    </row>
    <row r="3139" spans="15:61">
      <c r="O3139" s="57"/>
      <c r="P3139" s="57"/>
      <c r="AO3139" s="57"/>
      <c r="BA3139" s="57"/>
      <c r="BF3139" s="6" t="e">
        <f t="shared" ref="BF3139:BF3202" si="147">DATE(BC3139,BD3139,BE3139)</f>
        <v>#NUM!</v>
      </c>
      <c r="BG3139" t="e">
        <f t="shared" ref="BG3139:BG3202" si="148">BF3139-BA3139</f>
        <v>#NUM!</v>
      </c>
      <c r="BH3139" t="e">
        <f t="shared" ref="BH3139:BH3202" si="149">IF(BG3139=1,"COMPLY",IF(BG3139&lt;1,"COMPLY","NOT COMPLY"))</f>
        <v>#NUM!</v>
      </c>
      <c r="BI3139" t="e">
        <f>VLOOKUP(H3139,Sheet2!$A$1:$B$270,2,FALSE)</f>
        <v>#N/A</v>
      </c>
    </row>
    <row r="3140" spans="15:61">
      <c r="O3140" s="57"/>
      <c r="P3140" s="57"/>
      <c r="AP3140" s="57"/>
      <c r="BA3140" s="57"/>
      <c r="BF3140" s="6" t="e">
        <f t="shared" si="147"/>
        <v>#NUM!</v>
      </c>
      <c r="BG3140" t="e">
        <f t="shared" si="148"/>
        <v>#NUM!</v>
      </c>
      <c r="BH3140" t="e">
        <f t="shared" si="149"/>
        <v>#NUM!</v>
      </c>
      <c r="BI3140" t="e">
        <f>VLOOKUP(H3140,Sheet2!$A$1:$B$270,2,FALSE)</f>
        <v>#N/A</v>
      </c>
    </row>
    <row r="3141" spans="15:61">
      <c r="O3141" s="57"/>
      <c r="P3141" s="57"/>
      <c r="AP3141" s="57"/>
      <c r="BA3141" s="57"/>
      <c r="BF3141" s="6" t="e">
        <f t="shared" si="147"/>
        <v>#NUM!</v>
      </c>
      <c r="BG3141" t="e">
        <f t="shared" si="148"/>
        <v>#NUM!</v>
      </c>
      <c r="BH3141" t="e">
        <f t="shared" si="149"/>
        <v>#NUM!</v>
      </c>
      <c r="BI3141" t="e">
        <f>VLOOKUP(H3141,Sheet2!$A$1:$B$270,2,FALSE)</f>
        <v>#N/A</v>
      </c>
    </row>
    <row r="3142" spans="15:61">
      <c r="O3142" s="57"/>
      <c r="P3142" s="57"/>
      <c r="BA3142" s="57"/>
      <c r="BF3142" s="6" t="e">
        <f t="shared" si="147"/>
        <v>#NUM!</v>
      </c>
      <c r="BG3142" t="e">
        <f t="shared" si="148"/>
        <v>#NUM!</v>
      </c>
      <c r="BH3142" t="e">
        <f t="shared" si="149"/>
        <v>#NUM!</v>
      </c>
      <c r="BI3142" t="e">
        <f>VLOOKUP(H3142,Sheet2!$A$1:$B$270,2,FALSE)</f>
        <v>#N/A</v>
      </c>
    </row>
    <row r="3143" spans="15:61">
      <c r="O3143" s="57"/>
      <c r="P3143" s="57"/>
      <c r="AP3143" s="57"/>
      <c r="BA3143" s="57"/>
      <c r="BF3143" s="6" t="e">
        <f t="shared" si="147"/>
        <v>#NUM!</v>
      </c>
      <c r="BG3143" t="e">
        <f t="shared" si="148"/>
        <v>#NUM!</v>
      </c>
      <c r="BH3143" t="e">
        <f t="shared" si="149"/>
        <v>#NUM!</v>
      </c>
      <c r="BI3143" t="e">
        <f>VLOOKUP(H3143,Sheet2!$A$1:$B$270,2,FALSE)</f>
        <v>#N/A</v>
      </c>
    </row>
    <row r="3144" spans="15:61">
      <c r="O3144" s="57"/>
      <c r="P3144" s="57"/>
      <c r="AP3144" s="57"/>
      <c r="BA3144" s="57"/>
      <c r="BF3144" s="6" t="e">
        <f t="shared" si="147"/>
        <v>#NUM!</v>
      </c>
      <c r="BG3144" t="e">
        <f t="shared" si="148"/>
        <v>#NUM!</v>
      </c>
      <c r="BH3144" t="e">
        <f t="shared" si="149"/>
        <v>#NUM!</v>
      </c>
      <c r="BI3144" t="e">
        <f>VLOOKUP(H3144,Sheet2!$A$1:$B$270,2,FALSE)</f>
        <v>#N/A</v>
      </c>
    </row>
    <row r="3145" spans="15:61">
      <c r="O3145" s="57"/>
      <c r="P3145" s="57"/>
      <c r="AP3145" s="57"/>
      <c r="BA3145" s="57"/>
      <c r="BF3145" s="6" t="e">
        <f t="shared" si="147"/>
        <v>#NUM!</v>
      </c>
      <c r="BG3145" t="e">
        <f t="shared" si="148"/>
        <v>#NUM!</v>
      </c>
      <c r="BH3145" t="e">
        <f t="shared" si="149"/>
        <v>#NUM!</v>
      </c>
      <c r="BI3145" t="e">
        <f>VLOOKUP(H3145,Sheet2!$A$1:$B$270,2,FALSE)</f>
        <v>#N/A</v>
      </c>
    </row>
    <row r="3146" spans="15:61">
      <c r="O3146" s="57"/>
      <c r="P3146" s="57"/>
      <c r="AP3146" s="57"/>
      <c r="BA3146" s="57"/>
      <c r="BF3146" s="6" t="e">
        <f t="shared" si="147"/>
        <v>#NUM!</v>
      </c>
      <c r="BG3146" t="e">
        <f t="shared" si="148"/>
        <v>#NUM!</v>
      </c>
      <c r="BH3146" t="e">
        <f t="shared" si="149"/>
        <v>#NUM!</v>
      </c>
      <c r="BI3146" t="e">
        <f>VLOOKUP(H3146,Sheet2!$A$1:$B$270,2,FALSE)</f>
        <v>#N/A</v>
      </c>
    </row>
    <row r="3147" spans="15:61">
      <c r="O3147" s="57"/>
      <c r="P3147" s="57"/>
      <c r="AO3147" s="57"/>
      <c r="AP3147" s="57"/>
      <c r="BA3147" s="57"/>
      <c r="BF3147" s="6" t="e">
        <f t="shared" si="147"/>
        <v>#NUM!</v>
      </c>
      <c r="BG3147" t="e">
        <f t="shared" si="148"/>
        <v>#NUM!</v>
      </c>
      <c r="BH3147" t="e">
        <f t="shared" si="149"/>
        <v>#NUM!</v>
      </c>
      <c r="BI3147" t="e">
        <f>VLOOKUP(H3147,Sheet2!$A$1:$B$270,2,FALSE)</f>
        <v>#N/A</v>
      </c>
    </row>
    <row r="3148" spans="15:61">
      <c r="O3148" s="57"/>
      <c r="P3148" s="57"/>
      <c r="AO3148" s="57"/>
      <c r="AP3148" s="57"/>
      <c r="BA3148" s="57"/>
      <c r="BF3148" s="6" t="e">
        <f t="shared" si="147"/>
        <v>#NUM!</v>
      </c>
      <c r="BG3148" t="e">
        <f t="shared" si="148"/>
        <v>#NUM!</v>
      </c>
      <c r="BH3148" t="e">
        <f t="shared" si="149"/>
        <v>#NUM!</v>
      </c>
      <c r="BI3148" t="e">
        <f>VLOOKUP(H3148,Sheet2!$A$1:$B$270,2,FALSE)</f>
        <v>#N/A</v>
      </c>
    </row>
    <row r="3149" spans="15:61">
      <c r="O3149" s="57"/>
      <c r="P3149" s="57"/>
      <c r="AP3149" s="57"/>
      <c r="BA3149" s="57"/>
      <c r="BF3149" s="6" t="e">
        <f t="shared" si="147"/>
        <v>#NUM!</v>
      </c>
      <c r="BG3149" t="e">
        <f t="shared" si="148"/>
        <v>#NUM!</v>
      </c>
      <c r="BH3149" t="e">
        <f t="shared" si="149"/>
        <v>#NUM!</v>
      </c>
      <c r="BI3149" t="e">
        <f>VLOOKUP(H3149,Sheet2!$A$1:$B$270,2,FALSE)</f>
        <v>#N/A</v>
      </c>
    </row>
    <row r="3150" spans="15:61">
      <c r="O3150" s="57"/>
      <c r="P3150" s="57"/>
      <c r="AO3150" s="57"/>
      <c r="AP3150" s="57"/>
      <c r="BA3150" s="57"/>
      <c r="BF3150" s="6" t="e">
        <f t="shared" si="147"/>
        <v>#NUM!</v>
      </c>
      <c r="BG3150" t="e">
        <f t="shared" si="148"/>
        <v>#NUM!</v>
      </c>
      <c r="BH3150" t="e">
        <f t="shared" si="149"/>
        <v>#NUM!</v>
      </c>
      <c r="BI3150" t="e">
        <f>VLOOKUP(H3150,Sheet2!$A$1:$B$270,2,FALSE)</f>
        <v>#N/A</v>
      </c>
    </row>
    <row r="3151" spans="15:61">
      <c r="O3151" s="57"/>
      <c r="P3151" s="57"/>
      <c r="AP3151" s="57"/>
      <c r="BA3151" s="57"/>
      <c r="BF3151" s="6" t="e">
        <f t="shared" si="147"/>
        <v>#NUM!</v>
      </c>
      <c r="BG3151" t="e">
        <f t="shared" si="148"/>
        <v>#NUM!</v>
      </c>
      <c r="BH3151" t="e">
        <f t="shared" si="149"/>
        <v>#NUM!</v>
      </c>
      <c r="BI3151" t="e">
        <f>VLOOKUP(H3151,Sheet2!$A$1:$B$270,2,FALSE)</f>
        <v>#N/A</v>
      </c>
    </row>
    <row r="3152" spans="15:61">
      <c r="O3152" s="57"/>
      <c r="P3152" s="57"/>
      <c r="AO3152" s="57"/>
      <c r="AP3152" s="57"/>
      <c r="BA3152" s="57"/>
      <c r="BF3152" s="6" t="e">
        <f t="shared" si="147"/>
        <v>#NUM!</v>
      </c>
      <c r="BG3152" t="e">
        <f t="shared" si="148"/>
        <v>#NUM!</v>
      </c>
      <c r="BH3152" t="e">
        <f t="shared" si="149"/>
        <v>#NUM!</v>
      </c>
      <c r="BI3152" t="e">
        <f>VLOOKUP(H3152,Sheet2!$A$1:$B$270,2,FALSE)</f>
        <v>#N/A</v>
      </c>
    </row>
    <row r="3153" spans="15:61">
      <c r="O3153" s="57"/>
      <c r="P3153" s="57"/>
      <c r="AO3153" s="57"/>
      <c r="AP3153" s="57"/>
      <c r="BA3153" s="57"/>
      <c r="BF3153" s="6" t="e">
        <f t="shared" si="147"/>
        <v>#NUM!</v>
      </c>
      <c r="BG3153" t="e">
        <f t="shared" si="148"/>
        <v>#NUM!</v>
      </c>
      <c r="BH3153" t="e">
        <f t="shared" si="149"/>
        <v>#NUM!</v>
      </c>
      <c r="BI3153" t="e">
        <f>VLOOKUP(H3153,Sheet2!$A$1:$B$270,2,FALSE)</f>
        <v>#N/A</v>
      </c>
    </row>
    <row r="3154" spans="15:61">
      <c r="O3154" s="57"/>
      <c r="P3154" s="57"/>
      <c r="AO3154" s="57"/>
      <c r="AP3154" s="57"/>
      <c r="BA3154" s="57"/>
      <c r="BF3154" s="6" t="e">
        <f t="shared" si="147"/>
        <v>#NUM!</v>
      </c>
      <c r="BG3154" t="e">
        <f t="shared" si="148"/>
        <v>#NUM!</v>
      </c>
      <c r="BH3154" t="e">
        <f t="shared" si="149"/>
        <v>#NUM!</v>
      </c>
      <c r="BI3154" t="e">
        <f>VLOOKUP(H3154,Sheet2!$A$1:$B$270,2,FALSE)</f>
        <v>#N/A</v>
      </c>
    </row>
    <row r="3155" spans="15:61">
      <c r="O3155" s="57"/>
      <c r="P3155" s="57"/>
      <c r="AO3155" s="57"/>
      <c r="AP3155" s="57"/>
      <c r="BA3155" s="57"/>
      <c r="BF3155" s="6" t="e">
        <f t="shared" si="147"/>
        <v>#NUM!</v>
      </c>
      <c r="BG3155" t="e">
        <f t="shared" si="148"/>
        <v>#NUM!</v>
      </c>
      <c r="BH3155" t="e">
        <f t="shared" si="149"/>
        <v>#NUM!</v>
      </c>
      <c r="BI3155" t="e">
        <f>VLOOKUP(H3155,Sheet2!$A$1:$B$270,2,FALSE)</f>
        <v>#N/A</v>
      </c>
    </row>
    <row r="3156" spans="15:61">
      <c r="O3156" s="57"/>
      <c r="P3156" s="57"/>
      <c r="AP3156" s="57"/>
      <c r="BA3156" s="57"/>
      <c r="BF3156" s="6" t="e">
        <f t="shared" si="147"/>
        <v>#NUM!</v>
      </c>
      <c r="BG3156" t="e">
        <f t="shared" si="148"/>
        <v>#NUM!</v>
      </c>
      <c r="BH3156" t="e">
        <f t="shared" si="149"/>
        <v>#NUM!</v>
      </c>
      <c r="BI3156" t="e">
        <f>VLOOKUP(H3156,Sheet2!$A$1:$B$270,2,FALSE)</f>
        <v>#N/A</v>
      </c>
    </row>
    <row r="3157" spans="15:61">
      <c r="O3157" s="57"/>
      <c r="P3157" s="57"/>
      <c r="AO3157" s="57"/>
      <c r="AP3157" s="57"/>
      <c r="BA3157" s="57"/>
      <c r="BF3157" s="6" t="e">
        <f t="shared" si="147"/>
        <v>#NUM!</v>
      </c>
      <c r="BG3157" t="e">
        <f t="shared" si="148"/>
        <v>#NUM!</v>
      </c>
      <c r="BH3157" t="e">
        <f t="shared" si="149"/>
        <v>#NUM!</v>
      </c>
      <c r="BI3157" t="e">
        <f>VLOOKUP(H3157,Sheet2!$A$1:$B$270,2,FALSE)</f>
        <v>#N/A</v>
      </c>
    </row>
    <row r="3158" spans="15:61">
      <c r="O3158" s="57"/>
      <c r="P3158" s="57"/>
      <c r="AP3158" s="57"/>
      <c r="BA3158" s="57"/>
      <c r="BF3158" s="6" t="e">
        <f t="shared" si="147"/>
        <v>#NUM!</v>
      </c>
      <c r="BG3158" t="e">
        <f t="shared" si="148"/>
        <v>#NUM!</v>
      </c>
      <c r="BH3158" t="e">
        <f t="shared" si="149"/>
        <v>#NUM!</v>
      </c>
      <c r="BI3158" t="e">
        <f>VLOOKUP(H3158,Sheet2!$A$1:$B$270,2,FALSE)</f>
        <v>#N/A</v>
      </c>
    </row>
    <row r="3159" spans="15:61">
      <c r="O3159" s="57"/>
      <c r="P3159" s="57"/>
      <c r="BF3159" s="6" t="e">
        <f t="shared" si="147"/>
        <v>#NUM!</v>
      </c>
      <c r="BG3159" t="e">
        <f t="shared" si="148"/>
        <v>#NUM!</v>
      </c>
      <c r="BH3159" t="e">
        <f t="shared" si="149"/>
        <v>#NUM!</v>
      </c>
      <c r="BI3159" t="e">
        <f>VLOOKUP(H3159,Sheet2!$A$1:$B$270,2,FALSE)</f>
        <v>#N/A</v>
      </c>
    </row>
    <row r="3160" spans="15:61">
      <c r="O3160" s="57"/>
      <c r="P3160" s="57"/>
      <c r="AP3160" s="57"/>
      <c r="BA3160" s="57"/>
      <c r="BF3160" s="6" t="e">
        <f t="shared" si="147"/>
        <v>#NUM!</v>
      </c>
      <c r="BG3160" t="e">
        <f t="shared" si="148"/>
        <v>#NUM!</v>
      </c>
      <c r="BH3160" t="e">
        <f t="shared" si="149"/>
        <v>#NUM!</v>
      </c>
      <c r="BI3160" t="e">
        <f>VLOOKUP(H3160,Sheet2!$A$1:$B$270,2,FALSE)</f>
        <v>#N/A</v>
      </c>
    </row>
    <row r="3161" spans="15:61">
      <c r="O3161" s="57"/>
      <c r="P3161" s="57"/>
      <c r="BA3161" s="57"/>
      <c r="BF3161" s="6" t="e">
        <f t="shared" si="147"/>
        <v>#NUM!</v>
      </c>
      <c r="BG3161" t="e">
        <f t="shared" si="148"/>
        <v>#NUM!</v>
      </c>
      <c r="BH3161" t="e">
        <f t="shared" si="149"/>
        <v>#NUM!</v>
      </c>
      <c r="BI3161" t="e">
        <f>VLOOKUP(H3161,Sheet2!$A$1:$B$270,2,FALSE)</f>
        <v>#N/A</v>
      </c>
    </row>
    <row r="3162" spans="15:61">
      <c r="O3162" s="57"/>
      <c r="P3162" s="57"/>
      <c r="AO3162" s="57"/>
      <c r="AP3162" s="57"/>
      <c r="BA3162" s="57"/>
      <c r="BF3162" s="6" t="e">
        <f t="shared" si="147"/>
        <v>#NUM!</v>
      </c>
      <c r="BG3162" t="e">
        <f t="shared" si="148"/>
        <v>#NUM!</v>
      </c>
      <c r="BH3162" t="e">
        <f t="shared" si="149"/>
        <v>#NUM!</v>
      </c>
      <c r="BI3162" t="e">
        <f>VLOOKUP(H3162,Sheet2!$A$1:$B$270,2,FALSE)</f>
        <v>#N/A</v>
      </c>
    </row>
    <row r="3163" spans="15:61">
      <c r="O3163" s="57"/>
      <c r="P3163" s="57"/>
      <c r="AO3163" s="57"/>
      <c r="AP3163" s="57"/>
      <c r="BA3163" s="57"/>
      <c r="BF3163" s="6" t="e">
        <f t="shared" si="147"/>
        <v>#NUM!</v>
      </c>
      <c r="BG3163" t="e">
        <f t="shared" si="148"/>
        <v>#NUM!</v>
      </c>
      <c r="BH3163" t="e">
        <f t="shared" si="149"/>
        <v>#NUM!</v>
      </c>
      <c r="BI3163" t="e">
        <f>VLOOKUP(H3163,Sheet2!$A$1:$B$270,2,FALSE)</f>
        <v>#N/A</v>
      </c>
    </row>
    <row r="3164" spans="15:61">
      <c r="O3164" s="57"/>
      <c r="P3164" s="57"/>
      <c r="AP3164" s="57"/>
      <c r="BA3164" s="57"/>
      <c r="BF3164" s="6" t="e">
        <f t="shared" si="147"/>
        <v>#NUM!</v>
      </c>
      <c r="BG3164" t="e">
        <f t="shared" si="148"/>
        <v>#NUM!</v>
      </c>
      <c r="BH3164" t="e">
        <f t="shared" si="149"/>
        <v>#NUM!</v>
      </c>
      <c r="BI3164" t="e">
        <f>VLOOKUP(H3164,Sheet2!$A$1:$B$270,2,FALSE)</f>
        <v>#N/A</v>
      </c>
    </row>
    <row r="3165" spans="15:61">
      <c r="O3165" s="57"/>
      <c r="P3165" s="57"/>
      <c r="BA3165" s="57"/>
      <c r="BF3165" s="6" t="e">
        <f t="shared" si="147"/>
        <v>#NUM!</v>
      </c>
      <c r="BG3165" t="e">
        <f t="shared" si="148"/>
        <v>#NUM!</v>
      </c>
      <c r="BH3165" t="e">
        <f t="shared" si="149"/>
        <v>#NUM!</v>
      </c>
      <c r="BI3165" t="e">
        <f>VLOOKUP(H3165,Sheet2!$A$1:$B$270,2,FALSE)</f>
        <v>#N/A</v>
      </c>
    </row>
    <row r="3166" spans="15:61">
      <c r="O3166" s="57"/>
      <c r="P3166" s="57"/>
      <c r="BA3166" s="57"/>
      <c r="BF3166" s="6" t="e">
        <f t="shared" si="147"/>
        <v>#NUM!</v>
      </c>
      <c r="BG3166" t="e">
        <f t="shared" si="148"/>
        <v>#NUM!</v>
      </c>
      <c r="BH3166" t="e">
        <f t="shared" si="149"/>
        <v>#NUM!</v>
      </c>
      <c r="BI3166" t="e">
        <f>VLOOKUP(H3166,Sheet2!$A$1:$B$270,2,FALSE)</f>
        <v>#N/A</v>
      </c>
    </row>
    <row r="3167" spans="15:61">
      <c r="O3167" s="57"/>
      <c r="P3167" s="57"/>
      <c r="AP3167" s="57"/>
      <c r="BA3167" s="57"/>
      <c r="BF3167" s="6" t="e">
        <f t="shared" si="147"/>
        <v>#NUM!</v>
      </c>
      <c r="BG3167" t="e">
        <f t="shared" si="148"/>
        <v>#NUM!</v>
      </c>
      <c r="BH3167" t="e">
        <f t="shared" si="149"/>
        <v>#NUM!</v>
      </c>
      <c r="BI3167" t="e">
        <f>VLOOKUP(H3167,Sheet2!$A$1:$B$270,2,FALSE)</f>
        <v>#N/A</v>
      </c>
    </row>
    <row r="3168" spans="15:61">
      <c r="O3168" s="57"/>
      <c r="P3168" s="57"/>
      <c r="AP3168" s="57"/>
      <c r="BA3168" s="57"/>
      <c r="BF3168" s="6" t="e">
        <f t="shared" si="147"/>
        <v>#NUM!</v>
      </c>
      <c r="BG3168" t="e">
        <f t="shared" si="148"/>
        <v>#NUM!</v>
      </c>
      <c r="BH3168" t="e">
        <f t="shared" si="149"/>
        <v>#NUM!</v>
      </c>
      <c r="BI3168" t="e">
        <f>VLOOKUP(H3168,Sheet2!$A$1:$B$270,2,FALSE)</f>
        <v>#N/A</v>
      </c>
    </row>
    <row r="3169" spans="15:61">
      <c r="O3169" s="57"/>
      <c r="P3169" s="57"/>
      <c r="AO3169" s="57"/>
      <c r="AP3169" s="57"/>
      <c r="BA3169" s="57"/>
      <c r="BF3169" s="6" t="e">
        <f t="shared" si="147"/>
        <v>#NUM!</v>
      </c>
      <c r="BG3169" t="e">
        <f t="shared" si="148"/>
        <v>#NUM!</v>
      </c>
      <c r="BH3169" t="e">
        <f t="shared" si="149"/>
        <v>#NUM!</v>
      </c>
      <c r="BI3169" t="e">
        <f>VLOOKUP(H3169,Sheet2!$A$1:$B$270,2,FALSE)</f>
        <v>#N/A</v>
      </c>
    </row>
    <row r="3170" spans="15:61">
      <c r="O3170" s="57"/>
      <c r="P3170" s="57"/>
      <c r="AO3170" s="57"/>
      <c r="AP3170" s="57"/>
      <c r="BA3170" s="57"/>
      <c r="BF3170" s="6" t="e">
        <f t="shared" si="147"/>
        <v>#NUM!</v>
      </c>
      <c r="BG3170" t="e">
        <f t="shared" si="148"/>
        <v>#NUM!</v>
      </c>
      <c r="BH3170" t="e">
        <f t="shared" si="149"/>
        <v>#NUM!</v>
      </c>
      <c r="BI3170" t="e">
        <f>VLOOKUP(H3170,Sheet2!$A$1:$B$270,2,FALSE)</f>
        <v>#N/A</v>
      </c>
    </row>
    <row r="3171" spans="15:61">
      <c r="O3171" s="57"/>
      <c r="P3171" s="57"/>
      <c r="AO3171" s="57"/>
      <c r="AP3171" s="57"/>
      <c r="BA3171" s="57"/>
      <c r="BF3171" s="6" t="e">
        <f t="shared" si="147"/>
        <v>#NUM!</v>
      </c>
      <c r="BG3171" t="e">
        <f t="shared" si="148"/>
        <v>#NUM!</v>
      </c>
      <c r="BH3171" t="e">
        <f t="shared" si="149"/>
        <v>#NUM!</v>
      </c>
      <c r="BI3171" t="e">
        <f>VLOOKUP(H3171,Sheet2!$A$1:$B$270,2,FALSE)</f>
        <v>#N/A</v>
      </c>
    </row>
    <row r="3172" spans="15:61">
      <c r="O3172" s="57"/>
      <c r="P3172" s="57"/>
      <c r="AP3172" s="57"/>
      <c r="BA3172" s="57"/>
      <c r="BF3172" s="6" t="e">
        <f t="shared" si="147"/>
        <v>#NUM!</v>
      </c>
      <c r="BG3172" t="e">
        <f t="shared" si="148"/>
        <v>#NUM!</v>
      </c>
      <c r="BH3172" t="e">
        <f t="shared" si="149"/>
        <v>#NUM!</v>
      </c>
      <c r="BI3172" t="e">
        <f>VLOOKUP(H3172,Sheet2!$A$1:$B$270,2,FALSE)</f>
        <v>#N/A</v>
      </c>
    </row>
    <row r="3173" spans="15:61">
      <c r="O3173" s="57"/>
      <c r="P3173" s="57"/>
      <c r="AP3173" s="57"/>
      <c r="BA3173" s="57"/>
      <c r="BF3173" s="6" t="e">
        <f t="shared" si="147"/>
        <v>#NUM!</v>
      </c>
      <c r="BG3173" t="e">
        <f t="shared" si="148"/>
        <v>#NUM!</v>
      </c>
      <c r="BH3173" t="e">
        <f t="shared" si="149"/>
        <v>#NUM!</v>
      </c>
      <c r="BI3173" t="e">
        <f>VLOOKUP(H3173,Sheet2!$A$1:$B$270,2,FALSE)</f>
        <v>#N/A</v>
      </c>
    </row>
    <row r="3174" spans="15:61">
      <c r="O3174" s="57"/>
      <c r="P3174" s="57"/>
      <c r="AP3174" s="57"/>
      <c r="BA3174" s="57"/>
      <c r="BF3174" s="6" t="e">
        <f t="shared" si="147"/>
        <v>#NUM!</v>
      </c>
      <c r="BG3174" t="e">
        <f t="shared" si="148"/>
        <v>#NUM!</v>
      </c>
      <c r="BH3174" t="e">
        <f t="shared" si="149"/>
        <v>#NUM!</v>
      </c>
      <c r="BI3174" t="e">
        <f>VLOOKUP(H3174,Sheet2!$A$1:$B$270,2,FALSE)</f>
        <v>#N/A</v>
      </c>
    </row>
    <row r="3175" spans="15:61">
      <c r="O3175" s="57"/>
      <c r="P3175" s="57"/>
      <c r="AP3175" s="57"/>
      <c r="BA3175" s="57"/>
      <c r="BF3175" s="6" t="e">
        <f t="shared" si="147"/>
        <v>#NUM!</v>
      </c>
      <c r="BG3175" t="e">
        <f t="shared" si="148"/>
        <v>#NUM!</v>
      </c>
      <c r="BH3175" t="e">
        <f t="shared" si="149"/>
        <v>#NUM!</v>
      </c>
      <c r="BI3175" t="e">
        <f>VLOOKUP(H3175,Sheet2!$A$1:$B$270,2,FALSE)</f>
        <v>#N/A</v>
      </c>
    </row>
    <row r="3176" spans="15:61">
      <c r="O3176" s="57"/>
      <c r="P3176" s="57"/>
      <c r="AP3176" s="57"/>
      <c r="BA3176" s="57"/>
      <c r="BF3176" s="6" t="e">
        <f t="shared" si="147"/>
        <v>#NUM!</v>
      </c>
      <c r="BG3176" t="e">
        <f t="shared" si="148"/>
        <v>#NUM!</v>
      </c>
      <c r="BH3176" t="e">
        <f t="shared" si="149"/>
        <v>#NUM!</v>
      </c>
      <c r="BI3176" t="e">
        <f>VLOOKUP(H3176,Sheet2!$A$1:$B$270,2,FALSE)</f>
        <v>#N/A</v>
      </c>
    </row>
    <row r="3177" spans="15:61">
      <c r="O3177" s="57"/>
      <c r="P3177" s="57"/>
      <c r="AP3177" s="57"/>
      <c r="BA3177" s="57"/>
      <c r="BF3177" s="6" t="e">
        <f t="shared" si="147"/>
        <v>#NUM!</v>
      </c>
      <c r="BG3177" t="e">
        <f t="shared" si="148"/>
        <v>#NUM!</v>
      </c>
      <c r="BH3177" t="e">
        <f t="shared" si="149"/>
        <v>#NUM!</v>
      </c>
      <c r="BI3177" t="e">
        <f>VLOOKUP(H3177,Sheet2!$A$1:$B$270,2,FALSE)</f>
        <v>#N/A</v>
      </c>
    </row>
    <row r="3178" spans="15:61">
      <c r="O3178" s="57"/>
      <c r="P3178" s="57"/>
      <c r="AP3178" s="57"/>
      <c r="BA3178" s="57"/>
      <c r="BF3178" s="6" t="e">
        <f t="shared" si="147"/>
        <v>#NUM!</v>
      </c>
      <c r="BG3178" t="e">
        <f t="shared" si="148"/>
        <v>#NUM!</v>
      </c>
      <c r="BH3178" t="e">
        <f t="shared" si="149"/>
        <v>#NUM!</v>
      </c>
      <c r="BI3178" t="e">
        <f>VLOOKUP(H3178,Sheet2!$A$1:$B$270,2,FALSE)</f>
        <v>#N/A</v>
      </c>
    </row>
    <row r="3179" spans="15:61">
      <c r="O3179" s="57"/>
      <c r="P3179" s="57"/>
      <c r="AO3179" s="57"/>
      <c r="AP3179" s="57"/>
      <c r="BA3179" s="57"/>
      <c r="BF3179" s="6" t="e">
        <f t="shared" si="147"/>
        <v>#NUM!</v>
      </c>
      <c r="BG3179" t="e">
        <f t="shared" si="148"/>
        <v>#NUM!</v>
      </c>
      <c r="BH3179" t="e">
        <f t="shared" si="149"/>
        <v>#NUM!</v>
      </c>
      <c r="BI3179" t="e">
        <f>VLOOKUP(H3179,Sheet2!$A$1:$B$270,2,FALSE)</f>
        <v>#N/A</v>
      </c>
    </row>
    <row r="3180" spans="15:61">
      <c r="O3180" s="57"/>
      <c r="P3180" s="57"/>
      <c r="AP3180" s="57"/>
      <c r="BA3180" s="57"/>
      <c r="BF3180" s="6" t="e">
        <f t="shared" si="147"/>
        <v>#NUM!</v>
      </c>
      <c r="BG3180" t="e">
        <f t="shared" si="148"/>
        <v>#NUM!</v>
      </c>
      <c r="BH3180" t="e">
        <f t="shared" si="149"/>
        <v>#NUM!</v>
      </c>
      <c r="BI3180" t="e">
        <f>VLOOKUP(H3180,Sheet2!$A$1:$B$270,2,FALSE)</f>
        <v>#N/A</v>
      </c>
    </row>
    <row r="3181" spans="15:61">
      <c r="O3181" s="57"/>
      <c r="P3181" s="57"/>
      <c r="BA3181" s="57"/>
      <c r="BF3181" s="6" t="e">
        <f t="shared" si="147"/>
        <v>#NUM!</v>
      </c>
      <c r="BG3181" t="e">
        <f t="shared" si="148"/>
        <v>#NUM!</v>
      </c>
      <c r="BH3181" t="e">
        <f t="shared" si="149"/>
        <v>#NUM!</v>
      </c>
      <c r="BI3181" t="e">
        <f>VLOOKUP(H3181,Sheet2!$A$1:$B$270,2,FALSE)</f>
        <v>#N/A</v>
      </c>
    </row>
    <row r="3182" spans="15:61">
      <c r="O3182" s="57"/>
      <c r="P3182" s="57"/>
      <c r="AP3182" s="57"/>
      <c r="BA3182" s="57"/>
      <c r="BF3182" s="6" t="e">
        <f t="shared" si="147"/>
        <v>#NUM!</v>
      </c>
      <c r="BG3182" t="e">
        <f t="shared" si="148"/>
        <v>#NUM!</v>
      </c>
      <c r="BH3182" t="e">
        <f t="shared" si="149"/>
        <v>#NUM!</v>
      </c>
      <c r="BI3182" t="e">
        <f>VLOOKUP(H3182,Sheet2!$A$1:$B$270,2,FALSE)</f>
        <v>#N/A</v>
      </c>
    </row>
    <row r="3183" spans="15:61">
      <c r="O3183" s="57"/>
      <c r="P3183" s="57"/>
      <c r="AO3183" s="57"/>
      <c r="AP3183" s="57"/>
      <c r="BA3183" s="57"/>
      <c r="BF3183" s="6" t="e">
        <f t="shared" si="147"/>
        <v>#NUM!</v>
      </c>
      <c r="BG3183" t="e">
        <f t="shared" si="148"/>
        <v>#NUM!</v>
      </c>
      <c r="BH3183" t="e">
        <f t="shared" si="149"/>
        <v>#NUM!</v>
      </c>
      <c r="BI3183" t="e">
        <f>VLOOKUP(H3183,Sheet2!$A$1:$B$270,2,FALSE)</f>
        <v>#N/A</v>
      </c>
    </row>
    <row r="3184" spans="15:61">
      <c r="O3184" s="57"/>
      <c r="P3184" s="57"/>
      <c r="AP3184" s="57"/>
      <c r="BA3184" s="57"/>
      <c r="BF3184" s="6" t="e">
        <f t="shared" si="147"/>
        <v>#NUM!</v>
      </c>
      <c r="BG3184" t="e">
        <f t="shared" si="148"/>
        <v>#NUM!</v>
      </c>
      <c r="BH3184" t="e">
        <f t="shared" si="149"/>
        <v>#NUM!</v>
      </c>
      <c r="BI3184" t="e">
        <f>VLOOKUP(H3184,Sheet2!$A$1:$B$270,2,FALSE)</f>
        <v>#N/A</v>
      </c>
    </row>
    <row r="3185" spans="15:61">
      <c r="O3185" s="57"/>
      <c r="P3185" s="57"/>
      <c r="AP3185" s="57"/>
      <c r="BA3185" s="57"/>
      <c r="BF3185" s="6" t="e">
        <f t="shared" si="147"/>
        <v>#NUM!</v>
      </c>
      <c r="BG3185" t="e">
        <f t="shared" si="148"/>
        <v>#NUM!</v>
      </c>
      <c r="BH3185" t="e">
        <f t="shared" si="149"/>
        <v>#NUM!</v>
      </c>
      <c r="BI3185" t="e">
        <f>VLOOKUP(H3185,Sheet2!$A$1:$B$270,2,FALSE)</f>
        <v>#N/A</v>
      </c>
    </row>
    <row r="3186" spans="15:61">
      <c r="O3186" s="57"/>
      <c r="P3186" s="57"/>
      <c r="AO3186" s="57"/>
      <c r="AP3186" s="57"/>
      <c r="BA3186" s="57"/>
      <c r="BF3186" s="6" t="e">
        <f t="shared" si="147"/>
        <v>#NUM!</v>
      </c>
      <c r="BG3186" t="e">
        <f t="shared" si="148"/>
        <v>#NUM!</v>
      </c>
      <c r="BH3186" t="e">
        <f t="shared" si="149"/>
        <v>#NUM!</v>
      </c>
      <c r="BI3186" t="e">
        <f>VLOOKUP(H3186,Sheet2!$A$1:$B$270,2,FALSE)</f>
        <v>#N/A</v>
      </c>
    </row>
    <row r="3187" spans="15:61">
      <c r="O3187" s="57"/>
      <c r="P3187" s="57"/>
      <c r="AO3187" s="57"/>
      <c r="AP3187" s="57"/>
      <c r="BA3187" s="57"/>
      <c r="BF3187" s="6" t="e">
        <f t="shared" si="147"/>
        <v>#NUM!</v>
      </c>
      <c r="BG3187" t="e">
        <f t="shared" si="148"/>
        <v>#NUM!</v>
      </c>
      <c r="BH3187" t="e">
        <f t="shared" si="149"/>
        <v>#NUM!</v>
      </c>
      <c r="BI3187" t="e">
        <f>VLOOKUP(H3187,Sheet2!$A$1:$B$270,2,FALSE)</f>
        <v>#N/A</v>
      </c>
    </row>
    <row r="3188" spans="15:61">
      <c r="O3188" s="57"/>
      <c r="P3188" s="57"/>
      <c r="AO3188" s="57"/>
      <c r="BA3188" s="57"/>
      <c r="BF3188" s="6" t="e">
        <f t="shared" si="147"/>
        <v>#NUM!</v>
      </c>
      <c r="BG3188" t="e">
        <f t="shared" si="148"/>
        <v>#NUM!</v>
      </c>
      <c r="BH3188" t="e">
        <f t="shared" si="149"/>
        <v>#NUM!</v>
      </c>
      <c r="BI3188" t="e">
        <f>VLOOKUP(H3188,Sheet2!$A$1:$B$270,2,FALSE)</f>
        <v>#N/A</v>
      </c>
    </row>
    <row r="3189" spans="15:61">
      <c r="O3189" s="57"/>
      <c r="P3189" s="57"/>
      <c r="AP3189" s="57"/>
      <c r="BA3189" s="57"/>
      <c r="BF3189" s="6" t="e">
        <f t="shared" si="147"/>
        <v>#NUM!</v>
      </c>
      <c r="BG3189" t="e">
        <f t="shared" si="148"/>
        <v>#NUM!</v>
      </c>
      <c r="BH3189" t="e">
        <f t="shared" si="149"/>
        <v>#NUM!</v>
      </c>
      <c r="BI3189" t="e">
        <f>VLOOKUP(H3189,Sheet2!$A$1:$B$270,2,FALSE)</f>
        <v>#N/A</v>
      </c>
    </row>
    <row r="3190" spans="15:61">
      <c r="O3190" s="57"/>
      <c r="P3190" s="57"/>
      <c r="AO3190" s="57"/>
      <c r="AP3190" s="57"/>
      <c r="BA3190" s="57"/>
      <c r="BF3190" s="6" t="e">
        <f t="shared" si="147"/>
        <v>#NUM!</v>
      </c>
      <c r="BG3190" t="e">
        <f t="shared" si="148"/>
        <v>#NUM!</v>
      </c>
      <c r="BH3190" t="e">
        <f t="shared" si="149"/>
        <v>#NUM!</v>
      </c>
      <c r="BI3190" t="e">
        <f>VLOOKUP(H3190,Sheet2!$A$1:$B$270,2,FALSE)</f>
        <v>#N/A</v>
      </c>
    </row>
    <row r="3191" spans="15:61">
      <c r="O3191" s="57"/>
      <c r="P3191" s="57"/>
      <c r="AP3191" s="57"/>
      <c r="BA3191" s="57"/>
      <c r="BF3191" s="6" t="e">
        <f t="shared" si="147"/>
        <v>#NUM!</v>
      </c>
      <c r="BG3191" t="e">
        <f t="shared" si="148"/>
        <v>#NUM!</v>
      </c>
      <c r="BH3191" t="e">
        <f t="shared" si="149"/>
        <v>#NUM!</v>
      </c>
      <c r="BI3191" t="e">
        <f>VLOOKUP(H3191,Sheet2!$A$1:$B$270,2,FALSE)</f>
        <v>#N/A</v>
      </c>
    </row>
    <row r="3192" spans="15:61">
      <c r="O3192" s="57"/>
      <c r="P3192" s="57"/>
      <c r="AP3192" s="57"/>
      <c r="BA3192" s="57"/>
      <c r="BF3192" s="6" t="e">
        <f t="shared" si="147"/>
        <v>#NUM!</v>
      </c>
      <c r="BG3192" t="e">
        <f t="shared" si="148"/>
        <v>#NUM!</v>
      </c>
      <c r="BH3192" t="e">
        <f t="shared" si="149"/>
        <v>#NUM!</v>
      </c>
      <c r="BI3192" t="e">
        <f>VLOOKUP(H3192,Sheet2!$A$1:$B$270,2,FALSE)</f>
        <v>#N/A</v>
      </c>
    </row>
    <row r="3193" spans="15:61">
      <c r="O3193" s="57"/>
      <c r="P3193" s="57"/>
      <c r="BA3193" s="57"/>
      <c r="BF3193" s="6" t="e">
        <f t="shared" si="147"/>
        <v>#NUM!</v>
      </c>
      <c r="BG3193" t="e">
        <f t="shared" si="148"/>
        <v>#NUM!</v>
      </c>
      <c r="BH3193" t="e">
        <f t="shared" si="149"/>
        <v>#NUM!</v>
      </c>
      <c r="BI3193" t="e">
        <f>VLOOKUP(H3193,Sheet2!$A$1:$B$270,2,FALSE)</f>
        <v>#N/A</v>
      </c>
    </row>
    <row r="3194" spans="15:61">
      <c r="O3194" s="57"/>
      <c r="P3194" s="57"/>
      <c r="AP3194" s="57"/>
      <c r="BA3194" s="57"/>
      <c r="BF3194" s="6" t="e">
        <f t="shared" si="147"/>
        <v>#NUM!</v>
      </c>
      <c r="BG3194" t="e">
        <f t="shared" si="148"/>
        <v>#NUM!</v>
      </c>
      <c r="BH3194" t="e">
        <f t="shared" si="149"/>
        <v>#NUM!</v>
      </c>
      <c r="BI3194" t="e">
        <f>VLOOKUP(H3194,Sheet2!$A$1:$B$270,2,FALSE)</f>
        <v>#N/A</v>
      </c>
    </row>
    <row r="3195" spans="15:61">
      <c r="O3195" s="57"/>
      <c r="P3195" s="57"/>
      <c r="AO3195" s="57"/>
      <c r="AP3195" s="57"/>
      <c r="BA3195" s="57"/>
      <c r="BF3195" s="6" t="e">
        <f t="shared" si="147"/>
        <v>#NUM!</v>
      </c>
      <c r="BG3195" t="e">
        <f t="shared" si="148"/>
        <v>#NUM!</v>
      </c>
      <c r="BH3195" t="e">
        <f t="shared" si="149"/>
        <v>#NUM!</v>
      </c>
      <c r="BI3195" t="e">
        <f>VLOOKUP(H3195,Sheet2!$A$1:$B$270,2,FALSE)</f>
        <v>#N/A</v>
      </c>
    </row>
    <row r="3196" spans="15:61">
      <c r="O3196" s="57"/>
      <c r="P3196" s="57"/>
      <c r="AO3196" s="57"/>
      <c r="AP3196" s="57"/>
      <c r="BA3196" s="57"/>
      <c r="BF3196" s="6" t="e">
        <f t="shared" si="147"/>
        <v>#NUM!</v>
      </c>
      <c r="BG3196" t="e">
        <f t="shared" si="148"/>
        <v>#NUM!</v>
      </c>
      <c r="BH3196" t="e">
        <f t="shared" si="149"/>
        <v>#NUM!</v>
      </c>
      <c r="BI3196" t="e">
        <f>VLOOKUP(H3196,Sheet2!$A$1:$B$270,2,FALSE)</f>
        <v>#N/A</v>
      </c>
    </row>
    <row r="3197" spans="15:61">
      <c r="O3197" s="57"/>
      <c r="P3197" s="57"/>
      <c r="AP3197" s="57"/>
      <c r="BA3197" s="57"/>
      <c r="BF3197" s="6" t="e">
        <f t="shared" si="147"/>
        <v>#NUM!</v>
      </c>
      <c r="BG3197" t="e">
        <f t="shared" si="148"/>
        <v>#NUM!</v>
      </c>
      <c r="BH3197" t="e">
        <f t="shared" si="149"/>
        <v>#NUM!</v>
      </c>
      <c r="BI3197" t="e">
        <f>VLOOKUP(H3197,Sheet2!$A$1:$B$270,2,FALSE)</f>
        <v>#N/A</v>
      </c>
    </row>
    <row r="3198" spans="15:61">
      <c r="O3198" s="57"/>
      <c r="P3198" s="57"/>
      <c r="AP3198" s="57"/>
      <c r="BA3198" s="57"/>
      <c r="BF3198" s="6" t="e">
        <f t="shared" si="147"/>
        <v>#NUM!</v>
      </c>
      <c r="BG3198" t="e">
        <f t="shared" si="148"/>
        <v>#NUM!</v>
      </c>
      <c r="BH3198" t="e">
        <f t="shared" si="149"/>
        <v>#NUM!</v>
      </c>
      <c r="BI3198" t="e">
        <f>VLOOKUP(H3198,Sheet2!$A$1:$B$270,2,FALSE)</f>
        <v>#N/A</v>
      </c>
    </row>
    <row r="3199" spans="15:61">
      <c r="O3199" s="57"/>
      <c r="P3199" s="57"/>
      <c r="BA3199" s="57"/>
      <c r="BF3199" s="6" t="e">
        <f t="shared" si="147"/>
        <v>#NUM!</v>
      </c>
      <c r="BG3199" t="e">
        <f t="shared" si="148"/>
        <v>#NUM!</v>
      </c>
      <c r="BH3199" t="e">
        <f t="shared" si="149"/>
        <v>#NUM!</v>
      </c>
      <c r="BI3199" t="e">
        <f>VLOOKUP(H3199,Sheet2!$A$1:$B$270,2,FALSE)</f>
        <v>#N/A</v>
      </c>
    </row>
    <row r="3200" spans="15:61">
      <c r="O3200" s="57"/>
      <c r="P3200" s="57"/>
      <c r="AP3200" s="57"/>
      <c r="BA3200" s="57"/>
      <c r="BF3200" s="6" t="e">
        <f t="shared" si="147"/>
        <v>#NUM!</v>
      </c>
      <c r="BG3200" t="e">
        <f t="shared" si="148"/>
        <v>#NUM!</v>
      </c>
      <c r="BH3200" t="e">
        <f t="shared" si="149"/>
        <v>#NUM!</v>
      </c>
      <c r="BI3200" t="e">
        <f>VLOOKUP(H3200,Sheet2!$A$1:$B$270,2,FALSE)</f>
        <v>#N/A</v>
      </c>
    </row>
    <row r="3201" spans="15:61">
      <c r="O3201" s="57"/>
      <c r="P3201" s="57"/>
      <c r="AP3201" s="57"/>
      <c r="BA3201" s="57"/>
      <c r="BF3201" s="6" t="e">
        <f t="shared" si="147"/>
        <v>#NUM!</v>
      </c>
      <c r="BG3201" t="e">
        <f t="shared" si="148"/>
        <v>#NUM!</v>
      </c>
      <c r="BH3201" t="e">
        <f t="shared" si="149"/>
        <v>#NUM!</v>
      </c>
      <c r="BI3201" t="e">
        <f>VLOOKUP(H3201,Sheet2!$A$1:$B$270,2,FALSE)</f>
        <v>#N/A</v>
      </c>
    </row>
    <row r="3202" spans="15:61">
      <c r="O3202" s="57"/>
      <c r="P3202" s="57"/>
      <c r="AP3202" s="57"/>
      <c r="BA3202" s="57"/>
      <c r="BF3202" s="6" t="e">
        <f t="shared" si="147"/>
        <v>#NUM!</v>
      </c>
      <c r="BG3202" t="e">
        <f t="shared" si="148"/>
        <v>#NUM!</v>
      </c>
      <c r="BH3202" t="e">
        <f t="shared" si="149"/>
        <v>#NUM!</v>
      </c>
      <c r="BI3202" t="e">
        <f>VLOOKUP(H3202,Sheet2!$A$1:$B$270,2,FALSE)</f>
        <v>#N/A</v>
      </c>
    </row>
    <row r="3203" spans="15:61">
      <c r="O3203" s="57"/>
      <c r="P3203" s="57"/>
      <c r="AO3203" s="57"/>
      <c r="AP3203" s="57"/>
      <c r="BA3203" s="57"/>
      <c r="BF3203" s="6" t="e">
        <f t="shared" ref="BF3203:BF3266" si="150">DATE(BC3203,BD3203,BE3203)</f>
        <v>#NUM!</v>
      </c>
      <c r="BG3203" t="e">
        <f t="shared" ref="BG3203:BG3266" si="151">BF3203-BA3203</f>
        <v>#NUM!</v>
      </c>
      <c r="BH3203" t="e">
        <f t="shared" ref="BH3203:BH3266" si="152">IF(BG3203=1,"COMPLY",IF(BG3203&lt;1,"COMPLY","NOT COMPLY"))</f>
        <v>#NUM!</v>
      </c>
      <c r="BI3203" t="e">
        <f>VLOOKUP(H3203,Sheet2!$A$1:$B$270,2,FALSE)</f>
        <v>#N/A</v>
      </c>
    </row>
    <row r="3204" spans="15:61">
      <c r="O3204" s="57"/>
      <c r="P3204" s="57"/>
      <c r="AP3204" s="57"/>
      <c r="BA3204" s="57"/>
      <c r="BF3204" s="6" t="e">
        <f t="shared" si="150"/>
        <v>#NUM!</v>
      </c>
      <c r="BG3204" t="e">
        <f t="shared" si="151"/>
        <v>#NUM!</v>
      </c>
      <c r="BH3204" t="e">
        <f t="shared" si="152"/>
        <v>#NUM!</v>
      </c>
      <c r="BI3204" t="e">
        <f>VLOOKUP(H3204,Sheet2!$A$1:$B$270,2,FALSE)</f>
        <v>#N/A</v>
      </c>
    </row>
    <row r="3205" spans="15:61">
      <c r="O3205" s="57"/>
      <c r="P3205" s="57"/>
      <c r="AO3205" s="57"/>
      <c r="BA3205" s="57"/>
      <c r="BF3205" s="6" t="e">
        <f t="shared" si="150"/>
        <v>#NUM!</v>
      </c>
      <c r="BG3205" t="e">
        <f t="shared" si="151"/>
        <v>#NUM!</v>
      </c>
      <c r="BH3205" t="e">
        <f t="shared" si="152"/>
        <v>#NUM!</v>
      </c>
      <c r="BI3205" t="e">
        <f>VLOOKUP(H3205,Sheet2!$A$1:$B$270,2,FALSE)</f>
        <v>#N/A</v>
      </c>
    </row>
    <row r="3206" spans="15:61">
      <c r="O3206" s="57"/>
      <c r="P3206" s="57"/>
      <c r="AP3206" s="57"/>
      <c r="BA3206" s="57"/>
      <c r="BF3206" s="6" t="e">
        <f t="shared" si="150"/>
        <v>#NUM!</v>
      </c>
      <c r="BG3206" t="e">
        <f t="shared" si="151"/>
        <v>#NUM!</v>
      </c>
      <c r="BH3206" t="e">
        <f t="shared" si="152"/>
        <v>#NUM!</v>
      </c>
      <c r="BI3206" t="e">
        <f>VLOOKUP(H3206,Sheet2!$A$1:$B$270,2,FALSE)</f>
        <v>#N/A</v>
      </c>
    </row>
    <row r="3207" spans="15:61">
      <c r="O3207" s="57"/>
      <c r="P3207" s="57"/>
      <c r="AP3207" s="57"/>
      <c r="BA3207" s="57"/>
      <c r="BF3207" s="6" t="e">
        <f t="shared" si="150"/>
        <v>#NUM!</v>
      </c>
      <c r="BG3207" t="e">
        <f t="shared" si="151"/>
        <v>#NUM!</v>
      </c>
      <c r="BH3207" t="e">
        <f t="shared" si="152"/>
        <v>#NUM!</v>
      </c>
      <c r="BI3207" t="e">
        <f>VLOOKUP(H3207,Sheet2!$A$1:$B$270,2,FALSE)</f>
        <v>#N/A</v>
      </c>
    </row>
    <row r="3208" spans="15:61">
      <c r="O3208" s="57"/>
      <c r="P3208" s="57"/>
      <c r="AO3208" s="57"/>
      <c r="AP3208" s="57"/>
      <c r="BA3208" s="57"/>
      <c r="BF3208" s="6" t="e">
        <f t="shared" si="150"/>
        <v>#NUM!</v>
      </c>
      <c r="BG3208" t="e">
        <f t="shared" si="151"/>
        <v>#NUM!</v>
      </c>
      <c r="BH3208" t="e">
        <f t="shared" si="152"/>
        <v>#NUM!</v>
      </c>
      <c r="BI3208" t="e">
        <f>VLOOKUP(H3208,Sheet2!$A$1:$B$270,2,FALSE)</f>
        <v>#N/A</v>
      </c>
    </row>
    <row r="3209" spans="15:61">
      <c r="O3209" s="57"/>
      <c r="P3209" s="57"/>
      <c r="BF3209" s="6" t="e">
        <f t="shared" si="150"/>
        <v>#NUM!</v>
      </c>
      <c r="BG3209" t="e">
        <f t="shared" si="151"/>
        <v>#NUM!</v>
      </c>
      <c r="BH3209" t="e">
        <f t="shared" si="152"/>
        <v>#NUM!</v>
      </c>
      <c r="BI3209" t="e">
        <f>VLOOKUP(H3209,Sheet2!$A$1:$B$270,2,FALSE)</f>
        <v>#N/A</v>
      </c>
    </row>
    <row r="3210" spans="15:61">
      <c r="O3210" s="57"/>
      <c r="P3210" s="57"/>
      <c r="AP3210" s="57"/>
      <c r="BA3210" s="57"/>
      <c r="BF3210" s="6" t="e">
        <f t="shared" si="150"/>
        <v>#NUM!</v>
      </c>
      <c r="BG3210" t="e">
        <f t="shared" si="151"/>
        <v>#NUM!</v>
      </c>
      <c r="BH3210" t="e">
        <f t="shared" si="152"/>
        <v>#NUM!</v>
      </c>
      <c r="BI3210" t="e">
        <f>VLOOKUP(H3210,Sheet2!$A$1:$B$270,2,FALSE)</f>
        <v>#N/A</v>
      </c>
    </row>
    <row r="3211" spans="15:61">
      <c r="O3211" s="57"/>
      <c r="P3211" s="57"/>
      <c r="AP3211" s="57"/>
      <c r="BA3211" s="57"/>
      <c r="BF3211" s="6" t="e">
        <f t="shared" si="150"/>
        <v>#NUM!</v>
      </c>
      <c r="BG3211" t="e">
        <f t="shared" si="151"/>
        <v>#NUM!</v>
      </c>
      <c r="BH3211" t="e">
        <f t="shared" si="152"/>
        <v>#NUM!</v>
      </c>
      <c r="BI3211" t="e">
        <f>VLOOKUP(H3211,Sheet2!$A$1:$B$270,2,FALSE)</f>
        <v>#N/A</v>
      </c>
    </row>
    <row r="3212" spans="15:61">
      <c r="O3212" s="57"/>
      <c r="P3212" s="57"/>
      <c r="AO3212" s="57"/>
      <c r="AP3212" s="57"/>
      <c r="BA3212" s="57"/>
      <c r="BF3212" s="6" t="e">
        <f t="shared" si="150"/>
        <v>#NUM!</v>
      </c>
      <c r="BG3212" t="e">
        <f t="shared" si="151"/>
        <v>#NUM!</v>
      </c>
      <c r="BH3212" t="e">
        <f t="shared" si="152"/>
        <v>#NUM!</v>
      </c>
      <c r="BI3212" t="e">
        <f>VLOOKUP(H3212,Sheet2!$A$1:$B$270,2,FALSE)</f>
        <v>#N/A</v>
      </c>
    </row>
    <row r="3213" spans="15:61">
      <c r="O3213" s="57"/>
      <c r="P3213" s="57"/>
      <c r="AO3213" s="57"/>
      <c r="AP3213" s="57"/>
      <c r="BA3213" s="57"/>
      <c r="BF3213" s="6" t="e">
        <f t="shared" si="150"/>
        <v>#NUM!</v>
      </c>
      <c r="BG3213" t="e">
        <f t="shared" si="151"/>
        <v>#NUM!</v>
      </c>
      <c r="BH3213" t="e">
        <f t="shared" si="152"/>
        <v>#NUM!</v>
      </c>
      <c r="BI3213" t="e">
        <f>VLOOKUP(H3213,Sheet2!$A$1:$B$270,2,FALSE)</f>
        <v>#N/A</v>
      </c>
    </row>
    <row r="3214" spans="15:61">
      <c r="O3214" s="57"/>
      <c r="P3214" s="57"/>
      <c r="AO3214" s="57"/>
      <c r="AP3214" s="57"/>
      <c r="BA3214" s="57"/>
      <c r="BF3214" s="6" t="e">
        <f t="shared" si="150"/>
        <v>#NUM!</v>
      </c>
      <c r="BG3214" t="e">
        <f t="shared" si="151"/>
        <v>#NUM!</v>
      </c>
      <c r="BH3214" t="e">
        <f t="shared" si="152"/>
        <v>#NUM!</v>
      </c>
      <c r="BI3214" t="e">
        <f>VLOOKUP(H3214,Sheet2!$A$1:$B$270,2,FALSE)</f>
        <v>#N/A</v>
      </c>
    </row>
    <row r="3215" spans="15:61">
      <c r="O3215" s="57"/>
      <c r="P3215" s="57"/>
      <c r="AP3215" s="57"/>
      <c r="BA3215" s="57"/>
      <c r="BF3215" s="6" t="e">
        <f t="shared" si="150"/>
        <v>#NUM!</v>
      </c>
      <c r="BG3215" t="e">
        <f t="shared" si="151"/>
        <v>#NUM!</v>
      </c>
      <c r="BH3215" t="e">
        <f t="shared" si="152"/>
        <v>#NUM!</v>
      </c>
      <c r="BI3215" t="e">
        <f>VLOOKUP(H3215,Sheet2!$A$1:$B$270,2,FALSE)</f>
        <v>#N/A</v>
      </c>
    </row>
    <row r="3216" spans="15:61">
      <c r="O3216" s="57"/>
      <c r="P3216" s="57"/>
      <c r="AP3216" s="57"/>
      <c r="BA3216" s="57"/>
      <c r="BF3216" s="6" t="e">
        <f t="shared" si="150"/>
        <v>#NUM!</v>
      </c>
      <c r="BG3216" t="e">
        <f t="shared" si="151"/>
        <v>#NUM!</v>
      </c>
      <c r="BH3216" t="e">
        <f t="shared" si="152"/>
        <v>#NUM!</v>
      </c>
      <c r="BI3216" t="e">
        <f>VLOOKUP(H3216,Sheet2!$A$1:$B$270,2,FALSE)</f>
        <v>#N/A</v>
      </c>
    </row>
    <row r="3217" spans="15:61">
      <c r="O3217" s="57"/>
      <c r="P3217" s="57"/>
      <c r="AO3217" s="57"/>
      <c r="AP3217" s="57"/>
      <c r="BA3217" s="57"/>
      <c r="BF3217" s="6" t="e">
        <f t="shared" si="150"/>
        <v>#NUM!</v>
      </c>
      <c r="BG3217" t="e">
        <f t="shared" si="151"/>
        <v>#NUM!</v>
      </c>
      <c r="BH3217" t="e">
        <f t="shared" si="152"/>
        <v>#NUM!</v>
      </c>
      <c r="BI3217" t="e">
        <f>VLOOKUP(H3217,Sheet2!$A$1:$B$270,2,FALSE)</f>
        <v>#N/A</v>
      </c>
    </row>
    <row r="3218" spans="15:61">
      <c r="O3218" s="57"/>
      <c r="P3218" s="57"/>
      <c r="AP3218" s="57"/>
      <c r="BA3218" s="57"/>
      <c r="BF3218" s="6" t="e">
        <f t="shared" si="150"/>
        <v>#NUM!</v>
      </c>
      <c r="BG3218" t="e">
        <f t="shared" si="151"/>
        <v>#NUM!</v>
      </c>
      <c r="BH3218" t="e">
        <f t="shared" si="152"/>
        <v>#NUM!</v>
      </c>
      <c r="BI3218" t="e">
        <f>VLOOKUP(H3218,Sheet2!$A$1:$B$270,2,FALSE)</f>
        <v>#N/A</v>
      </c>
    </row>
    <row r="3219" spans="15:61">
      <c r="O3219" s="57"/>
      <c r="P3219" s="57"/>
      <c r="AP3219" s="57"/>
      <c r="BA3219" s="57"/>
      <c r="BF3219" s="6" t="e">
        <f t="shared" si="150"/>
        <v>#NUM!</v>
      </c>
      <c r="BG3219" t="e">
        <f t="shared" si="151"/>
        <v>#NUM!</v>
      </c>
      <c r="BH3219" t="e">
        <f t="shared" si="152"/>
        <v>#NUM!</v>
      </c>
      <c r="BI3219" t="e">
        <f>VLOOKUP(H3219,Sheet2!$A$1:$B$270,2,FALSE)</f>
        <v>#N/A</v>
      </c>
    </row>
    <row r="3220" spans="15:61">
      <c r="O3220" s="57"/>
      <c r="P3220" s="57"/>
      <c r="AP3220" s="57"/>
      <c r="BA3220" s="57"/>
      <c r="BF3220" s="6" t="e">
        <f t="shared" si="150"/>
        <v>#NUM!</v>
      </c>
      <c r="BG3220" t="e">
        <f t="shared" si="151"/>
        <v>#NUM!</v>
      </c>
      <c r="BH3220" t="e">
        <f t="shared" si="152"/>
        <v>#NUM!</v>
      </c>
      <c r="BI3220" t="e">
        <f>VLOOKUP(H3220,Sheet2!$A$1:$B$270,2,FALSE)</f>
        <v>#N/A</v>
      </c>
    </row>
    <row r="3221" spans="15:61">
      <c r="O3221" s="57"/>
      <c r="P3221" s="57"/>
      <c r="BA3221" s="57"/>
      <c r="BF3221" s="6" t="e">
        <f t="shared" si="150"/>
        <v>#NUM!</v>
      </c>
      <c r="BG3221" t="e">
        <f t="shared" si="151"/>
        <v>#NUM!</v>
      </c>
      <c r="BH3221" t="e">
        <f t="shared" si="152"/>
        <v>#NUM!</v>
      </c>
      <c r="BI3221" t="e">
        <f>VLOOKUP(H3221,Sheet2!$A$1:$B$270,2,FALSE)</f>
        <v>#N/A</v>
      </c>
    </row>
    <row r="3222" spans="15:61">
      <c r="O3222" s="57"/>
      <c r="P3222" s="57"/>
      <c r="AP3222" s="57"/>
      <c r="BA3222" s="57"/>
      <c r="BF3222" s="6" t="e">
        <f t="shared" si="150"/>
        <v>#NUM!</v>
      </c>
      <c r="BG3222" t="e">
        <f t="shared" si="151"/>
        <v>#NUM!</v>
      </c>
      <c r="BH3222" t="e">
        <f t="shared" si="152"/>
        <v>#NUM!</v>
      </c>
      <c r="BI3222" t="e">
        <f>VLOOKUP(H3222,Sheet2!$A$1:$B$270,2,FALSE)</f>
        <v>#N/A</v>
      </c>
    </row>
    <row r="3223" spans="15:61">
      <c r="O3223" s="57"/>
      <c r="P3223" s="57"/>
      <c r="AO3223" s="57"/>
      <c r="AP3223" s="57"/>
      <c r="BA3223" s="57"/>
      <c r="BF3223" s="6" t="e">
        <f t="shared" si="150"/>
        <v>#NUM!</v>
      </c>
      <c r="BG3223" t="e">
        <f t="shared" si="151"/>
        <v>#NUM!</v>
      </c>
      <c r="BH3223" t="e">
        <f t="shared" si="152"/>
        <v>#NUM!</v>
      </c>
      <c r="BI3223" t="e">
        <f>VLOOKUP(H3223,Sheet2!$A$1:$B$270,2,FALSE)</f>
        <v>#N/A</v>
      </c>
    </row>
    <row r="3224" spans="15:61">
      <c r="O3224" s="57"/>
      <c r="P3224" s="57"/>
      <c r="AP3224" s="57"/>
      <c r="BA3224" s="57"/>
      <c r="BF3224" s="6" t="e">
        <f t="shared" si="150"/>
        <v>#NUM!</v>
      </c>
      <c r="BG3224" t="e">
        <f t="shared" si="151"/>
        <v>#NUM!</v>
      </c>
      <c r="BH3224" t="e">
        <f t="shared" si="152"/>
        <v>#NUM!</v>
      </c>
      <c r="BI3224" t="e">
        <f>VLOOKUP(H3224,Sheet2!$A$1:$B$270,2,FALSE)</f>
        <v>#N/A</v>
      </c>
    </row>
    <row r="3225" spans="15:61">
      <c r="O3225" s="57"/>
      <c r="P3225" s="57"/>
      <c r="AP3225" s="57"/>
      <c r="BA3225" s="57"/>
      <c r="BF3225" s="6" t="e">
        <f t="shared" si="150"/>
        <v>#NUM!</v>
      </c>
      <c r="BG3225" t="e">
        <f t="shared" si="151"/>
        <v>#NUM!</v>
      </c>
      <c r="BH3225" t="e">
        <f t="shared" si="152"/>
        <v>#NUM!</v>
      </c>
      <c r="BI3225" t="e">
        <f>VLOOKUP(H3225,Sheet2!$A$1:$B$270,2,FALSE)</f>
        <v>#N/A</v>
      </c>
    </row>
    <row r="3226" spans="15:61">
      <c r="O3226" s="57"/>
      <c r="P3226" s="57"/>
      <c r="AP3226" s="57"/>
      <c r="BA3226" s="57"/>
      <c r="BF3226" s="6" t="e">
        <f t="shared" si="150"/>
        <v>#NUM!</v>
      </c>
      <c r="BG3226" t="e">
        <f t="shared" si="151"/>
        <v>#NUM!</v>
      </c>
      <c r="BH3226" t="e">
        <f t="shared" si="152"/>
        <v>#NUM!</v>
      </c>
      <c r="BI3226" t="e">
        <f>VLOOKUP(H3226,Sheet2!$A$1:$B$270,2,FALSE)</f>
        <v>#N/A</v>
      </c>
    </row>
    <row r="3227" spans="15:61">
      <c r="O3227" s="57"/>
      <c r="P3227" s="57"/>
      <c r="AO3227" s="57"/>
      <c r="BF3227" s="6" t="e">
        <f t="shared" si="150"/>
        <v>#NUM!</v>
      </c>
      <c r="BG3227" t="e">
        <f t="shared" si="151"/>
        <v>#NUM!</v>
      </c>
      <c r="BH3227" t="e">
        <f t="shared" si="152"/>
        <v>#NUM!</v>
      </c>
      <c r="BI3227" t="e">
        <f>VLOOKUP(H3227,Sheet2!$A$1:$B$270,2,FALSE)</f>
        <v>#N/A</v>
      </c>
    </row>
    <row r="3228" spans="15:61">
      <c r="O3228" s="57"/>
      <c r="P3228" s="57"/>
      <c r="BA3228" s="57"/>
      <c r="BF3228" s="6" t="e">
        <f t="shared" si="150"/>
        <v>#NUM!</v>
      </c>
      <c r="BG3228" t="e">
        <f t="shared" si="151"/>
        <v>#NUM!</v>
      </c>
      <c r="BH3228" t="e">
        <f t="shared" si="152"/>
        <v>#NUM!</v>
      </c>
      <c r="BI3228" t="e">
        <f>VLOOKUP(H3228,Sheet2!$A$1:$B$270,2,FALSE)</f>
        <v>#N/A</v>
      </c>
    </row>
    <row r="3229" spans="15:61">
      <c r="O3229" s="57"/>
      <c r="P3229" s="57"/>
      <c r="AO3229" s="57"/>
      <c r="AP3229" s="57"/>
      <c r="BA3229" s="57"/>
      <c r="BF3229" s="6" t="e">
        <f t="shared" si="150"/>
        <v>#NUM!</v>
      </c>
      <c r="BG3229" t="e">
        <f t="shared" si="151"/>
        <v>#NUM!</v>
      </c>
      <c r="BH3229" t="e">
        <f t="shared" si="152"/>
        <v>#NUM!</v>
      </c>
      <c r="BI3229" t="e">
        <f>VLOOKUP(H3229,Sheet2!$A$1:$B$270,2,FALSE)</f>
        <v>#N/A</v>
      </c>
    </row>
    <row r="3230" spans="15:61">
      <c r="O3230" s="57"/>
      <c r="P3230" s="57"/>
      <c r="AO3230" s="57"/>
      <c r="AP3230" s="57"/>
      <c r="BA3230" s="57"/>
      <c r="BF3230" s="6" t="e">
        <f t="shared" si="150"/>
        <v>#NUM!</v>
      </c>
      <c r="BG3230" t="e">
        <f t="shared" si="151"/>
        <v>#NUM!</v>
      </c>
      <c r="BH3230" t="e">
        <f t="shared" si="152"/>
        <v>#NUM!</v>
      </c>
      <c r="BI3230" t="e">
        <f>VLOOKUP(H3230,Sheet2!$A$1:$B$270,2,FALSE)</f>
        <v>#N/A</v>
      </c>
    </row>
    <row r="3231" spans="15:61">
      <c r="O3231" s="57"/>
      <c r="P3231" s="57"/>
      <c r="AP3231" s="57"/>
      <c r="BA3231" s="57"/>
      <c r="BF3231" s="6" t="e">
        <f t="shared" si="150"/>
        <v>#NUM!</v>
      </c>
      <c r="BG3231" t="e">
        <f t="shared" si="151"/>
        <v>#NUM!</v>
      </c>
      <c r="BH3231" t="e">
        <f t="shared" si="152"/>
        <v>#NUM!</v>
      </c>
      <c r="BI3231" t="e">
        <f>VLOOKUP(H3231,Sheet2!$A$1:$B$270,2,FALSE)</f>
        <v>#N/A</v>
      </c>
    </row>
    <row r="3232" spans="15:61">
      <c r="O3232" s="57"/>
      <c r="P3232" s="57"/>
      <c r="AP3232" s="57"/>
      <c r="BA3232" s="57"/>
      <c r="BF3232" s="6" t="e">
        <f t="shared" si="150"/>
        <v>#NUM!</v>
      </c>
      <c r="BG3232" t="e">
        <f t="shared" si="151"/>
        <v>#NUM!</v>
      </c>
      <c r="BH3232" t="e">
        <f t="shared" si="152"/>
        <v>#NUM!</v>
      </c>
      <c r="BI3232" t="e">
        <f>VLOOKUP(H3232,Sheet2!$A$1:$B$270,2,FALSE)</f>
        <v>#N/A</v>
      </c>
    </row>
    <row r="3233" spans="15:61">
      <c r="O3233" s="57"/>
      <c r="P3233" s="57"/>
      <c r="BA3233" s="57"/>
      <c r="BF3233" s="6" t="e">
        <f t="shared" si="150"/>
        <v>#NUM!</v>
      </c>
      <c r="BG3233" t="e">
        <f t="shared" si="151"/>
        <v>#NUM!</v>
      </c>
      <c r="BH3233" t="e">
        <f t="shared" si="152"/>
        <v>#NUM!</v>
      </c>
      <c r="BI3233" t="e">
        <f>VLOOKUP(H3233,Sheet2!$A$1:$B$270,2,FALSE)</f>
        <v>#N/A</v>
      </c>
    </row>
    <row r="3234" spans="15:61">
      <c r="O3234" s="57"/>
      <c r="P3234" s="57"/>
      <c r="AP3234" s="57"/>
      <c r="BA3234" s="57"/>
      <c r="BF3234" s="6" t="e">
        <f t="shared" si="150"/>
        <v>#NUM!</v>
      </c>
      <c r="BG3234" t="e">
        <f t="shared" si="151"/>
        <v>#NUM!</v>
      </c>
      <c r="BH3234" t="e">
        <f t="shared" si="152"/>
        <v>#NUM!</v>
      </c>
      <c r="BI3234" t="e">
        <f>VLOOKUP(H3234,Sheet2!$A$1:$B$270,2,FALSE)</f>
        <v>#N/A</v>
      </c>
    </row>
    <row r="3235" spans="15:61">
      <c r="O3235" s="57"/>
      <c r="P3235" s="57"/>
      <c r="AP3235" s="57"/>
      <c r="BA3235" s="57"/>
      <c r="BF3235" s="6" t="e">
        <f t="shared" si="150"/>
        <v>#NUM!</v>
      </c>
      <c r="BG3235" t="e">
        <f t="shared" si="151"/>
        <v>#NUM!</v>
      </c>
      <c r="BH3235" t="e">
        <f t="shared" si="152"/>
        <v>#NUM!</v>
      </c>
      <c r="BI3235" t="e">
        <f>VLOOKUP(H3235,Sheet2!$A$1:$B$270,2,FALSE)</f>
        <v>#N/A</v>
      </c>
    </row>
    <row r="3236" spans="15:61">
      <c r="O3236" s="57"/>
      <c r="P3236" s="57"/>
      <c r="AO3236" s="57"/>
      <c r="BA3236" s="57"/>
      <c r="BF3236" s="6" t="e">
        <f t="shared" si="150"/>
        <v>#NUM!</v>
      </c>
      <c r="BG3236" t="e">
        <f t="shared" si="151"/>
        <v>#NUM!</v>
      </c>
      <c r="BH3236" t="e">
        <f t="shared" si="152"/>
        <v>#NUM!</v>
      </c>
      <c r="BI3236" t="e">
        <f>VLOOKUP(H3236,Sheet2!$A$1:$B$270,2,FALSE)</f>
        <v>#N/A</v>
      </c>
    </row>
    <row r="3237" spans="15:61">
      <c r="O3237" s="57"/>
      <c r="P3237" s="57"/>
      <c r="AO3237" s="57"/>
      <c r="AP3237" s="57"/>
      <c r="BA3237" s="57"/>
      <c r="BF3237" s="6" t="e">
        <f t="shared" si="150"/>
        <v>#NUM!</v>
      </c>
      <c r="BG3237" t="e">
        <f t="shared" si="151"/>
        <v>#NUM!</v>
      </c>
      <c r="BH3237" t="e">
        <f t="shared" si="152"/>
        <v>#NUM!</v>
      </c>
      <c r="BI3237" t="e">
        <f>VLOOKUP(H3237,Sheet2!$A$1:$B$270,2,FALSE)</f>
        <v>#N/A</v>
      </c>
    </row>
    <row r="3238" spans="15:61">
      <c r="O3238" s="57"/>
      <c r="P3238" s="57"/>
      <c r="AO3238" s="57"/>
      <c r="AP3238" s="57"/>
      <c r="BA3238" s="57"/>
      <c r="BF3238" s="6" t="e">
        <f t="shared" si="150"/>
        <v>#NUM!</v>
      </c>
      <c r="BG3238" t="e">
        <f t="shared" si="151"/>
        <v>#NUM!</v>
      </c>
      <c r="BH3238" t="e">
        <f t="shared" si="152"/>
        <v>#NUM!</v>
      </c>
      <c r="BI3238" t="e">
        <f>VLOOKUP(H3238,Sheet2!$A$1:$B$270,2,FALSE)</f>
        <v>#N/A</v>
      </c>
    </row>
    <row r="3239" spans="15:61">
      <c r="O3239" s="57"/>
      <c r="P3239" s="57"/>
      <c r="AO3239" s="57"/>
      <c r="AP3239" s="57"/>
      <c r="BA3239" s="57"/>
      <c r="BF3239" s="6" t="e">
        <f t="shared" si="150"/>
        <v>#NUM!</v>
      </c>
      <c r="BG3239" t="e">
        <f t="shared" si="151"/>
        <v>#NUM!</v>
      </c>
      <c r="BH3239" t="e">
        <f t="shared" si="152"/>
        <v>#NUM!</v>
      </c>
      <c r="BI3239" t="e">
        <f>VLOOKUP(H3239,Sheet2!$A$1:$B$270,2,FALSE)</f>
        <v>#N/A</v>
      </c>
    </row>
    <row r="3240" spans="15:61">
      <c r="O3240" s="57"/>
      <c r="P3240" s="57"/>
      <c r="AO3240" s="57"/>
      <c r="AP3240" s="57"/>
      <c r="BA3240" s="57"/>
      <c r="BF3240" s="6" t="e">
        <f t="shared" si="150"/>
        <v>#NUM!</v>
      </c>
      <c r="BG3240" t="e">
        <f t="shared" si="151"/>
        <v>#NUM!</v>
      </c>
      <c r="BH3240" t="e">
        <f t="shared" si="152"/>
        <v>#NUM!</v>
      </c>
      <c r="BI3240" t="e">
        <f>VLOOKUP(H3240,Sheet2!$A$1:$B$270,2,FALSE)</f>
        <v>#N/A</v>
      </c>
    </row>
    <row r="3241" spans="15:61">
      <c r="O3241" s="57"/>
      <c r="P3241" s="57"/>
      <c r="AO3241" s="57"/>
      <c r="AP3241" s="57"/>
      <c r="BA3241" s="57"/>
      <c r="BF3241" s="6" t="e">
        <f t="shared" si="150"/>
        <v>#NUM!</v>
      </c>
      <c r="BG3241" t="e">
        <f t="shared" si="151"/>
        <v>#NUM!</v>
      </c>
      <c r="BH3241" t="e">
        <f t="shared" si="152"/>
        <v>#NUM!</v>
      </c>
      <c r="BI3241" t="e">
        <f>VLOOKUP(H3241,Sheet2!$A$1:$B$270,2,FALSE)</f>
        <v>#N/A</v>
      </c>
    </row>
    <row r="3242" spans="15:61">
      <c r="O3242" s="57"/>
      <c r="P3242" s="57"/>
      <c r="BA3242" s="57"/>
      <c r="BF3242" s="6" t="e">
        <f t="shared" si="150"/>
        <v>#NUM!</v>
      </c>
      <c r="BG3242" t="e">
        <f t="shared" si="151"/>
        <v>#NUM!</v>
      </c>
      <c r="BH3242" t="e">
        <f t="shared" si="152"/>
        <v>#NUM!</v>
      </c>
      <c r="BI3242" t="e">
        <f>VLOOKUP(H3242,Sheet2!$A$1:$B$270,2,FALSE)</f>
        <v>#N/A</v>
      </c>
    </row>
    <row r="3243" spans="15:61">
      <c r="O3243" s="57"/>
      <c r="P3243" s="57"/>
      <c r="AP3243" s="57"/>
      <c r="BA3243" s="57"/>
      <c r="BF3243" s="6" t="e">
        <f t="shared" si="150"/>
        <v>#NUM!</v>
      </c>
      <c r="BG3243" t="e">
        <f t="shared" si="151"/>
        <v>#NUM!</v>
      </c>
      <c r="BH3243" t="e">
        <f t="shared" si="152"/>
        <v>#NUM!</v>
      </c>
      <c r="BI3243" t="e">
        <f>VLOOKUP(H3243,Sheet2!$A$1:$B$270,2,FALSE)</f>
        <v>#N/A</v>
      </c>
    </row>
    <row r="3244" spans="15:61">
      <c r="O3244" s="57"/>
      <c r="P3244" s="57"/>
      <c r="AP3244" s="57"/>
      <c r="BA3244" s="57"/>
      <c r="BF3244" s="6" t="e">
        <f t="shared" si="150"/>
        <v>#NUM!</v>
      </c>
      <c r="BG3244" t="e">
        <f t="shared" si="151"/>
        <v>#NUM!</v>
      </c>
      <c r="BH3244" t="e">
        <f t="shared" si="152"/>
        <v>#NUM!</v>
      </c>
      <c r="BI3244" t="e">
        <f>VLOOKUP(H3244,Sheet2!$A$1:$B$270,2,FALSE)</f>
        <v>#N/A</v>
      </c>
    </row>
    <row r="3245" spans="15:61">
      <c r="O3245" s="57"/>
      <c r="P3245" s="57"/>
      <c r="AP3245" s="57"/>
      <c r="BA3245" s="57"/>
      <c r="BF3245" s="6" t="e">
        <f t="shared" si="150"/>
        <v>#NUM!</v>
      </c>
      <c r="BG3245" t="e">
        <f t="shared" si="151"/>
        <v>#NUM!</v>
      </c>
      <c r="BH3245" t="e">
        <f t="shared" si="152"/>
        <v>#NUM!</v>
      </c>
      <c r="BI3245" t="e">
        <f>VLOOKUP(H3245,Sheet2!$A$1:$B$270,2,FALSE)</f>
        <v>#N/A</v>
      </c>
    </row>
    <row r="3246" spans="15:61">
      <c r="O3246" s="57"/>
      <c r="P3246" s="57"/>
      <c r="AP3246" s="57"/>
      <c r="BA3246" s="57"/>
      <c r="BF3246" s="6" t="e">
        <f t="shared" si="150"/>
        <v>#NUM!</v>
      </c>
      <c r="BG3246" t="e">
        <f t="shared" si="151"/>
        <v>#NUM!</v>
      </c>
      <c r="BH3246" t="e">
        <f t="shared" si="152"/>
        <v>#NUM!</v>
      </c>
      <c r="BI3246" t="e">
        <f>VLOOKUP(H3246,Sheet2!$A$1:$B$270,2,FALSE)</f>
        <v>#N/A</v>
      </c>
    </row>
    <row r="3247" spans="15:61">
      <c r="O3247" s="57"/>
      <c r="P3247" s="57"/>
      <c r="AO3247" s="57"/>
      <c r="AP3247" s="57"/>
      <c r="BA3247" s="57"/>
      <c r="BF3247" s="6" t="e">
        <f t="shared" si="150"/>
        <v>#NUM!</v>
      </c>
      <c r="BG3247" t="e">
        <f t="shared" si="151"/>
        <v>#NUM!</v>
      </c>
      <c r="BH3247" t="e">
        <f t="shared" si="152"/>
        <v>#NUM!</v>
      </c>
      <c r="BI3247" t="e">
        <f>VLOOKUP(H3247,Sheet2!$A$1:$B$270,2,FALSE)</f>
        <v>#N/A</v>
      </c>
    </row>
    <row r="3248" spans="15:61">
      <c r="O3248" s="57"/>
      <c r="P3248" s="57"/>
      <c r="AP3248" s="57"/>
      <c r="BA3248" s="57"/>
      <c r="BF3248" s="6" t="e">
        <f t="shared" si="150"/>
        <v>#NUM!</v>
      </c>
      <c r="BG3248" t="e">
        <f t="shared" si="151"/>
        <v>#NUM!</v>
      </c>
      <c r="BH3248" t="e">
        <f t="shared" si="152"/>
        <v>#NUM!</v>
      </c>
      <c r="BI3248" t="e">
        <f>VLOOKUP(H3248,Sheet2!$A$1:$B$270,2,FALSE)</f>
        <v>#N/A</v>
      </c>
    </row>
    <row r="3249" spans="15:61">
      <c r="O3249" s="57"/>
      <c r="P3249" s="57"/>
      <c r="AP3249" s="57"/>
      <c r="BA3249" s="57"/>
      <c r="BF3249" s="6" t="e">
        <f t="shared" si="150"/>
        <v>#NUM!</v>
      </c>
      <c r="BG3249" t="e">
        <f t="shared" si="151"/>
        <v>#NUM!</v>
      </c>
      <c r="BH3249" t="e">
        <f t="shared" si="152"/>
        <v>#NUM!</v>
      </c>
      <c r="BI3249" t="e">
        <f>VLOOKUP(H3249,Sheet2!$A$1:$B$270,2,FALSE)</f>
        <v>#N/A</v>
      </c>
    </row>
    <row r="3250" spans="15:61">
      <c r="O3250" s="57"/>
      <c r="P3250" s="57"/>
      <c r="AP3250" s="57"/>
      <c r="BA3250" s="57"/>
      <c r="BF3250" s="6" t="e">
        <f t="shared" si="150"/>
        <v>#NUM!</v>
      </c>
      <c r="BG3250" t="e">
        <f t="shared" si="151"/>
        <v>#NUM!</v>
      </c>
      <c r="BH3250" t="e">
        <f t="shared" si="152"/>
        <v>#NUM!</v>
      </c>
      <c r="BI3250" t="e">
        <f>VLOOKUP(H3250,Sheet2!$A$1:$B$270,2,FALSE)</f>
        <v>#N/A</v>
      </c>
    </row>
    <row r="3251" spans="15:61">
      <c r="O3251" s="57"/>
      <c r="P3251" s="57"/>
      <c r="AO3251" s="57"/>
      <c r="AP3251" s="57"/>
      <c r="BA3251" s="57"/>
      <c r="BF3251" s="6" t="e">
        <f t="shared" si="150"/>
        <v>#NUM!</v>
      </c>
      <c r="BG3251" t="e">
        <f t="shared" si="151"/>
        <v>#NUM!</v>
      </c>
      <c r="BH3251" t="e">
        <f t="shared" si="152"/>
        <v>#NUM!</v>
      </c>
      <c r="BI3251" t="e">
        <f>VLOOKUP(H3251,Sheet2!$A$1:$B$270,2,FALSE)</f>
        <v>#N/A</v>
      </c>
    </row>
    <row r="3252" spans="15:61">
      <c r="O3252" s="57"/>
      <c r="P3252" s="57"/>
      <c r="AP3252" s="57"/>
      <c r="BA3252" s="57"/>
      <c r="BF3252" s="6" t="e">
        <f t="shared" si="150"/>
        <v>#NUM!</v>
      </c>
      <c r="BG3252" t="e">
        <f t="shared" si="151"/>
        <v>#NUM!</v>
      </c>
      <c r="BH3252" t="e">
        <f t="shared" si="152"/>
        <v>#NUM!</v>
      </c>
      <c r="BI3252" t="e">
        <f>VLOOKUP(H3252,Sheet2!$A$1:$B$270,2,FALSE)</f>
        <v>#N/A</v>
      </c>
    </row>
    <row r="3253" spans="15:61">
      <c r="O3253" s="57"/>
      <c r="P3253" s="57"/>
      <c r="AP3253" s="57"/>
      <c r="BA3253" s="57"/>
      <c r="BF3253" s="6" t="e">
        <f t="shared" si="150"/>
        <v>#NUM!</v>
      </c>
      <c r="BG3253" t="e">
        <f t="shared" si="151"/>
        <v>#NUM!</v>
      </c>
      <c r="BH3253" t="e">
        <f t="shared" si="152"/>
        <v>#NUM!</v>
      </c>
      <c r="BI3253" t="e">
        <f>VLOOKUP(H3253,Sheet2!$A$1:$B$270,2,FALSE)</f>
        <v>#N/A</v>
      </c>
    </row>
    <row r="3254" spans="15:61">
      <c r="O3254" s="57"/>
      <c r="P3254" s="57"/>
      <c r="AO3254" s="57"/>
      <c r="AP3254" s="57"/>
      <c r="BA3254" s="57"/>
      <c r="BF3254" s="6" t="e">
        <f t="shared" si="150"/>
        <v>#NUM!</v>
      </c>
      <c r="BG3254" t="e">
        <f t="shared" si="151"/>
        <v>#NUM!</v>
      </c>
      <c r="BH3254" t="e">
        <f t="shared" si="152"/>
        <v>#NUM!</v>
      </c>
      <c r="BI3254" t="e">
        <f>VLOOKUP(H3254,Sheet2!$A$1:$B$270,2,FALSE)</f>
        <v>#N/A</v>
      </c>
    </row>
    <row r="3255" spans="15:61">
      <c r="O3255" s="57"/>
      <c r="P3255" s="57"/>
      <c r="AP3255" s="57"/>
      <c r="BA3255" s="57"/>
      <c r="BF3255" s="6" t="e">
        <f t="shared" si="150"/>
        <v>#NUM!</v>
      </c>
      <c r="BG3255" t="e">
        <f t="shared" si="151"/>
        <v>#NUM!</v>
      </c>
      <c r="BH3255" t="e">
        <f t="shared" si="152"/>
        <v>#NUM!</v>
      </c>
      <c r="BI3255" t="e">
        <f>VLOOKUP(H3255,Sheet2!$A$1:$B$270,2,FALSE)</f>
        <v>#N/A</v>
      </c>
    </row>
    <row r="3256" spans="15:61">
      <c r="O3256" s="57"/>
      <c r="P3256" s="57"/>
      <c r="AP3256" s="57"/>
      <c r="BA3256" s="57"/>
      <c r="BF3256" s="6" t="e">
        <f t="shared" si="150"/>
        <v>#NUM!</v>
      </c>
      <c r="BG3256" t="e">
        <f t="shared" si="151"/>
        <v>#NUM!</v>
      </c>
      <c r="BH3256" t="e">
        <f t="shared" si="152"/>
        <v>#NUM!</v>
      </c>
      <c r="BI3256" t="e">
        <f>VLOOKUP(H3256,Sheet2!$A$1:$B$270,2,FALSE)</f>
        <v>#N/A</v>
      </c>
    </row>
    <row r="3257" spans="15:61">
      <c r="O3257" s="57"/>
      <c r="P3257" s="57"/>
      <c r="AP3257" s="57"/>
      <c r="BA3257" s="57"/>
      <c r="BF3257" s="6" t="e">
        <f t="shared" si="150"/>
        <v>#NUM!</v>
      </c>
      <c r="BG3257" t="e">
        <f t="shared" si="151"/>
        <v>#NUM!</v>
      </c>
      <c r="BH3257" t="e">
        <f t="shared" si="152"/>
        <v>#NUM!</v>
      </c>
      <c r="BI3257" t="e">
        <f>VLOOKUP(H3257,Sheet2!$A$1:$B$270,2,FALSE)</f>
        <v>#N/A</v>
      </c>
    </row>
    <row r="3258" spans="15:61">
      <c r="O3258" s="57"/>
      <c r="P3258" s="57"/>
      <c r="AP3258" s="57"/>
      <c r="BA3258" s="57"/>
      <c r="BF3258" s="6" t="e">
        <f t="shared" si="150"/>
        <v>#NUM!</v>
      </c>
      <c r="BG3258" t="e">
        <f t="shared" si="151"/>
        <v>#NUM!</v>
      </c>
      <c r="BH3258" t="e">
        <f t="shared" si="152"/>
        <v>#NUM!</v>
      </c>
      <c r="BI3258" t="e">
        <f>VLOOKUP(H3258,Sheet2!$A$1:$B$270,2,FALSE)</f>
        <v>#N/A</v>
      </c>
    </row>
    <row r="3259" spans="15:61">
      <c r="O3259" s="57"/>
      <c r="P3259" s="57"/>
      <c r="BA3259" s="57"/>
      <c r="BF3259" s="6" t="e">
        <f t="shared" si="150"/>
        <v>#NUM!</v>
      </c>
      <c r="BG3259" t="e">
        <f t="shared" si="151"/>
        <v>#NUM!</v>
      </c>
      <c r="BH3259" t="e">
        <f t="shared" si="152"/>
        <v>#NUM!</v>
      </c>
      <c r="BI3259" t="e">
        <f>VLOOKUP(H3259,Sheet2!$A$1:$B$270,2,FALSE)</f>
        <v>#N/A</v>
      </c>
    </row>
    <row r="3260" spans="15:61">
      <c r="O3260" s="57"/>
      <c r="P3260" s="57"/>
      <c r="AP3260" s="57"/>
      <c r="BA3260" s="57"/>
      <c r="BF3260" s="6" t="e">
        <f t="shared" si="150"/>
        <v>#NUM!</v>
      </c>
      <c r="BG3260" t="e">
        <f t="shared" si="151"/>
        <v>#NUM!</v>
      </c>
      <c r="BH3260" t="e">
        <f t="shared" si="152"/>
        <v>#NUM!</v>
      </c>
      <c r="BI3260" t="e">
        <f>VLOOKUP(H3260,Sheet2!$A$1:$B$270,2,FALSE)</f>
        <v>#N/A</v>
      </c>
    </row>
    <row r="3261" spans="15:61">
      <c r="O3261" s="57"/>
      <c r="P3261" s="57"/>
      <c r="AO3261" s="57"/>
      <c r="AP3261" s="57"/>
      <c r="BA3261" s="57"/>
      <c r="BF3261" s="6" t="e">
        <f t="shared" si="150"/>
        <v>#NUM!</v>
      </c>
      <c r="BG3261" t="e">
        <f t="shared" si="151"/>
        <v>#NUM!</v>
      </c>
      <c r="BH3261" t="e">
        <f t="shared" si="152"/>
        <v>#NUM!</v>
      </c>
      <c r="BI3261" t="e">
        <f>VLOOKUP(H3261,Sheet2!$A$1:$B$270,2,FALSE)</f>
        <v>#N/A</v>
      </c>
    </row>
    <row r="3262" spans="15:61">
      <c r="O3262" s="57"/>
      <c r="P3262" s="57"/>
      <c r="AP3262" s="57"/>
      <c r="BA3262" s="57"/>
      <c r="BF3262" s="6" t="e">
        <f t="shared" si="150"/>
        <v>#NUM!</v>
      </c>
      <c r="BG3262" t="e">
        <f t="shared" si="151"/>
        <v>#NUM!</v>
      </c>
      <c r="BH3262" t="e">
        <f t="shared" si="152"/>
        <v>#NUM!</v>
      </c>
      <c r="BI3262" t="e">
        <f>VLOOKUP(H3262,Sheet2!$A$1:$B$270,2,FALSE)</f>
        <v>#N/A</v>
      </c>
    </row>
    <row r="3263" spans="15:61">
      <c r="O3263" s="57"/>
      <c r="P3263" s="57"/>
      <c r="AO3263" s="57"/>
      <c r="AP3263" s="57"/>
      <c r="BA3263" s="57"/>
      <c r="BF3263" s="6" t="e">
        <f t="shared" si="150"/>
        <v>#NUM!</v>
      </c>
      <c r="BG3263" t="e">
        <f t="shared" si="151"/>
        <v>#NUM!</v>
      </c>
      <c r="BH3263" t="e">
        <f t="shared" si="152"/>
        <v>#NUM!</v>
      </c>
      <c r="BI3263" t="e">
        <f>VLOOKUP(H3263,Sheet2!$A$1:$B$270,2,FALSE)</f>
        <v>#N/A</v>
      </c>
    </row>
    <row r="3264" spans="15:61">
      <c r="O3264" s="57"/>
      <c r="P3264" s="57"/>
      <c r="AO3264" s="57"/>
      <c r="BA3264" s="57"/>
      <c r="BF3264" s="6" t="e">
        <f t="shared" si="150"/>
        <v>#NUM!</v>
      </c>
      <c r="BG3264" t="e">
        <f t="shared" si="151"/>
        <v>#NUM!</v>
      </c>
      <c r="BH3264" t="e">
        <f t="shared" si="152"/>
        <v>#NUM!</v>
      </c>
      <c r="BI3264" t="e">
        <f>VLOOKUP(H3264,Sheet2!$A$1:$B$270,2,FALSE)</f>
        <v>#N/A</v>
      </c>
    </row>
    <row r="3265" spans="15:61">
      <c r="O3265" s="57"/>
      <c r="P3265" s="57"/>
      <c r="AP3265" s="57"/>
      <c r="BA3265" s="57"/>
      <c r="BF3265" s="6" t="e">
        <f t="shared" si="150"/>
        <v>#NUM!</v>
      </c>
      <c r="BG3265" t="e">
        <f t="shared" si="151"/>
        <v>#NUM!</v>
      </c>
      <c r="BH3265" t="e">
        <f t="shared" si="152"/>
        <v>#NUM!</v>
      </c>
      <c r="BI3265" t="e">
        <f>VLOOKUP(H3265,Sheet2!$A$1:$B$270,2,FALSE)</f>
        <v>#N/A</v>
      </c>
    </row>
    <row r="3266" spans="15:61">
      <c r="O3266" s="57"/>
      <c r="P3266" s="57"/>
      <c r="AP3266" s="57"/>
      <c r="BA3266" s="57"/>
      <c r="BF3266" s="6" t="e">
        <f t="shared" si="150"/>
        <v>#NUM!</v>
      </c>
      <c r="BG3266" t="e">
        <f t="shared" si="151"/>
        <v>#NUM!</v>
      </c>
      <c r="BH3266" t="e">
        <f t="shared" si="152"/>
        <v>#NUM!</v>
      </c>
      <c r="BI3266" t="e">
        <f>VLOOKUP(H3266,Sheet2!$A$1:$B$270,2,FALSE)</f>
        <v>#N/A</v>
      </c>
    </row>
    <row r="3267" spans="15:61">
      <c r="O3267" s="57"/>
      <c r="P3267" s="57"/>
      <c r="AP3267" s="57"/>
      <c r="BA3267" s="57"/>
      <c r="BF3267" s="6" t="e">
        <f t="shared" ref="BF3267:BF3330" si="153">DATE(BC3267,BD3267,BE3267)</f>
        <v>#NUM!</v>
      </c>
      <c r="BG3267" t="e">
        <f t="shared" ref="BG3267:BG3330" si="154">BF3267-BA3267</f>
        <v>#NUM!</v>
      </c>
      <c r="BH3267" t="e">
        <f t="shared" ref="BH3267:BH3330" si="155">IF(BG3267=1,"COMPLY",IF(BG3267&lt;1,"COMPLY","NOT COMPLY"))</f>
        <v>#NUM!</v>
      </c>
      <c r="BI3267" t="e">
        <f>VLOOKUP(H3267,Sheet2!$A$1:$B$270,2,FALSE)</f>
        <v>#N/A</v>
      </c>
    </row>
    <row r="3268" spans="15:61">
      <c r="O3268" s="57"/>
      <c r="P3268" s="57"/>
      <c r="BA3268" s="57"/>
      <c r="BF3268" s="6" t="e">
        <f t="shared" si="153"/>
        <v>#NUM!</v>
      </c>
      <c r="BG3268" t="e">
        <f t="shared" si="154"/>
        <v>#NUM!</v>
      </c>
      <c r="BH3268" t="e">
        <f t="shared" si="155"/>
        <v>#NUM!</v>
      </c>
      <c r="BI3268" t="e">
        <f>VLOOKUP(H3268,Sheet2!$A$1:$B$270,2,FALSE)</f>
        <v>#N/A</v>
      </c>
    </row>
    <row r="3269" spans="15:61">
      <c r="O3269" s="57"/>
      <c r="P3269" s="57"/>
      <c r="BA3269" s="57"/>
      <c r="BF3269" s="6" t="e">
        <f t="shared" si="153"/>
        <v>#NUM!</v>
      </c>
      <c r="BG3269" t="e">
        <f t="shared" si="154"/>
        <v>#NUM!</v>
      </c>
      <c r="BH3269" t="e">
        <f t="shared" si="155"/>
        <v>#NUM!</v>
      </c>
      <c r="BI3269" t="e">
        <f>VLOOKUP(H3269,Sheet2!$A$1:$B$270,2,FALSE)</f>
        <v>#N/A</v>
      </c>
    </row>
    <row r="3270" spans="15:61">
      <c r="O3270" s="57"/>
      <c r="P3270" s="57"/>
      <c r="AM3270" s="58"/>
      <c r="BA3270" s="57"/>
      <c r="BB3270" s="58"/>
      <c r="BF3270" s="6" t="e">
        <f t="shared" si="153"/>
        <v>#NUM!</v>
      </c>
      <c r="BG3270" t="e">
        <f t="shared" si="154"/>
        <v>#NUM!</v>
      </c>
      <c r="BH3270" t="e">
        <f t="shared" si="155"/>
        <v>#NUM!</v>
      </c>
      <c r="BI3270" t="e">
        <f>VLOOKUP(H3270,Sheet2!$A$1:$B$270,2,FALSE)</f>
        <v>#N/A</v>
      </c>
    </row>
    <row r="3271" spans="15:61">
      <c r="O3271" s="57"/>
      <c r="P3271" s="57"/>
      <c r="BA3271" s="57"/>
      <c r="BF3271" s="6" t="e">
        <f t="shared" si="153"/>
        <v>#NUM!</v>
      </c>
      <c r="BG3271" t="e">
        <f t="shared" si="154"/>
        <v>#NUM!</v>
      </c>
      <c r="BH3271" t="e">
        <f t="shared" si="155"/>
        <v>#NUM!</v>
      </c>
      <c r="BI3271" t="e">
        <f>VLOOKUP(H3271,Sheet2!$A$1:$B$270,2,FALSE)</f>
        <v>#N/A</v>
      </c>
    </row>
    <row r="3272" spans="15:61">
      <c r="O3272" s="57"/>
      <c r="P3272" s="57"/>
      <c r="AP3272" s="57"/>
      <c r="BA3272" s="57"/>
      <c r="BF3272" s="6" t="e">
        <f t="shared" si="153"/>
        <v>#NUM!</v>
      </c>
      <c r="BG3272" t="e">
        <f t="shared" si="154"/>
        <v>#NUM!</v>
      </c>
      <c r="BH3272" t="e">
        <f t="shared" si="155"/>
        <v>#NUM!</v>
      </c>
      <c r="BI3272" t="e">
        <f>VLOOKUP(H3272,Sheet2!$A$1:$B$270,2,FALSE)</f>
        <v>#N/A</v>
      </c>
    </row>
    <row r="3273" spans="15:61">
      <c r="O3273" s="57"/>
      <c r="P3273" s="57"/>
      <c r="AO3273" s="57"/>
      <c r="AP3273" s="57"/>
      <c r="BA3273" s="57"/>
      <c r="BF3273" s="6" t="e">
        <f t="shared" si="153"/>
        <v>#NUM!</v>
      </c>
      <c r="BG3273" t="e">
        <f t="shared" si="154"/>
        <v>#NUM!</v>
      </c>
      <c r="BH3273" t="e">
        <f t="shared" si="155"/>
        <v>#NUM!</v>
      </c>
      <c r="BI3273" t="e">
        <f>VLOOKUP(H3273,Sheet2!$A$1:$B$270,2,FALSE)</f>
        <v>#N/A</v>
      </c>
    </row>
    <row r="3274" spans="15:61">
      <c r="O3274" s="57"/>
      <c r="P3274" s="57"/>
      <c r="BA3274" s="57"/>
      <c r="BF3274" s="6" t="e">
        <f t="shared" si="153"/>
        <v>#NUM!</v>
      </c>
      <c r="BG3274" t="e">
        <f t="shared" si="154"/>
        <v>#NUM!</v>
      </c>
      <c r="BH3274" t="e">
        <f t="shared" si="155"/>
        <v>#NUM!</v>
      </c>
      <c r="BI3274" t="e">
        <f>VLOOKUP(H3274,Sheet2!$A$1:$B$270,2,FALSE)</f>
        <v>#N/A</v>
      </c>
    </row>
    <row r="3275" spans="15:61">
      <c r="O3275" s="57"/>
      <c r="P3275" s="57"/>
      <c r="AO3275" s="57"/>
      <c r="AP3275" s="57"/>
      <c r="BA3275" s="57"/>
      <c r="BF3275" s="6" t="e">
        <f t="shared" si="153"/>
        <v>#NUM!</v>
      </c>
      <c r="BG3275" t="e">
        <f t="shared" si="154"/>
        <v>#NUM!</v>
      </c>
      <c r="BH3275" t="e">
        <f t="shared" si="155"/>
        <v>#NUM!</v>
      </c>
      <c r="BI3275" t="e">
        <f>VLOOKUP(H3275,Sheet2!$A$1:$B$270,2,FALSE)</f>
        <v>#N/A</v>
      </c>
    </row>
    <row r="3276" spans="15:61">
      <c r="O3276" s="57"/>
      <c r="P3276" s="57"/>
      <c r="AP3276" s="57"/>
      <c r="BA3276" s="57"/>
      <c r="BF3276" s="6" t="e">
        <f t="shared" si="153"/>
        <v>#NUM!</v>
      </c>
      <c r="BG3276" t="e">
        <f t="shared" si="154"/>
        <v>#NUM!</v>
      </c>
      <c r="BH3276" t="e">
        <f t="shared" si="155"/>
        <v>#NUM!</v>
      </c>
      <c r="BI3276" t="e">
        <f>VLOOKUP(H3276,Sheet2!$A$1:$B$270,2,FALSE)</f>
        <v>#N/A</v>
      </c>
    </row>
    <row r="3277" spans="15:61">
      <c r="O3277" s="57"/>
      <c r="P3277" s="57"/>
      <c r="AP3277" s="57"/>
      <c r="BA3277" s="57"/>
      <c r="BF3277" s="6" t="e">
        <f t="shared" si="153"/>
        <v>#NUM!</v>
      </c>
      <c r="BG3277" t="e">
        <f t="shared" si="154"/>
        <v>#NUM!</v>
      </c>
      <c r="BH3277" t="e">
        <f t="shared" si="155"/>
        <v>#NUM!</v>
      </c>
      <c r="BI3277" t="e">
        <f>VLOOKUP(H3277,Sheet2!$A$1:$B$270,2,FALSE)</f>
        <v>#N/A</v>
      </c>
    </row>
    <row r="3278" spans="15:61">
      <c r="O3278" s="57"/>
      <c r="P3278" s="57"/>
      <c r="AP3278" s="57"/>
      <c r="BA3278" s="57"/>
      <c r="BF3278" s="6" t="e">
        <f t="shared" si="153"/>
        <v>#NUM!</v>
      </c>
      <c r="BG3278" t="e">
        <f t="shared" si="154"/>
        <v>#NUM!</v>
      </c>
      <c r="BH3278" t="e">
        <f t="shared" si="155"/>
        <v>#NUM!</v>
      </c>
      <c r="BI3278" t="e">
        <f>VLOOKUP(H3278,Sheet2!$A$1:$B$270,2,FALSE)</f>
        <v>#N/A</v>
      </c>
    </row>
    <row r="3279" spans="15:61">
      <c r="O3279" s="57"/>
      <c r="P3279" s="57"/>
      <c r="AO3279" s="57"/>
      <c r="AP3279" s="57"/>
      <c r="BA3279" s="57"/>
      <c r="BF3279" s="6" t="e">
        <f t="shared" si="153"/>
        <v>#NUM!</v>
      </c>
      <c r="BG3279" t="e">
        <f t="shared" si="154"/>
        <v>#NUM!</v>
      </c>
      <c r="BH3279" t="e">
        <f t="shared" si="155"/>
        <v>#NUM!</v>
      </c>
      <c r="BI3279" t="e">
        <f>VLOOKUP(H3279,Sheet2!$A$1:$B$270,2,FALSE)</f>
        <v>#N/A</v>
      </c>
    </row>
    <row r="3280" spans="15:61">
      <c r="O3280" s="57"/>
      <c r="P3280" s="57"/>
      <c r="BF3280" s="6" t="e">
        <f t="shared" si="153"/>
        <v>#NUM!</v>
      </c>
      <c r="BG3280" t="e">
        <f t="shared" si="154"/>
        <v>#NUM!</v>
      </c>
      <c r="BH3280" t="e">
        <f t="shared" si="155"/>
        <v>#NUM!</v>
      </c>
      <c r="BI3280" t="e">
        <f>VLOOKUP(H3280,Sheet2!$A$1:$B$270,2,FALSE)</f>
        <v>#N/A</v>
      </c>
    </row>
    <row r="3281" spans="15:61">
      <c r="O3281" s="57"/>
      <c r="P3281" s="57"/>
      <c r="AP3281" s="57"/>
      <c r="BA3281" s="57"/>
      <c r="BF3281" s="6" t="e">
        <f t="shared" si="153"/>
        <v>#NUM!</v>
      </c>
      <c r="BG3281" t="e">
        <f t="shared" si="154"/>
        <v>#NUM!</v>
      </c>
      <c r="BH3281" t="e">
        <f t="shared" si="155"/>
        <v>#NUM!</v>
      </c>
      <c r="BI3281" t="e">
        <f>VLOOKUP(H3281,Sheet2!$A$1:$B$270,2,FALSE)</f>
        <v>#N/A</v>
      </c>
    </row>
    <row r="3282" spans="15:61">
      <c r="O3282" s="57"/>
      <c r="P3282" s="57"/>
      <c r="AP3282" s="57"/>
      <c r="BA3282" s="57"/>
      <c r="BF3282" s="6" t="e">
        <f t="shared" si="153"/>
        <v>#NUM!</v>
      </c>
      <c r="BG3282" t="e">
        <f t="shared" si="154"/>
        <v>#NUM!</v>
      </c>
      <c r="BH3282" t="e">
        <f t="shared" si="155"/>
        <v>#NUM!</v>
      </c>
      <c r="BI3282" t="e">
        <f>VLOOKUP(H3282,Sheet2!$A$1:$B$270,2,FALSE)</f>
        <v>#N/A</v>
      </c>
    </row>
    <row r="3283" spans="15:61">
      <c r="O3283" s="57"/>
      <c r="P3283" s="57"/>
      <c r="AP3283" s="57"/>
      <c r="BA3283" s="57"/>
      <c r="BF3283" s="6" t="e">
        <f t="shared" si="153"/>
        <v>#NUM!</v>
      </c>
      <c r="BG3283" t="e">
        <f t="shared" si="154"/>
        <v>#NUM!</v>
      </c>
      <c r="BH3283" t="e">
        <f t="shared" si="155"/>
        <v>#NUM!</v>
      </c>
      <c r="BI3283" t="e">
        <f>VLOOKUP(H3283,Sheet2!$A$1:$B$270,2,FALSE)</f>
        <v>#N/A</v>
      </c>
    </row>
    <row r="3284" spans="15:61">
      <c r="O3284" s="57"/>
      <c r="P3284" s="57"/>
      <c r="AP3284" s="57"/>
      <c r="BA3284" s="57"/>
      <c r="BF3284" s="6" t="e">
        <f t="shared" si="153"/>
        <v>#NUM!</v>
      </c>
      <c r="BG3284" t="e">
        <f t="shared" si="154"/>
        <v>#NUM!</v>
      </c>
      <c r="BH3284" t="e">
        <f t="shared" si="155"/>
        <v>#NUM!</v>
      </c>
      <c r="BI3284" t="e">
        <f>VLOOKUP(H3284,Sheet2!$A$1:$B$270,2,FALSE)</f>
        <v>#N/A</v>
      </c>
    </row>
    <row r="3285" spans="15:61">
      <c r="O3285" s="57"/>
      <c r="P3285" s="57"/>
      <c r="AP3285" s="57"/>
      <c r="BA3285" s="57"/>
      <c r="BF3285" s="6" t="e">
        <f t="shared" si="153"/>
        <v>#NUM!</v>
      </c>
      <c r="BG3285" t="e">
        <f t="shared" si="154"/>
        <v>#NUM!</v>
      </c>
      <c r="BH3285" t="e">
        <f t="shared" si="155"/>
        <v>#NUM!</v>
      </c>
      <c r="BI3285" t="e">
        <f>VLOOKUP(H3285,Sheet2!$A$1:$B$270,2,FALSE)</f>
        <v>#N/A</v>
      </c>
    </row>
    <row r="3286" spans="15:61">
      <c r="O3286" s="57"/>
      <c r="P3286" s="57"/>
      <c r="AP3286" s="57"/>
      <c r="BA3286" s="57"/>
      <c r="BF3286" s="6" t="e">
        <f t="shared" si="153"/>
        <v>#NUM!</v>
      </c>
      <c r="BG3286" t="e">
        <f t="shared" si="154"/>
        <v>#NUM!</v>
      </c>
      <c r="BH3286" t="e">
        <f t="shared" si="155"/>
        <v>#NUM!</v>
      </c>
      <c r="BI3286" t="e">
        <f>VLOOKUP(H3286,Sheet2!$A$1:$B$270,2,FALSE)</f>
        <v>#N/A</v>
      </c>
    </row>
    <row r="3287" spans="15:61">
      <c r="O3287" s="57"/>
      <c r="P3287" s="57"/>
      <c r="AP3287" s="57"/>
      <c r="BA3287" s="57"/>
      <c r="BF3287" s="6" t="e">
        <f t="shared" si="153"/>
        <v>#NUM!</v>
      </c>
      <c r="BG3287" t="e">
        <f t="shared" si="154"/>
        <v>#NUM!</v>
      </c>
      <c r="BH3287" t="e">
        <f t="shared" si="155"/>
        <v>#NUM!</v>
      </c>
      <c r="BI3287" t="e">
        <f>VLOOKUP(H3287,Sheet2!$A$1:$B$270,2,FALSE)</f>
        <v>#N/A</v>
      </c>
    </row>
    <row r="3288" spans="15:61">
      <c r="O3288" s="57"/>
      <c r="P3288" s="57"/>
      <c r="AP3288" s="57"/>
      <c r="BA3288" s="57"/>
      <c r="BF3288" s="6" t="e">
        <f t="shared" si="153"/>
        <v>#NUM!</v>
      </c>
      <c r="BG3288" t="e">
        <f t="shared" si="154"/>
        <v>#NUM!</v>
      </c>
      <c r="BH3288" t="e">
        <f t="shared" si="155"/>
        <v>#NUM!</v>
      </c>
      <c r="BI3288" t="e">
        <f>VLOOKUP(H3288,Sheet2!$A$1:$B$270,2,FALSE)</f>
        <v>#N/A</v>
      </c>
    </row>
    <row r="3289" spans="15:61">
      <c r="O3289" s="57"/>
      <c r="P3289" s="57"/>
      <c r="AP3289" s="57"/>
      <c r="BA3289" s="57"/>
      <c r="BF3289" s="6" t="e">
        <f t="shared" si="153"/>
        <v>#NUM!</v>
      </c>
      <c r="BG3289" t="e">
        <f t="shared" si="154"/>
        <v>#NUM!</v>
      </c>
      <c r="BH3289" t="e">
        <f t="shared" si="155"/>
        <v>#NUM!</v>
      </c>
      <c r="BI3289" t="e">
        <f>VLOOKUP(H3289,Sheet2!$A$1:$B$270,2,FALSE)</f>
        <v>#N/A</v>
      </c>
    </row>
    <row r="3290" spans="15:61">
      <c r="O3290" s="57"/>
      <c r="P3290" s="57"/>
      <c r="AO3290" s="57"/>
      <c r="BA3290" s="57"/>
      <c r="BF3290" s="6" t="e">
        <f t="shared" si="153"/>
        <v>#NUM!</v>
      </c>
      <c r="BG3290" t="e">
        <f t="shared" si="154"/>
        <v>#NUM!</v>
      </c>
      <c r="BH3290" t="e">
        <f t="shared" si="155"/>
        <v>#NUM!</v>
      </c>
      <c r="BI3290" t="e">
        <f>VLOOKUP(H3290,Sheet2!$A$1:$B$270,2,FALSE)</f>
        <v>#N/A</v>
      </c>
    </row>
    <row r="3291" spans="15:61">
      <c r="O3291" s="57"/>
      <c r="P3291" s="57"/>
      <c r="AP3291" s="57"/>
      <c r="BA3291" s="57"/>
      <c r="BF3291" s="6" t="e">
        <f t="shared" si="153"/>
        <v>#NUM!</v>
      </c>
      <c r="BG3291" t="e">
        <f t="shared" si="154"/>
        <v>#NUM!</v>
      </c>
      <c r="BH3291" t="e">
        <f t="shared" si="155"/>
        <v>#NUM!</v>
      </c>
      <c r="BI3291" t="e">
        <f>VLOOKUP(H3291,Sheet2!$A$1:$B$270,2,FALSE)</f>
        <v>#N/A</v>
      </c>
    </row>
    <row r="3292" spans="15:61">
      <c r="O3292" s="57"/>
      <c r="P3292" s="57"/>
      <c r="AP3292" s="57"/>
      <c r="BA3292" s="57"/>
      <c r="BF3292" s="6" t="e">
        <f t="shared" si="153"/>
        <v>#NUM!</v>
      </c>
      <c r="BG3292" t="e">
        <f t="shared" si="154"/>
        <v>#NUM!</v>
      </c>
      <c r="BH3292" t="e">
        <f t="shared" si="155"/>
        <v>#NUM!</v>
      </c>
      <c r="BI3292" t="e">
        <f>VLOOKUP(H3292,Sheet2!$A$1:$B$270,2,FALSE)</f>
        <v>#N/A</v>
      </c>
    </row>
    <row r="3293" spans="15:61">
      <c r="O3293" s="57"/>
      <c r="P3293" s="57"/>
      <c r="AO3293" s="57"/>
      <c r="AP3293" s="57"/>
      <c r="BA3293" s="57"/>
      <c r="BF3293" s="6" t="e">
        <f t="shared" si="153"/>
        <v>#NUM!</v>
      </c>
      <c r="BG3293" t="e">
        <f t="shared" si="154"/>
        <v>#NUM!</v>
      </c>
      <c r="BH3293" t="e">
        <f t="shared" si="155"/>
        <v>#NUM!</v>
      </c>
      <c r="BI3293" t="e">
        <f>VLOOKUP(H3293,Sheet2!$A$1:$B$270,2,FALSE)</f>
        <v>#N/A</v>
      </c>
    </row>
    <row r="3294" spans="15:61">
      <c r="O3294" s="57"/>
      <c r="P3294" s="57"/>
      <c r="AO3294" s="57"/>
      <c r="AP3294" s="57"/>
      <c r="BA3294" s="57"/>
      <c r="BF3294" s="6" t="e">
        <f t="shared" si="153"/>
        <v>#NUM!</v>
      </c>
      <c r="BG3294" t="e">
        <f t="shared" si="154"/>
        <v>#NUM!</v>
      </c>
      <c r="BH3294" t="e">
        <f t="shared" si="155"/>
        <v>#NUM!</v>
      </c>
      <c r="BI3294" t="e">
        <f>VLOOKUP(H3294,Sheet2!$A$1:$B$270,2,FALSE)</f>
        <v>#N/A</v>
      </c>
    </row>
    <row r="3295" spans="15:61">
      <c r="O3295" s="57"/>
      <c r="P3295" s="57"/>
      <c r="AP3295" s="57"/>
      <c r="BA3295" s="57"/>
      <c r="BF3295" s="6" t="e">
        <f t="shared" si="153"/>
        <v>#NUM!</v>
      </c>
      <c r="BG3295" t="e">
        <f t="shared" si="154"/>
        <v>#NUM!</v>
      </c>
      <c r="BH3295" t="e">
        <f t="shared" si="155"/>
        <v>#NUM!</v>
      </c>
      <c r="BI3295" t="e">
        <f>VLOOKUP(H3295,Sheet2!$A$1:$B$270,2,FALSE)</f>
        <v>#N/A</v>
      </c>
    </row>
    <row r="3296" spans="15:61">
      <c r="O3296" s="57"/>
      <c r="P3296" s="57"/>
      <c r="AP3296" s="57"/>
      <c r="BA3296" s="57"/>
      <c r="BF3296" s="6" t="e">
        <f t="shared" si="153"/>
        <v>#NUM!</v>
      </c>
      <c r="BG3296" t="e">
        <f t="shared" si="154"/>
        <v>#NUM!</v>
      </c>
      <c r="BH3296" t="e">
        <f t="shared" si="155"/>
        <v>#NUM!</v>
      </c>
      <c r="BI3296" t="e">
        <f>VLOOKUP(H3296,Sheet2!$A$1:$B$270,2,FALSE)</f>
        <v>#N/A</v>
      </c>
    </row>
    <row r="3297" spans="15:61">
      <c r="O3297" s="57"/>
      <c r="P3297" s="57"/>
      <c r="AP3297" s="57"/>
      <c r="BA3297" s="57"/>
      <c r="BF3297" s="6" t="e">
        <f t="shared" si="153"/>
        <v>#NUM!</v>
      </c>
      <c r="BG3297" t="e">
        <f t="shared" si="154"/>
        <v>#NUM!</v>
      </c>
      <c r="BH3297" t="e">
        <f t="shared" si="155"/>
        <v>#NUM!</v>
      </c>
      <c r="BI3297" t="e">
        <f>VLOOKUP(H3297,Sheet2!$A$1:$B$270,2,FALSE)</f>
        <v>#N/A</v>
      </c>
    </row>
    <row r="3298" spans="15:61">
      <c r="O3298" s="57"/>
      <c r="P3298" s="57"/>
      <c r="AP3298" s="57"/>
      <c r="BA3298" s="57"/>
      <c r="BF3298" s="6" t="e">
        <f t="shared" si="153"/>
        <v>#NUM!</v>
      </c>
      <c r="BG3298" t="e">
        <f t="shared" si="154"/>
        <v>#NUM!</v>
      </c>
      <c r="BH3298" t="e">
        <f t="shared" si="155"/>
        <v>#NUM!</v>
      </c>
      <c r="BI3298" t="e">
        <f>VLOOKUP(H3298,Sheet2!$A$1:$B$270,2,FALSE)</f>
        <v>#N/A</v>
      </c>
    </row>
    <row r="3299" spans="15:61">
      <c r="O3299" s="57"/>
      <c r="P3299" s="57"/>
      <c r="AP3299" s="57"/>
      <c r="BA3299" s="57"/>
      <c r="BF3299" s="6" t="e">
        <f t="shared" si="153"/>
        <v>#NUM!</v>
      </c>
      <c r="BG3299" t="e">
        <f t="shared" si="154"/>
        <v>#NUM!</v>
      </c>
      <c r="BH3299" t="e">
        <f t="shared" si="155"/>
        <v>#NUM!</v>
      </c>
      <c r="BI3299" t="e">
        <f>VLOOKUP(H3299,Sheet2!$A$1:$B$270,2,FALSE)</f>
        <v>#N/A</v>
      </c>
    </row>
    <row r="3300" spans="15:61">
      <c r="O3300" s="57"/>
      <c r="P3300" s="57"/>
      <c r="AP3300" s="57"/>
      <c r="BA3300" s="57"/>
      <c r="BF3300" s="6" t="e">
        <f t="shared" si="153"/>
        <v>#NUM!</v>
      </c>
      <c r="BG3300" t="e">
        <f t="shared" si="154"/>
        <v>#NUM!</v>
      </c>
      <c r="BH3300" t="e">
        <f t="shared" si="155"/>
        <v>#NUM!</v>
      </c>
      <c r="BI3300" t="e">
        <f>VLOOKUP(H3300,Sheet2!$A$1:$B$270,2,FALSE)</f>
        <v>#N/A</v>
      </c>
    </row>
    <row r="3301" spans="15:61">
      <c r="O3301" s="57"/>
      <c r="P3301" s="57"/>
      <c r="AP3301" s="57"/>
      <c r="BA3301" s="57"/>
      <c r="BF3301" s="6" t="e">
        <f t="shared" si="153"/>
        <v>#NUM!</v>
      </c>
      <c r="BG3301" t="e">
        <f t="shared" si="154"/>
        <v>#NUM!</v>
      </c>
      <c r="BH3301" t="e">
        <f t="shared" si="155"/>
        <v>#NUM!</v>
      </c>
      <c r="BI3301" t="e">
        <f>VLOOKUP(H3301,Sheet2!$A$1:$B$270,2,FALSE)</f>
        <v>#N/A</v>
      </c>
    </row>
    <row r="3302" spans="15:61">
      <c r="O3302" s="57"/>
      <c r="P3302" s="57"/>
      <c r="AP3302" s="57"/>
      <c r="BA3302" s="57"/>
      <c r="BF3302" s="6" t="e">
        <f t="shared" si="153"/>
        <v>#NUM!</v>
      </c>
      <c r="BG3302" t="e">
        <f t="shared" si="154"/>
        <v>#NUM!</v>
      </c>
      <c r="BH3302" t="e">
        <f t="shared" si="155"/>
        <v>#NUM!</v>
      </c>
      <c r="BI3302" t="e">
        <f>VLOOKUP(H3302,Sheet2!$A$1:$B$270,2,FALSE)</f>
        <v>#N/A</v>
      </c>
    </row>
    <row r="3303" spans="15:61">
      <c r="O3303" s="57"/>
      <c r="P3303" s="57"/>
      <c r="BA3303" s="57"/>
      <c r="BF3303" s="6" t="e">
        <f t="shared" si="153"/>
        <v>#NUM!</v>
      </c>
      <c r="BG3303" t="e">
        <f t="shared" si="154"/>
        <v>#NUM!</v>
      </c>
      <c r="BH3303" t="e">
        <f t="shared" si="155"/>
        <v>#NUM!</v>
      </c>
      <c r="BI3303" t="e">
        <f>VLOOKUP(H3303,Sheet2!$A$1:$B$270,2,FALSE)</f>
        <v>#N/A</v>
      </c>
    </row>
    <row r="3304" spans="15:61">
      <c r="O3304" s="57"/>
      <c r="P3304" s="57"/>
      <c r="BA3304" s="57"/>
      <c r="BF3304" s="6" t="e">
        <f t="shared" si="153"/>
        <v>#NUM!</v>
      </c>
      <c r="BG3304" t="e">
        <f t="shared" si="154"/>
        <v>#NUM!</v>
      </c>
      <c r="BH3304" t="e">
        <f t="shared" si="155"/>
        <v>#NUM!</v>
      </c>
      <c r="BI3304" t="e">
        <f>VLOOKUP(H3304,Sheet2!$A$1:$B$270,2,FALSE)</f>
        <v>#N/A</v>
      </c>
    </row>
    <row r="3305" spans="15:61">
      <c r="O3305" s="57"/>
      <c r="P3305" s="57"/>
      <c r="AO3305" s="57"/>
      <c r="AP3305" s="57"/>
      <c r="BA3305" s="57"/>
      <c r="BF3305" s="6" t="e">
        <f t="shared" si="153"/>
        <v>#NUM!</v>
      </c>
      <c r="BG3305" t="e">
        <f t="shared" si="154"/>
        <v>#NUM!</v>
      </c>
      <c r="BH3305" t="e">
        <f t="shared" si="155"/>
        <v>#NUM!</v>
      </c>
      <c r="BI3305" t="e">
        <f>VLOOKUP(H3305,Sheet2!$A$1:$B$270,2,FALSE)</f>
        <v>#N/A</v>
      </c>
    </row>
    <row r="3306" spans="15:61">
      <c r="O3306" s="57"/>
      <c r="P3306" s="57"/>
      <c r="BA3306" s="57"/>
      <c r="BF3306" s="6" t="e">
        <f t="shared" si="153"/>
        <v>#NUM!</v>
      </c>
      <c r="BG3306" t="e">
        <f t="shared" si="154"/>
        <v>#NUM!</v>
      </c>
      <c r="BH3306" t="e">
        <f t="shared" si="155"/>
        <v>#NUM!</v>
      </c>
      <c r="BI3306" t="e">
        <f>VLOOKUP(H3306,Sheet2!$A$1:$B$270,2,FALSE)</f>
        <v>#N/A</v>
      </c>
    </row>
    <row r="3307" spans="15:61">
      <c r="O3307" s="57"/>
      <c r="P3307" s="57"/>
      <c r="AP3307" s="57"/>
      <c r="BA3307" s="57"/>
      <c r="BF3307" s="6" t="e">
        <f t="shared" si="153"/>
        <v>#NUM!</v>
      </c>
      <c r="BG3307" t="e">
        <f t="shared" si="154"/>
        <v>#NUM!</v>
      </c>
      <c r="BH3307" t="e">
        <f t="shared" si="155"/>
        <v>#NUM!</v>
      </c>
      <c r="BI3307" t="e">
        <f>VLOOKUP(H3307,Sheet2!$A$1:$B$270,2,FALSE)</f>
        <v>#N/A</v>
      </c>
    </row>
    <row r="3308" spans="15:61">
      <c r="O3308" s="57"/>
      <c r="P3308" s="57"/>
      <c r="AP3308" s="57"/>
      <c r="BA3308" s="57"/>
      <c r="BF3308" s="6" t="e">
        <f t="shared" si="153"/>
        <v>#NUM!</v>
      </c>
      <c r="BG3308" t="e">
        <f t="shared" si="154"/>
        <v>#NUM!</v>
      </c>
      <c r="BH3308" t="e">
        <f t="shared" si="155"/>
        <v>#NUM!</v>
      </c>
      <c r="BI3308" t="e">
        <f>VLOOKUP(H3308,Sheet2!$A$1:$B$270,2,FALSE)</f>
        <v>#N/A</v>
      </c>
    </row>
    <row r="3309" spans="15:61">
      <c r="O3309" s="57"/>
      <c r="P3309" s="57"/>
      <c r="AO3309" s="57"/>
      <c r="AP3309" s="57"/>
      <c r="BA3309" s="57"/>
      <c r="BF3309" s="6" t="e">
        <f t="shared" si="153"/>
        <v>#NUM!</v>
      </c>
      <c r="BG3309" t="e">
        <f t="shared" si="154"/>
        <v>#NUM!</v>
      </c>
      <c r="BH3309" t="e">
        <f t="shared" si="155"/>
        <v>#NUM!</v>
      </c>
      <c r="BI3309" t="e">
        <f>VLOOKUP(H3309,Sheet2!$A$1:$B$270,2,FALSE)</f>
        <v>#N/A</v>
      </c>
    </row>
    <row r="3310" spans="15:61">
      <c r="O3310" s="57"/>
      <c r="P3310" s="57"/>
      <c r="AP3310" s="57"/>
      <c r="BA3310" s="57"/>
      <c r="BF3310" s="6" t="e">
        <f t="shared" si="153"/>
        <v>#NUM!</v>
      </c>
      <c r="BG3310" t="e">
        <f t="shared" si="154"/>
        <v>#NUM!</v>
      </c>
      <c r="BH3310" t="e">
        <f t="shared" si="155"/>
        <v>#NUM!</v>
      </c>
      <c r="BI3310" t="e">
        <f>VLOOKUP(H3310,Sheet2!$A$1:$B$270,2,FALSE)</f>
        <v>#N/A</v>
      </c>
    </row>
    <row r="3311" spans="15:61">
      <c r="O3311" s="57"/>
      <c r="P3311" s="57"/>
      <c r="AP3311" s="57"/>
      <c r="BA3311" s="57"/>
      <c r="BF3311" s="6" t="e">
        <f t="shared" si="153"/>
        <v>#NUM!</v>
      </c>
      <c r="BG3311" t="e">
        <f t="shared" si="154"/>
        <v>#NUM!</v>
      </c>
      <c r="BH3311" t="e">
        <f t="shared" si="155"/>
        <v>#NUM!</v>
      </c>
      <c r="BI3311" t="e">
        <f>VLOOKUP(H3311,Sheet2!$A$1:$B$270,2,FALSE)</f>
        <v>#N/A</v>
      </c>
    </row>
    <row r="3312" spans="15:61">
      <c r="O3312" s="57"/>
      <c r="P3312" s="57"/>
      <c r="AO3312" s="57"/>
      <c r="AP3312" s="57"/>
      <c r="BA3312" s="57"/>
      <c r="BF3312" s="6" t="e">
        <f t="shared" si="153"/>
        <v>#NUM!</v>
      </c>
      <c r="BG3312" t="e">
        <f t="shared" si="154"/>
        <v>#NUM!</v>
      </c>
      <c r="BH3312" t="e">
        <f t="shared" si="155"/>
        <v>#NUM!</v>
      </c>
      <c r="BI3312" t="e">
        <f>VLOOKUP(H3312,Sheet2!$A$1:$B$270,2,FALSE)</f>
        <v>#N/A</v>
      </c>
    </row>
    <row r="3313" spans="15:61">
      <c r="O3313" s="57"/>
      <c r="P3313" s="57"/>
      <c r="AO3313" s="57"/>
      <c r="AP3313" s="57"/>
      <c r="BA3313" s="57"/>
      <c r="BF3313" s="6" t="e">
        <f t="shared" si="153"/>
        <v>#NUM!</v>
      </c>
      <c r="BG3313" t="e">
        <f t="shared" si="154"/>
        <v>#NUM!</v>
      </c>
      <c r="BH3313" t="e">
        <f t="shared" si="155"/>
        <v>#NUM!</v>
      </c>
      <c r="BI3313" t="e">
        <f>VLOOKUP(H3313,Sheet2!$A$1:$B$270,2,FALSE)</f>
        <v>#N/A</v>
      </c>
    </row>
    <row r="3314" spans="15:61">
      <c r="O3314" s="57"/>
      <c r="P3314" s="57"/>
      <c r="AP3314" s="57"/>
      <c r="BA3314" s="57"/>
      <c r="BF3314" s="6" t="e">
        <f t="shared" si="153"/>
        <v>#NUM!</v>
      </c>
      <c r="BG3314" t="e">
        <f t="shared" si="154"/>
        <v>#NUM!</v>
      </c>
      <c r="BH3314" t="e">
        <f t="shared" si="155"/>
        <v>#NUM!</v>
      </c>
      <c r="BI3314" t="e">
        <f>VLOOKUP(H3314,Sheet2!$A$1:$B$270,2,FALSE)</f>
        <v>#N/A</v>
      </c>
    </row>
    <row r="3315" spans="15:61">
      <c r="O3315" s="57"/>
      <c r="P3315" s="57"/>
      <c r="AP3315" s="57"/>
      <c r="BA3315" s="57"/>
      <c r="BF3315" s="6" t="e">
        <f t="shared" si="153"/>
        <v>#NUM!</v>
      </c>
      <c r="BG3315" t="e">
        <f t="shared" si="154"/>
        <v>#NUM!</v>
      </c>
      <c r="BH3315" t="e">
        <f t="shared" si="155"/>
        <v>#NUM!</v>
      </c>
      <c r="BI3315" t="e">
        <f>VLOOKUP(H3315,Sheet2!$A$1:$B$270,2,FALSE)</f>
        <v>#N/A</v>
      </c>
    </row>
    <row r="3316" spans="15:61">
      <c r="O3316" s="57"/>
      <c r="P3316" s="57"/>
      <c r="AP3316" s="57"/>
      <c r="BA3316" s="57"/>
      <c r="BF3316" s="6" t="e">
        <f t="shared" si="153"/>
        <v>#NUM!</v>
      </c>
      <c r="BG3316" t="e">
        <f t="shared" si="154"/>
        <v>#NUM!</v>
      </c>
      <c r="BH3316" t="e">
        <f t="shared" si="155"/>
        <v>#NUM!</v>
      </c>
      <c r="BI3316" t="e">
        <f>VLOOKUP(H3316,Sheet2!$A$1:$B$270,2,FALSE)</f>
        <v>#N/A</v>
      </c>
    </row>
    <row r="3317" spans="15:61">
      <c r="O3317" s="57"/>
      <c r="P3317" s="57"/>
      <c r="AO3317" s="57"/>
      <c r="AP3317" s="57"/>
      <c r="BA3317" s="57"/>
      <c r="BF3317" s="6" t="e">
        <f t="shared" si="153"/>
        <v>#NUM!</v>
      </c>
      <c r="BG3317" t="e">
        <f t="shared" si="154"/>
        <v>#NUM!</v>
      </c>
      <c r="BH3317" t="e">
        <f t="shared" si="155"/>
        <v>#NUM!</v>
      </c>
      <c r="BI3317" t="e">
        <f>VLOOKUP(H3317,Sheet2!$A$1:$B$270,2,FALSE)</f>
        <v>#N/A</v>
      </c>
    </row>
    <row r="3318" spans="15:61">
      <c r="O3318" s="57"/>
      <c r="P3318" s="57"/>
      <c r="AP3318" s="57"/>
      <c r="BA3318" s="57"/>
      <c r="BF3318" s="6" t="e">
        <f t="shared" si="153"/>
        <v>#NUM!</v>
      </c>
      <c r="BG3318" t="e">
        <f t="shared" si="154"/>
        <v>#NUM!</v>
      </c>
      <c r="BH3318" t="e">
        <f t="shared" si="155"/>
        <v>#NUM!</v>
      </c>
      <c r="BI3318" t="e">
        <f>VLOOKUP(H3318,Sheet2!$A$1:$B$270,2,FALSE)</f>
        <v>#N/A</v>
      </c>
    </row>
    <row r="3319" spans="15:61">
      <c r="O3319" s="57"/>
      <c r="P3319" s="57"/>
      <c r="AO3319" s="57"/>
      <c r="AP3319" s="57"/>
      <c r="BA3319" s="57"/>
      <c r="BF3319" s="6" t="e">
        <f t="shared" si="153"/>
        <v>#NUM!</v>
      </c>
      <c r="BG3319" t="e">
        <f t="shared" si="154"/>
        <v>#NUM!</v>
      </c>
      <c r="BH3319" t="e">
        <f t="shared" si="155"/>
        <v>#NUM!</v>
      </c>
      <c r="BI3319" t="e">
        <f>VLOOKUP(H3319,Sheet2!$A$1:$B$270,2,FALSE)</f>
        <v>#N/A</v>
      </c>
    </row>
    <row r="3320" spans="15:61">
      <c r="O3320" s="57"/>
      <c r="P3320" s="57"/>
      <c r="AP3320" s="57"/>
      <c r="BA3320" s="57"/>
      <c r="BF3320" s="6" t="e">
        <f t="shared" si="153"/>
        <v>#NUM!</v>
      </c>
      <c r="BG3320" t="e">
        <f t="shared" si="154"/>
        <v>#NUM!</v>
      </c>
      <c r="BH3320" t="e">
        <f t="shared" si="155"/>
        <v>#NUM!</v>
      </c>
      <c r="BI3320" t="e">
        <f>VLOOKUP(H3320,Sheet2!$A$1:$B$270,2,FALSE)</f>
        <v>#N/A</v>
      </c>
    </row>
    <row r="3321" spans="15:61">
      <c r="O3321" s="57"/>
      <c r="P3321" s="57"/>
      <c r="BA3321" s="57"/>
      <c r="BF3321" s="6" t="e">
        <f t="shared" si="153"/>
        <v>#NUM!</v>
      </c>
      <c r="BG3321" t="e">
        <f t="shared" si="154"/>
        <v>#NUM!</v>
      </c>
      <c r="BH3321" t="e">
        <f t="shared" si="155"/>
        <v>#NUM!</v>
      </c>
      <c r="BI3321" t="e">
        <f>VLOOKUP(H3321,Sheet2!$A$1:$B$270,2,FALSE)</f>
        <v>#N/A</v>
      </c>
    </row>
    <row r="3322" spans="15:61">
      <c r="O3322" s="57"/>
      <c r="P3322" s="57"/>
      <c r="AO3322" s="57"/>
      <c r="AP3322" s="57"/>
      <c r="BA3322" s="57"/>
      <c r="BF3322" s="6" t="e">
        <f t="shared" si="153"/>
        <v>#NUM!</v>
      </c>
      <c r="BG3322" t="e">
        <f t="shared" si="154"/>
        <v>#NUM!</v>
      </c>
      <c r="BH3322" t="e">
        <f t="shared" si="155"/>
        <v>#NUM!</v>
      </c>
      <c r="BI3322" t="e">
        <f>VLOOKUP(H3322,Sheet2!$A$1:$B$270,2,FALSE)</f>
        <v>#N/A</v>
      </c>
    </row>
    <row r="3323" spans="15:61">
      <c r="O3323" s="57"/>
      <c r="P3323" s="57"/>
      <c r="BA3323" s="57"/>
      <c r="BF3323" s="6" t="e">
        <f t="shared" si="153"/>
        <v>#NUM!</v>
      </c>
      <c r="BG3323" t="e">
        <f t="shared" si="154"/>
        <v>#NUM!</v>
      </c>
      <c r="BH3323" t="e">
        <f t="shared" si="155"/>
        <v>#NUM!</v>
      </c>
      <c r="BI3323" t="e">
        <f>VLOOKUP(H3323,Sheet2!$A$1:$B$270,2,FALSE)</f>
        <v>#N/A</v>
      </c>
    </row>
    <row r="3324" spans="15:61">
      <c r="O3324" s="57"/>
      <c r="P3324" s="57"/>
      <c r="AP3324" s="57"/>
      <c r="BA3324" s="57"/>
      <c r="BF3324" s="6" t="e">
        <f t="shared" si="153"/>
        <v>#NUM!</v>
      </c>
      <c r="BG3324" t="e">
        <f t="shared" si="154"/>
        <v>#NUM!</v>
      </c>
      <c r="BH3324" t="e">
        <f t="shared" si="155"/>
        <v>#NUM!</v>
      </c>
      <c r="BI3324" t="e">
        <f>VLOOKUP(H3324,Sheet2!$A$1:$B$270,2,FALSE)</f>
        <v>#N/A</v>
      </c>
    </row>
    <row r="3325" spans="15:61">
      <c r="O3325" s="57"/>
      <c r="P3325" s="57"/>
      <c r="AP3325" s="57"/>
      <c r="BA3325" s="57"/>
      <c r="BF3325" s="6" t="e">
        <f t="shared" si="153"/>
        <v>#NUM!</v>
      </c>
      <c r="BG3325" t="e">
        <f t="shared" si="154"/>
        <v>#NUM!</v>
      </c>
      <c r="BH3325" t="e">
        <f t="shared" si="155"/>
        <v>#NUM!</v>
      </c>
      <c r="BI3325" t="e">
        <f>VLOOKUP(H3325,Sheet2!$A$1:$B$270,2,FALSE)</f>
        <v>#N/A</v>
      </c>
    </row>
    <row r="3326" spans="15:61">
      <c r="O3326" s="57"/>
      <c r="P3326" s="57"/>
      <c r="AP3326" s="57"/>
      <c r="BA3326" s="57"/>
      <c r="BF3326" s="6" t="e">
        <f t="shared" si="153"/>
        <v>#NUM!</v>
      </c>
      <c r="BG3326" t="e">
        <f t="shared" si="154"/>
        <v>#NUM!</v>
      </c>
      <c r="BH3326" t="e">
        <f t="shared" si="155"/>
        <v>#NUM!</v>
      </c>
      <c r="BI3326" t="e">
        <f>VLOOKUP(H3326,Sheet2!$A$1:$B$270,2,FALSE)</f>
        <v>#N/A</v>
      </c>
    </row>
    <row r="3327" spans="15:61">
      <c r="O3327" s="57"/>
      <c r="P3327" s="57"/>
      <c r="AO3327" s="57"/>
      <c r="AP3327" s="57"/>
      <c r="BA3327" s="57"/>
      <c r="BF3327" s="6" t="e">
        <f t="shared" si="153"/>
        <v>#NUM!</v>
      </c>
      <c r="BG3327" t="e">
        <f t="shared" si="154"/>
        <v>#NUM!</v>
      </c>
      <c r="BH3327" t="e">
        <f t="shared" si="155"/>
        <v>#NUM!</v>
      </c>
      <c r="BI3327" t="e">
        <f>VLOOKUP(H3327,Sheet2!$A$1:$B$270,2,FALSE)</f>
        <v>#N/A</v>
      </c>
    </row>
    <row r="3328" spans="15:61">
      <c r="O3328" s="57"/>
      <c r="P3328" s="57"/>
      <c r="AO3328" s="57"/>
      <c r="AP3328" s="57"/>
      <c r="BA3328" s="57"/>
      <c r="BF3328" s="6" t="e">
        <f t="shared" si="153"/>
        <v>#NUM!</v>
      </c>
      <c r="BG3328" t="e">
        <f t="shared" si="154"/>
        <v>#NUM!</v>
      </c>
      <c r="BH3328" t="e">
        <f t="shared" si="155"/>
        <v>#NUM!</v>
      </c>
      <c r="BI3328" t="e">
        <f>VLOOKUP(H3328,Sheet2!$A$1:$B$270,2,FALSE)</f>
        <v>#N/A</v>
      </c>
    </row>
    <row r="3329" spans="15:61">
      <c r="O3329" s="57"/>
      <c r="P3329" s="57"/>
      <c r="AO3329" s="57"/>
      <c r="BA3329" s="57"/>
      <c r="BF3329" s="6" t="e">
        <f t="shared" si="153"/>
        <v>#NUM!</v>
      </c>
      <c r="BG3329" t="e">
        <f t="shared" si="154"/>
        <v>#NUM!</v>
      </c>
      <c r="BH3329" t="e">
        <f t="shared" si="155"/>
        <v>#NUM!</v>
      </c>
      <c r="BI3329" t="e">
        <f>VLOOKUP(H3329,Sheet2!$A$1:$B$270,2,FALSE)</f>
        <v>#N/A</v>
      </c>
    </row>
    <row r="3330" spans="15:61">
      <c r="O3330" s="57"/>
      <c r="P3330" s="57"/>
      <c r="BA3330" s="57"/>
      <c r="BF3330" s="6" t="e">
        <f t="shared" si="153"/>
        <v>#NUM!</v>
      </c>
      <c r="BG3330" t="e">
        <f t="shared" si="154"/>
        <v>#NUM!</v>
      </c>
      <c r="BH3330" t="e">
        <f t="shared" si="155"/>
        <v>#NUM!</v>
      </c>
      <c r="BI3330" t="e">
        <f>VLOOKUP(H3330,Sheet2!$A$1:$B$270,2,FALSE)</f>
        <v>#N/A</v>
      </c>
    </row>
    <row r="3331" spans="15:61">
      <c r="O3331" s="57"/>
      <c r="P3331" s="57"/>
      <c r="AP3331" s="57"/>
      <c r="BA3331" s="57"/>
      <c r="BF3331" s="6" t="e">
        <f t="shared" ref="BF3331:BF3394" si="156">DATE(BC3331,BD3331,BE3331)</f>
        <v>#NUM!</v>
      </c>
      <c r="BG3331" t="e">
        <f t="shared" ref="BG3331:BG3394" si="157">BF3331-BA3331</f>
        <v>#NUM!</v>
      </c>
      <c r="BH3331" t="e">
        <f t="shared" ref="BH3331:BH3394" si="158">IF(BG3331=1,"COMPLY",IF(BG3331&lt;1,"COMPLY","NOT COMPLY"))</f>
        <v>#NUM!</v>
      </c>
      <c r="BI3331" t="e">
        <f>VLOOKUP(H3331,Sheet2!$A$1:$B$270,2,FALSE)</f>
        <v>#N/A</v>
      </c>
    </row>
    <row r="3332" spans="15:61">
      <c r="O3332" s="57"/>
      <c r="P3332" s="57"/>
      <c r="AP3332" s="57"/>
      <c r="BA3332" s="57"/>
      <c r="BF3332" s="6" t="e">
        <f t="shared" si="156"/>
        <v>#NUM!</v>
      </c>
      <c r="BG3332" t="e">
        <f t="shared" si="157"/>
        <v>#NUM!</v>
      </c>
      <c r="BH3332" t="e">
        <f t="shared" si="158"/>
        <v>#NUM!</v>
      </c>
      <c r="BI3332" t="e">
        <f>VLOOKUP(H3332,Sheet2!$A$1:$B$270,2,FALSE)</f>
        <v>#N/A</v>
      </c>
    </row>
    <row r="3333" spans="15:61">
      <c r="O3333" s="57"/>
      <c r="P3333" s="57"/>
      <c r="BA3333" s="57"/>
      <c r="BF3333" s="6" t="e">
        <f t="shared" si="156"/>
        <v>#NUM!</v>
      </c>
      <c r="BG3333" t="e">
        <f t="shared" si="157"/>
        <v>#NUM!</v>
      </c>
      <c r="BH3333" t="e">
        <f t="shared" si="158"/>
        <v>#NUM!</v>
      </c>
      <c r="BI3333" t="e">
        <f>VLOOKUP(H3333,Sheet2!$A$1:$B$270,2,FALSE)</f>
        <v>#N/A</v>
      </c>
    </row>
    <row r="3334" spans="15:61">
      <c r="O3334" s="57"/>
      <c r="P3334" s="57"/>
      <c r="AO3334" s="57"/>
      <c r="BA3334" s="57"/>
      <c r="BF3334" s="6" t="e">
        <f t="shared" si="156"/>
        <v>#NUM!</v>
      </c>
      <c r="BG3334" t="e">
        <f t="shared" si="157"/>
        <v>#NUM!</v>
      </c>
      <c r="BH3334" t="e">
        <f t="shared" si="158"/>
        <v>#NUM!</v>
      </c>
      <c r="BI3334" t="e">
        <f>VLOOKUP(H3334,Sheet2!$A$1:$B$270,2,FALSE)</f>
        <v>#N/A</v>
      </c>
    </row>
    <row r="3335" spans="15:61">
      <c r="O3335" s="57"/>
      <c r="P3335" s="57"/>
      <c r="AP3335" s="57"/>
      <c r="BA3335" s="57"/>
      <c r="BF3335" s="6" t="e">
        <f t="shared" si="156"/>
        <v>#NUM!</v>
      </c>
      <c r="BG3335" t="e">
        <f t="shared" si="157"/>
        <v>#NUM!</v>
      </c>
      <c r="BH3335" t="e">
        <f t="shared" si="158"/>
        <v>#NUM!</v>
      </c>
      <c r="BI3335" t="e">
        <f>VLOOKUP(H3335,Sheet2!$A$1:$B$270,2,FALSE)</f>
        <v>#N/A</v>
      </c>
    </row>
    <row r="3336" spans="15:61">
      <c r="O3336" s="57"/>
      <c r="P3336" s="57"/>
      <c r="AO3336" s="57"/>
      <c r="AP3336" s="57"/>
      <c r="BA3336" s="57"/>
      <c r="BF3336" s="6" t="e">
        <f t="shared" si="156"/>
        <v>#NUM!</v>
      </c>
      <c r="BG3336" t="e">
        <f t="shared" si="157"/>
        <v>#NUM!</v>
      </c>
      <c r="BH3336" t="e">
        <f t="shared" si="158"/>
        <v>#NUM!</v>
      </c>
      <c r="BI3336" t="e">
        <f>VLOOKUP(H3336,Sheet2!$A$1:$B$270,2,FALSE)</f>
        <v>#N/A</v>
      </c>
    </row>
    <row r="3337" spans="15:61">
      <c r="O3337" s="57"/>
      <c r="P3337" s="57"/>
      <c r="AO3337" s="57"/>
      <c r="AP3337" s="57"/>
      <c r="BA3337" s="57"/>
      <c r="BF3337" s="6" t="e">
        <f t="shared" si="156"/>
        <v>#NUM!</v>
      </c>
      <c r="BG3337" t="e">
        <f t="shared" si="157"/>
        <v>#NUM!</v>
      </c>
      <c r="BH3337" t="e">
        <f t="shared" si="158"/>
        <v>#NUM!</v>
      </c>
      <c r="BI3337" t="e">
        <f>VLOOKUP(H3337,Sheet2!$A$1:$B$270,2,FALSE)</f>
        <v>#N/A</v>
      </c>
    </row>
    <row r="3338" spans="15:61">
      <c r="O3338" s="57"/>
      <c r="P3338" s="57"/>
      <c r="AP3338" s="57"/>
      <c r="BA3338" s="57"/>
      <c r="BF3338" s="6" t="e">
        <f t="shared" si="156"/>
        <v>#NUM!</v>
      </c>
      <c r="BG3338" t="e">
        <f t="shared" si="157"/>
        <v>#NUM!</v>
      </c>
      <c r="BH3338" t="e">
        <f t="shared" si="158"/>
        <v>#NUM!</v>
      </c>
      <c r="BI3338" t="e">
        <f>VLOOKUP(H3338,Sheet2!$A$1:$B$270,2,FALSE)</f>
        <v>#N/A</v>
      </c>
    </row>
    <row r="3339" spans="15:61">
      <c r="O3339" s="57"/>
      <c r="P3339" s="57"/>
      <c r="BA3339" s="57"/>
      <c r="BF3339" s="6" t="e">
        <f t="shared" si="156"/>
        <v>#NUM!</v>
      </c>
      <c r="BG3339" t="e">
        <f t="shared" si="157"/>
        <v>#NUM!</v>
      </c>
      <c r="BH3339" t="e">
        <f t="shared" si="158"/>
        <v>#NUM!</v>
      </c>
      <c r="BI3339" t="e">
        <f>VLOOKUP(H3339,Sheet2!$A$1:$B$270,2,FALSE)</f>
        <v>#N/A</v>
      </c>
    </row>
    <row r="3340" spans="15:61">
      <c r="O3340" s="57"/>
      <c r="P3340" s="57"/>
      <c r="BF3340" s="6" t="e">
        <f t="shared" si="156"/>
        <v>#NUM!</v>
      </c>
      <c r="BG3340" t="e">
        <f t="shared" si="157"/>
        <v>#NUM!</v>
      </c>
      <c r="BH3340" t="e">
        <f t="shared" si="158"/>
        <v>#NUM!</v>
      </c>
      <c r="BI3340" t="e">
        <f>VLOOKUP(H3340,Sheet2!$A$1:$B$270,2,FALSE)</f>
        <v>#N/A</v>
      </c>
    </row>
    <row r="3341" spans="15:61">
      <c r="O3341" s="57"/>
      <c r="P3341" s="57"/>
      <c r="AP3341" s="57"/>
      <c r="BA3341" s="57"/>
      <c r="BF3341" s="6" t="e">
        <f t="shared" si="156"/>
        <v>#NUM!</v>
      </c>
      <c r="BG3341" t="e">
        <f t="shared" si="157"/>
        <v>#NUM!</v>
      </c>
      <c r="BH3341" t="e">
        <f t="shared" si="158"/>
        <v>#NUM!</v>
      </c>
      <c r="BI3341" t="e">
        <f>VLOOKUP(H3341,Sheet2!$A$1:$B$270,2,FALSE)</f>
        <v>#N/A</v>
      </c>
    </row>
    <row r="3342" spans="15:61">
      <c r="O3342" s="57"/>
      <c r="P3342" s="57"/>
      <c r="AP3342" s="57"/>
      <c r="BA3342" s="57"/>
      <c r="BF3342" s="6" t="e">
        <f t="shared" si="156"/>
        <v>#NUM!</v>
      </c>
      <c r="BG3342" t="e">
        <f t="shared" si="157"/>
        <v>#NUM!</v>
      </c>
      <c r="BH3342" t="e">
        <f t="shared" si="158"/>
        <v>#NUM!</v>
      </c>
      <c r="BI3342" t="e">
        <f>VLOOKUP(H3342,Sheet2!$A$1:$B$270,2,FALSE)</f>
        <v>#N/A</v>
      </c>
    </row>
    <row r="3343" spans="15:61">
      <c r="O3343" s="57"/>
      <c r="P3343" s="57"/>
      <c r="AO3343" s="57"/>
      <c r="AP3343" s="57"/>
      <c r="BA3343" s="57"/>
      <c r="BF3343" s="6" t="e">
        <f t="shared" si="156"/>
        <v>#NUM!</v>
      </c>
      <c r="BG3343" t="e">
        <f t="shared" si="157"/>
        <v>#NUM!</v>
      </c>
      <c r="BH3343" t="e">
        <f t="shared" si="158"/>
        <v>#NUM!</v>
      </c>
      <c r="BI3343" t="e">
        <f>VLOOKUP(H3343,Sheet2!$A$1:$B$270,2,FALSE)</f>
        <v>#N/A</v>
      </c>
    </row>
    <row r="3344" spans="15:61">
      <c r="O3344" s="57"/>
      <c r="P3344" s="57"/>
      <c r="AO3344" s="57"/>
      <c r="AP3344" s="57"/>
      <c r="BA3344" s="57"/>
      <c r="BF3344" s="6" t="e">
        <f t="shared" si="156"/>
        <v>#NUM!</v>
      </c>
      <c r="BG3344" t="e">
        <f t="shared" si="157"/>
        <v>#NUM!</v>
      </c>
      <c r="BH3344" t="e">
        <f t="shared" si="158"/>
        <v>#NUM!</v>
      </c>
      <c r="BI3344" t="e">
        <f>VLOOKUP(H3344,Sheet2!$A$1:$B$270,2,FALSE)</f>
        <v>#N/A</v>
      </c>
    </row>
    <row r="3345" spans="15:61">
      <c r="O3345" s="57"/>
      <c r="P3345" s="57"/>
      <c r="AO3345" s="57"/>
      <c r="AP3345" s="57"/>
      <c r="BA3345" s="57"/>
      <c r="BF3345" s="6" t="e">
        <f t="shared" si="156"/>
        <v>#NUM!</v>
      </c>
      <c r="BG3345" t="e">
        <f t="shared" si="157"/>
        <v>#NUM!</v>
      </c>
      <c r="BH3345" t="e">
        <f t="shared" si="158"/>
        <v>#NUM!</v>
      </c>
      <c r="BI3345" t="e">
        <f>VLOOKUP(H3345,Sheet2!$A$1:$B$270,2,FALSE)</f>
        <v>#N/A</v>
      </c>
    </row>
    <row r="3346" spans="15:61">
      <c r="O3346" s="57"/>
      <c r="P3346" s="57"/>
      <c r="AP3346" s="57"/>
      <c r="BA3346" s="57"/>
      <c r="BF3346" s="6" t="e">
        <f t="shared" si="156"/>
        <v>#NUM!</v>
      </c>
      <c r="BG3346" t="e">
        <f t="shared" si="157"/>
        <v>#NUM!</v>
      </c>
      <c r="BH3346" t="e">
        <f t="shared" si="158"/>
        <v>#NUM!</v>
      </c>
      <c r="BI3346" t="e">
        <f>VLOOKUP(H3346,Sheet2!$A$1:$B$270,2,FALSE)</f>
        <v>#N/A</v>
      </c>
    </row>
    <row r="3347" spans="15:61">
      <c r="O3347" s="57"/>
      <c r="P3347" s="57"/>
      <c r="BA3347" s="57"/>
      <c r="BF3347" s="6" t="e">
        <f t="shared" si="156"/>
        <v>#NUM!</v>
      </c>
      <c r="BG3347" t="e">
        <f t="shared" si="157"/>
        <v>#NUM!</v>
      </c>
      <c r="BH3347" t="e">
        <f t="shared" si="158"/>
        <v>#NUM!</v>
      </c>
      <c r="BI3347" t="e">
        <f>VLOOKUP(H3347,Sheet2!$A$1:$B$270,2,FALSE)</f>
        <v>#N/A</v>
      </c>
    </row>
    <row r="3348" spans="15:61">
      <c r="O3348" s="57"/>
      <c r="P3348" s="57"/>
      <c r="AP3348" s="57"/>
      <c r="BA3348" s="57"/>
      <c r="BF3348" s="6" t="e">
        <f t="shared" si="156"/>
        <v>#NUM!</v>
      </c>
      <c r="BG3348" t="e">
        <f t="shared" si="157"/>
        <v>#NUM!</v>
      </c>
      <c r="BH3348" t="e">
        <f t="shared" si="158"/>
        <v>#NUM!</v>
      </c>
      <c r="BI3348" t="e">
        <f>VLOOKUP(H3348,Sheet2!$A$1:$B$270,2,FALSE)</f>
        <v>#N/A</v>
      </c>
    </row>
    <row r="3349" spans="15:61">
      <c r="O3349" s="57"/>
      <c r="P3349" s="57"/>
      <c r="AO3349" s="57"/>
      <c r="AP3349" s="57"/>
      <c r="BA3349" s="57"/>
      <c r="BF3349" s="6" t="e">
        <f t="shared" si="156"/>
        <v>#NUM!</v>
      </c>
      <c r="BG3349" t="e">
        <f t="shared" si="157"/>
        <v>#NUM!</v>
      </c>
      <c r="BH3349" t="e">
        <f t="shared" si="158"/>
        <v>#NUM!</v>
      </c>
      <c r="BI3349" t="e">
        <f>VLOOKUP(H3349,Sheet2!$A$1:$B$270,2,FALSE)</f>
        <v>#N/A</v>
      </c>
    </row>
    <row r="3350" spans="15:61">
      <c r="O3350" s="57"/>
      <c r="P3350" s="57"/>
      <c r="AO3350" s="57"/>
      <c r="AP3350" s="57"/>
      <c r="BA3350" s="57"/>
      <c r="BF3350" s="6" t="e">
        <f t="shared" si="156"/>
        <v>#NUM!</v>
      </c>
      <c r="BG3350" t="e">
        <f t="shared" si="157"/>
        <v>#NUM!</v>
      </c>
      <c r="BH3350" t="e">
        <f t="shared" si="158"/>
        <v>#NUM!</v>
      </c>
      <c r="BI3350" t="e">
        <f>VLOOKUP(H3350,Sheet2!$A$1:$B$270,2,FALSE)</f>
        <v>#N/A</v>
      </c>
    </row>
    <row r="3351" spans="15:61">
      <c r="O3351" s="57"/>
      <c r="P3351" s="57"/>
      <c r="BF3351" s="6" t="e">
        <f t="shared" si="156"/>
        <v>#NUM!</v>
      </c>
      <c r="BG3351" t="e">
        <f t="shared" si="157"/>
        <v>#NUM!</v>
      </c>
      <c r="BH3351" t="e">
        <f t="shared" si="158"/>
        <v>#NUM!</v>
      </c>
      <c r="BI3351" t="e">
        <f>VLOOKUP(H3351,Sheet2!$A$1:$B$270,2,FALSE)</f>
        <v>#N/A</v>
      </c>
    </row>
    <row r="3352" spans="15:61">
      <c r="O3352" s="57"/>
      <c r="P3352" s="57"/>
      <c r="AP3352" s="57"/>
      <c r="BA3352" s="57"/>
      <c r="BF3352" s="6" t="e">
        <f t="shared" si="156"/>
        <v>#NUM!</v>
      </c>
      <c r="BG3352" t="e">
        <f t="shared" si="157"/>
        <v>#NUM!</v>
      </c>
      <c r="BH3352" t="e">
        <f t="shared" si="158"/>
        <v>#NUM!</v>
      </c>
      <c r="BI3352" t="e">
        <f>VLOOKUP(H3352,Sheet2!$A$1:$B$270,2,FALSE)</f>
        <v>#N/A</v>
      </c>
    </row>
    <row r="3353" spans="15:61">
      <c r="O3353" s="57"/>
      <c r="P3353" s="57"/>
      <c r="BA3353" s="57"/>
      <c r="BF3353" s="6" t="e">
        <f t="shared" si="156"/>
        <v>#NUM!</v>
      </c>
      <c r="BG3353" t="e">
        <f t="shared" si="157"/>
        <v>#NUM!</v>
      </c>
      <c r="BH3353" t="e">
        <f t="shared" si="158"/>
        <v>#NUM!</v>
      </c>
      <c r="BI3353" t="e">
        <f>VLOOKUP(H3353,Sheet2!$A$1:$B$270,2,FALSE)</f>
        <v>#N/A</v>
      </c>
    </row>
    <row r="3354" spans="15:61">
      <c r="O3354" s="57"/>
      <c r="P3354" s="57"/>
      <c r="AO3354" s="57"/>
      <c r="AP3354" s="57"/>
      <c r="BA3354" s="57"/>
      <c r="BF3354" s="6" t="e">
        <f t="shared" si="156"/>
        <v>#NUM!</v>
      </c>
      <c r="BG3354" t="e">
        <f t="shared" si="157"/>
        <v>#NUM!</v>
      </c>
      <c r="BH3354" t="e">
        <f t="shared" si="158"/>
        <v>#NUM!</v>
      </c>
      <c r="BI3354" t="e">
        <f>VLOOKUP(H3354,Sheet2!$A$1:$B$270,2,FALSE)</f>
        <v>#N/A</v>
      </c>
    </row>
    <row r="3355" spans="15:61">
      <c r="O3355" s="57"/>
      <c r="P3355" s="57"/>
      <c r="AP3355" s="57"/>
      <c r="BA3355" s="57"/>
      <c r="BF3355" s="6" t="e">
        <f t="shared" si="156"/>
        <v>#NUM!</v>
      </c>
      <c r="BG3355" t="e">
        <f t="shared" si="157"/>
        <v>#NUM!</v>
      </c>
      <c r="BH3355" t="e">
        <f t="shared" si="158"/>
        <v>#NUM!</v>
      </c>
      <c r="BI3355" t="e">
        <f>VLOOKUP(H3355,Sheet2!$A$1:$B$270,2,FALSE)</f>
        <v>#N/A</v>
      </c>
    </row>
    <row r="3356" spans="15:61">
      <c r="O3356" s="57"/>
      <c r="P3356" s="57"/>
      <c r="BF3356" s="6" t="e">
        <f t="shared" si="156"/>
        <v>#NUM!</v>
      </c>
      <c r="BG3356" t="e">
        <f t="shared" si="157"/>
        <v>#NUM!</v>
      </c>
      <c r="BH3356" t="e">
        <f t="shared" si="158"/>
        <v>#NUM!</v>
      </c>
      <c r="BI3356" t="e">
        <f>VLOOKUP(H3356,Sheet2!$A$1:$B$270,2,FALSE)</f>
        <v>#N/A</v>
      </c>
    </row>
    <row r="3357" spans="15:61">
      <c r="O3357" s="57"/>
      <c r="P3357" s="57"/>
      <c r="AP3357" s="57"/>
      <c r="BA3357" s="57"/>
      <c r="BF3357" s="6" t="e">
        <f t="shared" si="156"/>
        <v>#NUM!</v>
      </c>
      <c r="BG3357" t="e">
        <f t="shared" si="157"/>
        <v>#NUM!</v>
      </c>
      <c r="BH3357" t="e">
        <f t="shared" si="158"/>
        <v>#NUM!</v>
      </c>
      <c r="BI3357" t="e">
        <f>VLOOKUP(H3357,Sheet2!$A$1:$B$270,2,FALSE)</f>
        <v>#N/A</v>
      </c>
    </row>
    <row r="3358" spans="15:61">
      <c r="O3358" s="57"/>
      <c r="P3358" s="57"/>
      <c r="BA3358" s="57"/>
      <c r="BF3358" s="6" t="e">
        <f t="shared" si="156"/>
        <v>#NUM!</v>
      </c>
      <c r="BG3358" t="e">
        <f t="shared" si="157"/>
        <v>#NUM!</v>
      </c>
      <c r="BH3358" t="e">
        <f t="shared" si="158"/>
        <v>#NUM!</v>
      </c>
      <c r="BI3358" t="e">
        <f>VLOOKUP(H3358,Sheet2!$A$1:$B$270,2,FALSE)</f>
        <v>#N/A</v>
      </c>
    </row>
    <row r="3359" spans="15:61">
      <c r="O3359" s="57"/>
      <c r="P3359" s="57"/>
      <c r="BF3359" s="6" t="e">
        <f t="shared" si="156"/>
        <v>#NUM!</v>
      </c>
      <c r="BG3359" t="e">
        <f t="shared" si="157"/>
        <v>#NUM!</v>
      </c>
      <c r="BH3359" t="e">
        <f t="shared" si="158"/>
        <v>#NUM!</v>
      </c>
      <c r="BI3359" t="e">
        <f>VLOOKUP(H3359,Sheet2!$A$1:$B$270,2,FALSE)</f>
        <v>#N/A</v>
      </c>
    </row>
    <row r="3360" spans="15:61">
      <c r="O3360" s="57"/>
      <c r="P3360" s="57"/>
      <c r="BA3360" s="57"/>
      <c r="BF3360" s="6" t="e">
        <f t="shared" si="156"/>
        <v>#NUM!</v>
      </c>
      <c r="BG3360" t="e">
        <f t="shared" si="157"/>
        <v>#NUM!</v>
      </c>
      <c r="BH3360" t="e">
        <f t="shared" si="158"/>
        <v>#NUM!</v>
      </c>
      <c r="BI3360" t="e">
        <f>VLOOKUP(H3360,Sheet2!$A$1:$B$270,2,FALSE)</f>
        <v>#N/A</v>
      </c>
    </row>
    <row r="3361" spans="15:61">
      <c r="O3361" s="57"/>
      <c r="P3361" s="57"/>
      <c r="AP3361" s="57"/>
      <c r="BA3361" s="57"/>
      <c r="BF3361" s="6" t="e">
        <f t="shared" si="156"/>
        <v>#NUM!</v>
      </c>
      <c r="BG3361" t="e">
        <f t="shared" si="157"/>
        <v>#NUM!</v>
      </c>
      <c r="BH3361" t="e">
        <f t="shared" si="158"/>
        <v>#NUM!</v>
      </c>
      <c r="BI3361" t="e">
        <f>VLOOKUP(H3361,Sheet2!$A$1:$B$270,2,FALSE)</f>
        <v>#N/A</v>
      </c>
    </row>
    <row r="3362" spans="15:61">
      <c r="O3362" s="57"/>
      <c r="P3362" s="57"/>
      <c r="AO3362" s="57"/>
      <c r="BA3362" s="57"/>
      <c r="BF3362" s="6" t="e">
        <f t="shared" si="156"/>
        <v>#NUM!</v>
      </c>
      <c r="BG3362" t="e">
        <f t="shared" si="157"/>
        <v>#NUM!</v>
      </c>
      <c r="BH3362" t="e">
        <f t="shared" si="158"/>
        <v>#NUM!</v>
      </c>
      <c r="BI3362" t="e">
        <f>VLOOKUP(H3362,Sheet2!$A$1:$B$270,2,FALSE)</f>
        <v>#N/A</v>
      </c>
    </row>
    <row r="3363" spans="15:61">
      <c r="O3363" s="57"/>
      <c r="P3363" s="57"/>
      <c r="AO3363" s="57"/>
      <c r="BA3363" s="57"/>
      <c r="BF3363" s="6" t="e">
        <f t="shared" si="156"/>
        <v>#NUM!</v>
      </c>
      <c r="BG3363" t="e">
        <f t="shared" si="157"/>
        <v>#NUM!</v>
      </c>
      <c r="BH3363" t="e">
        <f t="shared" si="158"/>
        <v>#NUM!</v>
      </c>
      <c r="BI3363" t="e">
        <f>VLOOKUP(H3363,Sheet2!$A$1:$B$270,2,FALSE)</f>
        <v>#N/A</v>
      </c>
    </row>
    <row r="3364" spans="15:61">
      <c r="O3364" s="57"/>
      <c r="P3364" s="57"/>
      <c r="AO3364" s="57"/>
      <c r="BA3364" s="57"/>
      <c r="BF3364" s="6" t="e">
        <f t="shared" si="156"/>
        <v>#NUM!</v>
      </c>
      <c r="BG3364" t="e">
        <f t="shared" si="157"/>
        <v>#NUM!</v>
      </c>
      <c r="BH3364" t="e">
        <f t="shared" si="158"/>
        <v>#NUM!</v>
      </c>
      <c r="BI3364" t="e">
        <f>VLOOKUP(H3364,Sheet2!$A$1:$B$270,2,FALSE)</f>
        <v>#N/A</v>
      </c>
    </row>
    <row r="3365" spans="15:61">
      <c r="O3365" s="57"/>
      <c r="P3365" s="57"/>
      <c r="AP3365" s="57"/>
      <c r="BA3365" s="57"/>
      <c r="BF3365" s="6" t="e">
        <f t="shared" si="156"/>
        <v>#NUM!</v>
      </c>
      <c r="BG3365" t="e">
        <f t="shared" si="157"/>
        <v>#NUM!</v>
      </c>
      <c r="BH3365" t="e">
        <f t="shared" si="158"/>
        <v>#NUM!</v>
      </c>
      <c r="BI3365" t="e">
        <f>VLOOKUP(H3365,Sheet2!$A$1:$B$270,2,FALSE)</f>
        <v>#N/A</v>
      </c>
    </row>
    <row r="3366" spans="15:61">
      <c r="O3366" s="57"/>
      <c r="P3366" s="57"/>
      <c r="AO3366" s="57"/>
      <c r="AP3366" s="57"/>
      <c r="BA3366" s="57"/>
      <c r="BF3366" s="6" t="e">
        <f t="shared" si="156"/>
        <v>#NUM!</v>
      </c>
      <c r="BG3366" t="e">
        <f t="shared" si="157"/>
        <v>#NUM!</v>
      </c>
      <c r="BH3366" t="e">
        <f t="shared" si="158"/>
        <v>#NUM!</v>
      </c>
      <c r="BI3366" t="e">
        <f>VLOOKUP(H3366,Sheet2!$A$1:$B$270,2,FALSE)</f>
        <v>#N/A</v>
      </c>
    </row>
    <row r="3367" spans="15:61">
      <c r="O3367" s="57"/>
      <c r="P3367" s="57"/>
      <c r="AO3367" s="57"/>
      <c r="AP3367" s="57"/>
      <c r="BA3367" s="57"/>
      <c r="BF3367" s="6" t="e">
        <f t="shared" si="156"/>
        <v>#NUM!</v>
      </c>
      <c r="BG3367" t="e">
        <f t="shared" si="157"/>
        <v>#NUM!</v>
      </c>
      <c r="BH3367" t="e">
        <f t="shared" si="158"/>
        <v>#NUM!</v>
      </c>
      <c r="BI3367" t="e">
        <f>VLOOKUP(H3367,Sheet2!$A$1:$B$270,2,FALSE)</f>
        <v>#N/A</v>
      </c>
    </row>
    <row r="3368" spans="15:61">
      <c r="O3368" s="57"/>
      <c r="P3368" s="57"/>
      <c r="AP3368" s="57"/>
      <c r="BA3368" s="57"/>
      <c r="BF3368" s="6" t="e">
        <f t="shared" si="156"/>
        <v>#NUM!</v>
      </c>
      <c r="BG3368" t="e">
        <f t="shared" si="157"/>
        <v>#NUM!</v>
      </c>
      <c r="BH3368" t="e">
        <f t="shared" si="158"/>
        <v>#NUM!</v>
      </c>
      <c r="BI3368" t="e">
        <f>VLOOKUP(H3368,Sheet2!$A$1:$B$270,2,FALSE)</f>
        <v>#N/A</v>
      </c>
    </row>
    <row r="3369" spans="15:61">
      <c r="O3369" s="57"/>
      <c r="P3369" s="57"/>
      <c r="AO3369" s="57"/>
      <c r="AP3369" s="57"/>
      <c r="BA3369" s="57"/>
      <c r="BF3369" s="6" t="e">
        <f t="shared" si="156"/>
        <v>#NUM!</v>
      </c>
      <c r="BG3369" t="e">
        <f t="shared" si="157"/>
        <v>#NUM!</v>
      </c>
      <c r="BH3369" t="e">
        <f t="shared" si="158"/>
        <v>#NUM!</v>
      </c>
      <c r="BI3369" t="e">
        <f>VLOOKUP(H3369,Sheet2!$A$1:$B$270,2,FALSE)</f>
        <v>#N/A</v>
      </c>
    </row>
    <row r="3370" spans="15:61">
      <c r="O3370" s="57"/>
      <c r="P3370" s="57"/>
      <c r="AP3370" s="57"/>
      <c r="BA3370" s="57"/>
      <c r="BF3370" s="6" t="e">
        <f t="shared" si="156"/>
        <v>#NUM!</v>
      </c>
      <c r="BG3370" t="e">
        <f t="shared" si="157"/>
        <v>#NUM!</v>
      </c>
      <c r="BH3370" t="e">
        <f t="shared" si="158"/>
        <v>#NUM!</v>
      </c>
      <c r="BI3370" t="e">
        <f>VLOOKUP(H3370,Sheet2!$A$1:$B$270,2,FALSE)</f>
        <v>#N/A</v>
      </c>
    </row>
    <row r="3371" spans="15:61">
      <c r="O3371" s="57"/>
      <c r="P3371" s="57"/>
      <c r="AO3371" s="57"/>
      <c r="AP3371" s="57"/>
      <c r="BA3371" s="57"/>
      <c r="BF3371" s="6" t="e">
        <f t="shared" si="156"/>
        <v>#NUM!</v>
      </c>
      <c r="BG3371" t="e">
        <f t="shared" si="157"/>
        <v>#NUM!</v>
      </c>
      <c r="BH3371" t="e">
        <f t="shared" si="158"/>
        <v>#NUM!</v>
      </c>
      <c r="BI3371" t="e">
        <f>VLOOKUP(H3371,Sheet2!$A$1:$B$270,2,FALSE)</f>
        <v>#N/A</v>
      </c>
    </row>
    <row r="3372" spans="15:61">
      <c r="O3372" s="57"/>
      <c r="P3372" s="57"/>
      <c r="AO3372" s="57"/>
      <c r="AP3372" s="57"/>
      <c r="BA3372" s="57"/>
      <c r="BF3372" s="6" t="e">
        <f t="shared" si="156"/>
        <v>#NUM!</v>
      </c>
      <c r="BG3372" t="e">
        <f t="shared" si="157"/>
        <v>#NUM!</v>
      </c>
      <c r="BH3372" t="e">
        <f t="shared" si="158"/>
        <v>#NUM!</v>
      </c>
      <c r="BI3372" t="e">
        <f>VLOOKUP(H3372,Sheet2!$A$1:$B$270,2,FALSE)</f>
        <v>#N/A</v>
      </c>
    </row>
    <row r="3373" spans="15:61">
      <c r="O3373" s="57"/>
      <c r="P3373" s="57"/>
      <c r="AO3373" s="57"/>
      <c r="AP3373" s="57"/>
      <c r="BA3373" s="57"/>
      <c r="BF3373" s="6" t="e">
        <f t="shared" si="156"/>
        <v>#NUM!</v>
      </c>
      <c r="BG3373" t="e">
        <f t="shared" si="157"/>
        <v>#NUM!</v>
      </c>
      <c r="BH3373" t="e">
        <f t="shared" si="158"/>
        <v>#NUM!</v>
      </c>
      <c r="BI3373" t="e">
        <f>VLOOKUP(H3373,Sheet2!$A$1:$B$270,2,FALSE)</f>
        <v>#N/A</v>
      </c>
    </row>
    <row r="3374" spans="15:61">
      <c r="O3374" s="57"/>
      <c r="P3374" s="57"/>
      <c r="AO3374" s="57"/>
      <c r="AP3374" s="57"/>
      <c r="BA3374" s="57"/>
      <c r="BF3374" s="6" t="e">
        <f t="shared" si="156"/>
        <v>#NUM!</v>
      </c>
      <c r="BG3374" t="e">
        <f t="shared" si="157"/>
        <v>#NUM!</v>
      </c>
      <c r="BH3374" t="e">
        <f t="shared" si="158"/>
        <v>#NUM!</v>
      </c>
      <c r="BI3374" t="e">
        <f>VLOOKUP(H3374,Sheet2!$A$1:$B$270,2,FALSE)</f>
        <v>#N/A</v>
      </c>
    </row>
    <row r="3375" spans="15:61">
      <c r="O3375" s="57"/>
      <c r="P3375" s="57"/>
      <c r="AO3375" s="57"/>
      <c r="AP3375" s="57"/>
      <c r="BA3375" s="57"/>
      <c r="BF3375" s="6" t="e">
        <f t="shared" si="156"/>
        <v>#NUM!</v>
      </c>
      <c r="BG3375" t="e">
        <f t="shared" si="157"/>
        <v>#NUM!</v>
      </c>
      <c r="BH3375" t="e">
        <f t="shared" si="158"/>
        <v>#NUM!</v>
      </c>
      <c r="BI3375" t="e">
        <f>VLOOKUP(H3375,Sheet2!$A$1:$B$270,2,FALSE)</f>
        <v>#N/A</v>
      </c>
    </row>
    <row r="3376" spans="15:61">
      <c r="O3376" s="57"/>
      <c r="P3376" s="57"/>
      <c r="AP3376" s="57"/>
      <c r="BA3376" s="57"/>
      <c r="BF3376" s="6" t="e">
        <f t="shared" si="156"/>
        <v>#NUM!</v>
      </c>
      <c r="BG3376" t="e">
        <f t="shared" si="157"/>
        <v>#NUM!</v>
      </c>
      <c r="BH3376" t="e">
        <f t="shared" si="158"/>
        <v>#NUM!</v>
      </c>
      <c r="BI3376" t="e">
        <f>VLOOKUP(H3376,Sheet2!$A$1:$B$270,2,FALSE)</f>
        <v>#N/A</v>
      </c>
    </row>
    <row r="3377" spans="15:61">
      <c r="O3377" s="57"/>
      <c r="P3377" s="57"/>
      <c r="AO3377" s="57"/>
      <c r="AP3377" s="57"/>
      <c r="BA3377" s="57"/>
      <c r="BF3377" s="6" t="e">
        <f t="shared" si="156"/>
        <v>#NUM!</v>
      </c>
      <c r="BG3377" t="e">
        <f t="shared" si="157"/>
        <v>#NUM!</v>
      </c>
      <c r="BH3377" t="e">
        <f t="shared" si="158"/>
        <v>#NUM!</v>
      </c>
      <c r="BI3377" t="e">
        <f>VLOOKUP(H3377,Sheet2!$A$1:$B$270,2,FALSE)</f>
        <v>#N/A</v>
      </c>
    </row>
    <row r="3378" spans="15:61">
      <c r="O3378" s="57"/>
      <c r="P3378" s="57"/>
      <c r="AP3378" s="57"/>
      <c r="BA3378" s="57"/>
      <c r="BF3378" s="6" t="e">
        <f t="shared" si="156"/>
        <v>#NUM!</v>
      </c>
      <c r="BG3378" t="e">
        <f t="shared" si="157"/>
        <v>#NUM!</v>
      </c>
      <c r="BH3378" t="e">
        <f t="shared" si="158"/>
        <v>#NUM!</v>
      </c>
      <c r="BI3378" t="e">
        <f>VLOOKUP(H3378,Sheet2!$A$1:$B$270,2,FALSE)</f>
        <v>#N/A</v>
      </c>
    </row>
    <row r="3379" spans="15:61">
      <c r="O3379" s="57"/>
      <c r="P3379" s="57"/>
      <c r="AP3379" s="57"/>
      <c r="BA3379" s="57"/>
      <c r="BF3379" s="6" t="e">
        <f t="shared" si="156"/>
        <v>#NUM!</v>
      </c>
      <c r="BG3379" t="e">
        <f t="shared" si="157"/>
        <v>#NUM!</v>
      </c>
      <c r="BH3379" t="e">
        <f t="shared" si="158"/>
        <v>#NUM!</v>
      </c>
      <c r="BI3379" t="e">
        <f>VLOOKUP(H3379,Sheet2!$A$1:$B$270,2,FALSE)</f>
        <v>#N/A</v>
      </c>
    </row>
    <row r="3380" spans="15:61">
      <c r="O3380" s="57"/>
      <c r="P3380" s="57"/>
      <c r="AO3380" s="57"/>
      <c r="AP3380" s="57"/>
      <c r="BA3380" s="57"/>
      <c r="BF3380" s="6" t="e">
        <f t="shared" si="156"/>
        <v>#NUM!</v>
      </c>
      <c r="BG3380" t="e">
        <f t="shared" si="157"/>
        <v>#NUM!</v>
      </c>
      <c r="BH3380" t="e">
        <f t="shared" si="158"/>
        <v>#NUM!</v>
      </c>
      <c r="BI3380" t="e">
        <f>VLOOKUP(H3380,Sheet2!$A$1:$B$270,2,FALSE)</f>
        <v>#N/A</v>
      </c>
    </row>
    <row r="3381" spans="15:61">
      <c r="O3381" s="57"/>
      <c r="P3381" s="57"/>
      <c r="AP3381" s="57"/>
      <c r="BA3381" s="57"/>
      <c r="BF3381" s="6" t="e">
        <f t="shared" si="156"/>
        <v>#NUM!</v>
      </c>
      <c r="BG3381" t="e">
        <f t="shared" si="157"/>
        <v>#NUM!</v>
      </c>
      <c r="BH3381" t="e">
        <f t="shared" si="158"/>
        <v>#NUM!</v>
      </c>
      <c r="BI3381" t="e">
        <f>VLOOKUP(H3381,Sheet2!$A$1:$B$270,2,FALSE)</f>
        <v>#N/A</v>
      </c>
    </row>
    <row r="3382" spans="15:61">
      <c r="O3382" s="57"/>
      <c r="P3382" s="57"/>
      <c r="BF3382" s="6" t="e">
        <f t="shared" si="156"/>
        <v>#NUM!</v>
      </c>
      <c r="BG3382" t="e">
        <f t="shared" si="157"/>
        <v>#NUM!</v>
      </c>
      <c r="BH3382" t="e">
        <f t="shared" si="158"/>
        <v>#NUM!</v>
      </c>
      <c r="BI3382" t="e">
        <f>VLOOKUP(H3382,Sheet2!$A$1:$B$270,2,FALSE)</f>
        <v>#N/A</v>
      </c>
    </row>
    <row r="3383" spans="15:61">
      <c r="O3383" s="57"/>
      <c r="P3383" s="57"/>
      <c r="AP3383" s="57"/>
      <c r="BA3383" s="57"/>
      <c r="BF3383" s="6" t="e">
        <f t="shared" si="156"/>
        <v>#NUM!</v>
      </c>
      <c r="BG3383" t="e">
        <f t="shared" si="157"/>
        <v>#NUM!</v>
      </c>
      <c r="BH3383" t="e">
        <f t="shared" si="158"/>
        <v>#NUM!</v>
      </c>
      <c r="BI3383" t="e">
        <f>VLOOKUP(H3383,Sheet2!$A$1:$B$270,2,FALSE)</f>
        <v>#N/A</v>
      </c>
    </row>
    <row r="3384" spans="15:61">
      <c r="O3384" s="57"/>
      <c r="P3384" s="57"/>
      <c r="AP3384" s="57"/>
      <c r="BA3384" s="57"/>
      <c r="BF3384" s="6" t="e">
        <f t="shared" si="156"/>
        <v>#NUM!</v>
      </c>
      <c r="BG3384" t="e">
        <f t="shared" si="157"/>
        <v>#NUM!</v>
      </c>
      <c r="BH3384" t="e">
        <f t="shared" si="158"/>
        <v>#NUM!</v>
      </c>
      <c r="BI3384" t="e">
        <f>VLOOKUP(H3384,Sheet2!$A$1:$B$270,2,FALSE)</f>
        <v>#N/A</v>
      </c>
    </row>
    <row r="3385" spans="15:61">
      <c r="O3385" s="57"/>
      <c r="P3385" s="57"/>
      <c r="BA3385" s="57"/>
      <c r="BF3385" s="6" t="e">
        <f t="shared" si="156"/>
        <v>#NUM!</v>
      </c>
      <c r="BG3385" t="e">
        <f t="shared" si="157"/>
        <v>#NUM!</v>
      </c>
      <c r="BH3385" t="e">
        <f t="shared" si="158"/>
        <v>#NUM!</v>
      </c>
      <c r="BI3385" t="e">
        <f>VLOOKUP(H3385,Sheet2!$A$1:$B$270,2,FALSE)</f>
        <v>#N/A</v>
      </c>
    </row>
    <row r="3386" spans="15:61">
      <c r="O3386" s="57"/>
      <c r="P3386" s="57"/>
      <c r="AP3386" s="57"/>
      <c r="BA3386" s="57"/>
      <c r="BF3386" s="6" t="e">
        <f t="shared" si="156"/>
        <v>#NUM!</v>
      </c>
      <c r="BG3386" t="e">
        <f t="shared" si="157"/>
        <v>#NUM!</v>
      </c>
      <c r="BH3386" t="e">
        <f t="shared" si="158"/>
        <v>#NUM!</v>
      </c>
      <c r="BI3386" t="e">
        <f>VLOOKUP(H3386,Sheet2!$A$1:$B$270,2,FALSE)</f>
        <v>#N/A</v>
      </c>
    </row>
    <row r="3387" spans="15:61">
      <c r="O3387" s="57"/>
      <c r="P3387" s="57"/>
      <c r="AP3387" s="57"/>
      <c r="BA3387" s="57"/>
      <c r="BF3387" s="6" t="e">
        <f t="shared" si="156"/>
        <v>#NUM!</v>
      </c>
      <c r="BG3387" t="e">
        <f t="shared" si="157"/>
        <v>#NUM!</v>
      </c>
      <c r="BH3387" t="e">
        <f t="shared" si="158"/>
        <v>#NUM!</v>
      </c>
      <c r="BI3387" t="e">
        <f>VLOOKUP(H3387,Sheet2!$A$1:$B$270,2,FALSE)</f>
        <v>#N/A</v>
      </c>
    </row>
    <row r="3388" spans="15:61">
      <c r="O3388" s="57"/>
      <c r="P3388" s="57"/>
      <c r="AO3388" s="57"/>
      <c r="AP3388" s="57"/>
      <c r="BA3388" s="57"/>
      <c r="BF3388" s="6" t="e">
        <f t="shared" si="156"/>
        <v>#NUM!</v>
      </c>
      <c r="BG3388" t="e">
        <f t="shared" si="157"/>
        <v>#NUM!</v>
      </c>
      <c r="BH3388" t="e">
        <f t="shared" si="158"/>
        <v>#NUM!</v>
      </c>
      <c r="BI3388" t="e">
        <f>VLOOKUP(H3388,Sheet2!$A$1:$B$270,2,FALSE)</f>
        <v>#N/A</v>
      </c>
    </row>
    <row r="3389" spans="15:61">
      <c r="O3389" s="57"/>
      <c r="P3389" s="57"/>
      <c r="BA3389" s="57"/>
      <c r="BF3389" s="6" t="e">
        <f t="shared" si="156"/>
        <v>#NUM!</v>
      </c>
      <c r="BG3389" t="e">
        <f t="shared" si="157"/>
        <v>#NUM!</v>
      </c>
      <c r="BH3389" t="e">
        <f t="shared" si="158"/>
        <v>#NUM!</v>
      </c>
      <c r="BI3389" t="e">
        <f>VLOOKUP(H3389,Sheet2!$A$1:$B$270,2,FALSE)</f>
        <v>#N/A</v>
      </c>
    </row>
    <row r="3390" spans="15:61">
      <c r="O3390" s="57"/>
      <c r="P3390" s="57"/>
      <c r="AO3390" s="57"/>
      <c r="BF3390" s="6" t="e">
        <f t="shared" si="156"/>
        <v>#NUM!</v>
      </c>
      <c r="BG3390" t="e">
        <f t="shared" si="157"/>
        <v>#NUM!</v>
      </c>
      <c r="BH3390" t="e">
        <f t="shared" si="158"/>
        <v>#NUM!</v>
      </c>
      <c r="BI3390" t="e">
        <f>VLOOKUP(H3390,Sheet2!$A$1:$B$270,2,FALSE)</f>
        <v>#N/A</v>
      </c>
    </row>
    <row r="3391" spans="15:61">
      <c r="O3391" s="57"/>
      <c r="P3391" s="57"/>
      <c r="AP3391" s="57"/>
      <c r="BA3391" s="57"/>
      <c r="BF3391" s="6" t="e">
        <f t="shared" si="156"/>
        <v>#NUM!</v>
      </c>
      <c r="BG3391" t="e">
        <f t="shared" si="157"/>
        <v>#NUM!</v>
      </c>
      <c r="BH3391" t="e">
        <f t="shared" si="158"/>
        <v>#NUM!</v>
      </c>
      <c r="BI3391" t="e">
        <f>VLOOKUP(H3391,Sheet2!$A$1:$B$270,2,FALSE)</f>
        <v>#N/A</v>
      </c>
    </row>
    <row r="3392" spans="15:61">
      <c r="O3392" s="57"/>
      <c r="P3392" s="57"/>
      <c r="AO3392" s="57"/>
      <c r="AP3392" s="57"/>
      <c r="BA3392" s="57"/>
      <c r="BF3392" s="6" t="e">
        <f t="shared" si="156"/>
        <v>#NUM!</v>
      </c>
      <c r="BG3392" t="e">
        <f t="shared" si="157"/>
        <v>#NUM!</v>
      </c>
      <c r="BH3392" t="e">
        <f t="shared" si="158"/>
        <v>#NUM!</v>
      </c>
      <c r="BI3392" t="e">
        <f>VLOOKUP(H3392,Sheet2!$A$1:$B$270,2,FALSE)</f>
        <v>#N/A</v>
      </c>
    </row>
    <row r="3393" spans="15:61">
      <c r="O3393" s="57"/>
      <c r="P3393" s="57"/>
      <c r="AO3393" s="57"/>
      <c r="BA3393" s="57"/>
      <c r="BF3393" s="6" t="e">
        <f t="shared" si="156"/>
        <v>#NUM!</v>
      </c>
      <c r="BG3393" t="e">
        <f t="shared" si="157"/>
        <v>#NUM!</v>
      </c>
      <c r="BH3393" t="e">
        <f t="shared" si="158"/>
        <v>#NUM!</v>
      </c>
      <c r="BI3393" t="e">
        <f>VLOOKUP(H3393,Sheet2!$A$1:$B$270,2,FALSE)</f>
        <v>#N/A</v>
      </c>
    </row>
    <row r="3394" spans="15:61">
      <c r="O3394" s="57"/>
      <c r="P3394" s="57"/>
      <c r="AP3394" s="57"/>
      <c r="BA3394" s="57"/>
      <c r="BF3394" s="6" t="e">
        <f t="shared" si="156"/>
        <v>#NUM!</v>
      </c>
      <c r="BG3394" t="e">
        <f t="shared" si="157"/>
        <v>#NUM!</v>
      </c>
      <c r="BH3394" t="e">
        <f t="shared" si="158"/>
        <v>#NUM!</v>
      </c>
      <c r="BI3394" t="e">
        <f>VLOOKUP(H3394,Sheet2!$A$1:$B$270,2,FALSE)</f>
        <v>#N/A</v>
      </c>
    </row>
    <row r="3395" spans="15:61">
      <c r="O3395" s="57"/>
      <c r="P3395" s="57"/>
      <c r="AO3395" s="57"/>
      <c r="AP3395" s="57"/>
      <c r="BA3395" s="57"/>
      <c r="BF3395" s="6" t="e">
        <f t="shared" ref="BF3395:BF3458" si="159">DATE(BC3395,BD3395,BE3395)</f>
        <v>#NUM!</v>
      </c>
      <c r="BG3395" t="e">
        <f t="shared" ref="BG3395:BG3458" si="160">BF3395-BA3395</f>
        <v>#NUM!</v>
      </c>
      <c r="BH3395" t="e">
        <f t="shared" ref="BH3395:BH3458" si="161">IF(BG3395=1,"COMPLY",IF(BG3395&lt;1,"COMPLY","NOT COMPLY"))</f>
        <v>#NUM!</v>
      </c>
      <c r="BI3395" t="e">
        <f>VLOOKUP(H3395,Sheet2!$A$1:$B$270,2,FALSE)</f>
        <v>#N/A</v>
      </c>
    </row>
    <row r="3396" spans="15:61">
      <c r="O3396" s="57"/>
      <c r="P3396" s="57"/>
      <c r="AO3396" s="57"/>
      <c r="BF3396" s="6" t="e">
        <f t="shared" si="159"/>
        <v>#NUM!</v>
      </c>
      <c r="BG3396" t="e">
        <f t="shared" si="160"/>
        <v>#NUM!</v>
      </c>
      <c r="BH3396" t="e">
        <f t="shared" si="161"/>
        <v>#NUM!</v>
      </c>
      <c r="BI3396" t="e">
        <f>VLOOKUP(H3396,Sheet2!$A$1:$B$270,2,FALSE)</f>
        <v>#N/A</v>
      </c>
    </row>
    <row r="3397" spans="15:61">
      <c r="O3397" s="57"/>
      <c r="P3397" s="57"/>
      <c r="AP3397" s="57"/>
      <c r="BA3397" s="57"/>
      <c r="BF3397" s="6" t="e">
        <f t="shared" si="159"/>
        <v>#NUM!</v>
      </c>
      <c r="BG3397" t="e">
        <f t="shared" si="160"/>
        <v>#NUM!</v>
      </c>
      <c r="BH3397" t="e">
        <f t="shared" si="161"/>
        <v>#NUM!</v>
      </c>
      <c r="BI3397" t="e">
        <f>VLOOKUP(H3397,Sheet2!$A$1:$B$270,2,FALSE)</f>
        <v>#N/A</v>
      </c>
    </row>
    <row r="3398" spans="15:61">
      <c r="O3398" s="57"/>
      <c r="P3398" s="57"/>
      <c r="AO3398" s="57"/>
      <c r="AP3398" s="57"/>
      <c r="BA3398" s="57"/>
      <c r="BF3398" s="6" t="e">
        <f t="shared" si="159"/>
        <v>#NUM!</v>
      </c>
      <c r="BG3398" t="e">
        <f t="shared" si="160"/>
        <v>#NUM!</v>
      </c>
      <c r="BH3398" t="e">
        <f t="shared" si="161"/>
        <v>#NUM!</v>
      </c>
      <c r="BI3398" t="e">
        <f>VLOOKUP(H3398,Sheet2!$A$1:$B$270,2,FALSE)</f>
        <v>#N/A</v>
      </c>
    </row>
    <row r="3399" spans="15:61">
      <c r="O3399" s="57"/>
      <c r="P3399" s="57"/>
      <c r="AP3399" s="57"/>
      <c r="BA3399" s="57"/>
      <c r="BF3399" s="6" t="e">
        <f t="shared" si="159"/>
        <v>#NUM!</v>
      </c>
      <c r="BG3399" t="e">
        <f t="shared" si="160"/>
        <v>#NUM!</v>
      </c>
      <c r="BH3399" t="e">
        <f t="shared" si="161"/>
        <v>#NUM!</v>
      </c>
      <c r="BI3399" t="e">
        <f>VLOOKUP(H3399,Sheet2!$A$1:$B$270,2,FALSE)</f>
        <v>#N/A</v>
      </c>
    </row>
    <row r="3400" spans="15:61">
      <c r="O3400" s="57"/>
      <c r="P3400" s="57"/>
      <c r="AP3400" s="57"/>
      <c r="BA3400" s="57"/>
      <c r="BF3400" s="6" t="e">
        <f t="shared" si="159"/>
        <v>#NUM!</v>
      </c>
      <c r="BG3400" t="e">
        <f t="shared" si="160"/>
        <v>#NUM!</v>
      </c>
      <c r="BH3400" t="e">
        <f t="shared" si="161"/>
        <v>#NUM!</v>
      </c>
      <c r="BI3400" t="e">
        <f>VLOOKUP(H3400,Sheet2!$A$1:$B$270,2,FALSE)</f>
        <v>#N/A</v>
      </c>
    </row>
    <row r="3401" spans="15:61">
      <c r="O3401" s="57"/>
      <c r="P3401" s="57"/>
      <c r="AP3401" s="57"/>
      <c r="BA3401" s="57"/>
      <c r="BF3401" s="6" t="e">
        <f t="shared" si="159"/>
        <v>#NUM!</v>
      </c>
      <c r="BG3401" t="e">
        <f t="shared" si="160"/>
        <v>#NUM!</v>
      </c>
      <c r="BH3401" t="e">
        <f t="shared" si="161"/>
        <v>#NUM!</v>
      </c>
      <c r="BI3401" t="e">
        <f>VLOOKUP(H3401,Sheet2!$A$1:$B$270,2,FALSE)</f>
        <v>#N/A</v>
      </c>
    </row>
    <row r="3402" spans="15:61">
      <c r="O3402" s="57"/>
      <c r="P3402" s="57"/>
      <c r="AP3402" s="57"/>
      <c r="BA3402" s="57"/>
      <c r="BF3402" s="6" t="e">
        <f t="shared" si="159"/>
        <v>#NUM!</v>
      </c>
      <c r="BG3402" t="e">
        <f t="shared" si="160"/>
        <v>#NUM!</v>
      </c>
      <c r="BH3402" t="e">
        <f t="shared" si="161"/>
        <v>#NUM!</v>
      </c>
      <c r="BI3402" t="e">
        <f>VLOOKUP(H3402,Sheet2!$A$1:$B$270,2,FALSE)</f>
        <v>#N/A</v>
      </c>
    </row>
    <row r="3403" spans="15:61">
      <c r="O3403" s="57"/>
      <c r="P3403" s="57"/>
      <c r="AP3403" s="57"/>
      <c r="BA3403" s="57"/>
      <c r="BF3403" s="6" t="e">
        <f t="shared" si="159"/>
        <v>#NUM!</v>
      </c>
      <c r="BG3403" t="e">
        <f t="shared" si="160"/>
        <v>#NUM!</v>
      </c>
      <c r="BH3403" t="e">
        <f t="shared" si="161"/>
        <v>#NUM!</v>
      </c>
      <c r="BI3403" t="e">
        <f>VLOOKUP(H3403,Sheet2!$A$1:$B$270,2,FALSE)</f>
        <v>#N/A</v>
      </c>
    </row>
    <row r="3404" spans="15:61">
      <c r="O3404" s="57"/>
      <c r="P3404" s="57"/>
      <c r="AP3404" s="57"/>
      <c r="BA3404" s="57"/>
      <c r="BF3404" s="6" t="e">
        <f t="shared" si="159"/>
        <v>#NUM!</v>
      </c>
      <c r="BG3404" t="e">
        <f t="shared" si="160"/>
        <v>#NUM!</v>
      </c>
      <c r="BH3404" t="e">
        <f t="shared" si="161"/>
        <v>#NUM!</v>
      </c>
      <c r="BI3404" t="e">
        <f>VLOOKUP(H3404,Sheet2!$A$1:$B$270,2,FALSE)</f>
        <v>#N/A</v>
      </c>
    </row>
    <row r="3405" spans="15:61">
      <c r="O3405" s="57"/>
      <c r="P3405" s="57"/>
      <c r="AP3405" s="57"/>
      <c r="BA3405" s="57"/>
      <c r="BF3405" s="6" t="e">
        <f t="shared" si="159"/>
        <v>#NUM!</v>
      </c>
      <c r="BG3405" t="e">
        <f t="shared" si="160"/>
        <v>#NUM!</v>
      </c>
      <c r="BH3405" t="e">
        <f t="shared" si="161"/>
        <v>#NUM!</v>
      </c>
      <c r="BI3405" t="e">
        <f>VLOOKUP(H3405,Sheet2!$A$1:$B$270,2,FALSE)</f>
        <v>#N/A</v>
      </c>
    </row>
    <row r="3406" spans="15:61">
      <c r="O3406" s="57"/>
      <c r="P3406" s="57"/>
      <c r="AP3406" s="57"/>
      <c r="BA3406" s="57"/>
      <c r="BF3406" s="6" t="e">
        <f t="shared" si="159"/>
        <v>#NUM!</v>
      </c>
      <c r="BG3406" t="e">
        <f t="shared" si="160"/>
        <v>#NUM!</v>
      </c>
      <c r="BH3406" t="e">
        <f t="shared" si="161"/>
        <v>#NUM!</v>
      </c>
      <c r="BI3406" t="e">
        <f>VLOOKUP(H3406,Sheet2!$A$1:$B$270,2,FALSE)</f>
        <v>#N/A</v>
      </c>
    </row>
    <row r="3407" spans="15:61">
      <c r="O3407" s="57"/>
      <c r="P3407" s="57"/>
      <c r="AO3407" s="57"/>
      <c r="BA3407" s="57"/>
      <c r="BF3407" s="6" t="e">
        <f t="shared" si="159"/>
        <v>#NUM!</v>
      </c>
      <c r="BG3407" t="e">
        <f t="shared" si="160"/>
        <v>#NUM!</v>
      </c>
      <c r="BH3407" t="e">
        <f t="shared" si="161"/>
        <v>#NUM!</v>
      </c>
      <c r="BI3407" t="e">
        <f>VLOOKUP(H3407,Sheet2!$A$1:$B$270,2,FALSE)</f>
        <v>#N/A</v>
      </c>
    </row>
    <row r="3408" spans="15:61">
      <c r="O3408" s="57"/>
      <c r="P3408" s="57"/>
      <c r="BA3408" s="57"/>
      <c r="BF3408" s="6" t="e">
        <f t="shared" si="159"/>
        <v>#NUM!</v>
      </c>
      <c r="BG3408" t="e">
        <f t="shared" si="160"/>
        <v>#NUM!</v>
      </c>
      <c r="BH3408" t="e">
        <f t="shared" si="161"/>
        <v>#NUM!</v>
      </c>
      <c r="BI3408" t="e">
        <f>VLOOKUP(H3408,Sheet2!$A$1:$B$270,2,FALSE)</f>
        <v>#N/A</v>
      </c>
    </row>
    <row r="3409" spans="15:61">
      <c r="O3409" s="57"/>
      <c r="P3409" s="57"/>
      <c r="AP3409" s="57"/>
      <c r="BA3409" s="57"/>
      <c r="BF3409" s="6" t="e">
        <f t="shared" si="159"/>
        <v>#NUM!</v>
      </c>
      <c r="BG3409" t="e">
        <f t="shared" si="160"/>
        <v>#NUM!</v>
      </c>
      <c r="BH3409" t="e">
        <f t="shared" si="161"/>
        <v>#NUM!</v>
      </c>
      <c r="BI3409" t="e">
        <f>VLOOKUP(H3409,Sheet2!$A$1:$B$270,2,FALSE)</f>
        <v>#N/A</v>
      </c>
    </row>
    <row r="3410" spans="15:61">
      <c r="O3410" s="57"/>
      <c r="P3410" s="57"/>
      <c r="AO3410" s="57"/>
      <c r="AP3410" s="57"/>
      <c r="BA3410" s="57"/>
      <c r="BF3410" s="6" t="e">
        <f t="shared" si="159"/>
        <v>#NUM!</v>
      </c>
      <c r="BG3410" t="e">
        <f t="shared" si="160"/>
        <v>#NUM!</v>
      </c>
      <c r="BH3410" t="e">
        <f t="shared" si="161"/>
        <v>#NUM!</v>
      </c>
      <c r="BI3410" t="e">
        <f>VLOOKUP(H3410,Sheet2!$A$1:$B$270,2,FALSE)</f>
        <v>#N/A</v>
      </c>
    </row>
    <row r="3411" spans="15:61">
      <c r="O3411" s="57"/>
      <c r="P3411" s="57"/>
      <c r="AP3411" s="57"/>
      <c r="BA3411" s="57"/>
      <c r="BF3411" s="6" t="e">
        <f t="shared" si="159"/>
        <v>#NUM!</v>
      </c>
      <c r="BG3411" t="e">
        <f t="shared" si="160"/>
        <v>#NUM!</v>
      </c>
      <c r="BH3411" t="e">
        <f t="shared" si="161"/>
        <v>#NUM!</v>
      </c>
      <c r="BI3411" t="e">
        <f>VLOOKUP(H3411,Sheet2!$A$1:$B$270,2,FALSE)</f>
        <v>#N/A</v>
      </c>
    </row>
    <row r="3412" spans="15:61">
      <c r="O3412" s="57"/>
      <c r="P3412" s="57"/>
      <c r="AP3412" s="57"/>
      <c r="BA3412" s="57"/>
      <c r="BF3412" s="6" t="e">
        <f t="shared" si="159"/>
        <v>#NUM!</v>
      </c>
      <c r="BG3412" t="e">
        <f t="shared" si="160"/>
        <v>#NUM!</v>
      </c>
      <c r="BH3412" t="e">
        <f t="shared" si="161"/>
        <v>#NUM!</v>
      </c>
      <c r="BI3412" t="e">
        <f>VLOOKUP(H3412,Sheet2!$A$1:$B$270,2,FALSE)</f>
        <v>#N/A</v>
      </c>
    </row>
    <row r="3413" spans="15:61">
      <c r="O3413" s="57"/>
      <c r="P3413" s="57"/>
      <c r="AP3413" s="57"/>
      <c r="BA3413" s="57"/>
      <c r="BF3413" s="6" t="e">
        <f t="shared" si="159"/>
        <v>#NUM!</v>
      </c>
      <c r="BG3413" t="e">
        <f t="shared" si="160"/>
        <v>#NUM!</v>
      </c>
      <c r="BH3413" t="e">
        <f t="shared" si="161"/>
        <v>#NUM!</v>
      </c>
      <c r="BI3413" t="e">
        <f>VLOOKUP(H3413,Sheet2!$A$1:$B$270,2,FALSE)</f>
        <v>#N/A</v>
      </c>
    </row>
    <row r="3414" spans="15:61">
      <c r="O3414" s="57"/>
      <c r="P3414" s="57"/>
      <c r="BF3414" s="6" t="e">
        <f t="shared" si="159"/>
        <v>#NUM!</v>
      </c>
      <c r="BG3414" t="e">
        <f t="shared" si="160"/>
        <v>#NUM!</v>
      </c>
      <c r="BH3414" t="e">
        <f t="shared" si="161"/>
        <v>#NUM!</v>
      </c>
      <c r="BI3414" t="e">
        <f>VLOOKUP(H3414,Sheet2!$A$1:$B$270,2,FALSE)</f>
        <v>#N/A</v>
      </c>
    </row>
    <row r="3415" spans="15:61">
      <c r="O3415" s="57"/>
      <c r="P3415" s="57"/>
      <c r="BA3415" s="57"/>
      <c r="BF3415" s="6" t="e">
        <f t="shared" si="159"/>
        <v>#NUM!</v>
      </c>
      <c r="BG3415" t="e">
        <f t="shared" si="160"/>
        <v>#NUM!</v>
      </c>
      <c r="BH3415" t="e">
        <f t="shared" si="161"/>
        <v>#NUM!</v>
      </c>
      <c r="BI3415" t="e">
        <f>VLOOKUP(H3415,Sheet2!$A$1:$B$270,2,FALSE)</f>
        <v>#N/A</v>
      </c>
    </row>
    <row r="3416" spans="15:61">
      <c r="O3416" s="57"/>
      <c r="P3416" s="57"/>
      <c r="AP3416" s="57"/>
      <c r="BA3416" s="57"/>
      <c r="BF3416" s="6" t="e">
        <f t="shared" si="159"/>
        <v>#NUM!</v>
      </c>
      <c r="BG3416" t="e">
        <f t="shared" si="160"/>
        <v>#NUM!</v>
      </c>
      <c r="BH3416" t="e">
        <f t="shared" si="161"/>
        <v>#NUM!</v>
      </c>
      <c r="BI3416" t="e">
        <f>VLOOKUP(H3416,Sheet2!$A$1:$B$270,2,FALSE)</f>
        <v>#N/A</v>
      </c>
    </row>
    <row r="3417" spans="15:61">
      <c r="O3417" s="57"/>
      <c r="P3417" s="57"/>
      <c r="AP3417" s="57"/>
      <c r="BA3417" s="57"/>
      <c r="BF3417" s="6" t="e">
        <f t="shared" si="159"/>
        <v>#NUM!</v>
      </c>
      <c r="BG3417" t="e">
        <f t="shared" si="160"/>
        <v>#NUM!</v>
      </c>
      <c r="BH3417" t="e">
        <f t="shared" si="161"/>
        <v>#NUM!</v>
      </c>
      <c r="BI3417" t="e">
        <f>VLOOKUP(H3417,Sheet2!$A$1:$B$270,2,FALSE)</f>
        <v>#N/A</v>
      </c>
    </row>
    <row r="3418" spans="15:61">
      <c r="O3418" s="57"/>
      <c r="P3418" s="57"/>
      <c r="AO3418" s="57"/>
      <c r="AP3418" s="57"/>
      <c r="BA3418" s="57"/>
      <c r="BF3418" s="6" t="e">
        <f t="shared" si="159"/>
        <v>#NUM!</v>
      </c>
      <c r="BG3418" t="e">
        <f t="shared" si="160"/>
        <v>#NUM!</v>
      </c>
      <c r="BH3418" t="e">
        <f t="shared" si="161"/>
        <v>#NUM!</v>
      </c>
      <c r="BI3418" t="e">
        <f>VLOOKUP(H3418,Sheet2!$A$1:$B$270,2,FALSE)</f>
        <v>#N/A</v>
      </c>
    </row>
    <row r="3419" spans="15:61">
      <c r="O3419" s="57"/>
      <c r="P3419" s="57"/>
      <c r="AO3419" s="57"/>
      <c r="AP3419" s="57"/>
      <c r="BA3419" s="57"/>
      <c r="BF3419" s="6" t="e">
        <f t="shared" si="159"/>
        <v>#NUM!</v>
      </c>
      <c r="BG3419" t="e">
        <f t="shared" si="160"/>
        <v>#NUM!</v>
      </c>
      <c r="BH3419" t="e">
        <f t="shared" si="161"/>
        <v>#NUM!</v>
      </c>
      <c r="BI3419" t="e">
        <f>VLOOKUP(H3419,Sheet2!$A$1:$B$270,2,FALSE)</f>
        <v>#N/A</v>
      </c>
    </row>
    <row r="3420" spans="15:61">
      <c r="O3420" s="57"/>
      <c r="P3420" s="57"/>
      <c r="BA3420" s="57"/>
      <c r="BF3420" s="6" t="e">
        <f t="shared" si="159"/>
        <v>#NUM!</v>
      </c>
      <c r="BG3420" t="e">
        <f t="shared" si="160"/>
        <v>#NUM!</v>
      </c>
      <c r="BH3420" t="e">
        <f t="shared" si="161"/>
        <v>#NUM!</v>
      </c>
      <c r="BI3420" t="e">
        <f>VLOOKUP(H3420,Sheet2!$A$1:$B$270,2,FALSE)</f>
        <v>#N/A</v>
      </c>
    </row>
    <row r="3421" spans="15:61">
      <c r="O3421" s="57"/>
      <c r="P3421" s="57"/>
      <c r="AO3421" s="57"/>
      <c r="BA3421" s="57"/>
      <c r="BF3421" s="6" t="e">
        <f t="shared" si="159"/>
        <v>#NUM!</v>
      </c>
      <c r="BG3421" t="e">
        <f t="shared" si="160"/>
        <v>#NUM!</v>
      </c>
      <c r="BH3421" t="e">
        <f t="shared" si="161"/>
        <v>#NUM!</v>
      </c>
      <c r="BI3421" t="e">
        <f>VLOOKUP(H3421,Sheet2!$A$1:$B$270,2,FALSE)</f>
        <v>#N/A</v>
      </c>
    </row>
    <row r="3422" spans="15:61">
      <c r="O3422" s="57"/>
      <c r="P3422" s="57"/>
      <c r="AP3422" s="57"/>
      <c r="BA3422" s="57"/>
      <c r="BF3422" s="6" t="e">
        <f t="shared" si="159"/>
        <v>#NUM!</v>
      </c>
      <c r="BG3422" t="e">
        <f t="shared" si="160"/>
        <v>#NUM!</v>
      </c>
      <c r="BH3422" t="e">
        <f t="shared" si="161"/>
        <v>#NUM!</v>
      </c>
      <c r="BI3422" t="e">
        <f>VLOOKUP(H3422,Sheet2!$A$1:$B$270,2,FALSE)</f>
        <v>#N/A</v>
      </c>
    </row>
    <row r="3423" spans="15:61">
      <c r="O3423" s="57"/>
      <c r="P3423" s="57"/>
      <c r="AO3423" s="57"/>
      <c r="AP3423" s="57"/>
      <c r="BA3423" s="57"/>
      <c r="BF3423" s="6" t="e">
        <f t="shared" si="159"/>
        <v>#NUM!</v>
      </c>
      <c r="BG3423" t="e">
        <f t="shared" si="160"/>
        <v>#NUM!</v>
      </c>
      <c r="BH3423" t="e">
        <f t="shared" si="161"/>
        <v>#NUM!</v>
      </c>
      <c r="BI3423" t="e">
        <f>VLOOKUP(H3423,Sheet2!$A$1:$B$270,2,FALSE)</f>
        <v>#N/A</v>
      </c>
    </row>
    <row r="3424" spans="15:61">
      <c r="O3424" s="57"/>
      <c r="P3424" s="57"/>
      <c r="BA3424" s="57"/>
      <c r="BF3424" s="6" t="e">
        <f t="shared" si="159"/>
        <v>#NUM!</v>
      </c>
      <c r="BG3424" t="e">
        <f t="shared" si="160"/>
        <v>#NUM!</v>
      </c>
      <c r="BH3424" t="e">
        <f t="shared" si="161"/>
        <v>#NUM!</v>
      </c>
      <c r="BI3424" t="e">
        <f>VLOOKUP(H3424,Sheet2!$A$1:$B$270,2,FALSE)</f>
        <v>#N/A</v>
      </c>
    </row>
    <row r="3425" spans="15:61">
      <c r="O3425" s="57"/>
      <c r="P3425" s="57"/>
      <c r="AP3425" s="57"/>
      <c r="BA3425" s="57"/>
      <c r="BF3425" s="6" t="e">
        <f t="shared" si="159"/>
        <v>#NUM!</v>
      </c>
      <c r="BG3425" t="e">
        <f t="shared" si="160"/>
        <v>#NUM!</v>
      </c>
      <c r="BH3425" t="e">
        <f t="shared" si="161"/>
        <v>#NUM!</v>
      </c>
      <c r="BI3425" t="e">
        <f>VLOOKUP(H3425,Sheet2!$A$1:$B$270,2,FALSE)</f>
        <v>#N/A</v>
      </c>
    </row>
    <row r="3426" spans="15:61">
      <c r="O3426" s="57"/>
      <c r="P3426" s="57"/>
      <c r="AP3426" s="57"/>
      <c r="BA3426" s="57"/>
      <c r="BF3426" s="6" t="e">
        <f t="shared" si="159"/>
        <v>#NUM!</v>
      </c>
      <c r="BG3426" t="e">
        <f t="shared" si="160"/>
        <v>#NUM!</v>
      </c>
      <c r="BH3426" t="e">
        <f t="shared" si="161"/>
        <v>#NUM!</v>
      </c>
      <c r="BI3426" t="e">
        <f>VLOOKUP(H3426,Sheet2!$A$1:$B$270,2,FALSE)</f>
        <v>#N/A</v>
      </c>
    </row>
    <row r="3427" spans="15:61">
      <c r="O3427" s="57"/>
      <c r="P3427" s="57"/>
      <c r="BA3427" s="57"/>
      <c r="BF3427" s="6" t="e">
        <f t="shared" si="159"/>
        <v>#NUM!</v>
      </c>
      <c r="BG3427" t="e">
        <f t="shared" si="160"/>
        <v>#NUM!</v>
      </c>
      <c r="BH3427" t="e">
        <f t="shared" si="161"/>
        <v>#NUM!</v>
      </c>
      <c r="BI3427" t="e">
        <f>VLOOKUP(H3427,Sheet2!$A$1:$B$270,2,FALSE)</f>
        <v>#N/A</v>
      </c>
    </row>
    <row r="3428" spans="15:61">
      <c r="O3428" s="57"/>
      <c r="P3428" s="57"/>
      <c r="AO3428" s="57"/>
      <c r="BA3428" s="57"/>
      <c r="BF3428" s="6" t="e">
        <f t="shared" si="159"/>
        <v>#NUM!</v>
      </c>
      <c r="BG3428" t="e">
        <f t="shared" si="160"/>
        <v>#NUM!</v>
      </c>
      <c r="BH3428" t="e">
        <f t="shared" si="161"/>
        <v>#NUM!</v>
      </c>
      <c r="BI3428" t="e">
        <f>VLOOKUP(H3428,Sheet2!$A$1:$B$270,2,FALSE)</f>
        <v>#N/A</v>
      </c>
    </row>
    <row r="3429" spans="15:61">
      <c r="O3429" s="57"/>
      <c r="P3429" s="57"/>
      <c r="AO3429" s="57"/>
      <c r="AP3429" s="57"/>
      <c r="BA3429" s="57"/>
      <c r="BF3429" s="6" t="e">
        <f t="shared" si="159"/>
        <v>#NUM!</v>
      </c>
      <c r="BG3429" t="e">
        <f t="shared" si="160"/>
        <v>#NUM!</v>
      </c>
      <c r="BH3429" t="e">
        <f t="shared" si="161"/>
        <v>#NUM!</v>
      </c>
      <c r="BI3429" t="e">
        <f>VLOOKUP(H3429,Sheet2!$A$1:$B$270,2,FALSE)</f>
        <v>#N/A</v>
      </c>
    </row>
    <row r="3430" spans="15:61">
      <c r="O3430" s="57"/>
      <c r="P3430" s="57"/>
      <c r="AO3430" s="57"/>
      <c r="AP3430" s="57"/>
      <c r="BA3430" s="57"/>
      <c r="BF3430" s="6" t="e">
        <f t="shared" si="159"/>
        <v>#NUM!</v>
      </c>
      <c r="BG3430" t="e">
        <f t="shared" si="160"/>
        <v>#NUM!</v>
      </c>
      <c r="BH3430" t="e">
        <f t="shared" si="161"/>
        <v>#NUM!</v>
      </c>
      <c r="BI3430" t="e">
        <f>VLOOKUP(H3430,Sheet2!$A$1:$B$270,2,FALSE)</f>
        <v>#N/A</v>
      </c>
    </row>
    <row r="3431" spans="15:61">
      <c r="O3431" s="57"/>
      <c r="P3431" s="57"/>
      <c r="BA3431" s="57"/>
      <c r="BF3431" s="6" t="e">
        <f t="shared" si="159"/>
        <v>#NUM!</v>
      </c>
      <c r="BG3431" t="e">
        <f t="shared" si="160"/>
        <v>#NUM!</v>
      </c>
      <c r="BH3431" t="e">
        <f t="shared" si="161"/>
        <v>#NUM!</v>
      </c>
      <c r="BI3431" t="e">
        <f>VLOOKUP(H3431,Sheet2!$A$1:$B$270,2,FALSE)</f>
        <v>#N/A</v>
      </c>
    </row>
    <row r="3432" spans="15:61">
      <c r="O3432" s="57"/>
      <c r="P3432" s="57"/>
      <c r="AO3432" s="57"/>
      <c r="AP3432" s="57"/>
      <c r="BA3432" s="57"/>
      <c r="BF3432" s="6" t="e">
        <f t="shared" si="159"/>
        <v>#NUM!</v>
      </c>
      <c r="BG3432" t="e">
        <f t="shared" si="160"/>
        <v>#NUM!</v>
      </c>
      <c r="BH3432" t="e">
        <f t="shared" si="161"/>
        <v>#NUM!</v>
      </c>
      <c r="BI3432" t="e">
        <f>VLOOKUP(H3432,Sheet2!$A$1:$B$270,2,FALSE)</f>
        <v>#N/A</v>
      </c>
    </row>
    <row r="3433" spans="15:61">
      <c r="O3433" s="57"/>
      <c r="P3433" s="57"/>
      <c r="BA3433" s="57"/>
      <c r="BF3433" s="6" t="e">
        <f t="shared" si="159"/>
        <v>#NUM!</v>
      </c>
      <c r="BG3433" t="e">
        <f t="shared" si="160"/>
        <v>#NUM!</v>
      </c>
      <c r="BH3433" t="e">
        <f t="shared" si="161"/>
        <v>#NUM!</v>
      </c>
      <c r="BI3433" t="e">
        <f>VLOOKUP(H3433,Sheet2!$A$1:$B$270,2,FALSE)</f>
        <v>#N/A</v>
      </c>
    </row>
    <row r="3434" spans="15:61">
      <c r="O3434" s="57"/>
      <c r="P3434" s="57"/>
      <c r="AO3434" s="57"/>
      <c r="AP3434" s="57"/>
      <c r="BA3434" s="57"/>
      <c r="BF3434" s="6" t="e">
        <f t="shared" si="159"/>
        <v>#NUM!</v>
      </c>
      <c r="BG3434" t="e">
        <f t="shared" si="160"/>
        <v>#NUM!</v>
      </c>
      <c r="BH3434" t="e">
        <f t="shared" si="161"/>
        <v>#NUM!</v>
      </c>
      <c r="BI3434" t="e">
        <f>VLOOKUP(H3434,Sheet2!$A$1:$B$270,2,FALSE)</f>
        <v>#N/A</v>
      </c>
    </row>
    <row r="3435" spans="15:61">
      <c r="O3435" s="57"/>
      <c r="P3435" s="57"/>
      <c r="AP3435" s="57"/>
      <c r="BA3435" s="57"/>
      <c r="BF3435" s="6" t="e">
        <f t="shared" si="159"/>
        <v>#NUM!</v>
      </c>
      <c r="BG3435" t="e">
        <f t="shared" si="160"/>
        <v>#NUM!</v>
      </c>
      <c r="BH3435" t="e">
        <f t="shared" si="161"/>
        <v>#NUM!</v>
      </c>
      <c r="BI3435" t="e">
        <f>VLOOKUP(H3435,Sheet2!$A$1:$B$270,2,FALSE)</f>
        <v>#N/A</v>
      </c>
    </row>
    <row r="3436" spans="15:61">
      <c r="O3436" s="57"/>
      <c r="P3436" s="57"/>
      <c r="AO3436" s="57"/>
      <c r="BA3436" s="57"/>
      <c r="BF3436" s="6" t="e">
        <f t="shared" si="159"/>
        <v>#NUM!</v>
      </c>
      <c r="BG3436" t="e">
        <f t="shared" si="160"/>
        <v>#NUM!</v>
      </c>
      <c r="BH3436" t="e">
        <f t="shared" si="161"/>
        <v>#NUM!</v>
      </c>
      <c r="BI3436" t="e">
        <f>VLOOKUP(H3436,Sheet2!$A$1:$B$270,2,FALSE)</f>
        <v>#N/A</v>
      </c>
    </row>
    <row r="3437" spans="15:61">
      <c r="O3437" s="57"/>
      <c r="P3437" s="57"/>
      <c r="AO3437" s="57"/>
      <c r="AP3437" s="57"/>
      <c r="BA3437" s="57"/>
      <c r="BF3437" s="6" t="e">
        <f t="shared" si="159"/>
        <v>#NUM!</v>
      </c>
      <c r="BG3437" t="e">
        <f t="shared" si="160"/>
        <v>#NUM!</v>
      </c>
      <c r="BH3437" t="e">
        <f t="shared" si="161"/>
        <v>#NUM!</v>
      </c>
      <c r="BI3437" t="e">
        <f>VLOOKUP(H3437,Sheet2!$A$1:$B$270,2,FALSE)</f>
        <v>#N/A</v>
      </c>
    </row>
    <row r="3438" spans="15:61">
      <c r="O3438" s="57"/>
      <c r="P3438" s="57"/>
      <c r="AO3438" s="57"/>
      <c r="AP3438" s="57"/>
      <c r="BA3438" s="57"/>
      <c r="BF3438" s="6" t="e">
        <f t="shared" si="159"/>
        <v>#NUM!</v>
      </c>
      <c r="BG3438" t="e">
        <f t="shared" si="160"/>
        <v>#NUM!</v>
      </c>
      <c r="BH3438" t="e">
        <f t="shared" si="161"/>
        <v>#NUM!</v>
      </c>
      <c r="BI3438" t="e">
        <f>VLOOKUP(H3438,Sheet2!$A$1:$B$270,2,FALSE)</f>
        <v>#N/A</v>
      </c>
    </row>
    <row r="3439" spans="15:61">
      <c r="O3439" s="57"/>
      <c r="P3439" s="57"/>
      <c r="AP3439" s="57"/>
      <c r="BA3439" s="57"/>
      <c r="BF3439" s="6" t="e">
        <f t="shared" si="159"/>
        <v>#NUM!</v>
      </c>
      <c r="BG3439" t="e">
        <f t="shared" si="160"/>
        <v>#NUM!</v>
      </c>
      <c r="BH3439" t="e">
        <f t="shared" si="161"/>
        <v>#NUM!</v>
      </c>
      <c r="BI3439" t="e">
        <f>VLOOKUP(H3439,Sheet2!$A$1:$B$270,2,FALSE)</f>
        <v>#N/A</v>
      </c>
    </row>
    <row r="3440" spans="15:61">
      <c r="O3440" s="57"/>
      <c r="P3440" s="57"/>
      <c r="AP3440" s="57"/>
      <c r="BA3440" s="57"/>
      <c r="BF3440" s="6" t="e">
        <f t="shared" si="159"/>
        <v>#NUM!</v>
      </c>
      <c r="BG3440" t="e">
        <f t="shared" si="160"/>
        <v>#NUM!</v>
      </c>
      <c r="BH3440" t="e">
        <f t="shared" si="161"/>
        <v>#NUM!</v>
      </c>
      <c r="BI3440" t="e">
        <f>VLOOKUP(H3440,Sheet2!$A$1:$B$270,2,FALSE)</f>
        <v>#N/A</v>
      </c>
    </row>
    <row r="3441" spans="15:61">
      <c r="O3441" s="57"/>
      <c r="P3441" s="57"/>
      <c r="AP3441" s="57"/>
      <c r="BA3441" s="57"/>
      <c r="BF3441" s="6" t="e">
        <f t="shared" si="159"/>
        <v>#NUM!</v>
      </c>
      <c r="BG3441" t="e">
        <f t="shared" si="160"/>
        <v>#NUM!</v>
      </c>
      <c r="BH3441" t="e">
        <f t="shared" si="161"/>
        <v>#NUM!</v>
      </c>
      <c r="BI3441" t="e">
        <f>VLOOKUP(H3441,Sheet2!$A$1:$B$270,2,FALSE)</f>
        <v>#N/A</v>
      </c>
    </row>
    <row r="3442" spans="15:61">
      <c r="O3442" s="57"/>
      <c r="P3442" s="57"/>
      <c r="AP3442" s="57"/>
      <c r="BA3442" s="57"/>
      <c r="BF3442" s="6" t="e">
        <f t="shared" si="159"/>
        <v>#NUM!</v>
      </c>
      <c r="BG3442" t="e">
        <f t="shared" si="160"/>
        <v>#NUM!</v>
      </c>
      <c r="BH3442" t="e">
        <f t="shared" si="161"/>
        <v>#NUM!</v>
      </c>
      <c r="BI3442" t="e">
        <f>VLOOKUP(H3442,Sheet2!$A$1:$B$270,2,FALSE)</f>
        <v>#N/A</v>
      </c>
    </row>
    <row r="3443" spans="15:61">
      <c r="O3443" s="57"/>
      <c r="P3443" s="57"/>
      <c r="AP3443" s="57"/>
      <c r="BA3443" s="57"/>
      <c r="BF3443" s="6" t="e">
        <f t="shared" si="159"/>
        <v>#NUM!</v>
      </c>
      <c r="BG3443" t="e">
        <f t="shared" si="160"/>
        <v>#NUM!</v>
      </c>
      <c r="BH3443" t="e">
        <f t="shared" si="161"/>
        <v>#NUM!</v>
      </c>
      <c r="BI3443" t="e">
        <f>VLOOKUP(H3443,Sheet2!$A$1:$B$270,2,FALSE)</f>
        <v>#N/A</v>
      </c>
    </row>
    <row r="3444" spans="15:61">
      <c r="O3444" s="57"/>
      <c r="P3444" s="57"/>
      <c r="AO3444" s="57"/>
      <c r="AP3444" s="57"/>
      <c r="BA3444" s="57"/>
      <c r="BF3444" s="6" t="e">
        <f t="shared" si="159"/>
        <v>#NUM!</v>
      </c>
      <c r="BG3444" t="e">
        <f t="shared" si="160"/>
        <v>#NUM!</v>
      </c>
      <c r="BH3444" t="e">
        <f t="shared" si="161"/>
        <v>#NUM!</v>
      </c>
      <c r="BI3444" t="e">
        <f>VLOOKUP(H3444,Sheet2!$A$1:$B$270,2,FALSE)</f>
        <v>#N/A</v>
      </c>
    </row>
    <row r="3445" spans="15:61">
      <c r="O3445" s="57"/>
      <c r="P3445" s="57"/>
      <c r="AP3445" s="57"/>
      <c r="BA3445" s="57"/>
      <c r="BF3445" s="6" t="e">
        <f t="shared" si="159"/>
        <v>#NUM!</v>
      </c>
      <c r="BG3445" t="e">
        <f t="shared" si="160"/>
        <v>#NUM!</v>
      </c>
      <c r="BH3445" t="e">
        <f t="shared" si="161"/>
        <v>#NUM!</v>
      </c>
      <c r="BI3445" t="e">
        <f>VLOOKUP(H3445,Sheet2!$A$1:$B$270,2,FALSE)</f>
        <v>#N/A</v>
      </c>
    </row>
    <row r="3446" spans="15:61">
      <c r="O3446" s="57"/>
      <c r="P3446" s="57"/>
      <c r="AP3446" s="57"/>
      <c r="BA3446" s="57"/>
      <c r="BF3446" s="6" t="e">
        <f t="shared" si="159"/>
        <v>#NUM!</v>
      </c>
      <c r="BG3446" t="e">
        <f t="shared" si="160"/>
        <v>#NUM!</v>
      </c>
      <c r="BH3446" t="e">
        <f t="shared" si="161"/>
        <v>#NUM!</v>
      </c>
      <c r="BI3446" t="e">
        <f>VLOOKUP(H3446,Sheet2!$A$1:$B$270,2,FALSE)</f>
        <v>#N/A</v>
      </c>
    </row>
    <row r="3447" spans="15:61">
      <c r="O3447" s="57"/>
      <c r="P3447" s="57"/>
      <c r="AO3447" s="57"/>
      <c r="AP3447" s="57"/>
      <c r="BA3447" s="57"/>
      <c r="BF3447" s="6" t="e">
        <f t="shared" si="159"/>
        <v>#NUM!</v>
      </c>
      <c r="BG3447" t="e">
        <f t="shared" si="160"/>
        <v>#NUM!</v>
      </c>
      <c r="BH3447" t="e">
        <f t="shared" si="161"/>
        <v>#NUM!</v>
      </c>
      <c r="BI3447" t="e">
        <f>VLOOKUP(H3447,Sheet2!$A$1:$B$270,2,FALSE)</f>
        <v>#N/A</v>
      </c>
    </row>
    <row r="3448" spans="15:61">
      <c r="O3448" s="57"/>
      <c r="P3448" s="57"/>
      <c r="AP3448" s="57"/>
      <c r="BA3448" s="57"/>
      <c r="BF3448" s="6" t="e">
        <f t="shared" si="159"/>
        <v>#NUM!</v>
      </c>
      <c r="BG3448" t="e">
        <f t="shared" si="160"/>
        <v>#NUM!</v>
      </c>
      <c r="BH3448" t="e">
        <f t="shared" si="161"/>
        <v>#NUM!</v>
      </c>
      <c r="BI3448" t="e">
        <f>VLOOKUP(H3448,Sheet2!$A$1:$B$270,2,FALSE)</f>
        <v>#N/A</v>
      </c>
    </row>
    <row r="3449" spans="15:61">
      <c r="O3449" s="57"/>
      <c r="P3449" s="57"/>
      <c r="AP3449" s="57"/>
      <c r="BA3449" s="57"/>
      <c r="BF3449" s="6" t="e">
        <f t="shared" si="159"/>
        <v>#NUM!</v>
      </c>
      <c r="BG3449" t="e">
        <f t="shared" si="160"/>
        <v>#NUM!</v>
      </c>
      <c r="BH3449" t="e">
        <f t="shared" si="161"/>
        <v>#NUM!</v>
      </c>
      <c r="BI3449" t="e">
        <f>VLOOKUP(H3449,Sheet2!$A$1:$B$270,2,FALSE)</f>
        <v>#N/A</v>
      </c>
    </row>
    <row r="3450" spans="15:61">
      <c r="O3450" s="57"/>
      <c r="P3450" s="57"/>
      <c r="AP3450" s="57"/>
      <c r="BA3450" s="57"/>
      <c r="BF3450" s="6" t="e">
        <f t="shared" si="159"/>
        <v>#NUM!</v>
      </c>
      <c r="BG3450" t="e">
        <f t="shared" si="160"/>
        <v>#NUM!</v>
      </c>
      <c r="BH3450" t="e">
        <f t="shared" si="161"/>
        <v>#NUM!</v>
      </c>
      <c r="BI3450" t="e">
        <f>VLOOKUP(H3450,Sheet2!$A$1:$B$270,2,FALSE)</f>
        <v>#N/A</v>
      </c>
    </row>
    <row r="3451" spans="15:61">
      <c r="O3451" s="57"/>
      <c r="P3451" s="57"/>
      <c r="AO3451" s="57"/>
      <c r="AP3451" s="57"/>
      <c r="BA3451" s="57"/>
      <c r="BF3451" s="6" t="e">
        <f t="shared" si="159"/>
        <v>#NUM!</v>
      </c>
      <c r="BG3451" t="e">
        <f t="shared" si="160"/>
        <v>#NUM!</v>
      </c>
      <c r="BH3451" t="e">
        <f t="shared" si="161"/>
        <v>#NUM!</v>
      </c>
      <c r="BI3451" t="e">
        <f>VLOOKUP(H3451,Sheet2!$A$1:$B$270,2,FALSE)</f>
        <v>#N/A</v>
      </c>
    </row>
    <row r="3452" spans="15:61">
      <c r="O3452" s="57"/>
      <c r="P3452" s="57"/>
      <c r="AO3452" s="57"/>
      <c r="BA3452" s="57"/>
      <c r="BF3452" s="6" t="e">
        <f t="shared" si="159"/>
        <v>#NUM!</v>
      </c>
      <c r="BG3452" t="e">
        <f t="shared" si="160"/>
        <v>#NUM!</v>
      </c>
      <c r="BH3452" t="e">
        <f t="shared" si="161"/>
        <v>#NUM!</v>
      </c>
      <c r="BI3452" t="e">
        <f>VLOOKUP(H3452,Sheet2!$A$1:$B$270,2,FALSE)</f>
        <v>#N/A</v>
      </c>
    </row>
    <row r="3453" spans="15:61">
      <c r="O3453" s="57"/>
      <c r="P3453" s="57"/>
      <c r="AP3453" s="57"/>
      <c r="BA3453" s="57"/>
      <c r="BF3453" s="6" t="e">
        <f t="shared" si="159"/>
        <v>#NUM!</v>
      </c>
      <c r="BG3453" t="e">
        <f t="shared" si="160"/>
        <v>#NUM!</v>
      </c>
      <c r="BH3453" t="e">
        <f t="shared" si="161"/>
        <v>#NUM!</v>
      </c>
      <c r="BI3453" t="e">
        <f>VLOOKUP(H3453,Sheet2!$A$1:$B$270,2,FALSE)</f>
        <v>#N/A</v>
      </c>
    </row>
    <row r="3454" spans="15:61">
      <c r="O3454" s="57"/>
      <c r="P3454" s="57"/>
      <c r="AP3454" s="57"/>
      <c r="BA3454" s="57"/>
      <c r="BF3454" s="6" t="e">
        <f t="shared" si="159"/>
        <v>#NUM!</v>
      </c>
      <c r="BG3454" t="e">
        <f t="shared" si="160"/>
        <v>#NUM!</v>
      </c>
      <c r="BH3454" t="e">
        <f t="shared" si="161"/>
        <v>#NUM!</v>
      </c>
      <c r="BI3454" t="e">
        <f>VLOOKUP(H3454,Sheet2!$A$1:$B$270,2,FALSE)</f>
        <v>#N/A</v>
      </c>
    </row>
    <row r="3455" spans="15:61">
      <c r="O3455" s="57"/>
      <c r="P3455" s="57"/>
      <c r="AP3455" s="57"/>
      <c r="BA3455" s="57"/>
      <c r="BF3455" s="6" t="e">
        <f t="shared" si="159"/>
        <v>#NUM!</v>
      </c>
      <c r="BG3455" t="e">
        <f t="shared" si="160"/>
        <v>#NUM!</v>
      </c>
      <c r="BH3455" t="e">
        <f t="shared" si="161"/>
        <v>#NUM!</v>
      </c>
      <c r="BI3455" t="e">
        <f>VLOOKUP(H3455,Sheet2!$A$1:$B$270,2,FALSE)</f>
        <v>#N/A</v>
      </c>
    </row>
    <row r="3456" spans="15:61">
      <c r="O3456" s="57"/>
      <c r="P3456" s="57"/>
      <c r="AO3456" s="57"/>
      <c r="AP3456" s="57"/>
      <c r="BA3456" s="57"/>
      <c r="BF3456" s="6" t="e">
        <f t="shared" si="159"/>
        <v>#NUM!</v>
      </c>
      <c r="BG3456" t="e">
        <f t="shared" si="160"/>
        <v>#NUM!</v>
      </c>
      <c r="BH3456" t="e">
        <f t="shared" si="161"/>
        <v>#NUM!</v>
      </c>
      <c r="BI3456" t="e">
        <f>VLOOKUP(H3456,Sheet2!$A$1:$B$270,2,FALSE)</f>
        <v>#N/A</v>
      </c>
    </row>
    <row r="3457" spans="15:61">
      <c r="O3457" s="57"/>
      <c r="P3457" s="57"/>
      <c r="AP3457" s="57"/>
      <c r="BA3457" s="57"/>
      <c r="BF3457" s="6" t="e">
        <f t="shared" si="159"/>
        <v>#NUM!</v>
      </c>
      <c r="BG3457" t="e">
        <f t="shared" si="160"/>
        <v>#NUM!</v>
      </c>
      <c r="BH3457" t="e">
        <f t="shared" si="161"/>
        <v>#NUM!</v>
      </c>
      <c r="BI3457" t="e">
        <f>VLOOKUP(H3457,Sheet2!$A$1:$B$270,2,FALSE)</f>
        <v>#N/A</v>
      </c>
    </row>
    <row r="3458" spans="15:61">
      <c r="O3458" s="57"/>
      <c r="P3458" s="57"/>
      <c r="AO3458" s="57"/>
      <c r="AP3458" s="57"/>
      <c r="BA3458" s="57"/>
      <c r="BF3458" s="6" t="e">
        <f t="shared" si="159"/>
        <v>#NUM!</v>
      </c>
      <c r="BG3458" t="e">
        <f t="shared" si="160"/>
        <v>#NUM!</v>
      </c>
      <c r="BH3458" t="e">
        <f t="shared" si="161"/>
        <v>#NUM!</v>
      </c>
      <c r="BI3458" t="e">
        <f>VLOOKUP(H3458,Sheet2!$A$1:$B$270,2,FALSE)</f>
        <v>#N/A</v>
      </c>
    </row>
    <row r="3459" spans="15:61">
      <c r="O3459" s="57"/>
      <c r="P3459" s="57"/>
      <c r="AP3459" s="57"/>
      <c r="BA3459" s="57"/>
      <c r="BF3459" s="6" t="e">
        <f t="shared" ref="BF3459:BF3522" si="162">DATE(BC3459,BD3459,BE3459)</f>
        <v>#NUM!</v>
      </c>
      <c r="BG3459" t="e">
        <f t="shared" ref="BG3459:BG3522" si="163">BF3459-BA3459</f>
        <v>#NUM!</v>
      </c>
      <c r="BH3459" t="e">
        <f t="shared" ref="BH3459:BH3522" si="164">IF(BG3459=1,"COMPLY",IF(BG3459&lt;1,"COMPLY","NOT COMPLY"))</f>
        <v>#NUM!</v>
      </c>
      <c r="BI3459" t="e">
        <f>VLOOKUP(H3459,Sheet2!$A$1:$B$270,2,FALSE)</f>
        <v>#N/A</v>
      </c>
    </row>
    <row r="3460" spans="15:61">
      <c r="O3460" s="57"/>
      <c r="P3460" s="57"/>
      <c r="AP3460" s="57"/>
      <c r="BA3460" s="57"/>
      <c r="BF3460" s="6" t="e">
        <f t="shared" si="162"/>
        <v>#NUM!</v>
      </c>
      <c r="BG3460" t="e">
        <f t="shared" si="163"/>
        <v>#NUM!</v>
      </c>
      <c r="BH3460" t="e">
        <f t="shared" si="164"/>
        <v>#NUM!</v>
      </c>
      <c r="BI3460" t="e">
        <f>VLOOKUP(H3460,Sheet2!$A$1:$B$270,2,FALSE)</f>
        <v>#N/A</v>
      </c>
    </row>
    <row r="3461" spans="15:61">
      <c r="O3461" s="57"/>
      <c r="P3461" s="57"/>
      <c r="AP3461" s="57"/>
      <c r="BA3461" s="57"/>
      <c r="BF3461" s="6" t="e">
        <f t="shared" si="162"/>
        <v>#NUM!</v>
      </c>
      <c r="BG3461" t="e">
        <f t="shared" si="163"/>
        <v>#NUM!</v>
      </c>
      <c r="BH3461" t="e">
        <f t="shared" si="164"/>
        <v>#NUM!</v>
      </c>
      <c r="BI3461" t="e">
        <f>VLOOKUP(H3461,Sheet2!$A$1:$B$270,2,FALSE)</f>
        <v>#N/A</v>
      </c>
    </row>
    <row r="3462" spans="15:61">
      <c r="O3462" s="57"/>
      <c r="P3462" s="57"/>
      <c r="BA3462" s="57"/>
      <c r="BF3462" s="6" t="e">
        <f t="shared" si="162"/>
        <v>#NUM!</v>
      </c>
      <c r="BG3462" t="e">
        <f t="shared" si="163"/>
        <v>#NUM!</v>
      </c>
      <c r="BH3462" t="e">
        <f t="shared" si="164"/>
        <v>#NUM!</v>
      </c>
      <c r="BI3462" t="e">
        <f>VLOOKUP(H3462,Sheet2!$A$1:$B$270,2,FALSE)</f>
        <v>#N/A</v>
      </c>
    </row>
    <row r="3463" spans="15:61">
      <c r="O3463" s="57"/>
      <c r="P3463" s="57"/>
      <c r="AO3463" s="57"/>
      <c r="AP3463" s="57"/>
      <c r="BA3463" s="57"/>
      <c r="BF3463" s="6" t="e">
        <f t="shared" si="162"/>
        <v>#NUM!</v>
      </c>
      <c r="BG3463" t="e">
        <f t="shared" si="163"/>
        <v>#NUM!</v>
      </c>
      <c r="BH3463" t="e">
        <f t="shared" si="164"/>
        <v>#NUM!</v>
      </c>
      <c r="BI3463" t="e">
        <f>VLOOKUP(H3463,Sheet2!$A$1:$B$270,2,FALSE)</f>
        <v>#N/A</v>
      </c>
    </row>
    <row r="3464" spans="15:61">
      <c r="O3464" s="57"/>
      <c r="P3464" s="57"/>
      <c r="AP3464" s="57"/>
      <c r="BA3464" s="57"/>
      <c r="BF3464" s="6" t="e">
        <f t="shared" si="162"/>
        <v>#NUM!</v>
      </c>
      <c r="BG3464" t="e">
        <f t="shared" si="163"/>
        <v>#NUM!</v>
      </c>
      <c r="BH3464" t="e">
        <f t="shared" si="164"/>
        <v>#NUM!</v>
      </c>
      <c r="BI3464" t="e">
        <f>VLOOKUP(H3464,Sheet2!$A$1:$B$270,2,FALSE)</f>
        <v>#N/A</v>
      </c>
    </row>
    <row r="3465" spans="15:61">
      <c r="O3465" s="57"/>
      <c r="P3465" s="57"/>
      <c r="AP3465" s="57"/>
      <c r="BA3465" s="57"/>
      <c r="BF3465" s="6" t="e">
        <f t="shared" si="162"/>
        <v>#NUM!</v>
      </c>
      <c r="BG3465" t="e">
        <f t="shared" si="163"/>
        <v>#NUM!</v>
      </c>
      <c r="BH3465" t="e">
        <f t="shared" si="164"/>
        <v>#NUM!</v>
      </c>
      <c r="BI3465" t="e">
        <f>VLOOKUP(H3465,Sheet2!$A$1:$B$270,2,FALSE)</f>
        <v>#N/A</v>
      </c>
    </row>
    <row r="3466" spans="15:61">
      <c r="O3466" s="57"/>
      <c r="P3466" s="57"/>
      <c r="AP3466" s="57"/>
      <c r="BA3466" s="57"/>
      <c r="BF3466" s="6" t="e">
        <f t="shared" si="162"/>
        <v>#NUM!</v>
      </c>
      <c r="BG3466" t="e">
        <f t="shared" si="163"/>
        <v>#NUM!</v>
      </c>
      <c r="BH3466" t="e">
        <f t="shared" si="164"/>
        <v>#NUM!</v>
      </c>
      <c r="BI3466" t="e">
        <f>VLOOKUP(H3466,Sheet2!$A$1:$B$270,2,FALSE)</f>
        <v>#N/A</v>
      </c>
    </row>
    <row r="3467" spans="15:61">
      <c r="O3467" s="57"/>
      <c r="P3467" s="57"/>
      <c r="AP3467" s="57"/>
      <c r="BA3467" s="57"/>
      <c r="BF3467" s="6" t="e">
        <f t="shared" si="162"/>
        <v>#NUM!</v>
      </c>
      <c r="BG3467" t="e">
        <f t="shared" si="163"/>
        <v>#NUM!</v>
      </c>
      <c r="BH3467" t="e">
        <f t="shared" si="164"/>
        <v>#NUM!</v>
      </c>
      <c r="BI3467" t="e">
        <f>VLOOKUP(H3467,Sheet2!$A$1:$B$270,2,FALSE)</f>
        <v>#N/A</v>
      </c>
    </row>
    <row r="3468" spans="15:61">
      <c r="O3468" s="57"/>
      <c r="P3468" s="57"/>
      <c r="AP3468" s="57"/>
      <c r="BA3468" s="57"/>
      <c r="BF3468" s="6" t="e">
        <f t="shared" si="162"/>
        <v>#NUM!</v>
      </c>
      <c r="BG3468" t="e">
        <f t="shared" si="163"/>
        <v>#NUM!</v>
      </c>
      <c r="BH3468" t="e">
        <f t="shared" si="164"/>
        <v>#NUM!</v>
      </c>
      <c r="BI3468" t="e">
        <f>VLOOKUP(H3468,Sheet2!$A$1:$B$270,2,FALSE)</f>
        <v>#N/A</v>
      </c>
    </row>
    <row r="3469" spans="15:61">
      <c r="O3469" s="57"/>
      <c r="P3469" s="57"/>
      <c r="AP3469" s="57"/>
      <c r="BA3469" s="57"/>
      <c r="BF3469" s="6" t="e">
        <f t="shared" si="162"/>
        <v>#NUM!</v>
      </c>
      <c r="BG3469" t="e">
        <f t="shared" si="163"/>
        <v>#NUM!</v>
      </c>
      <c r="BH3469" t="e">
        <f t="shared" si="164"/>
        <v>#NUM!</v>
      </c>
      <c r="BI3469" t="e">
        <f>VLOOKUP(H3469,Sheet2!$A$1:$B$270,2,FALSE)</f>
        <v>#N/A</v>
      </c>
    </row>
    <row r="3470" spans="15:61">
      <c r="O3470" s="57"/>
      <c r="P3470" s="57"/>
      <c r="AP3470" s="57"/>
      <c r="BA3470" s="57"/>
      <c r="BF3470" s="6" t="e">
        <f t="shared" si="162"/>
        <v>#NUM!</v>
      </c>
      <c r="BG3470" t="e">
        <f t="shared" si="163"/>
        <v>#NUM!</v>
      </c>
      <c r="BH3470" t="e">
        <f t="shared" si="164"/>
        <v>#NUM!</v>
      </c>
      <c r="BI3470" t="e">
        <f>VLOOKUP(H3470,Sheet2!$A$1:$B$270,2,FALSE)</f>
        <v>#N/A</v>
      </c>
    </row>
    <row r="3471" spans="15:61">
      <c r="O3471" s="57"/>
      <c r="P3471" s="57"/>
      <c r="AP3471" s="57"/>
      <c r="BA3471" s="57"/>
      <c r="BF3471" s="6" t="e">
        <f t="shared" si="162"/>
        <v>#NUM!</v>
      </c>
      <c r="BG3471" t="e">
        <f t="shared" si="163"/>
        <v>#NUM!</v>
      </c>
      <c r="BH3471" t="e">
        <f t="shared" si="164"/>
        <v>#NUM!</v>
      </c>
      <c r="BI3471" t="e">
        <f>VLOOKUP(H3471,Sheet2!$A$1:$B$270,2,FALSE)</f>
        <v>#N/A</v>
      </c>
    </row>
    <row r="3472" spans="15:61">
      <c r="O3472" s="57"/>
      <c r="P3472" s="57"/>
      <c r="AO3472" s="57"/>
      <c r="AP3472" s="57"/>
      <c r="BA3472" s="57"/>
      <c r="BF3472" s="6" t="e">
        <f t="shared" si="162"/>
        <v>#NUM!</v>
      </c>
      <c r="BG3472" t="e">
        <f t="shared" si="163"/>
        <v>#NUM!</v>
      </c>
      <c r="BH3472" t="e">
        <f t="shared" si="164"/>
        <v>#NUM!</v>
      </c>
      <c r="BI3472" t="e">
        <f>VLOOKUP(H3472,Sheet2!$A$1:$B$270,2,FALSE)</f>
        <v>#N/A</v>
      </c>
    </row>
    <row r="3473" spans="15:61">
      <c r="O3473" s="57"/>
      <c r="P3473" s="57"/>
      <c r="AO3473" s="57"/>
      <c r="BA3473" s="57"/>
      <c r="BF3473" s="6" t="e">
        <f t="shared" si="162"/>
        <v>#NUM!</v>
      </c>
      <c r="BG3473" t="e">
        <f t="shared" si="163"/>
        <v>#NUM!</v>
      </c>
      <c r="BH3473" t="e">
        <f t="shared" si="164"/>
        <v>#NUM!</v>
      </c>
      <c r="BI3473" t="e">
        <f>VLOOKUP(H3473,Sheet2!$A$1:$B$270,2,FALSE)</f>
        <v>#N/A</v>
      </c>
    </row>
    <row r="3474" spans="15:61">
      <c r="O3474" s="57"/>
      <c r="P3474" s="57"/>
      <c r="AP3474" s="57"/>
      <c r="BA3474" s="57"/>
      <c r="BF3474" s="6" t="e">
        <f t="shared" si="162"/>
        <v>#NUM!</v>
      </c>
      <c r="BG3474" t="e">
        <f t="shared" si="163"/>
        <v>#NUM!</v>
      </c>
      <c r="BH3474" t="e">
        <f t="shared" si="164"/>
        <v>#NUM!</v>
      </c>
      <c r="BI3474" t="e">
        <f>VLOOKUP(H3474,Sheet2!$A$1:$B$270,2,FALSE)</f>
        <v>#N/A</v>
      </c>
    </row>
    <row r="3475" spans="15:61">
      <c r="O3475" s="57"/>
      <c r="P3475" s="57"/>
      <c r="AO3475" s="57"/>
      <c r="AP3475" s="57"/>
      <c r="BA3475" s="57"/>
      <c r="BF3475" s="6" t="e">
        <f t="shared" si="162"/>
        <v>#NUM!</v>
      </c>
      <c r="BG3475" t="e">
        <f t="shared" si="163"/>
        <v>#NUM!</v>
      </c>
      <c r="BH3475" t="e">
        <f t="shared" si="164"/>
        <v>#NUM!</v>
      </c>
      <c r="BI3475" t="e">
        <f>VLOOKUP(H3475,Sheet2!$A$1:$B$270,2,FALSE)</f>
        <v>#N/A</v>
      </c>
    </row>
    <row r="3476" spans="15:61">
      <c r="O3476" s="57"/>
      <c r="P3476" s="57"/>
      <c r="BF3476" s="6" t="e">
        <f t="shared" si="162"/>
        <v>#NUM!</v>
      </c>
      <c r="BG3476" t="e">
        <f t="shared" si="163"/>
        <v>#NUM!</v>
      </c>
      <c r="BH3476" t="e">
        <f t="shared" si="164"/>
        <v>#NUM!</v>
      </c>
      <c r="BI3476" t="e">
        <f>VLOOKUP(H3476,Sheet2!$A$1:$B$270,2,FALSE)</f>
        <v>#N/A</v>
      </c>
    </row>
    <row r="3477" spans="15:61">
      <c r="O3477" s="57"/>
      <c r="P3477" s="57"/>
      <c r="AP3477" s="57"/>
      <c r="BA3477" s="57"/>
      <c r="BF3477" s="6" t="e">
        <f t="shared" si="162"/>
        <v>#NUM!</v>
      </c>
      <c r="BG3477" t="e">
        <f t="shared" si="163"/>
        <v>#NUM!</v>
      </c>
      <c r="BH3477" t="e">
        <f t="shared" si="164"/>
        <v>#NUM!</v>
      </c>
      <c r="BI3477" t="e">
        <f>VLOOKUP(H3477,Sheet2!$A$1:$B$270,2,FALSE)</f>
        <v>#N/A</v>
      </c>
    </row>
    <row r="3478" spans="15:61">
      <c r="O3478" s="57"/>
      <c r="P3478" s="57"/>
      <c r="AO3478" s="57"/>
      <c r="AP3478" s="57"/>
      <c r="BA3478" s="57"/>
      <c r="BF3478" s="6" t="e">
        <f t="shared" si="162"/>
        <v>#NUM!</v>
      </c>
      <c r="BG3478" t="e">
        <f t="shared" si="163"/>
        <v>#NUM!</v>
      </c>
      <c r="BH3478" t="e">
        <f t="shared" si="164"/>
        <v>#NUM!</v>
      </c>
      <c r="BI3478" t="e">
        <f>VLOOKUP(H3478,Sheet2!$A$1:$B$270,2,FALSE)</f>
        <v>#N/A</v>
      </c>
    </row>
    <row r="3479" spans="15:61">
      <c r="O3479" s="57"/>
      <c r="P3479" s="57"/>
      <c r="AO3479" s="57"/>
      <c r="AP3479" s="57"/>
      <c r="BA3479" s="57"/>
      <c r="BF3479" s="6" t="e">
        <f t="shared" si="162"/>
        <v>#NUM!</v>
      </c>
      <c r="BG3479" t="e">
        <f t="shared" si="163"/>
        <v>#NUM!</v>
      </c>
      <c r="BH3479" t="e">
        <f t="shared" si="164"/>
        <v>#NUM!</v>
      </c>
      <c r="BI3479" t="e">
        <f>VLOOKUP(H3479,Sheet2!$A$1:$B$270,2,FALSE)</f>
        <v>#N/A</v>
      </c>
    </row>
    <row r="3480" spans="15:61">
      <c r="O3480" s="57"/>
      <c r="P3480" s="57"/>
      <c r="AO3480" s="57"/>
      <c r="AP3480" s="57"/>
      <c r="BA3480" s="57"/>
      <c r="BF3480" s="6" t="e">
        <f t="shared" si="162"/>
        <v>#NUM!</v>
      </c>
      <c r="BG3480" t="e">
        <f t="shared" si="163"/>
        <v>#NUM!</v>
      </c>
      <c r="BH3480" t="e">
        <f t="shared" si="164"/>
        <v>#NUM!</v>
      </c>
      <c r="BI3480" t="e">
        <f>VLOOKUP(H3480,Sheet2!$A$1:$B$270,2,FALSE)</f>
        <v>#N/A</v>
      </c>
    </row>
    <row r="3481" spans="15:61">
      <c r="O3481" s="57"/>
      <c r="P3481" s="57"/>
      <c r="AP3481" s="57"/>
      <c r="BA3481" s="57"/>
      <c r="BF3481" s="6" t="e">
        <f t="shared" si="162"/>
        <v>#NUM!</v>
      </c>
      <c r="BG3481" t="e">
        <f t="shared" si="163"/>
        <v>#NUM!</v>
      </c>
      <c r="BH3481" t="e">
        <f t="shared" si="164"/>
        <v>#NUM!</v>
      </c>
      <c r="BI3481" t="e">
        <f>VLOOKUP(H3481,Sheet2!$A$1:$B$270,2,FALSE)</f>
        <v>#N/A</v>
      </c>
    </row>
    <row r="3482" spans="15:61">
      <c r="O3482" s="57"/>
      <c r="P3482" s="57"/>
      <c r="AO3482" s="57"/>
      <c r="AP3482" s="57"/>
      <c r="BA3482" s="57"/>
      <c r="BF3482" s="6" t="e">
        <f t="shared" si="162"/>
        <v>#NUM!</v>
      </c>
      <c r="BG3482" t="e">
        <f t="shared" si="163"/>
        <v>#NUM!</v>
      </c>
      <c r="BH3482" t="e">
        <f t="shared" si="164"/>
        <v>#NUM!</v>
      </c>
      <c r="BI3482" t="e">
        <f>VLOOKUP(H3482,Sheet2!$A$1:$B$270,2,FALSE)</f>
        <v>#N/A</v>
      </c>
    </row>
    <row r="3483" spans="15:61">
      <c r="O3483" s="57"/>
      <c r="P3483" s="57"/>
      <c r="AP3483" s="57"/>
      <c r="BA3483" s="57"/>
      <c r="BF3483" s="6" t="e">
        <f t="shared" si="162"/>
        <v>#NUM!</v>
      </c>
      <c r="BG3483" t="e">
        <f t="shared" si="163"/>
        <v>#NUM!</v>
      </c>
      <c r="BH3483" t="e">
        <f t="shared" si="164"/>
        <v>#NUM!</v>
      </c>
      <c r="BI3483" t="e">
        <f>VLOOKUP(H3483,Sheet2!$A$1:$B$270,2,FALSE)</f>
        <v>#N/A</v>
      </c>
    </row>
    <row r="3484" spans="15:61">
      <c r="O3484" s="57"/>
      <c r="P3484" s="57"/>
      <c r="BA3484" s="57"/>
      <c r="BF3484" s="6" t="e">
        <f t="shared" si="162"/>
        <v>#NUM!</v>
      </c>
      <c r="BG3484" t="e">
        <f t="shared" si="163"/>
        <v>#NUM!</v>
      </c>
      <c r="BH3484" t="e">
        <f t="shared" si="164"/>
        <v>#NUM!</v>
      </c>
      <c r="BI3484" t="e">
        <f>VLOOKUP(H3484,Sheet2!$A$1:$B$270,2,FALSE)</f>
        <v>#N/A</v>
      </c>
    </row>
    <row r="3485" spans="15:61">
      <c r="O3485" s="57"/>
      <c r="P3485" s="57"/>
      <c r="AO3485" s="57"/>
      <c r="AP3485" s="57"/>
      <c r="BA3485" s="57"/>
      <c r="BF3485" s="6" t="e">
        <f t="shared" si="162"/>
        <v>#NUM!</v>
      </c>
      <c r="BG3485" t="e">
        <f t="shared" si="163"/>
        <v>#NUM!</v>
      </c>
      <c r="BH3485" t="e">
        <f t="shared" si="164"/>
        <v>#NUM!</v>
      </c>
      <c r="BI3485" t="e">
        <f>VLOOKUP(H3485,Sheet2!$A$1:$B$270,2,FALSE)</f>
        <v>#N/A</v>
      </c>
    </row>
    <row r="3486" spans="15:61">
      <c r="O3486" s="57"/>
      <c r="P3486" s="57"/>
      <c r="AP3486" s="57"/>
      <c r="BA3486" s="57"/>
      <c r="BF3486" s="6" t="e">
        <f t="shared" si="162"/>
        <v>#NUM!</v>
      </c>
      <c r="BG3486" t="e">
        <f t="shared" si="163"/>
        <v>#NUM!</v>
      </c>
      <c r="BH3486" t="e">
        <f t="shared" si="164"/>
        <v>#NUM!</v>
      </c>
      <c r="BI3486" t="e">
        <f>VLOOKUP(H3486,Sheet2!$A$1:$B$270,2,FALSE)</f>
        <v>#N/A</v>
      </c>
    </row>
    <row r="3487" spans="15:61">
      <c r="O3487" s="57"/>
      <c r="P3487" s="57"/>
      <c r="AP3487" s="57"/>
      <c r="BA3487" s="57"/>
      <c r="BF3487" s="6" t="e">
        <f t="shared" si="162"/>
        <v>#NUM!</v>
      </c>
      <c r="BG3487" t="e">
        <f t="shared" si="163"/>
        <v>#NUM!</v>
      </c>
      <c r="BH3487" t="e">
        <f t="shared" si="164"/>
        <v>#NUM!</v>
      </c>
      <c r="BI3487" t="e">
        <f>VLOOKUP(H3487,Sheet2!$A$1:$B$270,2,FALSE)</f>
        <v>#N/A</v>
      </c>
    </row>
    <row r="3488" spans="15:61">
      <c r="O3488" s="57"/>
      <c r="P3488" s="57"/>
      <c r="AO3488" s="57"/>
      <c r="BA3488" s="57"/>
      <c r="BF3488" s="6" t="e">
        <f t="shared" si="162"/>
        <v>#NUM!</v>
      </c>
      <c r="BG3488" t="e">
        <f t="shared" si="163"/>
        <v>#NUM!</v>
      </c>
      <c r="BH3488" t="e">
        <f t="shared" si="164"/>
        <v>#NUM!</v>
      </c>
      <c r="BI3488" t="e">
        <f>VLOOKUP(H3488,Sheet2!$A$1:$B$270,2,FALSE)</f>
        <v>#N/A</v>
      </c>
    </row>
    <row r="3489" spans="15:61">
      <c r="O3489" s="57"/>
      <c r="P3489" s="57"/>
      <c r="AP3489" s="57"/>
      <c r="BA3489" s="57"/>
      <c r="BF3489" s="6" t="e">
        <f t="shared" si="162"/>
        <v>#NUM!</v>
      </c>
      <c r="BG3489" t="e">
        <f t="shared" si="163"/>
        <v>#NUM!</v>
      </c>
      <c r="BH3489" t="e">
        <f t="shared" si="164"/>
        <v>#NUM!</v>
      </c>
      <c r="BI3489" t="e">
        <f>VLOOKUP(H3489,Sheet2!$A$1:$B$270,2,FALSE)</f>
        <v>#N/A</v>
      </c>
    </row>
    <row r="3490" spans="15:61">
      <c r="O3490" s="57"/>
      <c r="P3490" s="57"/>
      <c r="AP3490" s="57"/>
      <c r="BA3490" s="57"/>
      <c r="BF3490" s="6" t="e">
        <f t="shared" si="162"/>
        <v>#NUM!</v>
      </c>
      <c r="BG3490" t="e">
        <f t="shared" si="163"/>
        <v>#NUM!</v>
      </c>
      <c r="BH3490" t="e">
        <f t="shared" si="164"/>
        <v>#NUM!</v>
      </c>
      <c r="BI3490" t="e">
        <f>VLOOKUP(H3490,Sheet2!$A$1:$B$270,2,FALSE)</f>
        <v>#N/A</v>
      </c>
    </row>
    <row r="3491" spans="15:61">
      <c r="O3491" s="57"/>
      <c r="P3491" s="57"/>
      <c r="AO3491" s="57"/>
      <c r="BA3491" s="57"/>
      <c r="BF3491" s="6" t="e">
        <f t="shared" si="162"/>
        <v>#NUM!</v>
      </c>
      <c r="BG3491" t="e">
        <f t="shared" si="163"/>
        <v>#NUM!</v>
      </c>
      <c r="BH3491" t="e">
        <f t="shared" si="164"/>
        <v>#NUM!</v>
      </c>
      <c r="BI3491" t="e">
        <f>VLOOKUP(H3491,Sheet2!$A$1:$B$270,2,FALSE)</f>
        <v>#N/A</v>
      </c>
    </row>
    <row r="3492" spans="15:61">
      <c r="O3492" s="57"/>
      <c r="P3492" s="57"/>
      <c r="AP3492" s="57"/>
      <c r="BA3492" s="57"/>
      <c r="BF3492" s="6" t="e">
        <f t="shared" si="162"/>
        <v>#NUM!</v>
      </c>
      <c r="BG3492" t="e">
        <f t="shared" si="163"/>
        <v>#NUM!</v>
      </c>
      <c r="BH3492" t="e">
        <f t="shared" si="164"/>
        <v>#NUM!</v>
      </c>
      <c r="BI3492" t="e">
        <f>VLOOKUP(H3492,Sheet2!$A$1:$B$270,2,FALSE)</f>
        <v>#N/A</v>
      </c>
    </row>
    <row r="3493" spans="15:61">
      <c r="O3493" s="57"/>
      <c r="P3493" s="57"/>
      <c r="AP3493" s="57"/>
      <c r="BA3493" s="57"/>
      <c r="BF3493" s="6" t="e">
        <f t="shared" si="162"/>
        <v>#NUM!</v>
      </c>
      <c r="BG3493" t="e">
        <f t="shared" si="163"/>
        <v>#NUM!</v>
      </c>
      <c r="BH3493" t="e">
        <f t="shared" si="164"/>
        <v>#NUM!</v>
      </c>
      <c r="BI3493" t="e">
        <f>VLOOKUP(H3493,Sheet2!$A$1:$B$270,2,FALSE)</f>
        <v>#N/A</v>
      </c>
    </row>
    <row r="3494" spans="15:61">
      <c r="O3494" s="57"/>
      <c r="P3494" s="57"/>
      <c r="AP3494" s="57"/>
      <c r="BA3494" s="57"/>
      <c r="BF3494" s="6" t="e">
        <f t="shared" si="162"/>
        <v>#NUM!</v>
      </c>
      <c r="BG3494" t="e">
        <f t="shared" si="163"/>
        <v>#NUM!</v>
      </c>
      <c r="BH3494" t="e">
        <f t="shared" si="164"/>
        <v>#NUM!</v>
      </c>
      <c r="BI3494" t="e">
        <f>VLOOKUP(H3494,Sheet2!$A$1:$B$270,2,FALSE)</f>
        <v>#N/A</v>
      </c>
    </row>
    <row r="3495" spans="15:61">
      <c r="O3495" s="57"/>
      <c r="P3495" s="57"/>
      <c r="AO3495" s="57"/>
      <c r="AP3495" s="57"/>
      <c r="BA3495" s="57"/>
      <c r="BF3495" s="6" t="e">
        <f t="shared" si="162"/>
        <v>#NUM!</v>
      </c>
      <c r="BG3495" t="e">
        <f t="shared" si="163"/>
        <v>#NUM!</v>
      </c>
      <c r="BH3495" t="e">
        <f t="shared" si="164"/>
        <v>#NUM!</v>
      </c>
      <c r="BI3495" t="e">
        <f>VLOOKUP(H3495,Sheet2!$A$1:$B$270,2,FALSE)</f>
        <v>#N/A</v>
      </c>
    </row>
    <row r="3496" spans="15:61">
      <c r="O3496" s="57"/>
      <c r="P3496" s="57"/>
      <c r="AP3496" s="57"/>
      <c r="BA3496" s="57"/>
      <c r="BF3496" s="6" t="e">
        <f t="shared" si="162"/>
        <v>#NUM!</v>
      </c>
      <c r="BG3496" t="e">
        <f t="shared" si="163"/>
        <v>#NUM!</v>
      </c>
      <c r="BH3496" t="e">
        <f t="shared" si="164"/>
        <v>#NUM!</v>
      </c>
      <c r="BI3496" t="e">
        <f>VLOOKUP(H3496,Sheet2!$A$1:$B$270,2,FALSE)</f>
        <v>#N/A</v>
      </c>
    </row>
    <row r="3497" spans="15:61">
      <c r="O3497" s="57"/>
      <c r="P3497" s="57"/>
      <c r="AP3497" s="57"/>
      <c r="BA3497" s="57"/>
      <c r="BF3497" s="6" t="e">
        <f t="shared" si="162"/>
        <v>#NUM!</v>
      </c>
      <c r="BG3497" t="e">
        <f t="shared" si="163"/>
        <v>#NUM!</v>
      </c>
      <c r="BH3497" t="e">
        <f t="shared" si="164"/>
        <v>#NUM!</v>
      </c>
      <c r="BI3497" t="e">
        <f>VLOOKUP(H3497,Sheet2!$A$1:$B$270,2,FALSE)</f>
        <v>#N/A</v>
      </c>
    </row>
    <row r="3498" spans="15:61">
      <c r="O3498" s="57"/>
      <c r="P3498" s="57"/>
      <c r="AP3498" s="57"/>
      <c r="BA3498" s="57"/>
      <c r="BF3498" s="6" t="e">
        <f t="shared" si="162"/>
        <v>#NUM!</v>
      </c>
      <c r="BG3498" t="e">
        <f t="shared" si="163"/>
        <v>#NUM!</v>
      </c>
      <c r="BH3498" t="e">
        <f t="shared" si="164"/>
        <v>#NUM!</v>
      </c>
      <c r="BI3498" t="e">
        <f>VLOOKUP(H3498,Sheet2!$A$1:$B$270,2,FALSE)</f>
        <v>#N/A</v>
      </c>
    </row>
    <row r="3499" spans="15:61">
      <c r="O3499" s="57"/>
      <c r="P3499" s="57"/>
      <c r="AP3499" s="57"/>
      <c r="BA3499" s="57"/>
      <c r="BF3499" s="6" t="e">
        <f t="shared" si="162"/>
        <v>#NUM!</v>
      </c>
      <c r="BG3499" t="e">
        <f t="shared" si="163"/>
        <v>#NUM!</v>
      </c>
      <c r="BH3499" t="e">
        <f t="shared" si="164"/>
        <v>#NUM!</v>
      </c>
      <c r="BI3499" t="e">
        <f>VLOOKUP(H3499,Sheet2!$A$1:$B$270,2,FALSE)</f>
        <v>#N/A</v>
      </c>
    </row>
    <row r="3500" spans="15:61">
      <c r="O3500" s="57"/>
      <c r="P3500" s="57"/>
      <c r="AP3500" s="57"/>
      <c r="BA3500" s="57"/>
      <c r="BF3500" s="6" t="e">
        <f t="shared" si="162"/>
        <v>#NUM!</v>
      </c>
      <c r="BG3500" t="e">
        <f t="shared" si="163"/>
        <v>#NUM!</v>
      </c>
      <c r="BH3500" t="e">
        <f t="shared" si="164"/>
        <v>#NUM!</v>
      </c>
      <c r="BI3500" t="e">
        <f>VLOOKUP(H3500,Sheet2!$A$1:$B$270,2,FALSE)</f>
        <v>#N/A</v>
      </c>
    </row>
    <row r="3501" spans="15:61">
      <c r="O3501" s="57"/>
      <c r="P3501" s="57"/>
      <c r="AP3501" s="57"/>
      <c r="BA3501" s="57"/>
      <c r="BF3501" s="6" t="e">
        <f t="shared" si="162"/>
        <v>#NUM!</v>
      </c>
      <c r="BG3501" t="e">
        <f t="shared" si="163"/>
        <v>#NUM!</v>
      </c>
      <c r="BH3501" t="e">
        <f t="shared" si="164"/>
        <v>#NUM!</v>
      </c>
      <c r="BI3501" t="e">
        <f>VLOOKUP(H3501,Sheet2!$A$1:$B$270,2,FALSE)</f>
        <v>#N/A</v>
      </c>
    </row>
    <row r="3502" spans="15:61">
      <c r="O3502" s="57"/>
      <c r="P3502" s="57"/>
      <c r="AO3502" s="57"/>
      <c r="AP3502" s="57"/>
      <c r="BA3502" s="57"/>
      <c r="BF3502" s="6" t="e">
        <f t="shared" si="162"/>
        <v>#NUM!</v>
      </c>
      <c r="BG3502" t="e">
        <f t="shared" si="163"/>
        <v>#NUM!</v>
      </c>
      <c r="BH3502" t="e">
        <f t="shared" si="164"/>
        <v>#NUM!</v>
      </c>
      <c r="BI3502" t="e">
        <f>VLOOKUP(H3502,Sheet2!$A$1:$B$270,2,FALSE)</f>
        <v>#N/A</v>
      </c>
    </row>
    <row r="3503" spans="15:61">
      <c r="O3503" s="57"/>
      <c r="P3503" s="57"/>
      <c r="BA3503" s="57"/>
      <c r="BF3503" s="6" t="e">
        <f t="shared" si="162"/>
        <v>#NUM!</v>
      </c>
      <c r="BG3503" t="e">
        <f t="shared" si="163"/>
        <v>#NUM!</v>
      </c>
      <c r="BH3503" t="e">
        <f t="shared" si="164"/>
        <v>#NUM!</v>
      </c>
      <c r="BI3503" t="e">
        <f>VLOOKUP(H3503,Sheet2!$A$1:$B$270,2,FALSE)</f>
        <v>#N/A</v>
      </c>
    </row>
    <row r="3504" spans="15:61">
      <c r="O3504" s="57"/>
      <c r="P3504" s="57"/>
      <c r="AP3504" s="57"/>
      <c r="BA3504" s="57"/>
      <c r="BF3504" s="6" t="e">
        <f t="shared" si="162"/>
        <v>#NUM!</v>
      </c>
      <c r="BG3504" t="e">
        <f t="shared" si="163"/>
        <v>#NUM!</v>
      </c>
      <c r="BH3504" t="e">
        <f t="shared" si="164"/>
        <v>#NUM!</v>
      </c>
      <c r="BI3504" t="e">
        <f>VLOOKUP(H3504,Sheet2!$A$1:$B$270,2,FALSE)</f>
        <v>#N/A</v>
      </c>
    </row>
    <row r="3505" spans="15:61">
      <c r="O3505" s="57"/>
      <c r="P3505" s="57"/>
      <c r="AP3505" s="57"/>
      <c r="BA3505" s="57"/>
      <c r="BF3505" s="6" t="e">
        <f t="shared" si="162"/>
        <v>#NUM!</v>
      </c>
      <c r="BG3505" t="e">
        <f t="shared" si="163"/>
        <v>#NUM!</v>
      </c>
      <c r="BH3505" t="e">
        <f t="shared" si="164"/>
        <v>#NUM!</v>
      </c>
      <c r="BI3505" t="e">
        <f>VLOOKUP(H3505,Sheet2!$A$1:$B$270,2,FALSE)</f>
        <v>#N/A</v>
      </c>
    </row>
    <row r="3506" spans="15:61">
      <c r="O3506" s="57"/>
      <c r="P3506" s="57"/>
      <c r="AP3506" s="57"/>
      <c r="BA3506" s="57"/>
      <c r="BF3506" s="6" t="e">
        <f t="shared" si="162"/>
        <v>#NUM!</v>
      </c>
      <c r="BG3506" t="e">
        <f t="shared" si="163"/>
        <v>#NUM!</v>
      </c>
      <c r="BH3506" t="e">
        <f t="shared" si="164"/>
        <v>#NUM!</v>
      </c>
      <c r="BI3506" t="e">
        <f>VLOOKUP(H3506,Sheet2!$A$1:$B$270,2,FALSE)</f>
        <v>#N/A</v>
      </c>
    </row>
    <row r="3507" spans="15:61">
      <c r="O3507" s="57"/>
      <c r="P3507" s="57"/>
      <c r="AP3507" s="57"/>
      <c r="BA3507" s="57"/>
      <c r="BF3507" s="6" t="e">
        <f t="shared" si="162"/>
        <v>#NUM!</v>
      </c>
      <c r="BG3507" t="e">
        <f t="shared" si="163"/>
        <v>#NUM!</v>
      </c>
      <c r="BH3507" t="e">
        <f t="shared" si="164"/>
        <v>#NUM!</v>
      </c>
      <c r="BI3507" t="e">
        <f>VLOOKUP(H3507,Sheet2!$A$1:$B$270,2,FALSE)</f>
        <v>#N/A</v>
      </c>
    </row>
    <row r="3508" spans="15:61">
      <c r="O3508" s="57"/>
      <c r="P3508" s="57"/>
      <c r="AP3508" s="57"/>
      <c r="BA3508" s="57"/>
      <c r="BF3508" s="6" t="e">
        <f t="shared" si="162"/>
        <v>#NUM!</v>
      </c>
      <c r="BG3508" t="e">
        <f t="shared" si="163"/>
        <v>#NUM!</v>
      </c>
      <c r="BH3508" t="e">
        <f t="shared" si="164"/>
        <v>#NUM!</v>
      </c>
      <c r="BI3508" t="e">
        <f>VLOOKUP(H3508,Sheet2!$A$1:$B$270,2,FALSE)</f>
        <v>#N/A</v>
      </c>
    </row>
    <row r="3509" spans="15:61">
      <c r="O3509" s="57"/>
      <c r="P3509" s="57"/>
      <c r="AO3509" s="57"/>
      <c r="AP3509" s="57"/>
      <c r="BA3509" s="57"/>
      <c r="BF3509" s="6" t="e">
        <f t="shared" si="162"/>
        <v>#NUM!</v>
      </c>
      <c r="BG3509" t="e">
        <f t="shared" si="163"/>
        <v>#NUM!</v>
      </c>
      <c r="BH3509" t="e">
        <f t="shared" si="164"/>
        <v>#NUM!</v>
      </c>
      <c r="BI3509" t="e">
        <f>VLOOKUP(H3509,Sheet2!$A$1:$B$270,2,FALSE)</f>
        <v>#N/A</v>
      </c>
    </row>
    <row r="3510" spans="15:61">
      <c r="O3510" s="57"/>
      <c r="P3510" s="57"/>
      <c r="AO3510" s="57"/>
      <c r="BA3510" s="57"/>
      <c r="BF3510" s="6" t="e">
        <f t="shared" si="162"/>
        <v>#NUM!</v>
      </c>
      <c r="BG3510" t="e">
        <f t="shared" si="163"/>
        <v>#NUM!</v>
      </c>
      <c r="BH3510" t="e">
        <f t="shared" si="164"/>
        <v>#NUM!</v>
      </c>
      <c r="BI3510" t="e">
        <f>VLOOKUP(H3510,Sheet2!$A$1:$B$270,2,FALSE)</f>
        <v>#N/A</v>
      </c>
    </row>
    <row r="3511" spans="15:61">
      <c r="O3511" s="57"/>
      <c r="P3511" s="57"/>
      <c r="AP3511" s="57"/>
      <c r="BA3511" s="57"/>
      <c r="BF3511" s="6" t="e">
        <f t="shared" si="162"/>
        <v>#NUM!</v>
      </c>
      <c r="BG3511" t="e">
        <f t="shared" si="163"/>
        <v>#NUM!</v>
      </c>
      <c r="BH3511" t="e">
        <f t="shared" si="164"/>
        <v>#NUM!</v>
      </c>
      <c r="BI3511" t="e">
        <f>VLOOKUP(H3511,Sheet2!$A$1:$B$270,2,FALSE)</f>
        <v>#N/A</v>
      </c>
    </row>
    <row r="3512" spans="15:61">
      <c r="O3512" s="57"/>
      <c r="P3512" s="57"/>
      <c r="AP3512" s="57"/>
      <c r="BA3512" s="57"/>
      <c r="BF3512" s="6" t="e">
        <f t="shared" si="162"/>
        <v>#NUM!</v>
      </c>
      <c r="BG3512" t="e">
        <f t="shared" si="163"/>
        <v>#NUM!</v>
      </c>
      <c r="BH3512" t="e">
        <f t="shared" si="164"/>
        <v>#NUM!</v>
      </c>
      <c r="BI3512" t="e">
        <f>VLOOKUP(H3512,Sheet2!$A$1:$B$270,2,FALSE)</f>
        <v>#N/A</v>
      </c>
    </row>
    <row r="3513" spans="15:61">
      <c r="O3513" s="57"/>
      <c r="P3513" s="57"/>
      <c r="AP3513" s="57"/>
      <c r="BA3513" s="57"/>
      <c r="BF3513" s="6" t="e">
        <f t="shared" si="162"/>
        <v>#NUM!</v>
      </c>
      <c r="BG3513" t="e">
        <f t="shared" si="163"/>
        <v>#NUM!</v>
      </c>
      <c r="BH3513" t="e">
        <f t="shared" si="164"/>
        <v>#NUM!</v>
      </c>
      <c r="BI3513" t="e">
        <f>VLOOKUP(H3513,Sheet2!$A$1:$B$270,2,FALSE)</f>
        <v>#N/A</v>
      </c>
    </row>
    <row r="3514" spans="15:61">
      <c r="O3514" s="57"/>
      <c r="P3514" s="57"/>
      <c r="AP3514" s="57"/>
      <c r="BA3514" s="57"/>
      <c r="BF3514" s="6" t="e">
        <f t="shared" si="162"/>
        <v>#NUM!</v>
      </c>
      <c r="BG3514" t="e">
        <f t="shared" si="163"/>
        <v>#NUM!</v>
      </c>
      <c r="BH3514" t="e">
        <f t="shared" si="164"/>
        <v>#NUM!</v>
      </c>
      <c r="BI3514" t="e">
        <f>VLOOKUP(H3514,Sheet2!$A$1:$B$270,2,FALSE)</f>
        <v>#N/A</v>
      </c>
    </row>
    <row r="3515" spans="15:61">
      <c r="O3515" s="57"/>
      <c r="P3515" s="57"/>
      <c r="AO3515" s="57"/>
      <c r="AP3515" s="57"/>
      <c r="BA3515" s="57"/>
      <c r="BF3515" s="6" t="e">
        <f t="shared" si="162"/>
        <v>#NUM!</v>
      </c>
      <c r="BG3515" t="e">
        <f t="shared" si="163"/>
        <v>#NUM!</v>
      </c>
      <c r="BH3515" t="e">
        <f t="shared" si="164"/>
        <v>#NUM!</v>
      </c>
      <c r="BI3515" t="e">
        <f>VLOOKUP(H3515,Sheet2!$A$1:$B$270,2,FALSE)</f>
        <v>#N/A</v>
      </c>
    </row>
    <row r="3516" spans="15:61">
      <c r="O3516" s="57"/>
      <c r="P3516" s="57"/>
      <c r="AP3516" s="57"/>
      <c r="BA3516" s="57"/>
      <c r="BF3516" s="6" t="e">
        <f t="shared" si="162"/>
        <v>#NUM!</v>
      </c>
      <c r="BG3516" t="e">
        <f t="shared" si="163"/>
        <v>#NUM!</v>
      </c>
      <c r="BH3516" t="e">
        <f t="shared" si="164"/>
        <v>#NUM!</v>
      </c>
      <c r="BI3516" t="e">
        <f>VLOOKUP(H3516,Sheet2!$A$1:$B$270,2,FALSE)</f>
        <v>#N/A</v>
      </c>
    </row>
    <row r="3517" spans="15:61">
      <c r="O3517" s="57"/>
      <c r="P3517" s="57"/>
      <c r="AO3517" s="57"/>
      <c r="BA3517" s="57"/>
      <c r="BF3517" s="6" t="e">
        <f t="shared" si="162"/>
        <v>#NUM!</v>
      </c>
      <c r="BG3517" t="e">
        <f t="shared" si="163"/>
        <v>#NUM!</v>
      </c>
      <c r="BH3517" t="e">
        <f t="shared" si="164"/>
        <v>#NUM!</v>
      </c>
      <c r="BI3517" t="e">
        <f>VLOOKUP(H3517,Sheet2!$A$1:$B$270,2,FALSE)</f>
        <v>#N/A</v>
      </c>
    </row>
    <row r="3518" spans="15:61">
      <c r="O3518" s="57"/>
      <c r="P3518" s="57"/>
      <c r="AP3518" s="57"/>
      <c r="BA3518" s="57"/>
      <c r="BF3518" s="6" t="e">
        <f t="shared" si="162"/>
        <v>#NUM!</v>
      </c>
      <c r="BG3518" t="e">
        <f t="shared" si="163"/>
        <v>#NUM!</v>
      </c>
      <c r="BH3518" t="e">
        <f t="shared" si="164"/>
        <v>#NUM!</v>
      </c>
      <c r="BI3518" t="e">
        <f>VLOOKUP(H3518,Sheet2!$A$1:$B$270,2,FALSE)</f>
        <v>#N/A</v>
      </c>
    </row>
    <row r="3519" spans="15:61">
      <c r="O3519" s="57"/>
      <c r="P3519" s="57"/>
      <c r="AP3519" s="57"/>
      <c r="BA3519" s="57"/>
      <c r="BF3519" s="6" t="e">
        <f t="shared" si="162"/>
        <v>#NUM!</v>
      </c>
      <c r="BG3519" t="e">
        <f t="shared" si="163"/>
        <v>#NUM!</v>
      </c>
      <c r="BH3519" t="e">
        <f t="shared" si="164"/>
        <v>#NUM!</v>
      </c>
      <c r="BI3519" t="e">
        <f>VLOOKUP(H3519,Sheet2!$A$1:$B$270,2,FALSE)</f>
        <v>#N/A</v>
      </c>
    </row>
    <row r="3520" spans="15:61">
      <c r="O3520" s="57"/>
      <c r="P3520" s="57"/>
      <c r="AP3520" s="57"/>
      <c r="BA3520" s="57"/>
      <c r="BF3520" s="6" t="e">
        <f t="shared" si="162"/>
        <v>#NUM!</v>
      </c>
      <c r="BG3520" t="e">
        <f t="shared" si="163"/>
        <v>#NUM!</v>
      </c>
      <c r="BH3520" t="e">
        <f t="shared" si="164"/>
        <v>#NUM!</v>
      </c>
      <c r="BI3520" t="e">
        <f>VLOOKUP(H3520,Sheet2!$A$1:$B$270,2,FALSE)</f>
        <v>#N/A</v>
      </c>
    </row>
    <row r="3521" spans="15:61">
      <c r="O3521" s="57"/>
      <c r="P3521" s="57"/>
      <c r="AP3521" s="57"/>
      <c r="BA3521" s="57"/>
      <c r="BF3521" s="6" t="e">
        <f t="shared" si="162"/>
        <v>#NUM!</v>
      </c>
      <c r="BG3521" t="e">
        <f t="shared" si="163"/>
        <v>#NUM!</v>
      </c>
      <c r="BH3521" t="e">
        <f t="shared" si="164"/>
        <v>#NUM!</v>
      </c>
      <c r="BI3521" t="e">
        <f>VLOOKUP(H3521,Sheet2!$A$1:$B$270,2,FALSE)</f>
        <v>#N/A</v>
      </c>
    </row>
    <row r="3522" spans="15:61">
      <c r="O3522" s="57"/>
      <c r="P3522" s="57"/>
      <c r="AO3522" s="57"/>
      <c r="BF3522" s="6" t="e">
        <f t="shared" si="162"/>
        <v>#NUM!</v>
      </c>
      <c r="BG3522" t="e">
        <f t="shared" si="163"/>
        <v>#NUM!</v>
      </c>
      <c r="BH3522" t="e">
        <f t="shared" si="164"/>
        <v>#NUM!</v>
      </c>
      <c r="BI3522" t="e">
        <f>VLOOKUP(H3522,Sheet2!$A$1:$B$270,2,FALSE)</f>
        <v>#N/A</v>
      </c>
    </row>
    <row r="3523" spans="15:61">
      <c r="O3523" s="57"/>
      <c r="P3523" s="57"/>
      <c r="AP3523" s="57"/>
      <c r="BA3523" s="57"/>
      <c r="BF3523" s="6" t="e">
        <f t="shared" ref="BF3523:BF3586" si="165">DATE(BC3523,BD3523,BE3523)</f>
        <v>#NUM!</v>
      </c>
      <c r="BG3523" t="e">
        <f t="shared" ref="BG3523:BG3586" si="166">BF3523-BA3523</f>
        <v>#NUM!</v>
      </c>
      <c r="BH3523" t="e">
        <f t="shared" ref="BH3523:BH3586" si="167">IF(BG3523=1,"COMPLY",IF(BG3523&lt;1,"COMPLY","NOT COMPLY"))</f>
        <v>#NUM!</v>
      </c>
      <c r="BI3523" t="e">
        <f>VLOOKUP(H3523,Sheet2!$A$1:$B$270,2,FALSE)</f>
        <v>#N/A</v>
      </c>
    </row>
    <row r="3524" spans="15:61">
      <c r="O3524" s="57"/>
      <c r="P3524" s="57"/>
      <c r="BA3524" s="57"/>
      <c r="BF3524" s="6" t="e">
        <f t="shared" si="165"/>
        <v>#NUM!</v>
      </c>
      <c r="BG3524" t="e">
        <f t="shared" si="166"/>
        <v>#NUM!</v>
      </c>
      <c r="BH3524" t="e">
        <f t="shared" si="167"/>
        <v>#NUM!</v>
      </c>
      <c r="BI3524" t="e">
        <f>VLOOKUP(H3524,Sheet2!$A$1:$B$270,2,FALSE)</f>
        <v>#N/A</v>
      </c>
    </row>
    <row r="3525" spans="15:61">
      <c r="O3525" s="57"/>
      <c r="P3525" s="57"/>
      <c r="AP3525" s="57"/>
      <c r="BA3525" s="57"/>
      <c r="BF3525" s="6" t="e">
        <f t="shared" si="165"/>
        <v>#NUM!</v>
      </c>
      <c r="BG3525" t="e">
        <f t="shared" si="166"/>
        <v>#NUM!</v>
      </c>
      <c r="BH3525" t="e">
        <f t="shared" si="167"/>
        <v>#NUM!</v>
      </c>
      <c r="BI3525" t="e">
        <f>VLOOKUP(H3525,Sheet2!$A$1:$B$270,2,FALSE)</f>
        <v>#N/A</v>
      </c>
    </row>
    <row r="3526" spans="15:61">
      <c r="O3526" s="57"/>
      <c r="P3526" s="57"/>
      <c r="AO3526" s="57"/>
      <c r="AP3526" s="57"/>
      <c r="BA3526" s="57"/>
      <c r="BF3526" s="6" t="e">
        <f t="shared" si="165"/>
        <v>#NUM!</v>
      </c>
      <c r="BG3526" t="e">
        <f t="shared" si="166"/>
        <v>#NUM!</v>
      </c>
      <c r="BH3526" t="e">
        <f t="shared" si="167"/>
        <v>#NUM!</v>
      </c>
      <c r="BI3526" t="e">
        <f>VLOOKUP(H3526,Sheet2!$A$1:$B$270,2,FALSE)</f>
        <v>#N/A</v>
      </c>
    </row>
    <row r="3527" spans="15:61">
      <c r="O3527" s="57"/>
      <c r="P3527" s="57"/>
      <c r="AP3527" s="57"/>
      <c r="BA3527" s="57"/>
      <c r="BF3527" s="6" t="e">
        <f t="shared" si="165"/>
        <v>#NUM!</v>
      </c>
      <c r="BG3527" t="e">
        <f t="shared" si="166"/>
        <v>#NUM!</v>
      </c>
      <c r="BH3527" t="e">
        <f t="shared" si="167"/>
        <v>#NUM!</v>
      </c>
      <c r="BI3527" t="e">
        <f>VLOOKUP(H3527,Sheet2!$A$1:$B$270,2,FALSE)</f>
        <v>#N/A</v>
      </c>
    </row>
    <row r="3528" spans="15:61">
      <c r="O3528" s="57"/>
      <c r="P3528" s="57"/>
      <c r="AP3528" s="57"/>
      <c r="BA3528" s="57"/>
      <c r="BF3528" s="6" t="e">
        <f t="shared" si="165"/>
        <v>#NUM!</v>
      </c>
      <c r="BG3528" t="e">
        <f t="shared" si="166"/>
        <v>#NUM!</v>
      </c>
      <c r="BH3528" t="e">
        <f t="shared" si="167"/>
        <v>#NUM!</v>
      </c>
      <c r="BI3528" t="e">
        <f>VLOOKUP(H3528,Sheet2!$A$1:$B$270,2,FALSE)</f>
        <v>#N/A</v>
      </c>
    </row>
    <row r="3529" spans="15:61">
      <c r="O3529" s="57"/>
      <c r="P3529" s="57"/>
      <c r="AO3529" s="57"/>
      <c r="AP3529" s="57"/>
      <c r="BA3529" s="57"/>
      <c r="BF3529" s="6" t="e">
        <f t="shared" si="165"/>
        <v>#NUM!</v>
      </c>
      <c r="BG3529" t="e">
        <f t="shared" si="166"/>
        <v>#NUM!</v>
      </c>
      <c r="BH3529" t="e">
        <f t="shared" si="167"/>
        <v>#NUM!</v>
      </c>
      <c r="BI3529" t="e">
        <f>VLOOKUP(H3529,Sheet2!$A$1:$B$270,2,FALSE)</f>
        <v>#N/A</v>
      </c>
    </row>
    <row r="3530" spans="15:61">
      <c r="O3530" s="57"/>
      <c r="P3530" s="57"/>
      <c r="AO3530" s="57"/>
      <c r="AP3530" s="57"/>
      <c r="BA3530" s="57"/>
      <c r="BF3530" s="6" t="e">
        <f t="shared" si="165"/>
        <v>#NUM!</v>
      </c>
      <c r="BG3530" t="e">
        <f t="shared" si="166"/>
        <v>#NUM!</v>
      </c>
      <c r="BH3530" t="e">
        <f t="shared" si="167"/>
        <v>#NUM!</v>
      </c>
      <c r="BI3530" t="e">
        <f>VLOOKUP(H3530,Sheet2!$A$1:$B$270,2,FALSE)</f>
        <v>#N/A</v>
      </c>
    </row>
    <row r="3531" spans="15:61">
      <c r="O3531" s="57"/>
      <c r="P3531" s="57"/>
      <c r="AP3531" s="57"/>
      <c r="BA3531" s="57"/>
      <c r="BF3531" s="6" t="e">
        <f t="shared" si="165"/>
        <v>#NUM!</v>
      </c>
      <c r="BG3531" t="e">
        <f t="shared" si="166"/>
        <v>#NUM!</v>
      </c>
      <c r="BH3531" t="e">
        <f t="shared" si="167"/>
        <v>#NUM!</v>
      </c>
      <c r="BI3531" t="e">
        <f>VLOOKUP(H3531,Sheet2!$A$1:$B$270,2,FALSE)</f>
        <v>#N/A</v>
      </c>
    </row>
    <row r="3532" spans="15:61">
      <c r="O3532" s="57"/>
      <c r="P3532" s="57"/>
      <c r="BA3532" s="57"/>
      <c r="BF3532" s="6" t="e">
        <f t="shared" si="165"/>
        <v>#NUM!</v>
      </c>
      <c r="BG3532" t="e">
        <f t="shared" si="166"/>
        <v>#NUM!</v>
      </c>
      <c r="BH3532" t="e">
        <f t="shared" si="167"/>
        <v>#NUM!</v>
      </c>
      <c r="BI3532" t="e">
        <f>VLOOKUP(H3532,Sheet2!$A$1:$B$270,2,FALSE)</f>
        <v>#N/A</v>
      </c>
    </row>
    <row r="3533" spans="15:61">
      <c r="O3533" s="57"/>
      <c r="P3533" s="57"/>
      <c r="AO3533" s="57"/>
      <c r="AP3533" s="57"/>
      <c r="BA3533" s="57"/>
      <c r="BF3533" s="6" t="e">
        <f t="shared" si="165"/>
        <v>#NUM!</v>
      </c>
      <c r="BG3533" t="e">
        <f t="shared" si="166"/>
        <v>#NUM!</v>
      </c>
      <c r="BH3533" t="e">
        <f t="shared" si="167"/>
        <v>#NUM!</v>
      </c>
      <c r="BI3533" t="e">
        <f>VLOOKUP(H3533,Sheet2!$A$1:$B$270,2,FALSE)</f>
        <v>#N/A</v>
      </c>
    </row>
    <row r="3534" spans="15:61">
      <c r="O3534" s="57"/>
      <c r="P3534" s="57"/>
      <c r="AO3534" s="57"/>
      <c r="AP3534" s="57"/>
      <c r="BA3534" s="57"/>
      <c r="BF3534" s="6" t="e">
        <f t="shared" si="165"/>
        <v>#NUM!</v>
      </c>
      <c r="BG3534" t="e">
        <f t="shared" si="166"/>
        <v>#NUM!</v>
      </c>
      <c r="BH3534" t="e">
        <f t="shared" si="167"/>
        <v>#NUM!</v>
      </c>
      <c r="BI3534" t="e">
        <f>VLOOKUP(H3534,Sheet2!$A$1:$B$270,2,FALSE)</f>
        <v>#N/A</v>
      </c>
    </row>
    <row r="3535" spans="15:61">
      <c r="O3535" s="57"/>
      <c r="P3535" s="57"/>
      <c r="AO3535" s="57"/>
      <c r="AP3535" s="57"/>
      <c r="BA3535" s="57"/>
      <c r="BF3535" s="6" t="e">
        <f t="shared" si="165"/>
        <v>#NUM!</v>
      </c>
      <c r="BG3535" t="e">
        <f t="shared" si="166"/>
        <v>#NUM!</v>
      </c>
      <c r="BH3535" t="e">
        <f t="shared" si="167"/>
        <v>#NUM!</v>
      </c>
      <c r="BI3535" t="e">
        <f>VLOOKUP(H3535,Sheet2!$A$1:$B$270,2,FALSE)</f>
        <v>#N/A</v>
      </c>
    </row>
    <row r="3536" spans="15:61">
      <c r="O3536" s="57"/>
      <c r="P3536" s="57"/>
      <c r="AP3536" s="57"/>
      <c r="BA3536" s="57"/>
      <c r="BF3536" s="6" t="e">
        <f t="shared" si="165"/>
        <v>#NUM!</v>
      </c>
      <c r="BG3536" t="e">
        <f t="shared" si="166"/>
        <v>#NUM!</v>
      </c>
      <c r="BH3536" t="e">
        <f t="shared" si="167"/>
        <v>#NUM!</v>
      </c>
      <c r="BI3536" t="e">
        <f>VLOOKUP(H3536,Sheet2!$A$1:$B$270,2,FALSE)</f>
        <v>#N/A</v>
      </c>
    </row>
    <row r="3537" spans="15:61">
      <c r="O3537" s="57"/>
      <c r="P3537" s="57"/>
      <c r="AP3537" s="57"/>
      <c r="BA3537" s="57"/>
      <c r="BF3537" s="6" t="e">
        <f t="shared" si="165"/>
        <v>#NUM!</v>
      </c>
      <c r="BG3537" t="e">
        <f t="shared" si="166"/>
        <v>#NUM!</v>
      </c>
      <c r="BH3537" t="e">
        <f t="shared" si="167"/>
        <v>#NUM!</v>
      </c>
      <c r="BI3537" t="e">
        <f>VLOOKUP(H3537,Sheet2!$A$1:$B$270,2,FALSE)</f>
        <v>#N/A</v>
      </c>
    </row>
    <row r="3538" spans="15:61">
      <c r="O3538" s="57"/>
      <c r="P3538" s="57"/>
      <c r="BA3538" s="57"/>
      <c r="BF3538" s="6" t="e">
        <f t="shared" si="165"/>
        <v>#NUM!</v>
      </c>
      <c r="BG3538" t="e">
        <f t="shared" si="166"/>
        <v>#NUM!</v>
      </c>
      <c r="BH3538" t="e">
        <f t="shared" si="167"/>
        <v>#NUM!</v>
      </c>
      <c r="BI3538" t="e">
        <f>VLOOKUP(H3538,Sheet2!$A$1:$B$270,2,FALSE)</f>
        <v>#N/A</v>
      </c>
    </row>
    <row r="3539" spans="15:61">
      <c r="O3539" s="57"/>
      <c r="P3539" s="57"/>
      <c r="AO3539" s="57"/>
      <c r="AP3539" s="57"/>
      <c r="BA3539" s="57"/>
      <c r="BF3539" s="6" t="e">
        <f t="shared" si="165"/>
        <v>#NUM!</v>
      </c>
      <c r="BG3539" t="e">
        <f t="shared" si="166"/>
        <v>#NUM!</v>
      </c>
      <c r="BH3539" t="e">
        <f t="shared" si="167"/>
        <v>#NUM!</v>
      </c>
      <c r="BI3539" t="e">
        <f>VLOOKUP(H3539,Sheet2!$A$1:$B$270,2,FALSE)</f>
        <v>#N/A</v>
      </c>
    </row>
    <row r="3540" spans="15:61">
      <c r="O3540" s="57"/>
      <c r="P3540" s="57"/>
      <c r="AP3540" s="57"/>
      <c r="BA3540" s="57"/>
      <c r="BF3540" s="6" t="e">
        <f t="shared" si="165"/>
        <v>#NUM!</v>
      </c>
      <c r="BG3540" t="e">
        <f t="shared" si="166"/>
        <v>#NUM!</v>
      </c>
      <c r="BH3540" t="e">
        <f t="shared" si="167"/>
        <v>#NUM!</v>
      </c>
      <c r="BI3540" t="e">
        <f>VLOOKUP(H3540,Sheet2!$A$1:$B$270,2,FALSE)</f>
        <v>#N/A</v>
      </c>
    </row>
    <row r="3541" spans="15:61">
      <c r="O3541" s="57"/>
      <c r="P3541" s="57"/>
      <c r="AO3541" s="57"/>
      <c r="AP3541" s="57"/>
      <c r="BA3541" s="57"/>
      <c r="BF3541" s="6" t="e">
        <f t="shared" si="165"/>
        <v>#NUM!</v>
      </c>
      <c r="BG3541" t="e">
        <f t="shared" si="166"/>
        <v>#NUM!</v>
      </c>
      <c r="BH3541" t="e">
        <f t="shared" si="167"/>
        <v>#NUM!</v>
      </c>
      <c r="BI3541" t="e">
        <f>VLOOKUP(H3541,Sheet2!$A$1:$B$270,2,FALSE)</f>
        <v>#N/A</v>
      </c>
    </row>
    <row r="3542" spans="15:61">
      <c r="O3542" s="57"/>
      <c r="P3542" s="57"/>
      <c r="AO3542" s="57"/>
      <c r="BA3542" s="57"/>
      <c r="BF3542" s="6" t="e">
        <f t="shared" si="165"/>
        <v>#NUM!</v>
      </c>
      <c r="BG3542" t="e">
        <f t="shared" si="166"/>
        <v>#NUM!</v>
      </c>
      <c r="BH3542" t="e">
        <f t="shared" si="167"/>
        <v>#NUM!</v>
      </c>
      <c r="BI3542" t="e">
        <f>VLOOKUP(H3542,Sheet2!$A$1:$B$270,2,FALSE)</f>
        <v>#N/A</v>
      </c>
    </row>
    <row r="3543" spans="15:61">
      <c r="O3543" s="57"/>
      <c r="P3543" s="57"/>
      <c r="AP3543" s="57"/>
      <c r="BA3543" s="57"/>
      <c r="BF3543" s="6" t="e">
        <f t="shared" si="165"/>
        <v>#NUM!</v>
      </c>
      <c r="BG3543" t="e">
        <f t="shared" si="166"/>
        <v>#NUM!</v>
      </c>
      <c r="BH3543" t="e">
        <f t="shared" si="167"/>
        <v>#NUM!</v>
      </c>
      <c r="BI3543" t="e">
        <f>VLOOKUP(H3543,Sheet2!$A$1:$B$270,2,FALSE)</f>
        <v>#N/A</v>
      </c>
    </row>
    <row r="3544" spans="15:61">
      <c r="O3544" s="57"/>
      <c r="P3544" s="57"/>
      <c r="AO3544" s="57"/>
      <c r="AP3544" s="57"/>
      <c r="BA3544" s="57"/>
      <c r="BF3544" s="6" t="e">
        <f t="shared" si="165"/>
        <v>#NUM!</v>
      </c>
      <c r="BG3544" t="e">
        <f t="shared" si="166"/>
        <v>#NUM!</v>
      </c>
      <c r="BH3544" t="e">
        <f t="shared" si="167"/>
        <v>#NUM!</v>
      </c>
      <c r="BI3544" t="e">
        <f>VLOOKUP(H3544,Sheet2!$A$1:$B$270,2,FALSE)</f>
        <v>#N/A</v>
      </c>
    </row>
    <row r="3545" spans="15:61">
      <c r="O3545" s="57"/>
      <c r="P3545" s="57"/>
      <c r="AP3545" s="57"/>
      <c r="BA3545" s="57"/>
      <c r="BF3545" s="6" t="e">
        <f t="shared" si="165"/>
        <v>#NUM!</v>
      </c>
      <c r="BG3545" t="e">
        <f t="shared" si="166"/>
        <v>#NUM!</v>
      </c>
      <c r="BH3545" t="e">
        <f t="shared" si="167"/>
        <v>#NUM!</v>
      </c>
      <c r="BI3545" t="e">
        <f>VLOOKUP(H3545,Sheet2!$A$1:$B$270,2,FALSE)</f>
        <v>#N/A</v>
      </c>
    </row>
    <row r="3546" spans="15:61">
      <c r="O3546" s="57"/>
      <c r="P3546" s="57"/>
      <c r="AP3546" s="57"/>
      <c r="BA3546" s="57"/>
      <c r="BF3546" s="6" t="e">
        <f t="shared" si="165"/>
        <v>#NUM!</v>
      </c>
      <c r="BG3546" t="e">
        <f t="shared" si="166"/>
        <v>#NUM!</v>
      </c>
      <c r="BH3546" t="e">
        <f t="shared" si="167"/>
        <v>#NUM!</v>
      </c>
      <c r="BI3546" t="e">
        <f>VLOOKUP(H3546,Sheet2!$A$1:$B$270,2,FALSE)</f>
        <v>#N/A</v>
      </c>
    </row>
    <row r="3547" spans="15:61">
      <c r="O3547" s="57"/>
      <c r="P3547" s="57"/>
      <c r="AP3547" s="57"/>
      <c r="BA3547" s="57"/>
      <c r="BF3547" s="6" t="e">
        <f t="shared" si="165"/>
        <v>#NUM!</v>
      </c>
      <c r="BG3547" t="e">
        <f t="shared" si="166"/>
        <v>#NUM!</v>
      </c>
      <c r="BH3547" t="e">
        <f t="shared" si="167"/>
        <v>#NUM!</v>
      </c>
      <c r="BI3547" t="e">
        <f>VLOOKUP(H3547,Sheet2!$A$1:$B$270,2,FALSE)</f>
        <v>#N/A</v>
      </c>
    </row>
    <row r="3548" spans="15:61">
      <c r="O3548" s="57"/>
      <c r="P3548" s="57"/>
      <c r="BA3548" s="57"/>
      <c r="BF3548" s="6" t="e">
        <f t="shared" si="165"/>
        <v>#NUM!</v>
      </c>
      <c r="BG3548" t="e">
        <f t="shared" si="166"/>
        <v>#NUM!</v>
      </c>
      <c r="BH3548" t="e">
        <f t="shared" si="167"/>
        <v>#NUM!</v>
      </c>
      <c r="BI3548" t="e">
        <f>VLOOKUP(H3548,Sheet2!$A$1:$B$270,2,FALSE)</f>
        <v>#N/A</v>
      </c>
    </row>
    <row r="3549" spans="15:61">
      <c r="O3549" s="57"/>
      <c r="P3549" s="57"/>
      <c r="AP3549" s="57"/>
      <c r="BA3549" s="57"/>
      <c r="BF3549" s="6" t="e">
        <f t="shared" si="165"/>
        <v>#NUM!</v>
      </c>
      <c r="BG3549" t="e">
        <f t="shared" si="166"/>
        <v>#NUM!</v>
      </c>
      <c r="BH3549" t="e">
        <f t="shared" si="167"/>
        <v>#NUM!</v>
      </c>
      <c r="BI3549" t="e">
        <f>VLOOKUP(H3549,Sheet2!$A$1:$B$270,2,FALSE)</f>
        <v>#N/A</v>
      </c>
    </row>
    <row r="3550" spans="15:61">
      <c r="O3550" s="57"/>
      <c r="P3550" s="57"/>
      <c r="BF3550" s="6" t="e">
        <f t="shared" si="165"/>
        <v>#NUM!</v>
      </c>
      <c r="BG3550" t="e">
        <f t="shared" si="166"/>
        <v>#NUM!</v>
      </c>
      <c r="BH3550" t="e">
        <f t="shared" si="167"/>
        <v>#NUM!</v>
      </c>
      <c r="BI3550" t="e">
        <f>VLOOKUP(H3550,Sheet2!$A$1:$B$270,2,FALSE)</f>
        <v>#N/A</v>
      </c>
    </row>
    <row r="3551" spans="15:61">
      <c r="O3551" s="57"/>
      <c r="P3551" s="57"/>
      <c r="AP3551" s="57"/>
      <c r="BA3551" s="57"/>
      <c r="BF3551" s="6" t="e">
        <f t="shared" si="165"/>
        <v>#NUM!</v>
      </c>
      <c r="BG3551" t="e">
        <f t="shared" si="166"/>
        <v>#NUM!</v>
      </c>
      <c r="BH3551" t="e">
        <f t="shared" si="167"/>
        <v>#NUM!</v>
      </c>
      <c r="BI3551" t="e">
        <f>VLOOKUP(H3551,Sheet2!$A$1:$B$270,2,FALSE)</f>
        <v>#N/A</v>
      </c>
    </row>
    <row r="3552" spans="15:61">
      <c r="O3552" s="57"/>
      <c r="P3552" s="57"/>
      <c r="AP3552" s="57"/>
      <c r="BA3552" s="57"/>
      <c r="BF3552" s="6" t="e">
        <f t="shared" si="165"/>
        <v>#NUM!</v>
      </c>
      <c r="BG3552" t="e">
        <f t="shared" si="166"/>
        <v>#NUM!</v>
      </c>
      <c r="BH3552" t="e">
        <f t="shared" si="167"/>
        <v>#NUM!</v>
      </c>
      <c r="BI3552" t="e">
        <f>VLOOKUP(H3552,Sheet2!$A$1:$B$270,2,FALSE)</f>
        <v>#N/A</v>
      </c>
    </row>
    <row r="3553" spans="15:61">
      <c r="O3553" s="57"/>
      <c r="P3553" s="57"/>
      <c r="AP3553" s="57"/>
      <c r="BA3553" s="57"/>
      <c r="BF3553" s="6" t="e">
        <f t="shared" si="165"/>
        <v>#NUM!</v>
      </c>
      <c r="BG3553" t="e">
        <f t="shared" si="166"/>
        <v>#NUM!</v>
      </c>
      <c r="BH3553" t="e">
        <f t="shared" si="167"/>
        <v>#NUM!</v>
      </c>
      <c r="BI3553" t="e">
        <f>VLOOKUP(H3553,Sheet2!$A$1:$B$270,2,FALSE)</f>
        <v>#N/A</v>
      </c>
    </row>
    <row r="3554" spans="15:61">
      <c r="O3554" s="57"/>
      <c r="P3554" s="57"/>
      <c r="AP3554" s="57"/>
      <c r="BA3554" s="57"/>
      <c r="BF3554" s="6" t="e">
        <f t="shared" si="165"/>
        <v>#NUM!</v>
      </c>
      <c r="BG3554" t="e">
        <f t="shared" si="166"/>
        <v>#NUM!</v>
      </c>
      <c r="BH3554" t="e">
        <f t="shared" si="167"/>
        <v>#NUM!</v>
      </c>
      <c r="BI3554" t="e">
        <f>VLOOKUP(H3554,Sheet2!$A$1:$B$270,2,FALSE)</f>
        <v>#N/A</v>
      </c>
    </row>
    <row r="3555" spans="15:61">
      <c r="O3555" s="57"/>
      <c r="P3555" s="57"/>
      <c r="AP3555" s="57"/>
      <c r="BA3555" s="57"/>
      <c r="BF3555" s="6" t="e">
        <f t="shared" si="165"/>
        <v>#NUM!</v>
      </c>
      <c r="BG3555" t="e">
        <f t="shared" si="166"/>
        <v>#NUM!</v>
      </c>
      <c r="BH3555" t="e">
        <f t="shared" si="167"/>
        <v>#NUM!</v>
      </c>
      <c r="BI3555" t="e">
        <f>VLOOKUP(H3555,Sheet2!$A$1:$B$270,2,FALSE)</f>
        <v>#N/A</v>
      </c>
    </row>
    <row r="3556" spans="15:61">
      <c r="O3556" s="57"/>
      <c r="P3556" s="57"/>
      <c r="AP3556" s="57"/>
      <c r="BA3556" s="57"/>
      <c r="BF3556" s="6" t="e">
        <f t="shared" si="165"/>
        <v>#NUM!</v>
      </c>
      <c r="BG3556" t="e">
        <f t="shared" si="166"/>
        <v>#NUM!</v>
      </c>
      <c r="BH3556" t="e">
        <f t="shared" si="167"/>
        <v>#NUM!</v>
      </c>
      <c r="BI3556" t="e">
        <f>VLOOKUP(H3556,Sheet2!$A$1:$B$270,2,FALSE)</f>
        <v>#N/A</v>
      </c>
    </row>
    <row r="3557" spans="15:61">
      <c r="O3557" s="57"/>
      <c r="P3557" s="57"/>
      <c r="BA3557" s="57"/>
      <c r="BF3557" s="6" t="e">
        <f t="shared" si="165"/>
        <v>#NUM!</v>
      </c>
      <c r="BG3557" t="e">
        <f t="shared" si="166"/>
        <v>#NUM!</v>
      </c>
      <c r="BH3557" t="e">
        <f t="shared" si="167"/>
        <v>#NUM!</v>
      </c>
      <c r="BI3557" t="e">
        <f>VLOOKUP(H3557,Sheet2!$A$1:$B$270,2,FALSE)</f>
        <v>#N/A</v>
      </c>
    </row>
    <row r="3558" spans="15:61">
      <c r="O3558" s="57"/>
      <c r="P3558" s="57"/>
      <c r="AO3558" s="57"/>
      <c r="AP3558" s="57"/>
      <c r="BA3558" s="57"/>
      <c r="BF3558" s="6" t="e">
        <f t="shared" si="165"/>
        <v>#NUM!</v>
      </c>
      <c r="BG3558" t="e">
        <f t="shared" si="166"/>
        <v>#NUM!</v>
      </c>
      <c r="BH3558" t="e">
        <f t="shared" si="167"/>
        <v>#NUM!</v>
      </c>
      <c r="BI3558" t="e">
        <f>VLOOKUP(H3558,Sheet2!$A$1:$B$270,2,FALSE)</f>
        <v>#N/A</v>
      </c>
    </row>
    <row r="3559" spans="15:61">
      <c r="O3559" s="57"/>
      <c r="P3559" s="57"/>
      <c r="AP3559" s="57"/>
      <c r="BA3559" s="57"/>
      <c r="BF3559" s="6" t="e">
        <f t="shared" si="165"/>
        <v>#NUM!</v>
      </c>
      <c r="BG3559" t="e">
        <f t="shared" si="166"/>
        <v>#NUM!</v>
      </c>
      <c r="BH3559" t="e">
        <f t="shared" si="167"/>
        <v>#NUM!</v>
      </c>
      <c r="BI3559" t="e">
        <f>VLOOKUP(H3559,Sheet2!$A$1:$B$270,2,FALSE)</f>
        <v>#N/A</v>
      </c>
    </row>
    <row r="3560" spans="15:61">
      <c r="O3560" s="57"/>
      <c r="P3560" s="57"/>
      <c r="AO3560" s="57"/>
      <c r="AP3560" s="57"/>
      <c r="BA3560" s="57"/>
      <c r="BF3560" s="6" t="e">
        <f t="shared" si="165"/>
        <v>#NUM!</v>
      </c>
      <c r="BG3560" t="e">
        <f t="shared" si="166"/>
        <v>#NUM!</v>
      </c>
      <c r="BH3560" t="e">
        <f t="shared" si="167"/>
        <v>#NUM!</v>
      </c>
      <c r="BI3560" t="e">
        <f>VLOOKUP(H3560,Sheet2!$A$1:$B$270,2,FALSE)</f>
        <v>#N/A</v>
      </c>
    </row>
    <row r="3561" spans="15:61">
      <c r="O3561" s="57"/>
      <c r="P3561" s="57"/>
      <c r="AP3561" s="57"/>
      <c r="BA3561" s="57"/>
      <c r="BF3561" s="6" t="e">
        <f t="shared" si="165"/>
        <v>#NUM!</v>
      </c>
      <c r="BG3561" t="e">
        <f t="shared" si="166"/>
        <v>#NUM!</v>
      </c>
      <c r="BH3561" t="e">
        <f t="shared" si="167"/>
        <v>#NUM!</v>
      </c>
      <c r="BI3561" t="e">
        <f>VLOOKUP(H3561,Sheet2!$A$1:$B$270,2,FALSE)</f>
        <v>#N/A</v>
      </c>
    </row>
    <row r="3562" spans="15:61">
      <c r="O3562" s="57"/>
      <c r="P3562" s="57"/>
      <c r="AP3562" s="57"/>
      <c r="BA3562" s="57"/>
      <c r="BF3562" s="6" t="e">
        <f t="shared" si="165"/>
        <v>#NUM!</v>
      </c>
      <c r="BG3562" t="e">
        <f t="shared" si="166"/>
        <v>#NUM!</v>
      </c>
      <c r="BH3562" t="e">
        <f t="shared" si="167"/>
        <v>#NUM!</v>
      </c>
      <c r="BI3562" t="e">
        <f>VLOOKUP(H3562,Sheet2!$A$1:$B$270,2,FALSE)</f>
        <v>#N/A</v>
      </c>
    </row>
    <row r="3563" spans="15:61">
      <c r="O3563" s="57"/>
      <c r="P3563" s="57"/>
      <c r="AP3563" s="57"/>
      <c r="BA3563" s="57"/>
      <c r="BF3563" s="6" t="e">
        <f t="shared" si="165"/>
        <v>#NUM!</v>
      </c>
      <c r="BG3563" t="e">
        <f t="shared" si="166"/>
        <v>#NUM!</v>
      </c>
      <c r="BH3563" t="e">
        <f t="shared" si="167"/>
        <v>#NUM!</v>
      </c>
      <c r="BI3563" t="e">
        <f>VLOOKUP(H3563,Sheet2!$A$1:$B$270,2,FALSE)</f>
        <v>#N/A</v>
      </c>
    </row>
    <row r="3564" spans="15:61">
      <c r="O3564" s="57"/>
      <c r="P3564" s="57"/>
      <c r="AP3564" s="57"/>
      <c r="BA3564" s="57"/>
      <c r="BF3564" s="6" t="e">
        <f t="shared" si="165"/>
        <v>#NUM!</v>
      </c>
      <c r="BG3564" t="e">
        <f t="shared" si="166"/>
        <v>#NUM!</v>
      </c>
      <c r="BH3564" t="e">
        <f t="shared" si="167"/>
        <v>#NUM!</v>
      </c>
      <c r="BI3564" t="e">
        <f>VLOOKUP(H3564,Sheet2!$A$1:$B$270,2,FALSE)</f>
        <v>#N/A</v>
      </c>
    </row>
    <row r="3565" spans="15:61">
      <c r="O3565" s="57"/>
      <c r="P3565" s="57"/>
      <c r="AO3565" s="57"/>
      <c r="AP3565" s="57"/>
      <c r="BA3565" s="57"/>
      <c r="BF3565" s="6" t="e">
        <f t="shared" si="165"/>
        <v>#NUM!</v>
      </c>
      <c r="BG3565" t="e">
        <f t="shared" si="166"/>
        <v>#NUM!</v>
      </c>
      <c r="BH3565" t="e">
        <f t="shared" si="167"/>
        <v>#NUM!</v>
      </c>
      <c r="BI3565" t="e">
        <f>VLOOKUP(H3565,Sheet2!$A$1:$B$270,2,FALSE)</f>
        <v>#N/A</v>
      </c>
    </row>
    <row r="3566" spans="15:61">
      <c r="O3566" s="57"/>
      <c r="P3566" s="57"/>
      <c r="AP3566" s="57"/>
      <c r="BA3566" s="57"/>
      <c r="BF3566" s="6" t="e">
        <f t="shared" si="165"/>
        <v>#NUM!</v>
      </c>
      <c r="BG3566" t="e">
        <f t="shared" si="166"/>
        <v>#NUM!</v>
      </c>
      <c r="BH3566" t="e">
        <f t="shared" si="167"/>
        <v>#NUM!</v>
      </c>
      <c r="BI3566" t="e">
        <f>VLOOKUP(H3566,Sheet2!$A$1:$B$270,2,FALSE)</f>
        <v>#N/A</v>
      </c>
    </row>
    <row r="3567" spans="15:61">
      <c r="O3567" s="57"/>
      <c r="P3567" s="57"/>
      <c r="AP3567" s="57"/>
      <c r="BA3567" s="57"/>
      <c r="BF3567" s="6" t="e">
        <f t="shared" si="165"/>
        <v>#NUM!</v>
      </c>
      <c r="BG3567" t="e">
        <f t="shared" si="166"/>
        <v>#NUM!</v>
      </c>
      <c r="BH3567" t="e">
        <f t="shared" si="167"/>
        <v>#NUM!</v>
      </c>
      <c r="BI3567" t="e">
        <f>VLOOKUP(H3567,Sheet2!$A$1:$B$270,2,FALSE)</f>
        <v>#N/A</v>
      </c>
    </row>
    <row r="3568" spans="15:61">
      <c r="O3568" s="57"/>
      <c r="P3568" s="57"/>
      <c r="AP3568" s="57"/>
      <c r="BA3568" s="57"/>
      <c r="BF3568" s="6" t="e">
        <f t="shared" si="165"/>
        <v>#NUM!</v>
      </c>
      <c r="BG3568" t="e">
        <f t="shared" si="166"/>
        <v>#NUM!</v>
      </c>
      <c r="BH3568" t="e">
        <f t="shared" si="167"/>
        <v>#NUM!</v>
      </c>
      <c r="BI3568" t="e">
        <f>VLOOKUP(H3568,Sheet2!$A$1:$B$270,2,FALSE)</f>
        <v>#N/A</v>
      </c>
    </row>
    <row r="3569" spans="15:61">
      <c r="O3569" s="57"/>
      <c r="P3569" s="57"/>
      <c r="AP3569" s="57"/>
      <c r="BA3569" s="57"/>
      <c r="BF3569" s="6" t="e">
        <f t="shared" si="165"/>
        <v>#NUM!</v>
      </c>
      <c r="BG3569" t="e">
        <f t="shared" si="166"/>
        <v>#NUM!</v>
      </c>
      <c r="BH3569" t="e">
        <f t="shared" si="167"/>
        <v>#NUM!</v>
      </c>
      <c r="BI3569" t="e">
        <f>VLOOKUP(H3569,Sheet2!$A$1:$B$270,2,FALSE)</f>
        <v>#N/A</v>
      </c>
    </row>
    <row r="3570" spans="15:61">
      <c r="O3570" s="57"/>
      <c r="P3570" s="57"/>
      <c r="AP3570" s="57"/>
      <c r="BA3570" s="57"/>
      <c r="BF3570" s="6" t="e">
        <f t="shared" si="165"/>
        <v>#NUM!</v>
      </c>
      <c r="BG3570" t="e">
        <f t="shared" si="166"/>
        <v>#NUM!</v>
      </c>
      <c r="BH3570" t="e">
        <f t="shared" si="167"/>
        <v>#NUM!</v>
      </c>
      <c r="BI3570" t="e">
        <f>VLOOKUP(H3570,Sheet2!$A$1:$B$270,2,FALSE)</f>
        <v>#N/A</v>
      </c>
    </row>
    <row r="3571" spans="15:61">
      <c r="O3571" s="57"/>
      <c r="P3571" s="57"/>
      <c r="AO3571" s="57"/>
      <c r="AP3571" s="57"/>
      <c r="BA3571" s="57"/>
      <c r="BF3571" s="6" t="e">
        <f t="shared" si="165"/>
        <v>#NUM!</v>
      </c>
      <c r="BG3571" t="e">
        <f t="shared" si="166"/>
        <v>#NUM!</v>
      </c>
      <c r="BH3571" t="e">
        <f t="shared" si="167"/>
        <v>#NUM!</v>
      </c>
      <c r="BI3571" t="e">
        <f>VLOOKUP(H3571,Sheet2!$A$1:$B$270,2,FALSE)</f>
        <v>#N/A</v>
      </c>
    </row>
    <row r="3572" spans="15:61">
      <c r="O3572" s="57"/>
      <c r="P3572" s="57"/>
      <c r="BA3572" s="57"/>
      <c r="BF3572" s="6" t="e">
        <f t="shared" si="165"/>
        <v>#NUM!</v>
      </c>
      <c r="BG3572" t="e">
        <f t="shared" si="166"/>
        <v>#NUM!</v>
      </c>
      <c r="BH3572" t="e">
        <f t="shared" si="167"/>
        <v>#NUM!</v>
      </c>
      <c r="BI3572" t="e">
        <f>VLOOKUP(H3572,Sheet2!$A$1:$B$270,2,FALSE)</f>
        <v>#N/A</v>
      </c>
    </row>
    <row r="3573" spans="15:61">
      <c r="O3573" s="57"/>
      <c r="P3573" s="57"/>
      <c r="AP3573" s="57"/>
      <c r="BA3573" s="57"/>
      <c r="BF3573" s="6" t="e">
        <f t="shared" si="165"/>
        <v>#NUM!</v>
      </c>
      <c r="BG3573" t="e">
        <f t="shared" si="166"/>
        <v>#NUM!</v>
      </c>
      <c r="BH3573" t="e">
        <f t="shared" si="167"/>
        <v>#NUM!</v>
      </c>
      <c r="BI3573" t="e">
        <f>VLOOKUP(H3573,Sheet2!$A$1:$B$270,2,FALSE)</f>
        <v>#N/A</v>
      </c>
    </row>
    <row r="3574" spans="15:61">
      <c r="O3574" s="57"/>
      <c r="P3574" s="57"/>
      <c r="AP3574" s="57"/>
      <c r="BA3574" s="57"/>
      <c r="BF3574" s="6" t="e">
        <f t="shared" si="165"/>
        <v>#NUM!</v>
      </c>
      <c r="BG3574" t="e">
        <f t="shared" si="166"/>
        <v>#NUM!</v>
      </c>
      <c r="BH3574" t="e">
        <f t="shared" si="167"/>
        <v>#NUM!</v>
      </c>
      <c r="BI3574" t="e">
        <f>VLOOKUP(H3574,Sheet2!$A$1:$B$270,2,FALSE)</f>
        <v>#N/A</v>
      </c>
    </row>
    <row r="3575" spans="15:61">
      <c r="O3575" s="57"/>
      <c r="P3575" s="57"/>
      <c r="BA3575" s="57"/>
      <c r="BF3575" s="6" t="e">
        <f t="shared" si="165"/>
        <v>#NUM!</v>
      </c>
      <c r="BG3575" t="e">
        <f t="shared" si="166"/>
        <v>#NUM!</v>
      </c>
      <c r="BH3575" t="e">
        <f t="shared" si="167"/>
        <v>#NUM!</v>
      </c>
      <c r="BI3575" t="e">
        <f>VLOOKUP(H3575,Sheet2!$A$1:$B$270,2,FALSE)</f>
        <v>#N/A</v>
      </c>
    </row>
    <row r="3576" spans="15:61">
      <c r="O3576" s="57"/>
      <c r="P3576" s="57"/>
      <c r="BA3576" s="57"/>
      <c r="BF3576" s="6" t="e">
        <f t="shared" si="165"/>
        <v>#NUM!</v>
      </c>
      <c r="BG3576" t="e">
        <f t="shared" si="166"/>
        <v>#NUM!</v>
      </c>
      <c r="BH3576" t="e">
        <f t="shared" si="167"/>
        <v>#NUM!</v>
      </c>
      <c r="BI3576" t="e">
        <f>VLOOKUP(H3576,Sheet2!$A$1:$B$270,2,FALSE)</f>
        <v>#N/A</v>
      </c>
    </row>
    <row r="3577" spans="15:61">
      <c r="O3577" s="57"/>
      <c r="P3577" s="57"/>
      <c r="AP3577" s="57"/>
      <c r="BA3577" s="57"/>
      <c r="BF3577" s="6" t="e">
        <f t="shared" si="165"/>
        <v>#NUM!</v>
      </c>
      <c r="BG3577" t="e">
        <f t="shared" si="166"/>
        <v>#NUM!</v>
      </c>
      <c r="BH3577" t="e">
        <f t="shared" si="167"/>
        <v>#NUM!</v>
      </c>
      <c r="BI3577" t="e">
        <f>VLOOKUP(H3577,Sheet2!$A$1:$B$270,2,FALSE)</f>
        <v>#N/A</v>
      </c>
    </row>
    <row r="3578" spans="15:61">
      <c r="O3578" s="57"/>
      <c r="P3578" s="57"/>
      <c r="AP3578" s="57"/>
      <c r="BA3578" s="57"/>
      <c r="BF3578" s="6" t="e">
        <f t="shared" si="165"/>
        <v>#NUM!</v>
      </c>
      <c r="BG3578" t="e">
        <f t="shared" si="166"/>
        <v>#NUM!</v>
      </c>
      <c r="BH3578" t="e">
        <f t="shared" si="167"/>
        <v>#NUM!</v>
      </c>
      <c r="BI3578" t="e">
        <f>VLOOKUP(H3578,Sheet2!$A$1:$B$270,2,FALSE)</f>
        <v>#N/A</v>
      </c>
    </row>
    <row r="3579" spans="15:61">
      <c r="O3579" s="57"/>
      <c r="P3579" s="57"/>
      <c r="AP3579" s="57"/>
      <c r="BA3579" s="57"/>
      <c r="BF3579" s="6" t="e">
        <f t="shared" si="165"/>
        <v>#NUM!</v>
      </c>
      <c r="BG3579" t="e">
        <f t="shared" si="166"/>
        <v>#NUM!</v>
      </c>
      <c r="BH3579" t="e">
        <f t="shared" si="167"/>
        <v>#NUM!</v>
      </c>
      <c r="BI3579" t="e">
        <f>VLOOKUP(H3579,Sheet2!$A$1:$B$270,2,FALSE)</f>
        <v>#N/A</v>
      </c>
    </row>
    <row r="3580" spans="15:61">
      <c r="O3580" s="57"/>
      <c r="P3580" s="57"/>
      <c r="AP3580" s="57"/>
      <c r="BA3580" s="57"/>
      <c r="BF3580" s="6" t="e">
        <f t="shared" si="165"/>
        <v>#NUM!</v>
      </c>
      <c r="BG3580" t="e">
        <f t="shared" si="166"/>
        <v>#NUM!</v>
      </c>
      <c r="BH3580" t="e">
        <f t="shared" si="167"/>
        <v>#NUM!</v>
      </c>
      <c r="BI3580" t="e">
        <f>VLOOKUP(H3580,Sheet2!$A$1:$B$270,2,FALSE)</f>
        <v>#N/A</v>
      </c>
    </row>
    <row r="3581" spans="15:61">
      <c r="O3581" s="57"/>
      <c r="P3581" s="57"/>
      <c r="AP3581" s="57"/>
      <c r="BA3581" s="57"/>
      <c r="BF3581" s="6" t="e">
        <f t="shared" si="165"/>
        <v>#NUM!</v>
      </c>
      <c r="BG3581" t="e">
        <f t="shared" si="166"/>
        <v>#NUM!</v>
      </c>
      <c r="BH3581" t="e">
        <f t="shared" si="167"/>
        <v>#NUM!</v>
      </c>
      <c r="BI3581" t="e">
        <f>VLOOKUP(H3581,Sheet2!$A$1:$B$270,2,FALSE)</f>
        <v>#N/A</v>
      </c>
    </row>
    <row r="3582" spans="15:61">
      <c r="O3582" s="57"/>
      <c r="P3582" s="57"/>
      <c r="AP3582" s="57"/>
      <c r="BA3582" s="57"/>
      <c r="BF3582" s="6" t="e">
        <f t="shared" si="165"/>
        <v>#NUM!</v>
      </c>
      <c r="BG3582" t="e">
        <f t="shared" si="166"/>
        <v>#NUM!</v>
      </c>
      <c r="BH3582" t="e">
        <f t="shared" si="167"/>
        <v>#NUM!</v>
      </c>
      <c r="BI3582" t="e">
        <f>VLOOKUP(H3582,Sheet2!$A$1:$B$270,2,FALSE)</f>
        <v>#N/A</v>
      </c>
    </row>
    <row r="3583" spans="15:61">
      <c r="O3583" s="57"/>
      <c r="P3583" s="57"/>
      <c r="AO3583" s="57"/>
      <c r="AP3583" s="57"/>
      <c r="BA3583" s="57"/>
      <c r="BF3583" s="6" t="e">
        <f t="shared" si="165"/>
        <v>#NUM!</v>
      </c>
      <c r="BG3583" t="e">
        <f t="shared" si="166"/>
        <v>#NUM!</v>
      </c>
      <c r="BH3583" t="e">
        <f t="shared" si="167"/>
        <v>#NUM!</v>
      </c>
      <c r="BI3583" t="e">
        <f>VLOOKUP(H3583,Sheet2!$A$1:$B$270,2,FALSE)</f>
        <v>#N/A</v>
      </c>
    </row>
    <row r="3584" spans="15:61">
      <c r="O3584" s="57"/>
      <c r="P3584" s="57"/>
      <c r="AP3584" s="57"/>
      <c r="BA3584" s="57"/>
      <c r="BF3584" s="6" t="e">
        <f t="shared" si="165"/>
        <v>#NUM!</v>
      </c>
      <c r="BG3584" t="e">
        <f t="shared" si="166"/>
        <v>#NUM!</v>
      </c>
      <c r="BH3584" t="e">
        <f t="shared" si="167"/>
        <v>#NUM!</v>
      </c>
      <c r="BI3584" t="e">
        <f>VLOOKUP(H3584,Sheet2!$A$1:$B$270,2,FALSE)</f>
        <v>#N/A</v>
      </c>
    </row>
    <row r="3585" spans="15:61">
      <c r="O3585" s="57"/>
      <c r="P3585" s="57"/>
      <c r="AP3585" s="57"/>
      <c r="BA3585" s="57"/>
      <c r="BF3585" s="6" t="e">
        <f t="shared" si="165"/>
        <v>#NUM!</v>
      </c>
      <c r="BG3585" t="e">
        <f t="shared" si="166"/>
        <v>#NUM!</v>
      </c>
      <c r="BH3585" t="e">
        <f t="shared" si="167"/>
        <v>#NUM!</v>
      </c>
      <c r="BI3585" t="e">
        <f>VLOOKUP(H3585,Sheet2!$A$1:$B$270,2,FALSE)</f>
        <v>#N/A</v>
      </c>
    </row>
    <row r="3586" spans="15:61">
      <c r="O3586" s="57"/>
      <c r="P3586" s="57"/>
      <c r="AP3586" s="57"/>
      <c r="BA3586" s="57"/>
      <c r="BF3586" s="6" t="e">
        <f t="shared" si="165"/>
        <v>#NUM!</v>
      </c>
      <c r="BG3586" t="e">
        <f t="shared" si="166"/>
        <v>#NUM!</v>
      </c>
      <c r="BH3586" t="e">
        <f t="shared" si="167"/>
        <v>#NUM!</v>
      </c>
      <c r="BI3586" t="e">
        <f>VLOOKUP(H3586,Sheet2!$A$1:$B$270,2,FALSE)</f>
        <v>#N/A</v>
      </c>
    </row>
    <row r="3587" spans="15:61">
      <c r="O3587" s="57"/>
      <c r="P3587" s="57"/>
      <c r="AO3587" s="57"/>
      <c r="AP3587" s="57"/>
      <c r="BA3587" s="57"/>
      <c r="BF3587" s="6" t="e">
        <f t="shared" ref="BF3587:BF3650" si="168">DATE(BC3587,BD3587,BE3587)</f>
        <v>#NUM!</v>
      </c>
      <c r="BG3587" t="e">
        <f t="shared" ref="BG3587:BG3650" si="169">BF3587-BA3587</f>
        <v>#NUM!</v>
      </c>
      <c r="BH3587" t="e">
        <f t="shared" ref="BH3587:BH3650" si="170">IF(BG3587=1,"COMPLY",IF(BG3587&lt;1,"COMPLY","NOT COMPLY"))</f>
        <v>#NUM!</v>
      </c>
      <c r="BI3587" t="e">
        <f>VLOOKUP(H3587,Sheet2!$A$1:$B$270,2,FALSE)</f>
        <v>#N/A</v>
      </c>
    </row>
    <row r="3588" spans="15:61">
      <c r="O3588" s="57"/>
      <c r="P3588" s="57"/>
      <c r="AP3588" s="57"/>
      <c r="BA3588" s="57"/>
      <c r="BF3588" s="6" t="e">
        <f t="shared" si="168"/>
        <v>#NUM!</v>
      </c>
      <c r="BG3588" t="e">
        <f t="shared" si="169"/>
        <v>#NUM!</v>
      </c>
      <c r="BH3588" t="e">
        <f t="shared" si="170"/>
        <v>#NUM!</v>
      </c>
      <c r="BI3588" t="e">
        <f>VLOOKUP(H3588,Sheet2!$A$1:$B$270,2,FALSE)</f>
        <v>#N/A</v>
      </c>
    </row>
    <row r="3589" spans="15:61">
      <c r="O3589" s="57"/>
      <c r="P3589" s="57"/>
      <c r="AP3589" s="57"/>
      <c r="BA3589" s="57"/>
      <c r="BF3589" s="6" t="e">
        <f t="shared" si="168"/>
        <v>#NUM!</v>
      </c>
      <c r="BG3589" t="e">
        <f t="shared" si="169"/>
        <v>#NUM!</v>
      </c>
      <c r="BH3589" t="e">
        <f t="shared" si="170"/>
        <v>#NUM!</v>
      </c>
      <c r="BI3589" t="e">
        <f>VLOOKUP(H3589,Sheet2!$A$1:$B$270,2,FALSE)</f>
        <v>#N/A</v>
      </c>
    </row>
    <row r="3590" spans="15:61">
      <c r="O3590" s="57"/>
      <c r="P3590" s="57"/>
      <c r="AP3590" s="57"/>
      <c r="BA3590" s="57"/>
      <c r="BF3590" s="6" t="e">
        <f t="shared" si="168"/>
        <v>#NUM!</v>
      </c>
      <c r="BG3590" t="e">
        <f t="shared" si="169"/>
        <v>#NUM!</v>
      </c>
      <c r="BH3590" t="e">
        <f t="shared" si="170"/>
        <v>#NUM!</v>
      </c>
      <c r="BI3590" t="e">
        <f>VLOOKUP(H3590,Sheet2!$A$1:$B$270,2,FALSE)</f>
        <v>#N/A</v>
      </c>
    </row>
    <row r="3591" spans="15:61">
      <c r="O3591" s="57"/>
      <c r="P3591" s="57"/>
      <c r="AO3591" s="57"/>
      <c r="AP3591" s="57"/>
      <c r="BA3591" s="57"/>
      <c r="BF3591" s="6" t="e">
        <f t="shared" si="168"/>
        <v>#NUM!</v>
      </c>
      <c r="BG3591" t="e">
        <f t="shared" si="169"/>
        <v>#NUM!</v>
      </c>
      <c r="BH3591" t="e">
        <f t="shared" si="170"/>
        <v>#NUM!</v>
      </c>
      <c r="BI3591" t="e">
        <f>VLOOKUP(H3591,Sheet2!$A$1:$B$270,2,FALSE)</f>
        <v>#N/A</v>
      </c>
    </row>
    <row r="3592" spans="15:61">
      <c r="O3592" s="57"/>
      <c r="P3592" s="57"/>
      <c r="AP3592" s="57"/>
      <c r="BA3592" s="57"/>
      <c r="BF3592" s="6" t="e">
        <f t="shared" si="168"/>
        <v>#NUM!</v>
      </c>
      <c r="BG3592" t="e">
        <f t="shared" si="169"/>
        <v>#NUM!</v>
      </c>
      <c r="BH3592" t="e">
        <f t="shared" si="170"/>
        <v>#NUM!</v>
      </c>
      <c r="BI3592" t="e">
        <f>VLOOKUP(H3592,Sheet2!$A$1:$B$270,2,FALSE)</f>
        <v>#N/A</v>
      </c>
    </row>
    <row r="3593" spans="15:61">
      <c r="O3593" s="57"/>
      <c r="P3593" s="57"/>
      <c r="AP3593" s="57"/>
      <c r="BA3593" s="57"/>
      <c r="BF3593" s="6" t="e">
        <f t="shared" si="168"/>
        <v>#NUM!</v>
      </c>
      <c r="BG3593" t="e">
        <f t="shared" si="169"/>
        <v>#NUM!</v>
      </c>
      <c r="BH3593" t="e">
        <f t="shared" si="170"/>
        <v>#NUM!</v>
      </c>
      <c r="BI3593" t="e">
        <f>VLOOKUP(H3593,Sheet2!$A$1:$B$270,2,FALSE)</f>
        <v>#N/A</v>
      </c>
    </row>
    <row r="3594" spans="15:61">
      <c r="O3594" s="57"/>
      <c r="P3594" s="57"/>
      <c r="AP3594" s="57"/>
      <c r="BA3594" s="57"/>
      <c r="BF3594" s="6" t="e">
        <f t="shared" si="168"/>
        <v>#NUM!</v>
      </c>
      <c r="BG3594" t="e">
        <f t="shared" si="169"/>
        <v>#NUM!</v>
      </c>
      <c r="BH3594" t="e">
        <f t="shared" si="170"/>
        <v>#NUM!</v>
      </c>
      <c r="BI3594" t="e">
        <f>VLOOKUP(H3594,Sheet2!$A$1:$B$270,2,FALSE)</f>
        <v>#N/A</v>
      </c>
    </row>
    <row r="3595" spans="15:61">
      <c r="O3595" s="57"/>
      <c r="P3595" s="57"/>
      <c r="BF3595" s="6" t="e">
        <f t="shared" si="168"/>
        <v>#NUM!</v>
      </c>
      <c r="BG3595" t="e">
        <f t="shared" si="169"/>
        <v>#NUM!</v>
      </c>
      <c r="BH3595" t="e">
        <f t="shared" si="170"/>
        <v>#NUM!</v>
      </c>
      <c r="BI3595" t="e">
        <f>VLOOKUP(H3595,Sheet2!$A$1:$B$270,2,FALSE)</f>
        <v>#N/A</v>
      </c>
    </row>
    <row r="3596" spans="15:61">
      <c r="O3596" s="57"/>
      <c r="P3596" s="57"/>
      <c r="AP3596" s="57"/>
      <c r="BA3596" s="57"/>
      <c r="BF3596" s="6" t="e">
        <f t="shared" si="168"/>
        <v>#NUM!</v>
      </c>
      <c r="BG3596" t="e">
        <f t="shared" si="169"/>
        <v>#NUM!</v>
      </c>
      <c r="BH3596" t="e">
        <f t="shared" si="170"/>
        <v>#NUM!</v>
      </c>
      <c r="BI3596" t="e">
        <f>VLOOKUP(H3596,Sheet2!$A$1:$B$270,2,FALSE)</f>
        <v>#N/A</v>
      </c>
    </row>
    <row r="3597" spans="15:61">
      <c r="O3597" s="57"/>
      <c r="P3597" s="57"/>
      <c r="AO3597" s="57"/>
      <c r="AP3597" s="57"/>
      <c r="BA3597" s="57"/>
      <c r="BF3597" s="6" t="e">
        <f t="shared" si="168"/>
        <v>#NUM!</v>
      </c>
      <c r="BG3597" t="e">
        <f t="shared" si="169"/>
        <v>#NUM!</v>
      </c>
      <c r="BH3597" t="e">
        <f t="shared" si="170"/>
        <v>#NUM!</v>
      </c>
      <c r="BI3597" t="e">
        <f>VLOOKUP(H3597,Sheet2!$A$1:$B$270,2,FALSE)</f>
        <v>#N/A</v>
      </c>
    </row>
    <row r="3598" spans="15:61">
      <c r="O3598" s="57"/>
      <c r="P3598" s="57"/>
      <c r="AP3598" s="57"/>
      <c r="BA3598" s="57"/>
      <c r="BF3598" s="6" t="e">
        <f t="shared" si="168"/>
        <v>#NUM!</v>
      </c>
      <c r="BG3598" t="e">
        <f t="shared" si="169"/>
        <v>#NUM!</v>
      </c>
      <c r="BH3598" t="e">
        <f t="shared" si="170"/>
        <v>#NUM!</v>
      </c>
      <c r="BI3598" t="e">
        <f>VLOOKUP(H3598,Sheet2!$A$1:$B$270,2,FALSE)</f>
        <v>#N/A</v>
      </c>
    </row>
    <row r="3599" spans="15:61">
      <c r="O3599" s="57"/>
      <c r="P3599" s="57"/>
      <c r="BA3599" s="57"/>
      <c r="BF3599" s="6" t="e">
        <f t="shared" si="168"/>
        <v>#NUM!</v>
      </c>
      <c r="BG3599" t="e">
        <f t="shared" si="169"/>
        <v>#NUM!</v>
      </c>
      <c r="BH3599" t="e">
        <f t="shared" si="170"/>
        <v>#NUM!</v>
      </c>
      <c r="BI3599" t="e">
        <f>VLOOKUP(H3599,Sheet2!$A$1:$B$270,2,FALSE)</f>
        <v>#N/A</v>
      </c>
    </row>
    <row r="3600" spans="15:61">
      <c r="O3600" s="57"/>
      <c r="P3600" s="57"/>
      <c r="AP3600" s="57"/>
      <c r="BA3600" s="57"/>
      <c r="BF3600" s="6" t="e">
        <f t="shared" si="168"/>
        <v>#NUM!</v>
      </c>
      <c r="BG3600" t="e">
        <f t="shared" si="169"/>
        <v>#NUM!</v>
      </c>
      <c r="BH3600" t="e">
        <f t="shared" si="170"/>
        <v>#NUM!</v>
      </c>
      <c r="BI3600" t="e">
        <f>VLOOKUP(H3600,Sheet2!$A$1:$B$270,2,FALSE)</f>
        <v>#N/A</v>
      </c>
    </row>
    <row r="3601" spans="15:61">
      <c r="O3601" s="57"/>
      <c r="P3601" s="57"/>
      <c r="BA3601" s="57"/>
      <c r="BF3601" s="6" t="e">
        <f t="shared" si="168"/>
        <v>#NUM!</v>
      </c>
      <c r="BG3601" t="e">
        <f t="shared" si="169"/>
        <v>#NUM!</v>
      </c>
      <c r="BH3601" t="e">
        <f t="shared" si="170"/>
        <v>#NUM!</v>
      </c>
      <c r="BI3601" t="e">
        <f>VLOOKUP(H3601,Sheet2!$A$1:$B$270,2,FALSE)</f>
        <v>#N/A</v>
      </c>
    </row>
    <row r="3602" spans="15:61">
      <c r="O3602" s="57"/>
      <c r="P3602" s="57"/>
      <c r="AP3602" s="57"/>
      <c r="BA3602" s="57"/>
      <c r="BF3602" s="6" t="e">
        <f t="shared" si="168"/>
        <v>#NUM!</v>
      </c>
      <c r="BG3602" t="e">
        <f t="shared" si="169"/>
        <v>#NUM!</v>
      </c>
      <c r="BH3602" t="e">
        <f t="shared" si="170"/>
        <v>#NUM!</v>
      </c>
      <c r="BI3602" t="e">
        <f>VLOOKUP(H3602,Sheet2!$A$1:$B$270,2,FALSE)</f>
        <v>#N/A</v>
      </c>
    </row>
    <row r="3603" spans="15:61">
      <c r="O3603" s="57"/>
      <c r="P3603" s="57"/>
      <c r="AP3603" s="57"/>
      <c r="BA3603" s="57"/>
      <c r="BF3603" s="6" t="e">
        <f t="shared" si="168"/>
        <v>#NUM!</v>
      </c>
      <c r="BG3603" t="e">
        <f t="shared" si="169"/>
        <v>#NUM!</v>
      </c>
      <c r="BH3603" t="e">
        <f t="shared" si="170"/>
        <v>#NUM!</v>
      </c>
      <c r="BI3603" t="e">
        <f>VLOOKUP(H3603,Sheet2!$A$1:$B$270,2,FALSE)</f>
        <v>#N/A</v>
      </c>
    </row>
    <row r="3604" spans="15:61">
      <c r="O3604" s="57"/>
      <c r="P3604" s="57"/>
      <c r="BA3604" s="57"/>
      <c r="BF3604" s="6" t="e">
        <f t="shared" si="168"/>
        <v>#NUM!</v>
      </c>
      <c r="BG3604" t="e">
        <f t="shared" si="169"/>
        <v>#NUM!</v>
      </c>
      <c r="BH3604" t="e">
        <f t="shared" si="170"/>
        <v>#NUM!</v>
      </c>
      <c r="BI3604" t="e">
        <f>VLOOKUP(H3604,Sheet2!$A$1:$B$270,2,FALSE)</f>
        <v>#N/A</v>
      </c>
    </row>
    <row r="3605" spans="15:61">
      <c r="O3605" s="57"/>
      <c r="P3605" s="57"/>
      <c r="AO3605" s="57"/>
      <c r="AP3605" s="57"/>
      <c r="BA3605" s="57"/>
      <c r="BF3605" s="6" t="e">
        <f t="shared" si="168"/>
        <v>#NUM!</v>
      </c>
      <c r="BG3605" t="e">
        <f t="shared" si="169"/>
        <v>#NUM!</v>
      </c>
      <c r="BH3605" t="e">
        <f t="shared" si="170"/>
        <v>#NUM!</v>
      </c>
      <c r="BI3605" t="e">
        <f>VLOOKUP(H3605,Sheet2!$A$1:$B$270,2,FALSE)</f>
        <v>#N/A</v>
      </c>
    </row>
    <row r="3606" spans="15:61">
      <c r="O3606" s="57"/>
      <c r="P3606" s="57"/>
      <c r="AP3606" s="57"/>
      <c r="BA3606" s="57"/>
      <c r="BF3606" s="6" t="e">
        <f t="shared" si="168"/>
        <v>#NUM!</v>
      </c>
      <c r="BG3606" t="e">
        <f t="shared" si="169"/>
        <v>#NUM!</v>
      </c>
      <c r="BH3606" t="e">
        <f t="shared" si="170"/>
        <v>#NUM!</v>
      </c>
      <c r="BI3606" t="e">
        <f>VLOOKUP(H3606,Sheet2!$A$1:$B$270,2,FALSE)</f>
        <v>#N/A</v>
      </c>
    </row>
    <row r="3607" spans="15:61">
      <c r="O3607" s="57"/>
      <c r="P3607" s="57"/>
      <c r="AP3607" s="57"/>
      <c r="BA3607" s="57"/>
      <c r="BF3607" s="6" t="e">
        <f t="shared" si="168"/>
        <v>#NUM!</v>
      </c>
      <c r="BG3607" t="e">
        <f t="shared" si="169"/>
        <v>#NUM!</v>
      </c>
      <c r="BH3607" t="e">
        <f t="shared" si="170"/>
        <v>#NUM!</v>
      </c>
      <c r="BI3607" t="e">
        <f>VLOOKUP(H3607,Sheet2!$A$1:$B$270,2,FALSE)</f>
        <v>#N/A</v>
      </c>
    </row>
    <row r="3608" spans="15:61">
      <c r="O3608" s="57"/>
      <c r="P3608" s="57"/>
      <c r="BA3608" s="57"/>
      <c r="BF3608" s="6" t="e">
        <f t="shared" si="168"/>
        <v>#NUM!</v>
      </c>
      <c r="BG3608" t="e">
        <f t="shared" si="169"/>
        <v>#NUM!</v>
      </c>
      <c r="BH3608" t="e">
        <f t="shared" si="170"/>
        <v>#NUM!</v>
      </c>
      <c r="BI3608" t="e">
        <f>VLOOKUP(H3608,Sheet2!$A$1:$B$270,2,FALSE)</f>
        <v>#N/A</v>
      </c>
    </row>
    <row r="3609" spans="15:61">
      <c r="O3609" s="57"/>
      <c r="P3609" s="57"/>
      <c r="AO3609" s="57"/>
      <c r="AP3609" s="57"/>
      <c r="BA3609" s="57"/>
      <c r="BF3609" s="6" t="e">
        <f t="shared" si="168"/>
        <v>#NUM!</v>
      </c>
      <c r="BG3609" t="e">
        <f t="shared" si="169"/>
        <v>#NUM!</v>
      </c>
      <c r="BH3609" t="e">
        <f t="shared" si="170"/>
        <v>#NUM!</v>
      </c>
      <c r="BI3609" t="e">
        <f>VLOOKUP(H3609,Sheet2!$A$1:$B$270,2,FALSE)</f>
        <v>#N/A</v>
      </c>
    </row>
    <row r="3610" spans="15:61">
      <c r="O3610" s="57"/>
      <c r="P3610" s="57"/>
      <c r="AP3610" s="57"/>
      <c r="BA3610" s="57"/>
      <c r="BF3610" s="6" t="e">
        <f t="shared" si="168"/>
        <v>#NUM!</v>
      </c>
      <c r="BG3610" t="e">
        <f t="shared" si="169"/>
        <v>#NUM!</v>
      </c>
      <c r="BH3610" t="e">
        <f t="shared" si="170"/>
        <v>#NUM!</v>
      </c>
      <c r="BI3610" t="e">
        <f>VLOOKUP(H3610,Sheet2!$A$1:$B$270,2,FALSE)</f>
        <v>#N/A</v>
      </c>
    </row>
    <row r="3611" spans="15:61">
      <c r="O3611" s="57"/>
      <c r="P3611" s="57"/>
      <c r="AO3611" s="57"/>
      <c r="AP3611" s="57"/>
      <c r="BA3611" s="57"/>
      <c r="BF3611" s="6" t="e">
        <f t="shared" si="168"/>
        <v>#NUM!</v>
      </c>
      <c r="BG3611" t="e">
        <f t="shared" si="169"/>
        <v>#NUM!</v>
      </c>
      <c r="BH3611" t="e">
        <f t="shared" si="170"/>
        <v>#NUM!</v>
      </c>
      <c r="BI3611" t="e">
        <f>VLOOKUP(H3611,Sheet2!$A$1:$B$270,2,FALSE)</f>
        <v>#N/A</v>
      </c>
    </row>
    <row r="3612" spans="15:61">
      <c r="O3612" s="57"/>
      <c r="P3612" s="57"/>
      <c r="AP3612" s="57"/>
      <c r="BA3612" s="57"/>
      <c r="BF3612" s="6" t="e">
        <f t="shared" si="168"/>
        <v>#NUM!</v>
      </c>
      <c r="BG3612" t="e">
        <f t="shared" si="169"/>
        <v>#NUM!</v>
      </c>
      <c r="BH3612" t="e">
        <f t="shared" si="170"/>
        <v>#NUM!</v>
      </c>
      <c r="BI3612" t="e">
        <f>VLOOKUP(H3612,Sheet2!$A$1:$B$270,2,FALSE)</f>
        <v>#N/A</v>
      </c>
    </row>
    <row r="3613" spans="15:61">
      <c r="O3613" s="57"/>
      <c r="P3613" s="57"/>
      <c r="AO3613" s="57"/>
      <c r="BA3613" s="57"/>
      <c r="BF3613" s="6" t="e">
        <f t="shared" si="168"/>
        <v>#NUM!</v>
      </c>
      <c r="BG3613" t="e">
        <f t="shared" si="169"/>
        <v>#NUM!</v>
      </c>
      <c r="BH3613" t="e">
        <f t="shared" si="170"/>
        <v>#NUM!</v>
      </c>
      <c r="BI3613" t="e">
        <f>VLOOKUP(H3613,Sheet2!$A$1:$B$270,2,FALSE)</f>
        <v>#N/A</v>
      </c>
    </row>
    <row r="3614" spans="15:61">
      <c r="O3614" s="57"/>
      <c r="P3614" s="57"/>
      <c r="BA3614" s="57"/>
      <c r="BF3614" s="6" t="e">
        <f t="shared" si="168"/>
        <v>#NUM!</v>
      </c>
      <c r="BG3614" t="e">
        <f t="shared" si="169"/>
        <v>#NUM!</v>
      </c>
      <c r="BH3614" t="e">
        <f t="shared" si="170"/>
        <v>#NUM!</v>
      </c>
      <c r="BI3614" t="e">
        <f>VLOOKUP(H3614,Sheet2!$A$1:$B$270,2,FALSE)</f>
        <v>#N/A</v>
      </c>
    </row>
    <row r="3615" spans="15:61">
      <c r="O3615" s="57"/>
      <c r="P3615" s="57"/>
      <c r="AP3615" s="57"/>
      <c r="BA3615" s="57"/>
      <c r="BF3615" s="6" t="e">
        <f t="shared" si="168"/>
        <v>#NUM!</v>
      </c>
      <c r="BG3615" t="e">
        <f t="shared" si="169"/>
        <v>#NUM!</v>
      </c>
      <c r="BH3615" t="e">
        <f t="shared" si="170"/>
        <v>#NUM!</v>
      </c>
      <c r="BI3615" t="e">
        <f>VLOOKUP(H3615,Sheet2!$A$1:$B$270,2,FALSE)</f>
        <v>#N/A</v>
      </c>
    </row>
    <row r="3616" spans="15:61">
      <c r="O3616" s="57"/>
      <c r="P3616" s="57"/>
      <c r="AP3616" s="57"/>
      <c r="BA3616" s="57"/>
      <c r="BF3616" s="6" t="e">
        <f t="shared" si="168"/>
        <v>#NUM!</v>
      </c>
      <c r="BG3616" t="e">
        <f t="shared" si="169"/>
        <v>#NUM!</v>
      </c>
      <c r="BH3616" t="e">
        <f t="shared" si="170"/>
        <v>#NUM!</v>
      </c>
      <c r="BI3616" t="e">
        <f>VLOOKUP(H3616,Sheet2!$A$1:$B$270,2,FALSE)</f>
        <v>#N/A</v>
      </c>
    </row>
    <row r="3617" spans="15:61">
      <c r="O3617" s="57"/>
      <c r="P3617" s="57"/>
      <c r="AO3617" s="57"/>
      <c r="BA3617" s="57"/>
      <c r="BF3617" s="6" t="e">
        <f t="shared" si="168"/>
        <v>#NUM!</v>
      </c>
      <c r="BG3617" t="e">
        <f t="shared" si="169"/>
        <v>#NUM!</v>
      </c>
      <c r="BH3617" t="e">
        <f t="shared" si="170"/>
        <v>#NUM!</v>
      </c>
      <c r="BI3617" t="e">
        <f>VLOOKUP(H3617,Sheet2!$A$1:$B$270,2,FALSE)</f>
        <v>#N/A</v>
      </c>
    </row>
    <row r="3618" spans="15:61">
      <c r="O3618" s="57"/>
      <c r="P3618" s="57"/>
      <c r="AO3618" s="57"/>
      <c r="BF3618" s="6" t="e">
        <f t="shared" si="168"/>
        <v>#NUM!</v>
      </c>
      <c r="BG3618" t="e">
        <f t="shared" si="169"/>
        <v>#NUM!</v>
      </c>
      <c r="BH3618" t="e">
        <f t="shared" si="170"/>
        <v>#NUM!</v>
      </c>
      <c r="BI3618" t="e">
        <f>VLOOKUP(H3618,Sheet2!$A$1:$B$270,2,FALSE)</f>
        <v>#N/A</v>
      </c>
    </row>
    <row r="3619" spans="15:61">
      <c r="O3619" s="57"/>
      <c r="P3619" s="57"/>
      <c r="AO3619" s="57"/>
      <c r="BA3619" s="57"/>
      <c r="BF3619" s="6" t="e">
        <f t="shared" si="168"/>
        <v>#NUM!</v>
      </c>
      <c r="BG3619" t="e">
        <f t="shared" si="169"/>
        <v>#NUM!</v>
      </c>
      <c r="BH3619" t="e">
        <f t="shared" si="170"/>
        <v>#NUM!</v>
      </c>
      <c r="BI3619" t="e">
        <f>VLOOKUP(H3619,Sheet2!$A$1:$B$270,2,FALSE)</f>
        <v>#N/A</v>
      </c>
    </row>
    <row r="3620" spans="15:61">
      <c r="O3620" s="57"/>
      <c r="P3620" s="57"/>
      <c r="BF3620" s="6" t="e">
        <f t="shared" si="168"/>
        <v>#NUM!</v>
      </c>
      <c r="BG3620" t="e">
        <f t="shared" si="169"/>
        <v>#NUM!</v>
      </c>
      <c r="BH3620" t="e">
        <f t="shared" si="170"/>
        <v>#NUM!</v>
      </c>
      <c r="BI3620" t="e">
        <f>VLOOKUP(H3620,Sheet2!$A$1:$B$270,2,FALSE)</f>
        <v>#N/A</v>
      </c>
    </row>
    <row r="3621" spans="15:61">
      <c r="O3621" s="57"/>
      <c r="P3621" s="57"/>
      <c r="BA3621" s="57"/>
      <c r="BF3621" s="6" t="e">
        <f t="shared" si="168"/>
        <v>#NUM!</v>
      </c>
      <c r="BG3621" t="e">
        <f t="shared" si="169"/>
        <v>#NUM!</v>
      </c>
      <c r="BH3621" t="e">
        <f t="shared" si="170"/>
        <v>#NUM!</v>
      </c>
      <c r="BI3621" t="e">
        <f>VLOOKUP(H3621,Sheet2!$A$1:$B$270,2,FALSE)</f>
        <v>#N/A</v>
      </c>
    </row>
    <row r="3622" spans="15:61">
      <c r="O3622" s="57"/>
      <c r="P3622" s="57"/>
      <c r="AP3622" s="57"/>
      <c r="BA3622" s="57"/>
      <c r="BF3622" s="6" t="e">
        <f t="shared" si="168"/>
        <v>#NUM!</v>
      </c>
      <c r="BG3622" t="e">
        <f t="shared" si="169"/>
        <v>#NUM!</v>
      </c>
      <c r="BH3622" t="e">
        <f t="shared" si="170"/>
        <v>#NUM!</v>
      </c>
      <c r="BI3622" t="e">
        <f>VLOOKUP(H3622,Sheet2!$A$1:$B$270,2,FALSE)</f>
        <v>#N/A</v>
      </c>
    </row>
    <row r="3623" spans="15:61">
      <c r="O3623" s="57"/>
      <c r="P3623" s="57"/>
      <c r="AP3623" s="57"/>
      <c r="BA3623" s="57"/>
      <c r="BF3623" s="6" t="e">
        <f t="shared" si="168"/>
        <v>#NUM!</v>
      </c>
      <c r="BG3623" t="e">
        <f t="shared" si="169"/>
        <v>#NUM!</v>
      </c>
      <c r="BH3623" t="e">
        <f t="shared" si="170"/>
        <v>#NUM!</v>
      </c>
      <c r="BI3623" t="e">
        <f>VLOOKUP(H3623,Sheet2!$A$1:$B$270,2,FALSE)</f>
        <v>#N/A</v>
      </c>
    </row>
    <row r="3624" spans="15:61">
      <c r="O3624" s="57"/>
      <c r="P3624" s="57"/>
      <c r="AP3624" s="57"/>
      <c r="BA3624" s="57"/>
      <c r="BF3624" s="6" t="e">
        <f t="shared" si="168"/>
        <v>#NUM!</v>
      </c>
      <c r="BG3624" t="e">
        <f t="shared" si="169"/>
        <v>#NUM!</v>
      </c>
      <c r="BH3624" t="e">
        <f t="shared" si="170"/>
        <v>#NUM!</v>
      </c>
      <c r="BI3624" t="e">
        <f>VLOOKUP(H3624,Sheet2!$A$1:$B$270,2,FALSE)</f>
        <v>#N/A</v>
      </c>
    </row>
    <row r="3625" spans="15:61">
      <c r="O3625" s="57"/>
      <c r="P3625" s="57"/>
      <c r="AP3625" s="57"/>
      <c r="BA3625" s="57"/>
      <c r="BF3625" s="6" t="e">
        <f t="shared" si="168"/>
        <v>#NUM!</v>
      </c>
      <c r="BG3625" t="e">
        <f t="shared" si="169"/>
        <v>#NUM!</v>
      </c>
      <c r="BH3625" t="e">
        <f t="shared" si="170"/>
        <v>#NUM!</v>
      </c>
      <c r="BI3625" t="e">
        <f>VLOOKUP(H3625,Sheet2!$A$1:$B$270,2,FALSE)</f>
        <v>#N/A</v>
      </c>
    </row>
    <row r="3626" spans="15:61">
      <c r="O3626" s="57"/>
      <c r="P3626" s="57"/>
      <c r="AP3626" s="57"/>
      <c r="BA3626" s="57"/>
      <c r="BF3626" s="6" t="e">
        <f t="shared" si="168"/>
        <v>#NUM!</v>
      </c>
      <c r="BG3626" t="e">
        <f t="shared" si="169"/>
        <v>#NUM!</v>
      </c>
      <c r="BH3626" t="e">
        <f t="shared" si="170"/>
        <v>#NUM!</v>
      </c>
      <c r="BI3626" t="e">
        <f>VLOOKUP(H3626,Sheet2!$A$1:$B$270,2,FALSE)</f>
        <v>#N/A</v>
      </c>
    </row>
    <row r="3627" spans="15:61">
      <c r="O3627" s="57"/>
      <c r="P3627" s="57"/>
      <c r="AP3627" s="57"/>
      <c r="BA3627" s="57"/>
      <c r="BF3627" s="6" t="e">
        <f t="shared" si="168"/>
        <v>#NUM!</v>
      </c>
      <c r="BG3627" t="e">
        <f t="shared" si="169"/>
        <v>#NUM!</v>
      </c>
      <c r="BH3627" t="e">
        <f t="shared" si="170"/>
        <v>#NUM!</v>
      </c>
      <c r="BI3627" t="e">
        <f>VLOOKUP(H3627,Sheet2!$A$1:$B$270,2,FALSE)</f>
        <v>#N/A</v>
      </c>
    </row>
    <row r="3628" spans="15:61">
      <c r="O3628" s="57"/>
      <c r="P3628" s="57"/>
      <c r="AP3628" s="57"/>
      <c r="BA3628" s="57"/>
      <c r="BF3628" s="6" t="e">
        <f t="shared" si="168"/>
        <v>#NUM!</v>
      </c>
      <c r="BG3628" t="e">
        <f t="shared" si="169"/>
        <v>#NUM!</v>
      </c>
      <c r="BH3628" t="e">
        <f t="shared" si="170"/>
        <v>#NUM!</v>
      </c>
      <c r="BI3628" t="e">
        <f>VLOOKUP(H3628,Sheet2!$A$1:$B$270,2,FALSE)</f>
        <v>#N/A</v>
      </c>
    </row>
    <row r="3629" spans="15:61">
      <c r="O3629" s="57"/>
      <c r="P3629" s="57"/>
      <c r="AP3629" s="57"/>
      <c r="BA3629" s="57"/>
      <c r="BF3629" s="6" t="e">
        <f t="shared" si="168"/>
        <v>#NUM!</v>
      </c>
      <c r="BG3629" t="e">
        <f t="shared" si="169"/>
        <v>#NUM!</v>
      </c>
      <c r="BH3629" t="e">
        <f t="shared" si="170"/>
        <v>#NUM!</v>
      </c>
      <c r="BI3629" t="e">
        <f>VLOOKUP(H3629,Sheet2!$A$1:$B$270,2,FALSE)</f>
        <v>#N/A</v>
      </c>
    </row>
    <row r="3630" spans="15:61">
      <c r="O3630" s="57"/>
      <c r="P3630" s="57"/>
      <c r="BF3630" s="6" t="e">
        <f t="shared" si="168"/>
        <v>#NUM!</v>
      </c>
      <c r="BG3630" t="e">
        <f t="shared" si="169"/>
        <v>#NUM!</v>
      </c>
      <c r="BH3630" t="e">
        <f t="shared" si="170"/>
        <v>#NUM!</v>
      </c>
      <c r="BI3630" t="e">
        <f>VLOOKUP(H3630,Sheet2!$A$1:$B$270,2,FALSE)</f>
        <v>#N/A</v>
      </c>
    </row>
    <row r="3631" spans="15:61">
      <c r="O3631" s="57"/>
      <c r="P3631" s="57"/>
      <c r="AO3631" s="57"/>
      <c r="BA3631" s="57"/>
      <c r="BF3631" s="6" t="e">
        <f t="shared" si="168"/>
        <v>#NUM!</v>
      </c>
      <c r="BG3631" t="e">
        <f t="shared" si="169"/>
        <v>#NUM!</v>
      </c>
      <c r="BH3631" t="e">
        <f t="shared" si="170"/>
        <v>#NUM!</v>
      </c>
      <c r="BI3631" t="e">
        <f>VLOOKUP(H3631,Sheet2!$A$1:$B$270,2,FALSE)</f>
        <v>#N/A</v>
      </c>
    </row>
    <row r="3632" spans="15:61">
      <c r="O3632" s="57"/>
      <c r="P3632" s="57"/>
      <c r="AO3632" s="57"/>
      <c r="AP3632" s="57"/>
      <c r="BA3632" s="57"/>
      <c r="BF3632" s="6" t="e">
        <f t="shared" si="168"/>
        <v>#NUM!</v>
      </c>
      <c r="BG3632" t="e">
        <f t="shared" si="169"/>
        <v>#NUM!</v>
      </c>
      <c r="BH3632" t="e">
        <f t="shared" si="170"/>
        <v>#NUM!</v>
      </c>
      <c r="BI3632" t="e">
        <f>VLOOKUP(H3632,Sheet2!$A$1:$B$270,2,FALSE)</f>
        <v>#N/A</v>
      </c>
    </row>
    <row r="3633" spans="15:61">
      <c r="O3633" s="57"/>
      <c r="P3633" s="57"/>
      <c r="AO3633" s="57"/>
      <c r="AP3633" s="57"/>
      <c r="BA3633" s="57"/>
      <c r="BF3633" s="6" t="e">
        <f t="shared" si="168"/>
        <v>#NUM!</v>
      </c>
      <c r="BG3633" t="e">
        <f t="shared" si="169"/>
        <v>#NUM!</v>
      </c>
      <c r="BH3633" t="e">
        <f t="shared" si="170"/>
        <v>#NUM!</v>
      </c>
      <c r="BI3633" t="e">
        <f>VLOOKUP(H3633,Sheet2!$A$1:$B$270,2,FALSE)</f>
        <v>#N/A</v>
      </c>
    </row>
    <row r="3634" spans="15:61">
      <c r="O3634" s="57"/>
      <c r="P3634" s="57"/>
      <c r="BA3634" s="57"/>
      <c r="BF3634" s="6" t="e">
        <f t="shared" si="168"/>
        <v>#NUM!</v>
      </c>
      <c r="BG3634" t="e">
        <f t="shared" si="169"/>
        <v>#NUM!</v>
      </c>
      <c r="BH3634" t="e">
        <f t="shared" si="170"/>
        <v>#NUM!</v>
      </c>
      <c r="BI3634" t="e">
        <f>VLOOKUP(H3634,Sheet2!$A$1:$B$270,2,FALSE)</f>
        <v>#N/A</v>
      </c>
    </row>
    <row r="3635" spans="15:61">
      <c r="O3635" s="57"/>
      <c r="P3635" s="57"/>
      <c r="AP3635" s="57"/>
      <c r="BA3635" s="57"/>
      <c r="BF3635" s="6" t="e">
        <f t="shared" si="168"/>
        <v>#NUM!</v>
      </c>
      <c r="BG3635" t="e">
        <f t="shared" si="169"/>
        <v>#NUM!</v>
      </c>
      <c r="BH3635" t="e">
        <f t="shared" si="170"/>
        <v>#NUM!</v>
      </c>
      <c r="BI3635" t="e">
        <f>VLOOKUP(H3635,Sheet2!$A$1:$B$270,2,FALSE)</f>
        <v>#N/A</v>
      </c>
    </row>
    <row r="3636" spans="15:61">
      <c r="O3636" s="57"/>
      <c r="P3636" s="57"/>
      <c r="BA3636" s="57"/>
      <c r="BF3636" s="6" t="e">
        <f t="shared" si="168"/>
        <v>#NUM!</v>
      </c>
      <c r="BG3636" t="e">
        <f t="shared" si="169"/>
        <v>#NUM!</v>
      </c>
      <c r="BH3636" t="e">
        <f t="shared" si="170"/>
        <v>#NUM!</v>
      </c>
      <c r="BI3636" t="e">
        <f>VLOOKUP(H3636,Sheet2!$A$1:$B$270,2,FALSE)</f>
        <v>#N/A</v>
      </c>
    </row>
    <row r="3637" spans="15:61">
      <c r="O3637" s="57"/>
      <c r="P3637" s="57"/>
      <c r="AP3637" s="57"/>
      <c r="BA3637" s="57"/>
      <c r="BF3637" s="6" t="e">
        <f t="shared" si="168"/>
        <v>#NUM!</v>
      </c>
      <c r="BG3637" t="e">
        <f t="shared" si="169"/>
        <v>#NUM!</v>
      </c>
      <c r="BH3637" t="e">
        <f t="shared" si="170"/>
        <v>#NUM!</v>
      </c>
      <c r="BI3637" t="e">
        <f>VLOOKUP(H3637,Sheet2!$A$1:$B$270,2,FALSE)</f>
        <v>#N/A</v>
      </c>
    </row>
    <row r="3638" spans="15:61">
      <c r="O3638" s="57"/>
      <c r="P3638" s="57"/>
      <c r="AP3638" s="57"/>
      <c r="BA3638" s="57"/>
      <c r="BF3638" s="6" t="e">
        <f t="shared" si="168"/>
        <v>#NUM!</v>
      </c>
      <c r="BG3638" t="e">
        <f t="shared" si="169"/>
        <v>#NUM!</v>
      </c>
      <c r="BH3638" t="e">
        <f t="shared" si="170"/>
        <v>#NUM!</v>
      </c>
      <c r="BI3638" t="e">
        <f>VLOOKUP(H3638,Sheet2!$A$1:$B$270,2,FALSE)</f>
        <v>#N/A</v>
      </c>
    </row>
    <row r="3639" spans="15:61">
      <c r="O3639" s="57"/>
      <c r="P3639" s="57"/>
      <c r="AP3639" s="57"/>
      <c r="BA3639" s="57"/>
      <c r="BF3639" s="6" t="e">
        <f t="shared" si="168"/>
        <v>#NUM!</v>
      </c>
      <c r="BG3639" t="e">
        <f t="shared" si="169"/>
        <v>#NUM!</v>
      </c>
      <c r="BH3639" t="e">
        <f t="shared" si="170"/>
        <v>#NUM!</v>
      </c>
      <c r="BI3639" t="e">
        <f>VLOOKUP(H3639,Sheet2!$A$1:$B$270,2,FALSE)</f>
        <v>#N/A</v>
      </c>
    </row>
    <row r="3640" spans="15:61">
      <c r="O3640" s="57"/>
      <c r="P3640" s="57"/>
      <c r="AP3640" s="57"/>
      <c r="BA3640" s="57"/>
      <c r="BF3640" s="6" t="e">
        <f t="shared" si="168"/>
        <v>#NUM!</v>
      </c>
      <c r="BG3640" t="e">
        <f t="shared" si="169"/>
        <v>#NUM!</v>
      </c>
      <c r="BH3640" t="e">
        <f t="shared" si="170"/>
        <v>#NUM!</v>
      </c>
      <c r="BI3640" t="e">
        <f>VLOOKUP(H3640,Sheet2!$A$1:$B$270,2,FALSE)</f>
        <v>#N/A</v>
      </c>
    </row>
    <row r="3641" spans="15:61">
      <c r="O3641" s="57"/>
      <c r="P3641" s="57"/>
      <c r="AP3641" s="57"/>
      <c r="BA3641" s="57"/>
      <c r="BF3641" s="6" t="e">
        <f t="shared" si="168"/>
        <v>#NUM!</v>
      </c>
      <c r="BG3641" t="e">
        <f t="shared" si="169"/>
        <v>#NUM!</v>
      </c>
      <c r="BH3641" t="e">
        <f t="shared" si="170"/>
        <v>#NUM!</v>
      </c>
      <c r="BI3641" t="e">
        <f>VLOOKUP(H3641,Sheet2!$A$1:$B$270,2,FALSE)</f>
        <v>#N/A</v>
      </c>
    </row>
    <row r="3642" spans="15:61">
      <c r="O3642" s="57"/>
      <c r="P3642" s="57"/>
      <c r="AP3642" s="57"/>
      <c r="BA3642" s="57"/>
      <c r="BF3642" s="6" t="e">
        <f t="shared" si="168"/>
        <v>#NUM!</v>
      </c>
      <c r="BG3642" t="e">
        <f t="shared" si="169"/>
        <v>#NUM!</v>
      </c>
      <c r="BH3642" t="e">
        <f t="shared" si="170"/>
        <v>#NUM!</v>
      </c>
      <c r="BI3642" t="e">
        <f>VLOOKUP(H3642,Sheet2!$A$1:$B$270,2,FALSE)</f>
        <v>#N/A</v>
      </c>
    </row>
    <row r="3643" spans="15:61">
      <c r="O3643" s="57"/>
      <c r="P3643" s="57"/>
      <c r="AP3643" s="57"/>
      <c r="BA3643" s="57"/>
      <c r="BF3643" s="6" t="e">
        <f t="shared" si="168"/>
        <v>#NUM!</v>
      </c>
      <c r="BG3643" t="e">
        <f t="shared" si="169"/>
        <v>#NUM!</v>
      </c>
      <c r="BH3643" t="e">
        <f t="shared" si="170"/>
        <v>#NUM!</v>
      </c>
      <c r="BI3643" t="e">
        <f>VLOOKUP(H3643,Sheet2!$A$1:$B$270,2,FALSE)</f>
        <v>#N/A</v>
      </c>
    </row>
    <row r="3644" spans="15:61">
      <c r="O3644" s="57"/>
      <c r="P3644" s="57"/>
      <c r="BF3644" s="6" t="e">
        <f t="shared" si="168"/>
        <v>#NUM!</v>
      </c>
      <c r="BG3644" t="e">
        <f t="shared" si="169"/>
        <v>#NUM!</v>
      </c>
      <c r="BH3644" t="e">
        <f t="shared" si="170"/>
        <v>#NUM!</v>
      </c>
      <c r="BI3644" t="e">
        <f>VLOOKUP(H3644,Sheet2!$A$1:$B$270,2,FALSE)</f>
        <v>#N/A</v>
      </c>
    </row>
    <row r="3645" spans="15:61">
      <c r="O3645" s="57"/>
      <c r="P3645" s="57"/>
      <c r="AO3645" s="57"/>
      <c r="BA3645" s="57"/>
      <c r="BF3645" s="6" t="e">
        <f t="shared" si="168"/>
        <v>#NUM!</v>
      </c>
      <c r="BG3645" t="e">
        <f t="shared" si="169"/>
        <v>#NUM!</v>
      </c>
      <c r="BH3645" t="e">
        <f t="shared" si="170"/>
        <v>#NUM!</v>
      </c>
      <c r="BI3645" t="e">
        <f>VLOOKUP(H3645,Sheet2!$A$1:$B$270,2,FALSE)</f>
        <v>#N/A</v>
      </c>
    </row>
    <row r="3646" spans="15:61">
      <c r="O3646" s="57"/>
      <c r="P3646" s="57"/>
      <c r="AO3646" s="57"/>
      <c r="BA3646" s="57"/>
      <c r="BF3646" s="6" t="e">
        <f t="shared" si="168"/>
        <v>#NUM!</v>
      </c>
      <c r="BG3646" t="e">
        <f t="shared" si="169"/>
        <v>#NUM!</v>
      </c>
      <c r="BH3646" t="e">
        <f t="shared" si="170"/>
        <v>#NUM!</v>
      </c>
      <c r="BI3646" t="e">
        <f>VLOOKUP(H3646,Sheet2!$A$1:$B$270,2,FALSE)</f>
        <v>#N/A</v>
      </c>
    </row>
    <row r="3647" spans="15:61">
      <c r="O3647" s="57"/>
      <c r="P3647" s="57"/>
      <c r="AP3647" s="57"/>
      <c r="BA3647" s="57"/>
      <c r="BF3647" s="6" t="e">
        <f t="shared" si="168"/>
        <v>#NUM!</v>
      </c>
      <c r="BG3647" t="e">
        <f t="shared" si="169"/>
        <v>#NUM!</v>
      </c>
      <c r="BH3647" t="e">
        <f t="shared" si="170"/>
        <v>#NUM!</v>
      </c>
      <c r="BI3647" t="e">
        <f>VLOOKUP(H3647,Sheet2!$A$1:$B$270,2,FALSE)</f>
        <v>#N/A</v>
      </c>
    </row>
    <row r="3648" spans="15:61">
      <c r="O3648" s="57"/>
      <c r="P3648" s="57"/>
      <c r="AO3648" s="57"/>
      <c r="AP3648" s="57"/>
      <c r="BA3648" s="57"/>
      <c r="BF3648" s="6" t="e">
        <f t="shared" si="168"/>
        <v>#NUM!</v>
      </c>
      <c r="BG3648" t="e">
        <f t="shared" si="169"/>
        <v>#NUM!</v>
      </c>
      <c r="BH3648" t="e">
        <f t="shared" si="170"/>
        <v>#NUM!</v>
      </c>
      <c r="BI3648" t="e">
        <f>VLOOKUP(H3648,Sheet2!$A$1:$B$270,2,FALSE)</f>
        <v>#N/A</v>
      </c>
    </row>
    <row r="3649" spans="15:61">
      <c r="O3649" s="57"/>
      <c r="P3649" s="57"/>
      <c r="AP3649" s="57"/>
      <c r="BA3649" s="57"/>
      <c r="BF3649" s="6" t="e">
        <f t="shared" si="168"/>
        <v>#NUM!</v>
      </c>
      <c r="BG3649" t="e">
        <f t="shared" si="169"/>
        <v>#NUM!</v>
      </c>
      <c r="BH3649" t="e">
        <f t="shared" si="170"/>
        <v>#NUM!</v>
      </c>
      <c r="BI3649" t="e">
        <f>VLOOKUP(H3649,Sheet2!$A$1:$B$270,2,FALSE)</f>
        <v>#N/A</v>
      </c>
    </row>
    <row r="3650" spans="15:61">
      <c r="O3650" s="57"/>
      <c r="P3650" s="57"/>
      <c r="AP3650" s="57"/>
      <c r="BA3650" s="57"/>
      <c r="BF3650" s="6" t="e">
        <f t="shared" si="168"/>
        <v>#NUM!</v>
      </c>
      <c r="BG3650" t="e">
        <f t="shared" si="169"/>
        <v>#NUM!</v>
      </c>
      <c r="BH3650" t="e">
        <f t="shared" si="170"/>
        <v>#NUM!</v>
      </c>
      <c r="BI3650" t="e">
        <f>VLOOKUP(H3650,Sheet2!$A$1:$B$270,2,FALSE)</f>
        <v>#N/A</v>
      </c>
    </row>
    <row r="3651" spans="15:61">
      <c r="O3651" s="57"/>
      <c r="P3651" s="57"/>
      <c r="AP3651" s="57"/>
      <c r="BA3651" s="57"/>
      <c r="BF3651" s="6" t="e">
        <f t="shared" ref="BF3651:BF3714" si="171">DATE(BC3651,BD3651,BE3651)</f>
        <v>#NUM!</v>
      </c>
      <c r="BG3651" t="e">
        <f t="shared" ref="BG3651:BG3714" si="172">BF3651-BA3651</f>
        <v>#NUM!</v>
      </c>
      <c r="BH3651" t="e">
        <f t="shared" ref="BH3651:BH3714" si="173">IF(BG3651=1,"COMPLY",IF(BG3651&lt;1,"COMPLY","NOT COMPLY"))</f>
        <v>#NUM!</v>
      </c>
      <c r="BI3651" t="e">
        <f>VLOOKUP(H3651,Sheet2!$A$1:$B$270,2,FALSE)</f>
        <v>#N/A</v>
      </c>
    </row>
    <row r="3652" spans="15:61">
      <c r="O3652" s="57"/>
      <c r="P3652" s="57"/>
      <c r="AP3652" s="57"/>
      <c r="BA3652" s="57"/>
      <c r="BF3652" s="6" t="e">
        <f t="shared" si="171"/>
        <v>#NUM!</v>
      </c>
      <c r="BG3652" t="e">
        <f t="shared" si="172"/>
        <v>#NUM!</v>
      </c>
      <c r="BH3652" t="e">
        <f t="shared" si="173"/>
        <v>#NUM!</v>
      </c>
      <c r="BI3652" t="e">
        <f>VLOOKUP(H3652,Sheet2!$A$1:$B$270,2,FALSE)</f>
        <v>#N/A</v>
      </c>
    </row>
    <row r="3653" spans="15:61">
      <c r="O3653" s="57"/>
      <c r="P3653" s="57"/>
      <c r="BA3653" s="57"/>
      <c r="BF3653" s="6" t="e">
        <f t="shared" si="171"/>
        <v>#NUM!</v>
      </c>
      <c r="BG3653" t="e">
        <f t="shared" si="172"/>
        <v>#NUM!</v>
      </c>
      <c r="BH3653" t="e">
        <f t="shared" si="173"/>
        <v>#NUM!</v>
      </c>
      <c r="BI3653" t="e">
        <f>VLOOKUP(H3653,Sheet2!$A$1:$B$270,2,FALSE)</f>
        <v>#N/A</v>
      </c>
    </row>
    <row r="3654" spans="15:61">
      <c r="O3654" s="57"/>
      <c r="P3654" s="57"/>
      <c r="AO3654" s="57"/>
      <c r="BA3654" s="57"/>
      <c r="BF3654" s="6" t="e">
        <f t="shared" si="171"/>
        <v>#NUM!</v>
      </c>
      <c r="BG3654" t="e">
        <f t="shared" si="172"/>
        <v>#NUM!</v>
      </c>
      <c r="BH3654" t="e">
        <f t="shared" si="173"/>
        <v>#NUM!</v>
      </c>
      <c r="BI3654" t="e">
        <f>VLOOKUP(H3654,Sheet2!$A$1:$B$270,2,FALSE)</f>
        <v>#N/A</v>
      </c>
    </row>
    <row r="3655" spans="15:61">
      <c r="O3655" s="57"/>
      <c r="P3655" s="57"/>
      <c r="AP3655" s="57"/>
      <c r="BA3655" s="57"/>
      <c r="BF3655" s="6" t="e">
        <f t="shared" si="171"/>
        <v>#NUM!</v>
      </c>
      <c r="BG3655" t="e">
        <f t="shared" si="172"/>
        <v>#NUM!</v>
      </c>
      <c r="BH3655" t="e">
        <f t="shared" si="173"/>
        <v>#NUM!</v>
      </c>
      <c r="BI3655" t="e">
        <f>VLOOKUP(H3655,Sheet2!$A$1:$B$270,2,FALSE)</f>
        <v>#N/A</v>
      </c>
    </row>
    <row r="3656" spans="15:61">
      <c r="O3656" s="57"/>
      <c r="P3656" s="57"/>
      <c r="AP3656" s="57"/>
      <c r="BA3656" s="57"/>
      <c r="BF3656" s="6" t="e">
        <f t="shared" si="171"/>
        <v>#NUM!</v>
      </c>
      <c r="BG3656" t="e">
        <f t="shared" si="172"/>
        <v>#NUM!</v>
      </c>
      <c r="BH3656" t="e">
        <f t="shared" si="173"/>
        <v>#NUM!</v>
      </c>
      <c r="BI3656" t="e">
        <f>VLOOKUP(H3656,Sheet2!$A$1:$B$270,2,FALSE)</f>
        <v>#N/A</v>
      </c>
    </row>
    <row r="3657" spans="15:61">
      <c r="O3657" s="57"/>
      <c r="P3657" s="57"/>
      <c r="AO3657" s="57"/>
      <c r="AP3657" s="57"/>
      <c r="BA3657" s="57"/>
      <c r="BF3657" s="6" t="e">
        <f t="shared" si="171"/>
        <v>#NUM!</v>
      </c>
      <c r="BG3657" t="e">
        <f t="shared" si="172"/>
        <v>#NUM!</v>
      </c>
      <c r="BH3657" t="e">
        <f t="shared" si="173"/>
        <v>#NUM!</v>
      </c>
      <c r="BI3657" t="e">
        <f>VLOOKUP(H3657,Sheet2!$A$1:$B$270,2,FALSE)</f>
        <v>#N/A</v>
      </c>
    </row>
    <row r="3658" spans="15:61">
      <c r="O3658" s="57"/>
      <c r="P3658" s="57"/>
      <c r="AO3658" s="57"/>
      <c r="AP3658" s="57"/>
      <c r="BA3658" s="57"/>
      <c r="BF3658" s="6" t="e">
        <f t="shared" si="171"/>
        <v>#NUM!</v>
      </c>
      <c r="BG3658" t="e">
        <f t="shared" si="172"/>
        <v>#NUM!</v>
      </c>
      <c r="BH3658" t="e">
        <f t="shared" si="173"/>
        <v>#NUM!</v>
      </c>
      <c r="BI3658" t="e">
        <f>VLOOKUP(H3658,Sheet2!$A$1:$B$270,2,FALSE)</f>
        <v>#N/A</v>
      </c>
    </row>
    <row r="3659" spans="15:61">
      <c r="O3659" s="57"/>
      <c r="P3659" s="57"/>
      <c r="AP3659" s="57"/>
      <c r="BA3659" s="57"/>
      <c r="BF3659" s="6" t="e">
        <f t="shared" si="171"/>
        <v>#NUM!</v>
      </c>
      <c r="BG3659" t="e">
        <f t="shared" si="172"/>
        <v>#NUM!</v>
      </c>
      <c r="BH3659" t="e">
        <f t="shared" si="173"/>
        <v>#NUM!</v>
      </c>
      <c r="BI3659" t="e">
        <f>VLOOKUP(H3659,Sheet2!$A$1:$B$270,2,FALSE)</f>
        <v>#N/A</v>
      </c>
    </row>
    <row r="3660" spans="15:61">
      <c r="O3660" s="57"/>
      <c r="P3660" s="57"/>
      <c r="BF3660" s="6" t="e">
        <f t="shared" si="171"/>
        <v>#NUM!</v>
      </c>
      <c r="BG3660" t="e">
        <f t="shared" si="172"/>
        <v>#NUM!</v>
      </c>
      <c r="BH3660" t="e">
        <f t="shared" si="173"/>
        <v>#NUM!</v>
      </c>
      <c r="BI3660" t="e">
        <f>VLOOKUP(H3660,Sheet2!$A$1:$B$270,2,FALSE)</f>
        <v>#N/A</v>
      </c>
    </row>
    <row r="3661" spans="15:61">
      <c r="O3661" s="57"/>
      <c r="P3661" s="57"/>
      <c r="AP3661" s="57"/>
      <c r="BA3661" s="57"/>
      <c r="BF3661" s="6" t="e">
        <f t="shared" si="171"/>
        <v>#NUM!</v>
      </c>
      <c r="BG3661" t="e">
        <f t="shared" si="172"/>
        <v>#NUM!</v>
      </c>
      <c r="BH3661" t="e">
        <f t="shared" si="173"/>
        <v>#NUM!</v>
      </c>
      <c r="BI3661" t="e">
        <f>VLOOKUP(H3661,Sheet2!$A$1:$B$270,2,FALSE)</f>
        <v>#N/A</v>
      </c>
    </row>
    <row r="3662" spans="15:61">
      <c r="O3662" s="57"/>
      <c r="P3662" s="57"/>
      <c r="AO3662" s="57"/>
      <c r="BA3662" s="57"/>
      <c r="BF3662" s="6" t="e">
        <f t="shared" si="171"/>
        <v>#NUM!</v>
      </c>
      <c r="BG3662" t="e">
        <f t="shared" si="172"/>
        <v>#NUM!</v>
      </c>
      <c r="BH3662" t="e">
        <f t="shared" si="173"/>
        <v>#NUM!</v>
      </c>
      <c r="BI3662" t="e">
        <f>VLOOKUP(H3662,Sheet2!$A$1:$B$270,2,FALSE)</f>
        <v>#N/A</v>
      </c>
    </row>
    <row r="3663" spans="15:61">
      <c r="O3663" s="57"/>
      <c r="P3663" s="57"/>
      <c r="BA3663" s="57"/>
      <c r="BF3663" s="6" t="e">
        <f t="shared" si="171"/>
        <v>#NUM!</v>
      </c>
      <c r="BG3663" t="e">
        <f t="shared" si="172"/>
        <v>#NUM!</v>
      </c>
      <c r="BH3663" t="e">
        <f t="shared" si="173"/>
        <v>#NUM!</v>
      </c>
      <c r="BI3663" t="e">
        <f>VLOOKUP(H3663,Sheet2!$A$1:$B$270,2,FALSE)</f>
        <v>#N/A</v>
      </c>
    </row>
    <row r="3664" spans="15:61">
      <c r="O3664" s="57"/>
      <c r="P3664" s="57"/>
      <c r="AP3664" s="57"/>
      <c r="BA3664" s="57"/>
      <c r="BF3664" s="6" t="e">
        <f t="shared" si="171"/>
        <v>#NUM!</v>
      </c>
      <c r="BG3664" t="e">
        <f t="shared" si="172"/>
        <v>#NUM!</v>
      </c>
      <c r="BH3664" t="e">
        <f t="shared" si="173"/>
        <v>#NUM!</v>
      </c>
      <c r="BI3664" t="e">
        <f>VLOOKUP(H3664,Sheet2!$A$1:$B$270,2,FALSE)</f>
        <v>#N/A</v>
      </c>
    </row>
    <row r="3665" spans="15:61">
      <c r="O3665" s="57"/>
      <c r="P3665" s="57"/>
      <c r="AP3665" s="57"/>
      <c r="BA3665" s="57"/>
      <c r="BF3665" s="6" t="e">
        <f t="shared" si="171"/>
        <v>#NUM!</v>
      </c>
      <c r="BG3665" t="e">
        <f t="shared" si="172"/>
        <v>#NUM!</v>
      </c>
      <c r="BH3665" t="e">
        <f t="shared" si="173"/>
        <v>#NUM!</v>
      </c>
      <c r="BI3665" t="e">
        <f>VLOOKUP(H3665,Sheet2!$A$1:$B$270,2,FALSE)</f>
        <v>#N/A</v>
      </c>
    </row>
    <row r="3666" spans="15:61">
      <c r="O3666" s="57"/>
      <c r="P3666" s="57"/>
      <c r="AP3666" s="57"/>
      <c r="BA3666" s="57"/>
      <c r="BF3666" s="6" t="e">
        <f t="shared" si="171"/>
        <v>#NUM!</v>
      </c>
      <c r="BG3666" t="e">
        <f t="shared" si="172"/>
        <v>#NUM!</v>
      </c>
      <c r="BH3666" t="e">
        <f t="shared" si="173"/>
        <v>#NUM!</v>
      </c>
      <c r="BI3666" t="e">
        <f>VLOOKUP(H3666,Sheet2!$A$1:$B$270,2,FALSE)</f>
        <v>#N/A</v>
      </c>
    </row>
    <row r="3667" spans="15:61">
      <c r="O3667" s="57"/>
      <c r="P3667" s="57"/>
      <c r="AP3667" s="57"/>
      <c r="BA3667" s="57"/>
      <c r="BF3667" s="6" t="e">
        <f t="shared" si="171"/>
        <v>#NUM!</v>
      </c>
      <c r="BG3667" t="e">
        <f t="shared" si="172"/>
        <v>#NUM!</v>
      </c>
      <c r="BH3667" t="e">
        <f t="shared" si="173"/>
        <v>#NUM!</v>
      </c>
      <c r="BI3667" t="e">
        <f>VLOOKUP(H3667,Sheet2!$A$1:$B$270,2,FALSE)</f>
        <v>#N/A</v>
      </c>
    </row>
    <row r="3668" spans="15:61">
      <c r="O3668" s="57"/>
      <c r="P3668" s="57"/>
      <c r="BF3668" s="6" t="e">
        <f t="shared" si="171"/>
        <v>#NUM!</v>
      </c>
      <c r="BG3668" t="e">
        <f t="shared" si="172"/>
        <v>#NUM!</v>
      </c>
      <c r="BH3668" t="e">
        <f t="shared" si="173"/>
        <v>#NUM!</v>
      </c>
      <c r="BI3668" t="e">
        <f>VLOOKUP(H3668,Sheet2!$A$1:$B$270,2,FALSE)</f>
        <v>#N/A</v>
      </c>
    </row>
    <row r="3669" spans="15:61">
      <c r="O3669" s="57"/>
      <c r="P3669" s="57"/>
      <c r="AP3669" s="57"/>
      <c r="BA3669" s="57"/>
      <c r="BF3669" s="6" t="e">
        <f t="shared" si="171"/>
        <v>#NUM!</v>
      </c>
      <c r="BG3669" t="e">
        <f t="shared" si="172"/>
        <v>#NUM!</v>
      </c>
      <c r="BH3669" t="e">
        <f t="shared" si="173"/>
        <v>#NUM!</v>
      </c>
      <c r="BI3669" t="e">
        <f>VLOOKUP(H3669,Sheet2!$A$1:$B$270,2,FALSE)</f>
        <v>#N/A</v>
      </c>
    </row>
    <row r="3670" spans="15:61">
      <c r="O3670" s="57"/>
      <c r="P3670" s="57"/>
      <c r="AO3670" s="57"/>
      <c r="AP3670" s="57"/>
      <c r="BA3670" s="57"/>
      <c r="BF3670" s="6" t="e">
        <f t="shared" si="171"/>
        <v>#NUM!</v>
      </c>
      <c r="BG3670" t="e">
        <f t="shared" si="172"/>
        <v>#NUM!</v>
      </c>
      <c r="BH3670" t="e">
        <f t="shared" si="173"/>
        <v>#NUM!</v>
      </c>
      <c r="BI3670" t="e">
        <f>VLOOKUP(H3670,Sheet2!$A$1:$B$270,2,FALSE)</f>
        <v>#N/A</v>
      </c>
    </row>
    <row r="3671" spans="15:61">
      <c r="O3671" s="57"/>
      <c r="P3671" s="57"/>
      <c r="AO3671" s="57"/>
      <c r="AP3671" s="57"/>
      <c r="BA3671" s="57"/>
      <c r="BF3671" s="6" t="e">
        <f t="shared" si="171"/>
        <v>#NUM!</v>
      </c>
      <c r="BG3671" t="e">
        <f t="shared" si="172"/>
        <v>#NUM!</v>
      </c>
      <c r="BH3671" t="e">
        <f t="shared" si="173"/>
        <v>#NUM!</v>
      </c>
      <c r="BI3671" t="e">
        <f>VLOOKUP(H3671,Sheet2!$A$1:$B$270,2,FALSE)</f>
        <v>#N/A</v>
      </c>
    </row>
    <row r="3672" spans="15:61">
      <c r="O3672" s="57"/>
      <c r="P3672" s="57"/>
      <c r="AP3672" s="57"/>
      <c r="BA3672" s="57"/>
      <c r="BF3672" s="6" t="e">
        <f t="shared" si="171"/>
        <v>#NUM!</v>
      </c>
      <c r="BG3672" t="e">
        <f t="shared" si="172"/>
        <v>#NUM!</v>
      </c>
      <c r="BH3672" t="e">
        <f t="shared" si="173"/>
        <v>#NUM!</v>
      </c>
      <c r="BI3672" t="e">
        <f>VLOOKUP(H3672,Sheet2!$A$1:$B$270,2,FALSE)</f>
        <v>#N/A</v>
      </c>
    </row>
    <row r="3673" spans="15:61">
      <c r="O3673" s="57"/>
      <c r="P3673" s="57"/>
      <c r="AO3673" s="57"/>
      <c r="AP3673" s="57"/>
      <c r="BA3673" s="57"/>
      <c r="BF3673" s="6" t="e">
        <f t="shared" si="171"/>
        <v>#NUM!</v>
      </c>
      <c r="BG3673" t="e">
        <f t="shared" si="172"/>
        <v>#NUM!</v>
      </c>
      <c r="BH3673" t="e">
        <f t="shared" si="173"/>
        <v>#NUM!</v>
      </c>
      <c r="BI3673" t="e">
        <f>VLOOKUP(H3673,Sheet2!$A$1:$B$270,2,FALSE)</f>
        <v>#N/A</v>
      </c>
    </row>
    <row r="3674" spans="15:61">
      <c r="O3674" s="57"/>
      <c r="P3674" s="57"/>
      <c r="BA3674" s="57"/>
      <c r="BF3674" s="6" t="e">
        <f t="shared" si="171"/>
        <v>#NUM!</v>
      </c>
      <c r="BG3674" t="e">
        <f t="shared" si="172"/>
        <v>#NUM!</v>
      </c>
      <c r="BH3674" t="e">
        <f t="shared" si="173"/>
        <v>#NUM!</v>
      </c>
      <c r="BI3674" t="e">
        <f>VLOOKUP(H3674,Sheet2!$A$1:$B$270,2,FALSE)</f>
        <v>#N/A</v>
      </c>
    </row>
    <row r="3675" spans="15:61">
      <c r="O3675" s="57"/>
      <c r="P3675" s="57"/>
      <c r="AO3675" s="57"/>
      <c r="AP3675" s="57"/>
      <c r="BA3675" s="57"/>
      <c r="BF3675" s="6" t="e">
        <f t="shared" si="171"/>
        <v>#NUM!</v>
      </c>
      <c r="BG3675" t="e">
        <f t="shared" si="172"/>
        <v>#NUM!</v>
      </c>
      <c r="BH3675" t="e">
        <f t="shared" si="173"/>
        <v>#NUM!</v>
      </c>
      <c r="BI3675" t="e">
        <f>VLOOKUP(H3675,Sheet2!$A$1:$B$270,2,FALSE)</f>
        <v>#N/A</v>
      </c>
    </row>
    <row r="3676" spans="15:61">
      <c r="O3676" s="57"/>
      <c r="P3676" s="57"/>
      <c r="AP3676" s="57"/>
      <c r="BA3676" s="57"/>
      <c r="BF3676" s="6" t="e">
        <f t="shared" si="171"/>
        <v>#NUM!</v>
      </c>
      <c r="BG3676" t="e">
        <f t="shared" si="172"/>
        <v>#NUM!</v>
      </c>
      <c r="BH3676" t="e">
        <f t="shared" si="173"/>
        <v>#NUM!</v>
      </c>
      <c r="BI3676" t="e">
        <f>VLOOKUP(H3676,Sheet2!$A$1:$B$270,2,FALSE)</f>
        <v>#N/A</v>
      </c>
    </row>
    <row r="3677" spans="15:61">
      <c r="O3677" s="57"/>
      <c r="P3677" s="57"/>
      <c r="BF3677" s="6" t="e">
        <f t="shared" si="171"/>
        <v>#NUM!</v>
      </c>
      <c r="BG3677" t="e">
        <f t="shared" si="172"/>
        <v>#NUM!</v>
      </c>
      <c r="BH3677" t="e">
        <f t="shared" si="173"/>
        <v>#NUM!</v>
      </c>
      <c r="BI3677" t="e">
        <f>VLOOKUP(H3677,Sheet2!$A$1:$B$270,2,FALSE)</f>
        <v>#N/A</v>
      </c>
    </row>
    <row r="3678" spans="15:61">
      <c r="O3678" s="57"/>
      <c r="P3678" s="57"/>
      <c r="AO3678" s="57"/>
      <c r="AP3678" s="57"/>
      <c r="BA3678" s="57"/>
      <c r="BF3678" s="6" t="e">
        <f t="shared" si="171"/>
        <v>#NUM!</v>
      </c>
      <c r="BG3678" t="e">
        <f t="shared" si="172"/>
        <v>#NUM!</v>
      </c>
      <c r="BH3678" t="e">
        <f t="shared" si="173"/>
        <v>#NUM!</v>
      </c>
      <c r="BI3678" t="e">
        <f>VLOOKUP(H3678,Sheet2!$A$1:$B$270,2,FALSE)</f>
        <v>#N/A</v>
      </c>
    </row>
    <row r="3679" spans="15:61">
      <c r="O3679" s="57"/>
      <c r="P3679" s="57"/>
      <c r="AO3679" s="57"/>
      <c r="AP3679" s="57"/>
      <c r="BA3679" s="57"/>
      <c r="BF3679" s="6" t="e">
        <f t="shared" si="171"/>
        <v>#NUM!</v>
      </c>
      <c r="BG3679" t="e">
        <f t="shared" si="172"/>
        <v>#NUM!</v>
      </c>
      <c r="BH3679" t="e">
        <f t="shared" si="173"/>
        <v>#NUM!</v>
      </c>
      <c r="BI3679" t="e">
        <f>VLOOKUP(H3679,Sheet2!$A$1:$B$270,2,FALSE)</f>
        <v>#N/A</v>
      </c>
    </row>
    <row r="3680" spans="15:61">
      <c r="O3680" s="57"/>
      <c r="P3680" s="57"/>
      <c r="AO3680" s="57"/>
      <c r="AP3680" s="57"/>
      <c r="BA3680" s="57"/>
      <c r="BF3680" s="6" t="e">
        <f t="shared" si="171"/>
        <v>#NUM!</v>
      </c>
      <c r="BG3680" t="e">
        <f t="shared" si="172"/>
        <v>#NUM!</v>
      </c>
      <c r="BH3680" t="e">
        <f t="shared" si="173"/>
        <v>#NUM!</v>
      </c>
      <c r="BI3680" t="e">
        <f>VLOOKUP(H3680,Sheet2!$A$1:$B$270,2,FALSE)</f>
        <v>#N/A</v>
      </c>
    </row>
    <row r="3681" spans="15:61">
      <c r="O3681" s="57"/>
      <c r="P3681" s="57"/>
      <c r="AO3681" s="57"/>
      <c r="AP3681" s="57"/>
      <c r="BA3681" s="57"/>
      <c r="BF3681" s="6" t="e">
        <f t="shared" si="171"/>
        <v>#NUM!</v>
      </c>
      <c r="BG3681" t="e">
        <f t="shared" si="172"/>
        <v>#NUM!</v>
      </c>
      <c r="BH3681" t="e">
        <f t="shared" si="173"/>
        <v>#NUM!</v>
      </c>
      <c r="BI3681" t="e">
        <f>VLOOKUP(H3681,Sheet2!$A$1:$B$270,2,FALSE)</f>
        <v>#N/A</v>
      </c>
    </row>
    <row r="3682" spans="15:61">
      <c r="O3682" s="57"/>
      <c r="P3682" s="57"/>
      <c r="AO3682" s="57"/>
      <c r="AP3682" s="57"/>
      <c r="BA3682" s="57"/>
      <c r="BF3682" s="6" t="e">
        <f t="shared" si="171"/>
        <v>#NUM!</v>
      </c>
      <c r="BG3682" t="e">
        <f t="shared" si="172"/>
        <v>#NUM!</v>
      </c>
      <c r="BH3682" t="e">
        <f t="shared" si="173"/>
        <v>#NUM!</v>
      </c>
      <c r="BI3682" t="e">
        <f>VLOOKUP(H3682,Sheet2!$A$1:$B$270,2,FALSE)</f>
        <v>#N/A</v>
      </c>
    </row>
    <row r="3683" spans="15:61">
      <c r="O3683" s="57"/>
      <c r="P3683" s="57"/>
      <c r="AP3683" s="57"/>
      <c r="BA3683" s="57"/>
      <c r="BF3683" s="6" t="e">
        <f t="shared" si="171"/>
        <v>#NUM!</v>
      </c>
      <c r="BG3683" t="e">
        <f t="shared" si="172"/>
        <v>#NUM!</v>
      </c>
      <c r="BH3683" t="e">
        <f t="shared" si="173"/>
        <v>#NUM!</v>
      </c>
      <c r="BI3683" t="e">
        <f>VLOOKUP(H3683,Sheet2!$A$1:$B$270,2,FALSE)</f>
        <v>#N/A</v>
      </c>
    </row>
    <row r="3684" spans="15:61">
      <c r="O3684" s="57"/>
      <c r="P3684" s="57"/>
      <c r="AO3684" s="57"/>
      <c r="AP3684" s="57"/>
      <c r="BA3684" s="57"/>
      <c r="BF3684" s="6" t="e">
        <f t="shared" si="171"/>
        <v>#NUM!</v>
      </c>
      <c r="BG3684" t="e">
        <f t="shared" si="172"/>
        <v>#NUM!</v>
      </c>
      <c r="BH3684" t="e">
        <f t="shared" si="173"/>
        <v>#NUM!</v>
      </c>
      <c r="BI3684" t="e">
        <f>VLOOKUP(H3684,Sheet2!$A$1:$B$270,2,FALSE)</f>
        <v>#N/A</v>
      </c>
    </row>
    <row r="3685" spans="15:61">
      <c r="O3685" s="57"/>
      <c r="P3685" s="57"/>
      <c r="BA3685" s="57"/>
      <c r="BF3685" s="6" t="e">
        <f t="shared" si="171"/>
        <v>#NUM!</v>
      </c>
      <c r="BG3685" t="e">
        <f t="shared" si="172"/>
        <v>#NUM!</v>
      </c>
      <c r="BH3685" t="e">
        <f t="shared" si="173"/>
        <v>#NUM!</v>
      </c>
      <c r="BI3685" t="e">
        <f>VLOOKUP(H3685,Sheet2!$A$1:$B$270,2,FALSE)</f>
        <v>#N/A</v>
      </c>
    </row>
    <row r="3686" spans="15:61">
      <c r="O3686" s="57"/>
      <c r="P3686" s="57"/>
      <c r="BA3686" s="57"/>
      <c r="BF3686" s="6" t="e">
        <f t="shared" si="171"/>
        <v>#NUM!</v>
      </c>
      <c r="BG3686" t="e">
        <f t="shared" si="172"/>
        <v>#NUM!</v>
      </c>
      <c r="BH3686" t="e">
        <f t="shared" si="173"/>
        <v>#NUM!</v>
      </c>
      <c r="BI3686" t="e">
        <f>VLOOKUP(H3686,Sheet2!$A$1:$B$270,2,FALSE)</f>
        <v>#N/A</v>
      </c>
    </row>
    <row r="3687" spans="15:61">
      <c r="O3687" s="57"/>
      <c r="P3687" s="57"/>
      <c r="AP3687" s="57"/>
      <c r="BA3687" s="57"/>
      <c r="BF3687" s="6" t="e">
        <f t="shared" si="171"/>
        <v>#NUM!</v>
      </c>
      <c r="BG3687" t="e">
        <f t="shared" si="172"/>
        <v>#NUM!</v>
      </c>
      <c r="BH3687" t="e">
        <f t="shared" si="173"/>
        <v>#NUM!</v>
      </c>
      <c r="BI3687" t="e">
        <f>VLOOKUP(H3687,Sheet2!$A$1:$B$270,2,FALSE)</f>
        <v>#N/A</v>
      </c>
    </row>
    <row r="3688" spans="15:61">
      <c r="O3688" s="57"/>
      <c r="P3688" s="57"/>
      <c r="BF3688" s="6" t="e">
        <f t="shared" si="171"/>
        <v>#NUM!</v>
      </c>
      <c r="BG3688" t="e">
        <f t="shared" si="172"/>
        <v>#NUM!</v>
      </c>
      <c r="BH3688" t="e">
        <f t="shared" si="173"/>
        <v>#NUM!</v>
      </c>
      <c r="BI3688" t="e">
        <f>VLOOKUP(H3688,Sheet2!$A$1:$B$270,2,FALSE)</f>
        <v>#N/A</v>
      </c>
    </row>
    <row r="3689" spans="15:61">
      <c r="O3689" s="57"/>
      <c r="P3689" s="57"/>
      <c r="AP3689" s="57"/>
      <c r="BA3689" s="57"/>
      <c r="BF3689" s="6" t="e">
        <f t="shared" si="171"/>
        <v>#NUM!</v>
      </c>
      <c r="BG3689" t="e">
        <f t="shared" si="172"/>
        <v>#NUM!</v>
      </c>
      <c r="BH3689" t="e">
        <f t="shared" si="173"/>
        <v>#NUM!</v>
      </c>
      <c r="BI3689" t="e">
        <f>VLOOKUP(H3689,Sheet2!$A$1:$B$270,2,FALSE)</f>
        <v>#N/A</v>
      </c>
    </row>
    <row r="3690" spans="15:61">
      <c r="O3690" s="57"/>
      <c r="P3690" s="57"/>
      <c r="AO3690" s="57"/>
      <c r="AP3690" s="57"/>
      <c r="BA3690" s="57"/>
      <c r="BF3690" s="6" t="e">
        <f t="shared" si="171"/>
        <v>#NUM!</v>
      </c>
      <c r="BG3690" t="e">
        <f t="shared" si="172"/>
        <v>#NUM!</v>
      </c>
      <c r="BH3690" t="e">
        <f t="shared" si="173"/>
        <v>#NUM!</v>
      </c>
      <c r="BI3690" t="e">
        <f>VLOOKUP(H3690,Sheet2!$A$1:$B$270,2,FALSE)</f>
        <v>#N/A</v>
      </c>
    </row>
    <row r="3691" spans="15:61">
      <c r="O3691" s="57"/>
      <c r="P3691" s="57"/>
      <c r="AP3691" s="57"/>
      <c r="BA3691" s="57"/>
      <c r="BF3691" s="6" t="e">
        <f t="shared" si="171"/>
        <v>#NUM!</v>
      </c>
      <c r="BG3691" t="e">
        <f t="shared" si="172"/>
        <v>#NUM!</v>
      </c>
      <c r="BH3691" t="e">
        <f t="shared" si="173"/>
        <v>#NUM!</v>
      </c>
      <c r="BI3691" t="e">
        <f>VLOOKUP(H3691,Sheet2!$A$1:$B$270,2,FALSE)</f>
        <v>#N/A</v>
      </c>
    </row>
    <row r="3692" spans="15:61">
      <c r="O3692" s="57"/>
      <c r="P3692" s="57"/>
      <c r="AP3692" s="57"/>
      <c r="BA3692" s="57"/>
      <c r="BF3692" s="6" t="e">
        <f t="shared" si="171"/>
        <v>#NUM!</v>
      </c>
      <c r="BG3692" t="e">
        <f t="shared" si="172"/>
        <v>#NUM!</v>
      </c>
      <c r="BH3692" t="e">
        <f t="shared" si="173"/>
        <v>#NUM!</v>
      </c>
      <c r="BI3692" t="e">
        <f>VLOOKUP(H3692,Sheet2!$A$1:$B$270,2,FALSE)</f>
        <v>#N/A</v>
      </c>
    </row>
    <row r="3693" spans="15:61">
      <c r="O3693" s="57"/>
      <c r="P3693" s="57"/>
      <c r="BF3693" s="6" t="e">
        <f t="shared" si="171"/>
        <v>#NUM!</v>
      </c>
      <c r="BG3693" t="e">
        <f t="shared" si="172"/>
        <v>#NUM!</v>
      </c>
      <c r="BH3693" t="e">
        <f t="shared" si="173"/>
        <v>#NUM!</v>
      </c>
      <c r="BI3693" t="e">
        <f>VLOOKUP(H3693,Sheet2!$A$1:$B$270,2,FALSE)</f>
        <v>#N/A</v>
      </c>
    </row>
    <row r="3694" spans="15:61">
      <c r="O3694" s="57"/>
      <c r="P3694" s="57"/>
      <c r="AP3694" s="57"/>
      <c r="BA3694" s="57"/>
      <c r="BF3694" s="6" t="e">
        <f t="shared" si="171"/>
        <v>#NUM!</v>
      </c>
      <c r="BG3694" t="e">
        <f t="shared" si="172"/>
        <v>#NUM!</v>
      </c>
      <c r="BH3694" t="e">
        <f t="shared" si="173"/>
        <v>#NUM!</v>
      </c>
      <c r="BI3694" t="e">
        <f>VLOOKUP(H3694,Sheet2!$A$1:$B$270,2,FALSE)</f>
        <v>#N/A</v>
      </c>
    </row>
    <row r="3695" spans="15:61">
      <c r="O3695" s="57"/>
      <c r="P3695" s="57"/>
      <c r="AP3695" s="57"/>
      <c r="BA3695" s="57"/>
      <c r="BF3695" s="6" t="e">
        <f t="shared" si="171"/>
        <v>#NUM!</v>
      </c>
      <c r="BG3695" t="e">
        <f t="shared" si="172"/>
        <v>#NUM!</v>
      </c>
      <c r="BH3695" t="e">
        <f t="shared" si="173"/>
        <v>#NUM!</v>
      </c>
      <c r="BI3695" t="e">
        <f>VLOOKUP(H3695,Sheet2!$A$1:$B$270,2,FALSE)</f>
        <v>#N/A</v>
      </c>
    </row>
    <row r="3696" spans="15:61">
      <c r="O3696" s="57"/>
      <c r="P3696" s="57"/>
      <c r="AP3696" s="57"/>
      <c r="BA3696" s="57"/>
      <c r="BF3696" s="6" t="e">
        <f t="shared" si="171"/>
        <v>#NUM!</v>
      </c>
      <c r="BG3696" t="e">
        <f t="shared" si="172"/>
        <v>#NUM!</v>
      </c>
      <c r="BH3696" t="e">
        <f t="shared" si="173"/>
        <v>#NUM!</v>
      </c>
      <c r="BI3696" t="e">
        <f>VLOOKUP(H3696,Sheet2!$A$1:$B$270,2,FALSE)</f>
        <v>#N/A</v>
      </c>
    </row>
    <row r="3697" spans="15:61">
      <c r="O3697" s="57"/>
      <c r="P3697" s="57"/>
      <c r="AP3697" s="57"/>
      <c r="BA3697" s="57"/>
      <c r="BF3697" s="6" t="e">
        <f t="shared" si="171"/>
        <v>#NUM!</v>
      </c>
      <c r="BG3697" t="e">
        <f t="shared" si="172"/>
        <v>#NUM!</v>
      </c>
      <c r="BH3697" t="e">
        <f t="shared" si="173"/>
        <v>#NUM!</v>
      </c>
      <c r="BI3697" t="e">
        <f>VLOOKUP(H3697,Sheet2!$A$1:$B$270,2,FALSE)</f>
        <v>#N/A</v>
      </c>
    </row>
    <row r="3698" spans="15:61">
      <c r="O3698" s="57"/>
      <c r="P3698" s="57"/>
      <c r="AP3698" s="57"/>
      <c r="BA3698" s="57"/>
      <c r="BF3698" s="6" t="e">
        <f t="shared" si="171"/>
        <v>#NUM!</v>
      </c>
      <c r="BG3698" t="e">
        <f t="shared" si="172"/>
        <v>#NUM!</v>
      </c>
      <c r="BH3698" t="e">
        <f t="shared" si="173"/>
        <v>#NUM!</v>
      </c>
      <c r="BI3698" t="e">
        <f>VLOOKUP(H3698,Sheet2!$A$1:$B$270,2,FALSE)</f>
        <v>#N/A</v>
      </c>
    </row>
    <row r="3699" spans="15:61">
      <c r="O3699" s="57"/>
      <c r="P3699" s="57"/>
      <c r="AO3699" s="57"/>
      <c r="AP3699" s="57"/>
      <c r="BA3699" s="57"/>
      <c r="BF3699" s="6" t="e">
        <f t="shared" si="171"/>
        <v>#NUM!</v>
      </c>
      <c r="BG3699" t="e">
        <f t="shared" si="172"/>
        <v>#NUM!</v>
      </c>
      <c r="BH3699" t="e">
        <f t="shared" si="173"/>
        <v>#NUM!</v>
      </c>
      <c r="BI3699" t="e">
        <f>VLOOKUP(H3699,Sheet2!$A$1:$B$270,2,FALSE)</f>
        <v>#N/A</v>
      </c>
    </row>
    <row r="3700" spans="15:61">
      <c r="O3700" s="57"/>
      <c r="P3700" s="57"/>
      <c r="AP3700" s="57"/>
      <c r="BA3700" s="57"/>
      <c r="BF3700" s="6" t="e">
        <f t="shared" si="171"/>
        <v>#NUM!</v>
      </c>
      <c r="BG3700" t="e">
        <f t="shared" si="172"/>
        <v>#NUM!</v>
      </c>
      <c r="BH3700" t="e">
        <f t="shared" si="173"/>
        <v>#NUM!</v>
      </c>
      <c r="BI3700" t="e">
        <f>VLOOKUP(H3700,Sheet2!$A$1:$B$270,2,FALSE)</f>
        <v>#N/A</v>
      </c>
    </row>
    <row r="3701" spans="15:61">
      <c r="O3701" s="57"/>
      <c r="P3701" s="57"/>
      <c r="AP3701" s="57"/>
      <c r="BA3701" s="57"/>
      <c r="BF3701" s="6" t="e">
        <f t="shared" si="171"/>
        <v>#NUM!</v>
      </c>
      <c r="BG3701" t="e">
        <f t="shared" si="172"/>
        <v>#NUM!</v>
      </c>
      <c r="BH3701" t="e">
        <f t="shared" si="173"/>
        <v>#NUM!</v>
      </c>
      <c r="BI3701" t="e">
        <f>VLOOKUP(H3701,Sheet2!$A$1:$B$270,2,FALSE)</f>
        <v>#N/A</v>
      </c>
    </row>
    <row r="3702" spans="15:61">
      <c r="O3702" s="57"/>
      <c r="P3702" s="57"/>
      <c r="AP3702" s="57"/>
      <c r="BA3702" s="57"/>
      <c r="BF3702" s="6" t="e">
        <f t="shared" si="171"/>
        <v>#NUM!</v>
      </c>
      <c r="BG3702" t="e">
        <f t="shared" si="172"/>
        <v>#NUM!</v>
      </c>
      <c r="BH3702" t="e">
        <f t="shared" si="173"/>
        <v>#NUM!</v>
      </c>
      <c r="BI3702" t="e">
        <f>VLOOKUP(H3702,Sheet2!$A$1:$B$270,2,FALSE)</f>
        <v>#N/A</v>
      </c>
    </row>
    <row r="3703" spans="15:61">
      <c r="O3703" s="57"/>
      <c r="P3703" s="57"/>
      <c r="AO3703" s="57"/>
      <c r="AP3703" s="57"/>
      <c r="BA3703" s="57"/>
      <c r="BF3703" s="6" t="e">
        <f t="shared" si="171"/>
        <v>#NUM!</v>
      </c>
      <c r="BG3703" t="e">
        <f t="shared" si="172"/>
        <v>#NUM!</v>
      </c>
      <c r="BH3703" t="e">
        <f t="shared" si="173"/>
        <v>#NUM!</v>
      </c>
      <c r="BI3703" t="e">
        <f>VLOOKUP(H3703,Sheet2!$A$1:$B$270,2,FALSE)</f>
        <v>#N/A</v>
      </c>
    </row>
    <row r="3704" spans="15:61">
      <c r="O3704" s="57"/>
      <c r="P3704" s="57"/>
      <c r="AO3704" s="57"/>
      <c r="AP3704" s="57"/>
      <c r="BA3704" s="57"/>
      <c r="BF3704" s="6" t="e">
        <f t="shared" si="171"/>
        <v>#NUM!</v>
      </c>
      <c r="BG3704" t="e">
        <f t="shared" si="172"/>
        <v>#NUM!</v>
      </c>
      <c r="BH3704" t="e">
        <f t="shared" si="173"/>
        <v>#NUM!</v>
      </c>
      <c r="BI3704" t="e">
        <f>VLOOKUP(H3704,Sheet2!$A$1:$B$270,2,FALSE)</f>
        <v>#N/A</v>
      </c>
    </row>
    <row r="3705" spans="15:61">
      <c r="O3705" s="57"/>
      <c r="P3705" s="57"/>
      <c r="AO3705" s="57"/>
      <c r="AP3705" s="57"/>
      <c r="BA3705" s="57"/>
      <c r="BF3705" s="6" t="e">
        <f t="shared" si="171"/>
        <v>#NUM!</v>
      </c>
      <c r="BG3705" t="e">
        <f t="shared" si="172"/>
        <v>#NUM!</v>
      </c>
      <c r="BH3705" t="e">
        <f t="shared" si="173"/>
        <v>#NUM!</v>
      </c>
      <c r="BI3705" t="e">
        <f>VLOOKUP(H3705,Sheet2!$A$1:$B$270,2,FALSE)</f>
        <v>#N/A</v>
      </c>
    </row>
    <row r="3706" spans="15:61">
      <c r="O3706" s="57"/>
      <c r="P3706" s="57"/>
      <c r="AO3706" s="57"/>
      <c r="AP3706" s="57"/>
      <c r="BA3706" s="57"/>
      <c r="BF3706" s="6" t="e">
        <f t="shared" si="171"/>
        <v>#NUM!</v>
      </c>
      <c r="BG3706" t="e">
        <f t="shared" si="172"/>
        <v>#NUM!</v>
      </c>
      <c r="BH3706" t="e">
        <f t="shared" si="173"/>
        <v>#NUM!</v>
      </c>
      <c r="BI3706" t="e">
        <f>VLOOKUP(H3706,Sheet2!$A$1:$B$270,2,FALSE)</f>
        <v>#N/A</v>
      </c>
    </row>
    <row r="3707" spans="15:61">
      <c r="O3707" s="57"/>
      <c r="P3707" s="57"/>
      <c r="AP3707" s="57"/>
      <c r="BA3707" s="57"/>
      <c r="BF3707" s="6" t="e">
        <f t="shared" si="171"/>
        <v>#NUM!</v>
      </c>
      <c r="BG3707" t="e">
        <f t="shared" si="172"/>
        <v>#NUM!</v>
      </c>
      <c r="BH3707" t="e">
        <f t="shared" si="173"/>
        <v>#NUM!</v>
      </c>
      <c r="BI3707" t="e">
        <f>VLOOKUP(H3707,Sheet2!$A$1:$B$270,2,FALSE)</f>
        <v>#N/A</v>
      </c>
    </row>
    <row r="3708" spans="15:61">
      <c r="O3708" s="57"/>
      <c r="P3708" s="57"/>
      <c r="AO3708" s="57"/>
      <c r="AP3708" s="57"/>
      <c r="BA3708" s="57"/>
      <c r="BF3708" s="6" t="e">
        <f t="shared" si="171"/>
        <v>#NUM!</v>
      </c>
      <c r="BG3708" t="e">
        <f t="shared" si="172"/>
        <v>#NUM!</v>
      </c>
      <c r="BH3708" t="e">
        <f t="shared" si="173"/>
        <v>#NUM!</v>
      </c>
      <c r="BI3708" t="e">
        <f>VLOOKUP(H3708,Sheet2!$A$1:$B$270,2,FALSE)</f>
        <v>#N/A</v>
      </c>
    </row>
    <row r="3709" spans="15:61">
      <c r="O3709" s="57"/>
      <c r="P3709" s="57"/>
      <c r="BA3709" s="57"/>
      <c r="BF3709" s="6" t="e">
        <f t="shared" si="171"/>
        <v>#NUM!</v>
      </c>
      <c r="BG3709" t="e">
        <f t="shared" si="172"/>
        <v>#NUM!</v>
      </c>
      <c r="BH3709" t="e">
        <f t="shared" si="173"/>
        <v>#NUM!</v>
      </c>
      <c r="BI3709" t="e">
        <f>VLOOKUP(H3709,Sheet2!$A$1:$B$270,2,FALSE)</f>
        <v>#N/A</v>
      </c>
    </row>
    <row r="3710" spans="15:61">
      <c r="O3710" s="57"/>
      <c r="P3710" s="57"/>
      <c r="AP3710" s="57"/>
      <c r="BA3710" s="57"/>
      <c r="BF3710" s="6" t="e">
        <f t="shared" si="171"/>
        <v>#NUM!</v>
      </c>
      <c r="BG3710" t="e">
        <f t="shared" si="172"/>
        <v>#NUM!</v>
      </c>
      <c r="BH3710" t="e">
        <f t="shared" si="173"/>
        <v>#NUM!</v>
      </c>
      <c r="BI3710" t="e">
        <f>VLOOKUP(H3710,Sheet2!$A$1:$B$270,2,FALSE)</f>
        <v>#N/A</v>
      </c>
    </row>
    <row r="3711" spans="15:61">
      <c r="O3711" s="57"/>
      <c r="P3711" s="57"/>
      <c r="BA3711" s="57"/>
      <c r="BF3711" s="6" t="e">
        <f t="shared" si="171"/>
        <v>#NUM!</v>
      </c>
      <c r="BG3711" t="e">
        <f t="shared" si="172"/>
        <v>#NUM!</v>
      </c>
      <c r="BH3711" t="e">
        <f t="shared" si="173"/>
        <v>#NUM!</v>
      </c>
      <c r="BI3711" t="e">
        <f>VLOOKUP(H3711,Sheet2!$A$1:$B$270,2,FALSE)</f>
        <v>#N/A</v>
      </c>
    </row>
    <row r="3712" spans="15:61">
      <c r="O3712" s="57"/>
      <c r="P3712" s="57"/>
      <c r="AO3712" s="57"/>
      <c r="AP3712" s="57"/>
      <c r="BA3712" s="57"/>
      <c r="BF3712" s="6" t="e">
        <f t="shared" si="171"/>
        <v>#NUM!</v>
      </c>
      <c r="BG3712" t="e">
        <f t="shared" si="172"/>
        <v>#NUM!</v>
      </c>
      <c r="BH3712" t="e">
        <f t="shared" si="173"/>
        <v>#NUM!</v>
      </c>
      <c r="BI3712" t="e">
        <f>VLOOKUP(H3712,Sheet2!$A$1:$B$270,2,FALSE)</f>
        <v>#N/A</v>
      </c>
    </row>
    <row r="3713" spans="15:61">
      <c r="O3713" s="57"/>
      <c r="P3713" s="57"/>
      <c r="AO3713" s="57"/>
      <c r="BF3713" s="6" t="e">
        <f t="shared" si="171"/>
        <v>#NUM!</v>
      </c>
      <c r="BG3713" t="e">
        <f t="shared" si="172"/>
        <v>#NUM!</v>
      </c>
      <c r="BH3713" t="e">
        <f t="shared" si="173"/>
        <v>#NUM!</v>
      </c>
      <c r="BI3713" t="e">
        <f>VLOOKUP(H3713,Sheet2!$A$1:$B$270,2,FALSE)</f>
        <v>#N/A</v>
      </c>
    </row>
    <row r="3714" spans="15:61">
      <c r="O3714" s="57"/>
      <c r="P3714" s="57"/>
      <c r="BA3714" s="57"/>
      <c r="BF3714" s="6" t="e">
        <f t="shared" si="171"/>
        <v>#NUM!</v>
      </c>
      <c r="BG3714" t="e">
        <f t="shared" si="172"/>
        <v>#NUM!</v>
      </c>
      <c r="BH3714" t="e">
        <f t="shared" si="173"/>
        <v>#NUM!</v>
      </c>
      <c r="BI3714" t="e">
        <f>VLOOKUP(H3714,Sheet2!$A$1:$B$270,2,FALSE)</f>
        <v>#N/A</v>
      </c>
    </row>
    <row r="3715" spans="15:61">
      <c r="O3715" s="57"/>
      <c r="P3715" s="57"/>
      <c r="BA3715" s="57"/>
      <c r="BF3715" s="6" t="e">
        <f t="shared" ref="BF3715:BF3778" si="174">DATE(BC3715,BD3715,BE3715)</f>
        <v>#NUM!</v>
      </c>
      <c r="BG3715" t="e">
        <f t="shared" ref="BG3715:BG3778" si="175">BF3715-BA3715</f>
        <v>#NUM!</v>
      </c>
      <c r="BH3715" t="e">
        <f t="shared" ref="BH3715:BH3778" si="176">IF(BG3715=1,"COMPLY",IF(BG3715&lt;1,"COMPLY","NOT COMPLY"))</f>
        <v>#NUM!</v>
      </c>
      <c r="BI3715" t="e">
        <f>VLOOKUP(H3715,Sheet2!$A$1:$B$270,2,FALSE)</f>
        <v>#N/A</v>
      </c>
    </row>
    <row r="3716" spans="15:61">
      <c r="O3716" s="57"/>
      <c r="P3716" s="57"/>
      <c r="BA3716" s="57"/>
      <c r="BF3716" s="6" t="e">
        <f t="shared" si="174"/>
        <v>#NUM!</v>
      </c>
      <c r="BG3716" t="e">
        <f t="shared" si="175"/>
        <v>#NUM!</v>
      </c>
      <c r="BH3716" t="e">
        <f t="shared" si="176"/>
        <v>#NUM!</v>
      </c>
      <c r="BI3716" t="e">
        <f>VLOOKUP(H3716,Sheet2!$A$1:$B$270,2,FALSE)</f>
        <v>#N/A</v>
      </c>
    </row>
    <row r="3717" spans="15:61">
      <c r="O3717" s="57"/>
      <c r="P3717" s="57"/>
      <c r="AO3717" s="57"/>
      <c r="AP3717" s="57"/>
      <c r="BA3717" s="57"/>
      <c r="BF3717" s="6" t="e">
        <f t="shared" si="174"/>
        <v>#NUM!</v>
      </c>
      <c r="BG3717" t="e">
        <f t="shared" si="175"/>
        <v>#NUM!</v>
      </c>
      <c r="BH3717" t="e">
        <f t="shared" si="176"/>
        <v>#NUM!</v>
      </c>
      <c r="BI3717" t="e">
        <f>VLOOKUP(H3717,Sheet2!$A$1:$B$270,2,FALSE)</f>
        <v>#N/A</v>
      </c>
    </row>
    <row r="3718" spans="15:61">
      <c r="O3718" s="57"/>
      <c r="P3718" s="57"/>
      <c r="AO3718" s="57"/>
      <c r="AP3718" s="57"/>
      <c r="BA3718" s="57"/>
      <c r="BF3718" s="6" t="e">
        <f t="shared" si="174"/>
        <v>#NUM!</v>
      </c>
      <c r="BG3718" t="e">
        <f t="shared" si="175"/>
        <v>#NUM!</v>
      </c>
      <c r="BH3718" t="e">
        <f t="shared" si="176"/>
        <v>#NUM!</v>
      </c>
      <c r="BI3718" t="e">
        <f>VLOOKUP(H3718,Sheet2!$A$1:$B$270,2,FALSE)</f>
        <v>#N/A</v>
      </c>
    </row>
    <row r="3719" spans="15:61">
      <c r="O3719" s="57"/>
      <c r="P3719" s="57"/>
      <c r="AP3719" s="57"/>
      <c r="BA3719" s="57"/>
      <c r="BF3719" s="6" t="e">
        <f t="shared" si="174"/>
        <v>#NUM!</v>
      </c>
      <c r="BG3719" t="e">
        <f t="shared" si="175"/>
        <v>#NUM!</v>
      </c>
      <c r="BH3719" t="e">
        <f t="shared" si="176"/>
        <v>#NUM!</v>
      </c>
      <c r="BI3719" t="e">
        <f>VLOOKUP(H3719,Sheet2!$A$1:$B$270,2,FALSE)</f>
        <v>#N/A</v>
      </c>
    </row>
    <row r="3720" spans="15:61">
      <c r="O3720" s="57"/>
      <c r="P3720" s="57"/>
      <c r="AP3720" s="57"/>
      <c r="BA3720" s="57"/>
      <c r="BF3720" s="6" t="e">
        <f t="shared" si="174"/>
        <v>#NUM!</v>
      </c>
      <c r="BG3720" t="e">
        <f t="shared" si="175"/>
        <v>#NUM!</v>
      </c>
      <c r="BH3720" t="e">
        <f t="shared" si="176"/>
        <v>#NUM!</v>
      </c>
      <c r="BI3720" t="e">
        <f>VLOOKUP(H3720,Sheet2!$A$1:$B$270,2,FALSE)</f>
        <v>#N/A</v>
      </c>
    </row>
    <row r="3721" spans="15:61">
      <c r="O3721" s="57"/>
      <c r="P3721" s="57"/>
      <c r="AO3721" s="57"/>
      <c r="AP3721" s="57"/>
      <c r="BA3721" s="57"/>
      <c r="BF3721" s="6" t="e">
        <f t="shared" si="174"/>
        <v>#NUM!</v>
      </c>
      <c r="BG3721" t="e">
        <f t="shared" si="175"/>
        <v>#NUM!</v>
      </c>
      <c r="BH3721" t="e">
        <f t="shared" si="176"/>
        <v>#NUM!</v>
      </c>
      <c r="BI3721" t="e">
        <f>VLOOKUP(H3721,Sheet2!$A$1:$B$270,2,FALSE)</f>
        <v>#N/A</v>
      </c>
    </row>
    <row r="3722" spans="15:61">
      <c r="O3722" s="57"/>
      <c r="P3722" s="57"/>
      <c r="AP3722" s="57"/>
      <c r="BA3722" s="57"/>
      <c r="BF3722" s="6" t="e">
        <f t="shared" si="174"/>
        <v>#NUM!</v>
      </c>
      <c r="BG3722" t="e">
        <f t="shared" si="175"/>
        <v>#NUM!</v>
      </c>
      <c r="BH3722" t="e">
        <f t="shared" si="176"/>
        <v>#NUM!</v>
      </c>
      <c r="BI3722" t="e">
        <f>VLOOKUP(H3722,Sheet2!$A$1:$B$270,2,FALSE)</f>
        <v>#N/A</v>
      </c>
    </row>
    <row r="3723" spans="15:61">
      <c r="O3723" s="57"/>
      <c r="P3723" s="57"/>
      <c r="AP3723" s="57"/>
      <c r="BA3723" s="57"/>
      <c r="BF3723" s="6" t="e">
        <f t="shared" si="174"/>
        <v>#NUM!</v>
      </c>
      <c r="BG3723" t="e">
        <f t="shared" si="175"/>
        <v>#NUM!</v>
      </c>
      <c r="BH3723" t="e">
        <f t="shared" si="176"/>
        <v>#NUM!</v>
      </c>
      <c r="BI3723" t="e">
        <f>VLOOKUP(H3723,Sheet2!$A$1:$B$270,2,FALSE)</f>
        <v>#N/A</v>
      </c>
    </row>
    <row r="3724" spans="15:61">
      <c r="O3724" s="57"/>
      <c r="P3724" s="57"/>
      <c r="AO3724" s="57"/>
      <c r="BA3724" s="57"/>
      <c r="BF3724" s="6" t="e">
        <f t="shared" si="174"/>
        <v>#NUM!</v>
      </c>
      <c r="BG3724" t="e">
        <f t="shared" si="175"/>
        <v>#NUM!</v>
      </c>
      <c r="BH3724" t="e">
        <f t="shared" si="176"/>
        <v>#NUM!</v>
      </c>
      <c r="BI3724" t="e">
        <f>VLOOKUP(H3724,Sheet2!$A$1:$B$270,2,FALSE)</f>
        <v>#N/A</v>
      </c>
    </row>
    <row r="3725" spans="15:61">
      <c r="O3725" s="57"/>
      <c r="P3725" s="57"/>
      <c r="AP3725" s="57"/>
      <c r="BA3725" s="57"/>
      <c r="BF3725" s="6" t="e">
        <f t="shared" si="174"/>
        <v>#NUM!</v>
      </c>
      <c r="BG3725" t="e">
        <f t="shared" si="175"/>
        <v>#NUM!</v>
      </c>
      <c r="BH3725" t="e">
        <f t="shared" si="176"/>
        <v>#NUM!</v>
      </c>
      <c r="BI3725" t="e">
        <f>VLOOKUP(H3725,Sheet2!$A$1:$B$270,2,FALSE)</f>
        <v>#N/A</v>
      </c>
    </row>
    <row r="3726" spans="15:61">
      <c r="O3726" s="57"/>
      <c r="P3726" s="57"/>
      <c r="AP3726" s="57"/>
      <c r="BA3726" s="57"/>
      <c r="BF3726" s="6" t="e">
        <f t="shared" si="174"/>
        <v>#NUM!</v>
      </c>
      <c r="BG3726" t="e">
        <f t="shared" si="175"/>
        <v>#NUM!</v>
      </c>
      <c r="BH3726" t="e">
        <f t="shared" si="176"/>
        <v>#NUM!</v>
      </c>
      <c r="BI3726" t="e">
        <f>VLOOKUP(H3726,Sheet2!$A$1:$B$270,2,FALSE)</f>
        <v>#N/A</v>
      </c>
    </row>
    <row r="3727" spans="15:61">
      <c r="O3727" s="57"/>
      <c r="P3727" s="57"/>
      <c r="AO3727" s="57"/>
      <c r="BA3727" s="57"/>
      <c r="BF3727" s="6" t="e">
        <f t="shared" si="174"/>
        <v>#NUM!</v>
      </c>
      <c r="BG3727" t="e">
        <f t="shared" si="175"/>
        <v>#NUM!</v>
      </c>
      <c r="BH3727" t="e">
        <f t="shared" si="176"/>
        <v>#NUM!</v>
      </c>
      <c r="BI3727" t="e">
        <f>VLOOKUP(H3727,Sheet2!$A$1:$B$270,2,FALSE)</f>
        <v>#N/A</v>
      </c>
    </row>
    <row r="3728" spans="15:61">
      <c r="O3728" s="57"/>
      <c r="P3728" s="57"/>
      <c r="AP3728" s="57"/>
      <c r="BA3728" s="57"/>
      <c r="BF3728" s="6" t="e">
        <f t="shared" si="174"/>
        <v>#NUM!</v>
      </c>
      <c r="BG3728" t="e">
        <f t="shared" si="175"/>
        <v>#NUM!</v>
      </c>
      <c r="BH3728" t="e">
        <f t="shared" si="176"/>
        <v>#NUM!</v>
      </c>
      <c r="BI3728" t="e">
        <f>VLOOKUP(H3728,Sheet2!$A$1:$B$270,2,FALSE)</f>
        <v>#N/A</v>
      </c>
    </row>
    <row r="3729" spans="15:61">
      <c r="O3729" s="57"/>
      <c r="P3729" s="57"/>
      <c r="AO3729" s="57"/>
      <c r="AP3729" s="57"/>
      <c r="BA3729" s="57"/>
      <c r="BF3729" s="6" t="e">
        <f t="shared" si="174"/>
        <v>#NUM!</v>
      </c>
      <c r="BG3729" t="e">
        <f t="shared" si="175"/>
        <v>#NUM!</v>
      </c>
      <c r="BH3729" t="e">
        <f t="shared" si="176"/>
        <v>#NUM!</v>
      </c>
      <c r="BI3729" t="e">
        <f>VLOOKUP(H3729,Sheet2!$A$1:$B$270,2,FALSE)</f>
        <v>#N/A</v>
      </c>
    </row>
    <row r="3730" spans="15:61">
      <c r="O3730" s="57"/>
      <c r="P3730" s="57"/>
      <c r="BA3730" s="57"/>
      <c r="BF3730" s="6" t="e">
        <f t="shared" si="174"/>
        <v>#NUM!</v>
      </c>
      <c r="BG3730" t="e">
        <f t="shared" si="175"/>
        <v>#NUM!</v>
      </c>
      <c r="BH3730" t="e">
        <f t="shared" si="176"/>
        <v>#NUM!</v>
      </c>
      <c r="BI3730" t="e">
        <f>VLOOKUP(H3730,Sheet2!$A$1:$B$270,2,FALSE)</f>
        <v>#N/A</v>
      </c>
    </row>
    <row r="3731" spans="15:61">
      <c r="O3731" s="57"/>
      <c r="P3731" s="57"/>
      <c r="AP3731" s="57"/>
      <c r="BA3731" s="57"/>
      <c r="BF3731" s="6" t="e">
        <f t="shared" si="174"/>
        <v>#NUM!</v>
      </c>
      <c r="BG3731" t="e">
        <f t="shared" si="175"/>
        <v>#NUM!</v>
      </c>
      <c r="BH3731" t="e">
        <f t="shared" si="176"/>
        <v>#NUM!</v>
      </c>
      <c r="BI3731" t="e">
        <f>VLOOKUP(H3731,Sheet2!$A$1:$B$270,2,FALSE)</f>
        <v>#N/A</v>
      </c>
    </row>
    <row r="3732" spans="15:61">
      <c r="O3732" s="57"/>
      <c r="P3732" s="57"/>
      <c r="AP3732" s="57"/>
      <c r="BA3732" s="57"/>
      <c r="BF3732" s="6" t="e">
        <f t="shared" si="174"/>
        <v>#NUM!</v>
      </c>
      <c r="BG3732" t="e">
        <f t="shared" si="175"/>
        <v>#NUM!</v>
      </c>
      <c r="BH3732" t="e">
        <f t="shared" si="176"/>
        <v>#NUM!</v>
      </c>
      <c r="BI3732" t="e">
        <f>VLOOKUP(H3732,Sheet2!$A$1:$B$270,2,FALSE)</f>
        <v>#N/A</v>
      </c>
    </row>
    <row r="3733" spans="15:61">
      <c r="O3733" s="57"/>
      <c r="P3733" s="57"/>
      <c r="AP3733" s="57"/>
      <c r="BA3733" s="57"/>
      <c r="BF3733" s="6" t="e">
        <f t="shared" si="174"/>
        <v>#NUM!</v>
      </c>
      <c r="BG3733" t="e">
        <f t="shared" si="175"/>
        <v>#NUM!</v>
      </c>
      <c r="BH3733" t="e">
        <f t="shared" si="176"/>
        <v>#NUM!</v>
      </c>
      <c r="BI3733" t="e">
        <f>VLOOKUP(H3733,Sheet2!$A$1:$B$270,2,FALSE)</f>
        <v>#N/A</v>
      </c>
    </row>
    <row r="3734" spans="15:61">
      <c r="O3734" s="57"/>
      <c r="P3734" s="57"/>
      <c r="AO3734" s="57"/>
      <c r="AP3734" s="57"/>
      <c r="BA3734" s="57"/>
      <c r="BF3734" s="6" t="e">
        <f t="shared" si="174"/>
        <v>#NUM!</v>
      </c>
      <c r="BG3734" t="e">
        <f t="shared" si="175"/>
        <v>#NUM!</v>
      </c>
      <c r="BH3734" t="e">
        <f t="shared" si="176"/>
        <v>#NUM!</v>
      </c>
      <c r="BI3734" t="e">
        <f>VLOOKUP(H3734,Sheet2!$A$1:$B$270,2,FALSE)</f>
        <v>#N/A</v>
      </c>
    </row>
    <row r="3735" spans="15:61">
      <c r="O3735" s="57"/>
      <c r="P3735" s="57"/>
      <c r="AO3735" s="57"/>
      <c r="AP3735" s="57"/>
      <c r="BA3735" s="57"/>
      <c r="BF3735" s="6" t="e">
        <f t="shared" si="174"/>
        <v>#NUM!</v>
      </c>
      <c r="BG3735" t="e">
        <f t="shared" si="175"/>
        <v>#NUM!</v>
      </c>
      <c r="BH3735" t="e">
        <f t="shared" si="176"/>
        <v>#NUM!</v>
      </c>
      <c r="BI3735" t="e">
        <f>VLOOKUP(H3735,Sheet2!$A$1:$B$270,2,FALSE)</f>
        <v>#N/A</v>
      </c>
    </row>
    <row r="3736" spans="15:61">
      <c r="O3736" s="57"/>
      <c r="P3736" s="57"/>
      <c r="BA3736" s="57"/>
      <c r="BF3736" s="6" t="e">
        <f t="shared" si="174"/>
        <v>#NUM!</v>
      </c>
      <c r="BG3736" t="e">
        <f t="shared" si="175"/>
        <v>#NUM!</v>
      </c>
      <c r="BH3736" t="e">
        <f t="shared" si="176"/>
        <v>#NUM!</v>
      </c>
      <c r="BI3736" t="e">
        <f>VLOOKUP(H3736,Sheet2!$A$1:$B$270,2,FALSE)</f>
        <v>#N/A</v>
      </c>
    </row>
    <row r="3737" spans="15:61">
      <c r="O3737" s="57"/>
      <c r="P3737" s="57"/>
      <c r="AP3737" s="57"/>
      <c r="BA3737" s="57"/>
      <c r="BF3737" s="6" t="e">
        <f t="shared" si="174"/>
        <v>#NUM!</v>
      </c>
      <c r="BG3737" t="e">
        <f t="shared" si="175"/>
        <v>#NUM!</v>
      </c>
      <c r="BH3737" t="e">
        <f t="shared" si="176"/>
        <v>#NUM!</v>
      </c>
      <c r="BI3737" t="e">
        <f>VLOOKUP(H3737,Sheet2!$A$1:$B$270,2,FALSE)</f>
        <v>#N/A</v>
      </c>
    </row>
    <row r="3738" spans="15:61">
      <c r="O3738" s="57"/>
      <c r="P3738" s="57"/>
      <c r="AP3738" s="57"/>
      <c r="BA3738" s="57"/>
      <c r="BF3738" s="6" t="e">
        <f t="shared" si="174"/>
        <v>#NUM!</v>
      </c>
      <c r="BG3738" t="e">
        <f t="shared" si="175"/>
        <v>#NUM!</v>
      </c>
      <c r="BH3738" t="e">
        <f t="shared" si="176"/>
        <v>#NUM!</v>
      </c>
      <c r="BI3738" t="e">
        <f>VLOOKUP(H3738,Sheet2!$A$1:$B$270,2,FALSE)</f>
        <v>#N/A</v>
      </c>
    </row>
    <row r="3739" spans="15:61">
      <c r="O3739" s="57"/>
      <c r="P3739" s="57"/>
      <c r="BF3739" s="6" t="e">
        <f t="shared" si="174"/>
        <v>#NUM!</v>
      </c>
      <c r="BG3739" t="e">
        <f t="shared" si="175"/>
        <v>#NUM!</v>
      </c>
      <c r="BH3739" t="e">
        <f t="shared" si="176"/>
        <v>#NUM!</v>
      </c>
      <c r="BI3739" t="e">
        <f>VLOOKUP(H3739,Sheet2!$A$1:$B$270,2,FALSE)</f>
        <v>#N/A</v>
      </c>
    </row>
    <row r="3740" spans="15:61">
      <c r="O3740" s="57"/>
      <c r="P3740" s="57"/>
      <c r="AO3740" s="57"/>
      <c r="AP3740" s="57"/>
      <c r="BA3740" s="57"/>
      <c r="BF3740" s="6" t="e">
        <f t="shared" si="174"/>
        <v>#NUM!</v>
      </c>
      <c r="BG3740" t="e">
        <f t="shared" si="175"/>
        <v>#NUM!</v>
      </c>
      <c r="BH3740" t="e">
        <f t="shared" si="176"/>
        <v>#NUM!</v>
      </c>
      <c r="BI3740" t="e">
        <f>VLOOKUP(H3740,Sheet2!$A$1:$B$270,2,FALSE)</f>
        <v>#N/A</v>
      </c>
    </row>
    <row r="3741" spans="15:61">
      <c r="O3741" s="57"/>
      <c r="P3741" s="57"/>
      <c r="AP3741" s="57"/>
      <c r="BA3741" s="57"/>
      <c r="BF3741" s="6" t="e">
        <f t="shared" si="174"/>
        <v>#NUM!</v>
      </c>
      <c r="BG3741" t="e">
        <f t="shared" si="175"/>
        <v>#NUM!</v>
      </c>
      <c r="BH3741" t="e">
        <f t="shared" si="176"/>
        <v>#NUM!</v>
      </c>
      <c r="BI3741" t="e">
        <f>VLOOKUP(H3741,Sheet2!$A$1:$B$270,2,FALSE)</f>
        <v>#N/A</v>
      </c>
    </row>
    <row r="3742" spans="15:61">
      <c r="O3742" s="57"/>
      <c r="P3742" s="57"/>
      <c r="AP3742" s="57"/>
      <c r="BA3742" s="57"/>
      <c r="BF3742" s="6" t="e">
        <f t="shared" si="174"/>
        <v>#NUM!</v>
      </c>
      <c r="BG3742" t="e">
        <f t="shared" si="175"/>
        <v>#NUM!</v>
      </c>
      <c r="BH3742" t="e">
        <f t="shared" si="176"/>
        <v>#NUM!</v>
      </c>
      <c r="BI3742" t="e">
        <f>VLOOKUP(H3742,Sheet2!$A$1:$B$270,2,FALSE)</f>
        <v>#N/A</v>
      </c>
    </row>
    <row r="3743" spans="15:61">
      <c r="O3743" s="57"/>
      <c r="P3743" s="57"/>
      <c r="AP3743" s="57"/>
      <c r="BA3743" s="57"/>
      <c r="BF3743" s="6" t="e">
        <f t="shared" si="174"/>
        <v>#NUM!</v>
      </c>
      <c r="BG3743" t="e">
        <f t="shared" si="175"/>
        <v>#NUM!</v>
      </c>
      <c r="BH3743" t="e">
        <f t="shared" si="176"/>
        <v>#NUM!</v>
      </c>
      <c r="BI3743" t="e">
        <f>VLOOKUP(H3743,Sheet2!$A$1:$B$270,2,FALSE)</f>
        <v>#N/A</v>
      </c>
    </row>
    <row r="3744" spans="15:61">
      <c r="O3744" s="57"/>
      <c r="P3744" s="57"/>
      <c r="BA3744" s="57"/>
      <c r="BF3744" s="6" t="e">
        <f t="shared" si="174"/>
        <v>#NUM!</v>
      </c>
      <c r="BG3744" t="e">
        <f t="shared" si="175"/>
        <v>#NUM!</v>
      </c>
      <c r="BH3744" t="e">
        <f t="shared" si="176"/>
        <v>#NUM!</v>
      </c>
      <c r="BI3744" t="e">
        <f>VLOOKUP(H3744,Sheet2!$A$1:$B$270,2,FALSE)</f>
        <v>#N/A</v>
      </c>
    </row>
    <row r="3745" spans="15:61">
      <c r="O3745" s="57"/>
      <c r="P3745" s="57"/>
      <c r="AO3745" s="57"/>
      <c r="AP3745" s="57"/>
      <c r="BA3745" s="57"/>
      <c r="BF3745" s="6" t="e">
        <f t="shared" si="174"/>
        <v>#NUM!</v>
      </c>
      <c r="BG3745" t="e">
        <f t="shared" si="175"/>
        <v>#NUM!</v>
      </c>
      <c r="BH3745" t="e">
        <f t="shared" si="176"/>
        <v>#NUM!</v>
      </c>
      <c r="BI3745" t="e">
        <f>VLOOKUP(H3745,Sheet2!$A$1:$B$270,2,FALSE)</f>
        <v>#N/A</v>
      </c>
    </row>
    <row r="3746" spans="15:61">
      <c r="O3746" s="57"/>
      <c r="P3746" s="57"/>
      <c r="AP3746" s="57"/>
      <c r="BA3746" s="57"/>
      <c r="BF3746" s="6" t="e">
        <f t="shared" si="174"/>
        <v>#NUM!</v>
      </c>
      <c r="BG3746" t="e">
        <f t="shared" si="175"/>
        <v>#NUM!</v>
      </c>
      <c r="BH3746" t="e">
        <f t="shared" si="176"/>
        <v>#NUM!</v>
      </c>
      <c r="BI3746" t="e">
        <f>VLOOKUP(H3746,Sheet2!$A$1:$B$270,2,FALSE)</f>
        <v>#N/A</v>
      </c>
    </row>
    <row r="3747" spans="15:61">
      <c r="O3747" s="57"/>
      <c r="P3747" s="57"/>
      <c r="AP3747" s="57"/>
      <c r="BA3747" s="57"/>
      <c r="BF3747" s="6" t="e">
        <f t="shared" si="174"/>
        <v>#NUM!</v>
      </c>
      <c r="BG3747" t="e">
        <f t="shared" si="175"/>
        <v>#NUM!</v>
      </c>
      <c r="BH3747" t="e">
        <f t="shared" si="176"/>
        <v>#NUM!</v>
      </c>
      <c r="BI3747" t="e">
        <f>VLOOKUP(H3747,Sheet2!$A$1:$B$270,2,FALSE)</f>
        <v>#N/A</v>
      </c>
    </row>
    <row r="3748" spans="15:61">
      <c r="O3748" s="57"/>
      <c r="P3748" s="57"/>
      <c r="AP3748" s="57"/>
      <c r="BA3748" s="57"/>
      <c r="BF3748" s="6" t="e">
        <f t="shared" si="174"/>
        <v>#NUM!</v>
      </c>
      <c r="BG3748" t="e">
        <f t="shared" si="175"/>
        <v>#NUM!</v>
      </c>
      <c r="BH3748" t="e">
        <f t="shared" si="176"/>
        <v>#NUM!</v>
      </c>
      <c r="BI3748" t="e">
        <f>VLOOKUP(H3748,Sheet2!$A$1:$B$270,2,FALSE)</f>
        <v>#N/A</v>
      </c>
    </row>
    <row r="3749" spans="15:61">
      <c r="O3749" s="57"/>
      <c r="P3749" s="57"/>
      <c r="AO3749" s="57"/>
      <c r="AP3749" s="57"/>
      <c r="BA3749" s="57"/>
      <c r="BF3749" s="6" t="e">
        <f t="shared" si="174"/>
        <v>#NUM!</v>
      </c>
      <c r="BG3749" t="e">
        <f t="shared" si="175"/>
        <v>#NUM!</v>
      </c>
      <c r="BH3749" t="e">
        <f t="shared" si="176"/>
        <v>#NUM!</v>
      </c>
      <c r="BI3749" t="e">
        <f>VLOOKUP(H3749,Sheet2!$A$1:$B$270,2,FALSE)</f>
        <v>#N/A</v>
      </c>
    </row>
    <row r="3750" spans="15:61">
      <c r="O3750" s="57"/>
      <c r="P3750" s="57"/>
      <c r="AP3750" s="57"/>
      <c r="BA3750" s="57"/>
      <c r="BF3750" s="6" t="e">
        <f t="shared" si="174"/>
        <v>#NUM!</v>
      </c>
      <c r="BG3750" t="e">
        <f t="shared" si="175"/>
        <v>#NUM!</v>
      </c>
      <c r="BH3750" t="e">
        <f t="shared" si="176"/>
        <v>#NUM!</v>
      </c>
      <c r="BI3750" t="e">
        <f>VLOOKUP(H3750,Sheet2!$A$1:$B$270,2,FALSE)</f>
        <v>#N/A</v>
      </c>
    </row>
    <row r="3751" spans="15:61">
      <c r="O3751" s="57"/>
      <c r="P3751" s="57"/>
      <c r="AP3751" s="57"/>
      <c r="BA3751" s="57"/>
      <c r="BF3751" s="6" t="e">
        <f t="shared" si="174"/>
        <v>#NUM!</v>
      </c>
      <c r="BG3751" t="e">
        <f t="shared" si="175"/>
        <v>#NUM!</v>
      </c>
      <c r="BH3751" t="e">
        <f t="shared" si="176"/>
        <v>#NUM!</v>
      </c>
      <c r="BI3751" t="e">
        <f>VLOOKUP(H3751,Sheet2!$A$1:$B$270,2,FALSE)</f>
        <v>#N/A</v>
      </c>
    </row>
    <row r="3752" spans="15:61">
      <c r="O3752" s="57"/>
      <c r="P3752" s="57"/>
      <c r="AP3752" s="57"/>
      <c r="BA3752" s="57"/>
      <c r="BF3752" s="6" t="e">
        <f t="shared" si="174"/>
        <v>#NUM!</v>
      </c>
      <c r="BG3752" t="e">
        <f t="shared" si="175"/>
        <v>#NUM!</v>
      </c>
      <c r="BH3752" t="e">
        <f t="shared" si="176"/>
        <v>#NUM!</v>
      </c>
      <c r="BI3752" t="e">
        <f>VLOOKUP(H3752,Sheet2!$A$1:$B$270,2,FALSE)</f>
        <v>#N/A</v>
      </c>
    </row>
    <row r="3753" spans="15:61">
      <c r="O3753" s="57"/>
      <c r="P3753" s="57"/>
      <c r="BA3753" s="57"/>
      <c r="BF3753" s="6" t="e">
        <f t="shared" si="174"/>
        <v>#NUM!</v>
      </c>
      <c r="BG3753" t="e">
        <f t="shared" si="175"/>
        <v>#NUM!</v>
      </c>
      <c r="BH3753" t="e">
        <f t="shared" si="176"/>
        <v>#NUM!</v>
      </c>
      <c r="BI3753" t="e">
        <f>VLOOKUP(H3753,Sheet2!$A$1:$B$270,2,FALSE)</f>
        <v>#N/A</v>
      </c>
    </row>
    <row r="3754" spans="15:61">
      <c r="O3754" s="57"/>
      <c r="P3754" s="57"/>
      <c r="AP3754" s="57"/>
      <c r="BA3754" s="57"/>
      <c r="BF3754" s="6" t="e">
        <f t="shared" si="174"/>
        <v>#NUM!</v>
      </c>
      <c r="BG3754" t="e">
        <f t="shared" si="175"/>
        <v>#NUM!</v>
      </c>
      <c r="BH3754" t="e">
        <f t="shared" si="176"/>
        <v>#NUM!</v>
      </c>
      <c r="BI3754" t="e">
        <f>VLOOKUP(H3754,Sheet2!$A$1:$B$270,2,FALSE)</f>
        <v>#N/A</v>
      </c>
    </row>
    <row r="3755" spans="15:61">
      <c r="O3755" s="57"/>
      <c r="P3755" s="57"/>
      <c r="AP3755" s="57"/>
      <c r="BA3755" s="57"/>
      <c r="BF3755" s="6" t="e">
        <f t="shared" si="174"/>
        <v>#NUM!</v>
      </c>
      <c r="BG3755" t="e">
        <f t="shared" si="175"/>
        <v>#NUM!</v>
      </c>
      <c r="BH3755" t="e">
        <f t="shared" si="176"/>
        <v>#NUM!</v>
      </c>
      <c r="BI3755" t="e">
        <f>VLOOKUP(H3755,Sheet2!$A$1:$B$270,2,FALSE)</f>
        <v>#N/A</v>
      </c>
    </row>
    <row r="3756" spans="15:61">
      <c r="O3756" s="57"/>
      <c r="P3756" s="57"/>
      <c r="AO3756" s="57"/>
      <c r="AP3756" s="57"/>
      <c r="BA3756" s="57"/>
      <c r="BF3756" s="6" t="e">
        <f t="shared" si="174"/>
        <v>#NUM!</v>
      </c>
      <c r="BG3756" t="e">
        <f t="shared" si="175"/>
        <v>#NUM!</v>
      </c>
      <c r="BH3756" t="e">
        <f t="shared" si="176"/>
        <v>#NUM!</v>
      </c>
      <c r="BI3756" t="e">
        <f>VLOOKUP(H3756,Sheet2!$A$1:$B$270,2,FALSE)</f>
        <v>#N/A</v>
      </c>
    </row>
    <row r="3757" spans="15:61">
      <c r="O3757" s="57"/>
      <c r="P3757" s="57"/>
      <c r="AP3757" s="57"/>
      <c r="BA3757" s="57"/>
      <c r="BF3757" s="6" t="e">
        <f t="shared" si="174"/>
        <v>#NUM!</v>
      </c>
      <c r="BG3757" t="e">
        <f t="shared" si="175"/>
        <v>#NUM!</v>
      </c>
      <c r="BH3757" t="e">
        <f t="shared" si="176"/>
        <v>#NUM!</v>
      </c>
      <c r="BI3757" t="e">
        <f>VLOOKUP(H3757,Sheet2!$A$1:$B$270,2,FALSE)</f>
        <v>#N/A</v>
      </c>
    </row>
    <row r="3758" spans="15:61">
      <c r="O3758" s="57"/>
      <c r="P3758" s="57"/>
      <c r="AM3758" s="58"/>
      <c r="BA3758" s="57"/>
      <c r="BB3758" s="58"/>
      <c r="BF3758" s="6" t="e">
        <f t="shared" si="174"/>
        <v>#NUM!</v>
      </c>
      <c r="BG3758" t="e">
        <f t="shared" si="175"/>
        <v>#NUM!</v>
      </c>
      <c r="BH3758" t="e">
        <f t="shared" si="176"/>
        <v>#NUM!</v>
      </c>
      <c r="BI3758" t="e">
        <f>VLOOKUP(H3758,Sheet2!$A$1:$B$270,2,FALSE)</f>
        <v>#N/A</v>
      </c>
    </row>
    <row r="3759" spans="15:61">
      <c r="O3759" s="57"/>
      <c r="P3759" s="57"/>
      <c r="BA3759" s="57"/>
      <c r="BF3759" s="6" t="e">
        <f t="shared" si="174"/>
        <v>#NUM!</v>
      </c>
      <c r="BG3759" t="e">
        <f t="shared" si="175"/>
        <v>#NUM!</v>
      </c>
      <c r="BH3759" t="e">
        <f t="shared" si="176"/>
        <v>#NUM!</v>
      </c>
      <c r="BI3759" t="e">
        <f>VLOOKUP(H3759,Sheet2!$A$1:$B$270,2,FALSE)</f>
        <v>#N/A</v>
      </c>
    </row>
    <row r="3760" spans="15:61">
      <c r="O3760" s="57"/>
      <c r="P3760" s="57"/>
      <c r="AP3760" s="57"/>
      <c r="BA3760" s="57"/>
      <c r="BF3760" s="6" t="e">
        <f t="shared" si="174"/>
        <v>#NUM!</v>
      </c>
      <c r="BG3760" t="e">
        <f t="shared" si="175"/>
        <v>#NUM!</v>
      </c>
      <c r="BH3760" t="e">
        <f t="shared" si="176"/>
        <v>#NUM!</v>
      </c>
      <c r="BI3760" t="e">
        <f>VLOOKUP(H3760,Sheet2!$A$1:$B$270,2,FALSE)</f>
        <v>#N/A</v>
      </c>
    </row>
    <row r="3761" spans="15:61">
      <c r="O3761" s="57"/>
      <c r="P3761" s="57"/>
      <c r="AO3761" s="57"/>
      <c r="AP3761" s="57"/>
      <c r="BA3761" s="57"/>
      <c r="BF3761" s="6" t="e">
        <f t="shared" si="174"/>
        <v>#NUM!</v>
      </c>
      <c r="BG3761" t="e">
        <f t="shared" si="175"/>
        <v>#NUM!</v>
      </c>
      <c r="BH3761" t="e">
        <f t="shared" si="176"/>
        <v>#NUM!</v>
      </c>
      <c r="BI3761" t="e">
        <f>VLOOKUP(H3761,Sheet2!$A$1:$B$270,2,FALSE)</f>
        <v>#N/A</v>
      </c>
    </row>
    <row r="3762" spans="15:61">
      <c r="O3762" s="57"/>
      <c r="P3762" s="57"/>
      <c r="AP3762" s="57"/>
      <c r="BA3762" s="57"/>
      <c r="BF3762" s="6" t="e">
        <f t="shared" si="174"/>
        <v>#NUM!</v>
      </c>
      <c r="BG3762" t="e">
        <f t="shared" si="175"/>
        <v>#NUM!</v>
      </c>
      <c r="BH3762" t="e">
        <f t="shared" si="176"/>
        <v>#NUM!</v>
      </c>
      <c r="BI3762" t="e">
        <f>VLOOKUP(H3762,Sheet2!$A$1:$B$270,2,FALSE)</f>
        <v>#N/A</v>
      </c>
    </row>
    <row r="3763" spans="15:61">
      <c r="O3763" s="57"/>
      <c r="P3763" s="57"/>
      <c r="AO3763" s="57"/>
      <c r="AP3763" s="57"/>
      <c r="BA3763" s="57"/>
      <c r="BF3763" s="6" t="e">
        <f t="shared" si="174"/>
        <v>#NUM!</v>
      </c>
      <c r="BG3763" t="e">
        <f t="shared" si="175"/>
        <v>#NUM!</v>
      </c>
      <c r="BH3763" t="e">
        <f t="shared" si="176"/>
        <v>#NUM!</v>
      </c>
      <c r="BI3763" t="e">
        <f>VLOOKUP(H3763,Sheet2!$A$1:$B$270,2,FALSE)</f>
        <v>#N/A</v>
      </c>
    </row>
    <row r="3764" spans="15:61">
      <c r="O3764" s="57"/>
      <c r="P3764" s="57"/>
      <c r="AP3764" s="57"/>
      <c r="BA3764" s="57"/>
      <c r="BF3764" s="6" t="e">
        <f t="shared" si="174"/>
        <v>#NUM!</v>
      </c>
      <c r="BG3764" t="e">
        <f t="shared" si="175"/>
        <v>#NUM!</v>
      </c>
      <c r="BH3764" t="e">
        <f t="shared" si="176"/>
        <v>#NUM!</v>
      </c>
      <c r="BI3764" t="e">
        <f>VLOOKUP(H3764,Sheet2!$A$1:$B$270,2,FALSE)</f>
        <v>#N/A</v>
      </c>
    </row>
    <row r="3765" spans="15:61">
      <c r="O3765" s="57"/>
      <c r="P3765" s="57"/>
      <c r="AP3765" s="57"/>
      <c r="BA3765" s="57"/>
      <c r="BF3765" s="6" t="e">
        <f t="shared" si="174"/>
        <v>#NUM!</v>
      </c>
      <c r="BG3765" t="e">
        <f t="shared" si="175"/>
        <v>#NUM!</v>
      </c>
      <c r="BH3765" t="e">
        <f t="shared" si="176"/>
        <v>#NUM!</v>
      </c>
      <c r="BI3765" t="e">
        <f>VLOOKUP(H3765,Sheet2!$A$1:$B$270,2,FALSE)</f>
        <v>#N/A</v>
      </c>
    </row>
    <row r="3766" spans="15:61">
      <c r="O3766" s="57"/>
      <c r="P3766" s="57"/>
      <c r="BA3766" s="57"/>
      <c r="BF3766" s="6" t="e">
        <f t="shared" si="174"/>
        <v>#NUM!</v>
      </c>
      <c r="BG3766" t="e">
        <f t="shared" si="175"/>
        <v>#NUM!</v>
      </c>
      <c r="BH3766" t="e">
        <f t="shared" si="176"/>
        <v>#NUM!</v>
      </c>
      <c r="BI3766" t="e">
        <f>VLOOKUP(H3766,Sheet2!$A$1:$B$270,2,FALSE)</f>
        <v>#N/A</v>
      </c>
    </row>
    <row r="3767" spans="15:61">
      <c r="O3767" s="57"/>
      <c r="P3767" s="57"/>
      <c r="AP3767" s="57"/>
      <c r="BA3767" s="57"/>
      <c r="BF3767" s="6" t="e">
        <f t="shared" si="174"/>
        <v>#NUM!</v>
      </c>
      <c r="BG3767" t="e">
        <f t="shared" si="175"/>
        <v>#NUM!</v>
      </c>
      <c r="BH3767" t="e">
        <f t="shared" si="176"/>
        <v>#NUM!</v>
      </c>
      <c r="BI3767" t="e">
        <f>VLOOKUP(H3767,Sheet2!$A$1:$B$270,2,FALSE)</f>
        <v>#N/A</v>
      </c>
    </row>
    <row r="3768" spans="15:61">
      <c r="O3768" s="57"/>
      <c r="P3768" s="57"/>
      <c r="AP3768" s="57"/>
      <c r="BA3768" s="57"/>
      <c r="BF3768" s="6" t="e">
        <f t="shared" si="174"/>
        <v>#NUM!</v>
      </c>
      <c r="BG3768" t="e">
        <f t="shared" si="175"/>
        <v>#NUM!</v>
      </c>
      <c r="BH3768" t="e">
        <f t="shared" si="176"/>
        <v>#NUM!</v>
      </c>
      <c r="BI3768" t="e">
        <f>VLOOKUP(H3768,Sheet2!$A$1:$B$270,2,FALSE)</f>
        <v>#N/A</v>
      </c>
    </row>
    <row r="3769" spans="15:61">
      <c r="O3769" s="57"/>
      <c r="P3769" s="57"/>
      <c r="AO3769" s="57"/>
      <c r="BF3769" s="6" t="e">
        <f t="shared" si="174"/>
        <v>#NUM!</v>
      </c>
      <c r="BG3769" t="e">
        <f t="shared" si="175"/>
        <v>#NUM!</v>
      </c>
      <c r="BH3769" t="e">
        <f t="shared" si="176"/>
        <v>#NUM!</v>
      </c>
      <c r="BI3769" t="e">
        <f>VLOOKUP(H3769,Sheet2!$A$1:$B$270,2,FALSE)</f>
        <v>#N/A</v>
      </c>
    </row>
    <row r="3770" spans="15:61">
      <c r="O3770" s="57"/>
      <c r="P3770" s="57"/>
      <c r="AO3770" s="57"/>
      <c r="AP3770" s="57"/>
      <c r="BA3770" s="57"/>
      <c r="BF3770" s="6" t="e">
        <f t="shared" si="174"/>
        <v>#NUM!</v>
      </c>
      <c r="BG3770" t="e">
        <f t="shared" si="175"/>
        <v>#NUM!</v>
      </c>
      <c r="BH3770" t="e">
        <f t="shared" si="176"/>
        <v>#NUM!</v>
      </c>
      <c r="BI3770" t="e">
        <f>VLOOKUP(H3770,Sheet2!$A$1:$B$270,2,FALSE)</f>
        <v>#N/A</v>
      </c>
    </row>
    <row r="3771" spans="15:61">
      <c r="O3771" s="57"/>
      <c r="P3771" s="57"/>
      <c r="AP3771" s="57"/>
      <c r="BA3771" s="57"/>
      <c r="BF3771" s="6" t="e">
        <f t="shared" si="174"/>
        <v>#NUM!</v>
      </c>
      <c r="BG3771" t="e">
        <f t="shared" si="175"/>
        <v>#NUM!</v>
      </c>
      <c r="BH3771" t="e">
        <f t="shared" si="176"/>
        <v>#NUM!</v>
      </c>
      <c r="BI3771" t="e">
        <f>VLOOKUP(H3771,Sheet2!$A$1:$B$270,2,FALSE)</f>
        <v>#N/A</v>
      </c>
    </row>
    <row r="3772" spans="15:61">
      <c r="O3772" s="57"/>
      <c r="P3772" s="57"/>
      <c r="BA3772" s="57"/>
      <c r="BF3772" s="6" t="e">
        <f t="shared" si="174"/>
        <v>#NUM!</v>
      </c>
      <c r="BG3772" t="e">
        <f t="shared" si="175"/>
        <v>#NUM!</v>
      </c>
      <c r="BH3772" t="e">
        <f t="shared" si="176"/>
        <v>#NUM!</v>
      </c>
      <c r="BI3772" t="e">
        <f>VLOOKUP(H3772,Sheet2!$A$1:$B$270,2,FALSE)</f>
        <v>#N/A</v>
      </c>
    </row>
    <row r="3773" spans="15:61">
      <c r="O3773" s="57"/>
      <c r="P3773" s="57"/>
      <c r="AP3773" s="57"/>
      <c r="BA3773" s="57"/>
      <c r="BF3773" s="6" t="e">
        <f t="shared" si="174"/>
        <v>#NUM!</v>
      </c>
      <c r="BG3773" t="e">
        <f t="shared" si="175"/>
        <v>#NUM!</v>
      </c>
      <c r="BH3773" t="e">
        <f t="shared" si="176"/>
        <v>#NUM!</v>
      </c>
      <c r="BI3773" t="e">
        <f>VLOOKUP(H3773,Sheet2!$A$1:$B$270,2,FALSE)</f>
        <v>#N/A</v>
      </c>
    </row>
    <row r="3774" spans="15:61">
      <c r="O3774" s="57"/>
      <c r="P3774" s="57"/>
      <c r="BF3774" s="6" t="e">
        <f t="shared" si="174"/>
        <v>#NUM!</v>
      </c>
      <c r="BG3774" t="e">
        <f t="shared" si="175"/>
        <v>#NUM!</v>
      </c>
      <c r="BH3774" t="e">
        <f t="shared" si="176"/>
        <v>#NUM!</v>
      </c>
      <c r="BI3774" t="e">
        <f>VLOOKUP(H3774,Sheet2!$A$1:$B$270,2,FALSE)</f>
        <v>#N/A</v>
      </c>
    </row>
    <row r="3775" spans="15:61">
      <c r="O3775" s="57"/>
      <c r="P3775" s="57"/>
      <c r="AO3775" s="57"/>
      <c r="AP3775" s="57"/>
      <c r="BA3775" s="57"/>
      <c r="BF3775" s="6" t="e">
        <f t="shared" si="174"/>
        <v>#NUM!</v>
      </c>
      <c r="BG3775" t="e">
        <f t="shared" si="175"/>
        <v>#NUM!</v>
      </c>
      <c r="BH3775" t="e">
        <f t="shared" si="176"/>
        <v>#NUM!</v>
      </c>
      <c r="BI3775" t="e">
        <f>VLOOKUP(H3775,Sheet2!$A$1:$B$270,2,FALSE)</f>
        <v>#N/A</v>
      </c>
    </row>
    <row r="3776" spans="15:61">
      <c r="O3776" s="57"/>
      <c r="P3776" s="57"/>
      <c r="AP3776" s="57"/>
      <c r="BA3776" s="57"/>
      <c r="BF3776" s="6" t="e">
        <f t="shared" si="174"/>
        <v>#NUM!</v>
      </c>
      <c r="BG3776" t="e">
        <f t="shared" si="175"/>
        <v>#NUM!</v>
      </c>
      <c r="BH3776" t="e">
        <f t="shared" si="176"/>
        <v>#NUM!</v>
      </c>
      <c r="BI3776" t="e">
        <f>VLOOKUP(H3776,Sheet2!$A$1:$B$270,2,FALSE)</f>
        <v>#N/A</v>
      </c>
    </row>
    <row r="3777" spans="15:61">
      <c r="O3777" s="57"/>
      <c r="P3777" s="57"/>
      <c r="BF3777" s="6" t="e">
        <f t="shared" si="174"/>
        <v>#NUM!</v>
      </c>
      <c r="BG3777" t="e">
        <f t="shared" si="175"/>
        <v>#NUM!</v>
      </c>
      <c r="BH3777" t="e">
        <f t="shared" si="176"/>
        <v>#NUM!</v>
      </c>
      <c r="BI3777" t="e">
        <f>VLOOKUP(H3777,Sheet2!$A$1:$B$270,2,FALSE)</f>
        <v>#N/A</v>
      </c>
    </row>
    <row r="3778" spans="15:61">
      <c r="O3778" s="57"/>
      <c r="P3778" s="57"/>
      <c r="AO3778" s="57"/>
      <c r="AP3778" s="57"/>
      <c r="BA3778" s="57"/>
      <c r="BF3778" s="6" t="e">
        <f t="shared" si="174"/>
        <v>#NUM!</v>
      </c>
      <c r="BG3778" t="e">
        <f t="shared" si="175"/>
        <v>#NUM!</v>
      </c>
      <c r="BH3778" t="e">
        <f t="shared" si="176"/>
        <v>#NUM!</v>
      </c>
      <c r="BI3778" t="e">
        <f>VLOOKUP(H3778,Sheet2!$A$1:$B$270,2,FALSE)</f>
        <v>#N/A</v>
      </c>
    </row>
    <row r="3779" spans="15:61">
      <c r="O3779" s="57"/>
      <c r="P3779" s="57"/>
      <c r="AO3779" s="57"/>
      <c r="BA3779" s="57"/>
      <c r="BF3779" s="6" t="e">
        <f t="shared" ref="BF3779:BF3842" si="177">DATE(BC3779,BD3779,BE3779)</f>
        <v>#NUM!</v>
      </c>
      <c r="BG3779" t="e">
        <f t="shared" ref="BG3779:BG3842" si="178">BF3779-BA3779</f>
        <v>#NUM!</v>
      </c>
      <c r="BH3779" t="e">
        <f t="shared" ref="BH3779:BH3842" si="179">IF(BG3779=1,"COMPLY",IF(BG3779&lt;1,"COMPLY","NOT COMPLY"))</f>
        <v>#NUM!</v>
      </c>
      <c r="BI3779" t="e">
        <f>VLOOKUP(H3779,Sheet2!$A$1:$B$270,2,FALSE)</f>
        <v>#N/A</v>
      </c>
    </row>
    <row r="3780" spans="15:61">
      <c r="O3780" s="57"/>
      <c r="P3780" s="57"/>
      <c r="AP3780" s="57"/>
      <c r="BA3780" s="57"/>
      <c r="BF3780" s="6" t="e">
        <f t="shared" si="177"/>
        <v>#NUM!</v>
      </c>
      <c r="BG3780" t="e">
        <f t="shared" si="178"/>
        <v>#NUM!</v>
      </c>
      <c r="BH3780" t="e">
        <f t="shared" si="179"/>
        <v>#NUM!</v>
      </c>
      <c r="BI3780" t="e">
        <f>VLOOKUP(H3780,Sheet2!$A$1:$B$270,2,FALSE)</f>
        <v>#N/A</v>
      </c>
    </row>
    <row r="3781" spans="15:61">
      <c r="O3781" s="57"/>
      <c r="P3781" s="57"/>
      <c r="AP3781" s="57"/>
      <c r="BA3781" s="57"/>
      <c r="BF3781" s="6" t="e">
        <f t="shared" si="177"/>
        <v>#NUM!</v>
      </c>
      <c r="BG3781" t="e">
        <f t="shared" si="178"/>
        <v>#NUM!</v>
      </c>
      <c r="BH3781" t="e">
        <f t="shared" si="179"/>
        <v>#NUM!</v>
      </c>
      <c r="BI3781" t="e">
        <f>VLOOKUP(H3781,Sheet2!$A$1:$B$270,2,FALSE)</f>
        <v>#N/A</v>
      </c>
    </row>
    <row r="3782" spans="15:61">
      <c r="O3782" s="57"/>
      <c r="P3782" s="57"/>
      <c r="AO3782" s="57"/>
      <c r="AP3782" s="57"/>
      <c r="BA3782" s="57"/>
      <c r="BF3782" s="6" t="e">
        <f t="shared" si="177"/>
        <v>#NUM!</v>
      </c>
      <c r="BG3782" t="e">
        <f t="shared" si="178"/>
        <v>#NUM!</v>
      </c>
      <c r="BH3782" t="e">
        <f t="shared" si="179"/>
        <v>#NUM!</v>
      </c>
      <c r="BI3782" t="e">
        <f>VLOOKUP(H3782,Sheet2!$A$1:$B$270,2,FALSE)</f>
        <v>#N/A</v>
      </c>
    </row>
    <row r="3783" spans="15:61">
      <c r="O3783" s="57"/>
      <c r="P3783" s="57"/>
      <c r="AP3783" s="57"/>
      <c r="BA3783" s="57"/>
      <c r="BF3783" s="6" t="e">
        <f t="shared" si="177"/>
        <v>#NUM!</v>
      </c>
      <c r="BG3783" t="e">
        <f t="shared" si="178"/>
        <v>#NUM!</v>
      </c>
      <c r="BH3783" t="e">
        <f t="shared" si="179"/>
        <v>#NUM!</v>
      </c>
      <c r="BI3783" t="e">
        <f>VLOOKUP(H3783,Sheet2!$A$1:$B$270,2,FALSE)</f>
        <v>#N/A</v>
      </c>
    </row>
    <row r="3784" spans="15:61">
      <c r="O3784" s="57"/>
      <c r="P3784" s="57"/>
      <c r="AO3784" s="57"/>
      <c r="BA3784" s="57"/>
      <c r="BF3784" s="6" t="e">
        <f t="shared" si="177"/>
        <v>#NUM!</v>
      </c>
      <c r="BG3784" t="e">
        <f t="shared" si="178"/>
        <v>#NUM!</v>
      </c>
      <c r="BH3784" t="e">
        <f t="shared" si="179"/>
        <v>#NUM!</v>
      </c>
      <c r="BI3784" t="e">
        <f>VLOOKUP(H3784,Sheet2!$A$1:$B$270,2,FALSE)</f>
        <v>#N/A</v>
      </c>
    </row>
    <row r="3785" spans="15:61">
      <c r="O3785" s="57"/>
      <c r="P3785" s="57"/>
      <c r="BA3785" s="57"/>
      <c r="BF3785" s="6" t="e">
        <f t="shared" si="177"/>
        <v>#NUM!</v>
      </c>
      <c r="BG3785" t="e">
        <f t="shared" si="178"/>
        <v>#NUM!</v>
      </c>
      <c r="BH3785" t="e">
        <f t="shared" si="179"/>
        <v>#NUM!</v>
      </c>
      <c r="BI3785" t="e">
        <f>VLOOKUP(H3785,Sheet2!$A$1:$B$270,2,FALSE)</f>
        <v>#N/A</v>
      </c>
    </row>
    <row r="3786" spans="15:61">
      <c r="O3786" s="57"/>
      <c r="P3786" s="57"/>
      <c r="BF3786" s="6" t="e">
        <f t="shared" si="177"/>
        <v>#NUM!</v>
      </c>
      <c r="BG3786" t="e">
        <f t="shared" si="178"/>
        <v>#NUM!</v>
      </c>
      <c r="BH3786" t="e">
        <f t="shared" si="179"/>
        <v>#NUM!</v>
      </c>
      <c r="BI3786" t="e">
        <f>VLOOKUP(H3786,Sheet2!$A$1:$B$270,2,FALSE)</f>
        <v>#N/A</v>
      </c>
    </row>
    <row r="3787" spans="15:61">
      <c r="O3787" s="57"/>
      <c r="P3787" s="57"/>
      <c r="BA3787" s="57"/>
      <c r="BF3787" s="6" t="e">
        <f t="shared" si="177"/>
        <v>#NUM!</v>
      </c>
      <c r="BG3787" t="e">
        <f t="shared" si="178"/>
        <v>#NUM!</v>
      </c>
      <c r="BH3787" t="e">
        <f t="shared" si="179"/>
        <v>#NUM!</v>
      </c>
      <c r="BI3787" t="e">
        <f>VLOOKUP(H3787,Sheet2!$A$1:$B$270,2,FALSE)</f>
        <v>#N/A</v>
      </c>
    </row>
    <row r="3788" spans="15:61">
      <c r="O3788" s="57"/>
      <c r="P3788" s="57"/>
      <c r="AP3788" s="57"/>
      <c r="BA3788" s="57"/>
      <c r="BF3788" s="6" t="e">
        <f t="shared" si="177"/>
        <v>#NUM!</v>
      </c>
      <c r="BG3788" t="e">
        <f t="shared" si="178"/>
        <v>#NUM!</v>
      </c>
      <c r="BH3788" t="e">
        <f t="shared" si="179"/>
        <v>#NUM!</v>
      </c>
      <c r="BI3788" t="e">
        <f>VLOOKUP(H3788,Sheet2!$A$1:$B$270,2,FALSE)</f>
        <v>#N/A</v>
      </c>
    </row>
    <row r="3789" spans="15:61">
      <c r="O3789" s="57"/>
      <c r="P3789" s="57"/>
      <c r="AP3789" s="57"/>
      <c r="BA3789" s="57"/>
      <c r="BF3789" s="6" t="e">
        <f t="shared" si="177"/>
        <v>#NUM!</v>
      </c>
      <c r="BG3789" t="e">
        <f t="shared" si="178"/>
        <v>#NUM!</v>
      </c>
      <c r="BH3789" t="e">
        <f t="shared" si="179"/>
        <v>#NUM!</v>
      </c>
      <c r="BI3789" t="e">
        <f>VLOOKUP(H3789,Sheet2!$A$1:$B$270,2,FALSE)</f>
        <v>#N/A</v>
      </c>
    </row>
    <row r="3790" spans="15:61">
      <c r="O3790" s="57"/>
      <c r="P3790" s="57"/>
      <c r="AP3790" s="57"/>
      <c r="BA3790" s="57"/>
      <c r="BF3790" s="6" t="e">
        <f t="shared" si="177"/>
        <v>#NUM!</v>
      </c>
      <c r="BG3790" t="e">
        <f t="shared" si="178"/>
        <v>#NUM!</v>
      </c>
      <c r="BH3790" t="e">
        <f t="shared" si="179"/>
        <v>#NUM!</v>
      </c>
      <c r="BI3790" t="e">
        <f>VLOOKUP(H3790,Sheet2!$A$1:$B$270,2,FALSE)</f>
        <v>#N/A</v>
      </c>
    </row>
    <row r="3791" spans="15:61">
      <c r="O3791" s="57"/>
      <c r="P3791" s="57"/>
      <c r="AO3791" s="57"/>
      <c r="AP3791" s="57"/>
      <c r="BA3791" s="57"/>
      <c r="BF3791" s="6" t="e">
        <f t="shared" si="177"/>
        <v>#NUM!</v>
      </c>
      <c r="BG3791" t="e">
        <f t="shared" si="178"/>
        <v>#NUM!</v>
      </c>
      <c r="BH3791" t="e">
        <f t="shared" si="179"/>
        <v>#NUM!</v>
      </c>
      <c r="BI3791" t="e">
        <f>VLOOKUP(H3791,Sheet2!$A$1:$B$270,2,FALSE)</f>
        <v>#N/A</v>
      </c>
    </row>
    <row r="3792" spans="15:61">
      <c r="O3792" s="57"/>
      <c r="P3792" s="57"/>
      <c r="BA3792" s="57"/>
      <c r="BF3792" s="6" t="e">
        <f t="shared" si="177"/>
        <v>#NUM!</v>
      </c>
      <c r="BG3792" t="e">
        <f t="shared" si="178"/>
        <v>#NUM!</v>
      </c>
      <c r="BH3792" t="e">
        <f t="shared" si="179"/>
        <v>#NUM!</v>
      </c>
      <c r="BI3792" t="e">
        <f>VLOOKUP(H3792,Sheet2!$A$1:$B$270,2,FALSE)</f>
        <v>#N/A</v>
      </c>
    </row>
    <row r="3793" spans="15:61">
      <c r="O3793" s="57"/>
      <c r="P3793" s="57"/>
      <c r="AP3793" s="57"/>
      <c r="BA3793" s="57"/>
      <c r="BF3793" s="6" t="e">
        <f t="shared" si="177"/>
        <v>#NUM!</v>
      </c>
      <c r="BG3793" t="e">
        <f t="shared" si="178"/>
        <v>#NUM!</v>
      </c>
      <c r="BH3793" t="e">
        <f t="shared" si="179"/>
        <v>#NUM!</v>
      </c>
      <c r="BI3793" t="e">
        <f>VLOOKUP(H3793,Sheet2!$A$1:$B$270,2,FALSE)</f>
        <v>#N/A</v>
      </c>
    </row>
    <row r="3794" spans="15:61">
      <c r="O3794" s="57"/>
      <c r="P3794" s="57"/>
      <c r="AP3794" s="57"/>
      <c r="BA3794" s="57"/>
      <c r="BF3794" s="6" t="e">
        <f t="shared" si="177"/>
        <v>#NUM!</v>
      </c>
      <c r="BG3794" t="e">
        <f t="shared" si="178"/>
        <v>#NUM!</v>
      </c>
      <c r="BH3794" t="e">
        <f t="shared" si="179"/>
        <v>#NUM!</v>
      </c>
      <c r="BI3794" t="e">
        <f>VLOOKUP(H3794,Sheet2!$A$1:$B$270,2,FALSE)</f>
        <v>#N/A</v>
      </c>
    </row>
    <row r="3795" spans="15:61">
      <c r="O3795" s="57"/>
      <c r="P3795" s="57"/>
      <c r="AO3795" s="57"/>
      <c r="BA3795" s="57"/>
      <c r="BF3795" s="6" t="e">
        <f t="shared" si="177"/>
        <v>#NUM!</v>
      </c>
      <c r="BG3795" t="e">
        <f t="shared" si="178"/>
        <v>#NUM!</v>
      </c>
      <c r="BH3795" t="e">
        <f t="shared" si="179"/>
        <v>#NUM!</v>
      </c>
      <c r="BI3795" t="e">
        <f>VLOOKUP(H3795,Sheet2!$A$1:$B$270,2,FALSE)</f>
        <v>#N/A</v>
      </c>
    </row>
    <row r="3796" spans="15:61">
      <c r="O3796" s="57"/>
      <c r="P3796" s="57"/>
      <c r="AO3796" s="57"/>
      <c r="AP3796" s="57"/>
      <c r="BA3796" s="57"/>
      <c r="BF3796" s="6" t="e">
        <f t="shared" si="177"/>
        <v>#NUM!</v>
      </c>
      <c r="BG3796" t="e">
        <f t="shared" si="178"/>
        <v>#NUM!</v>
      </c>
      <c r="BH3796" t="e">
        <f t="shared" si="179"/>
        <v>#NUM!</v>
      </c>
      <c r="BI3796" t="e">
        <f>VLOOKUP(H3796,Sheet2!$A$1:$B$270,2,FALSE)</f>
        <v>#N/A</v>
      </c>
    </row>
    <row r="3797" spans="15:61">
      <c r="O3797" s="57"/>
      <c r="P3797" s="57"/>
      <c r="AP3797" s="57"/>
      <c r="BA3797" s="57"/>
      <c r="BF3797" s="6" t="e">
        <f t="shared" si="177"/>
        <v>#NUM!</v>
      </c>
      <c r="BG3797" t="e">
        <f t="shared" si="178"/>
        <v>#NUM!</v>
      </c>
      <c r="BH3797" t="e">
        <f t="shared" si="179"/>
        <v>#NUM!</v>
      </c>
      <c r="BI3797" t="e">
        <f>VLOOKUP(H3797,Sheet2!$A$1:$B$270,2,FALSE)</f>
        <v>#N/A</v>
      </c>
    </row>
    <row r="3798" spans="15:61">
      <c r="O3798" s="57"/>
      <c r="P3798" s="57"/>
      <c r="AP3798" s="57"/>
      <c r="BA3798" s="57"/>
      <c r="BF3798" s="6" t="e">
        <f t="shared" si="177"/>
        <v>#NUM!</v>
      </c>
      <c r="BG3798" t="e">
        <f t="shared" si="178"/>
        <v>#NUM!</v>
      </c>
      <c r="BH3798" t="e">
        <f t="shared" si="179"/>
        <v>#NUM!</v>
      </c>
      <c r="BI3798" t="e">
        <f>VLOOKUP(H3798,Sheet2!$A$1:$B$270,2,FALSE)</f>
        <v>#N/A</v>
      </c>
    </row>
    <row r="3799" spans="15:61">
      <c r="O3799" s="57"/>
      <c r="P3799" s="57"/>
      <c r="AO3799" s="57"/>
      <c r="AP3799" s="57"/>
      <c r="BA3799" s="57"/>
      <c r="BF3799" s="6" t="e">
        <f t="shared" si="177"/>
        <v>#NUM!</v>
      </c>
      <c r="BG3799" t="e">
        <f t="shared" si="178"/>
        <v>#NUM!</v>
      </c>
      <c r="BH3799" t="e">
        <f t="shared" si="179"/>
        <v>#NUM!</v>
      </c>
      <c r="BI3799" t="e">
        <f>VLOOKUP(H3799,Sheet2!$A$1:$B$270,2,FALSE)</f>
        <v>#N/A</v>
      </c>
    </row>
    <row r="3800" spans="15:61">
      <c r="O3800" s="57"/>
      <c r="P3800" s="57"/>
      <c r="AO3800" s="57"/>
      <c r="AP3800" s="57"/>
      <c r="BA3800" s="57"/>
      <c r="BF3800" s="6" t="e">
        <f t="shared" si="177"/>
        <v>#NUM!</v>
      </c>
      <c r="BG3800" t="e">
        <f t="shared" si="178"/>
        <v>#NUM!</v>
      </c>
      <c r="BH3800" t="e">
        <f t="shared" si="179"/>
        <v>#NUM!</v>
      </c>
      <c r="BI3800" t="e">
        <f>VLOOKUP(H3800,Sheet2!$A$1:$B$270,2,FALSE)</f>
        <v>#N/A</v>
      </c>
    </row>
    <row r="3801" spans="15:61">
      <c r="O3801" s="57"/>
      <c r="P3801" s="57"/>
      <c r="AP3801" s="57"/>
      <c r="BA3801" s="57"/>
      <c r="BF3801" s="6" t="e">
        <f t="shared" si="177"/>
        <v>#NUM!</v>
      </c>
      <c r="BG3801" t="e">
        <f t="shared" si="178"/>
        <v>#NUM!</v>
      </c>
      <c r="BH3801" t="e">
        <f t="shared" si="179"/>
        <v>#NUM!</v>
      </c>
      <c r="BI3801" t="e">
        <f>VLOOKUP(H3801,Sheet2!$A$1:$B$270,2,FALSE)</f>
        <v>#N/A</v>
      </c>
    </row>
    <row r="3802" spans="15:61">
      <c r="O3802" s="57"/>
      <c r="P3802" s="57"/>
      <c r="AO3802" s="57"/>
      <c r="AP3802" s="57"/>
      <c r="BA3802" s="57"/>
      <c r="BF3802" s="6" t="e">
        <f t="shared" si="177"/>
        <v>#NUM!</v>
      </c>
      <c r="BG3802" t="e">
        <f t="shared" si="178"/>
        <v>#NUM!</v>
      </c>
      <c r="BH3802" t="e">
        <f t="shared" si="179"/>
        <v>#NUM!</v>
      </c>
      <c r="BI3802" t="e">
        <f>VLOOKUP(H3802,Sheet2!$A$1:$B$270,2,FALSE)</f>
        <v>#N/A</v>
      </c>
    </row>
    <row r="3803" spans="15:61">
      <c r="O3803" s="57"/>
      <c r="P3803" s="57"/>
      <c r="AO3803" s="57"/>
      <c r="AP3803" s="57"/>
      <c r="BA3803" s="57"/>
      <c r="BF3803" s="6" t="e">
        <f t="shared" si="177"/>
        <v>#NUM!</v>
      </c>
      <c r="BG3803" t="e">
        <f t="shared" si="178"/>
        <v>#NUM!</v>
      </c>
      <c r="BH3803" t="e">
        <f t="shared" si="179"/>
        <v>#NUM!</v>
      </c>
      <c r="BI3803" t="e">
        <f>VLOOKUP(H3803,Sheet2!$A$1:$B$270,2,FALSE)</f>
        <v>#N/A</v>
      </c>
    </row>
    <row r="3804" spans="15:61">
      <c r="O3804" s="57"/>
      <c r="P3804" s="57"/>
      <c r="AP3804" s="57"/>
      <c r="BA3804" s="57"/>
      <c r="BF3804" s="6" t="e">
        <f t="shared" si="177"/>
        <v>#NUM!</v>
      </c>
      <c r="BG3804" t="e">
        <f t="shared" si="178"/>
        <v>#NUM!</v>
      </c>
      <c r="BH3804" t="e">
        <f t="shared" si="179"/>
        <v>#NUM!</v>
      </c>
      <c r="BI3804" t="e">
        <f>VLOOKUP(H3804,Sheet2!$A$1:$B$270,2,FALSE)</f>
        <v>#N/A</v>
      </c>
    </row>
    <row r="3805" spans="15:61">
      <c r="O3805" s="57"/>
      <c r="P3805" s="57"/>
      <c r="BA3805" s="57"/>
      <c r="BF3805" s="6" t="e">
        <f t="shared" si="177"/>
        <v>#NUM!</v>
      </c>
      <c r="BG3805" t="e">
        <f t="shared" si="178"/>
        <v>#NUM!</v>
      </c>
      <c r="BH3805" t="e">
        <f t="shared" si="179"/>
        <v>#NUM!</v>
      </c>
      <c r="BI3805" t="e">
        <f>VLOOKUP(H3805,Sheet2!$A$1:$B$270,2,FALSE)</f>
        <v>#N/A</v>
      </c>
    </row>
    <row r="3806" spans="15:61">
      <c r="O3806" s="57"/>
      <c r="P3806" s="57"/>
      <c r="AP3806" s="57"/>
      <c r="BA3806" s="57"/>
      <c r="BF3806" s="6" t="e">
        <f t="shared" si="177"/>
        <v>#NUM!</v>
      </c>
      <c r="BG3806" t="e">
        <f t="shared" si="178"/>
        <v>#NUM!</v>
      </c>
      <c r="BH3806" t="e">
        <f t="shared" si="179"/>
        <v>#NUM!</v>
      </c>
      <c r="BI3806" t="e">
        <f>VLOOKUP(H3806,Sheet2!$A$1:$B$270,2,FALSE)</f>
        <v>#N/A</v>
      </c>
    </row>
    <row r="3807" spans="15:61">
      <c r="O3807" s="57"/>
      <c r="P3807" s="57"/>
      <c r="AP3807" s="57"/>
      <c r="BA3807" s="57"/>
      <c r="BF3807" s="6" t="e">
        <f t="shared" si="177"/>
        <v>#NUM!</v>
      </c>
      <c r="BG3807" t="e">
        <f t="shared" si="178"/>
        <v>#NUM!</v>
      </c>
      <c r="BH3807" t="e">
        <f t="shared" si="179"/>
        <v>#NUM!</v>
      </c>
      <c r="BI3807" t="e">
        <f>VLOOKUP(H3807,Sheet2!$A$1:$B$270,2,FALSE)</f>
        <v>#N/A</v>
      </c>
    </row>
    <row r="3808" spans="15:61">
      <c r="O3808" s="57"/>
      <c r="P3808" s="57"/>
      <c r="AP3808" s="57"/>
      <c r="BA3808" s="57"/>
      <c r="BF3808" s="6" t="e">
        <f t="shared" si="177"/>
        <v>#NUM!</v>
      </c>
      <c r="BG3808" t="e">
        <f t="shared" si="178"/>
        <v>#NUM!</v>
      </c>
      <c r="BH3808" t="e">
        <f t="shared" si="179"/>
        <v>#NUM!</v>
      </c>
      <c r="BI3808" t="e">
        <f>VLOOKUP(H3808,Sheet2!$A$1:$B$270,2,FALSE)</f>
        <v>#N/A</v>
      </c>
    </row>
    <row r="3809" spans="15:61">
      <c r="O3809" s="57"/>
      <c r="P3809" s="57"/>
      <c r="AP3809" s="57"/>
      <c r="BA3809" s="57"/>
      <c r="BF3809" s="6" t="e">
        <f t="shared" si="177"/>
        <v>#NUM!</v>
      </c>
      <c r="BG3809" t="e">
        <f t="shared" si="178"/>
        <v>#NUM!</v>
      </c>
      <c r="BH3809" t="e">
        <f t="shared" si="179"/>
        <v>#NUM!</v>
      </c>
      <c r="BI3809" t="e">
        <f>VLOOKUP(H3809,Sheet2!$A$1:$B$270,2,FALSE)</f>
        <v>#N/A</v>
      </c>
    </row>
    <row r="3810" spans="15:61">
      <c r="O3810" s="57"/>
      <c r="P3810" s="57"/>
      <c r="AO3810" s="57"/>
      <c r="AP3810" s="57"/>
      <c r="BA3810" s="57"/>
      <c r="BF3810" s="6" t="e">
        <f t="shared" si="177"/>
        <v>#NUM!</v>
      </c>
      <c r="BG3810" t="e">
        <f t="shared" si="178"/>
        <v>#NUM!</v>
      </c>
      <c r="BH3810" t="e">
        <f t="shared" si="179"/>
        <v>#NUM!</v>
      </c>
      <c r="BI3810" t="e">
        <f>VLOOKUP(H3810,Sheet2!$A$1:$B$270,2,FALSE)</f>
        <v>#N/A</v>
      </c>
    </row>
    <row r="3811" spans="15:61">
      <c r="O3811" s="57"/>
      <c r="P3811" s="57"/>
      <c r="AO3811" s="57"/>
      <c r="AP3811" s="57"/>
      <c r="BA3811" s="57"/>
      <c r="BF3811" s="6" t="e">
        <f t="shared" si="177"/>
        <v>#NUM!</v>
      </c>
      <c r="BG3811" t="e">
        <f t="shared" si="178"/>
        <v>#NUM!</v>
      </c>
      <c r="BH3811" t="e">
        <f t="shared" si="179"/>
        <v>#NUM!</v>
      </c>
      <c r="BI3811" t="e">
        <f>VLOOKUP(H3811,Sheet2!$A$1:$B$270,2,FALSE)</f>
        <v>#N/A</v>
      </c>
    </row>
    <row r="3812" spans="15:61">
      <c r="O3812" s="57"/>
      <c r="P3812" s="57"/>
      <c r="AP3812" s="57"/>
      <c r="BA3812" s="57"/>
      <c r="BF3812" s="6" t="e">
        <f t="shared" si="177"/>
        <v>#NUM!</v>
      </c>
      <c r="BG3812" t="e">
        <f t="shared" si="178"/>
        <v>#NUM!</v>
      </c>
      <c r="BH3812" t="e">
        <f t="shared" si="179"/>
        <v>#NUM!</v>
      </c>
      <c r="BI3812" t="e">
        <f>VLOOKUP(H3812,Sheet2!$A$1:$B$270,2,FALSE)</f>
        <v>#N/A</v>
      </c>
    </row>
    <row r="3813" spans="15:61">
      <c r="O3813" s="57"/>
      <c r="P3813" s="57"/>
      <c r="AP3813" s="57"/>
      <c r="BA3813" s="57"/>
      <c r="BF3813" s="6" t="e">
        <f t="shared" si="177"/>
        <v>#NUM!</v>
      </c>
      <c r="BG3813" t="e">
        <f t="shared" si="178"/>
        <v>#NUM!</v>
      </c>
      <c r="BH3813" t="e">
        <f t="shared" si="179"/>
        <v>#NUM!</v>
      </c>
      <c r="BI3813" t="e">
        <f>VLOOKUP(H3813,Sheet2!$A$1:$B$270,2,FALSE)</f>
        <v>#N/A</v>
      </c>
    </row>
    <row r="3814" spans="15:61">
      <c r="O3814" s="57"/>
      <c r="P3814" s="57"/>
      <c r="AO3814" s="57"/>
      <c r="AP3814" s="57"/>
      <c r="BA3814" s="57"/>
      <c r="BF3814" s="6" t="e">
        <f t="shared" si="177"/>
        <v>#NUM!</v>
      </c>
      <c r="BG3814" t="e">
        <f t="shared" si="178"/>
        <v>#NUM!</v>
      </c>
      <c r="BH3814" t="e">
        <f t="shared" si="179"/>
        <v>#NUM!</v>
      </c>
      <c r="BI3814" t="e">
        <f>VLOOKUP(H3814,Sheet2!$A$1:$B$270,2,FALSE)</f>
        <v>#N/A</v>
      </c>
    </row>
    <row r="3815" spans="15:61">
      <c r="O3815" s="57"/>
      <c r="P3815" s="57"/>
      <c r="AP3815" s="57"/>
      <c r="BA3815" s="57"/>
      <c r="BF3815" s="6" t="e">
        <f t="shared" si="177"/>
        <v>#NUM!</v>
      </c>
      <c r="BG3815" t="e">
        <f t="shared" si="178"/>
        <v>#NUM!</v>
      </c>
      <c r="BH3815" t="e">
        <f t="shared" si="179"/>
        <v>#NUM!</v>
      </c>
      <c r="BI3815" t="e">
        <f>VLOOKUP(H3815,Sheet2!$A$1:$B$270,2,FALSE)</f>
        <v>#N/A</v>
      </c>
    </row>
    <row r="3816" spans="15:61">
      <c r="O3816" s="57"/>
      <c r="P3816" s="57"/>
      <c r="AO3816" s="57"/>
      <c r="AP3816" s="57"/>
      <c r="BA3816" s="57"/>
      <c r="BF3816" s="6" t="e">
        <f t="shared" si="177"/>
        <v>#NUM!</v>
      </c>
      <c r="BG3816" t="e">
        <f t="shared" si="178"/>
        <v>#NUM!</v>
      </c>
      <c r="BH3816" t="e">
        <f t="shared" si="179"/>
        <v>#NUM!</v>
      </c>
      <c r="BI3816" t="e">
        <f>VLOOKUP(H3816,Sheet2!$A$1:$B$270,2,FALSE)</f>
        <v>#N/A</v>
      </c>
    </row>
    <row r="3817" spans="15:61">
      <c r="O3817" s="57"/>
      <c r="P3817" s="57"/>
      <c r="AP3817" s="57"/>
      <c r="BA3817" s="57"/>
      <c r="BF3817" s="6" t="e">
        <f t="shared" si="177"/>
        <v>#NUM!</v>
      </c>
      <c r="BG3817" t="e">
        <f t="shared" si="178"/>
        <v>#NUM!</v>
      </c>
      <c r="BH3817" t="e">
        <f t="shared" si="179"/>
        <v>#NUM!</v>
      </c>
      <c r="BI3817" t="e">
        <f>VLOOKUP(H3817,Sheet2!$A$1:$B$270,2,FALSE)</f>
        <v>#N/A</v>
      </c>
    </row>
    <row r="3818" spans="15:61">
      <c r="O3818" s="57"/>
      <c r="P3818" s="57"/>
      <c r="AP3818" s="57"/>
      <c r="BA3818" s="57"/>
      <c r="BF3818" s="6" t="e">
        <f t="shared" si="177"/>
        <v>#NUM!</v>
      </c>
      <c r="BG3818" t="e">
        <f t="shared" si="178"/>
        <v>#NUM!</v>
      </c>
      <c r="BH3818" t="e">
        <f t="shared" si="179"/>
        <v>#NUM!</v>
      </c>
      <c r="BI3818" t="e">
        <f>VLOOKUP(H3818,Sheet2!$A$1:$B$270,2,FALSE)</f>
        <v>#N/A</v>
      </c>
    </row>
    <row r="3819" spans="15:61">
      <c r="O3819" s="57"/>
      <c r="P3819" s="57"/>
      <c r="AO3819" s="57"/>
      <c r="AP3819" s="57"/>
      <c r="BA3819" s="57"/>
      <c r="BF3819" s="6" t="e">
        <f t="shared" si="177"/>
        <v>#NUM!</v>
      </c>
      <c r="BG3819" t="e">
        <f t="shared" si="178"/>
        <v>#NUM!</v>
      </c>
      <c r="BH3819" t="e">
        <f t="shared" si="179"/>
        <v>#NUM!</v>
      </c>
      <c r="BI3819" t="e">
        <f>VLOOKUP(H3819,Sheet2!$A$1:$B$270,2,FALSE)</f>
        <v>#N/A</v>
      </c>
    </row>
    <row r="3820" spans="15:61">
      <c r="O3820" s="57"/>
      <c r="P3820" s="57"/>
      <c r="AO3820" s="57"/>
      <c r="AP3820" s="57"/>
      <c r="BA3820" s="57"/>
      <c r="BF3820" s="6" t="e">
        <f t="shared" si="177"/>
        <v>#NUM!</v>
      </c>
      <c r="BG3820" t="e">
        <f t="shared" si="178"/>
        <v>#NUM!</v>
      </c>
      <c r="BH3820" t="e">
        <f t="shared" si="179"/>
        <v>#NUM!</v>
      </c>
      <c r="BI3820" t="e">
        <f>VLOOKUP(H3820,Sheet2!$A$1:$B$270,2,FALSE)</f>
        <v>#N/A</v>
      </c>
    </row>
    <row r="3821" spans="15:61">
      <c r="O3821" s="57"/>
      <c r="P3821" s="57"/>
      <c r="AO3821" s="57"/>
      <c r="AP3821" s="57"/>
      <c r="BA3821" s="57"/>
      <c r="BF3821" s="6" t="e">
        <f t="shared" si="177"/>
        <v>#NUM!</v>
      </c>
      <c r="BG3821" t="e">
        <f t="shared" si="178"/>
        <v>#NUM!</v>
      </c>
      <c r="BH3821" t="e">
        <f t="shared" si="179"/>
        <v>#NUM!</v>
      </c>
      <c r="BI3821" t="e">
        <f>VLOOKUP(H3821,Sheet2!$A$1:$B$270,2,FALSE)</f>
        <v>#N/A</v>
      </c>
    </row>
    <row r="3822" spans="15:61">
      <c r="O3822" s="57"/>
      <c r="P3822" s="57"/>
      <c r="AO3822" s="57"/>
      <c r="AP3822" s="57"/>
      <c r="BA3822" s="57"/>
      <c r="BF3822" s="6" t="e">
        <f t="shared" si="177"/>
        <v>#NUM!</v>
      </c>
      <c r="BG3822" t="e">
        <f t="shared" si="178"/>
        <v>#NUM!</v>
      </c>
      <c r="BH3822" t="e">
        <f t="shared" si="179"/>
        <v>#NUM!</v>
      </c>
      <c r="BI3822" t="e">
        <f>VLOOKUP(H3822,Sheet2!$A$1:$B$270,2,FALSE)</f>
        <v>#N/A</v>
      </c>
    </row>
    <row r="3823" spans="15:61">
      <c r="O3823" s="57"/>
      <c r="P3823" s="57"/>
      <c r="AP3823" s="57"/>
      <c r="BA3823" s="57"/>
      <c r="BF3823" s="6" t="e">
        <f t="shared" si="177"/>
        <v>#NUM!</v>
      </c>
      <c r="BG3823" t="e">
        <f t="shared" si="178"/>
        <v>#NUM!</v>
      </c>
      <c r="BH3823" t="e">
        <f t="shared" si="179"/>
        <v>#NUM!</v>
      </c>
      <c r="BI3823" t="e">
        <f>VLOOKUP(H3823,Sheet2!$A$1:$B$270,2,FALSE)</f>
        <v>#N/A</v>
      </c>
    </row>
    <row r="3824" spans="15:61">
      <c r="O3824" s="57"/>
      <c r="P3824" s="57"/>
      <c r="BF3824" s="6" t="e">
        <f t="shared" si="177"/>
        <v>#NUM!</v>
      </c>
      <c r="BG3824" t="e">
        <f t="shared" si="178"/>
        <v>#NUM!</v>
      </c>
      <c r="BH3824" t="e">
        <f t="shared" si="179"/>
        <v>#NUM!</v>
      </c>
      <c r="BI3824" t="e">
        <f>VLOOKUP(H3824,Sheet2!$A$1:$B$270,2,FALSE)</f>
        <v>#N/A</v>
      </c>
    </row>
    <row r="3825" spans="15:61">
      <c r="O3825" s="57"/>
      <c r="P3825" s="57"/>
      <c r="BA3825" s="57"/>
      <c r="BF3825" s="6" t="e">
        <f t="shared" si="177"/>
        <v>#NUM!</v>
      </c>
      <c r="BG3825" t="e">
        <f t="shared" si="178"/>
        <v>#NUM!</v>
      </c>
      <c r="BH3825" t="e">
        <f t="shared" si="179"/>
        <v>#NUM!</v>
      </c>
      <c r="BI3825" t="e">
        <f>VLOOKUP(H3825,Sheet2!$A$1:$B$270,2,FALSE)</f>
        <v>#N/A</v>
      </c>
    </row>
    <row r="3826" spans="15:61">
      <c r="O3826" s="57"/>
      <c r="P3826" s="57"/>
      <c r="AP3826" s="57"/>
      <c r="BA3826" s="57"/>
      <c r="BF3826" s="6" t="e">
        <f t="shared" si="177"/>
        <v>#NUM!</v>
      </c>
      <c r="BG3826" t="e">
        <f t="shared" si="178"/>
        <v>#NUM!</v>
      </c>
      <c r="BH3826" t="e">
        <f t="shared" si="179"/>
        <v>#NUM!</v>
      </c>
      <c r="BI3826" t="e">
        <f>VLOOKUP(H3826,Sheet2!$A$1:$B$270,2,FALSE)</f>
        <v>#N/A</v>
      </c>
    </row>
    <row r="3827" spans="15:61">
      <c r="O3827" s="57"/>
      <c r="P3827" s="57"/>
      <c r="AP3827" s="57"/>
      <c r="BA3827" s="57"/>
      <c r="BF3827" s="6" t="e">
        <f t="shared" si="177"/>
        <v>#NUM!</v>
      </c>
      <c r="BG3827" t="e">
        <f t="shared" si="178"/>
        <v>#NUM!</v>
      </c>
      <c r="BH3827" t="e">
        <f t="shared" si="179"/>
        <v>#NUM!</v>
      </c>
      <c r="BI3827" t="e">
        <f>VLOOKUP(H3827,Sheet2!$A$1:$B$270,2,FALSE)</f>
        <v>#N/A</v>
      </c>
    </row>
    <row r="3828" spans="15:61">
      <c r="O3828" s="57"/>
      <c r="P3828" s="57"/>
      <c r="AP3828" s="57"/>
      <c r="BA3828" s="57"/>
      <c r="BF3828" s="6" t="e">
        <f t="shared" si="177"/>
        <v>#NUM!</v>
      </c>
      <c r="BG3828" t="e">
        <f t="shared" si="178"/>
        <v>#NUM!</v>
      </c>
      <c r="BH3828" t="e">
        <f t="shared" si="179"/>
        <v>#NUM!</v>
      </c>
      <c r="BI3828" t="e">
        <f>VLOOKUP(H3828,Sheet2!$A$1:$B$270,2,FALSE)</f>
        <v>#N/A</v>
      </c>
    </row>
    <row r="3829" spans="15:61">
      <c r="O3829" s="57"/>
      <c r="P3829" s="57"/>
      <c r="AO3829" s="57"/>
      <c r="AP3829" s="57"/>
      <c r="BA3829" s="57"/>
      <c r="BF3829" s="6" t="e">
        <f t="shared" si="177"/>
        <v>#NUM!</v>
      </c>
      <c r="BG3829" t="e">
        <f t="shared" si="178"/>
        <v>#NUM!</v>
      </c>
      <c r="BH3829" t="e">
        <f t="shared" si="179"/>
        <v>#NUM!</v>
      </c>
      <c r="BI3829" t="e">
        <f>VLOOKUP(H3829,Sheet2!$A$1:$B$270,2,FALSE)</f>
        <v>#N/A</v>
      </c>
    </row>
    <row r="3830" spans="15:61">
      <c r="O3830" s="57"/>
      <c r="P3830" s="57"/>
      <c r="AP3830" s="57"/>
      <c r="BA3830" s="57"/>
      <c r="BF3830" s="6" t="e">
        <f t="shared" si="177"/>
        <v>#NUM!</v>
      </c>
      <c r="BG3830" t="e">
        <f t="shared" si="178"/>
        <v>#NUM!</v>
      </c>
      <c r="BH3830" t="e">
        <f t="shared" si="179"/>
        <v>#NUM!</v>
      </c>
      <c r="BI3830" t="e">
        <f>VLOOKUP(H3830,Sheet2!$A$1:$B$270,2,FALSE)</f>
        <v>#N/A</v>
      </c>
    </row>
    <row r="3831" spans="15:61">
      <c r="O3831" s="57"/>
      <c r="P3831" s="57"/>
      <c r="AP3831" s="57"/>
      <c r="BA3831" s="57"/>
      <c r="BF3831" s="6" t="e">
        <f t="shared" si="177"/>
        <v>#NUM!</v>
      </c>
      <c r="BG3831" t="e">
        <f t="shared" si="178"/>
        <v>#NUM!</v>
      </c>
      <c r="BH3831" t="e">
        <f t="shared" si="179"/>
        <v>#NUM!</v>
      </c>
      <c r="BI3831" t="e">
        <f>VLOOKUP(H3831,Sheet2!$A$1:$B$270,2,FALSE)</f>
        <v>#N/A</v>
      </c>
    </row>
    <row r="3832" spans="15:61">
      <c r="O3832" s="57"/>
      <c r="P3832" s="57"/>
      <c r="AP3832" s="57"/>
      <c r="BA3832" s="57"/>
      <c r="BF3832" s="6" t="e">
        <f t="shared" si="177"/>
        <v>#NUM!</v>
      </c>
      <c r="BG3832" t="e">
        <f t="shared" si="178"/>
        <v>#NUM!</v>
      </c>
      <c r="BH3832" t="e">
        <f t="shared" si="179"/>
        <v>#NUM!</v>
      </c>
      <c r="BI3832" t="e">
        <f>VLOOKUP(H3832,Sheet2!$A$1:$B$270,2,FALSE)</f>
        <v>#N/A</v>
      </c>
    </row>
    <row r="3833" spans="15:61">
      <c r="O3833" s="57"/>
      <c r="P3833" s="57"/>
      <c r="AO3833" s="57"/>
      <c r="AP3833" s="57"/>
      <c r="BA3833" s="57"/>
      <c r="BF3833" s="6" t="e">
        <f t="shared" si="177"/>
        <v>#NUM!</v>
      </c>
      <c r="BG3833" t="e">
        <f t="shared" si="178"/>
        <v>#NUM!</v>
      </c>
      <c r="BH3833" t="e">
        <f t="shared" si="179"/>
        <v>#NUM!</v>
      </c>
      <c r="BI3833" t="e">
        <f>VLOOKUP(H3833,Sheet2!$A$1:$B$270,2,FALSE)</f>
        <v>#N/A</v>
      </c>
    </row>
    <row r="3834" spans="15:61">
      <c r="O3834" s="57"/>
      <c r="P3834" s="57"/>
      <c r="BA3834" s="57"/>
      <c r="BF3834" s="6" t="e">
        <f t="shared" si="177"/>
        <v>#NUM!</v>
      </c>
      <c r="BG3834" t="e">
        <f t="shared" si="178"/>
        <v>#NUM!</v>
      </c>
      <c r="BH3834" t="e">
        <f t="shared" si="179"/>
        <v>#NUM!</v>
      </c>
      <c r="BI3834" t="e">
        <f>VLOOKUP(H3834,Sheet2!$A$1:$B$270,2,FALSE)</f>
        <v>#N/A</v>
      </c>
    </row>
    <row r="3835" spans="15:61">
      <c r="O3835" s="57"/>
      <c r="P3835" s="57"/>
      <c r="BA3835" s="57"/>
      <c r="BF3835" s="6" t="e">
        <f t="shared" si="177"/>
        <v>#NUM!</v>
      </c>
      <c r="BG3835" t="e">
        <f t="shared" si="178"/>
        <v>#NUM!</v>
      </c>
      <c r="BH3835" t="e">
        <f t="shared" si="179"/>
        <v>#NUM!</v>
      </c>
      <c r="BI3835" t="e">
        <f>VLOOKUP(H3835,Sheet2!$A$1:$B$270,2,FALSE)</f>
        <v>#N/A</v>
      </c>
    </row>
    <row r="3836" spans="15:61">
      <c r="O3836" s="57"/>
      <c r="P3836" s="57"/>
      <c r="AP3836" s="57"/>
      <c r="BA3836" s="57"/>
      <c r="BF3836" s="6" t="e">
        <f t="shared" si="177"/>
        <v>#NUM!</v>
      </c>
      <c r="BG3836" t="e">
        <f t="shared" si="178"/>
        <v>#NUM!</v>
      </c>
      <c r="BH3836" t="e">
        <f t="shared" si="179"/>
        <v>#NUM!</v>
      </c>
      <c r="BI3836" t="e">
        <f>VLOOKUP(H3836,Sheet2!$A$1:$B$270,2,FALSE)</f>
        <v>#N/A</v>
      </c>
    </row>
    <row r="3837" spans="15:61">
      <c r="O3837" s="57"/>
      <c r="P3837" s="57"/>
      <c r="AO3837" s="57"/>
      <c r="AP3837" s="57"/>
      <c r="BA3837" s="57"/>
      <c r="BF3837" s="6" t="e">
        <f t="shared" si="177"/>
        <v>#NUM!</v>
      </c>
      <c r="BG3837" t="e">
        <f t="shared" si="178"/>
        <v>#NUM!</v>
      </c>
      <c r="BH3837" t="e">
        <f t="shared" si="179"/>
        <v>#NUM!</v>
      </c>
      <c r="BI3837" t="e">
        <f>VLOOKUP(H3837,Sheet2!$A$1:$B$270,2,FALSE)</f>
        <v>#N/A</v>
      </c>
    </row>
    <row r="3838" spans="15:61">
      <c r="O3838" s="57"/>
      <c r="P3838" s="57"/>
      <c r="AO3838" s="57"/>
      <c r="AP3838" s="57"/>
      <c r="BA3838" s="57"/>
      <c r="BF3838" s="6" t="e">
        <f t="shared" si="177"/>
        <v>#NUM!</v>
      </c>
      <c r="BG3838" t="e">
        <f t="shared" si="178"/>
        <v>#NUM!</v>
      </c>
      <c r="BH3838" t="e">
        <f t="shared" si="179"/>
        <v>#NUM!</v>
      </c>
      <c r="BI3838" t="e">
        <f>VLOOKUP(H3838,Sheet2!$A$1:$B$270,2,FALSE)</f>
        <v>#N/A</v>
      </c>
    </row>
    <row r="3839" spans="15:61">
      <c r="O3839" s="57"/>
      <c r="P3839" s="57"/>
      <c r="AO3839" s="57"/>
      <c r="BA3839" s="57"/>
      <c r="BF3839" s="6" t="e">
        <f t="shared" si="177"/>
        <v>#NUM!</v>
      </c>
      <c r="BG3839" t="e">
        <f t="shared" si="178"/>
        <v>#NUM!</v>
      </c>
      <c r="BH3839" t="e">
        <f t="shared" si="179"/>
        <v>#NUM!</v>
      </c>
      <c r="BI3839" t="e">
        <f>VLOOKUP(H3839,Sheet2!$A$1:$B$270,2,FALSE)</f>
        <v>#N/A</v>
      </c>
    </row>
    <row r="3840" spans="15:61">
      <c r="O3840" s="57"/>
      <c r="P3840" s="57"/>
      <c r="AP3840" s="57"/>
      <c r="BA3840" s="57"/>
      <c r="BF3840" s="6" t="e">
        <f t="shared" si="177"/>
        <v>#NUM!</v>
      </c>
      <c r="BG3840" t="e">
        <f t="shared" si="178"/>
        <v>#NUM!</v>
      </c>
      <c r="BH3840" t="e">
        <f t="shared" si="179"/>
        <v>#NUM!</v>
      </c>
      <c r="BI3840" t="e">
        <f>VLOOKUP(H3840,Sheet2!$A$1:$B$270,2,FALSE)</f>
        <v>#N/A</v>
      </c>
    </row>
    <row r="3841" spans="15:61">
      <c r="O3841" s="57"/>
      <c r="P3841" s="57"/>
      <c r="AO3841" s="57"/>
      <c r="AP3841" s="57"/>
      <c r="BA3841" s="57"/>
      <c r="BF3841" s="6" t="e">
        <f t="shared" si="177"/>
        <v>#NUM!</v>
      </c>
      <c r="BG3841" t="e">
        <f t="shared" si="178"/>
        <v>#NUM!</v>
      </c>
      <c r="BH3841" t="e">
        <f t="shared" si="179"/>
        <v>#NUM!</v>
      </c>
      <c r="BI3841" t="e">
        <f>VLOOKUP(H3841,Sheet2!$A$1:$B$270,2,FALSE)</f>
        <v>#N/A</v>
      </c>
    </row>
    <row r="3842" spans="15:61">
      <c r="O3842" s="57"/>
      <c r="P3842" s="57"/>
      <c r="AO3842" s="57"/>
      <c r="BA3842" s="57"/>
      <c r="BF3842" s="6" t="e">
        <f t="shared" si="177"/>
        <v>#NUM!</v>
      </c>
      <c r="BG3842" t="e">
        <f t="shared" si="178"/>
        <v>#NUM!</v>
      </c>
      <c r="BH3842" t="e">
        <f t="shared" si="179"/>
        <v>#NUM!</v>
      </c>
      <c r="BI3842" t="e">
        <f>VLOOKUP(H3842,Sheet2!$A$1:$B$270,2,FALSE)</f>
        <v>#N/A</v>
      </c>
    </row>
    <row r="3843" spans="15:61">
      <c r="O3843" s="57"/>
      <c r="P3843" s="57"/>
      <c r="AO3843" s="57"/>
      <c r="AP3843" s="57"/>
      <c r="BA3843" s="57"/>
      <c r="BF3843" s="6" t="e">
        <f t="shared" ref="BF3843:BF3906" si="180">DATE(BC3843,BD3843,BE3843)</f>
        <v>#NUM!</v>
      </c>
      <c r="BG3843" t="e">
        <f t="shared" ref="BG3843:BG3906" si="181">BF3843-BA3843</f>
        <v>#NUM!</v>
      </c>
      <c r="BH3843" t="e">
        <f t="shared" ref="BH3843:BH3906" si="182">IF(BG3843=1,"COMPLY",IF(BG3843&lt;1,"COMPLY","NOT COMPLY"))</f>
        <v>#NUM!</v>
      </c>
      <c r="BI3843" t="e">
        <f>VLOOKUP(H3843,Sheet2!$A$1:$B$270,2,FALSE)</f>
        <v>#N/A</v>
      </c>
    </row>
    <row r="3844" spans="15:61">
      <c r="O3844" s="57"/>
      <c r="P3844" s="57"/>
      <c r="AP3844" s="57"/>
      <c r="BA3844" s="57"/>
      <c r="BF3844" s="6" t="e">
        <f t="shared" si="180"/>
        <v>#NUM!</v>
      </c>
      <c r="BG3844" t="e">
        <f t="shared" si="181"/>
        <v>#NUM!</v>
      </c>
      <c r="BH3844" t="e">
        <f t="shared" si="182"/>
        <v>#NUM!</v>
      </c>
      <c r="BI3844" t="e">
        <f>VLOOKUP(H3844,Sheet2!$A$1:$B$270,2,FALSE)</f>
        <v>#N/A</v>
      </c>
    </row>
    <row r="3845" spans="15:61">
      <c r="O3845" s="57"/>
      <c r="P3845" s="57"/>
      <c r="BA3845" s="57"/>
      <c r="BF3845" s="6" t="e">
        <f t="shared" si="180"/>
        <v>#NUM!</v>
      </c>
      <c r="BG3845" t="e">
        <f t="shared" si="181"/>
        <v>#NUM!</v>
      </c>
      <c r="BH3845" t="e">
        <f t="shared" si="182"/>
        <v>#NUM!</v>
      </c>
      <c r="BI3845" t="e">
        <f>VLOOKUP(H3845,Sheet2!$A$1:$B$270,2,FALSE)</f>
        <v>#N/A</v>
      </c>
    </row>
    <row r="3846" spans="15:61">
      <c r="O3846" s="57"/>
      <c r="P3846" s="57"/>
      <c r="AP3846" s="57"/>
      <c r="BA3846" s="57"/>
      <c r="BF3846" s="6" t="e">
        <f t="shared" si="180"/>
        <v>#NUM!</v>
      </c>
      <c r="BG3846" t="e">
        <f t="shared" si="181"/>
        <v>#NUM!</v>
      </c>
      <c r="BH3846" t="e">
        <f t="shared" si="182"/>
        <v>#NUM!</v>
      </c>
      <c r="BI3846" t="e">
        <f>VLOOKUP(H3846,Sheet2!$A$1:$B$270,2,FALSE)</f>
        <v>#N/A</v>
      </c>
    </row>
    <row r="3847" spans="15:61">
      <c r="O3847" s="57"/>
      <c r="P3847" s="57"/>
      <c r="AP3847" s="57"/>
      <c r="BA3847" s="57"/>
      <c r="BF3847" s="6" t="e">
        <f t="shared" si="180"/>
        <v>#NUM!</v>
      </c>
      <c r="BG3847" t="e">
        <f t="shared" si="181"/>
        <v>#NUM!</v>
      </c>
      <c r="BH3847" t="e">
        <f t="shared" si="182"/>
        <v>#NUM!</v>
      </c>
      <c r="BI3847" t="e">
        <f>VLOOKUP(H3847,Sheet2!$A$1:$B$270,2,FALSE)</f>
        <v>#N/A</v>
      </c>
    </row>
    <row r="3848" spans="15:61">
      <c r="O3848" s="57"/>
      <c r="P3848" s="57"/>
      <c r="BF3848" s="6" t="e">
        <f t="shared" si="180"/>
        <v>#NUM!</v>
      </c>
      <c r="BG3848" t="e">
        <f t="shared" si="181"/>
        <v>#NUM!</v>
      </c>
      <c r="BH3848" t="e">
        <f t="shared" si="182"/>
        <v>#NUM!</v>
      </c>
      <c r="BI3848" t="e">
        <f>VLOOKUP(H3848,Sheet2!$A$1:$B$270,2,FALSE)</f>
        <v>#N/A</v>
      </c>
    </row>
    <row r="3849" spans="15:61">
      <c r="O3849" s="57"/>
      <c r="P3849" s="57"/>
      <c r="AO3849" s="57"/>
      <c r="AP3849" s="57"/>
      <c r="BA3849" s="57"/>
      <c r="BF3849" s="6" t="e">
        <f t="shared" si="180"/>
        <v>#NUM!</v>
      </c>
      <c r="BG3849" t="e">
        <f t="shared" si="181"/>
        <v>#NUM!</v>
      </c>
      <c r="BH3849" t="e">
        <f t="shared" si="182"/>
        <v>#NUM!</v>
      </c>
      <c r="BI3849" t="e">
        <f>VLOOKUP(H3849,Sheet2!$A$1:$B$270,2,FALSE)</f>
        <v>#N/A</v>
      </c>
    </row>
    <row r="3850" spans="15:61">
      <c r="O3850" s="57"/>
      <c r="P3850" s="57"/>
      <c r="AP3850" s="57"/>
      <c r="BA3850" s="57"/>
      <c r="BF3850" s="6" t="e">
        <f t="shared" si="180"/>
        <v>#NUM!</v>
      </c>
      <c r="BG3850" t="e">
        <f t="shared" si="181"/>
        <v>#NUM!</v>
      </c>
      <c r="BH3850" t="e">
        <f t="shared" si="182"/>
        <v>#NUM!</v>
      </c>
      <c r="BI3850" t="e">
        <f>VLOOKUP(H3850,Sheet2!$A$1:$B$270,2,FALSE)</f>
        <v>#N/A</v>
      </c>
    </row>
    <row r="3851" spans="15:61">
      <c r="O3851" s="57"/>
      <c r="P3851" s="57"/>
      <c r="AO3851" s="57"/>
      <c r="AP3851" s="57"/>
      <c r="BA3851" s="57"/>
      <c r="BF3851" s="6" t="e">
        <f t="shared" si="180"/>
        <v>#NUM!</v>
      </c>
      <c r="BG3851" t="e">
        <f t="shared" si="181"/>
        <v>#NUM!</v>
      </c>
      <c r="BH3851" t="e">
        <f t="shared" si="182"/>
        <v>#NUM!</v>
      </c>
      <c r="BI3851" t="e">
        <f>VLOOKUP(H3851,Sheet2!$A$1:$B$270,2,FALSE)</f>
        <v>#N/A</v>
      </c>
    </row>
    <row r="3852" spans="15:61">
      <c r="O3852" s="57"/>
      <c r="P3852" s="57"/>
      <c r="AO3852" s="57"/>
      <c r="BA3852" s="57"/>
      <c r="BF3852" s="6" t="e">
        <f t="shared" si="180"/>
        <v>#NUM!</v>
      </c>
      <c r="BG3852" t="e">
        <f t="shared" si="181"/>
        <v>#NUM!</v>
      </c>
      <c r="BH3852" t="e">
        <f t="shared" si="182"/>
        <v>#NUM!</v>
      </c>
      <c r="BI3852" t="e">
        <f>VLOOKUP(H3852,Sheet2!$A$1:$B$270,2,FALSE)</f>
        <v>#N/A</v>
      </c>
    </row>
    <row r="3853" spans="15:61">
      <c r="O3853" s="57"/>
      <c r="P3853" s="57"/>
      <c r="AO3853" s="57"/>
      <c r="AP3853" s="57"/>
      <c r="BA3853" s="57"/>
      <c r="BF3853" s="6" t="e">
        <f t="shared" si="180"/>
        <v>#NUM!</v>
      </c>
      <c r="BG3853" t="e">
        <f t="shared" si="181"/>
        <v>#NUM!</v>
      </c>
      <c r="BH3853" t="e">
        <f t="shared" si="182"/>
        <v>#NUM!</v>
      </c>
      <c r="BI3853" t="e">
        <f>VLOOKUP(H3853,Sheet2!$A$1:$B$270,2,FALSE)</f>
        <v>#N/A</v>
      </c>
    </row>
    <row r="3854" spans="15:61">
      <c r="O3854" s="57"/>
      <c r="P3854" s="57"/>
      <c r="AO3854" s="57"/>
      <c r="AP3854" s="57"/>
      <c r="BA3854" s="57"/>
      <c r="BF3854" s="6" t="e">
        <f t="shared" si="180"/>
        <v>#NUM!</v>
      </c>
      <c r="BG3854" t="e">
        <f t="shared" si="181"/>
        <v>#NUM!</v>
      </c>
      <c r="BH3854" t="e">
        <f t="shared" si="182"/>
        <v>#NUM!</v>
      </c>
      <c r="BI3854" t="e">
        <f>VLOOKUP(H3854,Sheet2!$A$1:$B$270,2,FALSE)</f>
        <v>#N/A</v>
      </c>
    </row>
    <row r="3855" spans="15:61">
      <c r="O3855" s="57"/>
      <c r="P3855" s="57"/>
      <c r="AO3855" s="57"/>
      <c r="AP3855" s="57"/>
      <c r="BA3855" s="57"/>
      <c r="BF3855" s="6" t="e">
        <f t="shared" si="180"/>
        <v>#NUM!</v>
      </c>
      <c r="BG3855" t="e">
        <f t="shared" si="181"/>
        <v>#NUM!</v>
      </c>
      <c r="BH3855" t="e">
        <f t="shared" si="182"/>
        <v>#NUM!</v>
      </c>
      <c r="BI3855" t="e">
        <f>VLOOKUP(H3855,Sheet2!$A$1:$B$270,2,FALSE)</f>
        <v>#N/A</v>
      </c>
    </row>
    <row r="3856" spans="15:61">
      <c r="O3856" s="57"/>
      <c r="P3856" s="57"/>
      <c r="AP3856" s="57"/>
      <c r="BA3856" s="57"/>
      <c r="BF3856" s="6" t="e">
        <f t="shared" si="180"/>
        <v>#NUM!</v>
      </c>
      <c r="BG3856" t="e">
        <f t="shared" si="181"/>
        <v>#NUM!</v>
      </c>
      <c r="BH3856" t="e">
        <f t="shared" si="182"/>
        <v>#NUM!</v>
      </c>
      <c r="BI3856" t="e">
        <f>VLOOKUP(H3856,Sheet2!$A$1:$B$270,2,FALSE)</f>
        <v>#N/A</v>
      </c>
    </row>
    <row r="3857" spans="15:61">
      <c r="O3857" s="57"/>
      <c r="P3857" s="57"/>
      <c r="AP3857" s="57"/>
      <c r="BA3857" s="57"/>
      <c r="BF3857" s="6" t="e">
        <f t="shared" si="180"/>
        <v>#NUM!</v>
      </c>
      <c r="BG3857" t="e">
        <f t="shared" si="181"/>
        <v>#NUM!</v>
      </c>
      <c r="BH3857" t="e">
        <f t="shared" si="182"/>
        <v>#NUM!</v>
      </c>
      <c r="BI3857" t="e">
        <f>VLOOKUP(H3857,Sheet2!$A$1:$B$270,2,FALSE)</f>
        <v>#N/A</v>
      </c>
    </row>
    <row r="3858" spans="15:61">
      <c r="O3858" s="57"/>
      <c r="P3858" s="57"/>
      <c r="AO3858" s="57"/>
      <c r="BA3858" s="57"/>
      <c r="BF3858" s="6" t="e">
        <f t="shared" si="180"/>
        <v>#NUM!</v>
      </c>
      <c r="BG3858" t="e">
        <f t="shared" si="181"/>
        <v>#NUM!</v>
      </c>
      <c r="BH3858" t="e">
        <f t="shared" si="182"/>
        <v>#NUM!</v>
      </c>
      <c r="BI3858" t="e">
        <f>VLOOKUP(H3858,Sheet2!$A$1:$B$270,2,FALSE)</f>
        <v>#N/A</v>
      </c>
    </row>
    <row r="3859" spans="15:61">
      <c r="O3859" s="57"/>
      <c r="P3859" s="57"/>
      <c r="AP3859" s="57"/>
      <c r="BA3859" s="57"/>
      <c r="BF3859" s="6" t="e">
        <f t="shared" si="180"/>
        <v>#NUM!</v>
      </c>
      <c r="BG3859" t="e">
        <f t="shared" si="181"/>
        <v>#NUM!</v>
      </c>
      <c r="BH3859" t="e">
        <f t="shared" si="182"/>
        <v>#NUM!</v>
      </c>
      <c r="BI3859" t="e">
        <f>VLOOKUP(H3859,Sheet2!$A$1:$B$270,2,FALSE)</f>
        <v>#N/A</v>
      </c>
    </row>
    <row r="3860" spans="15:61">
      <c r="O3860" s="57"/>
      <c r="P3860" s="57"/>
      <c r="AO3860" s="57"/>
      <c r="AP3860" s="57"/>
      <c r="BA3860" s="57"/>
      <c r="BF3860" s="6" t="e">
        <f t="shared" si="180"/>
        <v>#NUM!</v>
      </c>
      <c r="BG3860" t="e">
        <f t="shared" si="181"/>
        <v>#NUM!</v>
      </c>
      <c r="BH3860" t="e">
        <f t="shared" si="182"/>
        <v>#NUM!</v>
      </c>
      <c r="BI3860" t="e">
        <f>VLOOKUP(H3860,Sheet2!$A$1:$B$270,2,FALSE)</f>
        <v>#N/A</v>
      </c>
    </row>
    <row r="3861" spans="15:61">
      <c r="O3861" s="57"/>
      <c r="P3861" s="57"/>
      <c r="AO3861" s="57"/>
      <c r="AP3861" s="57"/>
      <c r="BA3861" s="57"/>
      <c r="BF3861" s="6" t="e">
        <f t="shared" si="180"/>
        <v>#NUM!</v>
      </c>
      <c r="BG3861" t="e">
        <f t="shared" si="181"/>
        <v>#NUM!</v>
      </c>
      <c r="BH3861" t="e">
        <f t="shared" si="182"/>
        <v>#NUM!</v>
      </c>
      <c r="BI3861" t="e">
        <f>VLOOKUP(H3861,Sheet2!$A$1:$B$270,2,FALSE)</f>
        <v>#N/A</v>
      </c>
    </row>
    <row r="3862" spans="15:61">
      <c r="O3862" s="57"/>
      <c r="P3862" s="57"/>
      <c r="AO3862" s="57"/>
      <c r="BA3862" s="57"/>
      <c r="BF3862" s="6" t="e">
        <f t="shared" si="180"/>
        <v>#NUM!</v>
      </c>
      <c r="BG3862" t="e">
        <f t="shared" si="181"/>
        <v>#NUM!</v>
      </c>
      <c r="BH3862" t="e">
        <f t="shared" si="182"/>
        <v>#NUM!</v>
      </c>
      <c r="BI3862" t="e">
        <f>VLOOKUP(H3862,Sheet2!$A$1:$B$270,2,FALSE)</f>
        <v>#N/A</v>
      </c>
    </row>
    <row r="3863" spans="15:61">
      <c r="O3863" s="57"/>
      <c r="P3863" s="57"/>
      <c r="AP3863" s="57"/>
      <c r="BA3863" s="57"/>
      <c r="BF3863" s="6" t="e">
        <f t="shared" si="180"/>
        <v>#NUM!</v>
      </c>
      <c r="BG3863" t="e">
        <f t="shared" si="181"/>
        <v>#NUM!</v>
      </c>
      <c r="BH3863" t="e">
        <f t="shared" si="182"/>
        <v>#NUM!</v>
      </c>
      <c r="BI3863" t="e">
        <f>VLOOKUP(H3863,Sheet2!$A$1:$B$270,2,FALSE)</f>
        <v>#N/A</v>
      </c>
    </row>
    <row r="3864" spans="15:61">
      <c r="O3864" s="57"/>
      <c r="P3864" s="57"/>
      <c r="AO3864" s="57"/>
      <c r="BF3864" s="6" t="e">
        <f t="shared" si="180"/>
        <v>#NUM!</v>
      </c>
      <c r="BG3864" t="e">
        <f t="shared" si="181"/>
        <v>#NUM!</v>
      </c>
      <c r="BH3864" t="e">
        <f t="shared" si="182"/>
        <v>#NUM!</v>
      </c>
      <c r="BI3864" t="e">
        <f>VLOOKUP(H3864,Sheet2!$A$1:$B$270,2,FALSE)</f>
        <v>#N/A</v>
      </c>
    </row>
    <row r="3865" spans="15:61">
      <c r="O3865" s="57"/>
      <c r="P3865" s="57"/>
      <c r="AO3865" s="57"/>
      <c r="AP3865" s="57"/>
      <c r="BA3865" s="57"/>
      <c r="BF3865" s="6" t="e">
        <f t="shared" si="180"/>
        <v>#NUM!</v>
      </c>
      <c r="BG3865" t="e">
        <f t="shared" si="181"/>
        <v>#NUM!</v>
      </c>
      <c r="BH3865" t="e">
        <f t="shared" si="182"/>
        <v>#NUM!</v>
      </c>
      <c r="BI3865" t="e">
        <f>VLOOKUP(H3865,Sheet2!$A$1:$B$270,2,FALSE)</f>
        <v>#N/A</v>
      </c>
    </row>
    <row r="3866" spans="15:61">
      <c r="O3866" s="57"/>
      <c r="P3866" s="57"/>
      <c r="AP3866" s="57"/>
      <c r="BA3866" s="57"/>
      <c r="BF3866" s="6" t="e">
        <f t="shared" si="180"/>
        <v>#NUM!</v>
      </c>
      <c r="BG3866" t="e">
        <f t="shared" si="181"/>
        <v>#NUM!</v>
      </c>
      <c r="BH3866" t="e">
        <f t="shared" si="182"/>
        <v>#NUM!</v>
      </c>
      <c r="BI3866" t="e">
        <f>VLOOKUP(H3866,Sheet2!$A$1:$B$270,2,FALSE)</f>
        <v>#N/A</v>
      </c>
    </row>
    <row r="3867" spans="15:61">
      <c r="O3867" s="57"/>
      <c r="P3867" s="57"/>
      <c r="BF3867" s="6" t="e">
        <f t="shared" si="180"/>
        <v>#NUM!</v>
      </c>
      <c r="BG3867" t="e">
        <f t="shared" si="181"/>
        <v>#NUM!</v>
      </c>
      <c r="BH3867" t="e">
        <f t="shared" si="182"/>
        <v>#NUM!</v>
      </c>
      <c r="BI3867" t="e">
        <f>VLOOKUP(H3867,Sheet2!$A$1:$B$270,2,FALSE)</f>
        <v>#N/A</v>
      </c>
    </row>
    <row r="3868" spans="15:61">
      <c r="O3868" s="57"/>
      <c r="P3868" s="57"/>
      <c r="AO3868" s="57"/>
      <c r="AP3868" s="57"/>
      <c r="BA3868" s="57"/>
      <c r="BF3868" s="6" t="e">
        <f t="shared" si="180"/>
        <v>#NUM!</v>
      </c>
      <c r="BG3868" t="e">
        <f t="shared" si="181"/>
        <v>#NUM!</v>
      </c>
      <c r="BH3868" t="e">
        <f t="shared" si="182"/>
        <v>#NUM!</v>
      </c>
      <c r="BI3868" t="e">
        <f>VLOOKUP(H3868,Sheet2!$A$1:$B$270,2,FALSE)</f>
        <v>#N/A</v>
      </c>
    </row>
    <row r="3869" spans="15:61">
      <c r="O3869" s="57"/>
      <c r="P3869" s="57"/>
      <c r="AP3869" s="57"/>
      <c r="BA3869" s="57"/>
      <c r="BF3869" s="6" t="e">
        <f t="shared" si="180"/>
        <v>#NUM!</v>
      </c>
      <c r="BG3869" t="e">
        <f t="shared" si="181"/>
        <v>#NUM!</v>
      </c>
      <c r="BH3869" t="e">
        <f t="shared" si="182"/>
        <v>#NUM!</v>
      </c>
      <c r="BI3869" t="e">
        <f>VLOOKUP(H3869,Sheet2!$A$1:$B$270,2,FALSE)</f>
        <v>#N/A</v>
      </c>
    </row>
    <row r="3870" spans="15:61">
      <c r="O3870" s="57"/>
      <c r="P3870" s="57"/>
      <c r="AO3870" s="57"/>
      <c r="AP3870" s="57"/>
      <c r="BA3870" s="57"/>
      <c r="BF3870" s="6" t="e">
        <f t="shared" si="180"/>
        <v>#NUM!</v>
      </c>
      <c r="BG3870" t="e">
        <f t="shared" si="181"/>
        <v>#NUM!</v>
      </c>
      <c r="BH3870" t="e">
        <f t="shared" si="182"/>
        <v>#NUM!</v>
      </c>
      <c r="BI3870" t="e">
        <f>VLOOKUP(H3870,Sheet2!$A$1:$B$270,2,FALSE)</f>
        <v>#N/A</v>
      </c>
    </row>
    <row r="3871" spans="15:61">
      <c r="O3871" s="57"/>
      <c r="P3871" s="57"/>
      <c r="AP3871" s="57"/>
      <c r="BA3871" s="57"/>
      <c r="BF3871" s="6" t="e">
        <f t="shared" si="180"/>
        <v>#NUM!</v>
      </c>
      <c r="BG3871" t="e">
        <f t="shared" si="181"/>
        <v>#NUM!</v>
      </c>
      <c r="BH3871" t="e">
        <f t="shared" si="182"/>
        <v>#NUM!</v>
      </c>
      <c r="BI3871" t="e">
        <f>VLOOKUP(H3871,Sheet2!$A$1:$B$270,2,FALSE)</f>
        <v>#N/A</v>
      </c>
    </row>
    <row r="3872" spans="15:61">
      <c r="O3872" s="57"/>
      <c r="P3872" s="57"/>
      <c r="AP3872" s="57"/>
      <c r="BA3872" s="57"/>
      <c r="BF3872" s="6" t="e">
        <f t="shared" si="180"/>
        <v>#NUM!</v>
      </c>
      <c r="BG3872" t="e">
        <f t="shared" si="181"/>
        <v>#NUM!</v>
      </c>
      <c r="BH3872" t="e">
        <f t="shared" si="182"/>
        <v>#NUM!</v>
      </c>
      <c r="BI3872" t="e">
        <f>VLOOKUP(H3872,Sheet2!$A$1:$B$270,2,FALSE)</f>
        <v>#N/A</v>
      </c>
    </row>
    <row r="3873" spans="15:61">
      <c r="O3873" s="57"/>
      <c r="P3873" s="57"/>
      <c r="AP3873" s="57"/>
      <c r="BA3873" s="57"/>
      <c r="BF3873" s="6" t="e">
        <f t="shared" si="180"/>
        <v>#NUM!</v>
      </c>
      <c r="BG3873" t="e">
        <f t="shared" si="181"/>
        <v>#NUM!</v>
      </c>
      <c r="BH3873" t="e">
        <f t="shared" si="182"/>
        <v>#NUM!</v>
      </c>
      <c r="BI3873" t="e">
        <f>VLOOKUP(H3873,Sheet2!$A$1:$B$270,2,FALSE)</f>
        <v>#N/A</v>
      </c>
    </row>
    <row r="3874" spans="15:61">
      <c r="O3874" s="57"/>
      <c r="P3874" s="57"/>
      <c r="AP3874" s="57"/>
      <c r="BA3874" s="57"/>
      <c r="BF3874" s="6" t="e">
        <f t="shared" si="180"/>
        <v>#NUM!</v>
      </c>
      <c r="BG3874" t="e">
        <f t="shared" si="181"/>
        <v>#NUM!</v>
      </c>
      <c r="BH3874" t="e">
        <f t="shared" si="182"/>
        <v>#NUM!</v>
      </c>
      <c r="BI3874" t="e">
        <f>VLOOKUP(H3874,Sheet2!$A$1:$B$270,2,FALSE)</f>
        <v>#N/A</v>
      </c>
    </row>
    <row r="3875" spans="15:61">
      <c r="O3875" s="57"/>
      <c r="P3875" s="57"/>
      <c r="AP3875" s="57"/>
      <c r="BA3875" s="57"/>
      <c r="BF3875" s="6" t="e">
        <f t="shared" si="180"/>
        <v>#NUM!</v>
      </c>
      <c r="BG3875" t="e">
        <f t="shared" si="181"/>
        <v>#NUM!</v>
      </c>
      <c r="BH3875" t="e">
        <f t="shared" si="182"/>
        <v>#NUM!</v>
      </c>
      <c r="BI3875" t="e">
        <f>VLOOKUP(H3875,Sheet2!$A$1:$B$270,2,FALSE)</f>
        <v>#N/A</v>
      </c>
    </row>
    <row r="3876" spans="15:61">
      <c r="O3876" s="57"/>
      <c r="P3876" s="57"/>
      <c r="BA3876" s="57"/>
      <c r="BF3876" s="6" t="e">
        <f t="shared" si="180"/>
        <v>#NUM!</v>
      </c>
      <c r="BG3876" t="e">
        <f t="shared" si="181"/>
        <v>#NUM!</v>
      </c>
      <c r="BH3876" t="e">
        <f t="shared" si="182"/>
        <v>#NUM!</v>
      </c>
      <c r="BI3876" t="e">
        <f>VLOOKUP(H3876,Sheet2!$A$1:$B$270,2,FALSE)</f>
        <v>#N/A</v>
      </c>
    </row>
    <row r="3877" spans="15:61">
      <c r="O3877" s="57"/>
      <c r="P3877" s="57"/>
      <c r="AO3877" s="57"/>
      <c r="AP3877" s="57"/>
      <c r="BA3877" s="57"/>
      <c r="BF3877" s="6" t="e">
        <f t="shared" si="180"/>
        <v>#NUM!</v>
      </c>
      <c r="BG3877" t="e">
        <f t="shared" si="181"/>
        <v>#NUM!</v>
      </c>
      <c r="BH3877" t="e">
        <f t="shared" si="182"/>
        <v>#NUM!</v>
      </c>
      <c r="BI3877" t="e">
        <f>VLOOKUP(H3877,Sheet2!$A$1:$B$270,2,FALSE)</f>
        <v>#N/A</v>
      </c>
    </row>
    <row r="3878" spans="15:61">
      <c r="O3878" s="57"/>
      <c r="P3878" s="57"/>
      <c r="AP3878" s="57"/>
      <c r="BA3878" s="57"/>
      <c r="BF3878" s="6" t="e">
        <f t="shared" si="180"/>
        <v>#NUM!</v>
      </c>
      <c r="BG3878" t="e">
        <f t="shared" si="181"/>
        <v>#NUM!</v>
      </c>
      <c r="BH3878" t="e">
        <f t="shared" si="182"/>
        <v>#NUM!</v>
      </c>
      <c r="BI3878" t="e">
        <f>VLOOKUP(H3878,Sheet2!$A$1:$B$270,2,FALSE)</f>
        <v>#N/A</v>
      </c>
    </row>
    <row r="3879" spans="15:61">
      <c r="O3879" s="57"/>
      <c r="P3879" s="57"/>
      <c r="AP3879" s="57"/>
      <c r="BA3879" s="57"/>
      <c r="BF3879" s="6" t="e">
        <f t="shared" si="180"/>
        <v>#NUM!</v>
      </c>
      <c r="BG3879" t="e">
        <f t="shared" si="181"/>
        <v>#NUM!</v>
      </c>
      <c r="BH3879" t="e">
        <f t="shared" si="182"/>
        <v>#NUM!</v>
      </c>
      <c r="BI3879" t="e">
        <f>VLOOKUP(H3879,Sheet2!$A$1:$B$270,2,FALSE)</f>
        <v>#N/A</v>
      </c>
    </row>
    <row r="3880" spans="15:61">
      <c r="O3880" s="57"/>
      <c r="P3880" s="57"/>
      <c r="AP3880" s="57"/>
      <c r="BA3880" s="57"/>
      <c r="BF3880" s="6" t="e">
        <f t="shared" si="180"/>
        <v>#NUM!</v>
      </c>
      <c r="BG3880" t="e">
        <f t="shared" si="181"/>
        <v>#NUM!</v>
      </c>
      <c r="BH3880" t="e">
        <f t="shared" si="182"/>
        <v>#NUM!</v>
      </c>
      <c r="BI3880" t="e">
        <f>VLOOKUP(H3880,Sheet2!$A$1:$B$270,2,FALSE)</f>
        <v>#N/A</v>
      </c>
    </row>
    <row r="3881" spans="15:61">
      <c r="O3881" s="57"/>
      <c r="P3881" s="57"/>
      <c r="AO3881" s="57"/>
      <c r="BA3881" s="57"/>
      <c r="BF3881" s="6" t="e">
        <f t="shared" si="180"/>
        <v>#NUM!</v>
      </c>
      <c r="BG3881" t="e">
        <f t="shared" si="181"/>
        <v>#NUM!</v>
      </c>
      <c r="BH3881" t="e">
        <f t="shared" si="182"/>
        <v>#NUM!</v>
      </c>
      <c r="BI3881" t="e">
        <f>VLOOKUP(H3881,Sheet2!$A$1:$B$270,2,FALSE)</f>
        <v>#N/A</v>
      </c>
    </row>
    <row r="3882" spans="15:61">
      <c r="O3882" s="57"/>
      <c r="P3882" s="57"/>
      <c r="BA3882" s="57"/>
      <c r="BF3882" s="6" t="e">
        <f t="shared" si="180"/>
        <v>#NUM!</v>
      </c>
      <c r="BG3882" t="e">
        <f t="shared" si="181"/>
        <v>#NUM!</v>
      </c>
      <c r="BH3882" t="e">
        <f t="shared" si="182"/>
        <v>#NUM!</v>
      </c>
      <c r="BI3882" t="e">
        <f>VLOOKUP(H3882,Sheet2!$A$1:$B$270,2,FALSE)</f>
        <v>#N/A</v>
      </c>
    </row>
    <row r="3883" spans="15:61">
      <c r="O3883" s="57"/>
      <c r="P3883" s="57"/>
      <c r="AO3883" s="57"/>
      <c r="AP3883" s="57"/>
      <c r="BA3883" s="57"/>
      <c r="BF3883" s="6" t="e">
        <f t="shared" si="180"/>
        <v>#NUM!</v>
      </c>
      <c r="BG3883" t="e">
        <f t="shared" si="181"/>
        <v>#NUM!</v>
      </c>
      <c r="BH3883" t="e">
        <f t="shared" si="182"/>
        <v>#NUM!</v>
      </c>
      <c r="BI3883" t="e">
        <f>VLOOKUP(H3883,Sheet2!$A$1:$B$270,2,FALSE)</f>
        <v>#N/A</v>
      </c>
    </row>
    <row r="3884" spans="15:61">
      <c r="O3884" s="57"/>
      <c r="P3884" s="57"/>
      <c r="AP3884" s="57"/>
      <c r="BA3884" s="57"/>
      <c r="BF3884" s="6" t="e">
        <f t="shared" si="180"/>
        <v>#NUM!</v>
      </c>
      <c r="BG3884" t="e">
        <f t="shared" si="181"/>
        <v>#NUM!</v>
      </c>
      <c r="BH3884" t="e">
        <f t="shared" si="182"/>
        <v>#NUM!</v>
      </c>
      <c r="BI3884" t="e">
        <f>VLOOKUP(H3884,Sheet2!$A$1:$B$270,2,FALSE)</f>
        <v>#N/A</v>
      </c>
    </row>
    <row r="3885" spans="15:61">
      <c r="O3885" s="57"/>
      <c r="P3885" s="57"/>
      <c r="AO3885" s="57"/>
      <c r="AP3885" s="57"/>
      <c r="BA3885" s="57"/>
      <c r="BF3885" s="6" t="e">
        <f t="shared" si="180"/>
        <v>#NUM!</v>
      </c>
      <c r="BG3885" t="e">
        <f t="shared" si="181"/>
        <v>#NUM!</v>
      </c>
      <c r="BH3885" t="e">
        <f t="shared" si="182"/>
        <v>#NUM!</v>
      </c>
      <c r="BI3885" t="e">
        <f>VLOOKUP(H3885,Sheet2!$A$1:$B$270,2,FALSE)</f>
        <v>#N/A</v>
      </c>
    </row>
    <row r="3886" spans="15:61">
      <c r="O3886" s="57"/>
      <c r="P3886" s="57"/>
      <c r="AP3886" s="57"/>
      <c r="BA3886" s="57"/>
      <c r="BF3886" s="6" t="e">
        <f t="shared" si="180"/>
        <v>#NUM!</v>
      </c>
      <c r="BG3886" t="e">
        <f t="shared" si="181"/>
        <v>#NUM!</v>
      </c>
      <c r="BH3886" t="e">
        <f t="shared" si="182"/>
        <v>#NUM!</v>
      </c>
      <c r="BI3886" t="e">
        <f>VLOOKUP(H3886,Sheet2!$A$1:$B$270,2,FALSE)</f>
        <v>#N/A</v>
      </c>
    </row>
    <row r="3887" spans="15:61">
      <c r="O3887" s="57"/>
      <c r="P3887" s="57"/>
      <c r="AO3887" s="57"/>
      <c r="AP3887" s="57"/>
      <c r="BA3887" s="57"/>
      <c r="BF3887" s="6" t="e">
        <f t="shared" si="180"/>
        <v>#NUM!</v>
      </c>
      <c r="BG3887" t="e">
        <f t="shared" si="181"/>
        <v>#NUM!</v>
      </c>
      <c r="BH3887" t="e">
        <f t="shared" si="182"/>
        <v>#NUM!</v>
      </c>
      <c r="BI3887" t="e">
        <f>VLOOKUP(H3887,Sheet2!$A$1:$B$270,2,FALSE)</f>
        <v>#N/A</v>
      </c>
    </row>
    <row r="3888" spans="15:61">
      <c r="O3888" s="57"/>
      <c r="P3888" s="57"/>
      <c r="AP3888" s="57"/>
      <c r="BA3888" s="57"/>
      <c r="BF3888" s="6" t="e">
        <f t="shared" si="180"/>
        <v>#NUM!</v>
      </c>
      <c r="BG3888" t="e">
        <f t="shared" si="181"/>
        <v>#NUM!</v>
      </c>
      <c r="BH3888" t="e">
        <f t="shared" si="182"/>
        <v>#NUM!</v>
      </c>
      <c r="BI3888" t="e">
        <f>VLOOKUP(H3888,Sheet2!$A$1:$B$270,2,FALSE)</f>
        <v>#N/A</v>
      </c>
    </row>
    <row r="3889" spans="15:61">
      <c r="O3889" s="57"/>
      <c r="P3889" s="57"/>
      <c r="AP3889" s="57"/>
      <c r="BA3889" s="57"/>
      <c r="BF3889" s="6" t="e">
        <f t="shared" si="180"/>
        <v>#NUM!</v>
      </c>
      <c r="BG3889" t="e">
        <f t="shared" si="181"/>
        <v>#NUM!</v>
      </c>
      <c r="BH3889" t="e">
        <f t="shared" si="182"/>
        <v>#NUM!</v>
      </c>
      <c r="BI3889" t="e">
        <f>VLOOKUP(H3889,Sheet2!$A$1:$B$270,2,FALSE)</f>
        <v>#N/A</v>
      </c>
    </row>
    <row r="3890" spans="15:61">
      <c r="O3890" s="57"/>
      <c r="P3890" s="57"/>
      <c r="AP3890" s="57"/>
      <c r="BA3890" s="57"/>
      <c r="BF3890" s="6" t="e">
        <f t="shared" si="180"/>
        <v>#NUM!</v>
      </c>
      <c r="BG3890" t="e">
        <f t="shared" si="181"/>
        <v>#NUM!</v>
      </c>
      <c r="BH3890" t="e">
        <f t="shared" si="182"/>
        <v>#NUM!</v>
      </c>
      <c r="BI3890" t="e">
        <f>VLOOKUP(H3890,Sheet2!$A$1:$B$270,2,FALSE)</f>
        <v>#N/A</v>
      </c>
    </row>
    <row r="3891" spans="15:61">
      <c r="O3891" s="57"/>
      <c r="P3891" s="57"/>
      <c r="AP3891" s="57"/>
      <c r="BA3891" s="57"/>
      <c r="BF3891" s="6" t="e">
        <f t="shared" si="180"/>
        <v>#NUM!</v>
      </c>
      <c r="BG3891" t="e">
        <f t="shared" si="181"/>
        <v>#NUM!</v>
      </c>
      <c r="BH3891" t="e">
        <f t="shared" si="182"/>
        <v>#NUM!</v>
      </c>
      <c r="BI3891" t="e">
        <f>VLOOKUP(H3891,Sheet2!$A$1:$B$270,2,FALSE)</f>
        <v>#N/A</v>
      </c>
    </row>
    <row r="3892" spans="15:61">
      <c r="O3892" s="57"/>
      <c r="P3892" s="57"/>
      <c r="AP3892" s="57"/>
      <c r="BA3892" s="57"/>
      <c r="BF3892" s="6" t="e">
        <f t="shared" si="180"/>
        <v>#NUM!</v>
      </c>
      <c r="BG3892" t="e">
        <f t="shared" si="181"/>
        <v>#NUM!</v>
      </c>
      <c r="BH3892" t="e">
        <f t="shared" si="182"/>
        <v>#NUM!</v>
      </c>
      <c r="BI3892" t="e">
        <f>VLOOKUP(H3892,Sheet2!$A$1:$B$270,2,FALSE)</f>
        <v>#N/A</v>
      </c>
    </row>
    <row r="3893" spans="15:61">
      <c r="O3893" s="57"/>
      <c r="P3893" s="57"/>
      <c r="AP3893" s="57"/>
      <c r="BA3893" s="57"/>
      <c r="BF3893" s="6" t="e">
        <f t="shared" si="180"/>
        <v>#NUM!</v>
      </c>
      <c r="BG3893" t="e">
        <f t="shared" si="181"/>
        <v>#NUM!</v>
      </c>
      <c r="BH3893" t="e">
        <f t="shared" si="182"/>
        <v>#NUM!</v>
      </c>
      <c r="BI3893" t="e">
        <f>VLOOKUP(H3893,Sheet2!$A$1:$B$270,2,FALSE)</f>
        <v>#N/A</v>
      </c>
    </row>
    <row r="3894" spans="15:61">
      <c r="O3894" s="57"/>
      <c r="P3894" s="57"/>
      <c r="AP3894" s="57"/>
      <c r="BA3894" s="57"/>
      <c r="BF3894" s="6" t="e">
        <f t="shared" si="180"/>
        <v>#NUM!</v>
      </c>
      <c r="BG3894" t="e">
        <f t="shared" si="181"/>
        <v>#NUM!</v>
      </c>
      <c r="BH3894" t="e">
        <f t="shared" si="182"/>
        <v>#NUM!</v>
      </c>
      <c r="BI3894" t="e">
        <f>VLOOKUP(H3894,Sheet2!$A$1:$B$270,2,FALSE)</f>
        <v>#N/A</v>
      </c>
    </row>
    <row r="3895" spans="15:61">
      <c r="O3895" s="57"/>
      <c r="P3895" s="57"/>
      <c r="BA3895" s="57"/>
      <c r="BF3895" s="6" t="e">
        <f t="shared" si="180"/>
        <v>#NUM!</v>
      </c>
      <c r="BG3895" t="e">
        <f t="shared" si="181"/>
        <v>#NUM!</v>
      </c>
      <c r="BH3895" t="e">
        <f t="shared" si="182"/>
        <v>#NUM!</v>
      </c>
      <c r="BI3895" t="e">
        <f>VLOOKUP(H3895,Sheet2!$A$1:$B$270,2,FALSE)</f>
        <v>#N/A</v>
      </c>
    </row>
    <row r="3896" spans="15:61">
      <c r="O3896" s="57"/>
      <c r="P3896" s="57"/>
      <c r="AP3896" s="57"/>
      <c r="BA3896" s="57"/>
      <c r="BF3896" s="6" t="e">
        <f t="shared" si="180"/>
        <v>#NUM!</v>
      </c>
      <c r="BG3896" t="e">
        <f t="shared" si="181"/>
        <v>#NUM!</v>
      </c>
      <c r="BH3896" t="e">
        <f t="shared" si="182"/>
        <v>#NUM!</v>
      </c>
      <c r="BI3896" t="e">
        <f>VLOOKUP(H3896,Sheet2!$A$1:$B$270,2,FALSE)</f>
        <v>#N/A</v>
      </c>
    </row>
    <row r="3897" spans="15:61">
      <c r="O3897" s="57"/>
      <c r="P3897" s="57"/>
      <c r="AO3897" s="57"/>
      <c r="AP3897" s="57"/>
      <c r="BA3897" s="57"/>
      <c r="BF3897" s="6" t="e">
        <f t="shared" si="180"/>
        <v>#NUM!</v>
      </c>
      <c r="BG3897" t="e">
        <f t="shared" si="181"/>
        <v>#NUM!</v>
      </c>
      <c r="BH3897" t="e">
        <f t="shared" si="182"/>
        <v>#NUM!</v>
      </c>
      <c r="BI3897" t="e">
        <f>VLOOKUP(H3897,Sheet2!$A$1:$B$270,2,FALSE)</f>
        <v>#N/A</v>
      </c>
    </row>
    <row r="3898" spans="15:61">
      <c r="O3898" s="57"/>
      <c r="P3898" s="57"/>
      <c r="AO3898" s="57"/>
      <c r="AP3898" s="57"/>
      <c r="BA3898" s="57"/>
      <c r="BF3898" s="6" t="e">
        <f t="shared" si="180"/>
        <v>#NUM!</v>
      </c>
      <c r="BG3898" t="e">
        <f t="shared" si="181"/>
        <v>#NUM!</v>
      </c>
      <c r="BH3898" t="e">
        <f t="shared" si="182"/>
        <v>#NUM!</v>
      </c>
      <c r="BI3898" t="e">
        <f>VLOOKUP(H3898,Sheet2!$A$1:$B$270,2,FALSE)</f>
        <v>#N/A</v>
      </c>
    </row>
    <row r="3899" spans="15:61">
      <c r="O3899" s="57"/>
      <c r="P3899" s="57"/>
      <c r="AP3899" s="57"/>
      <c r="BA3899" s="57"/>
      <c r="BF3899" s="6" t="e">
        <f t="shared" si="180"/>
        <v>#NUM!</v>
      </c>
      <c r="BG3899" t="e">
        <f t="shared" si="181"/>
        <v>#NUM!</v>
      </c>
      <c r="BH3899" t="e">
        <f t="shared" si="182"/>
        <v>#NUM!</v>
      </c>
      <c r="BI3899" t="e">
        <f>VLOOKUP(H3899,Sheet2!$A$1:$B$270,2,FALSE)</f>
        <v>#N/A</v>
      </c>
    </row>
    <row r="3900" spans="15:61">
      <c r="O3900" s="57"/>
      <c r="P3900" s="57"/>
      <c r="AP3900" s="57"/>
      <c r="BA3900" s="57"/>
      <c r="BF3900" s="6" t="e">
        <f t="shared" si="180"/>
        <v>#NUM!</v>
      </c>
      <c r="BG3900" t="e">
        <f t="shared" si="181"/>
        <v>#NUM!</v>
      </c>
      <c r="BH3900" t="e">
        <f t="shared" si="182"/>
        <v>#NUM!</v>
      </c>
      <c r="BI3900" t="e">
        <f>VLOOKUP(H3900,Sheet2!$A$1:$B$270,2,FALSE)</f>
        <v>#N/A</v>
      </c>
    </row>
    <row r="3901" spans="15:61">
      <c r="O3901" s="57"/>
      <c r="P3901" s="57"/>
      <c r="BA3901" s="57"/>
      <c r="BF3901" s="6" t="e">
        <f t="shared" si="180"/>
        <v>#NUM!</v>
      </c>
      <c r="BG3901" t="e">
        <f t="shared" si="181"/>
        <v>#NUM!</v>
      </c>
      <c r="BH3901" t="e">
        <f t="shared" si="182"/>
        <v>#NUM!</v>
      </c>
      <c r="BI3901" t="e">
        <f>VLOOKUP(H3901,Sheet2!$A$1:$B$270,2,FALSE)</f>
        <v>#N/A</v>
      </c>
    </row>
    <row r="3902" spans="15:61">
      <c r="O3902" s="57"/>
      <c r="P3902" s="57"/>
      <c r="BA3902" s="57"/>
      <c r="BF3902" s="6" t="e">
        <f t="shared" si="180"/>
        <v>#NUM!</v>
      </c>
      <c r="BG3902" t="e">
        <f t="shared" si="181"/>
        <v>#NUM!</v>
      </c>
      <c r="BH3902" t="e">
        <f t="shared" si="182"/>
        <v>#NUM!</v>
      </c>
      <c r="BI3902" t="e">
        <f>VLOOKUP(H3902,Sheet2!$A$1:$B$270,2,FALSE)</f>
        <v>#N/A</v>
      </c>
    </row>
    <row r="3903" spans="15:61">
      <c r="O3903" s="57"/>
      <c r="P3903" s="57"/>
      <c r="AP3903" s="57"/>
      <c r="BA3903" s="57"/>
      <c r="BF3903" s="6" t="e">
        <f t="shared" si="180"/>
        <v>#NUM!</v>
      </c>
      <c r="BG3903" t="e">
        <f t="shared" si="181"/>
        <v>#NUM!</v>
      </c>
      <c r="BH3903" t="e">
        <f t="shared" si="182"/>
        <v>#NUM!</v>
      </c>
      <c r="BI3903" t="e">
        <f>VLOOKUP(H3903,Sheet2!$A$1:$B$270,2,FALSE)</f>
        <v>#N/A</v>
      </c>
    </row>
    <row r="3904" spans="15:61">
      <c r="O3904" s="57"/>
      <c r="P3904" s="57"/>
      <c r="AO3904" s="57"/>
      <c r="AP3904" s="57"/>
      <c r="BA3904" s="57"/>
      <c r="BF3904" s="6" t="e">
        <f t="shared" si="180"/>
        <v>#NUM!</v>
      </c>
      <c r="BG3904" t="e">
        <f t="shared" si="181"/>
        <v>#NUM!</v>
      </c>
      <c r="BH3904" t="e">
        <f t="shared" si="182"/>
        <v>#NUM!</v>
      </c>
      <c r="BI3904" t="e">
        <f>VLOOKUP(H3904,Sheet2!$A$1:$B$270,2,FALSE)</f>
        <v>#N/A</v>
      </c>
    </row>
    <row r="3905" spans="15:61">
      <c r="O3905" s="57"/>
      <c r="P3905" s="57"/>
      <c r="AO3905" s="57"/>
      <c r="AP3905" s="57"/>
      <c r="BA3905" s="57"/>
      <c r="BF3905" s="6" t="e">
        <f t="shared" si="180"/>
        <v>#NUM!</v>
      </c>
      <c r="BG3905" t="e">
        <f t="shared" si="181"/>
        <v>#NUM!</v>
      </c>
      <c r="BH3905" t="e">
        <f t="shared" si="182"/>
        <v>#NUM!</v>
      </c>
      <c r="BI3905" t="e">
        <f>VLOOKUP(H3905,Sheet2!$A$1:$B$270,2,FALSE)</f>
        <v>#N/A</v>
      </c>
    </row>
    <row r="3906" spans="15:61">
      <c r="O3906" s="57"/>
      <c r="P3906" s="57"/>
      <c r="AP3906" s="57"/>
      <c r="BA3906" s="57"/>
      <c r="BF3906" s="6" t="e">
        <f t="shared" si="180"/>
        <v>#NUM!</v>
      </c>
      <c r="BG3906" t="e">
        <f t="shared" si="181"/>
        <v>#NUM!</v>
      </c>
      <c r="BH3906" t="e">
        <f t="shared" si="182"/>
        <v>#NUM!</v>
      </c>
      <c r="BI3906" t="e">
        <f>VLOOKUP(H3906,Sheet2!$A$1:$B$270,2,FALSE)</f>
        <v>#N/A</v>
      </c>
    </row>
    <row r="3907" spans="15:61">
      <c r="O3907" s="57"/>
      <c r="P3907" s="57"/>
      <c r="AP3907" s="57"/>
      <c r="BA3907" s="57"/>
      <c r="BF3907" s="6" t="e">
        <f t="shared" ref="BF3907:BF3970" si="183">DATE(BC3907,BD3907,BE3907)</f>
        <v>#NUM!</v>
      </c>
      <c r="BG3907" t="e">
        <f t="shared" ref="BG3907:BG3970" si="184">BF3907-BA3907</f>
        <v>#NUM!</v>
      </c>
      <c r="BH3907" t="e">
        <f t="shared" ref="BH3907:BH3970" si="185">IF(BG3907=1,"COMPLY",IF(BG3907&lt;1,"COMPLY","NOT COMPLY"))</f>
        <v>#NUM!</v>
      </c>
      <c r="BI3907" t="e">
        <f>VLOOKUP(H3907,Sheet2!$A$1:$B$270,2,FALSE)</f>
        <v>#N/A</v>
      </c>
    </row>
    <row r="3908" spans="15:61">
      <c r="O3908" s="57"/>
      <c r="P3908" s="57"/>
      <c r="AP3908" s="57"/>
      <c r="BA3908" s="57"/>
      <c r="BF3908" s="6" t="e">
        <f t="shared" si="183"/>
        <v>#NUM!</v>
      </c>
      <c r="BG3908" t="e">
        <f t="shared" si="184"/>
        <v>#NUM!</v>
      </c>
      <c r="BH3908" t="e">
        <f t="shared" si="185"/>
        <v>#NUM!</v>
      </c>
      <c r="BI3908" t="e">
        <f>VLOOKUP(H3908,Sheet2!$A$1:$B$270,2,FALSE)</f>
        <v>#N/A</v>
      </c>
    </row>
    <row r="3909" spans="15:61">
      <c r="O3909" s="57"/>
      <c r="P3909" s="57"/>
      <c r="AP3909" s="57"/>
      <c r="BA3909" s="57"/>
      <c r="BF3909" s="6" t="e">
        <f t="shared" si="183"/>
        <v>#NUM!</v>
      </c>
      <c r="BG3909" t="e">
        <f t="shared" si="184"/>
        <v>#NUM!</v>
      </c>
      <c r="BH3909" t="e">
        <f t="shared" si="185"/>
        <v>#NUM!</v>
      </c>
      <c r="BI3909" t="e">
        <f>VLOOKUP(H3909,Sheet2!$A$1:$B$270,2,FALSE)</f>
        <v>#N/A</v>
      </c>
    </row>
    <row r="3910" spans="15:61">
      <c r="O3910" s="57"/>
      <c r="P3910" s="57"/>
      <c r="AO3910" s="57"/>
      <c r="AP3910" s="57"/>
      <c r="BA3910" s="57"/>
      <c r="BF3910" s="6" t="e">
        <f t="shared" si="183"/>
        <v>#NUM!</v>
      </c>
      <c r="BG3910" t="e">
        <f t="shared" si="184"/>
        <v>#NUM!</v>
      </c>
      <c r="BH3910" t="e">
        <f t="shared" si="185"/>
        <v>#NUM!</v>
      </c>
      <c r="BI3910" t="e">
        <f>VLOOKUP(H3910,Sheet2!$A$1:$B$270,2,FALSE)</f>
        <v>#N/A</v>
      </c>
    </row>
    <row r="3911" spans="15:61">
      <c r="O3911" s="57"/>
      <c r="P3911" s="57"/>
      <c r="AP3911" s="57"/>
      <c r="BA3911" s="57"/>
      <c r="BF3911" s="6" t="e">
        <f t="shared" si="183"/>
        <v>#NUM!</v>
      </c>
      <c r="BG3911" t="e">
        <f t="shared" si="184"/>
        <v>#NUM!</v>
      </c>
      <c r="BH3911" t="e">
        <f t="shared" si="185"/>
        <v>#NUM!</v>
      </c>
      <c r="BI3911" t="e">
        <f>VLOOKUP(H3911,Sheet2!$A$1:$B$270,2,FALSE)</f>
        <v>#N/A</v>
      </c>
    </row>
    <row r="3912" spans="15:61">
      <c r="O3912" s="57"/>
      <c r="P3912" s="57"/>
      <c r="AP3912" s="57"/>
      <c r="BA3912" s="57"/>
      <c r="BF3912" s="6" t="e">
        <f t="shared" si="183"/>
        <v>#NUM!</v>
      </c>
      <c r="BG3912" t="e">
        <f t="shared" si="184"/>
        <v>#NUM!</v>
      </c>
      <c r="BH3912" t="e">
        <f t="shared" si="185"/>
        <v>#NUM!</v>
      </c>
      <c r="BI3912" t="e">
        <f>VLOOKUP(H3912,Sheet2!$A$1:$B$270,2,FALSE)</f>
        <v>#N/A</v>
      </c>
    </row>
    <row r="3913" spans="15:61">
      <c r="O3913" s="57"/>
      <c r="P3913" s="57"/>
      <c r="AO3913" s="57"/>
      <c r="AP3913" s="57"/>
      <c r="BA3913" s="57"/>
      <c r="BF3913" s="6" t="e">
        <f t="shared" si="183"/>
        <v>#NUM!</v>
      </c>
      <c r="BG3913" t="e">
        <f t="shared" si="184"/>
        <v>#NUM!</v>
      </c>
      <c r="BH3913" t="e">
        <f t="shared" si="185"/>
        <v>#NUM!</v>
      </c>
      <c r="BI3913" t="e">
        <f>VLOOKUP(H3913,Sheet2!$A$1:$B$270,2,FALSE)</f>
        <v>#N/A</v>
      </c>
    </row>
    <row r="3914" spans="15:61">
      <c r="O3914" s="57"/>
      <c r="P3914" s="57"/>
      <c r="AP3914" s="57"/>
      <c r="BA3914" s="57"/>
      <c r="BF3914" s="6" t="e">
        <f t="shared" si="183"/>
        <v>#NUM!</v>
      </c>
      <c r="BG3914" t="e">
        <f t="shared" si="184"/>
        <v>#NUM!</v>
      </c>
      <c r="BH3914" t="e">
        <f t="shared" si="185"/>
        <v>#NUM!</v>
      </c>
      <c r="BI3914" t="e">
        <f>VLOOKUP(H3914,Sheet2!$A$1:$B$270,2,FALSE)</f>
        <v>#N/A</v>
      </c>
    </row>
    <row r="3915" spans="15:61">
      <c r="O3915" s="57"/>
      <c r="P3915" s="57"/>
      <c r="AP3915" s="57"/>
      <c r="BA3915" s="57"/>
      <c r="BF3915" s="6" t="e">
        <f t="shared" si="183"/>
        <v>#NUM!</v>
      </c>
      <c r="BG3915" t="e">
        <f t="shared" si="184"/>
        <v>#NUM!</v>
      </c>
      <c r="BH3915" t="e">
        <f t="shared" si="185"/>
        <v>#NUM!</v>
      </c>
      <c r="BI3915" t="e">
        <f>VLOOKUP(H3915,Sheet2!$A$1:$B$270,2,FALSE)</f>
        <v>#N/A</v>
      </c>
    </row>
    <row r="3916" spans="15:61">
      <c r="O3916" s="57"/>
      <c r="P3916" s="57"/>
      <c r="AP3916" s="57"/>
      <c r="BA3916" s="57"/>
      <c r="BF3916" s="6" t="e">
        <f t="shared" si="183"/>
        <v>#NUM!</v>
      </c>
      <c r="BG3916" t="e">
        <f t="shared" si="184"/>
        <v>#NUM!</v>
      </c>
      <c r="BH3916" t="e">
        <f t="shared" si="185"/>
        <v>#NUM!</v>
      </c>
      <c r="BI3916" t="e">
        <f>VLOOKUP(H3916,Sheet2!$A$1:$B$270,2,FALSE)</f>
        <v>#N/A</v>
      </c>
    </row>
    <row r="3917" spans="15:61">
      <c r="O3917" s="57"/>
      <c r="P3917" s="57"/>
      <c r="AP3917" s="57"/>
      <c r="BA3917" s="57"/>
      <c r="BF3917" s="6" t="e">
        <f t="shared" si="183"/>
        <v>#NUM!</v>
      </c>
      <c r="BG3917" t="e">
        <f t="shared" si="184"/>
        <v>#NUM!</v>
      </c>
      <c r="BH3917" t="e">
        <f t="shared" si="185"/>
        <v>#NUM!</v>
      </c>
      <c r="BI3917" t="e">
        <f>VLOOKUP(H3917,Sheet2!$A$1:$B$270,2,FALSE)</f>
        <v>#N/A</v>
      </c>
    </row>
    <row r="3918" spans="15:61">
      <c r="O3918" s="57"/>
      <c r="P3918" s="57"/>
      <c r="AO3918" s="57"/>
      <c r="AP3918" s="57"/>
      <c r="BA3918" s="57"/>
      <c r="BF3918" s="6" t="e">
        <f t="shared" si="183"/>
        <v>#NUM!</v>
      </c>
      <c r="BG3918" t="e">
        <f t="shared" si="184"/>
        <v>#NUM!</v>
      </c>
      <c r="BH3918" t="e">
        <f t="shared" si="185"/>
        <v>#NUM!</v>
      </c>
      <c r="BI3918" t="e">
        <f>VLOOKUP(H3918,Sheet2!$A$1:$B$270,2,FALSE)</f>
        <v>#N/A</v>
      </c>
    </row>
    <row r="3919" spans="15:61">
      <c r="O3919" s="57"/>
      <c r="P3919" s="57"/>
      <c r="AO3919" s="57"/>
      <c r="AP3919" s="57"/>
      <c r="BA3919" s="57"/>
      <c r="BF3919" s="6" t="e">
        <f t="shared" si="183"/>
        <v>#NUM!</v>
      </c>
      <c r="BG3919" t="e">
        <f t="shared" si="184"/>
        <v>#NUM!</v>
      </c>
      <c r="BH3919" t="e">
        <f t="shared" si="185"/>
        <v>#NUM!</v>
      </c>
      <c r="BI3919" t="e">
        <f>VLOOKUP(H3919,Sheet2!$A$1:$B$270,2,FALSE)</f>
        <v>#N/A</v>
      </c>
    </row>
    <row r="3920" spans="15:61">
      <c r="O3920" s="57"/>
      <c r="P3920" s="57"/>
      <c r="AP3920" s="57"/>
      <c r="BA3920" s="57"/>
      <c r="BF3920" s="6" t="e">
        <f t="shared" si="183"/>
        <v>#NUM!</v>
      </c>
      <c r="BG3920" t="e">
        <f t="shared" si="184"/>
        <v>#NUM!</v>
      </c>
      <c r="BH3920" t="e">
        <f t="shared" si="185"/>
        <v>#NUM!</v>
      </c>
      <c r="BI3920" t="e">
        <f>VLOOKUP(H3920,Sheet2!$A$1:$B$270,2,FALSE)</f>
        <v>#N/A</v>
      </c>
    </row>
    <row r="3921" spans="15:61">
      <c r="O3921" s="57"/>
      <c r="P3921" s="57"/>
      <c r="AO3921" s="57"/>
      <c r="AP3921" s="57"/>
      <c r="BA3921" s="57"/>
      <c r="BF3921" s="6" t="e">
        <f t="shared" si="183"/>
        <v>#NUM!</v>
      </c>
      <c r="BG3921" t="e">
        <f t="shared" si="184"/>
        <v>#NUM!</v>
      </c>
      <c r="BH3921" t="e">
        <f t="shared" si="185"/>
        <v>#NUM!</v>
      </c>
      <c r="BI3921" t="e">
        <f>VLOOKUP(H3921,Sheet2!$A$1:$B$270,2,FALSE)</f>
        <v>#N/A</v>
      </c>
    </row>
    <row r="3922" spans="15:61">
      <c r="O3922" s="57"/>
      <c r="P3922" s="57"/>
      <c r="AP3922" s="57"/>
      <c r="BA3922" s="57"/>
      <c r="BF3922" s="6" t="e">
        <f t="shared" si="183"/>
        <v>#NUM!</v>
      </c>
      <c r="BG3922" t="e">
        <f t="shared" si="184"/>
        <v>#NUM!</v>
      </c>
      <c r="BH3922" t="e">
        <f t="shared" si="185"/>
        <v>#NUM!</v>
      </c>
      <c r="BI3922" t="e">
        <f>VLOOKUP(H3922,Sheet2!$A$1:$B$270,2,FALSE)</f>
        <v>#N/A</v>
      </c>
    </row>
    <row r="3923" spans="15:61">
      <c r="O3923" s="57"/>
      <c r="P3923" s="57"/>
      <c r="AO3923" s="57"/>
      <c r="AP3923" s="57"/>
      <c r="BA3923" s="57"/>
      <c r="BF3923" s="6" t="e">
        <f t="shared" si="183"/>
        <v>#NUM!</v>
      </c>
      <c r="BG3923" t="e">
        <f t="shared" si="184"/>
        <v>#NUM!</v>
      </c>
      <c r="BH3923" t="e">
        <f t="shared" si="185"/>
        <v>#NUM!</v>
      </c>
      <c r="BI3923" t="e">
        <f>VLOOKUP(H3923,Sheet2!$A$1:$B$270,2,FALSE)</f>
        <v>#N/A</v>
      </c>
    </row>
    <row r="3924" spans="15:61">
      <c r="O3924" s="57"/>
      <c r="P3924" s="57"/>
      <c r="BF3924" s="6" t="e">
        <f t="shared" si="183"/>
        <v>#NUM!</v>
      </c>
      <c r="BG3924" t="e">
        <f t="shared" si="184"/>
        <v>#NUM!</v>
      </c>
      <c r="BH3924" t="e">
        <f t="shared" si="185"/>
        <v>#NUM!</v>
      </c>
      <c r="BI3924" t="e">
        <f>VLOOKUP(H3924,Sheet2!$A$1:$B$270,2,FALSE)</f>
        <v>#N/A</v>
      </c>
    </row>
    <row r="3925" spans="15:61">
      <c r="O3925" s="57"/>
      <c r="P3925" s="57"/>
      <c r="AP3925" s="57"/>
      <c r="BA3925" s="57"/>
      <c r="BF3925" s="6" t="e">
        <f t="shared" si="183"/>
        <v>#NUM!</v>
      </c>
      <c r="BG3925" t="e">
        <f t="shared" si="184"/>
        <v>#NUM!</v>
      </c>
      <c r="BH3925" t="e">
        <f t="shared" si="185"/>
        <v>#NUM!</v>
      </c>
      <c r="BI3925" t="e">
        <f>VLOOKUP(H3925,Sheet2!$A$1:$B$270,2,FALSE)</f>
        <v>#N/A</v>
      </c>
    </row>
    <row r="3926" spans="15:61">
      <c r="O3926" s="57"/>
      <c r="P3926" s="57"/>
      <c r="AO3926" s="57"/>
      <c r="AP3926" s="57"/>
      <c r="BA3926" s="57"/>
      <c r="BF3926" s="6" t="e">
        <f t="shared" si="183"/>
        <v>#NUM!</v>
      </c>
      <c r="BG3926" t="e">
        <f t="shared" si="184"/>
        <v>#NUM!</v>
      </c>
      <c r="BH3926" t="e">
        <f t="shared" si="185"/>
        <v>#NUM!</v>
      </c>
      <c r="BI3926" t="e">
        <f>VLOOKUP(H3926,Sheet2!$A$1:$B$270,2,FALSE)</f>
        <v>#N/A</v>
      </c>
    </row>
    <row r="3927" spans="15:61">
      <c r="O3927" s="57"/>
      <c r="P3927" s="57"/>
      <c r="AO3927" s="57"/>
      <c r="AP3927" s="57"/>
      <c r="BA3927" s="57"/>
      <c r="BF3927" s="6" t="e">
        <f t="shared" si="183"/>
        <v>#NUM!</v>
      </c>
      <c r="BG3927" t="e">
        <f t="shared" si="184"/>
        <v>#NUM!</v>
      </c>
      <c r="BH3927" t="e">
        <f t="shared" si="185"/>
        <v>#NUM!</v>
      </c>
      <c r="BI3927" t="e">
        <f>VLOOKUP(H3927,Sheet2!$A$1:$B$270,2,FALSE)</f>
        <v>#N/A</v>
      </c>
    </row>
    <row r="3928" spans="15:61">
      <c r="O3928" s="57"/>
      <c r="P3928" s="57"/>
      <c r="AO3928" s="57"/>
      <c r="AP3928" s="57"/>
      <c r="BA3928" s="57"/>
      <c r="BF3928" s="6" t="e">
        <f t="shared" si="183"/>
        <v>#NUM!</v>
      </c>
      <c r="BG3928" t="e">
        <f t="shared" si="184"/>
        <v>#NUM!</v>
      </c>
      <c r="BH3928" t="e">
        <f t="shared" si="185"/>
        <v>#NUM!</v>
      </c>
      <c r="BI3928" t="e">
        <f>VLOOKUP(H3928,Sheet2!$A$1:$B$270,2,FALSE)</f>
        <v>#N/A</v>
      </c>
    </row>
    <row r="3929" spans="15:61">
      <c r="O3929" s="57"/>
      <c r="P3929" s="57"/>
      <c r="AP3929" s="57"/>
      <c r="BA3929" s="57"/>
      <c r="BF3929" s="6" t="e">
        <f t="shared" si="183"/>
        <v>#NUM!</v>
      </c>
      <c r="BG3929" t="e">
        <f t="shared" si="184"/>
        <v>#NUM!</v>
      </c>
      <c r="BH3929" t="e">
        <f t="shared" si="185"/>
        <v>#NUM!</v>
      </c>
      <c r="BI3929" t="e">
        <f>VLOOKUP(H3929,Sheet2!$A$1:$B$270,2,FALSE)</f>
        <v>#N/A</v>
      </c>
    </row>
    <row r="3930" spans="15:61">
      <c r="O3930" s="57"/>
      <c r="P3930" s="57"/>
      <c r="AP3930" s="57"/>
      <c r="BA3930" s="57"/>
      <c r="BF3930" s="6" t="e">
        <f t="shared" si="183"/>
        <v>#NUM!</v>
      </c>
      <c r="BG3930" t="e">
        <f t="shared" si="184"/>
        <v>#NUM!</v>
      </c>
      <c r="BH3930" t="e">
        <f t="shared" si="185"/>
        <v>#NUM!</v>
      </c>
      <c r="BI3930" t="e">
        <f>VLOOKUP(H3930,Sheet2!$A$1:$B$270,2,FALSE)</f>
        <v>#N/A</v>
      </c>
    </row>
    <row r="3931" spans="15:61">
      <c r="O3931" s="57"/>
      <c r="P3931" s="57"/>
      <c r="AP3931" s="57"/>
      <c r="BA3931" s="57"/>
      <c r="BF3931" s="6" t="e">
        <f t="shared" si="183"/>
        <v>#NUM!</v>
      </c>
      <c r="BG3931" t="e">
        <f t="shared" si="184"/>
        <v>#NUM!</v>
      </c>
      <c r="BH3931" t="e">
        <f t="shared" si="185"/>
        <v>#NUM!</v>
      </c>
      <c r="BI3931" t="e">
        <f>VLOOKUP(H3931,Sheet2!$A$1:$B$270,2,FALSE)</f>
        <v>#N/A</v>
      </c>
    </row>
    <row r="3932" spans="15:61">
      <c r="O3932" s="57"/>
      <c r="P3932" s="57"/>
      <c r="AO3932" s="57"/>
      <c r="BA3932" s="57"/>
      <c r="BF3932" s="6" t="e">
        <f t="shared" si="183"/>
        <v>#NUM!</v>
      </c>
      <c r="BG3932" t="e">
        <f t="shared" si="184"/>
        <v>#NUM!</v>
      </c>
      <c r="BH3932" t="e">
        <f t="shared" si="185"/>
        <v>#NUM!</v>
      </c>
      <c r="BI3932" t="e">
        <f>VLOOKUP(H3932,Sheet2!$A$1:$B$270,2,FALSE)</f>
        <v>#N/A</v>
      </c>
    </row>
    <row r="3933" spans="15:61">
      <c r="O3933" s="57"/>
      <c r="P3933" s="57"/>
      <c r="AP3933" s="57"/>
      <c r="BA3933" s="57"/>
      <c r="BF3933" s="6" t="e">
        <f t="shared" si="183"/>
        <v>#NUM!</v>
      </c>
      <c r="BG3933" t="e">
        <f t="shared" si="184"/>
        <v>#NUM!</v>
      </c>
      <c r="BH3933" t="e">
        <f t="shared" si="185"/>
        <v>#NUM!</v>
      </c>
      <c r="BI3933" t="e">
        <f>VLOOKUP(H3933,Sheet2!$A$1:$B$270,2,FALSE)</f>
        <v>#N/A</v>
      </c>
    </row>
    <row r="3934" spans="15:61">
      <c r="O3934" s="57"/>
      <c r="P3934" s="57"/>
      <c r="AP3934" s="57"/>
      <c r="BA3934" s="57"/>
      <c r="BF3934" s="6" t="e">
        <f t="shared" si="183"/>
        <v>#NUM!</v>
      </c>
      <c r="BG3934" t="e">
        <f t="shared" si="184"/>
        <v>#NUM!</v>
      </c>
      <c r="BH3934" t="e">
        <f t="shared" si="185"/>
        <v>#NUM!</v>
      </c>
      <c r="BI3934" t="e">
        <f>VLOOKUP(H3934,Sheet2!$A$1:$B$270,2,FALSE)</f>
        <v>#N/A</v>
      </c>
    </row>
    <row r="3935" spans="15:61">
      <c r="O3935" s="57"/>
      <c r="P3935" s="57"/>
      <c r="AO3935" s="57"/>
      <c r="AP3935" s="57"/>
      <c r="BA3935" s="57"/>
      <c r="BF3935" s="6" t="e">
        <f t="shared" si="183"/>
        <v>#NUM!</v>
      </c>
      <c r="BG3935" t="e">
        <f t="shared" si="184"/>
        <v>#NUM!</v>
      </c>
      <c r="BH3935" t="e">
        <f t="shared" si="185"/>
        <v>#NUM!</v>
      </c>
      <c r="BI3935" t="e">
        <f>VLOOKUP(H3935,Sheet2!$A$1:$B$270,2,FALSE)</f>
        <v>#N/A</v>
      </c>
    </row>
    <row r="3936" spans="15:61">
      <c r="O3936" s="57"/>
      <c r="P3936" s="57"/>
      <c r="AP3936" s="57"/>
      <c r="BA3936" s="57"/>
      <c r="BF3936" s="6" t="e">
        <f t="shared" si="183"/>
        <v>#NUM!</v>
      </c>
      <c r="BG3936" t="e">
        <f t="shared" si="184"/>
        <v>#NUM!</v>
      </c>
      <c r="BH3936" t="e">
        <f t="shared" si="185"/>
        <v>#NUM!</v>
      </c>
      <c r="BI3936" t="e">
        <f>VLOOKUP(H3936,Sheet2!$A$1:$B$270,2,FALSE)</f>
        <v>#N/A</v>
      </c>
    </row>
    <row r="3937" spans="15:61">
      <c r="O3937" s="57"/>
      <c r="P3937" s="57"/>
      <c r="AP3937" s="57"/>
      <c r="BA3937" s="57"/>
      <c r="BF3937" s="6" t="e">
        <f t="shared" si="183"/>
        <v>#NUM!</v>
      </c>
      <c r="BG3937" t="e">
        <f t="shared" si="184"/>
        <v>#NUM!</v>
      </c>
      <c r="BH3937" t="e">
        <f t="shared" si="185"/>
        <v>#NUM!</v>
      </c>
      <c r="BI3937" t="e">
        <f>VLOOKUP(H3937,Sheet2!$A$1:$B$270,2,FALSE)</f>
        <v>#N/A</v>
      </c>
    </row>
    <row r="3938" spans="15:61">
      <c r="O3938" s="57"/>
      <c r="P3938" s="57"/>
      <c r="AP3938" s="57"/>
      <c r="BA3938" s="57"/>
      <c r="BF3938" s="6" t="e">
        <f t="shared" si="183"/>
        <v>#NUM!</v>
      </c>
      <c r="BG3938" t="e">
        <f t="shared" si="184"/>
        <v>#NUM!</v>
      </c>
      <c r="BH3938" t="e">
        <f t="shared" si="185"/>
        <v>#NUM!</v>
      </c>
      <c r="BI3938" t="e">
        <f>VLOOKUP(H3938,Sheet2!$A$1:$B$270,2,FALSE)</f>
        <v>#N/A</v>
      </c>
    </row>
    <row r="3939" spans="15:61">
      <c r="O3939" s="57"/>
      <c r="P3939" s="57"/>
      <c r="AP3939" s="57"/>
      <c r="BA3939" s="57"/>
      <c r="BF3939" s="6" t="e">
        <f t="shared" si="183"/>
        <v>#NUM!</v>
      </c>
      <c r="BG3939" t="e">
        <f t="shared" si="184"/>
        <v>#NUM!</v>
      </c>
      <c r="BH3939" t="e">
        <f t="shared" si="185"/>
        <v>#NUM!</v>
      </c>
      <c r="BI3939" t="e">
        <f>VLOOKUP(H3939,Sheet2!$A$1:$B$270,2,FALSE)</f>
        <v>#N/A</v>
      </c>
    </row>
    <row r="3940" spans="15:61">
      <c r="O3940" s="57"/>
      <c r="P3940" s="57"/>
      <c r="AO3940" s="57"/>
      <c r="AP3940" s="57"/>
      <c r="BA3940" s="57"/>
      <c r="BF3940" s="6" t="e">
        <f t="shared" si="183"/>
        <v>#NUM!</v>
      </c>
      <c r="BG3940" t="e">
        <f t="shared" si="184"/>
        <v>#NUM!</v>
      </c>
      <c r="BH3940" t="e">
        <f t="shared" si="185"/>
        <v>#NUM!</v>
      </c>
      <c r="BI3940" t="e">
        <f>VLOOKUP(H3940,Sheet2!$A$1:$B$270,2,FALSE)</f>
        <v>#N/A</v>
      </c>
    </row>
    <row r="3941" spans="15:61">
      <c r="O3941" s="57"/>
      <c r="P3941" s="57"/>
      <c r="AP3941" s="57"/>
      <c r="BA3941" s="57"/>
      <c r="BF3941" s="6" t="e">
        <f t="shared" si="183"/>
        <v>#NUM!</v>
      </c>
      <c r="BG3941" t="e">
        <f t="shared" si="184"/>
        <v>#NUM!</v>
      </c>
      <c r="BH3941" t="e">
        <f t="shared" si="185"/>
        <v>#NUM!</v>
      </c>
      <c r="BI3941" t="e">
        <f>VLOOKUP(H3941,Sheet2!$A$1:$B$270,2,FALSE)</f>
        <v>#N/A</v>
      </c>
    </row>
    <row r="3942" spans="15:61">
      <c r="O3942" s="57"/>
      <c r="P3942" s="57"/>
      <c r="AO3942" s="57"/>
      <c r="AP3942" s="57"/>
      <c r="BA3942" s="57"/>
      <c r="BF3942" s="6" t="e">
        <f t="shared" si="183"/>
        <v>#NUM!</v>
      </c>
      <c r="BG3942" t="e">
        <f t="shared" si="184"/>
        <v>#NUM!</v>
      </c>
      <c r="BH3942" t="e">
        <f t="shared" si="185"/>
        <v>#NUM!</v>
      </c>
      <c r="BI3942" t="e">
        <f>VLOOKUP(H3942,Sheet2!$A$1:$B$270,2,FALSE)</f>
        <v>#N/A</v>
      </c>
    </row>
    <row r="3943" spans="15:61">
      <c r="O3943" s="57"/>
      <c r="P3943" s="57"/>
      <c r="BA3943" s="57"/>
      <c r="BF3943" s="6" t="e">
        <f t="shared" si="183"/>
        <v>#NUM!</v>
      </c>
      <c r="BG3943" t="e">
        <f t="shared" si="184"/>
        <v>#NUM!</v>
      </c>
      <c r="BH3943" t="e">
        <f t="shared" si="185"/>
        <v>#NUM!</v>
      </c>
      <c r="BI3943" t="e">
        <f>VLOOKUP(H3943,Sheet2!$A$1:$B$270,2,FALSE)</f>
        <v>#N/A</v>
      </c>
    </row>
    <row r="3944" spans="15:61">
      <c r="O3944" s="57"/>
      <c r="P3944" s="57"/>
      <c r="BA3944" s="57"/>
      <c r="BF3944" s="6" t="e">
        <f t="shared" si="183"/>
        <v>#NUM!</v>
      </c>
      <c r="BG3944" t="e">
        <f t="shared" si="184"/>
        <v>#NUM!</v>
      </c>
      <c r="BH3944" t="e">
        <f t="shared" si="185"/>
        <v>#NUM!</v>
      </c>
      <c r="BI3944" t="e">
        <f>VLOOKUP(H3944,Sheet2!$A$1:$B$270,2,FALSE)</f>
        <v>#N/A</v>
      </c>
    </row>
    <row r="3945" spans="15:61">
      <c r="O3945" s="57"/>
      <c r="P3945" s="57"/>
      <c r="AO3945" s="57"/>
      <c r="BF3945" s="6" t="e">
        <f t="shared" si="183"/>
        <v>#NUM!</v>
      </c>
      <c r="BG3945" t="e">
        <f t="shared" si="184"/>
        <v>#NUM!</v>
      </c>
      <c r="BH3945" t="e">
        <f t="shared" si="185"/>
        <v>#NUM!</v>
      </c>
      <c r="BI3945" t="e">
        <f>VLOOKUP(H3945,Sheet2!$A$1:$B$270,2,FALSE)</f>
        <v>#N/A</v>
      </c>
    </row>
    <row r="3946" spans="15:61">
      <c r="O3946" s="57"/>
      <c r="P3946" s="57"/>
      <c r="AO3946" s="57"/>
      <c r="BA3946" s="57"/>
      <c r="BF3946" s="6" t="e">
        <f t="shared" si="183"/>
        <v>#NUM!</v>
      </c>
      <c r="BG3946" t="e">
        <f t="shared" si="184"/>
        <v>#NUM!</v>
      </c>
      <c r="BH3946" t="e">
        <f t="shared" si="185"/>
        <v>#NUM!</v>
      </c>
      <c r="BI3946" t="e">
        <f>VLOOKUP(H3946,Sheet2!$A$1:$B$270,2,FALSE)</f>
        <v>#N/A</v>
      </c>
    </row>
    <row r="3947" spans="15:61">
      <c r="O3947" s="57"/>
      <c r="P3947" s="57"/>
      <c r="BA3947" s="57"/>
      <c r="BF3947" s="6" t="e">
        <f t="shared" si="183"/>
        <v>#NUM!</v>
      </c>
      <c r="BG3947" t="e">
        <f t="shared" si="184"/>
        <v>#NUM!</v>
      </c>
      <c r="BH3947" t="e">
        <f t="shared" si="185"/>
        <v>#NUM!</v>
      </c>
      <c r="BI3947" t="e">
        <f>VLOOKUP(H3947,Sheet2!$A$1:$B$270,2,FALSE)</f>
        <v>#N/A</v>
      </c>
    </row>
    <row r="3948" spans="15:61">
      <c r="O3948" s="57"/>
      <c r="P3948" s="57"/>
      <c r="AP3948" s="57"/>
      <c r="BA3948" s="57"/>
      <c r="BF3948" s="6" t="e">
        <f t="shared" si="183"/>
        <v>#NUM!</v>
      </c>
      <c r="BG3948" t="e">
        <f t="shared" si="184"/>
        <v>#NUM!</v>
      </c>
      <c r="BH3948" t="e">
        <f t="shared" si="185"/>
        <v>#NUM!</v>
      </c>
      <c r="BI3948" t="e">
        <f>VLOOKUP(H3948,Sheet2!$A$1:$B$270,2,FALSE)</f>
        <v>#N/A</v>
      </c>
    </row>
    <row r="3949" spans="15:61">
      <c r="O3949" s="57"/>
      <c r="P3949" s="57"/>
      <c r="AP3949" s="57"/>
      <c r="BA3949" s="57"/>
      <c r="BF3949" s="6" t="e">
        <f t="shared" si="183"/>
        <v>#NUM!</v>
      </c>
      <c r="BG3949" t="e">
        <f t="shared" si="184"/>
        <v>#NUM!</v>
      </c>
      <c r="BH3949" t="e">
        <f t="shared" si="185"/>
        <v>#NUM!</v>
      </c>
      <c r="BI3949" t="e">
        <f>VLOOKUP(H3949,Sheet2!$A$1:$B$270,2,FALSE)</f>
        <v>#N/A</v>
      </c>
    </row>
    <row r="3950" spans="15:61">
      <c r="O3950" s="57"/>
      <c r="P3950" s="57"/>
      <c r="BA3950" s="57"/>
      <c r="BF3950" s="6" t="e">
        <f t="shared" si="183"/>
        <v>#NUM!</v>
      </c>
      <c r="BG3950" t="e">
        <f t="shared" si="184"/>
        <v>#NUM!</v>
      </c>
      <c r="BH3950" t="e">
        <f t="shared" si="185"/>
        <v>#NUM!</v>
      </c>
      <c r="BI3950" t="e">
        <f>VLOOKUP(H3950,Sheet2!$A$1:$B$270,2,FALSE)</f>
        <v>#N/A</v>
      </c>
    </row>
    <row r="3951" spans="15:61">
      <c r="O3951" s="57"/>
      <c r="P3951" s="57"/>
      <c r="AO3951" s="57"/>
      <c r="AP3951" s="57"/>
      <c r="BA3951" s="57"/>
      <c r="BF3951" s="6" t="e">
        <f t="shared" si="183"/>
        <v>#NUM!</v>
      </c>
      <c r="BG3951" t="e">
        <f t="shared" si="184"/>
        <v>#NUM!</v>
      </c>
      <c r="BH3951" t="e">
        <f t="shared" si="185"/>
        <v>#NUM!</v>
      </c>
      <c r="BI3951" t="e">
        <f>VLOOKUP(H3951,Sheet2!$A$1:$B$270,2,FALSE)</f>
        <v>#N/A</v>
      </c>
    </row>
    <row r="3952" spans="15:61">
      <c r="O3952" s="57"/>
      <c r="P3952" s="57"/>
      <c r="BA3952" s="57"/>
      <c r="BF3952" s="6" t="e">
        <f t="shared" si="183"/>
        <v>#NUM!</v>
      </c>
      <c r="BG3952" t="e">
        <f t="shared" si="184"/>
        <v>#NUM!</v>
      </c>
      <c r="BH3952" t="e">
        <f t="shared" si="185"/>
        <v>#NUM!</v>
      </c>
      <c r="BI3952" t="e">
        <f>VLOOKUP(H3952,Sheet2!$A$1:$B$270,2,FALSE)</f>
        <v>#N/A</v>
      </c>
    </row>
    <row r="3953" spans="15:61">
      <c r="O3953" s="57"/>
      <c r="P3953" s="57"/>
      <c r="AP3953" s="57"/>
      <c r="BA3953" s="57"/>
      <c r="BF3953" s="6" t="e">
        <f t="shared" si="183"/>
        <v>#NUM!</v>
      </c>
      <c r="BG3953" t="e">
        <f t="shared" si="184"/>
        <v>#NUM!</v>
      </c>
      <c r="BH3953" t="e">
        <f t="shared" si="185"/>
        <v>#NUM!</v>
      </c>
      <c r="BI3953" t="e">
        <f>VLOOKUP(H3953,Sheet2!$A$1:$B$270,2,FALSE)</f>
        <v>#N/A</v>
      </c>
    </row>
    <row r="3954" spans="15:61">
      <c r="O3954" s="57"/>
      <c r="P3954" s="57"/>
      <c r="AP3954" s="57"/>
      <c r="BA3954" s="57"/>
      <c r="BF3954" s="6" t="e">
        <f t="shared" si="183"/>
        <v>#NUM!</v>
      </c>
      <c r="BG3954" t="e">
        <f t="shared" si="184"/>
        <v>#NUM!</v>
      </c>
      <c r="BH3954" t="e">
        <f t="shared" si="185"/>
        <v>#NUM!</v>
      </c>
      <c r="BI3954" t="e">
        <f>VLOOKUP(H3954,Sheet2!$A$1:$B$270,2,FALSE)</f>
        <v>#N/A</v>
      </c>
    </row>
    <row r="3955" spans="15:61">
      <c r="O3955" s="57"/>
      <c r="P3955" s="57"/>
      <c r="AP3955" s="57"/>
      <c r="BA3955" s="57"/>
      <c r="BF3955" s="6" t="e">
        <f t="shared" si="183"/>
        <v>#NUM!</v>
      </c>
      <c r="BG3955" t="e">
        <f t="shared" si="184"/>
        <v>#NUM!</v>
      </c>
      <c r="BH3955" t="e">
        <f t="shared" si="185"/>
        <v>#NUM!</v>
      </c>
      <c r="BI3955" t="e">
        <f>VLOOKUP(H3955,Sheet2!$A$1:$B$270,2,FALSE)</f>
        <v>#N/A</v>
      </c>
    </row>
    <row r="3956" spans="15:61">
      <c r="O3956" s="57"/>
      <c r="P3956" s="57"/>
      <c r="AP3956" s="57"/>
      <c r="BA3956" s="57"/>
      <c r="BF3956" s="6" t="e">
        <f t="shared" si="183"/>
        <v>#NUM!</v>
      </c>
      <c r="BG3956" t="e">
        <f t="shared" si="184"/>
        <v>#NUM!</v>
      </c>
      <c r="BH3956" t="e">
        <f t="shared" si="185"/>
        <v>#NUM!</v>
      </c>
      <c r="BI3956" t="e">
        <f>VLOOKUP(H3956,Sheet2!$A$1:$B$270,2,FALSE)</f>
        <v>#N/A</v>
      </c>
    </row>
    <row r="3957" spans="15:61">
      <c r="O3957" s="57"/>
      <c r="P3957" s="57"/>
      <c r="AP3957" s="57"/>
      <c r="BA3957" s="57"/>
      <c r="BF3957" s="6" t="e">
        <f t="shared" si="183"/>
        <v>#NUM!</v>
      </c>
      <c r="BG3957" t="e">
        <f t="shared" si="184"/>
        <v>#NUM!</v>
      </c>
      <c r="BH3957" t="e">
        <f t="shared" si="185"/>
        <v>#NUM!</v>
      </c>
      <c r="BI3957" t="e">
        <f>VLOOKUP(H3957,Sheet2!$A$1:$B$270,2,FALSE)</f>
        <v>#N/A</v>
      </c>
    </row>
    <row r="3958" spans="15:61">
      <c r="O3958" s="57"/>
      <c r="P3958" s="57"/>
      <c r="AO3958" s="57"/>
      <c r="AP3958" s="57"/>
      <c r="BA3958" s="57"/>
      <c r="BF3958" s="6" t="e">
        <f t="shared" si="183"/>
        <v>#NUM!</v>
      </c>
      <c r="BG3958" t="e">
        <f t="shared" si="184"/>
        <v>#NUM!</v>
      </c>
      <c r="BH3958" t="e">
        <f t="shared" si="185"/>
        <v>#NUM!</v>
      </c>
      <c r="BI3958" t="e">
        <f>VLOOKUP(H3958,Sheet2!$A$1:$B$270,2,FALSE)</f>
        <v>#N/A</v>
      </c>
    </row>
    <row r="3959" spans="15:61">
      <c r="O3959" s="57"/>
      <c r="P3959" s="57"/>
      <c r="AO3959" s="57"/>
      <c r="AP3959" s="57"/>
      <c r="BA3959" s="57"/>
      <c r="BF3959" s="6" t="e">
        <f t="shared" si="183"/>
        <v>#NUM!</v>
      </c>
      <c r="BG3959" t="e">
        <f t="shared" si="184"/>
        <v>#NUM!</v>
      </c>
      <c r="BH3959" t="e">
        <f t="shared" si="185"/>
        <v>#NUM!</v>
      </c>
      <c r="BI3959" t="e">
        <f>VLOOKUP(H3959,Sheet2!$A$1:$B$270,2,FALSE)</f>
        <v>#N/A</v>
      </c>
    </row>
    <row r="3960" spans="15:61">
      <c r="O3960" s="57"/>
      <c r="P3960" s="57"/>
      <c r="AP3960" s="57"/>
      <c r="BA3960" s="57"/>
      <c r="BF3960" s="6" t="e">
        <f t="shared" si="183"/>
        <v>#NUM!</v>
      </c>
      <c r="BG3960" t="e">
        <f t="shared" si="184"/>
        <v>#NUM!</v>
      </c>
      <c r="BH3960" t="e">
        <f t="shared" si="185"/>
        <v>#NUM!</v>
      </c>
      <c r="BI3960" t="e">
        <f>VLOOKUP(H3960,Sheet2!$A$1:$B$270,2,FALSE)</f>
        <v>#N/A</v>
      </c>
    </row>
    <row r="3961" spans="15:61">
      <c r="O3961" s="57"/>
      <c r="P3961" s="57"/>
      <c r="AO3961" s="57"/>
      <c r="BA3961" s="57"/>
      <c r="BF3961" s="6" t="e">
        <f t="shared" si="183"/>
        <v>#NUM!</v>
      </c>
      <c r="BG3961" t="e">
        <f t="shared" si="184"/>
        <v>#NUM!</v>
      </c>
      <c r="BH3961" t="e">
        <f t="shared" si="185"/>
        <v>#NUM!</v>
      </c>
      <c r="BI3961" t="e">
        <f>VLOOKUP(H3961,Sheet2!$A$1:$B$270,2,FALSE)</f>
        <v>#N/A</v>
      </c>
    </row>
    <row r="3962" spans="15:61">
      <c r="O3962" s="57"/>
      <c r="P3962" s="57"/>
      <c r="AP3962" s="57"/>
      <c r="BA3962" s="57"/>
      <c r="BF3962" s="6" t="e">
        <f t="shared" si="183"/>
        <v>#NUM!</v>
      </c>
      <c r="BG3962" t="e">
        <f t="shared" si="184"/>
        <v>#NUM!</v>
      </c>
      <c r="BH3962" t="e">
        <f t="shared" si="185"/>
        <v>#NUM!</v>
      </c>
      <c r="BI3962" t="e">
        <f>VLOOKUP(H3962,Sheet2!$A$1:$B$270,2,FALSE)</f>
        <v>#N/A</v>
      </c>
    </row>
    <row r="3963" spans="15:61">
      <c r="O3963" s="57"/>
      <c r="P3963" s="57"/>
      <c r="AP3963" s="57"/>
      <c r="BA3963" s="57"/>
      <c r="BF3963" s="6" t="e">
        <f t="shared" si="183"/>
        <v>#NUM!</v>
      </c>
      <c r="BG3963" t="e">
        <f t="shared" si="184"/>
        <v>#NUM!</v>
      </c>
      <c r="BH3963" t="e">
        <f t="shared" si="185"/>
        <v>#NUM!</v>
      </c>
      <c r="BI3963" t="e">
        <f>VLOOKUP(H3963,Sheet2!$A$1:$B$270,2,FALSE)</f>
        <v>#N/A</v>
      </c>
    </row>
    <row r="3964" spans="15:61">
      <c r="O3964" s="57"/>
      <c r="P3964" s="57"/>
      <c r="AP3964" s="57"/>
      <c r="BA3964" s="57"/>
      <c r="BF3964" s="6" t="e">
        <f t="shared" si="183"/>
        <v>#NUM!</v>
      </c>
      <c r="BG3964" t="e">
        <f t="shared" si="184"/>
        <v>#NUM!</v>
      </c>
      <c r="BH3964" t="e">
        <f t="shared" si="185"/>
        <v>#NUM!</v>
      </c>
      <c r="BI3964" t="e">
        <f>VLOOKUP(H3964,Sheet2!$A$1:$B$270,2,FALSE)</f>
        <v>#N/A</v>
      </c>
    </row>
    <row r="3965" spans="15:61">
      <c r="O3965" s="57"/>
      <c r="P3965" s="57"/>
      <c r="AO3965" s="57"/>
      <c r="AP3965" s="57"/>
      <c r="BA3965" s="57"/>
      <c r="BF3965" s="6" t="e">
        <f t="shared" si="183"/>
        <v>#NUM!</v>
      </c>
      <c r="BG3965" t="e">
        <f t="shared" si="184"/>
        <v>#NUM!</v>
      </c>
      <c r="BH3965" t="e">
        <f t="shared" si="185"/>
        <v>#NUM!</v>
      </c>
      <c r="BI3965" t="e">
        <f>VLOOKUP(H3965,Sheet2!$A$1:$B$270,2,FALSE)</f>
        <v>#N/A</v>
      </c>
    </row>
    <row r="3966" spans="15:61">
      <c r="O3966" s="57"/>
      <c r="P3966" s="57"/>
      <c r="BA3966" s="57"/>
      <c r="BF3966" s="6" t="e">
        <f t="shared" si="183"/>
        <v>#NUM!</v>
      </c>
      <c r="BG3966" t="e">
        <f t="shared" si="184"/>
        <v>#NUM!</v>
      </c>
      <c r="BH3966" t="e">
        <f t="shared" si="185"/>
        <v>#NUM!</v>
      </c>
      <c r="BI3966" t="e">
        <f>VLOOKUP(H3966,Sheet2!$A$1:$B$270,2,FALSE)</f>
        <v>#N/A</v>
      </c>
    </row>
    <row r="3967" spans="15:61">
      <c r="O3967" s="57"/>
      <c r="P3967" s="57"/>
      <c r="AP3967" s="57"/>
      <c r="BA3967" s="57"/>
      <c r="BF3967" s="6" t="e">
        <f t="shared" si="183"/>
        <v>#NUM!</v>
      </c>
      <c r="BG3967" t="e">
        <f t="shared" si="184"/>
        <v>#NUM!</v>
      </c>
      <c r="BH3967" t="e">
        <f t="shared" si="185"/>
        <v>#NUM!</v>
      </c>
      <c r="BI3967" t="e">
        <f>VLOOKUP(H3967,Sheet2!$A$1:$B$270,2,FALSE)</f>
        <v>#N/A</v>
      </c>
    </row>
    <row r="3968" spans="15:61">
      <c r="O3968" s="57"/>
      <c r="P3968" s="57"/>
      <c r="BF3968" s="6" t="e">
        <f t="shared" si="183"/>
        <v>#NUM!</v>
      </c>
      <c r="BG3968" t="e">
        <f t="shared" si="184"/>
        <v>#NUM!</v>
      </c>
      <c r="BH3968" t="e">
        <f t="shared" si="185"/>
        <v>#NUM!</v>
      </c>
      <c r="BI3968" t="e">
        <f>VLOOKUP(H3968,Sheet2!$A$1:$B$270,2,FALSE)</f>
        <v>#N/A</v>
      </c>
    </row>
    <row r="3969" spans="15:61">
      <c r="O3969" s="57"/>
      <c r="P3969" s="57"/>
      <c r="AO3969" s="57"/>
      <c r="AP3969" s="57"/>
      <c r="BA3969" s="57"/>
      <c r="BF3969" s="6" t="e">
        <f t="shared" si="183"/>
        <v>#NUM!</v>
      </c>
      <c r="BG3969" t="e">
        <f t="shared" si="184"/>
        <v>#NUM!</v>
      </c>
      <c r="BH3969" t="e">
        <f t="shared" si="185"/>
        <v>#NUM!</v>
      </c>
      <c r="BI3969" t="e">
        <f>VLOOKUP(H3969,Sheet2!$A$1:$B$270,2,FALSE)</f>
        <v>#N/A</v>
      </c>
    </row>
    <row r="3970" spans="15:61">
      <c r="O3970" s="57"/>
      <c r="P3970" s="57"/>
      <c r="AP3970" s="57"/>
      <c r="BA3970" s="57"/>
      <c r="BF3970" s="6" t="e">
        <f t="shared" si="183"/>
        <v>#NUM!</v>
      </c>
      <c r="BG3970" t="e">
        <f t="shared" si="184"/>
        <v>#NUM!</v>
      </c>
      <c r="BH3970" t="e">
        <f t="shared" si="185"/>
        <v>#NUM!</v>
      </c>
      <c r="BI3970" t="e">
        <f>VLOOKUP(H3970,Sheet2!$A$1:$B$270,2,FALSE)</f>
        <v>#N/A</v>
      </c>
    </row>
    <row r="3971" spans="15:61">
      <c r="O3971" s="57"/>
      <c r="P3971" s="57"/>
      <c r="AP3971" s="57"/>
      <c r="BA3971" s="57"/>
      <c r="BF3971" s="6" t="e">
        <f t="shared" ref="BF3971:BF4034" si="186">DATE(BC3971,BD3971,BE3971)</f>
        <v>#NUM!</v>
      </c>
      <c r="BG3971" t="e">
        <f t="shared" ref="BG3971:BG4034" si="187">BF3971-BA3971</f>
        <v>#NUM!</v>
      </c>
      <c r="BH3971" t="e">
        <f t="shared" ref="BH3971:BH4034" si="188">IF(BG3971=1,"COMPLY",IF(BG3971&lt;1,"COMPLY","NOT COMPLY"))</f>
        <v>#NUM!</v>
      </c>
      <c r="BI3971" t="e">
        <f>VLOOKUP(H3971,Sheet2!$A$1:$B$270,2,FALSE)</f>
        <v>#N/A</v>
      </c>
    </row>
    <row r="3972" spans="15:61">
      <c r="O3972" s="57"/>
      <c r="P3972" s="57"/>
      <c r="AO3972" s="57"/>
      <c r="AP3972" s="57"/>
      <c r="BA3972" s="57"/>
      <c r="BF3972" s="6" t="e">
        <f t="shared" si="186"/>
        <v>#NUM!</v>
      </c>
      <c r="BG3972" t="e">
        <f t="shared" si="187"/>
        <v>#NUM!</v>
      </c>
      <c r="BH3972" t="e">
        <f t="shared" si="188"/>
        <v>#NUM!</v>
      </c>
      <c r="BI3972" t="e">
        <f>VLOOKUP(H3972,Sheet2!$A$1:$B$270,2,FALSE)</f>
        <v>#N/A</v>
      </c>
    </row>
    <row r="3973" spans="15:61">
      <c r="O3973" s="57"/>
      <c r="P3973" s="57"/>
      <c r="BA3973" s="57"/>
      <c r="BF3973" s="6" t="e">
        <f t="shared" si="186"/>
        <v>#NUM!</v>
      </c>
      <c r="BG3973" t="e">
        <f t="shared" si="187"/>
        <v>#NUM!</v>
      </c>
      <c r="BH3973" t="e">
        <f t="shared" si="188"/>
        <v>#NUM!</v>
      </c>
      <c r="BI3973" t="e">
        <f>VLOOKUP(H3973,Sheet2!$A$1:$B$270,2,FALSE)</f>
        <v>#N/A</v>
      </c>
    </row>
    <row r="3974" spans="15:61">
      <c r="O3974" s="57"/>
      <c r="P3974" s="57"/>
      <c r="AO3974" s="57"/>
      <c r="AP3974" s="57"/>
      <c r="BA3974" s="57"/>
      <c r="BF3974" s="6" t="e">
        <f t="shared" si="186"/>
        <v>#NUM!</v>
      </c>
      <c r="BG3974" t="e">
        <f t="shared" si="187"/>
        <v>#NUM!</v>
      </c>
      <c r="BH3974" t="e">
        <f t="shared" si="188"/>
        <v>#NUM!</v>
      </c>
      <c r="BI3974" t="e">
        <f>VLOOKUP(H3974,Sheet2!$A$1:$B$270,2,FALSE)</f>
        <v>#N/A</v>
      </c>
    </row>
    <row r="3975" spans="15:61">
      <c r="O3975" s="57"/>
      <c r="P3975" s="57"/>
      <c r="AO3975" s="57"/>
      <c r="AP3975" s="57"/>
      <c r="BA3975" s="57"/>
      <c r="BF3975" s="6" t="e">
        <f t="shared" si="186"/>
        <v>#NUM!</v>
      </c>
      <c r="BG3975" t="e">
        <f t="shared" si="187"/>
        <v>#NUM!</v>
      </c>
      <c r="BH3975" t="e">
        <f t="shared" si="188"/>
        <v>#NUM!</v>
      </c>
      <c r="BI3975" t="e">
        <f>VLOOKUP(H3975,Sheet2!$A$1:$B$270,2,FALSE)</f>
        <v>#N/A</v>
      </c>
    </row>
    <row r="3976" spans="15:61">
      <c r="O3976" s="57"/>
      <c r="P3976" s="57"/>
      <c r="AP3976" s="57"/>
      <c r="BA3976" s="57"/>
      <c r="BF3976" s="6" t="e">
        <f t="shared" si="186"/>
        <v>#NUM!</v>
      </c>
      <c r="BG3976" t="e">
        <f t="shared" si="187"/>
        <v>#NUM!</v>
      </c>
      <c r="BH3976" t="e">
        <f t="shared" si="188"/>
        <v>#NUM!</v>
      </c>
      <c r="BI3976" t="e">
        <f>VLOOKUP(H3976,Sheet2!$A$1:$B$270,2,FALSE)</f>
        <v>#N/A</v>
      </c>
    </row>
    <row r="3977" spans="15:61">
      <c r="O3977" s="57"/>
      <c r="P3977" s="57"/>
      <c r="AO3977" s="57"/>
      <c r="AP3977" s="57"/>
      <c r="BA3977" s="57"/>
      <c r="BF3977" s="6" t="e">
        <f t="shared" si="186"/>
        <v>#NUM!</v>
      </c>
      <c r="BG3977" t="e">
        <f t="shared" si="187"/>
        <v>#NUM!</v>
      </c>
      <c r="BH3977" t="e">
        <f t="shared" si="188"/>
        <v>#NUM!</v>
      </c>
      <c r="BI3977" t="e">
        <f>VLOOKUP(H3977,Sheet2!$A$1:$B$270,2,FALSE)</f>
        <v>#N/A</v>
      </c>
    </row>
    <row r="3978" spans="15:61">
      <c r="O3978" s="57"/>
      <c r="P3978" s="57"/>
      <c r="AP3978" s="57"/>
      <c r="BA3978" s="57"/>
      <c r="BF3978" s="6" t="e">
        <f t="shared" si="186"/>
        <v>#NUM!</v>
      </c>
      <c r="BG3978" t="e">
        <f t="shared" si="187"/>
        <v>#NUM!</v>
      </c>
      <c r="BH3978" t="e">
        <f t="shared" si="188"/>
        <v>#NUM!</v>
      </c>
      <c r="BI3978" t="e">
        <f>VLOOKUP(H3978,Sheet2!$A$1:$B$270,2,FALSE)</f>
        <v>#N/A</v>
      </c>
    </row>
    <row r="3979" spans="15:61">
      <c r="O3979" s="57"/>
      <c r="P3979" s="57"/>
      <c r="AP3979" s="57"/>
      <c r="BA3979" s="57"/>
      <c r="BF3979" s="6" t="e">
        <f t="shared" si="186"/>
        <v>#NUM!</v>
      </c>
      <c r="BG3979" t="e">
        <f t="shared" si="187"/>
        <v>#NUM!</v>
      </c>
      <c r="BH3979" t="e">
        <f t="shared" si="188"/>
        <v>#NUM!</v>
      </c>
      <c r="BI3979" t="e">
        <f>VLOOKUP(H3979,Sheet2!$A$1:$B$270,2,FALSE)</f>
        <v>#N/A</v>
      </c>
    </row>
    <row r="3980" spans="15:61">
      <c r="O3980" s="57"/>
      <c r="P3980" s="57"/>
      <c r="AP3980" s="57"/>
      <c r="BA3980" s="57"/>
      <c r="BF3980" s="6" t="e">
        <f t="shared" si="186"/>
        <v>#NUM!</v>
      </c>
      <c r="BG3980" t="e">
        <f t="shared" si="187"/>
        <v>#NUM!</v>
      </c>
      <c r="BH3980" t="e">
        <f t="shared" si="188"/>
        <v>#NUM!</v>
      </c>
      <c r="BI3980" t="e">
        <f>VLOOKUP(H3980,Sheet2!$A$1:$B$270,2,FALSE)</f>
        <v>#N/A</v>
      </c>
    </row>
    <row r="3981" spans="15:61">
      <c r="O3981" s="57"/>
      <c r="P3981" s="57"/>
      <c r="AP3981" s="57"/>
      <c r="BA3981" s="57"/>
      <c r="BF3981" s="6" t="e">
        <f t="shared" si="186"/>
        <v>#NUM!</v>
      </c>
      <c r="BG3981" t="e">
        <f t="shared" si="187"/>
        <v>#NUM!</v>
      </c>
      <c r="BH3981" t="e">
        <f t="shared" si="188"/>
        <v>#NUM!</v>
      </c>
      <c r="BI3981" t="e">
        <f>VLOOKUP(H3981,Sheet2!$A$1:$B$270,2,FALSE)</f>
        <v>#N/A</v>
      </c>
    </row>
    <row r="3982" spans="15:61">
      <c r="O3982" s="57"/>
      <c r="P3982" s="57"/>
      <c r="AP3982" s="57"/>
      <c r="BA3982" s="57"/>
      <c r="BF3982" s="6" t="e">
        <f t="shared" si="186"/>
        <v>#NUM!</v>
      </c>
      <c r="BG3982" t="e">
        <f t="shared" si="187"/>
        <v>#NUM!</v>
      </c>
      <c r="BH3982" t="e">
        <f t="shared" si="188"/>
        <v>#NUM!</v>
      </c>
      <c r="BI3982" t="e">
        <f>VLOOKUP(H3982,Sheet2!$A$1:$B$270,2,FALSE)</f>
        <v>#N/A</v>
      </c>
    </row>
    <row r="3983" spans="15:61">
      <c r="O3983" s="57"/>
      <c r="P3983" s="57"/>
      <c r="AO3983" s="57"/>
      <c r="AP3983" s="57"/>
      <c r="BA3983" s="57"/>
      <c r="BF3983" s="6" t="e">
        <f t="shared" si="186"/>
        <v>#NUM!</v>
      </c>
      <c r="BG3983" t="e">
        <f t="shared" si="187"/>
        <v>#NUM!</v>
      </c>
      <c r="BH3983" t="e">
        <f t="shared" si="188"/>
        <v>#NUM!</v>
      </c>
      <c r="BI3983" t="e">
        <f>VLOOKUP(H3983,Sheet2!$A$1:$B$270,2,FALSE)</f>
        <v>#N/A</v>
      </c>
    </row>
    <row r="3984" spans="15:61">
      <c r="O3984" s="57"/>
      <c r="P3984" s="57"/>
      <c r="AP3984" s="57"/>
      <c r="BA3984" s="57"/>
      <c r="BF3984" s="6" t="e">
        <f t="shared" si="186"/>
        <v>#NUM!</v>
      </c>
      <c r="BG3984" t="e">
        <f t="shared" si="187"/>
        <v>#NUM!</v>
      </c>
      <c r="BH3984" t="e">
        <f t="shared" si="188"/>
        <v>#NUM!</v>
      </c>
      <c r="BI3984" t="e">
        <f>VLOOKUP(H3984,Sheet2!$A$1:$B$270,2,FALSE)</f>
        <v>#N/A</v>
      </c>
    </row>
    <row r="3985" spans="15:61">
      <c r="O3985" s="57"/>
      <c r="P3985" s="57"/>
      <c r="AP3985" s="57"/>
      <c r="BA3985" s="57"/>
      <c r="BF3985" s="6" t="e">
        <f t="shared" si="186"/>
        <v>#NUM!</v>
      </c>
      <c r="BG3985" t="e">
        <f t="shared" si="187"/>
        <v>#NUM!</v>
      </c>
      <c r="BH3985" t="e">
        <f t="shared" si="188"/>
        <v>#NUM!</v>
      </c>
      <c r="BI3985" t="e">
        <f>VLOOKUP(H3985,Sheet2!$A$1:$B$270,2,FALSE)</f>
        <v>#N/A</v>
      </c>
    </row>
    <row r="3986" spans="15:61">
      <c r="O3986" s="57"/>
      <c r="P3986" s="57"/>
      <c r="AP3986" s="57"/>
      <c r="BA3986" s="57"/>
      <c r="BF3986" s="6" t="e">
        <f t="shared" si="186"/>
        <v>#NUM!</v>
      </c>
      <c r="BG3986" t="e">
        <f t="shared" si="187"/>
        <v>#NUM!</v>
      </c>
      <c r="BH3986" t="e">
        <f t="shared" si="188"/>
        <v>#NUM!</v>
      </c>
      <c r="BI3986" t="e">
        <f>VLOOKUP(H3986,Sheet2!$A$1:$B$270,2,FALSE)</f>
        <v>#N/A</v>
      </c>
    </row>
    <row r="3987" spans="15:61">
      <c r="O3987" s="57"/>
      <c r="P3987" s="57"/>
      <c r="AO3987" s="57"/>
      <c r="AP3987" s="57"/>
      <c r="BA3987" s="57"/>
      <c r="BF3987" s="6" t="e">
        <f t="shared" si="186"/>
        <v>#NUM!</v>
      </c>
      <c r="BG3987" t="e">
        <f t="shared" si="187"/>
        <v>#NUM!</v>
      </c>
      <c r="BH3987" t="e">
        <f t="shared" si="188"/>
        <v>#NUM!</v>
      </c>
      <c r="BI3987" t="e">
        <f>VLOOKUP(H3987,Sheet2!$A$1:$B$270,2,FALSE)</f>
        <v>#N/A</v>
      </c>
    </row>
    <row r="3988" spans="15:61">
      <c r="O3988" s="57"/>
      <c r="P3988" s="57"/>
      <c r="AO3988" s="57"/>
      <c r="AP3988" s="57"/>
      <c r="BA3988" s="57"/>
      <c r="BF3988" s="6" t="e">
        <f t="shared" si="186"/>
        <v>#NUM!</v>
      </c>
      <c r="BG3988" t="e">
        <f t="shared" si="187"/>
        <v>#NUM!</v>
      </c>
      <c r="BH3988" t="e">
        <f t="shared" si="188"/>
        <v>#NUM!</v>
      </c>
      <c r="BI3988" t="e">
        <f>VLOOKUP(H3988,Sheet2!$A$1:$B$270,2,FALSE)</f>
        <v>#N/A</v>
      </c>
    </row>
    <row r="3989" spans="15:61">
      <c r="O3989" s="57"/>
      <c r="P3989" s="57"/>
      <c r="AP3989" s="57"/>
      <c r="BA3989" s="57"/>
      <c r="BF3989" s="6" t="e">
        <f t="shared" si="186"/>
        <v>#NUM!</v>
      </c>
      <c r="BG3989" t="e">
        <f t="shared" si="187"/>
        <v>#NUM!</v>
      </c>
      <c r="BH3989" t="e">
        <f t="shared" si="188"/>
        <v>#NUM!</v>
      </c>
      <c r="BI3989" t="e">
        <f>VLOOKUP(H3989,Sheet2!$A$1:$B$270,2,FALSE)</f>
        <v>#N/A</v>
      </c>
    </row>
    <row r="3990" spans="15:61">
      <c r="O3990" s="57"/>
      <c r="P3990" s="57"/>
      <c r="AP3990" s="57"/>
      <c r="BA3990" s="57"/>
      <c r="BF3990" s="6" t="e">
        <f t="shared" si="186"/>
        <v>#NUM!</v>
      </c>
      <c r="BG3990" t="e">
        <f t="shared" si="187"/>
        <v>#NUM!</v>
      </c>
      <c r="BH3990" t="e">
        <f t="shared" si="188"/>
        <v>#NUM!</v>
      </c>
      <c r="BI3990" t="e">
        <f>VLOOKUP(H3990,Sheet2!$A$1:$B$270,2,FALSE)</f>
        <v>#N/A</v>
      </c>
    </row>
    <row r="3991" spans="15:61">
      <c r="O3991" s="57"/>
      <c r="P3991" s="57"/>
      <c r="AP3991" s="57"/>
      <c r="BA3991" s="57"/>
      <c r="BF3991" s="6" t="e">
        <f t="shared" si="186"/>
        <v>#NUM!</v>
      </c>
      <c r="BG3991" t="e">
        <f t="shared" si="187"/>
        <v>#NUM!</v>
      </c>
      <c r="BH3991" t="e">
        <f t="shared" si="188"/>
        <v>#NUM!</v>
      </c>
      <c r="BI3991" t="e">
        <f>VLOOKUP(H3991,Sheet2!$A$1:$B$270,2,FALSE)</f>
        <v>#N/A</v>
      </c>
    </row>
    <row r="3992" spans="15:61">
      <c r="O3992" s="57"/>
      <c r="P3992" s="57"/>
      <c r="AO3992" s="57"/>
      <c r="AP3992" s="57"/>
      <c r="BA3992" s="57"/>
      <c r="BF3992" s="6" t="e">
        <f t="shared" si="186"/>
        <v>#NUM!</v>
      </c>
      <c r="BG3992" t="e">
        <f t="shared" si="187"/>
        <v>#NUM!</v>
      </c>
      <c r="BH3992" t="e">
        <f t="shared" si="188"/>
        <v>#NUM!</v>
      </c>
      <c r="BI3992" t="e">
        <f>VLOOKUP(H3992,Sheet2!$A$1:$B$270,2,FALSE)</f>
        <v>#N/A</v>
      </c>
    </row>
    <row r="3993" spans="15:61">
      <c r="O3993" s="57"/>
      <c r="P3993" s="57"/>
      <c r="BA3993" s="57"/>
      <c r="BF3993" s="6" t="e">
        <f t="shared" si="186"/>
        <v>#NUM!</v>
      </c>
      <c r="BG3993" t="e">
        <f t="shared" si="187"/>
        <v>#NUM!</v>
      </c>
      <c r="BH3993" t="e">
        <f t="shared" si="188"/>
        <v>#NUM!</v>
      </c>
      <c r="BI3993" t="e">
        <f>VLOOKUP(H3993,Sheet2!$A$1:$B$270,2,FALSE)</f>
        <v>#N/A</v>
      </c>
    </row>
    <row r="3994" spans="15:61">
      <c r="O3994" s="57"/>
      <c r="P3994" s="57"/>
      <c r="BA3994" s="57"/>
      <c r="BF3994" s="6" t="e">
        <f t="shared" si="186"/>
        <v>#NUM!</v>
      </c>
      <c r="BG3994" t="e">
        <f t="shared" si="187"/>
        <v>#NUM!</v>
      </c>
      <c r="BH3994" t="e">
        <f t="shared" si="188"/>
        <v>#NUM!</v>
      </c>
      <c r="BI3994" t="e">
        <f>VLOOKUP(H3994,Sheet2!$A$1:$B$270,2,FALSE)</f>
        <v>#N/A</v>
      </c>
    </row>
    <row r="3995" spans="15:61">
      <c r="O3995" s="57"/>
      <c r="P3995" s="57"/>
      <c r="AP3995" s="57"/>
      <c r="BA3995" s="57"/>
      <c r="BF3995" s="6" t="e">
        <f t="shared" si="186"/>
        <v>#NUM!</v>
      </c>
      <c r="BG3995" t="e">
        <f t="shared" si="187"/>
        <v>#NUM!</v>
      </c>
      <c r="BH3995" t="e">
        <f t="shared" si="188"/>
        <v>#NUM!</v>
      </c>
      <c r="BI3995" t="e">
        <f>VLOOKUP(H3995,Sheet2!$A$1:$B$270,2,FALSE)</f>
        <v>#N/A</v>
      </c>
    </row>
    <row r="3996" spans="15:61">
      <c r="O3996" s="57"/>
      <c r="P3996" s="57"/>
      <c r="AO3996" s="57"/>
      <c r="AP3996" s="57"/>
      <c r="BA3996" s="57"/>
      <c r="BF3996" s="6" t="e">
        <f t="shared" si="186"/>
        <v>#NUM!</v>
      </c>
      <c r="BG3996" t="e">
        <f t="shared" si="187"/>
        <v>#NUM!</v>
      </c>
      <c r="BH3996" t="e">
        <f t="shared" si="188"/>
        <v>#NUM!</v>
      </c>
      <c r="BI3996" t="e">
        <f>VLOOKUP(H3996,Sheet2!$A$1:$B$270,2,FALSE)</f>
        <v>#N/A</v>
      </c>
    </row>
    <row r="3997" spans="15:61">
      <c r="O3997" s="57"/>
      <c r="P3997" s="57"/>
      <c r="AO3997" s="57"/>
      <c r="AP3997" s="57"/>
      <c r="BA3997" s="57"/>
      <c r="BF3997" s="6" t="e">
        <f t="shared" si="186"/>
        <v>#NUM!</v>
      </c>
      <c r="BG3997" t="e">
        <f t="shared" si="187"/>
        <v>#NUM!</v>
      </c>
      <c r="BH3997" t="e">
        <f t="shared" si="188"/>
        <v>#NUM!</v>
      </c>
      <c r="BI3997" t="e">
        <f>VLOOKUP(H3997,Sheet2!$A$1:$B$270,2,FALSE)</f>
        <v>#N/A</v>
      </c>
    </row>
    <row r="3998" spans="15:61">
      <c r="O3998" s="57"/>
      <c r="P3998" s="57"/>
      <c r="AP3998" s="57"/>
      <c r="BA3998" s="57"/>
      <c r="BF3998" s="6" t="e">
        <f t="shared" si="186"/>
        <v>#NUM!</v>
      </c>
      <c r="BG3998" t="e">
        <f t="shared" si="187"/>
        <v>#NUM!</v>
      </c>
      <c r="BH3998" t="e">
        <f t="shared" si="188"/>
        <v>#NUM!</v>
      </c>
      <c r="BI3998" t="e">
        <f>VLOOKUP(H3998,Sheet2!$A$1:$B$270,2,FALSE)</f>
        <v>#N/A</v>
      </c>
    </row>
    <row r="3999" spans="15:61">
      <c r="O3999" s="57"/>
      <c r="P3999" s="57"/>
      <c r="AP3999" s="57"/>
      <c r="BA3999" s="57"/>
      <c r="BF3999" s="6" t="e">
        <f t="shared" si="186"/>
        <v>#NUM!</v>
      </c>
      <c r="BG3999" t="e">
        <f t="shared" si="187"/>
        <v>#NUM!</v>
      </c>
      <c r="BH3999" t="e">
        <f t="shared" si="188"/>
        <v>#NUM!</v>
      </c>
      <c r="BI3999" t="e">
        <f>VLOOKUP(H3999,Sheet2!$A$1:$B$270,2,FALSE)</f>
        <v>#N/A</v>
      </c>
    </row>
    <row r="4000" spans="15:61">
      <c r="O4000" s="57"/>
      <c r="P4000" s="57"/>
      <c r="AO4000" s="57"/>
      <c r="AP4000" s="57"/>
      <c r="BA4000" s="57"/>
      <c r="BF4000" s="6" t="e">
        <f t="shared" si="186"/>
        <v>#NUM!</v>
      </c>
      <c r="BG4000" t="e">
        <f t="shared" si="187"/>
        <v>#NUM!</v>
      </c>
      <c r="BH4000" t="e">
        <f t="shared" si="188"/>
        <v>#NUM!</v>
      </c>
      <c r="BI4000" t="e">
        <f>VLOOKUP(H4000,Sheet2!$A$1:$B$270,2,FALSE)</f>
        <v>#N/A</v>
      </c>
    </row>
    <row r="4001" spans="15:61">
      <c r="O4001" s="57"/>
      <c r="P4001" s="57"/>
      <c r="AP4001" s="57"/>
      <c r="BA4001" s="57"/>
      <c r="BF4001" s="6" t="e">
        <f t="shared" si="186"/>
        <v>#NUM!</v>
      </c>
      <c r="BG4001" t="e">
        <f t="shared" si="187"/>
        <v>#NUM!</v>
      </c>
      <c r="BH4001" t="e">
        <f t="shared" si="188"/>
        <v>#NUM!</v>
      </c>
      <c r="BI4001" t="e">
        <f>VLOOKUP(H4001,Sheet2!$A$1:$B$270,2,FALSE)</f>
        <v>#N/A</v>
      </c>
    </row>
    <row r="4002" spans="15:61">
      <c r="O4002" s="57"/>
      <c r="P4002" s="57"/>
      <c r="AO4002" s="57"/>
      <c r="BF4002" s="6" t="e">
        <f t="shared" si="186"/>
        <v>#NUM!</v>
      </c>
      <c r="BG4002" t="e">
        <f t="shared" si="187"/>
        <v>#NUM!</v>
      </c>
      <c r="BH4002" t="e">
        <f t="shared" si="188"/>
        <v>#NUM!</v>
      </c>
      <c r="BI4002" t="e">
        <f>VLOOKUP(H4002,Sheet2!$A$1:$B$270,2,FALSE)</f>
        <v>#N/A</v>
      </c>
    </row>
    <row r="4003" spans="15:61">
      <c r="O4003" s="57"/>
      <c r="P4003" s="57"/>
      <c r="AP4003" s="57"/>
      <c r="BA4003" s="57"/>
      <c r="BF4003" s="6" t="e">
        <f t="shared" si="186"/>
        <v>#NUM!</v>
      </c>
      <c r="BG4003" t="e">
        <f t="shared" si="187"/>
        <v>#NUM!</v>
      </c>
      <c r="BH4003" t="e">
        <f t="shared" si="188"/>
        <v>#NUM!</v>
      </c>
      <c r="BI4003" t="e">
        <f>VLOOKUP(H4003,Sheet2!$A$1:$B$270,2,FALSE)</f>
        <v>#N/A</v>
      </c>
    </row>
    <row r="4004" spans="15:61">
      <c r="O4004" s="57"/>
      <c r="P4004" s="57"/>
      <c r="AP4004" s="57"/>
      <c r="BA4004" s="57"/>
      <c r="BF4004" s="6" t="e">
        <f t="shared" si="186"/>
        <v>#NUM!</v>
      </c>
      <c r="BG4004" t="e">
        <f t="shared" si="187"/>
        <v>#NUM!</v>
      </c>
      <c r="BH4004" t="e">
        <f t="shared" si="188"/>
        <v>#NUM!</v>
      </c>
      <c r="BI4004" t="e">
        <f>VLOOKUP(H4004,Sheet2!$A$1:$B$270,2,FALSE)</f>
        <v>#N/A</v>
      </c>
    </row>
    <row r="4005" spans="15:61">
      <c r="O4005" s="57"/>
      <c r="P4005" s="57"/>
      <c r="AP4005" s="57"/>
      <c r="BA4005" s="57"/>
      <c r="BF4005" s="6" t="e">
        <f t="shared" si="186"/>
        <v>#NUM!</v>
      </c>
      <c r="BG4005" t="e">
        <f t="shared" si="187"/>
        <v>#NUM!</v>
      </c>
      <c r="BH4005" t="e">
        <f t="shared" si="188"/>
        <v>#NUM!</v>
      </c>
      <c r="BI4005" t="e">
        <f>VLOOKUP(H4005,Sheet2!$A$1:$B$270,2,FALSE)</f>
        <v>#N/A</v>
      </c>
    </row>
    <row r="4006" spans="15:61">
      <c r="O4006" s="57"/>
      <c r="P4006" s="57"/>
      <c r="AO4006" s="57"/>
      <c r="AP4006" s="57"/>
      <c r="BA4006" s="57"/>
      <c r="BF4006" s="6" t="e">
        <f t="shared" si="186"/>
        <v>#NUM!</v>
      </c>
      <c r="BG4006" t="e">
        <f t="shared" si="187"/>
        <v>#NUM!</v>
      </c>
      <c r="BH4006" t="e">
        <f t="shared" si="188"/>
        <v>#NUM!</v>
      </c>
      <c r="BI4006" t="e">
        <f>VLOOKUP(H4006,Sheet2!$A$1:$B$270,2,FALSE)</f>
        <v>#N/A</v>
      </c>
    </row>
    <row r="4007" spans="15:61">
      <c r="O4007" s="57"/>
      <c r="P4007" s="57"/>
      <c r="AO4007" s="57"/>
      <c r="AP4007" s="57"/>
      <c r="BA4007" s="57"/>
      <c r="BF4007" s="6" t="e">
        <f t="shared" si="186"/>
        <v>#NUM!</v>
      </c>
      <c r="BG4007" t="e">
        <f t="shared" si="187"/>
        <v>#NUM!</v>
      </c>
      <c r="BH4007" t="e">
        <f t="shared" si="188"/>
        <v>#NUM!</v>
      </c>
      <c r="BI4007" t="e">
        <f>VLOOKUP(H4007,Sheet2!$A$1:$B$270,2,FALSE)</f>
        <v>#N/A</v>
      </c>
    </row>
    <row r="4008" spans="15:61">
      <c r="O4008" s="57"/>
      <c r="P4008" s="57"/>
      <c r="AO4008" s="57"/>
      <c r="AP4008" s="57"/>
      <c r="BA4008" s="57"/>
      <c r="BF4008" s="6" t="e">
        <f t="shared" si="186"/>
        <v>#NUM!</v>
      </c>
      <c r="BG4008" t="e">
        <f t="shared" si="187"/>
        <v>#NUM!</v>
      </c>
      <c r="BH4008" t="e">
        <f t="shared" si="188"/>
        <v>#NUM!</v>
      </c>
      <c r="BI4008" t="e">
        <f>VLOOKUP(H4008,Sheet2!$A$1:$B$270,2,FALSE)</f>
        <v>#N/A</v>
      </c>
    </row>
    <row r="4009" spans="15:61">
      <c r="O4009" s="57"/>
      <c r="P4009" s="57"/>
      <c r="AP4009" s="57"/>
      <c r="BA4009" s="57"/>
      <c r="BF4009" s="6" t="e">
        <f t="shared" si="186"/>
        <v>#NUM!</v>
      </c>
      <c r="BG4009" t="e">
        <f t="shared" si="187"/>
        <v>#NUM!</v>
      </c>
      <c r="BH4009" t="e">
        <f t="shared" si="188"/>
        <v>#NUM!</v>
      </c>
      <c r="BI4009" t="e">
        <f>VLOOKUP(H4009,Sheet2!$A$1:$B$270,2,FALSE)</f>
        <v>#N/A</v>
      </c>
    </row>
    <row r="4010" spans="15:61">
      <c r="O4010" s="57"/>
      <c r="P4010" s="57"/>
      <c r="AP4010" s="57"/>
      <c r="BA4010" s="57"/>
      <c r="BF4010" s="6" t="e">
        <f t="shared" si="186"/>
        <v>#NUM!</v>
      </c>
      <c r="BG4010" t="e">
        <f t="shared" si="187"/>
        <v>#NUM!</v>
      </c>
      <c r="BH4010" t="e">
        <f t="shared" si="188"/>
        <v>#NUM!</v>
      </c>
      <c r="BI4010" t="e">
        <f>VLOOKUP(H4010,Sheet2!$A$1:$B$270,2,FALSE)</f>
        <v>#N/A</v>
      </c>
    </row>
    <row r="4011" spans="15:61">
      <c r="O4011" s="57"/>
      <c r="P4011" s="57"/>
      <c r="AP4011" s="57"/>
      <c r="BA4011" s="57"/>
      <c r="BF4011" s="6" t="e">
        <f t="shared" si="186"/>
        <v>#NUM!</v>
      </c>
      <c r="BG4011" t="e">
        <f t="shared" si="187"/>
        <v>#NUM!</v>
      </c>
      <c r="BH4011" t="e">
        <f t="shared" si="188"/>
        <v>#NUM!</v>
      </c>
      <c r="BI4011" t="e">
        <f>VLOOKUP(H4011,Sheet2!$A$1:$B$270,2,FALSE)</f>
        <v>#N/A</v>
      </c>
    </row>
    <row r="4012" spans="15:61">
      <c r="O4012" s="57"/>
      <c r="P4012" s="57"/>
      <c r="AP4012" s="57"/>
      <c r="BA4012" s="57"/>
      <c r="BF4012" s="6" t="e">
        <f t="shared" si="186"/>
        <v>#NUM!</v>
      </c>
      <c r="BG4012" t="e">
        <f t="shared" si="187"/>
        <v>#NUM!</v>
      </c>
      <c r="BH4012" t="e">
        <f t="shared" si="188"/>
        <v>#NUM!</v>
      </c>
      <c r="BI4012" t="e">
        <f>VLOOKUP(H4012,Sheet2!$A$1:$B$270,2,FALSE)</f>
        <v>#N/A</v>
      </c>
    </row>
    <row r="4013" spans="15:61">
      <c r="O4013" s="57"/>
      <c r="P4013" s="57"/>
      <c r="BA4013" s="57"/>
      <c r="BF4013" s="6" t="e">
        <f t="shared" si="186"/>
        <v>#NUM!</v>
      </c>
      <c r="BG4013" t="e">
        <f t="shared" si="187"/>
        <v>#NUM!</v>
      </c>
      <c r="BH4013" t="e">
        <f t="shared" si="188"/>
        <v>#NUM!</v>
      </c>
      <c r="BI4013" t="e">
        <f>VLOOKUP(H4013,Sheet2!$A$1:$B$270,2,FALSE)</f>
        <v>#N/A</v>
      </c>
    </row>
    <row r="4014" spans="15:61">
      <c r="O4014" s="57"/>
      <c r="P4014" s="57"/>
      <c r="BF4014" s="6" t="e">
        <f t="shared" si="186"/>
        <v>#NUM!</v>
      </c>
      <c r="BG4014" t="e">
        <f t="shared" si="187"/>
        <v>#NUM!</v>
      </c>
      <c r="BH4014" t="e">
        <f t="shared" si="188"/>
        <v>#NUM!</v>
      </c>
      <c r="BI4014" t="e">
        <f>VLOOKUP(H4014,Sheet2!$A$1:$B$270,2,FALSE)</f>
        <v>#N/A</v>
      </c>
    </row>
    <row r="4015" spans="15:61">
      <c r="O4015" s="57"/>
      <c r="P4015" s="57"/>
      <c r="AP4015" s="57"/>
      <c r="BA4015" s="57"/>
      <c r="BF4015" s="6" t="e">
        <f t="shared" si="186"/>
        <v>#NUM!</v>
      </c>
      <c r="BG4015" t="e">
        <f t="shared" si="187"/>
        <v>#NUM!</v>
      </c>
      <c r="BH4015" t="e">
        <f t="shared" si="188"/>
        <v>#NUM!</v>
      </c>
      <c r="BI4015" t="e">
        <f>VLOOKUP(H4015,Sheet2!$A$1:$B$270,2,FALSE)</f>
        <v>#N/A</v>
      </c>
    </row>
    <row r="4016" spans="15:61">
      <c r="O4016" s="57"/>
      <c r="P4016" s="57"/>
      <c r="AO4016" s="57"/>
      <c r="AP4016" s="57"/>
      <c r="BA4016" s="57"/>
      <c r="BF4016" s="6" t="e">
        <f t="shared" si="186"/>
        <v>#NUM!</v>
      </c>
      <c r="BG4016" t="e">
        <f t="shared" si="187"/>
        <v>#NUM!</v>
      </c>
      <c r="BH4016" t="e">
        <f t="shared" si="188"/>
        <v>#NUM!</v>
      </c>
      <c r="BI4016" t="e">
        <f>VLOOKUP(H4016,Sheet2!$A$1:$B$270,2,FALSE)</f>
        <v>#N/A</v>
      </c>
    </row>
    <row r="4017" spans="15:61">
      <c r="O4017" s="57"/>
      <c r="P4017" s="57"/>
      <c r="AP4017" s="57"/>
      <c r="BA4017" s="57"/>
      <c r="BF4017" s="6" t="e">
        <f t="shared" si="186"/>
        <v>#NUM!</v>
      </c>
      <c r="BG4017" t="e">
        <f t="shared" si="187"/>
        <v>#NUM!</v>
      </c>
      <c r="BH4017" t="e">
        <f t="shared" si="188"/>
        <v>#NUM!</v>
      </c>
      <c r="BI4017" t="e">
        <f>VLOOKUP(H4017,Sheet2!$A$1:$B$270,2,FALSE)</f>
        <v>#N/A</v>
      </c>
    </row>
    <row r="4018" spans="15:61">
      <c r="O4018" s="57"/>
      <c r="P4018" s="57"/>
      <c r="AP4018" s="57"/>
      <c r="BA4018" s="57"/>
      <c r="BF4018" s="6" t="e">
        <f t="shared" si="186"/>
        <v>#NUM!</v>
      </c>
      <c r="BG4018" t="e">
        <f t="shared" si="187"/>
        <v>#NUM!</v>
      </c>
      <c r="BH4018" t="e">
        <f t="shared" si="188"/>
        <v>#NUM!</v>
      </c>
      <c r="BI4018" t="e">
        <f>VLOOKUP(H4018,Sheet2!$A$1:$B$270,2,FALSE)</f>
        <v>#N/A</v>
      </c>
    </row>
    <row r="4019" spans="15:61">
      <c r="O4019" s="57"/>
      <c r="P4019" s="57"/>
      <c r="AP4019" s="57"/>
      <c r="BA4019" s="57"/>
      <c r="BF4019" s="6" t="e">
        <f t="shared" si="186"/>
        <v>#NUM!</v>
      </c>
      <c r="BG4019" t="e">
        <f t="shared" si="187"/>
        <v>#NUM!</v>
      </c>
      <c r="BH4019" t="e">
        <f t="shared" si="188"/>
        <v>#NUM!</v>
      </c>
      <c r="BI4019" t="e">
        <f>VLOOKUP(H4019,Sheet2!$A$1:$B$270,2,FALSE)</f>
        <v>#N/A</v>
      </c>
    </row>
    <row r="4020" spans="15:61">
      <c r="O4020" s="57"/>
      <c r="P4020" s="57"/>
      <c r="AP4020" s="57"/>
      <c r="BA4020" s="57"/>
      <c r="BF4020" s="6" t="e">
        <f t="shared" si="186"/>
        <v>#NUM!</v>
      </c>
      <c r="BG4020" t="e">
        <f t="shared" si="187"/>
        <v>#NUM!</v>
      </c>
      <c r="BH4020" t="e">
        <f t="shared" si="188"/>
        <v>#NUM!</v>
      </c>
      <c r="BI4020" t="e">
        <f>VLOOKUP(H4020,Sheet2!$A$1:$B$270,2,FALSE)</f>
        <v>#N/A</v>
      </c>
    </row>
    <row r="4021" spans="15:61">
      <c r="O4021" s="57"/>
      <c r="P4021" s="57"/>
      <c r="AP4021" s="57"/>
      <c r="BA4021" s="57"/>
      <c r="BF4021" s="6" t="e">
        <f t="shared" si="186"/>
        <v>#NUM!</v>
      </c>
      <c r="BG4021" t="e">
        <f t="shared" si="187"/>
        <v>#NUM!</v>
      </c>
      <c r="BH4021" t="e">
        <f t="shared" si="188"/>
        <v>#NUM!</v>
      </c>
      <c r="BI4021" t="e">
        <f>VLOOKUP(H4021,Sheet2!$A$1:$B$270,2,FALSE)</f>
        <v>#N/A</v>
      </c>
    </row>
    <row r="4022" spans="15:61">
      <c r="O4022" s="57"/>
      <c r="P4022" s="57"/>
      <c r="AO4022" s="57"/>
      <c r="AP4022" s="57"/>
      <c r="BA4022" s="57"/>
      <c r="BF4022" s="6" t="e">
        <f t="shared" si="186"/>
        <v>#NUM!</v>
      </c>
      <c r="BG4022" t="e">
        <f t="shared" si="187"/>
        <v>#NUM!</v>
      </c>
      <c r="BH4022" t="e">
        <f t="shared" si="188"/>
        <v>#NUM!</v>
      </c>
      <c r="BI4022" t="e">
        <f>VLOOKUP(H4022,Sheet2!$A$1:$B$270,2,FALSE)</f>
        <v>#N/A</v>
      </c>
    </row>
    <row r="4023" spans="15:61">
      <c r="O4023" s="57"/>
      <c r="P4023" s="57"/>
      <c r="AP4023" s="57"/>
      <c r="BA4023" s="57"/>
      <c r="BF4023" s="6" t="e">
        <f t="shared" si="186"/>
        <v>#NUM!</v>
      </c>
      <c r="BG4023" t="e">
        <f t="shared" si="187"/>
        <v>#NUM!</v>
      </c>
      <c r="BH4023" t="e">
        <f t="shared" si="188"/>
        <v>#NUM!</v>
      </c>
      <c r="BI4023" t="e">
        <f>VLOOKUP(H4023,Sheet2!$A$1:$B$270,2,FALSE)</f>
        <v>#N/A</v>
      </c>
    </row>
    <row r="4024" spans="15:61">
      <c r="O4024" s="57"/>
      <c r="P4024" s="57"/>
      <c r="BA4024" s="57"/>
      <c r="BF4024" s="6" t="e">
        <f t="shared" si="186"/>
        <v>#NUM!</v>
      </c>
      <c r="BG4024" t="e">
        <f t="shared" si="187"/>
        <v>#NUM!</v>
      </c>
      <c r="BH4024" t="e">
        <f t="shared" si="188"/>
        <v>#NUM!</v>
      </c>
      <c r="BI4024" t="e">
        <f>VLOOKUP(H4024,Sheet2!$A$1:$B$270,2,FALSE)</f>
        <v>#N/A</v>
      </c>
    </row>
    <row r="4025" spans="15:61">
      <c r="O4025" s="57"/>
      <c r="P4025" s="57"/>
      <c r="AP4025" s="57"/>
      <c r="BA4025" s="57"/>
      <c r="BF4025" s="6" t="e">
        <f t="shared" si="186"/>
        <v>#NUM!</v>
      </c>
      <c r="BG4025" t="e">
        <f t="shared" si="187"/>
        <v>#NUM!</v>
      </c>
      <c r="BH4025" t="e">
        <f t="shared" si="188"/>
        <v>#NUM!</v>
      </c>
      <c r="BI4025" t="e">
        <f>VLOOKUP(H4025,Sheet2!$A$1:$B$270,2,FALSE)</f>
        <v>#N/A</v>
      </c>
    </row>
    <row r="4026" spans="15:61">
      <c r="O4026" s="57"/>
      <c r="P4026" s="57"/>
      <c r="AP4026" s="57"/>
      <c r="BA4026" s="57"/>
      <c r="BF4026" s="6" t="e">
        <f t="shared" si="186"/>
        <v>#NUM!</v>
      </c>
      <c r="BG4026" t="e">
        <f t="shared" si="187"/>
        <v>#NUM!</v>
      </c>
      <c r="BH4026" t="e">
        <f t="shared" si="188"/>
        <v>#NUM!</v>
      </c>
      <c r="BI4026" t="e">
        <f>VLOOKUP(H4026,Sheet2!$A$1:$B$270,2,FALSE)</f>
        <v>#N/A</v>
      </c>
    </row>
    <row r="4027" spans="15:61">
      <c r="O4027" s="57"/>
      <c r="P4027" s="57"/>
      <c r="AO4027" s="57"/>
      <c r="AP4027" s="57"/>
      <c r="BA4027" s="57"/>
      <c r="BF4027" s="6" t="e">
        <f t="shared" si="186"/>
        <v>#NUM!</v>
      </c>
      <c r="BG4027" t="e">
        <f t="shared" si="187"/>
        <v>#NUM!</v>
      </c>
      <c r="BH4027" t="e">
        <f t="shared" si="188"/>
        <v>#NUM!</v>
      </c>
      <c r="BI4027" t="e">
        <f>VLOOKUP(H4027,Sheet2!$A$1:$B$270,2,FALSE)</f>
        <v>#N/A</v>
      </c>
    </row>
    <row r="4028" spans="15:61">
      <c r="O4028" s="57"/>
      <c r="P4028" s="57"/>
      <c r="AP4028" s="57"/>
      <c r="BA4028" s="57"/>
      <c r="BF4028" s="6" t="e">
        <f t="shared" si="186"/>
        <v>#NUM!</v>
      </c>
      <c r="BG4028" t="e">
        <f t="shared" si="187"/>
        <v>#NUM!</v>
      </c>
      <c r="BH4028" t="e">
        <f t="shared" si="188"/>
        <v>#NUM!</v>
      </c>
      <c r="BI4028" t="e">
        <f>VLOOKUP(H4028,Sheet2!$A$1:$B$270,2,FALSE)</f>
        <v>#N/A</v>
      </c>
    </row>
    <row r="4029" spans="15:61">
      <c r="O4029" s="57"/>
      <c r="P4029" s="57"/>
      <c r="AO4029" s="57"/>
      <c r="BA4029" s="57"/>
      <c r="BF4029" s="6" t="e">
        <f t="shared" si="186"/>
        <v>#NUM!</v>
      </c>
      <c r="BG4029" t="e">
        <f t="shared" si="187"/>
        <v>#NUM!</v>
      </c>
      <c r="BH4029" t="e">
        <f t="shared" si="188"/>
        <v>#NUM!</v>
      </c>
      <c r="BI4029" t="e">
        <f>VLOOKUP(H4029,Sheet2!$A$1:$B$270,2,FALSE)</f>
        <v>#N/A</v>
      </c>
    </row>
    <row r="4030" spans="15:61">
      <c r="O4030" s="57"/>
      <c r="P4030" s="57"/>
      <c r="AP4030" s="57"/>
      <c r="BA4030" s="57"/>
      <c r="BF4030" s="6" t="e">
        <f t="shared" si="186"/>
        <v>#NUM!</v>
      </c>
      <c r="BG4030" t="e">
        <f t="shared" si="187"/>
        <v>#NUM!</v>
      </c>
      <c r="BH4030" t="e">
        <f t="shared" si="188"/>
        <v>#NUM!</v>
      </c>
      <c r="BI4030" t="e">
        <f>VLOOKUP(H4030,Sheet2!$A$1:$B$270,2,FALSE)</f>
        <v>#N/A</v>
      </c>
    </row>
    <row r="4031" spans="15:61">
      <c r="O4031" s="57"/>
      <c r="P4031" s="57"/>
      <c r="AP4031" s="57"/>
      <c r="BA4031" s="57"/>
      <c r="BF4031" s="6" t="e">
        <f t="shared" si="186"/>
        <v>#NUM!</v>
      </c>
      <c r="BG4031" t="e">
        <f t="shared" si="187"/>
        <v>#NUM!</v>
      </c>
      <c r="BH4031" t="e">
        <f t="shared" si="188"/>
        <v>#NUM!</v>
      </c>
      <c r="BI4031" t="e">
        <f>VLOOKUP(H4031,Sheet2!$A$1:$B$270,2,FALSE)</f>
        <v>#N/A</v>
      </c>
    </row>
    <row r="4032" spans="15:61">
      <c r="O4032" s="57"/>
      <c r="P4032" s="57"/>
      <c r="AP4032" s="57"/>
      <c r="BA4032" s="57"/>
      <c r="BF4032" s="6" t="e">
        <f t="shared" si="186"/>
        <v>#NUM!</v>
      </c>
      <c r="BG4032" t="e">
        <f t="shared" si="187"/>
        <v>#NUM!</v>
      </c>
      <c r="BH4032" t="e">
        <f t="shared" si="188"/>
        <v>#NUM!</v>
      </c>
      <c r="BI4032" t="e">
        <f>VLOOKUP(H4032,Sheet2!$A$1:$B$270,2,FALSE)</f>
        <v>#N/A</v>
      </c>
    </row>
    <row r="4033" spans="15:61">
      <c r="O4033" s="57"/>
      <c r="P4033" s="57"/>
      <c r="AP4033" s="57"/>
      <c r="BA4033" s="57"/>
      <c r="BF4033" s="6" t="e">
        <f t="shared" si="186"/>
        <v>#NUM!</v>
      </c>
      <c r="BG4033" t="e">
        <f t="shared" si="187"/>
        <v>#NUM!</v>
      </c>
      <c r="BH4033" t="e">
        <f t="shared" si="188"/>
        <v>#NUM!</v>
      </c>
      <c r="BI4033" t="e">
        <f>VLOOKUP(H4033,Sheet2!$A$1:$B$270,2,FALSE)</f>
        <v>#N/A</v>
      </c>
    </row>
    <row r="4034" spans="15:61">
      <c r="O4034" s="57"/>
      <c r="P4034" s="57"/>
      <c r="AP4034" s="57"/>
      <c r="BA4034" s="57"/>
      <c r="BF4034" s="6" t="e">
        <f t="shared" si="186"/>
        <v>#NUM!</v>
      </c>
      <c r="BG4034" t="e">
        <f t="shared" si="187"/>
        <v>#NUM!</v>
      </c>
      <c r="BH4034" t="e">
        <f t="shared" si="188"/>
        <v>#NUM!</v>
      </c>
      <c r="BI4034" t="e">
        <f>VLOOKUP(H4034,Sheet2!$A$1:$B$270,2,FALSE)</f>
        <v>#N/A</v>
      </c>
    </row>
    <row r="4035" spans="15:61">
      <c r="O4035" s="57"/>
      <c r="P4035" s="57"/>
      <c r="BF4035" s="6" t="e">
        <f t="shared" ref="BF4035:BF4098" si="189">DATE(BC4035,BD4035,BE4035)</f>
        <v>#NUM!</v>
      </c>
      <c r="BG4035" t="e">
        <f t="shared" ref="BG4035:BG4098" si="190">BF4035-BA4035</f>
        <v>#NUM!</v>
      </c>
      <c r="BH4035" t="e">
        <f t="shared" ref="BH4035:BH4098" si="191">IF(BG4035=1,"COMPLY",IF(BG4035&lt;1,"COMPLY","NOT COMPLY"))</f>
        <v>#NUM!</v>
      </c>
      <c r="BI4035" t="e">
        <f>VLOOKUP(H4035,Sheet2!$A$1:$B$270,2,FALSE)</f>
        <v>#N/A</v>
      </c>
    </row>
    <row r="4036" spans="15:61">
      <c r="O4036" s="57"/>
      <c r="P4036" s="57"/>
      <c r="AP4036" s="57"/>
      <c r="BA4036" s="57"/>
      <c r="BF4036" s="6" t="e">
        <f t="shared" si="189"/>
        <v>#NUM!</v>
      </c>
      <c r="BG4036" t="e">
        <f t="shared" si="190"/>
        <v>#NUM!</v>
      </c>
      <c r="BH4036" t="e">
        <f t="shared" si="191"/>
        <v>#NUM!</v>
      </c>
      <c r="BI4036" t="e">
        <f>VLOOKUP(H4036,Sheet2!$A$1:$B$270,2,FALSE)</f>
        <v>#N/A</v>
      </c>
    </row>
    <row r="4037" spans="15:61">
      <c r="O4037" s="57"/>
      <c r="P4037" s="57"/>
      <c r="AO4037" s="57"/>
      <c r="AP4037" s="57"/>
      <c r="BA4037" s="57"/>
      <c r="BF4037" s="6" t="e">
        <f t="shared" si="189"/>
        <v>#NUM!</v>
      </c>
      <c r="BG4037" t="e">
        <f t="shared" si="190"/>
        <v>#NUM!</v>
      </c>
      <c r="BH4037" t="e">
        <f t="shared" si="191"/>
        <v>#NUM!</v>
      </c>
      <c r="BI4037" t="e">
        <f>VLOOKUP(H4037,Sheet2!$A$1:$B$270,2,FALSE)</f>
        <v>#N/A</v>
      </c>
    </row>
    <row r="4038" spans="15:61">
      <c r="O4038" s="57"/>
      <c r="P4038" s="57"/>
      <c r="AO4038" s="57"/>
      <c r="AP4038" s="57"/>
      <c r="BA4038" s="57"/>
      <c r="BF4038" s="6" t="e">
        <f t="shared" si="189"/>
        <v>#NUM!</v>
      </c>
      <c r="BG4038" t="e">
        <f t="shared" si="190"/>
        <v>#NUM!</v>
      </c>
      <c r="BH4038" t="e">
        <f t="shared" si="191"/>
        <v>#NUM!</v>
      </c>
      <c r="BI4038" t="e">
        <f>VLOOKUP(H4038,Sheet2!$A$1:$B$270,2,FALSE)</f>
        <v>#N/A</v>
      </c>
    </row>
    <row r="4039" spans="15:61">
      <c r="O4039" s="57"/>
      <c r="P4039" s="57"/>
      <c r="AO4039" s="57"/>
      <c r="AP4039" s="57"/>
      <c r="BA4039" s="57"/>
      <c r="BF4039" s="6" t="e">
        <f t="shared" si="189"/>
        <v>#NUM!</v>
      </c>
      <c r="BG4039" t="e">
        <f t="shared" si="190"/>
        <v>#NUM!</v>
      </c>
      <c r="BH4039" t="e">
        <f t="shared" si="191"/>
        <v>#NUM!</v>
      </c>
      <c r="BI4039" t="e">
        <f>VLOOKUP(H4039,Sheet2!$A$1:$B$270,2,FALSE)</f>
        <v>#N/A</v>
      </c>
    </row>
    <row r="4040" spans="15:61">
      <c r="O4040" s="57"/>
      <c r="P4040" s="57"/>
      <c r="AP4040" s="57"/>
      <c r="BA4040" s="57"/>
      <c r="BF4040" s="6" t="e">
        <f t="shared" si="189"/>
        <v>#NUM!</v>
      </c>
      <c r="BG4040" t="e">
        <f t="shared" si="190"/>
        <v>#NUM!</v>
      </c>
      <c r="BH4040" t="e">
        <f t="shared" si="191"/>
        <v>#NUM!</v>
      </c>
      <c r="BI4040" t="e">
        <f>VLOOKUP(H4040,Sheet2!$A$1:$B$270,2,FALSE)</f>
        <v>#N/A</v>
      </c>
    </row>
    <row r="4041" spans="15:61">
      <c r="O4041" s="57"/>
      <c r="P4041" s="57"/>
      <c r="AO4041" s="57"/>
      <c r="AP4041" s="57"/>
      <c r="BA4041" s="57"/>
      <c r="BF4041" s="6" t="e">
        <f t="shared" si="189"/>
        <v>#NUM!</v>
      </c>
      <c r="BG4041" t="e">
        <f t="shared" si="190"/>
        <v>#NUM!</v>
      </c>
      <c r="BH4041" t="e">
        <f t="shared" si="191"/>
        <v>#NUM!</v>
      </c>
      <c r="BI4041" t="e">
        <f>VLOOKUP(H4041,Sheet2!$A$1:$B$270,2,FALSE)</f>
        <v>#N/A</v>
      </c>
    </row>
    <row r="4042" spans="15:61">
      <c r="O4042" s="57"/>
      <c r="P4042" s="57"/>
      <c r="AP4042" s="57"/>
      <c r="BA4042" s="57"/>
      <c r="BF4042" s="6" t="e">
        <f t="shared" si="189"/>
        <v>#NUM!</v>
      </c>
      <c r="BG4042" t="e">
        <f t="shared" si="190"/>
        <v>#NUM!</v>
      </c>
      <c r="BH4042" t="e">
        <f t="shared" si="191"/>
        <v>#NUM!</v>
      </c>
      <c r="BI4042" t="e">
        <f>VLOOKUP(H4042,Sheet2!$A$1:$B$270,2,FALSE)</f>
        <v>#N/A</v>
      </c>
    </row>
    <row r="4043" spans="15:61">
      <c r="O4043" s="57"/>
      <c r="P4043" s="57"/>
      <c r="AO4043" s="57"/>
      <c r="AP4043" s="57"/>
      <c r="BA4043" s="57"/>
      <c r="BF4043" s="6" t="e">
        <f t="shared" si="189"/>
        <v>#NUM!</v>
      </c>
      <c r="BG4043" t="e">
        <f t="shared" si="190"/>
        <v>#NUM!</v>
      </c>
      <c r="BH4043" t="e">
        <f t="shared" si="191"/>
        <v>#NUM!</v>
      </c>
      <c r="BI4043" t="e">
        <f>VLOOKUP(H4043,Sheet2!$A$1:$B$270,2,FALSE)</f>
        <v>#N/A</v>
      </c>
    </row>
    <row r="4044" spans="15:61">
      <c r="O4044" s="57"/>
      <c r="P4044" s="57"/>
      <c r="AP4044" s="57"/>
      <c r="BA4044" s="57"/>
      <c r="BF4044" s="6" t="e">
        <f t="shared" si="189"/>
        <v>#NUM!</v>
      </c>
      <c r="BG4044" t="e">
        <f t="shared" si="190"/>
        <v>#NUM!</v>
      </c>
      <c r="BH4044" t="e">
        <f t="shared" si="191"/>
        <v>#NUM!</v>
      </c>
      <c r="BI4044" t="e">
        <f>VLOOKUP(H4044,Sheet2!$A$1:$B$270,2,FALSE)</f>
        <v>#N/A</v>
      </c>
    </row>
    <row r="4045" spans="15:61">
      <c r="O4045" s="57"/>
      <c r="P4045" s="57"/>
      <c r="AP4045" s="57"/>
      <c r="BA4045" s="57"/>
      <c r="BF4045" s="6" t="e">
        <f t="shared" si="189"/>
        <v>#NUM!</v>
      </c>
      <c r="BG4045" t="e">
        <f t="shared" si="190"/>
        <v>#NUM!</v>
      </c>
      <c r="BH4045" t="e">
        <f t="shared" si="191"/>
        <v>#NUM!</v>
      </c>
      <c r="BI4045" t="e">
        <f>VLOOKUP(H4045,Sheet2!$A$1:$B$270,2,FALSE)</f>
        <v>#N/A</v>
      </c>
    </row>
    <row r="4046" spans="15:61">
      <c r="O4046" s="57"/>
      <c r="P4046" s="57"/>
      <c r="AO4046" s="57"/>
      <c r="AP4046" s="57"/>
      <c r="BA4046" s="57"/>
      <c r="BF4046" s="6" t="e">
        <f t="shared" si="189"/>
        <v>#NUM!</v>
      </c>
      <c r="BG4046" t="e">
        <f t="shared" si="190"/>
        <v>#NUM!</v>
      </c>
      <c r="BH4046" t="e">
        <f t="shared" si="191"/>
        <v>#NUM!</v>
      </c>
      <c r="BI4046" t="e">
        <f>VLOOKUP(H4046,Sheet2!$A$1:$B$270,2,FALSE)</f>
        <v>#N/A</v>
      </c>
    </row>
    <row r="4047" spans="15:61">
      <c r="O4047" s="57"/>
      <c r="P4047" s="57"/>
      <c r="AP4047" s="57"/>
      <c r="BA4047" s="57"/>
      <c r="BF4047" s="6" t="e">
        <f t="shared" si="189"/>
        <v>#NUM!</v>
      </c>
      <c r="BG4047" t="e">
        <f t="shared" si="190"/>
        <v>#NUM!</v>
      </c>
      <c r="BH4047" t="e">
        <f t="shared" si="191"/>
        <v>#NUM!</v>
      </c>
      <c r="BI4047" t="e">
        <f>VLOOKUP(H4047,Sheet2!$A$1:$B$270,2,FALSE)</f>
        <v>#N/A</v>
      </c>
    </row>
    <row r="4048" spans="15:61">
      <c r="O4048" s="57"/>
      <c r="P4048" s="57"/>
      <c r="AO4048" s="57"/>
      <c r="AP4048" s="57"/>
      <c r="BA4048" s="57"/>
      <c r="BF4048" s="6" t="e">
        <f t="shared" si="189"/>
        <v>#NUM!</v>
      </c>
      <c r="BG4048" t="e">
        <f t="shared" si="190"/>
        <v>#NUM!</v>
      </c>
      <c r="BH4048" t="e">
        <f t="shared" si="191"/>
        <v>#NUM!</v>
      </c>
      <c r="BI4048" t="e">
        <f>VLOOKUP(H4048,Sheet2!$A$1:$B$270,2,FALSE)</f>
        <v>#N/A</v>
      </c>
    </row>
    <row r="4049" spans="15:61">
      <c r="O4049" s="57"/>
      <c r="P4049" s="57"/>
      <c r="BA4049" s="57"/>
      <c r="BF4049" s="6" t="e">
        <f t="shared" si="189"/>
        <v>#NUM!</v>
      </c>
      <c r="BG4049" t="e">
        <f t="shared" si="190"/>
        <v>#NUM!</v>
      </c>
      <c r="BH4049" t="e">
        <f t="shared" si="191"/>
        <v>#NUM!</v>
      </c>
      <c r="BI4049" t="e">
        <f>VLOOKUP(H4049,Sheet2!$A$1:$B$270,2,FALSE)</f>
        <v>#N/A</v>
      </c>
    </row>
    <row r="4050" spans="15:61">
      <c r="O4050" s="57"/>
      <c r="P4050" s="57"/>
      <c r="AP4050" s="57"/>
      <c r="BA4050" s="57"/>
      <c r="BF4050" s="6" t="e">
        <f t="shared" si="189"/>
        <v>#NUM!</v>
      </c>
      <c r="BG4050" t="e">
        <f t="shared" si="190"/>
        <v>#NUM!</v>
      </c>
      <c r="BH4050" t="e">
        <f t="shared" si="191"/>
        <v>#NUM!</v>
      </c>
      <c r="BI4050" t="e">
        <f>VLOOKUP(H4050,Sheet2!$A$1:$B$270,2,FALSE)</f>
        <v>#N/A</v>
      </c>
    </row>
    <row r="4051" spans="15:61">
      <c r="O4051" s="57"/>
      <c r="P4051" s="57"/>
      <c r="AP4051" s="57"/>
      <c r="BA4051" s="57"/>
      <c r="BF4051" s="6" t="e">
        <f t="shared" si="189"/>
        <v>#NUM!</v>
      </c>
      <c r="BG4051" t="e">
        <f t="shared" si="190"/>
        <v>#NUM!</v>
      </c>
      <c r="BH4051" t="e">
        <f t="shared" si="191"/>
        <v>#NUM!</v>
      </c>
      <c r="BI4051" t="e">
        <f>VLOOKUP(H4051,Sheet2!$A$1:$B$270,2,FALSE)</f>
        <v>#N/A</v>
      </c>
    </row>
    <row r="4052" spans="15:61">
      <c r="O4052" s="57"/>
      <c r="P4052" s="57"/>
      <c r="AO4052" s="57"/>
      <c r="AP4052" s="57"/>
      <c r="BA4052" s="57"/>
      <c r="BF4052" s="6" t="e">
        <f t="shared" si="189"/>
        <v>#NUM!</v>
      </c>
      <c r="BG4052" t="e">
        <f t="shared" si="190"/>
        <v>#NUM!</v>
      </c>
      <c r="BH4052" t="e">
        <f t="shared" si="191"/>
        <v>#NUM!</v>
      </c>
      <c r="BI4052" t="e">
        <f>VLOOKUP(H4052,Sheet2!$A$1:$B$270,2,FALSE)</f>
        <v>#N/A</v>
      </c>
    </row>
    <row r="4053" spans="15:61">
      <c r="O4053" s="57"/>
      <c r="P4053" s="57"/>
      <c r="AP4053" s="57"/>
      <c r="BA4053" s="57"/>
      <c r="BF4053" s="6" t="e">
        <f t="shared" si="189"/>
        <v>#NUM!</v>
      </c>
      <c r="BG4053" t="e">
        <f t="shared" si="190"/>
        <v>#NUM!</v>
      </c>
      <c r="BH4053" t="e">
        <f t="shared" si="191"/>
        <v>#NUM!</v>
      </c>
      <c r="BI4053" t="e">
        <f>VLOOKUP(H4053,Sheet2!$A$1:$B$270,2,FALSE)</f>
        <v>#N/A</v>
      </c>
    </row>
    <row r="4054" spans="15:61">
      <c r="O4054" s="57"/>
      <c r="P4054" s="57"/>
      <c r="AO4054" s="57"/>
      <c r="AP4054" s="57"/>
      <c r="BA4054" s="57"/>
      <c r="BF4054" s="6" t="e">
        <f t="shared" si="189"/>
        <v>#NUM!</v>
      </c>
      <c r="BG4054" t="e">
        <f t="shared" si="190"/>
        <v>#NUM!</v>
      </c>
      <c r="BH4054" t="e">
        <f t="shared" si="191"/>
        <v>#NUM!</v>
      </c>
      <c r="BI4054" t="e">
        <f>VLOOKUP(H4054,Sheet2!$A$1:$B$270,2,FALSE)</f>
        <v>#N/A</v>
      </c>
    </row>
    <row r="4055" spans="15:61">
      <c r="O4055" s="57"/>
      <c r="P4055" s="57"/>
      <c r="AP4055" s="57"/>
      <c r="BA4055" s="57"/>
      <c r="BF4055" s="6" t="e">
        <f t="shared" si="189"/>
        <v>#NUM!</v>
      </c>
      <c r="BG4055" t="e">
        <f t="shared" si="190"/>
        <v>#NUM!</v>
      </c>
      <c r="BH4055" t="e">
        <f t="shared" si="191"/>
        <v>#NUM!</v>
      </c>
      <c r="BI4055" t="e">
        <f>VLOOKUP(H4055,Sheet2!$A$1:$B$270,2,FALSE)</f>
        <v>#N/A</v>
      </c>
    </row>
    <row r="4056" spans="15:61">
      <c r="O4056" s="57"/>
      <c r="P4056" s="57"/>
      <c r="AP4056" s="57"/>
      <c r="BA4056" s="57"/>
      <c r="BF4056" s="6" t="e">
        <f t="shared" si="189"/>
        <v>#NUM!</v>
      </c>
      <c r="BG4056" t="e">
        <f t="shared" si="190"/>
        <v>#NUM!</v>
      </c>
      <c r="BH4056" t="e">
        <f t="shared" si="191"/>
        <v>#NUM!</v>
      </c>
      <c r="BI4056" t="e">
        <f>VLOOKUP(H4056,Sheet2!$A$1:$B$270,2,FALSE)</f>
        <v>#N/A</v>
      </c>
    </row>
    <row r="4057" spans="15:61">
      <c r="O4057" s="57"/>
      <c r="P4057" s="57"/>
      <c r="BA4057" s="57"/>
      <c r="BF4057" s="6" t="e">
        <f t="shared" si="189"/>
        <v>#NUM!</v>
      </c>
      <c r="BG4057" t="e">
        <f t="shared" si="190"/>
        <v>#NUM!</v>
      </c>
      <c r="BH4057" t="e">
        <f t="shared" si="191"/>
        <v>#NUM!</v>
      </c>
      <c r="BI4057" t="e">
        <f>VLOOKUP(H4057,Sheet2!$A$1:$B$270,2,FALSE)</f>
        <v>#N/A</v>
      </c>
    </row>
    <row r="4058" spans="15:61">
      <c r="O4058" s="57"/>
      <c r="P4058" s="57"/>
      <c r="AP4058" s="57"/>
      <c r="BA4058" s="57"/>
      <c r="BF4058" s="6" t="e">
        <f t="shared" si="189"/>
        <v>#NUM!</v>
      </c>
      <c r="BG4058" t="e">
        <f t="shared" si="190"/>
        <v>#NUM!</v>
      </c>
      <c r="BH4058" t="e">
        <f t="shared" si="191"/>
        <v>#NUM!</v>
      </c>
      <c r="BI4058" t="e">
        <f>VLOOKUP(H4058,Sheet2!$A$1:$B$270,2,FALSE)</f>
        <v>#N/A</v>
      </c>
    </row>
    <row r="4059" spans="15:61">
      <c r="O4059" s="57"/>
      <c r="P4059" s="57"/>
      <c r="BA4059" s="57"/>
      <c r="BF4059" s="6" t="e">
        <f t="shared" si="189"/>
        <v>#NUM!</v>
      </c>
      <c r="BG4059" t="e">
        <f t="shared" si="190"/>
        <v>#NUM!</v>
      </c>
      <c r="BH4059" t="e">
        <f t="shared" si="191"/>
        <v>#NUM!</v>
      </c>
      <c r="BI4059" t="e">
        <f>VLOOKUP(H4059,Sheet2!$A$1:$B$270,2,FALSE)</f>
        <v>#N/A</v>
      </c>
    </row>
    <row r="4060" spans="15:61">
      <c r="O4060" s="57"/>
      <c r="P4060" s="57"/>
      <c r="AP4060" s="57"/>
      <c r="BA4060" s="57"/>
      <c r="BF4060" s="6" t="e">
        <f t="shared" si="189"/>
        <v>#NUM!</v>
      </c>
      <c r="BG4060" t="e">
        <f t="shared" si="190"/>
        <v>#NUM!</v>
      </c>
      <c r="BH4060" t="e">
        <f t="shared" si="191"/>
        <v>#NUM!</v>
      </c>
      <c r="BI4060" t="e">
        <f>VLOOKUP(H4060,Sheet2!$A$1:$B$270,2,FALSE)</f>
        <v>#N/A</v>
      </c>
    </row>
    <row r="4061" spans="15:61">
      <c r="O4061" s="57"/>
      <c r="P4061" s="57"/>
      <c r="AP4061" s="57"/>
      <c r="BA4061" s="57"/>
      <c r="BF4061" s="6" t="e">
        <f t="shared" si="189"/>
        <v>#NUM!</v>
      </c>
      <c r="BG4061" t="e">
        <f t="shared" si="190"/>
        <v>#NUM!</v>
      </c>
      <c r="BH4061" t="e">
        <f t="shared" si="191"/>
        <v>#NUM!</v>
      </c>
      <c r="BI4061" t="e">
        <f>VLOOKUP(H4061,Sheet2!$A$1:$B$270,2,FALSE)</f>
        <v>#N/A</v>
      </c>
    </row>
    <row r="4062" spans="15:61">
      <c r="O4062" s="57"/>
      <c r="P4062" s="57"/>
      <c r="BA4062" s="57"/>
      <c r="BF4062" s="6" t="e">
        <f t="shared" si="189"/>
        <v>#NUM!</v>
      </c>
      <c r="BG4062" t="e">
        <f t="shared" si="190"/>
        <v>#NUM!</v>
      </c>
      <c r="BH4062" t="e">
        <f t="shared" si="191"/>
        <v>#NUM!</v>
      </c>
      <c r="BI4062" t="e">
        <f>VLOOKUP(H4062,Sheet2!$A$1:$B$270,2,FALSE)</f>
        <v>#N/A</v>
      </c>
    </row>
    <row r="4063" spans="15:61">
      <c r="O4063" s="57"/>
      <c r="P4063" s="57"/>
      <c r="AP4063" s="57"/>
      <c r="BA4063" s="57"/>
      <c r="BF4063" s="6" t="e">
        <f t="shared" si="189"/>
        <v>#NUM!</v>
      </c>
      <c r="BG4063" t="e">
        <f t="shared" si="190"/>
        <v>#NUM!</v>
      </c>
      <c r="BH4063" t="e">
        <f t="shared" si="191"/>
        <v>#NUM!</v>
      </c>
      <c r="BI4063" t="e">
        <f>VLOOKUP(H4063,Sheet2!$A$1:$B$270,2,FALSE)</f>
        <v>#N/A</v>
      </c>
    </row>
    <row r="4064" spans="15:61">
      <c r="O4064" s="57"/>
      <c r="P4064" s="57"/>
      <c r="AP4064" s="57"/>
      <c r="BA4064" s="57"/>
      <c r="BF4064" s="6" t="e">
        <f t="shared" si="189"/>
        <v>#NUM!</v>
      </c>
      <c r="BG4064" t="e">
        <f t="shared" si="190"/>
        <v>#NUM!</v>
      </c>
      <c r="BH4064" t="e">
        <f t="shared" si="191"/>
        <v>#NUM!</v>
      </c>
      <c r="BI4064" t="e">
        <f>VLOOKUP(H4064,Sheet2!$A$1:$B$270,2,FALSE)</f>
        <v>#N/A</v>
      </c>
    </row>
    <row r="4065" spans="15:61">
      <c r="O4065" s="57"/>
      <c r="P4065" s="57"/>
      <c r="AP4065" s="57"/>
      <c r="BA4065" s="57"/>
      <c r="BF4065" s="6" t="e">
        <f t="shared" si="189"/>
        <v>#NUM!</v>
      </c>
      <c r="BG4065" t="e">
        <f t="shared" si="190"/>
        <v>#NUM!</v>
      </c>
      <c r="BH4065" t="e">
        <f t="shared" si="191"/>
        <v>#NUM!</v>
      </c>
      <c r="BI4065" t="e">
        <f>VLOOKUP(H4065,Sheet2!$A$1:$B$270,2,FALSE)</f>
        <v>#N/A</v>
      </c>
    </row>
    <row r="4066" spans="15:61">
      <c r="O4066" s="57"/>
      <c r="P4066" s="57"/>
      <c r="AP4066" s="57"/>
      <c r="BA4066" s="57"/>
      <c r="BF4066" s="6" t="e">
        <f t="shared" si="189"/>
        <v>#NUM!</v>
      </c>
      <c r="BG4066" t="e">
        <f t="shared" si="190"/>
        <v>#NUM!</v>
      </c>
      <c r="BH4066" t="e">
        <f t="shared" si="191"/>
        <v>#NUM!</v>
      </c>
      <c r="BI4066" t="e">
        <f>VLOOKUP(H4066,Sheet2!$A$1:$B$270,2,FALSE)</f>
        <v>#N/A</v>
      </c>
    </row>
    <row r="4067" spans="15:61">
      <c r="O4067" s="57"/>
      <c r="P4067" s="57"/>
      <c r="BA4067" s="57"/>
      <c r="BF4067" s="6" t="e">
        <f t="shared" si="189"/>
        <v>#NUM!</v>
      </c>
      <c r="BG4067" t="e">
        <f t="shared" si="190"/>
        <v>#NUM!</v>
      </c>
      <c r="BH4067" t="e">
        <f t="shared" si="191"/>
        <v>#NUM!</v>
      </c>
      <c r="BI4067" t="e">
        <f>VLOOKUP(H4067,Sheet2!$A$1:$B$270,2,FALSE)</f>
        <v>#N/A</v>
      </c>
    </row>
    <row r="4068" spans="15:61">
      <c r="O4068" s="57"/>
      <c r="P4068" s="57"/>
      <c r="AP4068" s="57"/>
      <c r="BA4068" s="57"/>
      <c r="BF4068" s="6" t="e">
        <f t="shared" si="189"/>
        <v>#NUM!</v>
      </c>
      <c r="BG4068" t="e">
        <f t="shared" si="190"/>
        <v>#NUM!</v>
      </c>
      <c r="BH4068" t="e">
        <f t="shared" si="191"/>
        <v>#NUM!</v>
      </c>
      <c r="BI4068" t="e">
        <f>VLOOKUP(H4068,Sheet2!$A$1:$B$270,2,FALSE)</f>
        <v>#N/A</v>
      </c>
    </row>
    <row r="4069" spans="15:61">
      <c r="O4069" s="57"/>
      <c r="P4069" s="57"/>
      <c r="AO4069" s="57"/>
      <c r="AP4069" s="57"/>
      <c r="BA4069" s="57"/>
      <c r="BF4069" s="6" t="e">
        <f t="shared" si="189"/>
        <v>#NUM!</v>
      </c>
      <c r="BG4069" t="e">
        <f t="shared" si="190"/>
        <v>#NUM!</v>
      </c>
      <c r="BH4069" t="e">
        <f t="shared" si="191"/>
        <v>#NUM!</v>
      </c>
      <c r="BI4069" t="e">
        <f>VLOOKUP(H4069,Sheet2!$A$1:$B$270,2,FALSE)</f>
        <v>#N/A</v>
      </c>
    </row>
    <row r="4070" spans="15:61">
      <c r="O4070" s="57"/>
      <c r="P4070" s="57"/>
      <c r="AP4070" s="57"/>
      <c r="BA4070" s="57"/>
      <c r="BF4070" s="6" t="e">
        <f t="shared" si="189"/>
        <v>#NUM!</v>
      </c>
      <c r="BG4070" t="e">
        <f t="shared" si="190"/>
        <v>#NUM!</v>
      </c>
      <c r="BH4070" t="e">
        <f t="shared" si="191"/>
        <v>#NUM!</v>
      </c>
      <c r="BI4070" t="e">
        <f>VLOOKUP(H4070,Sheet2!$A$1:$B$270,2,FALSE)</f>
        <v>#N/A</v>
      </c>
    </row>
    <row r="4071" spans="15:61">
      <c r="O4071" s="57"/>
      <c r="P4071" s="57"/>
      <c r="AP4071" s="57"/>
      <c r="BA4071" s="57"/>
      <c r="BF4071" s="6" t="e">
        <f t="shared" si="189"/>
        <v>#NUM!</v>
      </c>
      <c r="BG4071" t="e">
        <f t="shared" si="190"/>
        <v>#NUM!</v>
      </c>
      <c r="BH4071" t="e">
        <f t="shared" si="191"/>
        <v>#NUM!</v>
      </c>
      <c r="BI4071" t="e">
        <f>VLOOKUP(H4071,Sheet2!$A$1:$B$270,2,FALSE)</f>
        <v>#N/A</v>
      </c>
    </row>
    <row r="4072" spans="15:61">
      <c r="O4072" s="57"/>
      <c r="P4072" s="57"/>
      <c r="BA4072" s="57"/>
      <c r="BF4072" s="6" t="e">
        <f t="shared" si="189"/>
        <v>#NUM!</v>
      </c>
      <c r="BG4072" t="e">
        <f t="shared" si="190"/>
        <v>#NUM!</v>
      </c>
      <c r="BH4072" t="e">
        <f t="shared" si="191"/>
        <v>#NUM!</v>
      </c>
      <c r="BI4072" t="e">
        <f>VLOOKUP(H4072,Sheet2!$A$1:$B$270,2,FALSE)</f>
        <v>#N/A</v>
      </c>
    </row>
    <row r="4073" spans="15:61">
      <c r="O4073" s="57"/>
      <c r="P4073" s="57"/>
      <c r="BF4073" s="6" t="e">
        <f t="shared" si="189"/>
        <v>#NUM!</v>
      </c>
      <c r="BG4073" t="e">
        <f t="shared" si="190"/>
        <v>#NUM!</v>
      </c>
      <c r="BH4073" t="e">
        <f t="shared" si="191"/>
        <v>#NUM!</v>
      </c>
      <c r="BI4073" t="e">
        <f>VLOOKUP(H4073,Sheet2!$A$1:$B$270,2,FALSE)</f>
        <v>#N/A</v>
      </c>
    </row>
    <row r="4074" spans="15:61">
      <c r="O4074" s="57"/>
      <c r="P4074" s="57"/>
      <c r="AP4074" s="57"/>
      <c r="BA4074" s="57"/>
      <c r="BF4074" s="6" t="e">
        <f t="shared" si="189"/>
        <v>#NUM!</v>
      </c>
      <c r="BG4074" t="e">
        <f t="shared" si="190"/>
        <v>#NUM!</v>
      </c>
      <c r="BH4074" t="e">
        <f t="shared" si="191"/>
        <v>#NUM!</v>
      </c>
      <c r="BI4074" t="e">
        <f>VLOOKUP(H4074,Sheet2!$A$1:$B$270,2,FALSE)</f>
        <v>#N/A</v>
      </c>
    </row>
    <row r="4075" spans="15:61">
      <c r="O4075" s="57"/>
      <c r="P4075" s="57"/>
      <c r="AP4075" s="57"/>
      <c r="BA4075" s="57"/>
      <c r="BF4075" s="6" t="e">
        <f t="shared" si="189"/>
        <v>#NUM!</v>
      </c>
      <c r="BG4075" t="e">
        <f t="shared" si="190"/>
        <v>#NUM!</v>
      </c>
      <c r="BH4075" t="e">
        <f t="shared" si="191"/>
        <v>#NUM!</v>
      </c>
      <c r="BI4075" t="e">
        <f>VLOOKUP(H4075,Sheet2!$A$1:$B$270,2,FALSE)</f>
        <v>#N/A</v>
      </c>
    </row>
    <row r="4076" spans="15:61">
      <c r="O4076" s="57"/>
      <c r="P4076" s="57"/>
      <c r="AP4076" s="57"/>
      <c r="BA4076" s="57"/>
      <c r="BF4076" s="6" t="e">
        <f t="shared" si="189"/>
        <v>#NUM!</v>
      </c>
      <c r="BG4076" t="e">
        <f t="shared" si="190"/>
        <v>#NUM!</v>
      </c>
      <c r="BH4076" t="e">
        <f t="shared" si="191"/>
        <v>#NUM!</v>
      </c>
      <c r="BI4076" t="e">
        <f>VLOOKUP(H4076,Sheet2!$A$1:$B$270,2,FALSE)</f>
        <v>#N/A</v>
      </c>
    </row>
    <row r="4077" spans="15:61">
      <c r="O4077" s="57"/>
      <c r="P4077" s="57"/>
      <c r="AP4077" s="57"/>
      <c r="BA4077" s="57"/>
      <c r="BF4077" s="6" t="e">
        <f t="shared" si="189"/>
        <v>#NUM!</v>
      </c>
      <c r="BG4077" t="e">
        <f t="shared" si="190"/>
        <v>#NUM!</v>
      </c>
      <c r="BH4077" t="e">
        <f t="shared" si="191"/>
        <v>#NUM!</v>
      </c>
      <c r="BI4077" t="e">
        <f>VLOOKUP(H4077,Sheet2!$A$1:$B$270,2,FALSE)</f>
        <v>#N/A</v>
      </c>
    </row>
    <row r="4078" spans="15:61">
      <c r="O4078" s="57"/>
      <c r="P4078" s="57"/>
      <c r="AP4078" s="57"/>
      <c r="BA4078" s="57"/>
      <c r="BF4078" s="6" t="e">
        <f t="shared" si="189"/>
        <v>#NUM!</v>
      </c>
      <c r="BG4078" t="e">
        <f t="shared" si="190"/>
        <v>#NUM!</v>
      </c>
      <c r="BH4078" t="e">
        <f t="shared" si="191"/>
        <v>#NUM!</v>
      </c>
      <c r="BI4078" t="e">
        <f>VLOOKUP(H4078,Sheet2!$A$1:$B$270,2,FALSE)</f>
        <v>#N/A</v>
      </c>
    </row>
    <row r="4079" spans="15:61">
      <c r="O4079" s="57"/>
      <c r="P4079" s="57"/>
      <c r="AO4079" s="57"/>
      <c r="AP4079" s="57"/>
      <c r="BA4079" s="57"/>
      <c r="BF4079" s="6" t="e">
        <f t="shared" si="189"/>
        <v>#NUM!</v>
      </c>
      <c r="BG4079" t="e">
        <f t="shared" si="190"/>
        <v>#NUM!</v>
      </c>
      <c r="BH4079" t="e">
        <f t="shared" si="191"/>
        <v>#NUM!</v>
      </c>
      <c r="BI4079" t="e">
        <f>VLOOKUP(H4079,Sheet2!$A$1:$B$270,2,FALSE)</f>
        <v>#N/A</v>
      </c>
    </row>
    <row r="4080" spans="15:61">
      <c r="O4080" s="57"/>
      <c r="P4080" s="57"/>
      <c r="AP4080" s="57"/>
      <c r="BA4080" s="57"/>
      <c r="BF4080" s="6" t="e">
        <f t="shared" si="189"/>
        <v>#NUM!</v>
      </c>
      <c r="BG4080" t="e">
        <f t="shared" si="190"/>
        <v>#NUM!</v>
      </c>
      <c r="BH4080" t="e">
        <f t="shared" si="191"/>
        <v>#NUM!</v>
      </c>
      <c r="BI4080" t="e">
        <f>VLOOKUP(H4080,Sheet2!$A$1:$B$270,2,FALSE)</f>
        <v>#N/A</v>
      </c>
    </row>
    <row r="4081" spans="15:61">
      <c r="O4081" s="57"/>
      <c r="P4081" s="57"/>
      <c r="AP4081" s="57"/>
      <c r="BA4081" s="57"/>
      <c r="BF4081" s="6" t="e">
        <f t="shared" si="189"/>
        <v>#NUM!</v>
      </c>
      <c r="BG4081" t="e">
        <f t="shared" si="190"/>
        <v>#NUM!</v>
      </c>
      <c r="BH4081" t="e">
        <f t="shared" si="191"/>
        <v>#NUM!</v>
      </c>
      <c r="BI4081" t="e">
        <f>VLOOKUP(H4081,Sheet2!$A$1:$B$270,2,FALSE)</f>
        <v>#N/A</v>
      </c>
    </row>
    <row r="4082" spans="15:61">
      <c r="O4082" s="57"/>
      <c r="P4082" s="57"/>
      <c r="AO4082" s="57"/>
      <c r="AP4082" s="57"/>
      <c r="BA4082" s="57"/>
      <c r="BF4082" s="6" t="e">
        <f t="shared" si="189"/>
        <v>#NUM!</v>
      </c>
      <c r="BG4082" t="e">
        <f t="shared" si="190"/>
        <v>#NUM!</v>
      </c>
      <c r="BH4082" t="e">
        <f t="shared" si="191"/>
        <v>#NUM!</v>
      </c>
      <c r="BI4082" t="e">
        <f>VLOOKUP(H4082,Sheet2!$A$1:$B$270,2,FALSE)</f>
        <v>#N/A</v>
      </c>
    </row>
    <row r="4083" spans="15:61">
      <c r="O4083" s="57"/>
      <c r="P4083" s="57"/>
      <c r="AP4083" s="57"/>
      <c r="BA4083" s="57"/>
      <c r="BF4083" s="6" t="e">
        <f t="shared" si="189"/>
        <v>#NUM!</v>
      </c>
      <c r="BG4083" t="e">
        <f t="shared" si="190"/>
        <v>#NUM!</v>
      </c>
      <c r="BH4083" t="e">
        <f t="shared" si="191"/>
        <v>#NUM!</v>
      </c>
      <c r="BI4083" t="e">
        <f>VLOOKUP(H4083,Sheet2!$A$1:$B$270,2,FALSE)</f>
        <v>#N/A</v>
      </c>
    </row>
    <row r="4084" spans="15:61">
      <c r="O4084" s="57"/>
      <c r="P4084" s="57"/>
      <c r="AO4084" s="57"/>
      <c r="BA4084" s="57"/>
      <c r="BF4084" s="6" t="e">
        <f t="shared" si="189"/>
        <v>#NUM!</v>
      </c>
      <c r="BG4084" t="e">
        <f t="shared" si="190"/>
        <v>#NUM!</v>
      </c>
      <c r="BH4084" t="e">
        <f t="shared" si="191"/>
        <v>#NUM!</v>
      </c>
      <c r="BI4084" t="e">
        <f>VLOOKUP(H4084,Sheet2!$A$1:$B$270,2,FALSE)</f>
        <v>#N/A</v>
      </c>
    </row>
    <row r="4085" spans="15:61">
      <c r="O4085" s="57"/>
      <c r="P4085" s="57"/>
      <c r="AP4085" s="57"/>
      <c r="BA4085" s="57"/>
      <c r="BF4085" s="6" t="e">
        <f t="shared" si="189"/>
        <v>#NUM!</v>
      </c>
      <c r="BG4085" t="e">
        <f t="shared" si="190"/>
        <v>#NUM!</v>
      </c>
      <c r="BH4085" t="e">
        <f t="shared" si="191"/>
        <v>#NUM!</v>
      </c>
      <c r="BI4085" t="e">
        <f>VLOOKUP(H4085,Sheet2!$A$1:$B$270,2,FALSE)</f>
        <v>#N/A</v>
      </c>
    </row>
    <row r="4086" spans="15:61">
      <c r="O4086" s="57"/>
      <c r="P4086" s="57"/>
      <c r="AP4086" s="57"/>
      <c r="BA4086" s="57"/>
      <c r="BF4086" s="6" t="e">
        <f t="shared" si="189"/>
        <v>#NUM!</v>
      </c>
      <c r="BG4086" t="e">
        <f t="shared" si="190"/>
        <v>#NUM!</v>
      </c>
      <c r="BH4086" t="e">
        <f t="shared" si="191"/>
        <v>#NUM!</v>
      </c>
      <c r="BI4086" t="e">
        <f>VLOOKUP(H4086,Sheet2!$A$1:$B$270,2,FALSE)</f>
        <v>#N/A</v>
      </c>
    </row>
    <row r="4087" spans="15:61">
      <c r="O4087" s="57"/>
      <c r="P4087" s="57"/>
      <c r="AO4087" s="57"/>
      <c r="AP4087" s="57"/>
      <c r="BA4087" s="57"/>
      <c r="BF4087" s="6" t="e">
        <f t="shared" si="189"/>
        <v>#NUM!</v>
      </c>
      <c r="BG4087" t="e">
        <f t="shared" si="190"/>
        <v>#NUM!</v>
      </c>
      <c r="BH4087" t="e">
        <f t="shared" si="191"/>
        <v>#NUM!</v>
      </c>
      <c r="BI4087" t="e">
        <f>VLOOKUP(H4087,Sheet2!$A$1:$B$270,2,FALSE)</f>
        <v>#N/A</v>
      </c>
    </row>
    <row r="4088" spans="15:61">
      <c r="O4088" s="57"/>
      <c r="P4088" s="57"/>
      <c r="AP4088" s="57"/>
      <c r="BA4088" s="57"/>
      <c r="BF4088" s="6" t="e">
        <f t="shared" si="189"/>
        <v>#NUM!</v>
      </c>
      <c r="BG4088" t="e">
        <f t="shared" si="190"/>
        <v>#NUM!</v>
      </c>
      <c r="BH4088" t="e">
        <f t="shared" si="191"/>
        <v>#NUM!</v>
      </c>
      <c r="BI4088" t="e">
        <f>VLOOKUP(H4088,Sheet2!$A$1:$B$270,2,FALSE)</f>
        <v>#N/A</v>
      </c>
    </row>
    <row r="4089" spans="15:61">
      <c r="O4089" s="57"/>
      <c r="P4089" s="57"/>
      <c r="AP4089" s="57"/>
      <c r="BA4089" s="57"/>
      <c r="BF4089" s="6" t="e">
        <f t="shared" si="189"/>
        <v>#NUM!</v>
      </c>
      <c r="BG4089" t="e">
        <f t="shared" si="190"/>
        <v>#NUM!</v>
      </c>
      <c r="BH4089" t="e">
        <f t="shared" si="191"/>
        <v>#NUM!</v>
      </c>
      <c r="BI4089" t="e">
        <f>VLOOKUP(H4089,Sheet2!$A$1:$B$270,2,FALSE)</f>
        <v>#N/A</v>
      </c>
    </row>
    <row r="4090" spans="15:61">
      <c r="O4090" s="57"/>
      <c r="P4090" s="57"/>
      <c r="AO4090" s="57"/>
      <c r="AP4090" s="57"/>
      <c r="BA4090" s="57"/>
      <c r="BF4090" s="6" t="e">
        <f t="shared" si="189"/>
        <v>#NUM!</v>
      </c>
      <c r="BG4090" t="e">
        <f t="shared" si="190"/>
        <v>#NUM!</v>
      </c>
      <c r="BH4090" t="e">
        <f t="shared" si="191"/>
        <v>#NUM!</v>
      </c>
      <c r="BI4090" t="e">
        <f>VLOOKUP(H4090,Sheet2!$A$1:$B$270,2,FALSE)</f>
        <v>#N/A</v>
      </c>
    </row>
    <row r="4091" spans="15:61">
      <c r="O4091" s="57"/>
      <c r="P4091" s="57"/>
      <c r="BA4091" s="57"/>
      <c r="BF4091" s="6" t="e">
        <f t="shared" si="189"/>
        <v>#NUM!</v>
      </c>
      <c r="BG4091" t="e">
        <f t="shared" si="190"/>
        <v>#NUM!</v>
      </c>
      <c r="BH4091" t="e">
        <f t="shared" si="191"/>
        <v>#NUM!</v>
      </c>
      <c r="BI4091" t="e">
        <f>VLOOKUP(H4091,Sheet2!$A$1:$B$270,2,FALSE)</f>
        <v>#N/A</v>
      </c>
    </row>
    <row r="4092" spans="15:61">
      <c r="O4092" s="57"/>
      <c r="P4092" s="57"/>
      <c r="AP4092" s="57"/>
      <c r="BA4092" s="57"/>
      <c r="BF4092" s="6" t="e">
        <f t="shared" si="189"/>
        <v>#NUM!</v>
      </c>
      <c r="BG4092" t="e">
        <f t="shared" si="190"/>
        <v>#NUM!</v>
      </c>
      <c r="BH4092" t="e">
        <f t="shared" si="191"/>
        <v>#NUM!</v>
      </c>
      <c r="BI4092" t="e">
        <f>VLOOKUP(H4092,Sheet2!$A$1:$B$270,2,FALSE)</f>
        <v>#N/A</v>
      </c>
    </row>
    <row r="4093" spans="15:61">
      <c r="O4093" s="57"/>
      <c r="P4093" s="57"/>
      <c r="AO4093" s="57"/>
      <c r="AP4093" s="57"/>
      <c r="BA4093" s="57"/>
      <c r="BF4093" s="6" t="e">
        <f t="shared" si="189"/>
        <v>#NUM!</v>
      </c>
      <c r="BG4093" t="e">
        <f t="shared" si="190"/>
        <v>#NUM!</v>
      </c>
      <c r="BH4093" t="e">
        <f t="shared" si="191"/>
        <v>#NUM!</v>
      </c>
      <c r="BI4093" t="e">
        <f>VLOOKUP(H4093,Sheet2!$A$1:$B$270,2,FALSE)</f>
        <v>#N/A</v>
      </c>
    </row>
    <row r="4094" spans="15:61">
      <c r="O4094" s="57"/>
      <c r="P4094" s="57"/>
      <c r="AO4094" s="57"/>
      <c r="AP4094" s="57"/>
      <c r="BA4094" s="57"/>
      <c r="BF4094" s="6" t="e">
        <f t="shared" si="189"/>
        <v>#NUM!</v>
      </c>
      <c r="BG4094" t="e">
        <f t="shared" si="190"/>
        <v>#NUM!</v>
      </c>
      <c r="BH4094" t="e">
        <f t="shared" si="191"/>
        <v>#NUM!</v>
      </c>
      <c r="BI4094" t="e">
        <f>VLOOKUP(H4094,Sheet2!$A$1:$B$270,2,FALSE)</f>
        <v>#N/A</v>
      </c>
    </row>
    <row r="4095" spans="15:61">
      <c r="O4095" s="57"/>
      <c r="P4095" s="57"/>
      <c r="AO4095" s="57"/>
      <c r="AP4095" s="57"/>
      <c r="BA4095" s="57"/>
      <c r="BF4095" s="6" t="e">
        <f t="shared" si="189"/>
        <v>#NUM!</v>
      </c>
      <c r="BG4095" t="e">
        <f t="shared" si="190"/>
        <v>#NUM!</v>
      </c>
      <c r="BH4095" t="e">
        <f t="shared" si="191"/>
        <v>#NUM!</v>
      </c>
      <c r="BI4095" t="e">
        <f>VLOOKUP(H4095,Sheet2!$A$1:$B$270,2,FALSE)</f>
        <v>#N/A</v>
      </c>
    </row>
    <row r="4096" spans="15:61">
      <c r="O4096" s="57"/>
      <c r="P4096" s="57"/>
      <c r="AP4096" s="57"/>
      <c r="BA4096" s="57"/>
      <c r="BF4096" s="6" t="e">
        <f t="shared" si="189"/>
        <v>#NUM!</v>
      </c>
      <c r="BG4096" t="e">
        <f t="shared" si="190"/>
        <v>#NUM!</v>
      </c>
      <c r="BH4096" t="e">
        <f t="shared" si="191"/>
        <v>#NUM!</v>
      </c>
      <c r="BI4096" t="e">
        <f>VLOOKUP(H4096,Sheet2!$A$1:$B$270,2,FALSE)</f>
        <v>#N/A</v>
      </c>
    </row>
    <row r="4097" spans="15:61">
      <c r="O4097" s="57"/>
      <c r="P4097" s="57"/>
      <c r="BF4097" s="6" t="e">
        <f t="shared" si="189"/>
        <v>#NUM!</v>
      </c>
      <c r="BG4097" t="e">
        <f t="shared" si="190"/>
        <v>#NUM!</v>
      </c>
      <c r="BH4097" t="e">
        <f t="shared" si="191"/>
        <v>#NUM!</v>
      </c>
      <c r="BI4097" t="e">
        <f>VLOOKUP(H4097,Sheet2!$A$1:$B$270,2,FALSE)</f>
        <v>#N/A</v>
      </c>
    </row>
    <row r="4098" spans="15:61">
      <c r="O4098" s="57"/>
      <c r="P4098" s="57"/>
      <c r="AO4098" s="57"/>
      <c r="AP4098" s="57"/>
      <c r="BA4098" s="57"/>
      <c r="BF4098" s="6" t="e">
        <f t="shared" si="189"/>
        <v>#NUM!</v>
      </c>
      <c r="BG4098" t="e">
        <f t="shared" si="190"/>
        <v>#NUM!</v>
      </c>
      <c r="BH4098" t="e">
        <f t="shared" si="191"/>
        <v>#NUM!</v>
      </c>
      <c r="BI4098" t="e">
        <f>VLOOKUP(H4098,Sheet2!$A$1:$B$270,2,FALSE)</f>
        <v>#N/A</v>
      </c>
    </row>
    <row r="4099" spans="15:61">
      <c r="O4099" s="57"/>
      <c r="P4099" s="57"/>
      <c r="AP4099" s="57"/>
      <c r="BA4099" s="57"/>
      <c r="BF4099" s="6" t="e">
        <f t="shared" ref="BF4099:BF4162" si="192">DATE(BC4099,BD4099,BE4099)</f>
        <v>#NUM!</v>
      </c>
      <c r="BG4099" t="e">
        <f t="shared" ref="BG4099:BG4162" si="193">BF4099-BA4099</f>
        <v>#NUM!</v>
      </c>
      <c r="BH4099" t="e">
        <f t="shared" ref="BH4099:BH4162" si="194">IF(BG4099=1,"COMPLY",IF(BG4099&lt;1,"COMPLY","NOT COMPLY"))</f>
        <v>#NUM!</v>
      </c>
      <c r="BI4099" t="e">
        <f>VLOOKUP(H4099,Sheet2!$A$1:$B$270,2,FALSE)</f>
        <v>#N/A</v>
      </c>
    </row>
    <row r="4100" spans="15:61">
      <c r="O4100" s="57"/>
      <c r="P4100" s="57"/>
      <c r="BF4100" s="6" t="e">
        <f t="shared" si="192"/>
        <v>#NUM!</v>
      </c>
      <c r="BG4100" t="e">
        <f t="shared" si="193"/>
        <v>#NUM!</v>
      </c>
      <c r="BH4100" t="e">
        <f t="shared" si="194"/>
        <v>#NUM!</v>
      </c>
      <c r="BI4100" t="e">
        <f>VLOOKUP(H4100,Sheet2!$A$1:$B$270,2,FALSE)</f>
        <v>#N/A</v>
      </c>
    </row>
    <row r="4101" spans="15:61">
      <c r="O4101" s="57"/>
      <c r="P4101" s="57"/>
      <c r="AP4101" s="57"/>
      <c r="BA4101" s="57"/>
      <c r="BF4101" s="6" t="e">
        <f t="shared" si="192"/>
        <v>#NUM!</v>
      </c>
      <c r="BG4101" t="e">
        <f t="shared" si="193"/>
        <v>#NUM!</v>
      </c>
      <c r="BH4101" t="e">
        <f t="shared" si="194"/>
        <v>#NUM!</v>
      </c>
      <c r="BI4101" t="e">
        <f>VLOOKUP(H4101,Sheet2!$A$1:$B$270,2,FALSE)</f>
        <v>#N/A</v>
      </c>
    </row>
    <row r="4102" spans="15:61">
      <c r="O4102" s="57"/>
      <c r="P4102" s="57"/>
      <c r="BA4102" s="57"/>
      <c r="BF4102" s="6" t="e">
        <f t="shared" si="192"/>
        <v>#NUM!</v>
      </c>
      <c r="BG4102" t="e">
        <f t="shared" si="193"/>
        <v>#NUM!</v>
      </c>
      <c r="BH4102" t="e">
        <f t="shared" si="194"/>
        <v>#NUM!</v>
      </c>
      <c r="BI4102" t="e">
        <f>VLOOKUP(H4102,Sheet2!$A$1:$B$270,2,FALSE)</f>
        <v>#N/A</v>
      </c>
    </row>
    <row r="4103" spans="15:61">
      <c r="O4103" s="57"/>
      <c r="P4103" s="57"/>
      <c r="AO4103" s="57"/>
      <c r="AP4103" s="57"/>
      <c r="BA4103" s="57"/>
      <c r="BF4103" s="6" t="e">
        <f t="shared" si="192"/>
        <v>#NUM!</v>
      </c>
      <c r="BG4103" t="e">
        <f t="shared" si="193"/>
        <v>#NUM!</v>
      </c>
      <c r="BH4103" t="e">
        <f t="shared" si="194"/>
        <v>#NUM!</v>
      </c>
      <c r="BI4103" t="e">
        <f>VLOOKUP(H4103,Sheet2!$A$1:$B$270,2,FALSE)</f>
        <v>#N/A</v>
      </c>
    </row>
    <row r="4104" spans="15:61">
      <c r="O4104" s="57"/>
      <c r="P4104" s="57"/>
      <c r="AO4104" s="57"/>
      <c r="AP4104" s="57"/>
      <c r="BA4104" s="57"/>
      <c r="BF4104" s="6" t="e">
        <f t="shared" si="192"/>
        <v>#NUM!</v>
      </c>
      <c r="BG4104" t="e">
        <f t="shared" si="193"/>
        <v>#NUM!</v>
      </c>
      <c r="BH4104" t="e">
        <f t="shared" si="194"/>
        <v>#NUM!</v>
      </c>
      <c r="BI4104" t="e">
        <f>VLOOKUP(H4104,Sheet2!$A$1:$B$270,2,FALSE)</f>
        <v>#N/A</v>
      </c>
    </row>
    <row r="4105" spans="15:61">
      <c r="O4105" s="57"/>
      <c r="P4105" s="57"/>
      <c r="BA4105" s="57"/>
      <c r="BF4105" s="6" t="e">
        <f t="shared" si="192"/>
        <v>#NUM!</v>
      </c>
      <c r="BG4105" t="e">
        <f t="shared" si="193"/>
        <v>#NUM!</v>
      </c>
      <c r="BH4105" t="e">
        <f t="shared" si="194"/>
        <v>#NUM!</v>
      </c>
      <c r="BI4105" t="e">
        <f>VLOOKUP(H4105,Sheet2!$A$1:$B$270,2,FALSE)</f>
        <v>#N/A</v>
      </c>
    </row>
    <row r="4106" spans="15:61">
      <c r="O4106" s="57"/>
      <c r="P4106" s="57"/>
      <c r="AP4106" s="57"/>
      <c r="BA4106" s="57"/>
      <c r="BF4106" s="6" t="e">
        <f t="shared" si="192"/>
        <v>#NUM!</v>
      </c>
      <c r="BG4106" t="e">
        <f t="shared" si="193"/>
        <v>#NUM!</v>
      </c>
      <c r="BH4106" t="e">
        <f t="shared" si="194"/>
        <v>#NUM!</v>
      </c>
      <c r="BI4106" t="e">
        <f>VLOOKUP(H4106,Sheet2!$A$1:$B$270,2,FALSE)</f>
        <v>#N/A</v>
      </c>
    </row>
    <row r="4107" spans="15:61">
      <c r="O4107" s="57"/>
      <c r="P4107" s="57"/>
      <c r="AP4107" s="57"/>
      <c r="BA4107" s="57"/>
      <c r="BF4107" s="6" t="e">
        <f t="shared" si="192"/>
        <v>#NUM!</v>
      </c>
      <c r="BG4107" t="e">
        <f t="shared" si="193"/>
        <v>#NUM!</v>
      </c>
      <c r="BH4107" t="e">
        <f t="shared" si="194"/>
        <v>#NUM!</v>
      </c>
      <c r="BI4107" t="e">
        <f>VLOOKUP(H4107,Sheet2!$A$1:$B$270,2,FALSE)</f>
        <v>#N/A</v>
      </c>
    </row>
    <row r="4108" spans="15:61">
      <c r="O4108" s="57"/>
      <c r="P4108" s="57"/>
      <c r="AP4108" s="57"/>
      <c r="BA4108" s="57"/>
      <c r="BF4108" s="6" t="e">
        <f t="shared" si="192"/>
        <v>#NUM!</v>
      </c>
      <c r="BG4108" t="e">
        <f t="shared" si="193"/>
        <v>#NUM!</v>
      </c>
      <c r="BH4108" t="e">
        <f t="shared" si="194"/>
        <v>#NUM!</v>
      </c>
      <c r="BI4108" t="e">
        <f>VLOOKUP(H4108,Sheet2!$A$1:$B$270,2,FALSE)</f>
        <v>#N/A</v>
      </c>
    </row>
    <row r="4109" spans="15:61">
      <c r="O4109" s="57"/>
      <c r="P4109" s="57"/>
      <c r="BA4109" s="57"/>
      <c r="BF4109" s="6" t="e">
        <f t="shared" si="192"/>
        <v>#NUM!</v>
      </c>
      <c r="BG4109" t="e">
        <f t="shared" si="193"/>
        <v>#NUM!</v>
      </c>
      <c r="BH4109" t="e">
        <f t="shared" si="194"/>
        <v>#NUM!</v>
      </c>
      <c r="BI4109" t="e">
        <f>VLOOKUP(H4109,Sheet2!$A$1:$B$270,2,FALSE)</f>
        <v>#N/A</v>
      </c>
    </row>
    <row r="4110" spans="15:61">
      <c r="O4110" s="57"/>
      <c r="P4110" s="57"/>
      <c r="AP4110" s="57"/>
      <c r="BA4110" s="57"/>
      <c r="BF4110" s="6" t="e">
        <f t="shared" si="192"/>
        <v>#NUM!</v>
      </c>
      <c r="BG4110" t="e">
        <f t="shared" si="193"/>
        <v>#NUM!</v>
      </c>
      <c r="BH4110" t="e">
        <f t="shared" si="194"/>
        <v>#NUM!</v>
      </c>
      <c r="BI4110" t="e">
        <f>VLOOKUP(H4110,Sheet2!$A$1:$B$270,2,FALSE)</f>
        <v>#N/A</v>
      </c>
    </row>
    <row r="4111" spans="15:61">
      <c r="O4111" s="57"/>
      <c r="P4111" s="57"/>
      <c r="AP4111" s="57"/>
      <c r="BA4111" s="57"/>
      <c r="BF4111" s="6" t="e">
        <f t="shared" si="192"/>
        <v>#NUM!</v>
      </c>
      <c r="BG4111" t="e">
        <f t="shared" si="193"/>
        <v>#NUM!</v>
      </c>
      <c r="BH4111" t="e">
        <f t="shared" si="194"/>
        <v>#NUM!</v>
      </c>
      <c r="BI4111" t="e">
        <f>VLOOKUP(H4111,Sheet2!$A$1:$B$270,2,FALSE)</f>
        <v>#N/A</v>
      </c>
    </row>
    <row r="4112" spans="15:61">
      <c r="O4112" s="57"/>
      <c r="P4112" s="57"/>
      <c r="AP4112" s="57"/>
      <c r="BA4112" s="57"/>
      <c r="BF4112" s="6" t="e">
        <f t="shared" si="192"/>
        <v>#NUM!</v>
      </c>
      <c r="BG4112" t="e">
        <f t="shared" si="193"/>
        <v>#NUM!</v>
      </c>
      <c r="BH4112" t="e">
        <f t="shared" si="194"/>
        <v>#NUM!</v>
      </c>
      <c r="BI4112" t="e">
        <f>VLOOKUP(H4112,Sheet2!$A$1:$B$270,2,FALSE)</f>
        <v>#N/A</v>
      </c>
    </row>
    <row r="4113" spans="15:61">
      <c r="O4113" s="57"/>
      <c r="P4113" s="57"/>
      <c r="AO4113" s="57"/>
      <c r="AP4113" s="57"/>
      <c r="BA4113" s="57"/>
      <c r="BF4113" s="6" t="e">
        <f t="shared" si="192"/>
        <v>#NUM!</v>
      </c>
      <c r="BG4113" t="e">
        <f t="shared" si="193"/>
        <v>#NUM!</v>
      </c>
      <c r="BH4113" t="e">
        <f t="shared" si="194"/>
        <v>#NUM!</v>
      </c>
      <c r="BI4113" t="e">
        <f>VLOOKUP(H4113,Sheet2!$A$1:$B$270,2,FALSE)</f>
        <v>#N/A</v>
      </c>
    </row>
    <row r="4114" spans="15:61">
      <c r="O4114" s="57"/>
      <c r="P4114" s="57"/>
      <c r="AO4114" s="57"/>
      <c r="AP4114" s="57"/>
      <c r="BA4114" s="57"/>
      <c r="BF4114" s="6" t="e">
        <f t="shared" si="192"/>
        <v>#NUM!</v>
      </c>
      <c r="BG4114" t="e">
        <f t="shared" si="193"/>
        <v>#NUM!</v>
      </c>
      <c r="BH4114" t="e">
        <f t="shared" si="194"/>
        <v>#NUM!</v>
      </c>
      <c r="BI4114" t="e">
        <f>VLOOKUP(H4114,Sheet2!$A$1:$B$270,2,FALSE)</f>
        <v>#N/A</v>
      </c>
    </row>
    <row r="4115" spans="15:61">
      <c r="O4115" s="57"/>
      <c r="P4115" s="57"/>
      <c r="AP4115" s="57"/>
      <c r="BA4115" s="57"/>
      <c r="BF4115" s="6" t="e">
        <f t="shared" si="192"/>
        <v>#NUM!</v>
      </c>
      <c r="BG4115" t="e">
        <f t="shared" si="193"/>
        <v>#NUM!</v>
      </c>
      <c r="BH4115" t="e">
        <f t="shared" si="194"/>
        <v>#NUM!</v>
      </c>
      <c r="BI4115" t="e">
        <f>VLOOKUP(H4115,Sheet2!$A$1:$B$270,2,FALSE)</f>
        <v>#N/A</v>
      </c>
    </row>
    <row r="4116" spans="15:61">
      <c r="O4116" s="57"/>
      <c r="P4116" s="57"/>
      <c r="AO4116" s="57"/>
      <c r="AP4116" s="57"/>
      <c r="BA4116" s="57"/>
      <c r="BF4116" s="6" t="e">
        <f t="shared" si="192"/>
        <v>#NUM!</v>
      </c>
      <c r="BG4116" t="e">
        <f t="shared" si="193"/>
        <v>#NUM!</v>
      </c>
      <c r="BH4116" t="e">
        <f t="shared" si="194"/>
        <v>#NUM!</v>
      </c>
      <c r="BI4116" t="e">
        <f>VLOOKUP(H4116,Sheet2!$A$1:$B$270,2,FALSE)</f>
        <v>#N/A</v>
      </c>
    </row>
    <row r="4117" spans="15:61">
      <c r="O4117" s="57"/>
      <c r="P4117" s="57"/>
      <c r="AP4117" s="57"/>
      <c r="BA4117" s="57"/>
      <c r="BF4117" s="6" t="e">
        <f t="shared" si="192"/>
        <v>#NUM!</v>
      </c>
      <c r="BG4117" t="e">
        <f t="shared" si="193"/>
        <v>#NUM!</v>
      </c>
      <c r="BH4117" t="e">
        <f t="shared" si="194"/>
        <v>#NUM!</v>
      </c>
      <c r="BI4117" t="e">
        <f>VLOOKUP(H4117,Sheet2!$A$1:$B$270,2,FALSE)</f>
        <v>#N/A</v>
      </c>
    </row>
    <row r="4118" spans="15:61">
      <c r="O4118" s="57"/>
      <c r="P4118" s="57"/>
      <c r="AO4118" s="57"/>
      <c r="AP4118" s="57"/>
      <c r="BA4118" s="57"/>
      <c r="BF4118" s="6" t="e">
        <f t="shared" si="192"/>
        <v>#NUM!</v>
      </c>
      <c r="BG4118" t="e">
        <f t="shared" si="193"/>
        <v>#NUM!</v>
      </c>
      <c r="BH4118" t="e">
        <f t="shared" si="194"/>
        <v>#NUM!</v>
      </c>
      <c r="BI4118" t="e">
        <f>VLOOKUP(H4118,Sheet2!$A$1:$B$270,2,FALSE)</f>
        <v>#N/A</v>
      </c>
    </row>
    <row r="4119" spans="15:61">
      <c r="O4119" s="57"/>
      <c r="P4119" s="57"/>
      <c r="AP4119" s="57"/>
      <c r="BA4119" s="57"/>
      <c r="BF4119" s="6" t="e">
        <f t="shared" si="192"/>
        <v>#NUM!</v>
      </c>
      <c r="BG4119" t="e">
        <f t="shared" si="193"/>
        <v>#NUM!</v>
      </c>
      <c r="BH4119" t="e">
        <f t="shared" si="194"/>
        <v>#NUM!</v>
      </c>
      <c r="BI4119" t="e">
        <f>VLOOKUP(H4119,Sheet2!$A$1:$B$270,2,FALSE)</f>
        <v>#N/A</v>
      </c>
    </row>
    <row r="4120" spans="15:61">
      <c r="O4120" s="57"/>
      <c r="P4120" s="57"/>
      <c r="AO4120" s="57"/>
      <c r="AP4120" s="57"/>
      <c r="BA4120" s="57"/>
      <c r="BF4120" s="6" t="e">
        <f t="shared" si="192"/>
        <v>#NUM!</v>
      </c>
      <c r="BG4120" t="e">
        <f t="shared" si="193"/>
        <v>#NUM!</v>
      </c>
      <c r="BH4120" t="e">
        <f t="shared" si="194"/>
        <v>#NUM!</v>
      </c>
      <c r="BI4120" t="e">
        <f>VLOOKUP(H4120,Sheet2!$A$1:$B$270,2,FALSE)</f>
        <v>#N/A</v>
      </c>
    </row>
    <row r="4121" spans="15:61">
      <c r="O4121" s="57"/>
      <c r="P4121" s="57"/>
      <c r="AP4121" s="57"/>
      <c r="BA4121" s="57"/>
      <c r="BF4121" s="6" t="e">
        <f t="shared" si="192"/>
        <v>#NUM!</v>
      </c>
      <c r="BG4121" t="e">
        <f t="shared" si="193"/>
        <v>#NUM!</v>
      </c>
      <c r="BH4121" t="e">
        <f t="shared" si="194"/>
        <v>#NUM!</v>
      </c>
      <c r="BI4121" t="e">
        <f>VLOOKUP(H4121,Sheet2!$A$1:$B$270,2,FALSE)</f>
        <v>#N/A</v>
      </c>
    </row>
    <row r="4122" spans="15:61">
      <c r="O4122" s="57"/>
      <c r="P4122" s="57"/>
      <c r="AP4122" s="57"/>
      <c r="BA4122" s="57"/>
      <c r="BF4122" s="6" t="e">
        <f t="shared" si="192"/>
        <v>#NUM!</v>
      </c>
      <c r="BG4122" t="e">
        <f t="shared" si="193"/>
        <v>#NUM!</v>
      </c>
      <c r="BH4122" t="e">
        <f t="shared" si="194"/>
        <v>#NUM!</v>
      </c>
      <c r="BI4122" t="e">
        <f>VLOOKUP(H4122,Sheet2!$A$1:$B$270,2,FALSE)</f>
        <v>#N/A</v>
      </c>
    </row>
    <row r="4123" spans="15:61">
      <c r="O4123" s="57"/>
      <c r="P4123" s="57"/>
      <c r="AP4123" s="57"/>
      <c r="BA4123" s="57"/>
      <c r="BF4123" s="6" t="e">
        <f t="shared" si="192"/>
        <v>#NUM!</v>
      </c>
      <c r="BG4123" t="e">
        <f t="shared" si="193"/>
        <v>#NUM!</v>
      </c>
      <c r="BH4123" t="e">
        <f t="shared" si="194"/>
        <v>#NUM!</v>
      </c>
      <c r="BI4123" t="e">
        <f>VLOOKUP(H4123,Sheet2!$A$1:$B$270,2,FALSE)</f>
        <v>#N/A</v>
      </c>
    </row>
    <row r="4124" spans="15:61">
      <c r="O4124" s="57"/>
      <c r="P4124" s="57"/>
      <c r="BF4124" s="6" t="e">
        <f t="shared" si="192"/>
        <v>#NUM!</v>
      </c>
      <c r="BG4124" t="e">
        <f t="shared" si="193"/>
        <v>#NUM!</v>
      </c>
      <c r="BH4124" t="e">
        <f t="shared" si="194"/>
        <v>#NUM!</v>
      </c>
      <c r="BI4124" t="e">
        <f>VLOOKUP(H4124,Sheet2!$A$1:$B$270,2,FALSE)</f>
        <v>#N/A</v>
      </c>
    </row>
    <row r="4125" spans="15:61">
      <c r="O4125" s="57"/>
      <c r="P4125" s="57"/>
      <c r="AP4125" s="57"/>
      <c r="BA4125" s="57"/>
      <c r="BF4125" s="6" t="e">
        <f t="shared" si="192"/>
        <v>#NUM!</v>
      </c>
      <c r="BG4125" t="e">
        <f t="shared" si="193"/>
        <v>#NUM!</v>
      </c>
      <c r="BH4125" t="e">
        <f t="shared" si="194"/>
        <v>#NUM!</v>
      </c>
      <c r="BI4125" t="e">
        <f>VLOOKUP(H4125,Sheet2!$A$1:$B$270,2,FALSE)</f>
        <v>#N/A</v>
      </c>
    </row>
    <row r="4126" spans="15:61">
      <c r="O4126" s="57"/>
      <c r="P4126" s="57"/>
      <c r="BA4126" s="57"/>
      <c r="BF4126" s="6" t="e">
        <f t="shared" si="192"/>
        <v>#NUM!</v>
      </c>
      <c r="BG4126" t="e">
        <f t="shared" si="193"/>
        <v>#NUM!</v>
      </c>
      <c r="BH4126" t="e">
        <f t="shared" si="194"/>
        <v>#NUM!</v>
      </c>
      <c r="BI4126" t="e">
        <f>VLOOKUP(H4126,Sheet2!$A$1:$B$270,2,FALSE)</f>
        <v>#N/A</v>
      </c>
    </row>
    <row r="4127" spans="15:61">
      <c r="O4127" s="57"/>
      <c r="P4127" s="57"/>
      <c r="AP4127" s="57"/>
      <c r="BA4127" s="57"/>
      <c r="BF4127" s="6" t="e">
        <f t="shared" si="192"/>
        <v>#NUM!</v>
      </c>
      <c r="BG4127" t="e">
        <f t="shared" si="193"/>
        <v>#NUM!</v>
      </c>
      <c r="BH4127" t="e">
        <f t="shared" si="194"/>
        <v>#NUM!</v>
      </c>
      <c r="BI4127" t="e">
        <f>VLOOKUP(H4127,Sheet2!$A$1:$B$270,2,FALSE)</f>
        <v>#N/A</v>
      </c>
    </row>
    <row r="4128" spans="15:61">
      <c r="O4128" s="57"/>
      <c r="P4128" s="57"/>
      <c r="AP4128" s="57"/>
      <c r="BA4128" s="57"/>
      <c r="BF4128" s="6" t="e">
        <f t="shared" si="192"/>
        <v>#NUM!</v>
      </c>
      <c r="BG4128" t="e">
        <f t="shared" si="193"/>
        <v>#NUM!</v>
      </c>
      <c r="BH4128" t="e">
        <f t="shared" si="194"/>
        <v>#NUM!</v>
      </c>
      <c r="BI4128" t="e">
        <f>VLOOKUP(H4128,Sheet2!$A$1:$B$270,2,FALSE)</f>
        <v>#N/A</v>
      </c>
    </row>
    <row r="4129" spans="15:61">
      <c r="O4129" s="57"/>
      <c r="P4129" s="57"/>
      <c r="AO4129" s="57"/>
      <c r="AP4129" s="57"/>
      <c r="BA4129" s="57"/>
      <c r="BF4129" s="6" t="e">
        <f t="shared" si="192"/>
        <v>#NUM!</v>
      </c>
      <c r="BG4129" t="e">
        <f t="shared" si="193"/>
        <v>#NUM!</v>
      </c>
      <c r="BH4129" t="e">
        <f t="shared" si="194"/>
        <v>#NUM!</v>
      </c>
      <c r="BI4129" t="e">
        <f>VLOOKUP(H4129,Sheet2!$A$1:$B$270,2,FALSE)</f>
        <v>#N/A</v>
      </c>
    </row>
    <row r="4130" spans="15:61">
      <c r="O4130" s="57"/>
      <c r="P4130" s="57"/>
      <c r="AP4130" s="57"/>
      <c r="BA4130" s="57"/>
      <c r="BF4130" s="6" t="e">
        <f t="shared" si="192"/>
        <v>#NUM!</v>
      </c>
      <c r="BG4130" t="e">
        <f t="shared" si="193"/>
        <v>#NUM!</v>
      </c>
      <c r="BH4130" t="e">
        <f t="shared" si="194"/>
        <v>#NUM!</v>
      </c>
      <c r="BI4130" t="e">
        <f>VLOOKUP(H4130,Sheet2!$A$1:$B$270,2,FALSE)</f>
        <v>#N/A</v>
      </c>
    </row>
    <row r="4131" spans="15:61">
      <c r="O4131" s="57"/>
      <c r="P4131" s="57"/>
      <c r="AP4131" s="57"/>
      <c r="BA4131" s="57"/>
      <c r="BF4131" s="6" t="e">
        <f t="shared" si="192"/>
        <v>#NUM!</v>
      </c>
      <c r="BG4131" t="e">
        <f t="shared" si="193"/>
        <v>#NUM!</v>
      </c>
      <c r="BH4131" t="e">
        <f t="shared" si="194"/>
        <v>#NUM!</v>
      </c>
      <c r="BI4131" t="e">
        <f>VLOOKUP(H4131,Sheet2!$A$1:$B$270,2,FALSE)</f>
        <v>#N/A</v>
      </c>
    </row>
    <row r="4132" spans="15:61">
      <c r="O4132" s="57"/>
      <c r="P4132" s="57"/>
      <c r="AO4132" s="57"/>
      <c r="AP4132" s="57"/>
      <c r="BA4132" s="57"/>
      <c r="BF4132" s="6" t="e">
        <f t="shared" si="192"/>
        <v>#NUM!</v>
      </c>
      <c r="BG4132" t="e">
        <f t="shared" si="193"/>
        <v>#NUM!</v>
      </c>
      <c r="BH4132" t="e">
        <f t="shared" si="194"/>
        <v>#NUM!</v>
      </c>
      <c r="BI4132" t="e">
        <f>VLOOKUP(H4132,Sheet2!$A$1:$B$270,2,FALSE)</f>
        <v>#N/A</v>
      </c>
    </row>
    <row r="4133" spans="15:61">
      <c r="O4133" s="57"/>
      <c r="P4133" s="57"/>
      <c r="AO4133" s="57"/>
      <c r="AP4133" s="57"/>
      <c r="BA4133" s="57"/>
      <c r="BF4133" s="6" t="e">
        <f t="shared" si="192"/>
        <v>#NUM!</v>
      </c>
      <c r="BG4133" t="e">
        <f t="shared" si="193"/>
        <v>#NUM!</v>
      </c>
      <c r="BH4133" t="e">
        <f t="shared" si="194"/>
        <v>#NUM!</v>
      </c>
      <c r="BI4133" t="e">
        <f>VLOOKUP(H4133,Sheet2!$A$1:$B$270,2,FALSE)</f>
        <v>#N/A</v>
      </c>
    </row>
    <row r="4134" spans="15:61">
      <c r="O4134" s="57"/>
      <c r="P4134" s="57"/>
      <c r="AP4134" s="57"/>
      <c r="BA4134" s="57"/>
      <c r="BF4134" s="6" t="e">
        <f t="shared" si="192"/>
        <v>#NUM!</v>
      </c>
      <c r="BG4134" t="e">
        <f t="shared" si="193"/>
        <v>#NUM!</v>
      </c>
      <c r="BH4134" t="e">
        <f t="shared" si="194"/>
        <v>#NUM!</v>
      </c>
      <c r="BI4134" t="e">
        <f>VLOOKUP(H4134,Sheet2!$A$1:$B$270,2,FALSE)</f>
        <v>#N/A</v>
      </c>
    </row>
    <row r="4135" spans="15:61">
      <c r="O4135" s="57"/>
      <c r="P4135" s="57"/>
      <c r="AO4135" s="57"/>
      <c r="BF4135" s="6" t="e">
        <f t="shared" si="192"/>
        <v>#NUM!</v>
      </c>
      <c r="BG4135" t="e">
        <f t="shared" si="193"/>
        <v>#NUM!</v>
      </c>
      <c r="BH4135" t="e">
        <f t="shared" si="194"/>
        <v>#NUM!</v>
      </c>
      <c r="BI4135" t="e">
        <f>VLOOKUP(H4135,Sheet2!$A$1:$B$270,2,FALSE)</f>
        <v>#N/A</v>
      </c>
    </row>
    <row r="4136" spans="15:61">
      <c r="O4136" s="57"/>
      <c r="P4136" s="57"/>
      <c r="BA4136" s="57"/>
      <c r="BF4136" s="6" t="e">
        <f t="shared" si="192"/>
        <v>#NUM!</v>
      </c>
      <c r="BG4136" t="e">
        <f t="shared" si="193"/>
        <v>#NUM!</v>
      </c>
      <c r="BH4136" t="e">
        <f t="shared" si="194"/>
        <v>#NUM!</v>
      </c>
      <c r="BI4136" t="e">
        <f>VLOOKUP(H4136,Sheet2!$A$1:$B$270,2,FALSE)</f>
        <v>#N/A</v>
      </c>
    </row>
    <row r="4137" spans="15:61">
      <c r="O4137" s="57"/>
      <c r="P4137" s="57"/>
      <c r="AP4137" s="57"/>
      <c r="BA4137" s="57"/>
      <c r="BF4137" s="6" t="e">
        <f t="shared" si="192"/>
        <v>#NUM!</v>
      </c>
      <c r="BG4137" t="e">
        <f t="shared" si="193"/>
        <v>#NUM!</v>
      </c>
      <c r="BH4137" t="e">
        <f t="shared" si="194"/>
        <v>#NUM!</v>
      </c>
      <c r="BI4137" t="e">
        <f>VLOOKUP(H4137,Sheet2!$A$1:$B$270,2,FALSE)</f>
        <v>#N/A</v>
      </c>
    </row>
    <row r="4138" spans="15:61">
      <c r="O4138" s="57"/>
      <c r="P4138" s="57"/>
      <c r="BF4138" s="6" t="e">
        <f t="shared" si="192"/>
        <v>#NUM!</v>
      </c>
      <c r="BG4138" t="e">
        <f t="shared" si="193"/>
        <v>#NUM!</v>
      </c>
      <c r="BH4138" t="e">
        <f t="shared" si="194"/>
        <v>#NUM!</v>
      </c>
      <c r="BI4138" t="e">
        <f>VLOOKUP(H4138,Sheet2!$A$1:$B$270,2,FALSE)</f>
        <v>#N/A</v>
      </c>
    </row>
    <row r="4139" spans="15:61">
      <c r="O4139" s="57"/>
      <c r="P4139" s="57"/>
      <c r="AP4139" s="57"/>
      <c r="BA4139" s="57"/>
      <c r="BF4139" s="6" t="e">
        <f t="shared" si="192"/>
        <v>#NUM!</v>
      </c>
      <c r="BG4139" t="e">
        <f t="shared" si="193"/>
        <v>#NUM!</v>
      </c>
      <c r="BH4139" t="e">
        <f t="shared" si="194"/>
        <v>#NUM!</v>
      </c>
      <c r="BI4139" t="e">
        <f>VLOOKUP(H4139,Sheet2!$A$1:$B$270,2,FALSE)</f>
        <v>#N/A</v>
      </c>
    </row>
    <row r="4140" spans="15:61">
      <c r="O4140" s="57"/>
      <c r="P4140" s="57"/>
      <c r="AP4140" s="57"/>
      <c r="BA4140" s="57"/>
      <c r="BF4140" s="6" t="e">
        <f t="shared" si="192"/>
        <v>#NUM!</v>
      </c>
      <c r="BG4140" t="e">
        <f t="shared" si="193"/>
        <v>#NUM!</v>
      </c>
      <c r="BH4140" t="e">
        <f t="shared" si="194"/>
        <v>#NUM!</v>
      </c>
      <c r="BI4140" t="e">
        <f>VLOOKUP(H4140,Sheet2!$A$1:$B$270,2,FALSE)</f>
        <v>#N/A</v>
      </c>
    </row>
    <row r="4141" spans="15:61">
      <c r="O4141" s="57"/>
      <c r="P4141" s="57"/>
      <c r="AO4141" s="57"/>
      <c r="AP4141" s="57"/>
      <c r="BA4141" s="57"/>
      <c r="BF4141" s="6" t="e">
        <f t="shared" si="192"/>
        <v>#NUM!</v>
      </c>
      <c r="BG4141" t="e">
        <f t="shared" si="193"/>
        <v>#NUM!</v>
      </c>
      <c r="BH4141" t="e">
        <f t="shared" si="194"/>
        <v>#NUM!</v>
      </c>
      <c r="BI4141" t="e">
        <f>VLOOKUP(H4141,Sheet2!$A$1:$B$270,2,FALSE)</f>
        <v>#N/A</v>
      </c>
    </row>
    <row r="4142" spans="15:61">
      <c r="O4142" s="57"/>
      <c r="P4142" s="57"/>
      <c r="BA4142" s="57"/>
      <c r="BF4142" s="6" t="e">
        <f t="shared" si="192"/>
        <v>#NUM!</v>
      </c>
      <c r="BG4142" t="e">
        <f t="shared" si="193"/>
        <v>#NUM!</v>
      </c>
      <c r="BH4142" t="e">
        <f t="shared" si="194"/>
        <v>#NUM!</v>
      </c>
      <c r="BI4142" t="e">
        <f>VLOOKUP(H4142,Sheet2!$A$1:$B$270,2,FALSE)</f>
        <v>#N/A</v>
      </c>
    </row>
    <row r="4143" spans="15:61">
      <c r="O4143" s="57"/>
      <c r="P4143" s="57"/>
      <c r="AO4143" s="57"/>
      <c r="AP4143" s="57"/>
      <c r="BA4143" s="57"/>
      <c r="BF4143" s="6" t="e">
        <f t="shared" si="192"/>
        <v>#NUM!</v>
      </c>
      <c r="BG4143" t="e">
        <f t="shared" si="193"/>
        <v>#NUM!</v>
      </c>
      <c r="BH4143" t="e">
        <f t="shared" si="194"/>
        <v>#NUM!</v>
      </c>
      <c r="BI4143" t="e">
        <f>VLOOKUP(H4143,Sheet2!$A$1:$B$270,2,FALSE)</f>
        <v>#N/A</v>
      </c>
    </row>
    <row r="4144" spans="15:61">
      <c r="O4144" s="57"/>
      <c r="P4144" s="57"/>
      <c r="AO4144" s="57"/>
      <c r="BA4144" s="57"/>
      <c r="BF4144" s="6" t="e">
        <f t="shared" si="192"/>
        <v>#NUM!</v>
      </c>
      <c r="BG4144" t="e">
        <f t="shared" si="193"/>
        <v>#NUM!</v>
      </c>
      <c r="BH4144" t="e">
        <f t="shared" si="194"/>
        <v>#NUM!</v>
      </c>
      <c r="BI4144" t="e">
        <f>VLOOKUP(H4144,Sheet2!$A$1:$B$270,2,FALSE)</f>
        <v>#N/A</v>
      </c>
    </row>
    <row r="4145" spans="15:61">
      <c r="O4145" s="57"/>
      <c r="P4145" s="57"/>
      <c r="AO4145" s="57"/>
      <c r="AP4145" s="57"/>
      <c r="BA4145" s="57"/>
      <c r="BF4145" s="6" t="e">
        <f t="shared" si="192"/>
        <v>#NUM!</v>
      </c>
      <c r="BG4145" t="e">
        <f t="shared" si="193"/>
        <v>#NUM!</v>
      </c>
      <c r="BH4145" t="e">
        <f t="shared" si="194"/>
        <v>#NUM!</v>
      </c>
      <c r="BI4145" t="e">
        <f>VLOOKUP(H4145,Sheet2!$A$1:$B$270,2,FALSE)</f>
        <v>#N/A</v>
      </c>
    </row>
    <row r="4146" spans="15:61">
      <c r="O4146" s="57"/>
      <c r="P4146" s="57"/>
      <c r="BA4146" s="57"/>
      <c r="BF4146" s="6" t="e">
        <f t="shared" si="192"/>
        <v>#NUM!</v>
      </c>
      <c r="BG4146" t="e">
        <f t="shared" si="193"/>
        <v>#NUM!</v>
      </c>
      <c r="BH4146" t="e">
        <f t="shared" si="194"/>
        <v>#NUM!</v>
      </c>
      <c r="BI4146" t="e">
        <f>VLOOKUP(H4146,Sheet2!$A$1:$B$270,2,FALSE)</f>
        <v>#N/A</v>
      </c>
    </row>
    <row r="4147" spans="15:61">
      <c r="O4147" s="57"/>
      <c r="P4147" s="57"/>
      <c r="AP4147" s="57"/>
      <c r="BA4147" s="57"/>
      <c r="BF4147" s="6" t="e">
        <f t="shared" si="192"/>
        <v>#NUM!</v>
      </c>
      <c r="BG4147" t="e">
        <f t="shared" si="193"/>
        <v>#NUM!</v>
      </c>
      <c r="BH4147" t="e">
        <f t="shared" si="194"/>
        <v>#NUM!</v>
      </c>
      <c r="BI4147" t="e">
        <f>VLOOKUP(H4147,Sheet2!$A$1:$B$270,2,FALSE)</f>
        <v>#N/A</v>
      </c>
    </row>
    <row r="4148" spans="15:61">
      <c r="O4148" s="57"/>
      <c r="P4148" s="57"/>
      <c r="AP4148" s="57"/>
      <c r="BA4148" s="57"/>
      <c r="BF4148" s="6" t="e">
        <f t="shared" si="192"/>
        <v>#NUM!</v>
      </c>
      <c r="BG4148" t="e">
        <f t="shared" si="193"/>
        <v>#NUM!</v>
      </c>
      <c r="BH4148" t="e">
        <f t="shared" si="194"/>
        <v>#NUM!</v>
      </c>
      <c r="BI4148" t="e">
        <f>VLOOKUP(H4148,Sheet2!$A$1:$B$270,2,FALSE)</f>
        <v>#N/A</v>
      </c>
    </row>
    <row r="4149" spans="15:61">
      <c r="O4149" s="57"/>
      <c r="P4149" s="57"/>
      <c r="BF4149" s="6" t="e">
        <f t="shared" si="192"/>
        <v>#NUM!</v>
      </c>
      <c r="BG4149" t="e">
        <f t="shared" si="193"/>
        <v>#NUM!</v>
      </c>
      <c r="BH4149" t="e">
        <f t="shared" si="194"/>
        <v>#NUM!</v>
      </c>
      <c r="BI4149" t="e">
        <f>VLOOKUP(H4149,Sheet2!$A$1:$B$270,2,FALSE)</f>
        <v>#N/A</v>
      </c>
    </row>
    <row r="4150" spans="15:61">
      <c r="O4150" s="57"/>
      <c r="P4150" s="57"/>
      <c r="AP4150" s="57"/>
      <c r="BA4150" s="57"/>
      <c r="BF4150" s="6" t="e">
        <f t="shared" si="192"/>
        <v>#NUM!</v>
      </c>
      <c r="BG4150" t="e">
        <f t="shared" si="193"/>
        <v>#NUM!</v>
      </c>
      <c r="BH4150" t="e">
        <f t="shared" si="194"/>
        <v>#NUM!</v>
      </c>
      <c r="BI4150" t="e">
        <f>VLOOKUP(H4150,Sheet2!$A$1:$B$270,2,FALSE)</f>
        <v>#N/A</v>
      </c>
    </row>
    <row r="4151" spans="15:61">
      <c r="O4151" s="57"/>
      <c r="P4151" s="57"/>
      <c r="AO4151" s="57"/>
      <c r="AP4151" s="57"/>
      <c r="BA4151" s="57"/>
      <c r="BF4151" s="6" t="e">
        <f t="shared" si="192"/>
        <v>#NUM!</v>
      </c>
      <c r="BG4151" t="e">
        <f t="shared" si="193"/>
        <v>#NUM!</v>
      </c>
      <c r="BH4151" t="e">
        <f t="shared" si="194"/>
        <v>#NUM!</v>
      </c>
      <c r="BI4151" t="e">
        <f>VLOOKUP(H4151,Sheet2!$A$1:$B$270,2,FALSE)</f>
        <v>#N/A</v>
      </c>
    </row>
    <row r="4152" spans="15:61">
      <c r="O4152" s="57"/>
      <c r="P4152" s="57"/>
      <c r="AP4152" s="57"/>
      <c r="BA4152" s="57"/>
      <c r="BF4152" s="6" t="e">
        <f t="shared" si="192"/>
        <v>#NUM!</v>
      </c>
      <c r="BG4152" t="e">
        <f t="shared" si="193"/>
        <v>#NUM!</v>
      </c>
      <c r="BH4152" t="e">
        <f t="shared" si="194"/>
        <v>#NUM!</v>
      </c>
      <c r="BI4152" t="e">
        <f>VLOOKUP(H4152,Sheet2!$A$1:$B$270,2,FALSE)</f>
        <v>#N/A</v>
      </c>
    </row>
    <row r="4153" spans="15:61">
      <c r="O4153" s="57"/>
      <c r="P4153" s="57"/>
      <c r="AO4153" s="57"/>
      <c r="AP4153" s="57"/>
      <c r="BA4153" s="57"/>
      <c r="BF4153" s="6" t="e">
        <f t="shared" si="192"/>
        <v>#NUM!</v>
      </c>
      <c r="BG4153" t="e">
        <f t="shared" si="193"/>
        <v>#NUM!</v>
      </c>
      <c r="BH4153" t="e">
        <f t="shared" si="194"/>
        <v>#NUM!</v>
      </c>
      <c r="BI4153" t="e">
        <f>VLOOKUP(H4153,Sheet2!$A$1:$B$270,2,FALSE)</f>
        <v>#N/A</v>
      </c>
    </row>
    <row r="4154" spans="15:61">
      <c r="O4154" s="57"/>
      <c r="P4154" s="57"/>
      <c r="AO4154" s="57"/>
      <c r="AP4154" s="57"/>
      <c r="BA4154" s="57"/>
      <c r="BF4154" s="6" t="e">
        <f t="shared" si="192"/>
        <v>#NUM!</v>
      </c>
      <c r="BG4154" t="e">
        <f t="shared" si="193"/>
        <v>#NUM!</v>
      </c>
      <c r="BH4154" t="e">
        <f t="shared" si="194"/>
        <v>#NUM!</v>
      </c>
      <c r="BI4154" t="e">
        <f>VLOOKUP(H4154,Sheet2!$A$1:$B$270,2,FALSE)</f>
        <v>#N/A</v>
      </c>
    </row>
    <row r="4155" spans="15:61">
      <c r="O4155" s="57"/>
      <c r="P4155" s="57"/>
      <c r="AO4155" s="57"/>
      <c r="AP4155" s="57"/>
      <c r="BA4155" s="57"/>
      <c r="BF4155" s="6" t="e">
        <f t="shared" si="192"/>
        <v>#NUM!</v>
      </c>
      <c r="BG4155" t="e">
        <f t="shared" si="193"/>
        <v>#NUM!</v>
      </c>
      <c r="BH4155" t="e">
        <f t="shared" si="194"/>
        <v>#NUM!</v>
      </c>
      <c r="BI4155" t="e">
        <f>VLOOKUP(H4155,Sheet2!$A$1:$B$270,2,FALSE)</f>
        <v>#N/A</v>
      </c>
    </row>
    <row r="4156" spans="15:61">
      <c r="O4156" s="57"/>
      <c r="P4156" s="57"/>
      <c r="AO4156" s="57"/>
      <c r="AP4156" s="57"/>
      <c r="BA4156" s="57"/>
      <c r="BF4156" s="6" t="e">
        <f t="shared" si="192"/>
        <v>#NUM!</v>
      </c>
      <c r="BG4156" t="e">
        <f t="shared" si="193"/>
        <v>#NUM!</v>
      </c>
      <c r="BH4156" t="e">
        <f t="shared" si="194"/>
        <v>#NUM!</v>
      </c>
      <c r="BI4156" t="e">
        <f>VLOOKUP(H4156,Sheet2!$A$1:$B$270,2,FALSE)</f>
        <v>#N/A</v>
      </c>
    </row>
    <row r="4157" spans="15:61">
      <c r="O4157" s="57"/>
      <c r="P4157" s="57"/>
      <c r="BA4157" s="57"/>
      <c r="BF4157" s="6" t="e">
        <f t="shared" si="192"/>
        <v>#NUM!</v>
      </c>
      <c r="BG4157" t="e">
        <f t="shared" si="193"/>
        <v>#NUM!</v>
      </c>
      <c r="BH4157" t="e">
        <f t="shared" si="194"/>
        <v>#NUM!</v>
      </c>
      <c r="BI4157" t="e">
        <f>VLOOKUP(H4157,Sheet2!$A$1:$B$270,2,FALSE)</f>
        <v>#N/A</v>
      </c>
    </row>
    <row r="4158" spans="15:61">
      <c r="O4158" s="57"/>
      <c r="P4158" s="57"/>
      <c r="BF4158" s="6" t="e">
        <f t="shared" si="192"/>
        <v>#NUM!</v>
      </c>
      <c r="BG4158" t="e">
        <f t="shared" si="193"/>
        <v>#NUM!</v>
      </c>
      <c r="BH4158" t="e">
        <f t="shared" si="194"/>
        <v>#NUM!</v>
      </c>
      <c r="BI4158" t="e">
        <f>VLOOKUP(H4158,Sheet2!$A$1:$B$270,2,FALSE)</f>
        <v>#N/A</v>
      </c>
    </row>
    <row r="4159" spans="15:61">
      <c r="O4159" s="57"/>
      <c r="P4159" s="57"/>
      <c r="BA4159" s="57"/>
      <c r="BF4159" s="6" t="e">
        <f t="shared" si="192"/>
        <v>#NUM!</v>
      </c>
      <c r="BG4159" t="e">
        <f t="shared" si="193"/>
        <v>#NUM!</v>
      </c>
      <c r="BH4159" t="e">
        <f t="shared" si="194"/>
        <v>#NUM!</v>
      </c>
      <c r="BI4159" t="e">
        <f>VLOOKUP(H4159,Sheet2!$A$1:$B$270,2,FALSE)</f>
        <v>#N/A</v>
      </c>
    </row>
    <row r="4160" spans="15:61">
      <c r="O4160" s="57"/>
      <c r="P4160" s="57"/>
      <c r="AP4160" s="57"/>
      <c r="BA4160" s="57"/>
      <c r="BF4160" s="6" t="e">
        <f t="shared" si="192"/>
        <v>#NUM!</v>
      </c>
      <c r="BG4160" t="e">
        <f t="shared" si="193"/>
        <v>#NUM!</v>
      </c>
      <c r="BH4160" t="e">
        <f t="shared" si="194"/>
        <v>#NUM!</v>
      </c>
      <c r="BI4160" t="e">
        <f>VLOOKUP(H4160,Sheet2!$A$1:$B$270,2,FALSE)</f>
        <v>#N/A</v>
      </c>
    </row>
    <row r="4161" spans="15:61">
      <c r="O4161" s="57"/>
      <c r="P4161" s="57"/>
      <c r="AP4161" s="57"/>
      <c r="BA4161" s="57"/>
      <c r="BF4161" s="6" t="e">
        <f t="shared" si="192"/>
        <v>#NUM!</v>
      </c>
      <c r="BG4161" t="e">
        <f t="shared" si="193"/>
        <v>#NUM!</v>
      </c>
      <c r="BH4161" t="e">
        <f t="shared" si="194"/>
        <v>#NUM!</v>
      </c>
      <c r="BI4161" t="e">
        <f>VLOOKUP(H4161,Sheet2!$A$1:$B$270,2,FALSE)</f>
        <v>#N/A</v>
      </c>
    </row>
    <row r="4162" spans="15:61">
      <c r="O4162" s="57"/>
      <c r="P4162" s="57"/>
      <c r="AP4162" s="57"/>
      <c r="BA4162" s="57"/>
      <c r="BF4162" s="6" t="e">
        <f t="shared" si="192"/>
        <v>#NUM!</v>
      </c>
      <c r="BG4162" t="e">
        <f t="shared" si="193"/>
        <v>#NUM!</v>
      </c>
      <c r="BH4162" t="e">
        <f t="shared" si="194"/>
        <v>#NUM!</v>
      </c>
      <c r="BI4162" t="e">
        <f>VLOOKUP(H4162,Sheet2!$A$1:$B$270,2,FALSE)</f>
        <v>#N/A</v>
      </c>
    </row>
    <row r="4163" spans="15:61">
      <c r="O4163" s="57"/>
      <c r="P4163" s="57"/>
      <c r="AP4163" s="57"/>
      <c r="BA4163" s="57"/>
      <c r="BF4163" s="6" t="e">
        <f t="shared" ref="BF4163:BF4201" si="195">DATE(BC4163,BD4163,BE4163)</f>
        <v>#NUM!</v>
      </c>
      <c r="BG4163" t="e">
        <f t="shared" ref="BG4163:BG4201" si="196">BF4163-BA4163</f>
        <v>#NUM!</v>
      </c>
      <c r="BH4163" t="e">
        <f t="shared" ref="BH4163:BH4201" si="197">IF(BG4163=1,"COMPLY",IF(BG4163&lt;1,"COMPLY","NOT COMPLY"))</f>
        <v>#NUM!</v>
      </c>
      <c r="BI4163" t="e">
        <f>VLOOKUP(H4163,Sheet2!$A$1:$B$270,2,FALSE)</f>
        <v>#N/A</v>
      </c>
    </row>
    <row r="4164" spans="15:61">
      <c r="O4164" s="57"/>
      <c r="P4164" s="57"/>
      <c r="AO4164" s="57"/>
      <c r="AP4164" s="57"/>
      <c r="BA4164" s="57"/>
      <c r="BF4164" s="6" t="e">
        <f t="shared" si="195"/>
        <v>#NUM!</v>
      </c>
      <c r="BG4164" t="e">
        <f t="shared" si="196"/>
        <v>#NUM!</v>
      </c>
      <c r="BH4164" t="e">
        <f t="shared" si="197"/>
        <v>#NUM!</v>
      </c>
      <c r="BI4164" t="e">
        <f>VLOOKUP(H4164,Sheet2!$A$1:$B$270,2,FALSE)</f>
        <v>#N/A</v>
      </c>
    </row>
    <row r="4165" spans="15:61">
      <c r="O4165" s="57"/>
      <c r="P4165" s="57"/>
      <c r="BF4165" s="6" t="e">
        <f t="shared" si="195"/>
        <v>#NUM!</v>
      </c>
      <c r="BG4165" t="e">
        <f t="shared" si="196"/>
        <v>#NUM!</v>
      </c>
      <c r="BH4165" t="e">
        <f t="shared" si="197"/>
        <v>#NUM!</v>
      </c>
      <c r="BI4165" t="e">
        <f>VLOOKUP(H4165,Sheet2!$A$1:$B$270,2,FALSE)</f>
        <v>#N/A</v>
      </c>
    </row>
    <row r="4166" spans="15:61">
      <c r="O4166" s="57"/>
      <c r="P4166" s="57"/>
      <c r="AO4166" s="57"/>
      <c r="AP4166" s="57"/>
      <c r="BA4166" s="57"/>
      <c r="BF4166" s="6" t="e">
        <f t="shared" si="195"/>
        <v>#NUM!</v>
      </c>
      <c r="BG4166" t="e">
        <f t="shared" si="196"/>
        <v>#NUM!</v>
      </c>
      <c r="BH4166" t="e">
        <f t="shared" si="197"/>
        <v>#NUM!</v>
      </c>
      <c r="BI4166" t="e">
        <f>VLOOKUP(H4166,Sheet2!$A$1:$B$270,2,FALSE)</f>
        <v>#N/A</v>
      </c>
    </row>
    <row r="4167" spans="15:61">
      <c r="O4167" s="57"/>
      <c r="P4167" s="57"/>
      <c r="AP4167" s="57"/>
      <c r="BA4167" s="57"/>
      <c r="BF4167" s="6" t="e">
        <f t="shared" si="195"/>
        <v>#NUM!</v>
      </c>
      <c r="BG4167" t="e">
        <f t="shared" si="196"/>
        <v>#NUM!</v>
      </c>
      <c r="BH4167" t="e">
        <f t="shared" si="197"/>
        <v>#NUM!</v>
      </c>
      <c r="BI4167" t="e">
        <f>VLOOKUP(H4167,Sheet2!$A$1:$B$270,2,FALSE)</f>
        <v>#N/A</v>
      </c>
    </row>
    <row r="4168" spans="15:61">
      <c r="O4168" s="57"/>
      <c r="P4168" s="57"/>
      <c r="AP4168" s="57"/>
      <c r="BA4168" s="57"/>
      <c r="BF4168" s="6" t="e">
        <f t="shared" si="195"/>
        <v>#NUM!</v>
      </c>
      <c r="BG4168" t="e">
        <f t="shared" si="196"/>
        <v>#NUM!</v>
      </c>
      <c r="BH4168" t="e">
        <f t="shared" si="197"/>
        <v>#NUM!</v>
      </c>
      <c r="BI4168" t="e">
        <f>VLOOKUP(H4168,Sheet2!$A$1:$B$270,2,FALSE)</f>
        <v>#N/A</v>
      </c>
    </row>
    <row r="4169" spans="15:61">
      <c r="O4169" s="57"/>
      <c r="P4169" s="57"/>
      <c r="AO4169" s="57"/>
      <c r="AP4169" s="57"/>
      <c r="BA4169" s="57"/>
      <c r="BF4169" s="6" t="e">
        <f t="shared" si="195"/>
        <v>#NUM!</v>
      </c>
      <c r="BG4169" t="e">
        <f t="shared" si="196"/>
        <v>#NUM!</v>
      </c>
      <c r="BH4169" t="e">
        <f t="shared" si="197"/>
        <v>#NUM!</v>
      </c>
      <c r="BI4169" t="e">
        <f>VLOOKUP(H4169,Sheet2!$A$1:$B$270,2,FALSE)</f>
        <v>#N/A</v>
      </c>
    </row>
    <row r="4170" spans="15:61">
      <c r="O4170" s="57"/>
      <c r="P4170" s="57"/>
      <c r="AP4170" s="57"/>
      <c r="BA4170" s="57"/>
      <c r="BF4170" s="6" t="e">
        <f t="shared" si="195"/>
        <v>#NUM!</v>
      </c>
      <c r="BG4170" t="e">
        <f t="shared" si="196"/>
        <v>#NUM!</v>
      </c>
      <c r="BH4170" t="e">
        <f t="shared" si="197"/>
        <v>#NUM!</v>
      </c>
      <c r="BI4170" t="e">
        <f>VLOOKUP(H4170,Sheet2!$A$1:$B$270,2,FALSE)</f>
        <v>#N/A</v>
      </c>
    </row>
    <row r="4171" spans="15:61">
      <c r="O4171" s="57"/>
      <c r="P4171" s="57"/>
      <c r="BA4171" s="57"/>
      <c r="BF4171" s="6" t="e">
        <f t="shared" si="195"/>
        <v>#NUM!</v>
      </c>
      <c r="BG4171" t="e">
        <f t="shared" si="196"/>
        <v>#NUM!</v>
      </c>
      <c r="BH4171" t="e">
        <f t="shared" si="197"/>
        <v>#NUM!</v>
      </c>
      <c r="BI4171" t="e">
        <f>VLOOKUP(H4171,Sheet2!$A$1:$B$270,2,FALSE)</f>
        <v>#N/A</v>
      </c>
    </row>
    <row r="4172" spans="15:61">
      <c r="O4172" s="57"/>
      <c r="P4172" s="57"/>
      <c r="AP4172" s="57"/>
      <c r="BA4172" s="57"/>
      <c r="BF4172" s="6" t="e">
        <f t="shared" si="195"/>
        <v>#NUM!</v>
      </c>
      <c r="BG4172" t="e">
        <f t="shared" si="196"/>
        <v>#NUM!</v>
      </c>
      <c r="BH4172" t="e">
        <f t="shared" si="197"/>
        <v>#NUM!</v>
      </c>
      <c r="BI4172" t="e">
        <f>VLOOKUP(H4172,Sheet2!$A$1:$B$270,2,FALSE)</f>
        <v>#N/A</v>
      </c>
    </row>
    <row r="4173" spans="15:61">
      <c r="O4173" s="57"/>
      <c r="P4173" s="57"/>
      <c r="AO4173" s="57"/>
      <c r="AP4173" s="57"/>
      <c r="BA4173" s="57"/>
      <c r="BF4173" s="6" t="e">
        <f t="shared" si="195"/>
        <v>#NUM!</v>
      </c>
      <c r="BG4173" t="e">
        <f t="shared" si="196"/>
        <v>#NUM!</v>
      </c>
      <c r="BH4173" t="e">
        <f t="shared" si="197"/>
        <v>#NUM!</v>
      </c>
      <c r="BI4173" t="e">
        <f>VLOOKUP(H4173,Sheet2!$A$1:$B$270,2,FALSE)</f>
        <v>#N/A</v>
      </c>
    </row>
    <row r="4174" spans="15:61">
      <c r="O4174" s="57"/>
      <c r="P4174" s="57"/>
      <c r="AO4174" s="57"/>
      <c r="AP4174" s="57"/>
      <c r="BA4174" s="57"/>
      <c r="BF4174" s="6" t="e">
        <f t="shared" si="195"/>
        <v>#NUM!</v>
      </c>
      <c r="BG4174" t="e">
        <f t="shared" si="196"/>
        <v>#NUM!</v>
      </c>
      <c r="BH4174" t="e">
        <f t="shared" si="197"/>
        <v>#NUM!</v>
      </c>
      <c r="BI4174" t="e">
        <f>VLOOKUP(H4174,Sheet2!$A$1:$B$270,2,FALSE)</f>
        <v>#N/A</v>
      </c>
    </row>
    <row r="4175" spans="15:61">
      <c r="O4175" s="57"/>
      <c r="P4175" s="57"/>
      <c r="AO4175" s="57"/>
      <c r="AP4175" s="57"/>
      <c r="BA4175" s="57"/>
      <c r="BF4175" s="6" t="e">
        <f t="shared" si="195"/>
        <v>#NUM!</v>
      </c>
      <c r="BG4175" t="e">
        <f t="shared" si="196"/>
        <v>#NUM!</v>
      </c>
      <c r="BH4175" t="e">
        <f t="shared" si="197"/>
        <v>#NUM!</v>
      </c>
      <c r="BI4175" t="e">
        <f>VLOOKUP(H4175,Sheet2!$A$1:$B$270,2,FALSE)</f>
        <v>#N/A</v>
      </c>
    </row>
    <row r="4176" spans="15:61">
      <c r="O4176" s="57"/>
      <c r="P4176" s="57"/>
      <c r="AP4176" s="57"/>
      <c r="BA4176" s="57"/>
      <c r="BF4176" s="6" t="e">
        <f t="shared" si="195"/>
        <v>#NUM!</v>
      </c>
      <c r="BG4176" t="e">
        <f t="shared" si="196"/>
        <v>#NUM!</v>
      </c>
      <c r="BH4176" t="e">
        <f t="shared" si="197"/>
        <v>#NUM!</v>
      </c>
      <c r="BI4176" t="e">
        <f>VLOOKUP(H4176,Sheet2!$A$1:$B$270,2,FALSE)</f>
        <v>#N/A</v>
      </c>
    </row>
    <row r="4177" spans="15:61">
      <c r="O4177" s="57"/>
      <c r="P4177" s="57"/>
      <c r="AP4177" s="57"/>
      <c r="BA4177" s="57"/>
      <c r="BF4177" s="6" t="e">
        <f t="shared" si="195"/>
        <v>#NUM!</v>
      </c>
      <c r="BG4177" t="e">
        <f t="shared" si="196"/>
        <v>#NUM!</v>
      </c>
      <c r="BH4177" t="e">
        <f t="shared" si="197"/>
        <v>#NUM!</v>
      </c>
      <c r="BI4177" t="e">
        <f>VLOOKUP(H4177,Sheet2!$A$1:$B$270,2,FALSE)</f>
        <v>#N/A</v>
      </c>
    </row>
    <row r="4178" spans="15:61">
      <c r="O4178" s="57"/>
      <c r="P4178" s="57"/>
      <c r="BA4178" s="57"/>
      <c r="BF4178" s="6" t="e">
        <f t="shared" si="195"/>
        <v>#NUM!</v>
      </c>
      <c r="BG4178" t="e">
        <f t="shared" si="196"/>
        <v>#NUM!</v>
      </c>
      <c r="BH4178" t="e">
        <f t="shared" si="197"/>
        <v>#NUM!</v>
      </c>
      <c r="BI4178" t="e">
        <f>VLOOKUP(H4178,Sheet2!$A$1:$B$270,2,FALSE)</f>
        <v>#N/A</v>
      </c>
    </row>
    <row r="4179" spans="15:61">
      <c r="O4179" s="57"/>
      <c r="P4179" s="57"/>
      <c r="AP4179" s="57"/>
      <c r="BA4179" s="57"/>
      <c r="BF4179" s="6" t="e">
        <f t="shared" si="195"/>
        <v>#NUM!</v>
      </c>
      <c r="BG4179" t="e">
        <f t="shared" si="196"/>
        <v>#NUM!</v>
      </c>
      <c r="BH4179" t="e">
        <f t="shared" si="197"/>
        <v>#NUM!</v>
      </c>
      <c r="BI4179" t="e">
        <f>VLOOKUP(H4179,Sheet2!$A$1:$B$270,2,FALSE)</f>
        <v>#N/A</v>
      </c>
    </row>
    <row r="4180" spans="15:61">
      <c r="O4180" s="57"/>
      <c r="P4180" s="57"/>
      <c r="AP4180" s="57"/>
      <c r="BA4180" s="57"/>
      <c r="BF4180" s="6" t="e">
        <f t="shared" si="195"/>
        <v>#NUM!</v>
      </c>
      <c r="BG4180" t="e">
        <f t="shared" si="196"/>
        <v>#NUM!</v>
      </c>
      <c r="BH4180" t="e">
        <f t="shared" si="197"/>
        <v>#NUM!</v>
      </c>
      <c r="BI4180" t="e">
        <f>VLOOKUP(H4180,Sheet2!$A$1:$B$270,2,FALSE)</f>
        <v>#N/A</v>
      </c>
    </row>
    <row r="4181" spans="15:61">
      <c r="O4181" s="57"/>
      <c r="P4181" s="57"/>
      <c r="AP4181" s="57"/>
      <c r="BA4181" s="57"/>
      <c r="BF4181" s="6" t="e">
        <f t="shared" si="195"/>
        <v>#NUM!</v>
      </c>
      <c r="BG4181" t="e">
        <f t="shared" si="196"/>
        <v>#NUM!</v>
      </c>
      <c r="BH4181" t="e">
        <f t="shared" si="197"/>
        <v>#NUM!</v>
      </c>
      <c r="BI4181" t="e">
        <f>VLOOKUP(H4181,Sheet2!$A$1:$B$270,2,FALSE)</f>
        <v>#N/A</v>
      </c>
    </row>
    <row r="4182" spans="15:61">
      <c r="O4182" s="57"/>
      <c r="P4182" s="57"/>
      <c r="AP4182" s="57"/>
      <c r="BA4182" s="57"/>
      <c r="BF4182" s="6" t="e">
        <f t="shared" si="195"/>
        <v>#NUM!</v>
      </c>
      <c r="BG4182" t="e">
        <f t="shared" si="196"/>
        <v>#NUM!</v>
      </c>
      <c r="BH4182" t="e">
        <f t="shared" si="197"/>
        <v>#NUM!</v>
      </c>
      <c r="BI4182" t="e">
        <f>VLOOKUP(H4182,Sheet2!$A$1:$B$270,2,FALSE)</f>
        <v>#N/A</v>
      </c>
    </row>
    <row r="4183" spans="15:61">
      <c r="O4183" s="57"/>
      <c r="P4183" s="57"/>
      <c r="AP4183" s="57"/>
      <c r="BA4183" s="57"/>
      <c r="BF4183" s="6" t="e">
        <f t="shared" si="195"/>
        <v>#NUM!</v>
      </c>
      <c r="BG4183" t="e">
        <f t="shared" si="196"/>
        <v>#NUM!</v>
      </c>
      <c r="BH4183" t="e">
        <f t="shared" si="197"/>
        <v>#NUM!</v>
      </c>
      <c r="BI4183" t="e">
        <f>VLOOKUP(H4183,Sheet2!$A$1:$B$270,2,FALSE)</f>
        <v>#N/A</v>
      </c>
    </row>
    <row r="4184" spans="15:61">
      <c r="O4184" s="57"/>
      <c r="P4184" s="57"/>
      <c r="AP4184" s="57"/>
      <c r="BA4184" s="57"/>
      <c r="BF4184" s="6" t="e">
        <f t="shared" si="195"/>
        <v>#NUM!</v>
      </c>
      <c r="BG4184" t="e">
        <f t="shared" si="196"/>
        <v>#NUM!</v>
      </c>
      <c r="BH4184" t="e">
        <f t="shared" si="197"/>
        <v>#NUM!</v>
      </c>
      <c r="BI4184" t="e">
        <f>VLOOKUP(H4184,Sheet2!$A$1:$B$270,2,FALSE)</f>
        <v>#N/A</v>
      </c>
    </row>
    <row r="4185" spans="15:61">
      <c r="O4185" s="57"/>
      <c r="P4185" s="57"/>
      <c r="AP4185" s="57"/>
      <c r="BA4185" s="57"/>
      <c r="BF4185" s="6" t="e">
        <f t="shared" si="195"/>
        <v>#NUM!</v>
      </c>
      <c r="BG4185" t="e">
        <f t="shared" si="196"/>
        <v>#NUM!</v>
      </c>
      <c r="BH4185" t="e">
        <f t="shared" si="197"/>
        <v>#NUM!</v>
      </c>
      <c r="BI4185" t="e">
        <f>VLOOKUP(H4185,Sheet2!$A$1:$B$270,2,FALSE)</f>
        <v>#N/A</v>
      </c>
    </row>
    <row r="4186" spans="15:61">
      <c r="O4186" s="57"/>
      <c r="P4186" s="57"/>
      <c r="AO4186" s="57"/>
      <c r="AP4186" s="57"/>
      <c r="BA4186" s="57"/>
      <c r="BF4186" s="6" t="e">
        <f t="shared" si="195"/>
        <v>#NUM!</v>
      </c>
      <c r="BG4186" t="e">
        <f t="shared" si="196"/>
        <v>#NUM!</v>
      </c>
      <c r="BH4186" t="e">
        <f t="shared" si="197"/>
        <v>#NUM!</v>
      </c>
      <c r="BI4186" t="e">
        <f>VLOOKUP(H4186,Sheet2!$A$1:$B$270,2,FALSE)</f>
        <v>#N/A</v>
      </c>
    </row>
    <row r="4187" spans="15:61">
      <c r="O4187" s="57"/>
      <c r="P4187" s="57"/>
      <c r="AO4187" s="57"/>
      <c r="AP4187" s="57"/>
      <c r="BA4187" s="57"/>
      <c r="BF4187" s="6" t="e">
        <f t="shared" si="195"/>
        <v>#NUM!</v>
      </c>
      <c r="BG4187" t="e">
        <f t="shared" si="196"/>
        <v>#NUM!</v>
      </c>
      <c r="BH4187" t="e">
        <f t="shared" si="197"/>
        <v>#NUM!</v>
      </c>
      <c r="BI4187" t="e">
        <f>VLOOKUP(H4187,Sheet2!$A$1:$B$270,2,FALSE)</f>
        <v>#N/A</v>
      </c>
    </row>
    <row r="4188" spans="15:61">
      <c r="O4188" s="57"/>
      <c r="P4188" s="57"/>
      <c r="AP4188" s="57"/>
      <c r="BA4188" s="57"/>
      <c r="BF4188" s="6" t="e">
        <f t="shared" si="195"/>
        <v>#NUM!</v>
      </c>
      <c r="BG4188" t="e">
        <f t="shared" si="196"/>
        <v>#NUM!</v>
      </c>
      <c r="BH4188" t="e">
        <f t="shared" si="197"/>
        <v>#NUM!</v>
      </c>
      <c r="BI4188" t="e">
        <f>VLOOKUP(H4188,Sheet2!$A$1:$B$270,2,FALSE)</f>
        <v>#N/A</v>
      </c>
    </row>
    <row r="4189" spans="15:61">
      <c r="O4189" s="57"/>
      <c r="P4189" s="57"/>
      <c r="AP4189" s="57"/>
      <c r="BA4189" s="57"/>
      <c r="BF4189" s="6" t="e">
        <f t="shared" si="195"/>
        <v>#NUM!</v>
      </c>
      <c r="BG4189" t="e">
        <f t="shared" si="196"/>
        <v>#NUM!</v>
      </c>
      <c r="BH4189" t="e">
        <f t="shared" si="197"/>
        <v>#NUM!</v>
      </c>
      <c r="BI4189" t="e">
        <f>VLOOKUP(H4189,Sheet2!$A$1:$B$270,2,FALSE)</f>
        <v>#N/A</v>
      </c>
    </row>
    <row r="4190" spans="15:61">
      <c r="O4190" s="57"/>
      <c r="P4190" s="57"/>
      <c r="AO4190" s="57"/>
      <c r="BF4190" s="6" t="e">
        <f t="shared" si="195"/>
        <v>#NUM!</v>
      </c>
      <c r="BG4190" t="e">
        <f t="shared" si="196"/>
        <v>#NUM!</v>
      </c>
      <c r="BH4190" t="e">
        <f t="shared" si="197"/>
        <v>#NUM!</v>
      </c>
      <c r="BI4190" t="e">
        <f>VLOOKUP(H4190,Sheet2!$A$1:$B$270,2,FALSE)</f>
        <v>#N/A</v>
      </c>
    </row>
    <row r="4191" spans="15:61">
      <c r="O4191" s="57"/>
      <c r="P4191" s="57"/>
      <c r="AP4191" s="57"/>
      <c r="BA4191" s="57"/>
      <c r="BF4191" s="6" t="e">
        <f t="shared" si="195"/>
        <v>#NUM!</v>
      </c>
      <c r="BG4191" t="e">
        <f t="shared" si="196"/>
        <v>#NUM!</v>
      </c>
      <c r="BH4191" t="e">
        <f t="shared" si="197"/>
        <v>#NUM!</v>
      </c>
      <c r="BI4191" t="e">
        <f>VLOOKUP(H4191,Sheet2!$A$1:$B$270,2,FALSE)</f>
        <v>#N/A</v>
      </c>
    </row>
    <row r="4192" spans="15:61">
      <c r="O4192" s="57"/>
      <c r="P4192" s="57"/>
      <c r="AO4192" s="57"/>
      <c r="AP4192" s="57"/>
      <c r="BA4192" s="57"/>
      <c r="BF4192" s="6" t="e">
        <f t="shared" si="195"/>
        <v>#NUM!</v>
      </c>
      <c r="BG4192" t="e">
        <f t="shared" si="196"/>
        <v>#NUM!</v>
      </c>
      <c r="BH4192" t="e">
        <f t="shared" si="197"/>
        <v>#NUM!</v>
      </c>
      <c r="BI4192" t="e">
        <f>VLOOKUP(H4192,Sheet2!$A$1:$B$270,2,FALSE)</f>
        <v>#N/A</v>
      </c>
    </row>
    <row r="4193" spans="15:61">
      <c r="O4193" s="57"/>
      <c r="P4193" s="57"/>
      <c r="AP4193" s="57"/>
      <c r="BA4193" s="57"/>
      <c r="BF4193" s="6" t="e">
        <f t="shared" si="195"/>
        <v>#NUM!</v>
      </c>
      <c r="BG4193" t="e">
        <f t="shared" si="196"/>
        <v>#NUM!</v>
      </c>
      <c r="BH4193" t="e">
        <f t="shared" si="197"/>
        <v>#NUM!</v>
      </c>
      <c r="BI4193" t="e">
        <f>VLOOKUP(H4193,Sheet2!$A$1:$B$270,2,FALSE)</f>
        <v>#N/A</v>
      </c>
    </row>
    <row r="4194" spans="15:61">
      <c r="O4194" s="57"/>
      <c r="P4194" s="57"/>
      <c r="AP4194" s="57"/>
      <c r="BA4194" s="57"/>
      <c r="BF4194" s="6" t="e">
        <f t="shared" si="195"/>
        <v>#NUM!</v>
      </c>
      <c r="BG4194" t="e">
        <f t="shared" si="196"/>
        <v>#NUM!</v>
      </c>
      <c r="BH4194" t="e">
        <f t="shared" si="197"/>
        <v>#NUM!</v>
      </c>
      <c r="BI4194" t="e">
        <f>VLOOKUP(H4194,Sheet2!$A$1:$B$270,2,FALSE)</f>
        <v>#N/A</v>
      </c>
    </row>
    <row r="4195" spans="15:61">
      <c r="O4195" s="57"/>
      <c r="P4195" s="57"/>
      <c r="BA4195" s="57"/>
      <c r="BF4195" s="6" t="e">
        <f t="shared" si="195"/>
        <v>#NUM!</v>
      </c>
      <c r="BG4195" t="e">
        <f t="shared" si="196"/>
        <v>#NUM!</v>
      </c>
      <c r="BH4195" t="e">
        <f t="shared" si="197"/>
        <v>#NUM!</v>
      </c>
      <c r="BI4195" t="e">
        <f>VLOOKUP(H4195,Sheet2!$A$1:$B$270,2,FALSE)</f>
        <v>#N/A</v>
      </c>
    </row>
    <row r="4196" spans="15:61">
      <c r="O4196" s="57"/>
      <c r="P4196" s="57"/>
      <c r="AO4196" s="57"/>
      <c r="AP4196" s="57"/>
      <c r="BA4196" s="57"/>
      <c r="BF4196" s="6" t="e">
        <f t="shared" si="195"/>
        <v>#NUM!</v>
      </c>
      <c r="BG4196" t="e">
        <f t="shared" si="196"/>
        <v>#NUM!</v>
      </c>
      <c r="BH4196" t="e">
        <f t="shared" si="197"/>
        <v>#NUM!</v>
      </c>
      <c r="BI4196" t="e">
        <f>VLOOKUP(H4196,Sheet2!$A$1:$B$270,2,FALSE)</f>
        <v>#N/A</v>
      </c>
    </row>
    <row r="4197" spans="15:61">
      <c r="O4197" s="57"/>
      <c r="P4197" s="57"/>
      <c r="AP4197" s="57"/>
      <c r="BA4197" s="57"/>
      <c r="BF4197" s="6" t="e">
        <f t="shared" si="195"/>
        <v>#NUM!</v>
      </c>
      <c r="BG4197" t="e">
        <f t="shared" si="196"/>
        <v>#NUM!</v>
      </c>
      <c r="BH4197" t="e">
        <f t="shared" si="197"/>
        <v>#NUM!</v>
      </c>
      <c r="BI4197" t="e">
        <f>VLOOKUP(H4197,Sheet2!$A$1:$B$270,2,FALSE)</f>
        <v>#N/A</v>
      </c>
    </row>
    <row r="4198" spans="15:61">
      <c r="O4198" s="57"/>
      <c r="P4198" s="57"/>
      <c r="AO4198" s="57"/>
      <c r="AP4198" s="57"/>
      <c r="BA4198" s="57"/>
      <c r="BF4198" s="6" t="e">
        <f t="shared" si="195"/>
        <v>#NUM!</v>
      </c>
      <c r="BG4198" t="e">
        <f t="shared" si="196"/>
        <v>#NUM!</v>
      </c>
      <c r="BH4198" t="e">
        <f t="shared" si="197"/>
        <v>#NUM!</v>
      </c>
      <c r="BI4198" t="e">
        <f>VLOOKUP(H4198,Sheet2!$A$1:$B$270,2,FALSE)</f>
        <v>#N/A</v>
      </c>
    </row>
    <row r="4199" spans="15:61">
      <c r="O4199" s="57"/>
      <c r="P4199" s="57"/>
      <c r="AO4199" s="57"/>
      <c r="AP4199" s="57"/>
      <c r="BA4199" s="57"/>
      <c r="BF4199" s="6" t="e">
        <f t="shared" si="195"/>
        <v>#NUM!</v>
      </c>
      <c r="BG4199" t="e">
        <f t="shared" si="196"/>
        <v>#NUM!</v>
      </c>
      <c r="BH4199" t="e">
        <f t="shared" si="197"/>
        <v>#NUM!</v>
      </c>
      <c r="BI4199" t="e">
        <f>VLOOKUP(H4199,Sheet2!$A$1:$B$270,2,FALSE)</f>
        <v>#N/A</v>
      </c>
    </row>
    <row r="4200" spans="15:61">
      <c r="O4200" s="57"/>
      <c r="P4200" s="57"/>
      <c r="AP4200" s="57"/>
      <c r="BA4200" s="57"/>
      <c r="BF4200" s="6" t="e">
        <f t="shared" si="195"/>
        <v>#NUM!</v>
      </c>
      <c r="BG4200" t="e">
        <f t="shared" si="196"/>
        <v>#NUM!</v>
      </c>
      <c r="BH4200" t="e">
        <f t="shared" si="197"/>
        <v>#NUM!</v>
      </c>
      <c r="BI4200" t="e">
        <f>VLOOKUP(H4200,Sheet2!$A$1:$B$270,2,FALSE)</f>
        <v>#N/A</v>
      </c>
    </row>
    <row r="4201" spans="15:61">
      <c r="O4201" s="57"/>
      <c r="P4201" s="57"/>
      <c r="AP4201" s="57"/>
      <c r="BA4201" s="57"/>
      <c r="BF4201" s="6" t="e">
        <f t="shared" si="195"/>
        <v>#NUM!</v>
      </c>
      <c r="BG4201" t="e">
        <f t="shared" si="196"/>
        <v>#NUM!</v>
      </c>
      <c r="BH4201" t="e">
        <f t="shared" si="197"/>
        <v>#NUM!</v>
      </c>
      <c r="BI4201" t="e">
        <f>VLOOKUP(H4201,Sheet2!$A$1:$B$270,2,FALSE)</f>
        <v>#N/A</v>
      </c>
    </row>
    <row r="4202" spans="15:61">
      <c r="O4202" s="57"/>
      <c r="P4202" s="57"/>
      <c r="AP4202" s="57"/>
      <c r="BA4202" s="57"/>
      <c r="BF4202" s="6" t="e">
        <f t="shared" ref="BF4202:BF4265" si="198">DATE(BC4202,BD4202,BE4202)</f>
        <v>#NUM!</v>
      </c>
      <c r="BG4202" t="e">
        <f t="shared" ref="BG4202:BG4265" si="199">BF4202-BA4202</f>
        <v>#NUM!</v>
      </c>
      <c r="BH4202" t="e">
        <f t="shared" ref="BH4202:BH4265" si="200">IF(BG4202=1,"COMPLY",IF(BG4202&lt;1,"COMPLY","NOT COMPLY"))</f>
        <v>#NUM!</v>
      </c>
      <c r="BI4202" t="e">
        <f>VLOOKUP(H4202,Sheet2!$A$1:$B$270,2,FALSE)</f>
        <v>#N/A</v>
      </c>
    </row>
    <row r="4203" spans="15:61">
      <c r="O4203" s="57"/>
      <c r="P4203" s="57"/>
      <c r="AP4203" s="57"/>
      <c r="BA4203" s="57"/>
      <c r="BF4203" s="6" t="e">
        <f t="shared" si="198"/>
        <v>#NUM!</v>
      </c>
      <c r="BG4203" t="e">
        <f t="shared" si="199"/>
        <v>#NUM!</v>
      </c>
      <c r="BH4203" t="e">
        <f t="shared" si="200"/>
        <v>#NUM!</v>
      </c>
      <c r="BI4203" t="e">
        <f>VLOOKUP(H4203,Sheet2!$A$1:$B$270,2,FALSE)</f>
        <v>#N/A</v>
      </c>
    </row>
    <row r="4204" spans="15:61">
      <c r="O4204" s="57"/>
      <c r="P4204" s="57"/>
      <c r="AO4204" s="57"/>
      <c r="AP4204" s="57"/>
      <c r="BA4204" s="57"/>
      <c r="BF4204" s="6" t="e">
        <f t="shared" si="198"/>
        <v>#NUM!</v>
      </c>
      <c r="BG4204" t="e">
        <f t="shared" si="199"/>
        <v>#NUM!</v>
      </c>
      <c r="BH4204" t="e">
        <f t="shared" si="200"/>
        <v>#NUM!</v>
      </c>
      <c r="BI4204" t="e">
        <f>VLOOKUP(H4204,Sheet2!$A$1:$B$270,2,FALSE)</f>
        <v>#N/A</v>
      </c>
    </row>
    <row r="4205" spans="15:61">
      <c r="O4205" s="57"/>
      <c r="P4205" s="57"/>
      <c r="AP4205" s="57"/>
      <c r="BA4205" s="57"/>
      <c r="BF4205" s="6" t="e">
        <f t="shared" si="198"/>
        <v>#NUM!</v>
      </c>
      <c r="BG4205" t="e">
        <f t="shared" si="199"/>
        <v>#NUM!</v>
      </c>
      <c r="BH4205" t="e">
        <f t="shared" si="200"/>
        <v>#NUM!</v>
      </c>
      <c r="BI4205" t="e">
        <f>VLOOKUP(H4205,Sheet2!$A$1:$B$270,2,FALSE)</f>
        <v>#N/A</v>
      </c>
    </row>
    <row r="4206" spans="15:61">
      <c r="O4206" s="57"/>
      <c r="P4206" s="57"/>
      <c r="AO4206" s="57"/>
      <c r="AP4206" s="57"/>
      <c r="BA4206" s="57"/>
      <c r="BF4206" s="6" t="e">
        <f t="shared" si="198"/>
        <v>#NUM!</v>
      </c>
      <c r="BG4206" t="e">
        <f t="shared" si="199"/>
        <v>#NUM!</v>
      </c>
      <c r="BH4206" t="e">
        <f t="shared" si="200"/>
        <v>#NUM!</v>
      </c>
      <c r="BI4206" t="e">
        <f>VLOOKUP(H4206,Sheet2!$A$1:$B$270,2,FALSE)</f>
        <v>#N/A</v>
      </c>
    </row>
    <row r="4207" spans="15:61">
      <c r="O4207" s="57"/>
      <c r="P4207" s="57"/>
      <c r="AP4207" s="57"/>
      <c r="BA4207" s="57"/>
      <c r="BF4207" s="6" t="e">
        <f t="shared" si="198"/>
        <v>#NUM!</v>
      </c>
      <c r="BG4207" t="e">
        <f t="shared" si="199"/>
        <v>#NUM!</v>
      </c>
      <c r="BH4207" t="e">
        <f t="shared" si="200"/>
        <v>#NUM!</v>
      </c>
      <c r="BI4207" t="e">
        <f>VLOOKUP(H4207,Sheet2!$A$1:$B$270,2,FALSE)</f>
        <v>#N/A</v>
      </c>
    </row>
    <row r="4208" spans="15:61">
      <c r="O4208" s="57"/>
      <c r="P4208" s="57"/>
      <c r="BF4208" s="6" t="e">
        <f t="shared" si="198"/>
        <v>#NUM!</v>
      </c>
      <c r="BG4208" t="e">
        <f t="shared" si="199"/>
        <v>#NUM!</v>
      </c>
      <c r="BH4208" t="e">
        <f t="shared" si="200"/>
        <v>#NUM!</v>
      </c>
      <c r="BI4208" t="e">
        <f>VLOOKUP(H4208,Sheet2!$A$1:$B$270,2,FALSE)</f>
        <v>#N/A</v>
      </c>
    </row>
    <row r="4209" spans="15:61">
      <c r="O4209" s="57"/>
      <c r="P4209" s="57"/>
      <c r="AP4209" s="57"/>
      <c r="BA4209" s="57"/>
      <c r="BF4209" s="6" t="e">
        <f t="shared" si="198"/>
        <v>#NUM!</v>
      </c>
      <c r="BG4209" t="e">
        <f t="shared" si="199"/>
        <v>#NUM!</v>
      </c>
      <c r="BH4209" t="e">
        <f t="shared" si="200"/>
        <v>#NUM!</v>
      </c>
      <c r="BI4209" t="e">
        <f>VLOOKUP(H4209,Sheet2!$A$1:$B$270,2,FALSE)</f>
        <v>#N/A</v>
      </c>
    </row>
    <row r="4210" spans="15:61">
      <c r="O4210" s="57"/>
      <c r="P4210" s="57"/>
      <c r="AO4210" s="57"/>
      <c r="AP4210" s="57"/>
      <c r="BA4210" s="57"/>
      <c r="BF4210" s="6" t="e">
        <f t="shared" si="198"/>
        <v>#NUM!</v>
      </c>
      <c r="BG4210" t="e">
        <f t="shared" si="199"/>
        <v>#NUM!</v>
      </c>
      <c r="BH4210" t="e">
        <f t="shared" si="200"/>
        <v>#NUM!</v>
      </c>
      <c r="BI4210" t="e">
        <f>VLOOKUP(H4210,Sheet2!$A$1:$B$270,2,FALSE)</f>
        <v>#N/A</v>
      </c>
    </row>
    <row r="4211" spans="15:61">
      <c r="O4211" s="57"/>
      <c r="P4211" s="57"/>
      <c r="AP4211" s="57"/>
      <c r="BA4211" s="57"/>
      <c r="BF4211" s="6" t="e">
        <f t="shared" si="198"/>
        <v>#NUM!</v>
      </c>
      <c r="BG4211" t="e">
        <f t="shared" si="199"/>
        <v>#NUM!</v>
      </c>
      <c r="BH4211" t="e">
        <f t="shared" si="200"/>
        <v>#NUM!</v>
      </c>
      <c r="BI4211" t="e">
        <f>VLOOKUP(H4211,Sheet2!$A$1:$B$270,2,FALSE)</f>
        <v>#N/A</v>
      </c>
    </row>
    <row r="4212" spans="15:61">
      <c r="O4212" s="57"/>
      <c r="P4212" s="57"/>
      <c r="AP4212" s="57"/>
      <c r="BA4212" s="57"/>
      <c r="BF4212" s="6" t="e">
        <f t="shared" si="198"/>
        <v>#NUM!</v>
      </c>
      <c r="BG4212" t="e">
        <f t="shared" si="199"/>
        <v>#NUM!</v>
      </c>
      <c r="BH4212" t="e">
        <f t="shared" si="200"/>
        <v>#NUM!</v>
      </c>
      <c r="BI4212" t="e">
        <f>VLOOKUP(H4212,Sheet2!$A$1:$B$270,2,FALSE)</f>
        <v>#N/A</v>
      </c>
    </row>
    <row r="4213" spans="15:61">
      <c r="O4213" s="57"/>
      <c r="P4213" s="57"/>
      <c r="AO4213" s="57"/>
      <c r="AP4213" s="57"/>
      <c r="BA4213" s="57"/>
      <c r="BF4213" s="6" t="e">
        <f t="shared" si="198"/>
        <v>#NUM!</v>
      </c>
      <c r="BG4213" t="e">
        <f t="shared" si="199"/>
        <v>#NUM!</v>
      </c>
      <c r="BH4213" t="e">
        <f t="shared" si="200"/>
        <v>#NUM!</v>
      </c>
      <c r="BI4213" t="e">
        <f>VLOOKUP(H4213,Sheet2!$A$1:$B$270,2,FALSE)</f>
        <v>#N/A</v>
      </c>
    </row>
    <row r="4214" spans="15:61">
      <c r="O4214" s="57"/>
      <c r="P4214" s="57"/>
      <c r="AO4214" s="57"/>
      <c r="AP4214" s="57"/>
      <c r="BA4214" s="57"/>
      <c r="BF4214" s="6" t="e">
        <f t="shared" si="198"/>
        <v>#NUM!</v>
      </c>
      <c r="BG4214" t="e">
        <f t="shared" si="199"/>
        <v>#NUM!</v>
      </c>
      <c r="BH4214" t="e">
        <f t="shared" si="200"/>
        <v>#NUM!</v>
      </c>
      <c r="BI4214" t="e">
        <f>VLOOKUP(H4214,Sheet2!$A$1:$B$270,2,FALSE)</f>
        <v>#N/A</v>
      </c>
    </row>
    <row r="4215" spans="15:61">
      <c r="O4215" s="57"/>
      <c r="P4215" s="57"/>
      <c r="AP4215" s="57"/>
      <c r="BA4215" s="57"/>
      <c r="BF4215" s="6" t="e">
        <f t="shared" si="198"/>
        <v>#NUM!</v>
      </c>
      <c r="BG4215" t="e">
        <f t="shared" si="199"/>
        <v>#NUM!</v>
      </c>
      <c r="BH4215" t="e">
        <f t="shared" si="200"/>
        <v>#NUM!</v>
      </c>
      <c r="BI4215" t="e">
        <f>VLOOKUP(H4215,Sheet2!$A$1:$B$270,2,FALSE)</f>
        <v>#N/A</v>
      </c>
    </row>
    <row r="4216" spans="15:61">
      <c r="O4216" s="57"/>
      <c r="P4216" s="57"/>
      <c r="AP4216" s="57"/>
      <c r="BA4216" s="57"/>
      <c r="BF4216" s="6" t="e">
        <f t="shared" si="198"/>
        <v>#NUM!</v>
      </c>
      <c r="BG4216" t="e">
        <f t="shared" si="199"/>
        <v>#NUM!</v>
      </c>
      <c r="BH4216" t="e">
        <f t="shared" si="200"/>
        <v>#NUM!</v>
      </c>
      <c r="BI4216" t="e">
        <f>VLOOKUP(H4216,Sheet2!$A$1:$B$270,2,FALSE)</f>
        <v>#N/A</v>
      </c>
    </row>
    <row r="4217" spans="15:61">
      <c r="O4217" s="57"/>
      <c r="P4217" s="57"/>
      <c r="AO4217" s="57"/>
      <c r="AP4217" s="57"/>
      <c r="BA4217" s="57"/>
      <c r="BF4217" s="6" t="e">
        <f t="shared" si="198"/>
        <v>#NUM!</v>
      </c>
      <c r="BG4217" t="e">
        <f t="shared" si="199"/>
        <v>#NUM!</v>
      </c>
      <c r="BH4217" t="e">
        <f t="shared" si="200"/>
        <v>#NUM!</v>
      </c>
      <c r="BI4217" t="e">
        <f>VLOOKUP(H4217,Sheet2!$A$1:$B$270,2,FALSE)</f>
        <v>#N/A</v>
      </c>
    </row>
    <row r="4218" spans="15:61">
      <c r="O4218" s="57"/>
      <c r="P4218" s="57"/>
      <c r="AP4218" s="57"/>
      <c r="BA4218" s="57"/>
      <c r="BF4218" s="6" t="e">
        <f t="shared" si="198"/>
        <v>#NUM!</v>
      </c>
      <c r="BG4218" t="e">
        <f t="shared" si="199"/>
        <v>#NUM!</v>
      </c>
      <c r="BH4218" t="e">
        <f t="shared" si="200"/>
        <v>#NUM!</v>
      </c>
      <c r="BI4218" t="e">
        <f>VLOOKUP(H4218,Sheet2!$A$1:$B$270,2,FALSE)</f>
        <v>#N/A</v>
      </c>
    </row>
    <row r="4219" spans="15:61">
      <c r="O4219" s="57"/>
      <c r="P4219" s="57"/>
      <c r="AP4219" s="57"/>
      <c r="BA4219" s="57"/>
      <c r="BF4219" s="6" t="e">
        <f t="shared" si="198"/>
        <v>#NUM!</v>
      </c>
      <c r="BG4219" t="e">
        <f t="shared" si="199"/>
        <v>#NUM!</v>
      </c>
      <c r="BH4219" t="e">
        <f t="shared" si="200"/>
        <v>#NUM!</v>
      </c>
      <c r="BI4219" t="e">
        <f>VLOOKUP(H4219,Sheet2!$A$1:$B$270,2,FALSE)</f>
        <v>#N/A</v>
      </c>
    </row>
    <row r="4220" spans="15:61">
      <c r="O4220" s="57"/>
      <c r="P4220" s="57"/>
      <c r="AO4220" s="57"/>
      <c r="BA4220" s="57"/>
      <c r="BF4220" s="6" t="e">
        <f t="shared" si="198"/>
        <v>#NUM!</v>
      </c>
      <c r="BG4220" t="e">
        <f t="shared" si="199"/>
        <v>#NUM!</v>
      </c>
      <c r="BH4220" t="e">
        <f t="shared" si="200"/>
        <v>#NUM!</v>
      </c>
      <c r="BI4220" t="e">
        <f>VLOOKUP(H4220,Sheet2!$A$1:$B$270,2,FALSE)</f>
        <v>#N/A</v>
      </c>
    </row>
    <row r="4221" spans="15:61">
      <c r="O4221" s="57"/>
      <c r="P4221" s="57"/>
      <c r="AO4221" s="57"/>
      <c r="AP4221" s="57"/>
      <c r="BA4221" s="57"/>
      <c r="BF4221" s="6" t="e">
        <f t="shared" si="198"/>
        <v>#NUM!</v>
      </c>
      <c r="BG4221" t="e">
        <f t="shared" si="199"/>
        <v>#NUM!</v>
      </c>
      <c r="BH4221" t="e">
        <f t="shared" si="200"/>
        <v>#NUM!</v>
      </c>
      <c r="BI4221" t="e">
        <f>VLOOKUP(H4221,Sheet2!$A$1:$B$270,2,FALSE)</f>
        <v>#N/A</v>
      </c>
    </row>
    <row r="4222" spans="15:61">
      <c r="O4222" s="57"/>
      <c r="P4222" s="57"/>
      <c r="AP4222" s="57"/>
      <c r="BA4222" s="57"/>
      <c r="BF4222" s="6" t="e">
        <f t="shared" si="198"/>
        <v>#NUM!</v>
      </c>
      <c r="BG4222" t="e">
        <f t="shared" si="199"/>
        <v>#NUM!</v>
      </c>
      <c r="BH4222" t="e">
        <f t="shared" si="200"/>
        <v>#NUM!</v>
      </c>
      <c r="BI4222" t="e">
        <f>VLOOKUP(H4222,Sheet2!$A$1:$B$270,2,FALSE)</f>
        <v>#N/A</v>
      </c>
    </row>
    <row r="4223" spans="15:61">
      <c r="O4223" s="57"/>
      <c r="P4223" s="57"/>
      <c r="AP4223" s="57"/>
      <c r="BA4223" s="57"/>
      <c r="BF4223" s="6" t="e">
        <f t="shared" si="198"/>
        <v>#NUM!</v>
      </c>
      <c r="BG4223" t="e">
        <f t="shared" si="199"/>
        <v>#NUM!</v>
      </c>
      <c r="BH4223" t="e">
        <f t="shared" si="200"/>
        <v>#NUM!</v>
      </c>
      <c r="BI4223" t="e">
        <f>VLOOKUP(H4223,Sheet2!$A$1:$B$270,2,FALSE)</f>
        <v>#N/A</v>
      </c>
    </row>
    <row r="4224" spans="15:61">
      <c r="O4224" s="57"/>
      <c r="P4224" s="57"/>
      <c r="AP4224" s="57"/>
      <c r="BA4224" s="57"/>
      <c r="BF4224" s="6" t="e">
        <f t="shared" si="198"/>
        <v>#NUM!</v>
      </c>
      <c r="BG4224" t="e">
        <f t="shared" si="199"/>
        <v>#NUM!</v>
      </c>
      <c r="BH4224" t="e">
        <f t="shared" si="200"/>
        <v>#NUM!</v>
      </c>
      <c r="BI4224" t="e">
        <f>VLOOKUP(H4224,Sheet2!$A$1:$B$270,2,FALSE)</f>
        <v>#N/A</v>
      </c>
    </row>
    <row r="4225" spans="15:61">
      <c r="O4225" s="57"/>
      <c r="P4225" s="57"/>
      <c r="AP4225" s="57"/>
      <c r="BA4225" s="57"/>
      <c r="BF4225" s="6" t="e">
        <f t="shared" si="198"/>
        <v>#NUM!</v>
      </c>
      <c r="BG4225" t="e">
        <f t="shared" si="199"/>
        <v>#NUM!</v>
      </c>
      <c r="BH4225" t="e">
        <f t="shared" si="200"/>
        <v>#NUM!</v>
      </c>
      <c r="BI4225" t="e">
        <f>VLOOKUP(H4225,Sheet2!$A$1:$B$270,2,FALSE)</f>
        <v>#N/A</v>
      </c>
    </row>
    <row r="4226" spans="15:61">
      <c r="O4226" s="57"/>
      <c r="P4226" s="57"/>
      <c r="AP4226" s="57"/>
      <c r="BA4226" s="57"/>
      <c r="BF4226" s="6" t="e">
        <f t="shared" si="198"/>
        <v>#NUM!</v>
      </c>
      <c r="BG4226" t="e">
        <f t="shared" si="199"/>
        <v>#NUM!</v>
      </c>
      <c r="BH4226" t="e">
        <f t="shared" si="200"/>
        <v>#NUM!</v>
      </c>
      <c r="BI4226" t="e">
        <f>VLOOKUP(H4226,Sheet2!$A$1:$B$270,2,FALSE)</f>
        <v>#N/A</v>
      </c>
    </row>
    <row r="4227" spans="15:61">
      <c r="O4227" s="57"/>
      <c r="P4227" s="57"/>
      <c r="AP4227" s="57"/>
      <c r="BA4227" s="57"/>
      <c r="BF4227" s="6" t="e">
        <f t="shared" si="198"/>
        <v>#NUM!</v>
      </c>
      <c r="BG4227" t="e">
        <f t="shared" si="199"/>
        <v>#NUM!</v>
      </c>
      <c r="BH4227" t="e">
        <f t="shared" si="200"/>
        <v>#NUM!</v>
      </c>
      <c r="BI4227" t="e">
        <f>VLOOKUP(H4227,Sheet2!$A$1:$B$270,2,FALSE)</f>
        <v>#N/A</v>
      </c>
    </row>
    <row r="4228" spans="15:61">
      <c r="O4228" s="57"/>
      <c r="P4228" s="57"/>
      <c r="AP4228" s="57"/>
      <c r="BA4228" s="57"/>
      <c r="BF4228" s="6" t="e">
        <f t="shared" si="198"/>
        <v>#NUM!</v>
      </c>
      <c r="BG4228" t="e">
        <f t="shared" si="199"/>
        <v>#NUM!</v>
      </c>
      <c r="BH4228" t="e">
        <f t="shared" si="200"/>
        <v>#NUM!</v>
      </c>
      <c r="BI4228" t="e">
        <f>VLOOKUP(H4228,Sheet2!$A$1:$B$270,2,FALSE)</f>
        <v>#N/A</v>
      </c>
    </row>
    <row r="4229" spans="15:61">
      <c r="O4229" s="57"/>
      <c r="P4229" s="57"/>
      <c r="AP4229" s="57"/>
      <c r="BA4229" s="57"/>
      <c r="BF4229" s="6" t="e">
        <f t="shared" si="198"/>
        <v>#NUM!</v>
      </c>
      <c r="BG4229" t="e">
        <f t="shared" si="199"/>
        <v>#NUM!</v>
      </c>
      <c r="BH4229" t="e">
        <f t="shared" si="200"/>
        <v>#NUM!</v>
      </c>
      <c r="BI4229" t="e">
        <f>VLOOKUP(H4229,Sheet2!$A$1:$B$270,2,FALSE)</f>
        <v>#N/A</v>
      </c>
    </row>
    <row r="4230" spans="15:61">
      <c r="O4230" s="57"/>
      <c r="P4230" s="57"/>
      <c r="AP4230" s="57"/>
      <c r="BA4230" s="57"/>
      <c r="BF4230" s="6" t="e">
        <f t="shared" si="198"/>
        <v>#NUM!</v>
      </c>
      <c r="BG4230" t="e">
        <f t="shared" si="199"/>
        <v>#NUM!</v>
      </c>
      <c r="BH4230" t="e">
        <f t="shared" si="200"/>
        <v>#NUM!</v>
      </c>
      <c r="BI4230" t="e">
        <f>VLOOKUP(H4230,Sheet2!$A$1:$B$270,2,FALSE)</f>
        <v>#N/A</v>
      </c>
    </row>
    <row r="4231" spans="15:61">
      <c r="O4231" s="57"/>
      <c r="P4231" s="57"/>
      <c r="AP4231" s="57"/>
      <c r="BA4231" s="57"/>
      <c r="BF4231" s="6" t="e">
        <f t="shared" si="198"/>
        <v>#NUM!</v>
      </c>
      <c r="BG4231" t="e">
        <f t="shared" si="199"/>
        <v>#NUM!</v>
      </c>
      <c r="BH4231" t="e">
        <f t="shared" si="200"/>
        <v>#NUM!</v>
      </c>
      <c r="BI4231" t="e">
        <f>VLOOKUP(H4231,Sheet2!$A$1:$B$270,2,FALSE)</f>
        <v>#N/A</v>
      </c>
    </row>
    <row r="4232" spans="15:61">
      <c r="O4232" s="57"/>
      <c r="P4232" s="57"/>
      <c r="AP4232" s="57"/>
      <c r="BA4232" s="57"/>
      <c r="BF4232" s="6" t="e">
        <f t="shared" si="198"/>
        <v>#NUM!</v>
      </c>
      <c r="BG4232" t="e">
        <f t="shared" si="199"/>
        <v>#NUM!</v>
      </c>
      <c r="BH4232" t="e">
        <f t="shared" si="200"/>
        <v>#NUM!</v>
      </c>
      <c r="BI4232" t="e">
        <f>VLOOKUP(H4232,Sheet2!$A$1:$B$270,2,FALSE)</f>
        <v>#N/A</v>
      </c>
    </row>
    <row r="4233" spans="15:61">
      <c r="O4233" s="57"/>
      <c r="P4233" s="57"/>
      <c r="AP4233" s="57"/>
      <c r="BA4233" s="57"/>
      <c r="BF4233" s="6" t="e">
        <f t="shared" si="198"/>
        <v>#NUM!</v>
      </c>
      <c r="BG4233" t="e">
        <f t="shared" si="199"/>
        <v>#NUM!</v>
      </c>
      <c r="BH4233" t="e">
        <f t="shared" si="200"/>
        <v>#NUM!</v>
      </c>
      <c r="BI4233" t="e">
        <f>VLOOKUP(H4233,Sheet2!$A$1:$B$270,2,FALSE)</f>
        <v>#N/A</v>
      </c>
    </row>
    <row r="4234" spans="15:61">
      <c r="O4234" s="57"/>
      <c r="P4234" s="57"/>
      <c r="AP4234" s="57"/>
      <c r="BA4234" s="57"/>
      <c r="BF4234" s="6" t="e">
        <f t="shared" si="198"/>
        <v>#NUM!</v>
      </c>
      <c r="BG4234" t="e">
        <f t="shared" si="199"/>
        <v>#NUM!</v>
      </c>
      <c r="BH4234" t="e">
        <f t="shared" si="200"/>
        <v>#NUM!</v>
      </c>
      <c r="BI4234" t="e">
        <f>VLOOKUP(H4234,Sheet2!$A$1:$B$270,2,FALSE)</f>
        <v>#N/A</v>
      </c>
    </row>
    <row r="4235" spans="15:61">
      <c r="O4235" s="57"/>
      <c r="P4235" s="57"/>
      <c r="AP4235" s="57"/>
      <c r="BA4235" s="57"/>
      <c r="BF4235" s="6" t="e">
        <f t="shared" si="198"/>
        <v>#NUM!</v>
      </c>
      <c r="BG4235" t="e">
        <f t="shared" si="199"/>
        <v>#NUM!</v>
      </c>
      <c r="BH4235" t="e">
        <f t="shared" si="200"/>
        <v>#NUM!</v>
      </c>
      <c r="BI4235" t="e">
        <f>VLOOKUP(H4235,Sheet2!$A$1:$B$270,2,FALSE)</f>
        <v>#N/A</v>
      </c>
    </row>
    <row r="4236" spans="15:61">
      <c r="O4236" s="57"/>
      <c r="P4236" s="57"/>
      <c r="AP4236" s="57"/>
      <c r="BA4236" s="57"/>
      <c r="BF4236" s="6" t="e">
        <f t="shared" si="198"/>
        <v>#NUM!</v>
      </c>
      <c r="BG4236" t="e">
        <f t="shared" si="199"/>
        <v>#NUM!</v>
      </c>
      <c r="BH4236" t="e">
        <f t="shared" si="200"/>
        <v>#NUM!</v>
      </c>
      <c r="BI4236" t="e">
        <f>VLOOKUP(H4236,Sheet2!$A$1:$B$270,2,FALSE)</f>
        <v>#N/A</v>
      </c>
    </row>
    <row r="4237" spans="15:61">
      <c r="O4237" s="57"/>
      <c r="P4237" s="57"/>
      <c r="AO4237" s="57"/>
      <c r="BA4237" s="57"/>
      <c r="BF4237" s="6" t="e">
        <f t="shared" si="198"/>
        <v>#NUM!</v>
      </c>
      <c r="BG4237" t="e">
        <f t="shared" si="199"/>
        <v>#NUM!</v>
      </c>
      <c r="BH4237" t="e">
        <f t="shared" si="200"/>
        <v>#NUM!</v>
      </c>
      <c r="BI4237" t="e">
        <f>VLOOKUP(H4237,Sheet2!$A$1:$B$270,2,FALSE)</f>
        <v>#N/A</v>
      </c>
    </row>
    <row r="4238" spans="15:61">
      <c r="O4238" s="57"/>
      <c r="P4238" s="57"/>
      <c r="AO4238" s="57"/>
      <c r="AP4238" s="57"/>
      <c r="BA4238" s="57"/>
      <c r="BF4238" s="6" t="e">
        <f t="shared" si="198"/>
        <v>#NUM!</v>
      </c>
      <c r="BG4238" t="e">
        <f t="shared" si="199"/>
        <v>#NUM!</v>
      </c>
      <c r="BH4238" t="e">
        <f t="shared" si="200"/>
        <v>#NUM!</v>
      </c>
      <c r="BI4238" t="e">
        <f>VLOOKUP(H4238,Sheet2!$A$1:$B$270,2,FALSE)</f>
        <v>#N/A</v>
      </c>
    </row>
    <row r="4239" spans="15:61">
      <c r="O4239" s="57"/>
      <c r="P4239" s="57"/>
      <c r="AP4239" s="57"/>
      <c r="BA4239" s="57"/>
      <c r="BF4239" s="6" t="e">
        <f t="shared" si="198"/>
        <v>#NUM!</v>
      </c>
      <c r="BG4239" t="e">
        <f t="shared" si="199"/>
        <v>#NUM!</v>
      </c>
      <c r="BH4239" t="e">
        <f t="shared" si="200"/>
        <v>#NUM!</v>
      </c>
      <c r="BI4239" t="e">
        <f>VLOOKUP(H4239,Sheet2!$A$1:$B$270,2,FALSE)</f>
        <v>#N/A</v>
      </c>
    </row>
    <row r="4240" spans="15:61">
      <c r="O4240" s="57"/>
      <c r="P4240" s="57"/>
      <c r="BA4240" s="57"/>
      <c r="BF4240" s="6" t="e">
        <f t="shared" si="198"/>
        <v>#NUM!</v>
      </c>
      <c r="BG4240" t="e">
        <f t="shared" si="199"/>
        <v>#NUM!</v>
      </c>
      <c r="BH4240" t="e">
        <f t="shared" si="200"/>
        <v>#NUM!</v>
      </c>
      <c r="BI4240" t="e">
        <f>VLOOKUP(H4240,Sheet2!$A$1:$B$270,2,FALSE)</f>
        <v>#N/A</v>
      </c>
    </row>
    <row r="4241" spans="15:61">
      <c r="O4241" s="57"/>
      <c r="P4241" s="57"/>
      <c r="BA4241" s="57"/>
      <c r="BF4241" s="6" t="e">
        <f t="shared" si="198"/>
        <v>#NUM!</v>
      </c>
      <c r="BG4241" t="e">
        <f t="shared" si="199"/>
        <v>#NUM!</v>
      </c>
      <c r="BH4241" t="e">
        <f t="shared" si="200"/>
        <v>#NUM!</v>
      </c>
      <c r="BI4241" t="e">
        <f>VLOOKUP(H4241,Sheet2!$A$1:$B$270,2,FALSE)</f>
        <v>#N/A</v>
      </c>
    </row>
    <row r="4242" spans="15:61">
      <c r="O4242" s="57"/>
      <c r="P4242" s="57"/>
      <c r="AO4242" s="57"/>
      <c r="AP4242" s="57"/>
      <c r="BA4242" s="57"/>
      <c r="BF4242" s="6" t="e">
        <f t="shared" si="198"/>
        <v>#NUM!</v>
      </c>
      <c r="BG4242" t="e">
        <f t="shared" si="199"/>
        <v>#NUM!</v>
      </c>
      <c r="BH4242" t="e">
        <f t="shared" si="200"/>
        <v>#NUM!</v>
      </c>
      <c r="BI4242" t="e">
        <f>VLOOKUP(H4242,Sheet2!$A$1:$B$270,2,FALSE)</f>
        <v>#N/A</v>
      </c>
    </row>
    <row r="4243" spans="15:61">
      <c r="O4243" s="57"/>
      <c r="P4243" s="57"/>
      <c r="AO4243" s="57"/>
      <c r="AP4243" s="57"/>
      <c r="BA4243" s="57"/>
      <c r="BF4243" s="6" t="e">
        <f t="shared" si="198"/>
        <v>#NUM!</v>
      </c>
      <c r="BG4243" t="e">
        <f t="shared" si="199"/>
        <v>#NUM!</v>
      </c>
      <c r="BH4243" t="e">
        <f t="shared" si="200"/>
        <v>#NUM!</v>
      </c>
      <c r="BI4243" t="e">
        <f>VLOOKUP(H4243,Sheet2!$A$1:$B$270,2,FALSE)</f>
        <v>#N/A</v>
      </c>
    </row>
    <row r="4244" spans="15:61">
      <c r="O4244" s="57"/>
      <c r="P4244" s="57"/>
      <c r="AO4244" s="57"/>
      <c r="AP4244" s="57"/>
      <c r="BA4244" s="57"/>
      <c r="BF4244" s="6" t="e">
        <f t="shared" si="198"/>
        <v>#NUM!</v>
      </c>
      <c r="BG4244" t="e">
        <f t="shared" si="199"/>
        <v>#NUM!</v>
      </c>
      <c r="BH4244" t="e">
        <f t="shared" si="200"/>
        <v>#NUM!</v>
      </c>
      <c r="BI4244" t="e">
        <f>VLOOKUP(H4244,Sheet2!$A$1:$B$270,2,FALSE)</f>
        <v>#N/A</v>
      </c>
    </row>
    <row r="4245" spans="15:61">
      <c r="O4245" s="57"/>
      <c r="P4245" s="57"/>
      <c r="AP4245" s="57"/>
      <c r="BA4245" s="57"/>
      <c r="BF4245" s="6" t="e">
        <f t="shared" si="198"/>
        <v>#NUM!</v>
      </c>
      <c r="BG4245" t="e">
        <f t="shared" si="199"/>
        <v>#NUM!</v>
      </c>
      <c r="BH4245" t="e">
        <f t="shared" si="200"/>
        <v>#NUM!</v>
      </c>
      <c r="BI4245" t="e">
        <f>VLOOKUP(H4245,Sheet2!$A$1:$B$270,2,FALSE)</f>
        <v>#N/A</v>
      </c>
    </row>
    <row r="4246" spans="15:61">
      <c r="O4246" s="57"/>
      <c r="P4246" s="57"/>
      <c r="AP4246" s="57"/>
      <c r="BA4246" s="57"/>
      <c r="BF4246" s="6" t="e">
        <f t="shared" si="198"/>
        <v>#NUM!</v>
      </c>
      <c r="BG4246" t="e">
        <f t="shared" si="199"/>
        <v>#NUM!</v>
      </c>
      <c r="BH4246" t="e">
        <f t="shared" si="200"/>
        <v>#NUM!</v>
      </c>
      <c r="BI4246" t="e">
        <f>VLOOKUP(H4246,Sheet2!$A$1:$B$270,2,FALSE)</f>
        <v>#N/A</v>
      </c>
    </row>
    <row r="4247" spans="15:61">
      <c r="O4247" s="57"/>
      <c r="P4247" s="57"/>
      <c r="BA4247" s="57"/>
      <c r="BF4247" s="6" t="e">
        <f t="shared" si="198"/>
        <v>#NUM!</v>
      </c>
      <c r="BG4247" t="e">
        <f t="shared" si="199"/>
        <v>#NUM!</v>
      </c>
      <c r="BH4247" t="e">
        <f t="shared" si="200"/>
        <v>#NUM!</v>
      </c>
      <c r="BI4247" t="e">
        <f>VLOOKUP(H4247,Sheet2!$A$1:$B$270,2,FALSE)</f>
        <v>#N/A</v>
      </c>
    </row>
    <row r="4248" spans="15:61">
      <c r="O4248" s="57"/>
      <c r="P4248" s="57"/>
      <c r="AP4248" s="57"/>
      <c r="BA4248" s="57"/>
      <c r="BF4248" s="6" t="e">
        <f t="shared" si="198"/>
        <v>#NUM!</v>
      </c>
      <c r="BG4248" t="e">
        <f t="shared" si="199"/>
        <v>#NUM!</v>
      </c>
      <c r="BH4248" t="e">
        <f t="shared" si="200"/>
        <v>#NUM!</v>
      </c>
      <c r="BI4248" t="e">
        <f>VLOOKUP(H4248,Sheet2!$A$1:$B$270,2,FALSE)</f>
        <v>#N/A</v>
      </c>
    </row>
    <row r="4249" spans="15:61">
      <c r="O4249" s="57"/>
      <c r="P4249" s="57"/>
      <c r="AP4249" s="57"/>
      <c r="BA4249" s="57"/>
      <c r="BF4249" s="6" t="e">
        <f t="shared" si="198"/>
        <v>#NUM!</v>
      </c>
      <c r="BG4249" t="e">
        <f t="shared" si="199"/>
        <v>#NUM!</v>
      </c>
      <c r="BH4249" t="e">
        <f t="shared" si="200"/>
        <v>#NUM!</v>
      </c>
      <c r="BI4249" t="e">
        <f>VLOOKUP(H4249,Sheet2!$A$1:$B$270,2,FALSE)</f>
        <v>#N/A</v>
      </c>
    </row>
    <row r="4250" spans="15:61">
      <c r="O4250" s="57"/>
      <c r="P4250" s="57"/>
      <c r="AO4250" s="57"/>
      <c r="AP4250" s="57"/>
      <c r="BA4250" s="57"/>
      <c r="BF4250" s="6" t="e">
        <f t="shared" si="198"/>
        <v>#NUM!</v>
      </c>
      <c r="BG4250" t="e">
        <f t="shared" si="199"/>
        <v>#NUM!</v>
      </c>
      <c r="BH4250" t="e">
        <f t="shared" si="200"/>
        <v>#NUM!</v>
      </c>
      <c r="BI4250" t="e">
        <f>VLOOKUP(H4250,Sheet2!$A$1:$B$270,2,FALSE)</f>
        <v>#N/A</v>
      </c>
    </row>
    <row r="4251" spans="15:61">
      <c r="O4251" s="57"/>
      <c r="P4251" s="57"/>
      <c r="AP4251" s="57"/>
      <c r="BA4251" s="57"/>
      <c r="BF4251" s="6" t="e">
        <f t="shared" si="198"/>
        <v>#NUM!</v>
      </c>
      <c r="BG4251" t="e">
        <f t="shared" si="199"/>
        <v>#NUM!</v>
      </c>
      <c r="BH4251" t="e">
        <f t="shared" si="200"/>
        <v>#NUM!</v>
      </c>
      <c r="BI4251" t="e">
        <f>VLOOKUP(H4251,Sheet2!$A$1:$B$270,2,FALSE)</f>
        <v>#N/A</v>
      </c>
    </row>
    <row r="4252" spans="15:61">
      <c r="O4252" s="57"/>
      <c r="P4252" s="57"/>
      <c r="AP4252" s="57"/>
      <c r="BA4252" s="57"/>
      <c r="BF4252" s="6" t="e">
        <f t="shared" si="198"/>
        <v>#NUM!</v>
      </c>
      <c r="BG4252" t="e">
        <f t="shared" si="199"/>
        <v>#NUM!</v>
      </c>
      <c r="BH4252" t="e">
        <f t="shared" si="200"/>
        <v>#NUM!</v>
      </c>
      <c r="BI4252" t="e">
        <f>VLOOKUP(H4252,Sheet2!$A$1:$B$270,2,FALSE)</f>
        <v>#N/A</v>
      </c>
    </row>
    <row r="4253" spans="15:61">
      <c r="O4253" s="57"/>
      <c r="P4253" s="57"/>
      <c r="AO4253" s="57"/>
      <c r="AP4253" s="57"/>
      <c r="BA4253" s="57"/>
      <c r="BF4253" s="6" t="e">
        <f t="shared" si="198"/>
        <v>#NUM!</v>
      </c>
      <c r="BG4253" t="e">
        <f t="shared" si="199"/>
        <v>#NUM!</v>
      </c>
      <c r="BH4253" t="e">
        <f t="shared" si="200"/>
        <v>#NUM!</v>
      </c>
      <c r="BI4253" t="e">
        <f>VLOOKUP(H4253,Sheet2!$A$1:$B$270,2,FALSE)</f>
        <v>#N/A</v>
      </c>
    </row>
    <row r="4254" spans="15:61">
      <c r="O4254" s="57"/>
      <c r="P4254" s="57"/>
      <c r="AO4254" s="57"/>
      <c r="AP4254" s="57"/>
      <c r="BA4254" s="57"/>
      <c r="BF4254" s="6" t="e">
        <f t="shared" si="198"/>
        <v>#NUM!</v>
      </c>
      <c r="BG4254" t="e">
        <f t="shared" si="199"/>
        <v>#NUM!</v>
      </c>
      <c r="BH4254" t="e">
        <f t="shared" si="200"/>
        <v>#NUM!</v>
      </c>
      <c r="BI4254" t="e">
        <f>VLOOKUP(H4254,Sheet2!$A$1:$B$270,2,FALSE)</f>
        <v>#N/A</v>
      </c>
    </row>
    <row r="4255" spans="15:61">
      <c r="O4255" s="57"/>
      <c r="P4255" s="57"/>
      <c r="AO4255" s="57"/>
      <c r="BA4255" s="57"/>
      <c r="BF4255" s="6" t="e">
        <f t="shared" si="198"/>
        <v>#NUM!</v>
      </c>
      <c r="BG4255" t="e">
        <f t="shared" si="199"/>
        <v>#NUM!</v>
      </c>
      <c r="BH4255" t="e">
        <f t="shared" si="200"/>
        <v>#NUM!</v>
      </c>
      <c r="BI4255" t="e">
        <f>VLOOKUP(H4255,Sheet2!$A$1:$B$270,2,FALSE)</f>
        <v>#N/A</v>
      </c>
    </row>
    <row r="4256" spans="15:61">
      <c r="O4256" s="57"/>
      <c r="P4256" s="57"/>
      <c r="AP4256" s="57"/>
      <c r="BA4256" s="57"/>
      <c r="BF4256" s="6" t="e">
        <f t="shared" si="198"/>
        <v>#NUM!</v>
      </c>
      <c r="BG4256" t="e">
        <f t="shared" si="199"/>
        <v>#NUM!</v>
      </c>
      <c r="BH4256" t="e">
        <f t="shared" si="200"/>
        <v>#NUM!</v>
      </c>
      <c r="BI4256" t="e">
        <f>VLOOKUP(H4256,Sheet2!$A$1:$B$270,2,FALSE)</f>
        <v>#N/A</v>
      </c>
    </row>
    <row r="4257" spans="15:61">
      <c r="O4257" s="57"/>
      <c r="P4257" s="57"/>
      <c r="AP4257" s="57"/>
      <c r="BA4257" s="57"/>
      <c r="BF4257" s="6" t="e">
        <f t="shared" si="198"/>
        <v>#NUM!</v>
      </c>
      <c r="BG4257" t="e">
        <f t="shared" si="199"/>
        <v>#NUM!</v>
      </c>
      <c r="BH4257" t="e">
        <f t="shared" si="200"/>
        <v>#NUM!</v>
      </c>
      <c r="BI4257" t="e">
        <f>VLOOKUP(H4257,Sheet2!$A$1:$B$270,2,FALSE)</f>
        <v>#N/A</v>
      </c>
    </row>
    <row r="4258" spans="15:61">
      <c r="O4258" s="57"/>
      <c r="P4258" s="57"/>
      <c r="AO4258" s="57"/>
      <c r="AP4258" s="57"/>
      <c r="BA4258" s="57"/>
      <c r="BF4258" s="6" t="e">
        <f t="shared" si="198"/>
        <v>#NUM!</v>
      </c>
      <c r="BG4258" t="e">
        <f t="shared" si="199"/>
        <v>#NUM!</v>
      </c>
      <c r="BH4258" t="e">
        <f t="shared" si="200"/>
        <v>#NUM!</v>
      </c>
      <c r="BI4258" t="e">
        <f>VLOOKUP(H4258,Sheet2!$A$1:$B$270,2,FALSE)</f>
        <v>#N/A</v>
      </c>
    </row>
    <row r="4259" spans="15:61">
      <c r="O4259" s="57"/>
      <c r="P4259" s="57"/>
      <c r="BF4259" s="6" t="e">
        <f t="shared" si="198"/>
        <v>#NUM!</v>
      </c>
      <c r="BG4259" t="e">
        <f t="shared" si="199"/>
        <v>#NUM!</v>
      </c>
      <c r="BH4259" t="e">
        <f t="shared" si="200"/>
        <v>#NUM!</v>
      </c>
      <c r="BI4259" t="e">
        <f>VLOOKUP(H4259,Sheet2!$A$1:$B$270,2,FALSE)</f>
        <v>#N/A</v>
      </c>
    </row>
    <row r="4260" spans="15:61">
      <c r="O4260" s="57"/>
      <c r="P4260" s="57"/>
      <c r="AP4260" s="57"/>
      <c r="BA4260" s="57"/>
      <c r="BF4260" s="6" t="e">
        <f t="shared" si="198"/>
        <v>#NUM!</v>
      </c>
      <c r="BG4260" t="e">
        <f t="shared" si="199"/>
        <v>#NUM!</v>
      </c>
      <c r="BH4260" t="e">
        <f t="shared" si="200"/>
        <v>#NUM!</v>
      </c>
      <c r="BI4260" t="e">
        <f>VLOOKUP(H4260,Sheet2!$A$1:$B$270,2,FALSE)</f>
        <v>#N/A</v>
      </c>
    </row>
    <row r="4261" spans="15:61">
      <c r="O4261" s="57"/>
      <c r="P4261" s="57"/>
      <c r="AO4261" s="57"/>
      <c r="BA4261" s="57"/>
      <c r="BF4261" s="6" t="e">
        <f t="shared" si="198"/>
        <v>#NUM!</v>
      </c>
      <c r="BG4261" t="e">
        <f t="shared" si="199"/>
        <v>#NUM!</v>
      </c>
      <c r="BH4261" t="e">
        <f t="shared" si="200"/>
        <v>#NUM!</v>
      </c>
      <c r="BI4261" t="e">
        <f>VLOOKUP(H4261,Sheet2!$A$1:$B$270,2,FALSE)</f>
        <v>#N/A</v>
      </c>
    </row>
    <row r="4262" spans="15:61">
      <c r="O4262" s="57"/>
      <c r="P4262" s="57"/>
      <c r="AO4262" s="57"/>
      <c r="AP4262" s="57"/>
      <c r="BA4262" s="57"/>
      <c r="BF4262" s="6" t="e">
        <f t="shared" si="198"/>
        <v>#NUM!</v>
      </c>
      <c r="BG4262" t="e">
        <f t="shared" si="199"/>
        <v>#NUM!</v>
      </c>
      <c r="BH4262" t="e">
        <f t="shared" si="200"/>
        <v>#NUM!</v>
      </c>
      <c r="BI4262" t="e">
        <f>VLOOKUP(H4262,Sheet2!$A$1:$B$270,2,FALSE)</f>
        <v>#N/A</v>
      </c>
    </row>
    <row r="4263" spans="15:61">
      <c r="O4263" s="57"/>
      <c r="P4263" s="57"/>
      <c r="AP4263" s="57"/>
      <c r="BA4263" s="57"/>
      <c r="BF4263" s="6" t="e">
        <f t="shared" si="198"/>
        <v>#NUM!</v>
      </c>
      <c r="BG4263" t="e">
        <f t="shared" si="199"/>
        <v>#NUM!</v>
      </c>
      <c r="BH4263" t="e">
        <f t="shared" si="200"/>
        <v>#NUM!</v>
      </c>
      <c r="BI4263" t="e">
        <f>VLOOKUP(H4263,Sheet2!$A$1:$B$270,2,FALSE)</f>
        <v>#N/A</v>
      </c>
    </row>
    <row r="4264" spans="15:61">
      <c r="O4264" s="57"/>
      <c r="P4264" s="57"/>
      <c r="AO4264" s="57"/>
      <c r="AP4264" s="57"/>
      <c r="BA4264" s="57"/>
      <c r="BF4264" s="6" t="e">
        <f t="shared" si="198"/>
        <v>#NUM!</v>
      </c>
      <c r="BG4264" t="e">
        <f t="shared" si="199"/>
        <v>#NUM!</v>
      </c>
      <c r="BH4264" t="e">
        <f t="shared" si="200"/>
        <v>#NUM!</v>
      </c>
      <c r="BI4264" t="e">
        <f>VLOOKUP(H4264,Sheet2!$A$1:$B$270,2,FALSE)</f>
        <v>#N/A</v>
      </c>
    </row>
    <row r="4265" spans="15:61">
      <c r="O4265" s="57"/>
      <c r="P4265" s="57"/>
      <c r="AP4265" s="57"/>
      <c r="BA4265" s="57"/>
      <c r="BF4265" s="6" t="e">
        <f t="shared" si="198"/>
        <v>#NUM!</v>
      </c>
      <c r="BG4265" t="e">
        <f t="shared" si="199"/>
        <v>#NUM!</v>
      </c>
      <c r="BH4265" t="e">
        <f t="shared" si="200"/>
        <v>#NUM!</v>
      </c>
      <c r="BI4265" t="e">
        <f>VLOOKUP(H4265,Sheet2!$A$1:$B$270,2,FALSE)</f>
        <v>#N/A</v>
      </c>
    </row>
    <row r="4266" spans="15:61">
      <c r="O4266" s="57"/>
      <c r="P4266" s="57"/>
      <c r="AO4266" s="57"/>
      <c r="AP4266" s="57"/>
      <c r="BA4266" s="57"/>
      <c r="BF4266" s="6" t="e">
        <f t="shared" ref="BF4266:BF4329" si="201">DATE(BC4266,BD4266,BE4266)</f>
        <v>#NUM!</v>
      </c>
      <c r="BG4266" t="e">
        <f t="shared" ref="BG4266:BG4329" si="202">BF4266-BA4266</f>
        <v>#NUM!</v>
      </c>
      <c r="BH4266" t="e">
        <f t="shared" ref="BH4266:BH4329" si="203">IF(BG4266=1,"COMPLY",IF(BG4266&lt;1,"COMPLY","NOT COMPLY"))</f>
        <v>#NUM!</v>
      </c>
      <c r="BI4266" t="e">
        <f>VLOOKUP(H4266,Sheet2!$A$1:$B$270,2,FALSE)</f>
        <v>#N/A</v>
      </c>
    </row>
    <row r="4267" spans="15:61">
      <c r="O4267" s="57"/>
      <c r="P4267" s="57"/>
      <c r="AP4267" s="57"/>
      <c r="BA4267" s="57"/>
      <c r="BF4267" s="6" t="e">
        <f t="shared" si="201"/>
        <v>#NUM!</v>
      </c>
      <c r="BG4267" t="e">
        <f t="shared" si="202"/>
        <v>#NUM!</v>
      </c>
      <c r="BH4267" t="e">
        <f t="shared" si="203"/>
        <v>#NUM!</v>
      </c>
      <c r="BI4267" t="e">
        <f>VLOOKUP(H4267,Sheet2!$A$1:$B$270,2,FALSE)</f>
        <v>#N/A</v>
      </c>
    </row>
    <row r="4268" spans="15:61">
      <c r="O4268" s="57"/>
      <c r="P4268" s="57"/>
      <c r="AO4268" s="57"/>
      <c r="BA4268" s="57"/>
      <c r="BF4268" s="6" t="e">
        <f t="shared" si="201"/>
        <v>#NUM!</v>
      </c>
      <c r="BG4268" t="e">
        <f t="shared" si="202"/>
        <v>#NUM!</v>
      </c>
      <c r="BH4268" t="e">
        <f t="shared" si="203"/>
        <v>#NUM!</v>
      </c>
      <c r="BI4268" t="e">
        <f>VLOOKUP(H4268,Sheet2!$A$1:$B$270,2,FALSE)</f>
        <v>#N/A</v>
      </c>
    </row>
    <row r="4269" spans="15:61">
      <c r="O4269" s="57"/>
      <c r="P4269" s="57"/>
      <c r="AP4269" s="57"/>
      <c r="BA4269" s="57"/>
      <c r="BF4269" s="6" t="e">
        <f t="shared" si="201"/>
        <v>#NUM!</v>
      </c>
      <c r="BG4269" t="e">
        <f t="shared" si="202"/>
        <v>#NUM!</v>
      </c>
      <c r="BH4269" t="e">
        <f t="shared" si="203"/>
        <v>#NUM!</v>
      </c>
      <c r="BI4269" t="e">
        <f>VLOOKUP(H4269,Sheet2!$A$1:$B$270,2,FALSE)</f>
        <v>#N/A</v>
      </c>
    </row>
    <row r="4270" spans="15:61">
      <c r="O4270" s="57"/>
      <c r="P4270" s="57"/>
      <c r="AO4270" s="57"/>
      <c r="AP4270" s="57"/>
      <c r="BA4270" s="57"/>
      <c r="BF4270" s="6" t="e">
        <f t="shared" si="201"/>
        <v>#NUM!</v>
      </c>
      <c r="BG4270" t="e">
        <f t="shared" si="202"/>
        <v>#NUM!</v>
      </c>
      <c r="BH4270" t="e">
        <f t="shared" si="203"/>
        <v>#NUM!</v>
      </c>
      <c r="BI4270" t="e">
        <f>VLOOKUP(H4270,Sheet2!$A$1:$B$270,2,FALSE)</f>
        <v>#N/A</v>
      </c>
    </row>
    <row r="4271" spans="15:61">
      <c r="O4271" s="57"/>
      <c r="P4271" s="57"/>
      <c r="AP4271" s="57"/>
      <c r="BA4271" s="57"/>
      <c r="BF4271" s="6" t="e">
        <f t="shared" si="201"/>
        <v>#NUM!</v>
      </c>
      <c r="BG4271" t="e">
        <f t="shared" si="202"/>
        <v>#NUM!</v>
      </c>
      <c r="BH4271" t="e">
        <f t="shared" si="203"/>
        <v>#NUM!</v>
      </c>
      <c r="BI4271" t="e">
        <f>VLOOKUP(H4271,Sheet2!$A$1:$B$270,2,FALSE)</f>
        <v>#N/A</v>
      </c>
    </row>
    <row r="4272" spans="15:61">
      <c r="O4272" s="57"/>
      <c r="P4272" s="57"/>
      <c r="BA4272" s="57"/>
      <c r="BF4272" s="6" t="e">
        <f t="shared" si="201"/>
        <v>#NUM!</v>
      </c>
      <c r="BG4272" t="e">
        <f t="shared" si="202"/>
        <v>#NUM!</v>
      </c>
      <c r="BH4272" t="e">
        <f t="shared" si="203"/>
        <v>#NUM!</v>
      </c>
      <c r="BI4272" t="e">
        <f>VLOOKUP(H4272,Sheet2!$A$1:$B$270,2,FALSE)</f>
        <v>#N/A</v>
      </c>
    </row>
    <row r="4273" spans="15:61">
      <c r="O4273" s="57"/>
      <c r="P4273" s="57"/>
      <c r="AP4273" s="57"/>
      <c r="BA4273" s="57"/>
      <c r="BF4273" s="6" t="e">
        <f t="shared" si="201"/>
        <v>#NUM!</v>
      </c>
      <c r="BG4273" t="e">
        <f t="shared" si="202"/>
        <v>#NUM!</v>
      </c>
      <c r="BH4273" t="e">
        <f t="shared" si="203"/>
        <v>#NUM!</v>
      </c>
      <c r="BI4273" t="e">
        <f>VLOOKUP(H4273,Sheet2!$A$1:$B$270,2,FALSE)</f>
        <v>#N/A</v>
      </c>
    </row>
    <row r="4274" spans="15:61">
      <c r="O4274" s="57"/>
      <c r="P4274" s="57"/>
      <c r="AP4274" s="57"/>
      <c r="BA4274" s="57"/>
      <c r="BF4274" s="6" t="e">
        <f t="shared" si="201"/>
        <v>#NUM!</v>
      </c>
      <c r="BG4274" t="e">
        <f t="shared" si="202"/>
        <v>#NUM!</v>
      </c>
      <c r="BH4274" t="e">
        <f t="shared" si="203"/>
        <v>#NUM!</v>
      </c>
      <c r="BI4274" t="e">
        <f>VLOOKUP(H4274,Sheet2!$A$1:$B$270,2,FALSE)</f>
        <v>#N/A</v>
      </c>
    </row>
    <row r="4275" spans="15:61">
      <c r="O4275" s="57"/>
      <c r="P4275" s="57"/>
      <c r="AP4275" s="57"/>
      <c r="BA4275" s="57"/>
      <c r="BF4275" s="6" t="e">
        <f t="shared" si="201"/>
        <v>#NUM!</v>
      </c>
      <c r="BG4275" t="e">
        <f t="shared" si="202"/>
        <v>#NUM!</v>
      </c>
      <c r="BH4275" t="e">
        <f t="shared" si="203"/>
        <v>#NUM!</v>
      </c>
      <c r="BI4275" t="e">
        <f>VLOOKUP(H4275,Sheet2!$A$1:$B$270,2,FALSE)</f>
        <v>#N/A</v>
      </c>
    </row>
    <row r="4276" spans="15:61">
      <c r="O4276" s="57"/>
      <c r="P4276" s="57"/>
      <c r="BA4276" s="57"/>
      <c r="BF4276" s="6" t="e">
        <f t="shared" si="201"/>
        <v>#NUM!</v>
      </c>
      <c r="BG4276" t="e">
        <f t="shared" si="202"/>
        <v>#NUM!</v>
      </c>
      <c r="BH4276" t="e">
        <f t="shared" si="203"/>
        <v>#NUM!</v>
      </c>
      <c r="BI4276" t="e">
        <f>VLOOKUP(H4276,Sheet2!$A$1:$B$270,2,FALSE)</f>
        <v>#N/A</v>
      </c>
    </row>
    <row r="4277" spans="15:61">
      <c r="O4277" s="57"/>
      <c r="P4277" s="57"/>
      <c r="AO4277" s="57"/>
      <c r="AP4277" s="57"/>
      <c r="BA4277" s="57"/>
      <c r="BF4277" s="6" t="e">
        <f t="shared" si="201"/>
        <v>#NUM!</v>
      </c>
      <c r="BG4277" t="e">
        <f t="shared" si="202"/>
        <v>#NUM!</v>
      </c>
      <c r="BH4277" t="e">
        <f t="shared" si="203"/>
        <v>#NUM!</v>
      </c>
      <c r="BI4277" t="e">
        <f>VLOOKUP(H4277,Sheet2!$A$1:$B$270,2,FALSE)</f>
        <v>#N/A</v>
      </c>
    </row>
    <row r="4278" spans="15:61">
      <c r="O4278" s="57"/>
      <c r="P4278" s="57"/>
      <c r="AP4278" s="57"/>
      <c r="BA4278" s="57"/>
      <c r="BF4278" s="6" t="e">
        <f t="shared" si="201"/>
        <v>#NUM!</v>
      </c>
      <c r="BG4278" t="e">
        <f t="shared" si="202"/>
        <v>#NUM!</v>
      </c>
      <c r="BH4278" t="e">
        <f t="shared" si="203"/>
        <v>#NUM!</v>
      </c>
      <c r="BI4278" t="e">
        <f>VLOOKUP(H4278,Sheet2!$A$1:$B$270,2,FALSE)</f>
        <v>#N/A</v>
      </c>
    </row>
    <row r="4279" spans="15:61">
      <c r="O4279" s="57"/>
      <c r="P4279" s="57"/>
      <c r="AP4279" s="57"/>
      <c r="BA4279" s="57"/>
      <c r="BF4279" s="6" t="e">
        <f t="shared" si="201"/>
        <v>#NUM!</v>
      </c>
      <c r="BG4279" t="e">
        <f t="shared" si="202"/>
        <v>#NUM!</v>
      </c>
      <c r="BH4279" t="e">
        <f t="shared" si="203"/>
        <v>#NUM!</v>
      </c>
      <c r="BI4279" t="e">
        <f>VLOOKUP(H4279,Sheet2!$A$1:$B$270,2,FALSE)</f>
        <v>#N/A</v>
      </c>
    </row>
    <row r="4280" spans="15:61">
      <c r="O4280" s="57"/>
      <c r="P4280" s="57"/>
      <c r="AP4280" s="57"/>
      <c r="BA4280" s="57"/>
      <c r="BF4280" s="6" t="e">
        <f t="shared" si="201"/>
        <v>#NUM!</v>
      </c>
      <c r="BG4280" t="e">
        <f t="shared" si="202"/>
        <v>#NUM!</v>
      </c>
      <c r="BH4280" t="e">
        <f t="shared" si="203"/>
        <v>#NUM!</v>
      </c>
      <c r="BI4280" t="e">
        <f>VLOOKUP(H4280,Sheet2!$A$1:$B$270,2,FALSE)</f>
        <v>#N/A</v>
      </c>
    </row>
    <row r="4281" spans="15:61">
      <c r="O4281" s="57"/>
      <c r="P4281" s="57"/>
      <c r="AP4281" s="57"/>
      <c r="BA4281" s="57"/>
      <c r="BF4281" s="6" t="e">
        <f t="shared" si="201"/>
        <v>#NUM!</v>
      </c>
      <c r="BG4281" t="e">
        <f t="shared" si="202"/>
        <v>#NUM!</v>
      </c>
      <c r="BH4281" t="e">
        <f t="shared" si="203"/>
        <v>#NUM!</v>
      </c>
      <c r="BI4281" t="e">
        <f>VLOOKUP(H4281,Sheet2!$A$1:$B$270,2,FALSE)</f>
        <v>#N/A</v>
      </c>
    </row>
    <row r="4282" spans="15:61">
      <c r="O4282" s="57"/>
      <c r="P4282" s="57"/>
      <c r="AO4282" s="57"/>
      <c r="AP4282" s="57"/>
      <c r="BA4282" s="57"/>
      <c r="BF4282" s="6" t="e">
        <f t="shared" si="201"/>
        <v>#NUM!</v>
      </c>
      <c r="BG4282" t="e">
        <f t="shared" si="202"/>
        <v>#NUM!</v>
      </c>
      <c r="BH4282" t="e">
        <f t="shared" si="203"/>
        <v>#NUM!</v>
      </c>
      <c r="BI4282" t="e">
        <f>VLOOKUP(H4282,Sheet2!$A$1:$B$270,2,FALSE)</f>
        <v>#N/A</v>
      </c>
    </row>
    <row r="4283" spans="15:61">
      <c r="O4283" s="57"/>
      <c r="P4283" s="57"/>
      <c r="BA4283" s="57"/>
      <c r="BF4283" s="6" t="e">
        <f t="shared" si="201"/>
        <v>#NUM!</v>
      </c>
      <c r="BG4283" t="e">
        <f t="shared" si="202"/>
        <v>#NUM!</v>
      </c>
      <c r="BH4283" t="e">
        <f t="shared" si="203"/>
        <v>#NUM!</v>
      </c>
      <c r="BI4283" t="e">
        <f>VLOOKUP(H4283,Sheet2!$A$1:$B$270,2,FALSE)</f>
        <v>#N/A</v>
      </c>
    </row>
    <row r="4284" spans="15:61">
      <c r="O4284" s="57"/>
      <c r="P4284" s="57"/>
      <c r="AP4284" s="57"/>
      <c r="BA4284" s="57"/>
      <c r="BF4284" s="6" t="e">
        <f t="shared" si="201"/>
        <v>#NUM!</v>
      </c>
      <c r="BG4284" t="e">
        <f t="shared" si="202"/>
        <v>#NUM!</v>
      </c>
      <c r="BH4284" t="e">
        <f t="shared" si="203"/>
        <v>#NUM!</v>
      </c>
      <c r="BI4284" t="e">
        <f>VLOOKUP(H4284,Sheet2!$A$1:$B$270,2,FALSE)</f>
        <v>#N/A</v>
      </c>
    </row>
    <row r="4285" spans="15:61">
      <c r="O4285" s="57"/>
      <c r="P4285" s="57"/>
      <c r="AP4285" s="57"/>
      <c r="BA4285" s="57"/>
      <c r="BF4285" s="6" t="e">
        <f t="shared" si="201"/>
        <v>#NUM!</v>
      </c>
      <c r="BG4285" t="e">
        <f t="shared" si="202"/>
        <v>#NUM!</v>
      </c>
      <c r="BH4285" t="e">
        <f t="shared" si="203"/>
        <v>#NUM!</v>
      </c>
      <c r="BI4285" t="e">
        <f>VLOOKUP(H4285,Sheet2!$A$1:$B$270,2,FALSE)</f>
        <v>#N/A</v>
      </c>
    </row>
    <row r="4286" spans="15:61">
      <c r="O4286" s="57"/>
      <c r="P4286" s="57"/>
      <c r="AO4286" s="57"/>
      <c r="BF4286" s="6" t="e">
        <f t="shared" si="201"/>
        <v>#NUM!</v>
      </c>
      <c r="BG4286" t="e">
        <f t="shared" si="202"/>
        <v>#NUM!</v>
      </c>
      <c r="BH4286" t="e">
        <f t="shared" si="203"/>
        <v>#NUM!</v>
      </c>
      <c r="BI4286" t="e">
        <f>VLOOKUP(H4286,Sheet2!$A$1:$B$270,2,FALSE)</f>
        <v>#N/A</v>
      </c>
    </row>
    <row r="4287" spans="15:61">
      <c r="O4287" s="57"/>
      <c r="P4287" s="57"/>
      <c r="AO4287" s="57"/>
      <c r="AP4287" s="57"/>
      <c r="BA4287" s="57"/>
      <c r="BF4287" s="6" t="e">
        <f t="shared" si="201"/>
        <v>#NUM!</v>
      </c>
      <c r="BG4287" t="e">
        <f t="shared" si="202"/>
        <v>#NUM!</v>
      </c>
      <c r="BH4287" t="e">
        <f t="shared" si="203"/>
        <v>#NUM!</v>
      </c>
      <c r="BI4287" t="e">
        <f>VLOOKUP(H4287,Sheet2!$A$1:$B$270,2,FALSE)</f>
        <v>#N/A</v>
      </c>
    </row>
    <row r="4288" spans="15:61">
      <c r="O4288" s="57"/>
      <c r="P4288" s="57"/>
      <c r="AP4288" s="57"/>
      <c r="BA4288" s="57"/>
      <c r="BF4288" s="6" t="e">
        <f t="shared" si="201"/>
        <v>#NUM!</v>
      </c>
      <c r="BG4288" t="e">
        <f t="shared" si="202"/>
        <v>#NUM!</v>
      </c>
      <c r="BH4288" t="e">
        <f t="shared" si="203"/>
        <v>#NUM!</v>
      </c>
      <c r="BI4288" t="e">
        <f>VLOOKUP(H4288,Sheet2!$A$1:$B$270,2,FALSE)</f>
        <v>#N/A</v>
      </c>
    </row>
    <row r="4289" spans="15:61">
      <c r="O4289" s="57"/>
      <c r="P4289" s="57"/>
      <c r="AO4289" s="57"/>
      <c r="AP4289" s="57"/>
      <c r="BA4289" s="57"/>
      <c r="BF4289" s="6" t="e">
        <f t="shared" si="201"/>
        <v>#NUM!</v>
      </c>
      <c r="BG4289" t="e">
        <f t="shared" si="202"/>
        <v>#NUM!</v>
      </c>
      <c r="BH4289" t="e">
        <f t="shared" si="203"/>
        <v>#NUM!</v>
      </c>
      <c r="BI4289" t="e">
        <f>VLOOKUP(H4289,Sheet2!$A$1:$B$270,2,FALSE)</f>
        <v>#N/A</v>
      </c>
    </row>
    <row r="4290" spans="15:61">
      <c r="O4290" s="57"/>
      <c r="P4290" s="57"/>
      <c r="BA4290" s="57"/>
      <c r="BF4290" s="6" t="e">
        <f t="shared" si="201"/>
        <v>#NUM!</v>
      </c>
      <c r="BG4290" t="e">
        <f t="shared" si="202"/>
        <v>#NUM!</v>
      </c>
      <c r="BH4290" t="e">
        <f t="shared" si="203"/>
        <v>#NUM!</v>
      </c>
      <c r="BI4290" t="e">
        <f>VLOOKUP(H4290,Sheet2!$A$1:$B$270,2,FALSE)</f>
        <v>#N/A</v>
      </c>
    </row>
    <row r="4291" spans="15:61">
      <c r="O4291" s="57"/>
      <c r="P4291" s="57"/>
      <c r="AP4291" s="57"/>
      <c r="BA4291" s="57"/>
      <c r="BF4291" s="6" t="e">
        <f t="shared" si="201"/>
        <v>#NUM!</v>
      </c>
      <c r="BG4291" t="e">
        <f t="shared" si="202"/>
        <v>#NUM!</v>
      </c>
      <c r="BH4291" t="e">
        <f t="shared" si="203"/>
        <v>#NUM!</v>
      </c>
      <c r="BI4291" t="e">
        <f>VLOOKUP(H4291,Sheet2!$A$1:$B$270,2,FALSE)</f>
        <v>#N/A</v>
      </c>
    </row>
    <row r="4292" spans="15:61">
      <c r="O4292" s="57"/>
      <c r="P4292" s="57"/>
      <c r="AP4292" s="57"/>
      <c r="BA4292" s="57"/>
      <c r="BF4292" s="6" t="e">
        <f t="shared" si="201"/>
        <v>#NUM!</v>
      </c>
      <c r="BG4292" t="e">
        <f t="shared" si="202"/>
        <v>#NUM!</v>
      </c>
      <c r="BH4292" t="e">
        <f t="shared" si="203"/>
        <v>#NUM!</v>
      </c>
      <c r="BI4292" t="e">
        <f>VLOOKUP(H4292,Sheet2!$A$1:$B$270,2,FALSE)</f>
        <v>#N/A</v>
      </c>
    </row>
    <row r="4293" spans="15:61">
      <c r="O4293" s="57"/>
      <c r="P4293" s="57"/>
      <c r="AP4293" s="57"/>
      <c r="BA4293" s="57"/>
      <c r="BF4293" s="6" t="e">
        <f t="shared" si="201"/>
        <v>#NUM!</v>
      </c>
      <c r="BG4293" t="e">
        <f t="shared" si="202"/>
        <v>#NUM!</v>
      </c>
      <c r="BH4293" t="e">
        <f t="shared" si="203"/>
        <v>#NUM!</v>
      </c>
      <c r="BI4293" t="e">
        <f>VLOOKUP(H4293,Sheet2!$A$1:$B$270,2,FALSE)</f>
        <v>#N/A</v>
      </c>
    </row>
    <row r="4294" spans="15:61">
      <c r="O4294" s="57"/>
      <c r="P4294" s="57"/>
      <c r="AP4294" s="57"/>
      <c r="BA4294" s="57"/>
      <c r="BF4294" s="6" t="e">
        <f t="shared" si="201"/>
        <v>#NUM!</v>
      </c>
      <c r="BG4294" t="e">
        <f t="shared" si="202"/>
        <v>#NUM!</v>
      </c>
      <c r="BH4294" t="e">
        <f t="shared" si="203"/>
        <v>#NUM!</v>
      </c>
      <c r="BI4294" t="e">
        <f>VLOOKUP(H4294,Sheet2!$A$1:$B$270,2,FALSE)</f>
        <v>#N/A</v>
      </c>
    </row>
    <row r="4295" spans="15:61">
      <c r="O4295" s="57"/>
      <c r="P4295" s="57"/>
      <c r="AP4295" s="57"/>
      <c r="BA4295" s="57"/>
      <c r="BF4295" s="6" t="e">
        <f t="shared" si="201"/>
        <v>#NUM!</v>
      </c>
      <c r="BG4295" t="e">
        <f t="shared" si="202"/>
        <v>#NUM!</v>
      </c>
      <c r="BH4295" t="e">
        <f t="shared" si="203"/>
        <v>#NUM!</v>
      </c>
      <c r="BI4295" t="e">
        <f>VLOOKUP(H4295,Sheet2!$A$1:$B$270,2,FALSE)</f>
        <v>#N/A</v>
      </c>
    </row>
    <row r="4296" spans="15:61">
      <c r="O4296" s="57"/>
      <c r="P4296" s="57"/>
      <c r="AO4296" s="57"/>
      <c r="AP4296" s="57"/>
      <c r="BA4296" s="57"/>
      <c r="BF4296" s="6" t="e">
        <f t="shared" si="201"/>
        <v>#NUM!</v>
      </c>
      <c r="BG4296" t="e">
        <f t="shared" si="202"/>
        <v>#NUM!</v>
      </c>
      <c r="BH4296" t="e">
        <f t="shared" si="203"/>
        <v>#NUM!</v>
      </c>
      <c r="BI4296" t="e">
        <f>VLOOKUP(H4296,Sheet2!$A$1:$B$270,2,FALSE)</f>
        <v>#N/A</v>
      </c>
    </row>
    <row r="4297" spans="15:61">
      <c r="O4297" s="57"/>
      <c r="P4297" s="57"/>
      <c r="AP4297" s="57"/>
      <c r="BA4297" s="57"/>
      <c r="BF4297" s="6" t="e">
        <f t="shared" si="201"/>
        <v>#NUM!</v>
      </c>
      <c r="BG4297" t="e">
        <f t="shared" si="202"/>
        <v>#NUM!</v>
      </c>
      <c r="BH4297" t="e">
        <f t="shared" si="203"/>
        <v>#NUM!</v>
      </c>
      <c r="BI4297" t="e">
        <f>VLOOKUP(H4297,Sheet2!$A$1:$B$270,2,FALSE)</f>
        <v>#N/A</v>
      </c>
    </row>
    <row r="4298" spans="15:61">
      <c r="O4298" s="57"/>
      <c r="P4298" s="57"/>
      <c r="BF4298" s="6" t="e">
        <f t="shared" si="201"/>
        <v>#NUM!</v>
      </c>
      <c r="BG4298" t="e">
        <f t="shared" si="202"/>
        <v>#NUM!</v>
      </c>
      <c r="BH4298" t="e">
        <f t="shared" si="203"/>
        <v>#NUM!</v>
      </c>
      <c r="BI4298" t="e">
        <f>VLOOKUP(H4298,Sheet2!$A$1:$B$270,2,FALSE)</f>
        <v>#N/A</v>
      </c>
    </row>
    <row r="4299" spans="15:61">
      <c r="O4299" s="57"/>
      <c r="P4299" s="57"/>
      <c r="BA4299" s="57"/>
      <c r="BF4299" s="6" t="e">
        <f t="shared" si="201"/>
        <v>#NUM!</v>
      </c>
      <c r="BG4299" t="e">
        <f t="shared" si="202"/>
        <v>#NUM!</v>
      </c>
      <c r="BH4299" t="e">
        <f t="shared" si="203"/>
        <v>#NUM!</v>
      </c>
      <c r="BI4299" t="e">
        <f>VLOOKUP(H4299,Sheet2!$A$1:$B$270,2,FALSE)</f>
        <v>#N/A</v>
      </c>
    </row>
    <row r="4300" spans="15:61">
      <c r="O4300" s="57"/>
      <c r="P4300" s="57"/>
      <c r="AP4300" s="57"/>
      <c r="BA4300" s="57"/>
      <c r="BF4300" s="6" t="e">
        <f t="shared" si="201"/>
        <v>#NUM!</v>
      </c>
      <c r="BG4300" t="e">
        <f t="shared" si="202"/>
        <v>#NUM!</v>
      </c>
      <c r="BH4300" t="e">
        <f t="shared" si="203"/>
        <v>#NUM!</v>
      </c>
      <c r="BI4300" t="e">
        <f>VLOOKUP(H4300,Sheet2!$A$1:$B$270,2,FALSE)</f>
        <v>#N/A</v>
      </c>
    </row>
    <row r="4301" spans="15:61">
      <c r="O4301" s="57"/>
      <c r="P4301" s="57"/>
      <c r="AP4301" s="57"/>
      <c r="BA4301" s="57"/>
      <c r="BF4301" s="6" t="e">
        <f t="shared" si="201"/>
        <v>#NUM!</v>
      </c>
      <c r="BG4301" t="e">
        <f t="shared" si="202"/>
        <v>#NUM!</v>
      </c>
      <c r="BH4301" t="e">
        <f t="shared" si="203"/>
        <v>#NUM!</v>
      </c>
      <c r="BI4301" t="e">
        <f>VLOOKUP(H4301,Sheet2!$A$1:$B$270,2,FALSE)</f>
        <v>#N/A</v>
      </c>
    </row>
    <row r="4302" spans="15:61">
      <c r="O4302" s="57"/>
      <c r="P4302" s="57"/>
      <c r="AO4302" s="57"/>
      <c r="BA4302" s="57"/>
      <c r="BF4302" s="6" t="e">
        <f t="shared" si="201"/>
        <v>#NUM!</v>
      </c>
      <c r="BG4302" t="e">
        <f t="shared" si="202"/>
        <v>#NUM!</v>
      </c>
      <c r="BH4302" t="e">
        <f t="shared" si="203"/>
        <v>#NUM!</v>
      </c>
      <c r="BI4302" t="e">
        <f>VLOOKUP(H4302,Sheet2!$A$1:$B$270,2,FALSE)</f>
        <v>#N/A</v>
      </c>
    </row>
    <row r="4303" spans="15:61">
      <c r="O4303" s="57"/>
      <c r="P4303" s="57"/>
      <c r="AO4303" s="57"/>
      <c r="AP4303" s="57"/>
      <c r="BA4303" s="57"/>
      <c r="BF4303" s="6" t="e">
        <f t="shared" si="201"/>
        <v>#NUM!</v>
      </c>
      <c r="BG4303" t="e">
        <f t="shared" si="202"/>
        <v>#NUM!</v>
      </c>
      <c r="BH4303" t="e">
        <f t="shared" si="203"/>
        <v>#NUM!</v>
      </c>
      <c r="BI4303" t="e">
        <f>VLOOKUP(H4303,Sheet2!$A$1:$B$270,2,FALSE)</f>
        <v>#N/A</v>
      </c>
    </row>
    <row r="4304" spans="15:61">
      <c r="O4304" s="57"/>
      <c r="P4304" s="57"/>
      <c r="AP4304" s="57"/>
      <c r="BA4304" s="57"/>
      <c r="BF4304" s="6" t="e">
        <f t="shared" si="201"/>
        <v>#NUM!</v>
      </c>
      <c r="BG4304" t="e">
        <f t="shared" si="202"/>
        <v>#NUM!</v>
      </c>
      <c r="BH4304" t="e">
        <f t="shared" si="203"/>
        <v>#NUM!</v>
      </c>
      <c r="BI4304" t="e">
        <f>VLOOKUP(H4304,Sheet2!$A$1:$B$270,2,FALSE)</f>
        <v>#N/A</v>
      </c>
    </row>
    <row r="4305" spans="15:61">
      <c r="O4305" s="57"/>
      <c r="P4305" s="57"/>
      <c r="AP4305" s="57"/>
      <c r="BA4305" s="57"/>
      <c r="BF4305" s="6" t="e">
        <f t="shared" si="201"/>
        <v>#NUM!</v>
      </c>
      <c r="BG4305" t="e">
        <f t="shared" si="202"/>
        <v>#NUM!</v>
      </c>
      <c r="BH4305" t="e">
        <f t="shared" si="203"/>
        <v>#NUM!</v>
      </c>
      <c r="BI4305" t="e">
        <f>VLOOKUP(H4305,Sheet2!$A$1:$B$270,2,FALSE)</f>
        <v>#N/A</v>
      </c>
    </row>
    <row r="4306" spans="15:61">
      <c r="O4306" s="57"/>
      <c r="P4306" s="57"/>
      <c r="AO4306" s="57"/>
      <c r="AP4306" s="57"/>
      <c r="BA4306" s="57"/>
      <c r="BF4306" s="6" t="e">
        <f t="shared" si="201"/>
        <v>#NUM!</v>
      </c>
      <c r="BG4306" t="e">
        <f t="shared" si="202"/>
        <v>#NUM!</v>
      </c>
      <c r="BH4306" t="e">
        <f t="shared" si="203"/>
        <v>#NUM!</v>
      </c>
      <c r="BI4306" t="e">
        <f>VLOOKUP(H4306,Sheet2!$A$1:$B$270,2,FALSE)</f>
        <v>#N/A</v>
      </c>
    </row>
    <row r="4307" spans="15:61">
      <c r="O4307" s="57"/>
      <c r="P4307" s="57"/>
      <c r="AP4307" s="57"/>
      <c r="BA4307" s="57"/>
      <c r="BF4307" s="6" t="e">
        <f t="shared" si="201"/>
        <v>#NUM!</v>
      </c>
      <c r="BG4307" t="e">
        <f t="shared" si="202"/>
        <v>#NUM!</v>
      </c>
      <c r="BH4307" t="e">
        <f t="shared" si="203"/>
        <v>#NUM!</v>
      </c>
      <c r="BI4307" t="e">
        <f>VLOOKUP(H4307,Sheet2!$A$1:$B$270,2,FALSE)</f>
        <v>#N/A</v>
      </c>
    </row>
    <row r="4308" spans="15:61">
      <c r="O4308" s="57"/>
      <c r="P4308" s="57"/>
      <c r="BA4308" s="57"/>
      <c r="BF4308" s="6" t="e">
        <f t="shared" si="201"/>
        <v>#NUM!</v>
      </c>
      <c r="BG4308" t="e">
        <f t="shared" si="202"/>
        <v>#NUM!</v>
      </c>
      <c r="BH4308" t="e">
        <f t="shared" si="203"/>
        <v>#NUM!</v>
      </c>
      <c r="BI4308" t="e">
        <f>VLOOKUP(H4308,Sheet2!$A$1:$B$270,2,FALSE)</f>
        <v>#N/A</v>
      </c>
    </row>
    <row r="4309" spans="15:61">
      <c r="O4309" s="57"/>
      <c r="P4309" s="57"/>
      <c r="AO4309" s="57"/>
      <c r="AP4309" s="57"/>
      <c r="BA4309" s="57"/>
      <c r="BF4309" s="6" t="e">
        <f t="shared" si="201"/>
        <v>#NUM!</v>
      </c>
      <c r="BG4309" t="e">
        <f t="shared" si="202"/>
        <v>#NUM!</v>
      </c>
      <c r="BH4309" t="e">
        <f t="shared" si="203"/>
        <v>#NUM!</v>
      </c>
      <c r="BI4309" t="e">
        <f>VLOOKUP(H4309,Sheet2!$A$1:$B$270,2,FALSE)</f>
        <v>#N/A</v>
      </c>
    </row>
    <row r="4310" spans="15:61">
      <c r="O4310" s="57"/>
      <c r="P4310" s="57"/>
      <c r="AP4310" s="57"/>
      <c r="BA4310" s="57"/>
      <c r="BF4310" s="6" t="e">
        <f t="shared" si="201"/>
        <v>#NUM!</v>
      </c>
      <c r="BG4310" t="e">
        <f t="shared" si="202"/>
        <v>#NUM!</v>
      </c>
      <c r="BH4310" t="e">
        <f t="shared" si="203"/>
        <v>#NUM!</v>
      </c>
      <c r="BI4310" t="e">
        <f>VLOOKUP(H4310,Sheet2!$A$1:$B$270,2,FALSE)</f>
        <v>#N/A</v>
      </c>
    </row>
    <row r="4311" spans="15:61">
      <c r="O4311" s="57"/>
      <c r="P4311" s="57"/>
      <c r="AO4311" s="57"/>
      <c r="AP4311" s="57"/>
      <c r="BA4311" s="57"/>
      <c r="BF4311" s="6" t="e">
        <f t="shared" si="201"/>
        <v>#NUM!</v>
      </c>
      <c r="BG4311" t="e">
        <f t="shared" si="202"/>
        <v>#NUM!</v>
      </c>
      <c r="BH4311" t="e">
        <f t="shared" si="203"/>
        <v>#NUM!</v>
      </c>
      <c r="BI4311" t="e">
        <f>VLOOKUP(H4311,Sheet2!$A$1:$B$270,2,FALSE)</f>
        <v>#N/A</v>
      </c>
    </row>
    <row r="4312" spans="15:61">
      <c r="O4312" s="57"/>
      <c r="P4312" s="57"/>
      <c r="AP4312" s="57"/>
      <c r="BA4312" s="57"/>
      <c r="BF4312" s="6" t="e">
        <f t="shared" si="201"/>
        <v>#NUM!</v>
      </c>
      <c r="BG4312" t="e">
        <f t="shared" si="202"/>
        <v>#NUM!</v>
      </c>
      <c r="BH4312" t="e">
        <f t="shared" si="203"/>
        <v>#NUM!</v>
      </c>
      <c r="BI4312" t="e">
        <f>VLOOKUP(H4312,Sheet2!$A$1:$B$270,2,FALSE)</f>
        <v>#N/A</v>
      </c>
    </row>
    <row r="4313" spans="15:61">
      <c r="O4313" s="57"/>
      <c r="P4313" s="57"/>
      <c r="AO4313" s="57"/>
      <c r="AP4313" s="57"/>
      <c r="BA4313" s="57"/>
      <c r="BF4313" s="6" t="e">
        <f t="shared" si="201"/>
        <v>#NUM!</v>
      </c>
      <c r="BG4313" t="e">
        <f t="shared" si="202"/>
        <v>#NUM!</v>
      </c>
      <c r="BH4313" t="e">
        <f t="shared" si="203"/>
        <v>#NUM!</v>
      </c>
      <c r="BI4313" t="e">
        <f>VLOOKUP(H4313,Sheet2!$A$1:$B$270,2,FALSE)</f>
        <v>#N/A</v>
      </c>
    </row>
    <row r="4314" spans="15:61">
      <c r="O4314" s="57"/>
      <c r="P4314" s="57"/>
      <c r="AO4314" s="57"/>
      <c r="AP4314" s="57"/>
      <c r="BA4314" s="57"/>
      <c r="BF4314" s="6" t="e">
        <f t="shared" si="201"/>
        <v>#NUM!</v>
      </c>
      <c r="BG4314" t="e">
        <f t="shared" si="202"/>
        <v>#NUM!</v>
      </c>
      <c r="BH4314" t="e">
        <f t="shared" si="203"/>
        <v>#NUM!</v>
      </c>
      <c r="BI4314" t="e">
        <f>VLOOKUP(H4314,Sheet2!$A$1:$B$270,2,FALSE)</f>
        <v>#N/A</v>
      </c>
    </row>
    <row r="4315" spans="15:61">
      <c r="O4315" s="57"/>
      <c r="P4315" s="57"/>
      <c r="AO4315" s="57"/>
      <c r="BA4315" s="57"/>
      <c r="BF4315" s="6" t="e">
        <f t="shared" si="201"/>
        <v>#NUM!</v>
      </c>
      <c r="BG4315" t="e">
        <f t="shared" si="202"/>
        <v>#NUM!</v>
      </c>
      <c r="BH4315" t="e">
        <f t="shared" si="203"/>
        <v>#NUM!</v>
      </c>
      <c r="BI4315" t="e">
        <f>VLOOKUP(H4315,Sheet2!$A$1:$B$270,2,FALSE)</f>
        <v>#N/A</v>
      </c>
    </row>
    <row r="4316" spans="15:61">
      <c r="O4316" s="57"/>
      <c r="P4316" s="57"/>
      <c r="AP4316" s="57"/>
      <c r="BA4316" s="57"/>
      <c r="BF4316" s="6" t="e">
        <f t="shared" si="201"/>
        <v>#NUM!</v>
      </c>
      <c r="BG4316" t="e">
        <f t="shared" si="202"/>
        <v>#NUM!</v>
      </c>
      <c r="BH4316" t="e">
        <f t="shared" si="203"/>
        <v>#NUM!</v>
      </c>
      <c r="BI4316" t="e">
        <f>VLOOKUP(H4316,Sheet2!$A$1:$B$270,2,FALSE)</f>
        <v>#N/A</v>
      </c>
    </row>
    <row r="4317" spans="15:61">
      <c r="O4317" s="57"/>
      <c r="P4317" s="57"/>
      <c r="BA4317" s="57"/>
      <c r="BF4317" s="6" t="e">
        <f t="shared" si="201"/>
        <v>#NUM!</v>
      </c>
      <c r="BG4317" t="e">
        <f t="shared" si="202"/>
        <v>#NUM!</v>
      </c>
      <c r="BH4317" t="e">
        <f t="shared" si="203"/>
        <v>#NUM!</v>
      </c>
      <c r="BI4317" t="e">
        <f>VLOOKUP(H4317,Sheet2!$A$1:$B$270,2,FALSE)</f>
        <v>#N/A</v>
      </c>
    </row>
    <row r="4318" spans="15:61">
      <c r="O4318" s="57"/>
      <c r="P4318" s="57"/>
      <c r="BA4318" s="57"/>
      <c r="BF4318" s="6" t="e">
        <f t="shared" si="201"/>
        <v>#NUM!</v>
      </c>
      <c r="BG4318" t="e">
        <f t="shared" si="202"/>
        <v>#NUM!</v>
      </c>
      <c r="BH4318" t="e">
        <f t="shared" si="203"/>
        <v>#NUM!</v>
      </c>
      <c r="BI4318" t="e">
        <f>VLOOKUP(H4318,Sheet2!$A$1:$B$270,2,FALSE)</f>
        <v>#N/A</v>
      </c>
    </row>
    <row r="4319" spans="15:61">
      <c r="O4319" s="57"/>
      <c r="P4319" s="57"/>
      <c r="AP4319" s="57"/>
      <c r="BA4319" s="57"/>
      <c r="BF4319" s="6" t="e">
        <f t="shared" si="201"/>
        <v>#NUM!</v>
      </c>
      <c r="BG4319" t="e">
        <f t="shared" si="202"/>
        <v>#NUM!</v>
      </c>
      <c r="BH4319" t="e">
        <f t="shared" si="203"/>
        <v>#NUM!</v>
      </c>
      <c r="BI4319" t="e">
        <f>VLOOKUP(H4319,Sheet2!$A$1:$B$270,2,FALSE)</f>
        <v>#N/A</v>
      </c>
    </row>
    <row r="4320" spans="15:61">
      <c r="O4320" s="57"/>
      <c r="P4320" s="57"/>
      <c r="AO4320" s="57"/>
      <c r="AP4320" s="57"/>
      <c r="BA4320" s="57"/>
      <c r="BF4320" s="6" t="e">
        <f t="shared" si="201"/>
        <v>#NUM!</v>
      </c>
      <c r="BG4320" t="e">
        <f t="shared" si="202"/>
        <v>#NUM!</v>
      </c>
      <c r="BH4320" t="e">
        <f t="shared" si="203"/>
        <v>#NUM!</v>
      </c>
      <c r="BI4320" t="e">
        <f>VLOOKUP(H4320,Sheet2!$A$1:$B$270,2,FALSE)</f>
        <v>#N/A</v>
      </c>
    </row>
    <row r="4321" spans="15:61">
      <c r="O4321" s="57"/>
      <c r="P4321" s="57"/>
      <c r="AP4321" s="57"/>
      <c r="BA4321" s="57"/>
      <c r="BF4321" s="6" t="e">
        <f t="shared" si="201"/>
        <v>#NUM!</v>
      </c>
      <c r="BG4321" t="e">
        <f t="shared" si="202"/>
        <v>#NUM!</v>
      </c>
      <c r="BH4321" t="e">
        <f t="shared" si="203"/>
        <v>#NUM!</v>
      </c>
      <c r="BI4321" t="e">
        <f>VLOOKUP(H4321,Sheet2!$A$1:$B$270,2,FALSE)</f>
        <v>#N/A</v>
      </c>
    </row>
    <row r="4322" spans="15:61">
      <c r="O4322" s="57"/>
      <c r="P4322" s="57"/>
      <c r="AP4322" s="57"/>
      <c r="BA4322" s="57"/>
      <c r="BF4322" s="6" t="e">
        <f t="shared" si="201"/>
        <v>#NUM!</v>
      </c>
      <c r="BG4322" t="e">
        <f t="shared" si="202"/>
        <v>#NUM!</v>
      </c>
      <c r="BH4322" t="e">
        <f t="shared" si="203"/>
        <v>#NUM!</v>
      </c>
      <c r="BI4322" t="e">
        <f>VLOOKUP(H4322,Sheet2!$A$1:$B$270,2,FALSE)</f>
        <v>#N/A</v>
      </c>
    </row>
    <row r="4323" spans="15:61">
      <c r="O4323" s="57"/>
      <c r="P4323" s="57"/>
      <c r="AP4323" s="57"/>
      <c r="BA4323" s="57"/>
      <c r="BF4323" s="6" t="e">
        <f t="shared" si="201"/>
        <v>#NUM!</v>
      </c>
      <c r="BG4323" t="e">
        <f t="shared" si="202"/>
        <v>#NUM!</v>
      </c>
      <c r="BH4323" t="e">
        <f t="shared" si="203"/>
        <v>#NUM!</v>
      </c>
      <c r="BI4323" t="e">
        <f>VLOOKUP(H4323,Sheet2!$A$1:$B$270,2,FALSE)</f>
        <v>#N/A</v>
      </c>
    </row>
    <row r="4324" spans="15:61">
      <c r="O4324" s="57"/>
      <c r="P4324" s="57"/>
      <c r="AP4324" s="57"/>
      <c r="BA4324" s="57"/>
      <c r="BF4324" s="6" t="e">
        <f t="shared" si="201"/>
        <v>#NUM!</v>
      </c>
      <c r="BG4324" t="e">
        <f t="shared" si="202"/>
        <v>#NUM!</v>
      </c>
      <c r="BH4324" t="e">
        <f t="shared" si="203"/>
        <v>#NUM!</v>
      </c>
      <c r="BI4324" t="e">
        <f>VLOOKUP(H4324,Sheet2!$A$1:$B$270,2,FALSE)</f>
        <v>#N/A</v>
      </c>
    </row>
    <row r="4325" spans="15:61">
      <c r="O4325" s="57"/>
      <c r="P4325" s="57"/>
      <c r="AP4325" s="57"/>
      <c r="BA4325" s="57"/>
      <c r="BF4325" s="6" t="e">
        <f t="shared" si="201"/>
        <v>#NUM!</v>
      </c>
      <c r="BG4325" t="e">
        <f t="shared" si="202"/>
        <v>#NUM!</v>
      </c>
      <c r="BH4325" t="e">
        <f t="shared" si="203"/>
        <v>#NUM!</v>
      </c>
      <c r="BI4325" t="e">
        <f>VLOOKUP(H4325,Sheet2!$A$1:$B$270,2,FALSE)</f>
        <v>#N/A</v>
      </c>
    </row>
    <row r="4326" spans="15:61">
      <c r="O4326" s="57"/>
      <c r="P4326" s="57"/>
      <c r="AP4326" s="57"/>
      <c r="BA4326" s="57"/>
      <c r="BF4326" s="6" t="e">
        <f t="shared" si="201"/>
        <v>#NUM!</v>
      </c>
      <c r="BG4326" t="e">
        <f t="shared" si="202"/>
        <v>#NUM!</v>
      </c>
      <c r="BH4326" t="e">
        <f t="shared" si="203"/>
        <v>#NUM!</v>
      </c>
      <c r="BI4326" t="e">
        <f>VLOOKUP(H4326,Sheet2!$A$1:$B$270,2,FALSE)</f>
        <v>#N/A</v>
      </c>
    </row>
    <row r="4327" spans="15:61">
      <c r="O4327" s="57"/>
      <c r="P4327" s="57"/>
      <c r="BA4327" s="57"/>
      <c r="BF4327" s="6" t="e">
        <f t="shared" si="201"/>
        <v>#NUM!</v>
      </c>
      <c r="BG4327" t="e">
        <f t="shared" si="202"/>
        <v>#NUM!</v>
      </c>
      <c r="BH4327" t="e">
        <f t="shared" si="203"/>
        <v>#NUM!</v>
      </c>
      <c r="BI4327" t="e">
        <f>VLOOKUP(H4327,Sheet2!$A$1:$B$270,2,FALSE)</f>
        <v>#N/A</v>
      </c>
    </row>
    <row r="4328" spans="15:61">
      <c r="O4328" s="57"/>
      <c r="P4328" s="57"/>
      <c r="AO4328" s="57"/>
      <c r="AP4328" s="57"/>
      <c r="BA4328" s="57"/>
      <c r="BF4328" s="6" t="e">
        <f t="shared" si="201"/>
        <v>#NUM!</v>
      </c>
      <c r="BG4328" t="e">
        <f t="shared" si="202"/>
        <v>#NUM!</v>
      </c>
      <c r="BH4328" t="e">
        <f t="shared" si="203"/>
        <v>#NUM!</v>
      </c>
      <c r="BI4328" t="e">
        <f>VLOOKUP(H4328,Sheet2!$A$1:$B$270,2,FALSE)</f>
        <v>#N/A</v>
      </c>
    </row>
    <row r="4329" spans="15:61">
      <c r="O4329" s="57"/>
      <c r="P4329" s="57"/>
      <c r="AO4329" s="57"/>
      <c r="AP4329" s="57"/>
      <c r="BA4329" s="57"/>
      <c r="BF4329" s="6" t="e">
        <f t="shared" si="201"/>
        <v>#NUM!</v>
      </c>
      <c r="BG4329" t="e">
        <f t="shared" si="202"/>
        <v>#NUM!</v>
      </c>
      <c r="BH4329" t="e">
        <f t="shared" si="203"/>
        <v>#NUM!</v>
      </c>
      <c r="BI4329" t="e">
        <f>VLOOKUP(H4329,Sheet2!$A$1:$B$270,2,FALSE)</f>
        <v>#N/A</v>
      </c>
    </row>
    <row r="4330" spans="15:61">
      <c r="O4330" s="57"/>
      <c r="P4330" s="57"/>
      <c r="AO4330" s="57"/>
      <c r="BF4330" s="6" t="e">
        <f t="shared" ref="BF4330:BF4393" si="204">DATE(BC4330,BD4330,BE4330)</f>
        <v>#NUM!</v>
      </c>
      <c r="BG4330" t="e">
        <f t="shared" ref="BG4330:BG4393" si="205">BF4330-BA4330</f>
        <v>#NUM!</v>
      </c>
      <c r="BH4330" t="e">
        <f t="shared" ref="BH4330:BH4393" si="206">IF(BG4330=1,"COMPLY",IF(BG4330&lt;1,"COMPLY","NOT COMPLY"))</f>
        <v>#NUM!</v>
      </c>
      <c r="BI4330" t="e">
        <f>VLOOKUP(H4330,Sheet2!$A$1:$B$270,2,FALSE)</f>
        <v>#N/A</v>
      </c>
    </row>
    <row r="4331" spans="15:61">
      <c r="O4331" s="57"/>
      <c r="P4331" s="57"/>
      <c r="BA4331" s="57"/>
      <c r="BF4331" s="6" t="e">
        <f t="shared" si="204"/>
        <v>#NUM!</v>
      </c>
      <c r="BG4331" t="e">
        <f t="shared" si="205"/>
        <v>#NUM!</v>
      </c>
      <c r="BH4331" t="e">
        <f t="shared" si="206"/>
        <v>#NUM!</v>
      </c>
      <c r="BI4331" t="e">
        <f>VLOOKUP(H4331,Sheet2!$A$1:$B$270,2,FALSE)</f>
        <v>#N/A</v>
      </c>
    </row>
    <row r="4332" spans="15:61">
      <c r="O4332" s="57"/>
      <c r="P4332" s="57"/>
      <c r="AP4332" s="57"/>
      <c r="BA4332" s="57"/>
      <c r="BF4332" s="6" t="e">
        <f t="shared" si="204"/>
        <v>#NUM!</v>
      </c>
      <c r="BG4332" t="e">
        <f t="shared" si="205"/>
        <v>#NUM!</v>
      </c>
      <c r="BH4332" t="e">
        <f t="shared" si="206"/>
        <v>#NUM!</v>
      </c>
      <c r="BI4332" t="e">
        <f>VLOOKUP(H4332,Sheet2!$A$1:$B$270,2,FALSE)</f>
        <v>#N/A</v>
      </c>
    </row>
    <row r="4333" spans="15:61">
      <c r="O4333" s="57"/>
      <c r="P4333" s="57"/>
      <c r="BA4333" s="57"/>
      <c r="BF4333" s="6" t="e">
        <f t="shared" si="204"/>
        <v>#NUM!</v>
      </c>
      <c r="BG4333" t="e">
        <f t="shared" si="205"/>
        <v>#NUM!</v>
      </c>
      <c r="BH4333" t="e">
        <f t="shared" si="206"/>
        <v>#NUM!</v>
      </c>
      <c r="BI4333" t="e">
        <f>VLOOKUP(H4333,Sheet2!$A$1:$B$270,2,FALSE)</f>
        <v>#N/A</v>
      </c>
    </row>
    <row r="4334" spans="15:61">
      <c r="O4334" s="57"/>
      <c r="P4334" s="57"/>
      <c r="AP4334" s="57"/>
      <c r="BA4334" s="57"/>
      <c r="BF4334" s="6" t="e">
        <f t="shared" si="204"/>
        <v>#NUM!</v>
      </c>
      <c r="BG4334" t="e">
        <f t="shared" si="205"/>
        <v>#NUM!</v>
      </c>
      <c r="BH4334" t="e">
        <f t="shared" si="206"/>
        <v>#NUM!</v>
      </c>
      <c r="BI4334" t="e">
        <f>VLOOKUP(H4334,Sheet2!$A$1:$B$270,2,FALSE)</f>
        <v>#N/A</v>
      </c>
    </row>
    <row r="4335" spans="15:61">
      <c r="O4335" s="57"/>
      <c r="P4335" s="57"/>
      <c r="AO4335" s="57"/>
      <c r="AP4335" s="57"/>
      <c r="BA4335" s="57"/>
      <c r="BF4335" s="6" t="e">
        <f t="shared" si="204"/>
        <v>#NUM!</v>
      </c>
      <c r="BG4335" t="e">
        <f t="shared" si="205"/>
        <v>#NUM!</v>
      </c>
      <c r="BH4335" t="e">
        <f t="shared" si="206"/>
        <v>#NUM!</v>
      </c>
      <c r="BI4335" t="e">
        <f>VLOOKUP(H4335,Sheet2!$A$1:$B$270,2,FALSE)</f>
        <v>#N/A</v>
      </c>
    </row>
    <row r="4336" spans="15:61">
      <c r="O4336" s="57"/>
      <c r="P4336" s="57"/>
      <c r="AP4336" s="57"/>
      <c r="BA4336" s="57"/>
      <c r="BF4336" s="6" t="e">
        <f t="shared" si="204"/>
        <v>#NUM!</v>
      </c>
      <c r="BG4336" t="e">
        <f t="shared" si="205"/>
        <v>#NUM!</v>
      </c>
      <c r="BH4336" t="e">
        <f t="shared" si="206"/>
        <v>#NUM!</v>
      </c>
      <c r="BI4336" t="e">
        <f>VLOOKUP(H4336,Sheet2!$A$1:$B$270,2,FALSE)</f>
        <v>#N/A</v>
      </c>
    </row>
    <row r="4337" spans="15:61">
      <c r="O4337" s="57"/>
      <c r="P4337" s="57"/>
      <c r="AP4337" s="57"/>
      <c r="BA4337" s="57"/>
      <c r="BF4337" s="6" t="e">
        <f t="shared" si="204"/>
        <v>#NUM!</v>
      </c>
      <c r="BG4337" t="e">
        <f t="shared" si="205"/>
        <v>#NUM!</v>
      </c>
      <c r="BH4337" t="e">
        <f t="shared" si="206"/>
        <v>#NUM!</v>
      </c>
      <c r="BI4337" t="e">
        <f>VLOOKUP(H4337,Sheet2!$A$1:$B$270,2,FALSE)</f>
        <v>#N/A</v>
      </c>
    </row>
    <row r="4338" spans="15:61">
      <c r="O4338" s="57"/>
      <c r="P4338" s="57"/>
      <c r="AO4338" s="57"/>
      <c r="BA4338" s="57"/>
      <c r="BF4338" s="6" t="e">
        <f t="shared" si="204"/>
        <v>#NUM!</v>
      </c>
      <c r="BG4338" t="e">
        <f t="shared" si="205"/>
        <v>#NUM!</v>
      </c>
      <c r="BH4338" t="e">
        <f t="shared" si="206"/>
        <v>#NUM!</v>
      </c>
      <c r="BI4338" t="e">
        <f>VLOOKUP(H4338,Sheet2!$A$1:$B$270,2,FALSE)</f>
        <v>#N/A</v>
      </c>
    </row>
    <row r="4339" spans="15:61">
      <c r="O4339" s="57"/>
      <c r="P4339" s="57"/>
      <c r="AP4339" s="57"/>
      <c r="BA4339" s="57"/>
      <c r="BF4339" s="6" t="e">
        <f t="shared" si="204"/>
        <v>#NUM!</v>
      </c>
      <c r="BG4339" t="e">
        <f t="shared" si="205"/>
        <v>#NUM!</v>
      </c>
      <c r="BH4339" t="e">
        <f t="shared" si="206"/>
        <v>#NUM!</v>
      </c>
      <c r="BI4339" t="e">
        <f>VLOOKUP(H4339,Sheet2!$A$1:$B$270,2,FALSE)</f>
        <v>#N/A</v>
      </c>
    </row>
    <row r="4340" spans="15:61">
      <c r="O4340" s="57"/>
      <c r="P4340" s="57"/>
      <c r="BA4340" s="57"/>
      <c r="BF4340" s="6" t="e">
        <f t="shared" si="204"/>
        <v>#NUM!</v>
      </c>
      <c r="BG4340" t="e">
        <f t="shared" si="205"/>
        <v>#NUM!</v>
      </c>
      <c r="BH4340" t="e">
        <f t="shared" si="206"/>
        <v>#NUM!</v>
      </c>
      <c r="BI4340" t="e">
        <f>VLOOKUP(H4340,Sheet2!$A$1:$B$270,2,FALSE)</f>
        <v>#N/A</v>
      </c>
    </row>
    <row r="4341" spans="15:61">
      <c r="O4341" s="57"/>
      <c r="P4341" s="57"/>
      <c r="BA4341" s="57"/>
      <c r="BF4341" s="6" t="e">
        <f t="shared" si="204"/>
        <v>#NUM!</v>
      </c>
      <c r="BG4341" t="e">
        <f t="shared" si="205"/>
        <v>#NUM!</v>
      </c>
      <c r="BH4341" t="e">
        <f t="shared" si="206"/>
        <v>#NUM!</v>
      </c>
      <c r="BI4341" t="e">
        <f>VLOOKUP(H4341,Sheet2!$A$1:$B$270,2,FALSE)</f>
        <v>#N/A</v>
      </c>
    </row>
    <row r="4342" spans="15:61">
      <c r="O4342" s="57"/>
      <c r="P4342" s="57"/>
      <c r="BF4342" s="6" t="e">
        <f t="shared" si="204"/>
        <v>#NUM!</v>
      </c>
      <c r="BG4342" t="e">
        <f t="shared" si="205"/>
        <v>#NUM!</v>
      </c>
      <c r="BH4342" t="e">
        <f t="shared" si="206"/>
        <v>#NUM!</v>
      </c>
      <c r="BI4342" t="e">
        <f>VLOOKUP(H4342,Sheet2!$A$1:$B$270,2,FALSE)</f>
        <v>#N/A</v>
      </c>
    </row>
    <row r="4343" spans="15:61">
      <c r="O4343" s="57"/>
      <c r="P4343" s="57"/>
      <c r="AO4343" s="57"/>
      <c r="AP4343" s="57"/>
      <c r="BA4343" s="57"/>
      <c r="BF4343" s="6" t="e">
        <f t="shared" si="204"/>
        <v>#NUM!</v>
      </c>
      <c r="BG4343" t="e">
        <f t="shared" si="205"/>
        <v>#NUM!</v>
      </c>
      <c r="BH4343" t="e">
        <f t="shared" si="206"/>
        <v>#NUM!</v>
      </c>
      <c r="BI4343" t="e">
        <f>VLOOKUP(H4343,Sheet2!$A$1:$B$270,2,FALSE)</f>
        <v>#N/A</v>
      </c>
    </row>
    <row r="4344" spans="15:61">
      <c r="O4344" s="57"/>
      <c r="P4344" s="57"/>
      <c r="AP4344" s="57"/>
      <c r="BA4344" s="57"/>
      <c r="BF4344" s="6" t="e">
        <f t="shared" si="204"/>
        <v>#NUM!</v>
      </c>
      <c r="BG4344" t="e">
        <f t="shared" si="205"/>
        <v>#NUM!</v>
      </c>
      <c r="BH4344" t="e">
        <f t="shared" si="206"/>
        <v>#NUM!</v>
      </c>
      <c r="BI4344" t="e">
        <f>VLOOKUP(H4344,Sheet2!$A$1:$B$270,2,FALSE)</f>
        <v>#N/A</v>
      </c>
    </row>
    <row r="4345" spans="15:61">
      <c r="O4345" s="57"/>
      <c r="P4345" s="57"/>
      <c r="AP4345" s="57"/>
      <c r="BA4345" s="57"/>
      <c r="BF4345" s="6" t="e">
        <f t="shared" si="204"/>
        <v>#NUM!</v>
      </c>
      <c r="BG4345" t="e">
        <f t="shared" si="205"/>
        <v>#NUM!</v>
      </c>
      <c r="BH4345" t="e">
        <f t="shared" si="206"/>
        <v>#NUM!</v>
      </c>
      <c r="BI4345" t="e">
        <f>VLOOKUP(H4345,Sheet2!$A$1:$B$270,2,FALSE)</f>
        <v>#N/A</v>
      </c>
    </row>
    <row r="4346" spans="15:61">
      <c r="O4346" s="57"/>
      <c r="P4346" s="57"/>
      <c r="AP4346" s="57"/>
      <c r="BA4346" s="57"/>
      <c r="BF4346" s="6" t="e">
        <f t="shared" si="204"/>
        <v>#NUM!</v>
      </c>
      <c r="BG4346" t="e">
        <f t="shared" si="205"/>
        <v>#NUM!</v>
      </c>
      <c r="BH4346" t="e">
        <f t="shared" si="206"/>
        <v>#NUM!</v>
      </c>
      <c r="BI4346" t="e">
        <f>VLOOKUP(H4346,Sheet2!$A$1:$B$270,2,FALSE)</f>
        <v>#N/A</v>
      </c>
    </row>
    <row r="4347" spans="15:61">
      <c r="O4347" s="57"/>
      <c r="P4347" s="57"/>
      <c r="AP4347" s="57"/>
      <c r="BA4347" s="57"/>
      <c r="BF4347" s="6" t="e">
        <f t="shared" si="204"/>
        <v>#NUM!</v>
      </c>
      <c r="BG4347" t="e">
        <f t="shared" si="205"/>
        <v>#NUM!</v>
      </c>
      <c r="BH4347" t="e">
        <f t="shared" si="206"/>
        <v>#NUM!</v>
      </c>
      <c r="BI4347" t="e">
        <f>VLOOKUP(H4347,Sheet2!$A$1:$B$270,2,FALSE)</f>
        <v>#N/A</v>
      </c>
    </row>
    <row r="4348" spans="15:61">
      <c r="O4348" s="57"/>
      <c r="P4348" s="57"/>
      <c r="AO4348" s="57"/>
      <c r="AP4348" s="57"/>
      <c r="BA4348" s="57"/>
      <c r="BF4348" s="6" t="e">
        <f t="shared" si="204"/>
        <v>#NUM!</v>
      </c>
      <c r="BG4348" t="e">
        <f t="shared" si="205"/>
        <v>#NUM!</v>
      </c>
      <c r="BH4348" t="e">
        <f t="shared" si="206"/>
        <v>#NUM!</v>
      </c>
      <c r="BI4348" t="e">
        <f>VLOOKUP(H4348,Sheet2!$A$1:$B$270,2,FALSE)</f>
        <v>#N/A</v>
      </c>
    </row>
    <row r="4349" spans="15:61">
      <c r="O4349" s="57"/>
      <c r="P4349" s="57"/>
      <c r="AP4349" s="57"/>
      <c r="BA4349" s="57"/>
      <c r="BF4349" s="6" t="e">
        <f t="shared" si="204"/>
        <v>#NUM!</v>
      </c>
      <c r="BG4349" t="e">
        <f t="shared" si="205"/>
        <v>#NUM!</v>
      </c>
      <c r="BH4349" t="e">
        <f t="shared" si="206"/>
        <v>#NUM!</v>
      </c>
      <c r="BI4349" t="e">
        <f>VLOOKUP(H4349,Sheet2!$A$1:$B$270,2,FALSE)</f>
        <v>#N/A</v>
      </c>
    </row>
    <row r="4350" spans="15:61">
      <c r="O4350" s="57"/>
      <c r="P4350" s="57"/>
      <c r="AO4350" s="57"/>
      <c r="BA4350" s="57"/>
      <c r="BF4350" s="6" t="e">
        <f t="shared" si="204"/>
        <v>#NUM!</v>
      </c>
      <c r="BG4350" t="e">
        <f t="shared" si="205"/>
        <v>#NUM!</v>
      </c>
      <c r="BH4350" t="e">
        <f t="shared" si="206"/>
        <v>#NUM!</v>
      </c>
      <c r="BI4350" t="e">
        <f>VLOOKUP(H4350,Sheet2!$A$1:$B$270,2,FALSE)</f>
        <v>#N/A</v>
      </c>
    </row>
    <row r="4351" spans="15:61">
      <c r="O4351" s="57"/>
      <c r="P4351" s="57"/>
      <c r="AP4351" s="57"/>
      <c r="BA4351" s="57"/>
      <c r="BF4351" s="6" t="e">
        <f t="shared" si="204"/>
        <v>#NUM!</v>
      </c>
      <c r="BG4351" t="e">
        <f t="shared" si="205"/>
        <v>#NUM!</v>
      </c>
      <c r="BH4351" t="e">
        <f t="shared" si="206"/>
        <v>#NUM!</v>
      </c>
      <c r="BI4351" t="e">
        <f>VLOOKUP(H4351,Sheet2!$A$1:$B$270,2,FALSE)</f>
        <v>#N/A</v>
      </c>
    </row>
    <row r="4352" spans="15:61">
      <c r="O4352" s="57"/>
      <c r="P4352" s="57"/>
      <c r="BF4352" s="6" t="e">
        <f t="shared" si="204"/>
        <v>#NUM!</v>
      </c>
      <c r="BG4352" t="e">
        <f t="shared" si="205"/>
        <v>#NUM!</v>
      </c>
      <c r="BH4352" t="e">
        <f t="shared" si="206"/>
        <v>#NUM!</v>
      </c>
      <c r="BI4352" t="e">
        <f>VLOOKUP(H4352,Sheet2!$A$1:$B$270,2,FALSE)</f>
        <v>#N/A</v>
      </c>
    </row>
    <row r="4353" spans="15:61">
      <c r="O4353" s="57"/>
      <c r="P4353" s="57"/>
      <c r="AP4353" s="57"/>
      <c r="BA4353" s="57"/>
      <c r="BF4353" s="6" t="e">
        <f t="shared" si="204"/>
        <v>#NUM!</v>
      </c>
      <c r="BG4353" t="e">
        <f t="shared" si="205"/>
        <v>#NUM!</v>
      </c>
      <c r="BH4353" t="e">
        <f t="shared" si="206"/>
        <v>#NUM!</v>
      </c>
      <c r="BI4353" t="e">
        <f>VLOOKUP(H4353,Sheet2!$A$1:$B$270,2,FALSE)</f>
        <v>#N/A</v>
      </c>
    </row>
    <row r="4354" spans="15:61">
      <c r="O4354" s="57"/>
      <c r="P4354" s="57"/>
      <c r="AO4354" s="57"/>
      <c r="AP4354" s="57"/>
      <c r="BA4354" s="57"/>
      <c r="BF4354" s="6" t="e">
        <f t="shared" si="204"/>
        <v>#NUM!</v>
      </c>
      <c r="BG4354" t="e">
        <f t="shared" si="205"/>
        <v>#NUM!</v>
      </c>
      <c r="BH4354" t="e">
        <f t="shared" si="206"/>
        <v>#NUM!</v>
      </c>
      <c r="BI4354" t="e">
        <f>VLOOKUP(H4354,Sheet2!$A$1:$B$270,2,FALSE)</f>
        <v>#N/A</v>
      </c>
    </row>
    <row r="4355" spans="15:61">
      <c r="O4355" s="57"/>
      <c r="P4355" s="57"/>
      <c r="AO4355" s="57"/>
      <c r="AP4355" s="57"/>
      <c r="BA4355" s="57"/>
      <c r="BF4355" s="6" t="e">
        <f t="shared" si="204"/>
        <v>#NUM!</v>
      </c>
      <c r="BG4355" t="e">
        <f t="shared" si="205"/>
        <v>#NUM!</v>
      </c>
      <c r="BH4355" t="e">
        <f t="shared" si="206"/>
        <v>#NUM!</v>
      </c>
      <c r="BI4355" t="e">
        <f>VLOOKUP(H4355,Sheet2!$A$1:$B$270,2,FALSE)</f>
        <v>#N/A</v>
      </c>
    </row>
    <row r="4356" spans="15:61">
      <c r="O4356" s="57"/>
      <c r="P4356" s="57"/>
      <c r="AP4356" s="57"/>
      <c r="BA4356" s="57"/>
      <c r="BF4356" s="6" t="e">
        <f t="shared" si="204"/>
        <v>#NUM!</v>
      </c>
      <c r="BG4356" t="e">
        <f t="shared" si="205"/>
        <v>#NUM!</v>
      </c>
      <c r="BH4356" t="e">
        <f t="shared" si="206"/>
        <v>#NUM!</v>
      </c>
      <c r="BI4356" t="e">
        <f>VLOOKUP(H4356,Sheet2!$A$1:$B$270,2,FALSE)</f>
        <v>#N/A</v>
      </c>
    </row>
    <row r="4357" spans="15:61">
      <c r="O4357" s="57"/>
      <c r="P4357" s="57"/>
      <c r="AP4357" s="57"/>
      <c r="BA4357" s="57"/>
      <c r="BF4357" s="6" t="e">
        <f t="shared" si="204"/>
        <v>#NUM!</v>
      </c>
      <c r="BG4357" t="e">
        <f t="shared" si="205"/>
        <v>#NUM!</v>
      </c>
      <c r="BH4357" t="e">
        <f t="shared" si="206"/>
        <v>#NUM!</v>
      </c>
      <c r="BI4357" t="e">
        <f>VLOOKUP(H4357,Sheet2!$A$1:$B$270,2,FALSE)</f>
        <v>#N/A</v>
      </c>
    </row>
    <row r="4358" spans="15:61">
      <c r="O4358" s="57"/>
      <c r="P4358" s="57"/>
      <c r="AP4358" s="57"/>
      <c r="BA4358" s="57"/>
      <c r="BF4358" s="6" t="e">
        <f t="shared" si="204"/>
        <v>#NUM!</v>
      </c>
      <c r="BG4358" t="e">
        <f t="shared" si="205"/>
        <v>#NUM!</v>
      </c>
      <c r="BH4358" t="e">
        <f t="shared" si="206"/>
        <v>#NUM!</v>
      </c>
      <c r="BI4358" t="e">
        <f>VLOOKUP(H4358,Sheet2!$A$1:$B$270,2,FALSE)</f>
        <v>#N/A</v>
      </c>
    </row>
    <row r="4359" spans="15:61">
      <c r="O4359" s="57"/>
      <c r="P4359" s="57"/>
      <c r="BA4359" s="57"/>
      <c r="BF4359" s="6" t="e">
        <f t="shared" si="204"/>
        <v>#NUM!</v>
      </c>
      <c r="BG4359" t="e">
        <f t="shared" si="205"/>
        <v>#NUM!</v>
      </c>
      <c r="BH4359" t="e">
        <f t="shared" si="206"/>
        <v>#NUM!</v>
      </c>
      <c r="BI4359" t="e">
        <f>VLOOKUP(H4359,Sheet2!$A$1:$B$270,2,FALSE)</f>
        <v>#N/A</v>
      </c>
    </row>
    <row r="4360" spans="15:61">
      <c r="O4360" s="57"/>
      <c r="P4360" s="57"/>
      <c r="AP4360" s="57"/>
      <c r="BA4360" s="57"/>
      <c r="BF4360" s="6" t="e">
        <f t="shared" si="204"/>
        <v>#NUM!</v>
      </c>
      <c r="BG4360" t="e">
        <f t="shared" si="205"/>
        <v>#NUM!</v>
      </c>
      <c r="BH4360" t="e">
        <f t="shared" si="206"/>
        <v>#NUM!</v>
      </c>
      <c r="BI4360" t="e">
        <f>VLOOKUP(H4360,Sheet2!$A$1:$B$270,2,FALSE)</f>
        <v>#N/A</v>
      </c>
    </row>
    <row r="4361" spans="15:61">
      <c r="O4361" s="57"/>
      <c r="P4361" s="57"/>
      <c r="BF4361" s="6" t="e">
        <f t="shared" si="204"/>
        <v>#NUM!</v>
      </c>
      <c r="BG4361" t="e">
        <f t="shared" si="205"/>
        <v>#NUM!</v>
      </c>
      <c r="BH4361" t="e">
        <f t="shared" si="206"/>
        <v>#NUM!</v>
      </c>
      <c r="BI4361" t="e">
        <f>VLOOKUP(H4361,Sheet2!$A$1:$B$270,2,FALSE)</f>
        <v>#N/A</v>
      </c>
    </row>
    <row r="4362" spans="15:61">
      <c r="O4362" s="57"/>
      <c r="P4362" s="57"/>
      <c r="AP4362" s="57"/>
      <c r="BA4362" s="57"/>
      <c r="BF4362" s="6" t="e">
        <f t="shared" si="204"/>
        <v>#NUM!</v>
      </c>
      <c r="BG4362" t="e">
        <f t="shared" si="205"/>
        <v>#NUM!</v>
      </c>
      <c r="BH4362" t="e">
        <f t="shared" si="206"/>
        <v>#NUM!</v>
      </c>
      <c r="BI4362" t="e">
        <f>VLOOKUP(H4362,Sheet2!$A$1:$B$270,2,FALSE)</f>
        <v>#N/A</v>
      </c>
    </row>
    <row r="4363" spans="15:61">
      <c r="O4363" s="57"/>
      <c r="P4363" s="57"/>
      <c r="AO4363" s="57"/>
      <c r="AP4363" s="57"/>
      <c r="BA4363" s="57"/>
      <c r="BF4363" s="6" t="e">
        <f t="shared" si="204"/>
        <v>#NUM!</v>
      </c>
      <c r="BG4363" t="e">
        <f t="shared" si="205"/>
        <v>#NUM!</v>
      </c>
      <c r="BH4363" t="e">
        <f t="shared" si="206"/>
        <v>#NUM!</v>
      </c>
      <c r="BI4363" t="e">
        <f>VLOOKUP(H4363,Sheet2!$A$1:$B$270,2,FALSE)</f>
        <v>#N/A</v>
      </c>
    </row>
    <row r="4364" spans="15:61">
      <c r="O4364" s="57"/>
      <c r="P4364" s="57"/>
      <c r="AP4364" s="57"/>
      <c r="BA4364" s="57"/>
      <c r="BF4364" s="6" t="e">
        <f t="shared" si="204"/>
        <v>#NUM!</v>
      </c>
      <c r="BG4364" t="e">
        <f t="shared" si="205"/>
        <v>#NUM!</v>
      </c>
      <c r="BH4364" t="e">
        <f t="shared" si="206"/>
        <v>#NUM!</v>
      </c>
      <c r="BI4364" t="e">
        <f>VLOOKUP(H4364,Sheet2!$A$1:$B$270,2,FALSE)</f>
        <v>#N/A</v>
      </c>
    </row>
    <row r="4365" spans="15:61">
      <c r="O4365" s="57"/>
      <c r="P4365" s="57"/>
      <c r="AO4365" s="57"/>
      <c r="AP4365" s="57"/>
      <c r="BA4365" s="57"/>
      <c r="BF4365" s="6" t="e">
        <f t="shared" si="204"/>
        <v>#NUM!</v>
      </c>
      <c r="BG4365" t="e">
        <f t="shared" si="205"/>
        <v>#NUM!</v>
      </c>
      <c r="BH4365" t="e">
        <f t="shared" si="206"/>
        <v>#NUM!</v>
      </c>
      <c r="BI4365" t="e">
        <f>VLOOKUP(H4365,Sheet2!$A$1:$B$270,2,FALSE)</f>
        <v>#N/A</v>
      </c>
    </row>
    <row r="4366" spans="15:61">
      <c r="O4366" s="57"/>
      <c r="P4366" s="57"/>
      <c r="AP4366" s="57"/>
      <c r="BA4366" s="57"/>
      <c r="BF4366" s="6" t="e">
        <f t="shared" si="204"/>
        <v>#NUM!</v>
      </c>
      <c r="BG4366" t="e">
        <f t="shared" si="205"/>
        <v>#NUM!</v>
      </c>
      <c r="BH4366" t="e">
        <f t="shared" si="206"/>
        <v>#NUM!</v>
      </c>
      <c r="BI4366" t="e">
        <f>VLOOKUP(H4366,Sheet2!$A$1:$B$270,2,FALSE)</f>
        <v>#N/A</v>
      </c>
    </row>
    <row r="4367" spans="15:61">
      <c r="O4367" s="57"/>
      <c r="P4367" s="57"/>
      <c r="AO4367" s="57"/>
      <c r="AP4367" s="57"/>
      <c r="BA4367" s="57"/>
      <c r="BF4367" s="6" t="e">
        <f t="shared" si="204"/>
        <v>#NUM!</v>
      </c>
      <c r="BG4367" t="e">
        <f t="shared" si="205"/>
        <v>#NUM!</v>
      </c>
      <c r="BH4367" t="e">
        <f t="shared" si="206"/>
        <v>#NUM!</v>
      </c>
      <c r="BI4367" t="e">
        <f>VLOOKUP(H4367,Sheet2!$A$1:$B$270,2,FALSE)</f>
        <v>#N/A</v>
      </c>
    </row>
    <row r="4368" spans="15:61">
      <c r="O4368" s="57"/>
      <c r="P4368" s="57"/>
      <c r="AP4368" s="57"/>
      <c r="BA4368" s="57"/>
      <c r="BF4368" s="6" t="e">
        <f t="shared" si="204"/>
        <v>#NUM!</v>
      </c>
      <c r="BG4368" t="e">
        <f t="shared" si="205"/>
        <v>#NUM!</v>
      </c>
      <c r="BH4368" t="e">
        <f t="shared" si="206"/>
        <v>#NUM!</v>
      </c>
      <c r="BI4368" t="e">
        <f>VLOOKUP(H4368,Sheet2!$A$1:$B$270,2,FALSE)</f>
        <v>#N/A</v>
      </c>
    </row>
    <row r="4369" spans="15:61">
      <c r="O4369" s="57"/>
      <c r="P4369" s="57"/>
      <c r="AP4369" s="57"/>
      <c r="BA4369" s="57"/>
      <c r="BF4369" s="6" t="e">
        <f t="shared" si="204"/>
        <v>#NUM!</v>
      </c>
      <c r="BG4369" t="e">
        <f t="shared" si="205"/>
        <v>#NUM!</v>
      </c>
      <c r="BH4369" t="e">
        <f t="shared" si="206"/>
        <v>#NUM!</v>
      </c>
      <c r="BI4369" t="e">
        <f>VLOOKUP(H4369,Sheet2!$A$1:$B$270,2,FALSE)</f>
        <v>#N/A</v>
      </c>
    </row>
    <row r="4370" spans="15:61">
      <c r="O4370" s="57"/>
      <c r="P4370" s="57"/>
      <c r="AP4370" s="57"/>
      <c r="BA4370" s="57"/>
      <c r="BF4370" s="6" t="e">
        <f t="shared" si="204"/>
        <v>#NUM!</v>
      </c>
      <c r="BG4370" t="e">
        <f t="shared" si="205"/>
        <v>#NUM!</v>
      </c>
      <c r="BH4370" t="e">
        <f t="shared" si="206"/>
        <v>#NUM!</v>
      </c>
      <c r="BI4370" t="e">
        <f>VLOOKUP(H4370,Sheet2!$A$1:$B$270,2,FALSE)</f>
        <v>#N/A</v>
      </c>
    </row>
    <row r="4371" spans="15:61">
      <c r="O4371" s="57"/>
      <c r="P4371" s="57"/>
      <c r="AP4371" s="57"/>
      <c r="BA4371" s="57"/>
      <c r="BF4371" s="6" t="e">
        <f t="shared" si="204"/>
        <v>#NUM!</v>
      </c>
      <c r="BG4371" t="e">
        <f t="shared" si="205"/>
        <v>#NUM!</v>
      </c>
      <c r="BH4371" t="e">
        <f t="shared" si="206"/>
        <v>#NUM!</v>
      </c>
      <c r="BI4371" t="e">
        <f>VLOOKUP(H4371,Sheet2!$A$1:$B$270,2,FALSE)</f>
        <v>#N/A</v>
      </c>
    </row>
    <row r="4372" spans="15:61">
      <c r="O4372" s="57"/>
      <c r="P4372" s="57"/>
      <c r="BA4372" s="57"/>
      <c r="BF4372" s="6" t="e">
        <f t="shared" si="204"/>
        <v>#NUM!</v>
      </c>
      <c r="BG4372" t="e">
        <f t="shared" si="205"/>
        <v>#NUM!</v>
      </c>
      <c r="BH4372" t="e">
        <f t="shared" si="206"/>
        <v>#NUM!</v>
      </c>
      <c r="BI4372" t="e">
        <f>VLOOKUP(H4372,Sheet2!$A$1:$B$270,2,FALSE)</f>
        <v>#N/A</v>
      </c>
    </row>
    <row r="4373" spans="15:61">
      <c r="O4373" s="57"/>
      <c r="P4373" s="57"/>
      <c r="AP4373" s="57"/>
      <c r="BA4373" s="57"/>
      <c r="BF4373" s="6" t="e">
        <f t="shared" si="204"/>
        <v>#NUM!</v>
      </c>
      <c r="BG4373" t="e">
        <f t="shared" si="205"/>
        <v>#NUM!</v>
      </c>
      <c r="BH4373" t="e">
        <f t="shared" si="206"/>
        <v>#NUM!</v>
      </c>
      <c r="BI4373" t="e">
        <f>VLOOKUP(H4373,Sheet2!$A$1:$B$270,2,FALSE)</f>
        <v>#N/A</v>
      </c>
    </row>
    <row r="4374" spans="15:61">
      <c r="O4374" s="57"/>
      <c r="P4374" s="57"/>
      <c r="AP4374" s="57"/>
      <c r="BA4374" s="57"/>
      <c r="BF4374" s="6" t="e">
        <f t="shared" si="204"/>
        <v>#NUM!</v>
      </c>
      <c r="BG4374" t="e">
        <f t="shared" si="205"/>
        <v>#NUM!</v>
      </c>
      <c r="BH4374" t="e">
        <f t="shared" si="206"/>
        <v>#NUM!</v>
      </c>
      <c r="BI4374" t="e">
        <f>VLOOKUP(H4374,Sheet2!$A$1:$B$270,2,FALSE)</f>
        <v>#N/A</v>
      </c>
    </row>
    <row r="4375" spans="15:61">
      <c r="O4375" s="57"/>
      <c r="P4375" s="57"/>
      <c r="AO4375" s="57"/>
      <c r="AP4375" s="57"/>
      <c r="BA4375" s="57"/>
      <c r="BF4375" s="6" t="e">
        <f t="shared" si="204"/>
        <v>#NUM!</v>
      </c>
      <c r="BG4375" t="e">
        <f t="shared" si="205"/>
        <v>#NUM!</v>
      </c>
      <c r="BH4375" t="e">
        <f t="shared" si="206"/>
        <v>#NUM!</v>
      </c>
      <c r="BI4375" t="e">
        <f>VLOOKUP(H4375,Sheet2!$A$1:$B$270,2,FALSE)</f>
        <v>#N/A</v>
      </c>
    </row>
    <row r="4376" spans="15:61">
      <c r="O4376" s="57"/>
      <c r="P4376" s="57"/>
      <c r="AO4376" s="57"/>
      <c r="AP4376" s="57"/>
      <c r="BA4376" s="57"/>
      <c r="BF4376" s="6" t="e">
        <f t="shared" si="204"/>
        <v>#NUM!</v>
      </c>
      <c r="BG4376" t="e">
        <f t="shared" si="205"/>
        <v>#NUM!</v>
      </c>
      <c r="BH4376" t="e">
        <f t="shared" si="206"/>
        <v>#NUM!</v>
      </c>
      <c r="BI4376" t="e">
        <f>VLOOKUP(H4376,Sheet2!$A$1:$B$270,2,FALSE)</f>
        <v>#N/A</v>
      </c>
    </row>
    <row r="4377" spans="15:61">
      <c r="O4377" s="57"/>
      <c r="P4377" s="57"/>
      <c r="AP4377" s="57"/>
      <c r="BA4377" s="57"/>
      <c r="BF4377" s="6" t="e">
        <f t="shared" si="204"/>
        <v>#NUM!</v>
      </c>
      <c r="BG4377" t="e">
        <f t="shared" si="205"/>
        <v>#NUM!</v>
      </c>
      <c r="BH4377" t="e">
        <f t="shared" si="206"/>
        <v>#NUM!</v>
      </c>
      <c r="BI4377" t="e">
        <f>VLOOKUP(H4377,Sheet2!$A$1:$B$270,2,FALSE)</f>
        <v>#N/A</v>
      </c>
    </row>
    <row r="4378" spans="15:61">
      <c r="O4378" s="57"/>
      <c r="P4378" s="57"/>
      <c r="AP4378" s="57"/>
      <c r="BA4378" s="57"/>
      <c r="BF4378" s="6" t="e">
        <f t="shared" si="204"/>
        <v>#NUM!</v>
      </c>
      <c r="BG4378" t="e">
        <f t="shared" si="205"/>
        <v>#NUM!</v>
      </c>
      <c r="BH4378" t="e">
        <f t="shared" si="206"/>
        <v>#NUM!</v>
      </c>
      <c r="BI4378" t="e">
        <f>VLOOKUP(H4378,Sheet2!$A$1:$B$270,2,FALSE)</f>
        <v>#N/A</v>
      </c>
    </row>
    <row r="4379" spans="15:61">
      <c r="O4379" s="57"/>
      <c r="P4379" s="57"/>
      <c r="AO4379" s="57"/>
      <c r="AP4379" s="57"/>
      <c r="BA4379" s="57"/>
      <c r="BF4379" s="6" t="e">
        <f t="shared" si="204"/>
        <v>#NUM!</v>
      </c>
      <c r="BG4379" t="e">
        <f t="shared" si="205"/>
        <v>#NUM!</v>
      </c>
      <c r="BH4379" t="e">
        <f t="shared" si="206"/>
        <v>#NUM!</v>
      </c>
      <c r="BI4379" t="e">
        <f>VLOOKUP(H4379,Sheet2!$A$1:$B$270,2,FALSE)</f>
        <v>#N/A</v>
      </c>
    </row>
    <row r="4380" spans="15:61">
      <c r="O4380" s="57"/>
      <c r="P4380" s="57"/>
      <c r="AP4380" s="57"/>
      <c r="BA4380" s="57"/>
      <c r="BF4380" s="6" t="e">
        <f t="shared" si="204"/>
        <v>#NUM!</v>
      </c>
      <c r="BG4380" t="e">
        <f t="shared" si="205"/>
        <v>#NUM!</v>
      </c>
      <c r="BH4380" t="e">
        <f t="shared" si="206"/>
        <v>#NUM!</v>
      </c>
      <c r="BI4380" t="e">
        <f>VLOOKUP(H4380,Sheet2!$A$1:$B$270,2,FALSE)</f>
        <v>#N/A</v>
      </c>
    </row>
    <row r="4381" spans="15:61">
      <c r="O4381" s="57"/>
      <c r="P4381" s="57"/>
      <c r="BA4381" s="57"/>
      <c r="BF4381" s="6" t="e">
        <f t="shared" si="204"/>
        <v>#NUM!</v>
      </c>
      <c r="BG4381" t="e">
        <f t="shared" si="205"/>
        <v>#NUM!</v>
      </c>
      <c r="BH4381" t="e">
        <f t="shared" si="206"/>
        <v>#NUM!</v>
      </c>
      <c r="BI4381" t="e">
        <f>VLOOKUP(H4381,Sheet2!$A$1:$B$270,2,FALSE)</f>
        <v>#N/A</v>
      </c>
    </row>
    <row r="4382" spans="15:61">
      <c r="O4382" s="57"/>
      <c r="P4382" s="57"/>
      <c r="AO4382" s="57"/>
      <c r="AP4382" s="57"/>
      <c r="BA4382" s="57"/>
      <c r="BF4382" s="6" t="e">
        <f t="shared" si="204"/>
        <v>#NUM!</v>
      </c>
      <c r="BG4382" t="e">
        <f t="shared" si="205"/>
        <v>#NUM!</v>
      </c>
      <c r="BH4382" t="e">
        <f t="shared" si="206"/>
        <v>#NUM!</v>
      </c>
      <c r="BI4382" t="e">
        <f>VLOOKUP(H4382,Sheet2!$A$1:$B$270,2,FALSE)</f>
        <v>#N/A</v>
      </c>
    </row>
    <row r="4383" spans="15:61">
      <c r="O4383" s="57"/>
      <c r="P4383" s="57"/>
      <c r="BF4383" s="6" t="e">
        <f t="shared" si="204"/>
        <v>#NUM!</v>
      </c>
      <c r="BG4383" t="e">
        <f t="shared" si="205"/>
        <v>#NUM!</v>
      </c>
      <c r="BH4383" t="e">
        <f t="shared" si="206"/>
        <v>#NUM!</v>
      </c>
      <c r="BI4383" t="e">
        <f>VLOOKUP(H4383,Sheet2!$A$1:$B$270,2,FALSE)</f>
        <v>#N/A</v>
      </c>
    </row>
    <row r="4384" spans="15:61">
      <c r="O4384" s="57"/>
      <c r="P4384" s="57"/>
      <c r="AP4384" s="57"/>
      <c r="BA4384" s="57"/>
      <c r="BF4384" s="6" t="e">
        <f t="shared" si="204"/>
        <v>#NUM!</v>
      </c>
      <c r="BG4384" t="e">
        <f t="shared" si="205"/>
        <v>#NUM!</v>
      </c>
      <c r="BH4384" t="e">
        <f t="shared" si="206"/>
        <v>#NUM!</v>
      </c>
      <c r="BI4384" t="e">
        <f>VLOOKUP(H4384,Sheet2!$A$1:$B$270,2,FALSE)</f>
        <v>#N/A</v>
      </c>
    </row>
    <row r="4385" spans="15:61">
      <c r="O4385" s="57"/>
      <c r="P4385" s="57"/>
      <c r="BA4385" s="57"/>
      <c r="BF4385" s="6" t="e">
        <f t="shared" si="204"/>
        <v>#NUM!</v>
      </c>
      <c r="BG4385" t="e">
        <f t="shared" si="205"/>
        <v>#NUM!</v>
      </c>
      <c r="BH4385" t="e">
        <f t="shared" si="206"/>
        <v>#NUM!</v>
      </c>
      <c r="BI4385" t="e">
        <f>VLOOKUP(H4385,Sheet2!$A$1:$B$270,2,FALSE)</f>
        <v>#N/A</v>
      </c>
    </row>
    <row r="4386" spans="15:61">
      <c r="O4386" s="57"/>
      <c r="P4386" s="57"/>
      <c r="BA4386" s="57"/>
      <c r="BF4386" s="6" t="e">
        <f t="shared" si="204"/>
        <v>#NUM!</v>
      </c>
      <c r="BG4386" t="e">
        <f t="shared" si="205"/>
        <v>#NUM!</v>
      </c>
      <c r="BH4386" t="e">
        <f t="shared" si="206"/>
        <v>#NUM!</v>
      </c>
      <c r="BI4386" t="e">
        <f>VLOOKUP(H4386,Sheet2!$A$1:$B$270,2,FALSE)</f>
        <v>#N/A</v>
      </c>
    </row>
    <row r="4387" spans="15:61">
      <c r="O4387" s="57"/>
      <c r="P4387" s="57"/>
      <c r="AO4387" s="57"/>
      <c r="BA4387" s="57"/>
      <c r="BF4387" s="6" t="e">
        <f t="shared" si="204"/>
        <v>#NUM!</v>
      </c>
      <c r="BG4387" t="e">
        <f t="shared" si="205"/>
        <v>#NUM!</v>
      </c>
      <c r="BH4387" t="e">
        <f t="shared" si="206"/>
        <v>#NUM!</v>
      </c>
      <c r="BI4387" t="e">
        <f>VLOOKUP(H4387,Sheet2!$A$1:$B$270,2,FALSE)</f>
        <v>#N/A</v>
      </c>
    </row>
    <row r="4388" spans="15:61">
      <c r="O4388" s="57"/>
      <c r="P4388" s="57"/>
      <c r="AO4388" s="57"/>
      <c r="AP4388" s="57"/>
      <c r="BA4388" s="57"/>
      <c r="BF4388" s="6" t="e">
        <f t="shared" si="204"/>
        <v>#NUM!</v>
      </c>
      <c r="BG4388" t="e">
        <f t="shared" si="205"/>
        <v>#NUM!</v>
      </c>
      <c r="BH4388" t="e">
        <f t="shared" si="206"/>
        <v>#NUM!</v>
      </c>
      <c r="BI4388" t="e">
        <f>VLOOKUP(H4388,Sheet2!$A$1:$B$270,2,FALSE)</f>
        <v>#N/A</v>
      </c>
    </row>
    <row r="4389" spans="15:61">
      <c r="O4389" s="57"/>
      <c r="P4389" s="57"/>
      <c r="AO4389" s="57"/>
      <c r="AP4389" s="57"/>
      <c r="BA4389" s="57"/>
      <c r="BF4389" s="6" t="e">
        <f t="shared" si="204"/>
        <v>#NUM!</v>
      </c>
      <c r="BG4389" t="e">
        <f t="shared" si="205"/>
        <v>#NUM!</v>
      </c>
      <c r="BH4389" t="e">
        <f t="shared" si="206"/>
        <v>#NUM!</v>
      </c>
      <c r="BI4389" t="e">
        <f>VLOOKUP(H4389,Sheet2!$A$1:$B$270,2,FALSE)</f>
        <v>#N/A</v>
      </c>
    </row>
    <row r="4390" spans="15:61">
      <c r="O4390" s="57"/>
      <c r="P4390" s="57"/>
      <c r="AP4390" s="57"/>
      <c r="BA4390" s="57"/>
      <c r="BF4390" s="6" t="e">
        <f t="shared" si="204"/>
        <v>#NUM!</v>
      </c>
      <c r="BG4390" t="e">
        <f t="shared" si="205"/>
        <v>#NUM!</v>
      </c>
      <c r="BH4390" t="e">
        <f t="shared" si="206"/>
        <v>#NUM!</v>
      </c>
      <c r="BI4390" t="e">
        <f>VLOOKUP(H4390,Sheet2!$A$1:$B$270,2,FALSE)</f>
        <v>#N/A</v>
      </c>
    </row>
    <row r="4391" spans="15:61">
      <c r="O4391" s="57"/>
      <c r="P4391" s="57"/>
      <c r="BA4391" s="57"/>
      <c r="BF4391" s="6" t="e">
        <f t="shared" si="204"/>
        <v>#NUM!</v>
      </c>
      <c r="BG4391" t="e">
        <f t="shared" si="205"/>
        <v>#NUM!</v>
      </c>
      <c r="BH4391" t="e">
        <f t="shared" si="206"/>
        <v>#NUM!</v>
      </c>
      <c r="BI4391" t="e">
        <f>VLOOKUP(H4391,Sheet2!$A$1:$B$270,2,FALSE)</f>
        <v>#N/A</v>
      </c>
    </row>
    <row r="4392" spans="15:61">
      <c r="O4392" s="57"/>
      <c r="P4392" s="57"/>
      <c r="AP4392" s="57"/>
      <c r="BA4392" s="57"/>
      <c r="BF4392" s="6" t="e">
        <f t="shared" si="204"/>
        <v>#NUM!</v>
      </c>
      <c r="BG4392" t="e">
        <f t="shared" si="205"/>
        <v>#NUM!</v>
      </c>
      <c r="BH4392" t="e">
        <f t="shared" si="206"/>
        <v>#NUM!</v>
      </c>
      <c r="BI4392" t="e">
        <f>VLOOKUP(H4392,Sheet2!$A$1:$B$270,2,FALSE)</f>
        <v>#N/A</v>
      </c>
    </row>
    <row r="4393" spans="15:61">
      <c r="O4393" s="57"/>
      <c r="P4393" s="57"/>
      <c r="AP4393" s="57"/>
      <c r="BA4393" s="57"/>
      <c r="BF4393" s="6" t="e">
        <f t="shared" si="204"/>
        <v>#NUM!</v>
      </c>
      <c r="BG4393" t="e">
        <f t="shared" si="205"/>
        <v>#NUM!</v>
      </c>
      <c r="BH4393" t="e">
        <f t="shared" si="206"/>
        <v>#NUM!</v>
      </c>
      <c r="BI4393" t="e">
        <f>VLOOKUP(H4393,Sheet2!$A$1:$B$270,2,FALSE)</f>
        <v>#N/A</v>
      </c>
    </row>
    <row r="4394" spans="15:61">
      <c r="O4394" s="57"/>
      <c r="P4394" s="57"/>
      <c r="AO4394" s="57"/>
      <c r="BA4394" s="57"/>
      <c r="BF4394" s="6" t="e">
        <f t="shared" ref="BF4394:BF4457" si="207">DATE(BC4394,BD4394,BE4394)</f>
        <v>#NUM!</v>
      </c>
      <c r="BG4394" t="e">
        <f t="shared" ref="BG4394:BG4457" si="208">BF4394-BA4394</f>
        <v>#NUM!</v>
      </c>
      <c r="BH4394" t="e">
        <f t="shared" ref="BH4394:BH4457" si="209">IF(BG4394=1,"COMPLY",IF(BG4394&lt;1,"COMPLY","NOT COMPLY"))</f>
        <v>#NUM!</v>
      </c>
      <c r="BI4394" t="e">
        <f>VLOOKUP(H4394,Sheet2!$A$1:$B$270,2,FALSE)</f>
        <v>#N/A</v>
      </c>
    </row>
    <row r="4395" spans="15:61">
      <c r="O4395" s="57"/>
      <c r="P4395" s="57"/>
      <c r="AO4395" s="57"/>
      <c r="AP4395" s="57"/>
      <c r="BA4395" s="57"/>
      <c r="BF4395" s="6" t="e">
        <f t="shared" si="207"/>
        <v>#NUM!</v>
      </c>
      <c r="BG4395" t="e">
        <f t="shared" si="208"/>
        <v>#NUM!</v>
      </c>
      <c r="BH4395" t="e">
        <f t="shared" si="209"/>
        <v>#NUM!</v>
      </c>
      <c r="BI4395" t="e">
        <f>VLOOKUP(H4395,Sheet2!$A$1:$B$270,2,FALSE)</f>
        <v>#N/A</v>
      </c>
    </row>
    <row r="4396" spans="15:61">
      <c r="O4396" s="57"/>
      <c r="P4396" s="57"/>
      <c r="AO4396" s="57"/>
      <c r="AP4396" s="57"/>
      <c r="BA4396" s="57"/>
      <c r="BF4396" s="6" t="e">
        <f t="shared" si="207"/>
        <v>#NUM!</v>
      </c>
      <c r="BG4396" t="e">
        <f t="shared" si="208"/>
        <v>#NUM!</v>
      </c>
      <c r="BH4396" t="e">
        <f t="shared" si="209"/>
        <v>#NUM!</v>
      </c>
      <c r="BI4396" t="e">
        <f>VLOOKUP(H4396,Sheet2!$A$1:$B$270,2,FALSE)</f>
        <v>#N/A</v>
      </c>
    </row>
    <row r="4397" spans="15:61">
      <c r="O4397" s="57"/>
      <c r="P4397" s="57"/>
      <c r="AP4397" s="57"/>
      <c r="BA4397" s="57"/>
      <c r="BF4397" s="6" t="e">
        <f t="shared" si="207"/>
        <v>#NUM!</v>
      </c>
      <c r="BG4397" t="e">
        <f t="shared" si="208"/>
        <v>#NUM!</v>
      </c>
      <c r="BH4397" t="e">
        <f t="shared" si="209"/>
        <v>#NUM!</v>
      </c>
      <c r="BI4397" t="e">
        <f>VLOOKUP(H4397,Sheet2!$A$1:$B$270,2,FALSE)</f>
        <v>#N/A</v>
      </c>
    </row>
    <row r="4398" spans="15:61">
      <c r="O4398" s="57"/>
      <c r="P4398" s="57"/>
      <c r="AP4398" s="57"/>
      <c r="BA4398" s="57"/>
      <c r="BF4398" s="6" t="e">
        <f t="shared" si="207"/>
        <v>#NUM!</v>
      </c>
      <c r="BG4398" t="e">
        <f t="shared" si="208"/>
        <v>#NUM!</v>
      </c>
      <c r="BH4398" t="e">
        <f t="shared" si="209"/>
        <v>#NUM!</v>
      </c>
      <c r="BI4398" t="e">
        <f>VLOOKUP(H4398,Sheet2!$A$1:$B$270,2,FALSE)</f>
        <v>#N/A</v>
      </c>
    </row>
    <row r="4399" spans="15:61">
      <c r="O4399" s="57"/>
      <c r="P4399" s="57"/>
      <c r="AP4399" s="57"/>
      <c r="BA4399" s="57"/>
      <c r="BF4399" s="6" t="e">
        <f t="shared" si="207"/>
        <v>#NUM!</v>
      </c>
      <c r="BG4399" t="e">
        <f t="shared" si="208"/>
        <v>#NUM!</v>
      </c>
      <c r="BH4399" t="e">
        <f t="shared" si="209"/>
        <v>#NUM!</v>
      </c>
      <c r="BI4399" t="e">
        <f>VLOOKUP(H4399,Sheet2!$A$1:$B$270,2,FALSE)</f>
        <v>#N/A</v>
      </c>
    </row>
    <row r="4400" spans="15:61">
      <c r="O4400" s="57"/>
      <c r="P4400" s="57"/>
      <c r="AP4400" s="57"/>
      <c r="BA4400" s="57"/>
      <c r="BF4400" s="6" t="e">
        <f t="shared" si="207"/>
        <v>#NUM!</v>
      </c>
      <c r="BG4400" t="e">
        <f t="shared" si="208"/>
        <v>#NUM!</v>
      </c>
      <c r="BH4400" t="e">
        <f t="shared" si="209"/>
        <v>#NUM!</v>
      </c>
      <c r="BI4400" t="e">
        <f>VLOOKUP(H4400,Sheet2!$A$1:$B$270,2,FALSE)</f>
        <v>#N/A</v>
      </c>
    </row>
    <row r="4401" spans="15:61">
      <c r="O4401" s="57"/>
      <c r="P4401" s="57"/>
      <c r="BA4401" s="57"/>
      <c r="BF4401" s="6" t="e">
        <f t="shared" si="207"/>
        <v>#NUM!</v>
      </c>
      <c r="BG4401" t="e">
        <f t="shared" si="208"/>
        <v>#NUM!</v>
      </c>
      <c r="BH4401" t="e">
        <f t="shared" si="209"/>
        <v>#NUM!</v>
      </c>
      <c r="BI4401" t="e">
        <f>VLOOKUP(H4401,Sheet2!$A$1:$B$270,2,FALSE)</f>
        <v>#N/A</v>
      </c>
    </row>
    <row r="4402" spans="15:61">
      <c r="O4402" s="57"/>
      <c r="P4402" s="57"/>
      <c r="AP4402" s="57"/>
      <c r="BA4402" s="57"/>
      <c r="BF4402" s="6" t="e">
        <f t="shared" si="207"/>
        <v>#NUM!</v>
      </c>
      <c r="BG4402" t="e">
        <f t="shared" si="208"/>
        <v>#NUM!</v>
      </c>
      <c r="BH4402" t="e">
        <f t="shared" si="209"/>
        <v>#NUM!</v>
      </c>
      <c r="BI4402" t="e">
        <f>VLOOKUP(H4402,Sheet2!$A$1:$B$270,2,FALSE)</f>
        <v>#N/A</v>
      </c>
    </row>
    <row r="4403" spans="15:61">
      <c r="O4403" s="57"/>
      <c r="P4403" s="57"/>
      <c r="AP4403" s="57"/>
      <c r="BA4403" s="57"/>
      <c r="BF4403" s="6" t="e">
        <f t="shared" si="207"/>
        <v>#NUM!</v>
      </c>
      <c r="BG4403" t="e">
        <f t="shared" si="208"/>
        <v>#NUM!</v>
      </c>
      <c r="BH4403" t="e">
        <f t="shared" si="209"/>
        <v>#NUM!</v>
      </c>
      <c r="BI4403" t="e">
        <f>VLOOKUP(H4403,Sheet2!$A$1:$B$270,2,FALSE)</f>
        <v>#N/A</v>
      </c>
    </row>
    <row r="4404" spans="15:61">
      <c r="O4404" s="57"/>
      <c r="P4404" s="57"/>
      <c r="AO4404" s="57"/>
      <c r="AP4404" s="57"/>
      <c r="BA4404" s="57"/>
      <c r="BF4404" s="6" t="e">
        <f t="shared" si="207"/>
        <v>#NUM!</v>
      </c>
      <c r="BG4404" t="e">
        <f t="shared" si="208"/>
        <v>#NUM!</v>
      </c>
      <c r="BH4404" t="e">
        <f t="shared" si="209"/>
        <v>#NUM!</v>
      </c>
      <c r="BI4404" t="e">
        <f>VLOOKUP(H4404,Sheet2!$A$1:$B$270,2,FALSE)</f>
        <v>#N/A</v>
      </c>
    </row>
    <row r="4405" spans="15:61">
      <c r="O4405" s="57"/>
      <c r="P4405" s="57"/>
      <c r="BA4405" s="57"/>
      <c r="BF4405" s="6" t="e">
        <f t="shared" si="207"/>
        <v>#NUM!</v>
      </c>
      <c r="BG4405" t="e">
        <f t="shared" si="208"/>
        <v>#NUM!</v>
      </c>
      <c r="BH4405" t="e">
        <f t="shared" si="209"/>
        <v>#NUM!</v>
      </c>
      <c r="BI4405" t="e">
        <f>VLOOKUP(H4405,Sheet2!$A$1:$B$270,2,FALSE)</f>
        <v>#N/A</v>
      </c>
    </row>
    <row r="4406" spans="15:61">
      <c r="O4406" s="57"/>
      <c r="P4406" s="57"/>
      <c r="AP4406" s="57"/>
      <c r="BA4406" s="57"/>
      <c r="BF4406" s="6" t="e">
        <f t="shared" si="207"/>
        <v>#NUM!</v>
      </c>
      <c r="BG4406" t="e">
        <f t="shared" si="208"/>
        <v>#NUM!</v>
      </c>
      <c r="BH4406" t="e">
        <f t="shared" si="209"/>
        <v>#NUM!</v>
      </c>
      <c r="BI4406" t="e">
        <f>VLOOKUP(H4406,Sheet2!$A$1:$B$270,2,FALSE)</f>
        <v>#N/A</v>
      </c>
    </row>
    <row r="4407" spans="15:61">
      <c r="O4407" s="57"/>
      <c r="P4407" s="57"/>
      <c r="AP4407" s="57"/>
      <c r="BA4407" s="57"/>
      <c r="BF4407" s="6" t="e">
        <f t="shared" si="207"/>
        <v>#NUM!</v>
      </c>
      <c r="BG4407" t="e">
        <f t="shared" si="208"/>
        <v>#NUM!</v>
      </c>
      <c r="BH4407" t="e">
        <f t="shared" si="209"/>
        <v>#NUM!</v>
      </c>
      <c r="BI4407" t="e">
        <f>VLOOKUP(H4407,Sheet2!$A$1:$B$270,2,FALSE)</f>
        <v>#N/A</v>
      </c>
    </row>
    <row r="4408" spans="15:61">
      <c r="O4408" s="57"/>
      <c r="P4408" s="57"/>
      <c r="AP4408" s="57"/>
      <c r="BA4408" s="57"/>
      <c r="BF4408" s="6" t="e">
        <f t="shared" si="207"/>
        <v>#NUM!</v>
      </c>
      <c r="BG4408" t="e">
        <f t="shared" si="208"/>
        <v>#NUM!</v>
      </c>
      <c r="BH4408" t="e">
        <f t="shared" si="209"/>
        <v>#NUM!</v>
      </c>
      <c r="BI4408" t="e">
        <f>VLOOKUP(H4408,Sheet2!$A$1:$B$270,2,FALSE)</f>
        <v>#N/A</v>
      </c>
    </row>
    <row r="4409" spans="15:61">
      <c r="O4409" s="57"/>
      <c r="P4409" s="57"/>
      <c r="AO4409" s="57"/>
      <c r="AP4409" s="57"/>
      <c r="BA4409" s="57"/>
      <c r="BF4409" s="6" t="e">
        <f t="shared" si="207"/>
        <v>#NUM!</v>
      </c>
      <c r="BG4409" t="e">
        <f t="shared" si="208"/>
        <v>#NUM!</v>
      </c>
      <c r="BH4409" t="e">
        <f t="shared" si="209"/>
        <v>#NUM!</v>
      </c>
      <c r="BI4409" t="e">
        <f>VLOOKUP(H4409,Sheet2!$A$1:$B$270,2,FALSE)</f>
        <v>#N/A</v>
      </c>
    </row>
    <row r="4410" spans="15:61">
      <c r="O4410" s="57"/>
      <c r="P4410" s="57"/>
      <c r="AO4410" s="57"/>
      <c r="AP4410" s="57"/>
      <c r="BA4410" s="57"/>
      <c r="BF4410" s="6" t="e">
        <f t="shared" si="207"/>
        <v>#NUM!</v>
      </c>
      <c r="BG4410" t="e">
        <f t="shared" si="208"/>
        <v>#NUM!</v>
      </c>
      <c r="BH4410" t="e">
        <f t="shared" si="209"/>
        <v>#NUM!</v>
      </c>
      <c r="BI4410" t="e">
        <f>VLOOKUP(H4410,Sheet2!$A$1:$B$270,2,FALSE)</f>
        <v>#N/A</v>
      </c>
    </row>
    <row r="4411" spans="15:61">
      <c r="O4411" s="57"/>
      <c r="P4411" s="57"/>
      <c r="AP4411" s="57"/>
      <c r="BA4411" s="57"/>
      <c r="BF4411" s="6" t="e">
        <f t="shared" si="207"/>
        <v>#NUM!</v>
      </c>
      <c r="BG4411" t="e">
        <f t="shared" si="208"/>
        <v>#NUM!</v>
      </c>
      <c r="BH4411" t="e">
        <f t="shared" si="209"/>
        <v>#NUM!</v>
      </c>
      <c r="BI4411" t="e">
        <f>VLOOKUP(H4411,Sheet2!$A$1:$B$270,2,FALSE)</f>
        <v>#N/A</v>
      </c>
    </row>
    <row r="4412" spans="15:61">
      <c r="O4412" s="57"/>
      <c r="P4412" s="57"/>
      <c r="AP4412" s="57"/>
      <c r="BA4412" s="57"/>
      <c r="BF4412" s="6" t="e">
        <f t="shared" si="207"/>
        <v>#NUM!</v>
      </c>
      <c r="BG4412" t="e">
        <f t="shared" si="208"/>
        <v>#NUM!</v>
      </c>
      <c r="BH4412" t="e">
        <f t="shared" si="209"/>
        <v>#NUM!</v>
      </c>
      <c r="BI4412" t="e">
        <f>VLOOKUP(H4412,Sheet2!$A$1:$B$270,2,FALSE)</f>
        <v>#N/A</v>
      </c>
    </row>
    <row r="4413" spans="15:61">
      <c r="O4413" s="57"/>
      <c r="P4413" s="57"/>
      <c r="AP4413" s="57"/>
      <c r="BA4413" s="57"/>
      <c r="BF4413" s="6" t="e">
        <f t="shared" si="207"/>
        <v>#NUM!</v>
      </c>
      <c r="BG4413" t="e">
        <f t="shared" si="208"/>
        <v>#NUM!</v>
      </c>
      <c r="BH4413" t="e">
        <f t="shared" si="209"/>
        <v>#NUM!</v>
      </c>
      <c r="BI4413" t="e">
        <f>VLOOKUP(H4413,Sheet2!$A$1:$B$270,2,FALSE)</f>
        <v>#N/A</v>
      </c>
    </row>
    <row r="4414" spans="15:61">
      <c r="O4414" s="57"/>
      <c r="P4414" s="57"/>
      <c r="AO4414" s="57"/>
      <c r="AP4414" s="57"/>
      <c r="BA4414" s="57"/>
      <c r="BF4414" s="6" t="e">
        <f t="shared" si="207"/>
        <v>#NUM!</v>
      </c>
      <c r="BG4414" t="e">
        <f t="shared" si="208"/>
        <v>#NUM!</v>
      </c>
      <c r="BH4414" t="e">
        <f t="shared" si="209"/>
        <v>#NUM!</v>
      </c>
      <c r="BI4414" t="e">
        <f>VLOOKUP(H4414,Sheet2!$A$1:$B$270,2,FALSE)</f>
        <v>#N/A</v>
      </c>
    </row>
    <row r="4415" spans="15:61">
      <c r="O4415" s="57"/>
      <c r="P4415" s="57"/>
      <c r="AO4415" s="57"/>
      <c r="AP4415" s="57"/>
      <c r="BA4415" s="57"/>
      <c r="BF4415" s="6" t="e">
        <f t="shared" si="207"/>
        <v>#NUM!</v>
      </c>
      <c r="BG4415" t="e">
        <f t="shared" si="208"/>
        <v>#NUM!</v>
      </c>
      <c r="BH4415" t="e">
        <f t="shared" si="209"/>
        <v>#NUM!</v>
      </c>
      <c r="BI4415" t="e">
        <f>VLOOKUP(H4415,Sheet2!$A$1:$B$270,2,FALSE)</f>
        <v>#N/A</v>
      </c>
    </row>
    <row r="4416" spans="15:61">
      <c r="O4416" s="57"/>
      <c r="P4416" s="57"/>
      <c r="AP4416" s="57"/>
      <c r="BA4416" s="57"/>
      <c r="BF4416" s="6" t="e">
        <f t="shared" si="207"/>
        <v>#NUM!</v>
      </c>
      <c r="BG4416" t="e">
        <f t="shared" si="208"/>
        <v>#NUM!</v>
      </c>
      <c r="BH4416" t="e">
        <f t="shared" si="209"/>
        <v>#NUM!</v>
      </c>
      <c r="BI4416" t="e">
        <f>VLOOKUP(H4416,Sheet2!$A$1:$B$270,2,FALSE)</f>
        <v>#N/A</v>
      </c>
    </row>
    <row r="4417" spans="15:61">
      <c r="O4417" s="57"/>
      <c r="P4417" s="57"/>
      <c r="AP4417" s="57"/>
      <c r="BA4417" s="57"/>
      <c r="BF4417" s="6" t="e">
        <f t="shared" si="207"/>
        <v>#NUM!</v>
      </c>
      <c r="BG4417" t="e">
        <f t="shared" si="208"/>
        <v>#NUM!</v>
      </c>
      <c r="BH4417" t="e">
        <f t="shared" si="209"/>
        <v>#NUM!</v>
      </c>
      <c r="BI4417" t="e">
        <f>VLOOKUP(H4417,Sheet2!$A$1:$B$270,2,FALSE)</f>
        <v>#N/A</v>
      </c>
    </row>
    <row r="4418" spans="15:61">
      <c r="O4418" s="57"/>
      <c r="P4418" s="57"/>
      <c r="BF4418" s="6" t="e">
        <f t="shared" si="207"/>
        <v>#NUM!</v>
      </c>
      <c r="BG4418" t="e">
        <f t="shared" si="208"/>
        <v>#NUM!</v>
      </c>
      <c r="BH4418" t="e">
        <f t="shared" si="209"/>
        <v>#NUM!</v>
      </c>
      <c r="BI4418" t="e">
        <f>VLOOKUP(H4418,Sheet2!$A$1:$B$270,2,FALSE)</f>
        <v>#N/A</v>
      </c>
    </row>
    <row r="4419" spans="15:61">
      <c r="O4419" s="57"/>
      <c r="P4419" s="57"/>
      <c r="AP4419" s="57"/>
      <c r="BA4419" s="57"/>
      <c r="BF4419" s="6" t="e">
        <f t="shared" si="207"/>
        <v>#NUM!</v>
      </c>
      <c r="BG4419" t="e">
        <f t="shared" si="208"/>
        <v>#NUM!</v>
      </c>
      <c r="BH4419" t="e">
        <f t="shared" si="209"/>
        <v>#NUM!</v>
      </c>
      <c r="BI4419" t="e">
        <f>VLOOKUP(H4419,Sheet2!$A$1:$B$270,2,FALSE)</f>
        <v>#N/A</v>
      </c>
    </row>
    <row r="4420" spans="15:61">
      <c r="O4420" s="57"/>
      <c r="P4420" s="57"/>
      <c r="AP4420" s="57"/>
      <c r="BA4420" s="57"/>
      <c r="BF4420" s="6" t="e">
        <f t="shared" si="207"/>
        <v>#NUM!</v>
      </c>
      <c r="BG4420" t="e">
        <f t="shared" si="208"/>
        <v>#NUM!</v>
      </c>
      <c r="BH4420" t="e">
        <f t="shared" si="209"/>
        <v>#NUM!</v>
      </c>
      <c r="BI4420" t="e">
        <f>VLOOKUP(H4420,Sheet2!$A$1:$B$270,2,FALSE)</f>
        <v>#N/A</v>
      </c>
    </row>
    <row r="4421" spans="15:61">
      <c r="O4421" s="57"/>
      <c r="P4421" s="57"/>
      <c r="AP4421" s="57"/>
      <c r="BA4421" s="57"/>
      <c r="BF4421" s="6" t="e">
        <f t="shared" si="207"/>
        <v>#NUM!</v>
      </c>
      <c r="BG4421" t="e">
        <f t="shared" si="208"/>
        <v>#NUM!</v>
      </c>
      <c r="BH4421" t="e">
        <f t="shared" si="209"/>
        <v>#NUM!</v>
      </c>
      <c r="BI4421" t="e">
        <f>VLOOKUP(H4421,Sheet2!$A$1:$B$270,2,FALSE)</f>
        <v>#N/A</v>
      </c>
    </row>
    <row r="4422" spans="15:61">
      <c r="O4422" s="57"/>
      <c r="P4422" s="57"/>
      <c r="AO4422" s="57"/>
      <c r="AP4422" s="57"/>
      <c r="BA4422" s="57"/>
      <c r="BF4422" s="6" t="e">
        <f t="shared" si="207"/>
        <v>#NUM!</v>
      </c>
      <c r="BG4422" t="e">
        <f t="shared" si="208"/>
        <v>#NUM!</v>
      </c>
      <c r="BH4422" t="e">
        <f t="shared" si="209"/>
        <v>#NUM!</v>
      </c>
      <c r="BI4422" t="e">
        <f>VLOOKUP(H4422,Sheet2!$A$1:$B$270,2,FALSE)</f>
        <v>#N/A</v>
      </c>
    </row>
    <row r="4423" spans="15:61">
      <c r="O4423" s="57"/>
      <c r="P4423" s="57"/>
      <c r="AP4423" s="57"/>
      <c r="BA4423" s="57"/>
      <c r="BF4423" s="6" t="e">
        <f t="shared" si="207"/>
        <v>#NUM!</v>
      </c>
      <c r="BG4423" t="e">
        <f t="shared" si="208"/>
        <v>#NUM!</v>
      </c>
      <c r="BH4423" t="e">
        <f t="shared" si="209"/>
        <v>#NUM!</v>
      </c>
      <c r="BI4423" t="e">
        <f>VLOOKUP(H4423,Sheet2!$A$1:$B$270,2,FALSE)</f>
        <v>#N/A</v>
      </c>
    </row>
    <row r="4424" spans="15:61">
      <c r="O4424" s="57"/>
      <c r="P4424" s="57"/>
      <c r="AO4424" s="57"/>
      <c r="AP4424" s="57"/>
      <c r="BA4424" s="57"/>
      <c r="BF4424" s="6" t="e">
        <f t="shared" si="207"/>
        <v>#NUM!</v>
      </c>
      <c r="BG4424" t="e">
        <f t="shared" si="208"/>
        <v>#NUM!</v>
      </c>
      <c r="BH4424" t="e">
        <f t="shared" si="209"/>
        <v>#NUM!</v>
      </c>
      <c r="BI4424" t="e">
        <f>VLOOKUP(H4424,Sheet2!$A$1:$B$270,2,FALSE)</f>
        <v>#N/A</v>
      </c>
    </row>
    <row r="4425" spans="15:61">
      <c r="O4425" s="57"/>
      <c r="P4425" s="57"/>
      <c r="BA4425" s="57"/>
      <c r="BF4425" s="6" t="e">
        <f t="shared" si="207"/>
        <v>#NUM!</v>
      </c>
      <c r="BG4425" t="e">
        <f t="shared" si="208"/>
        <v>#NUM!</v>
      </c>
      <c r="BH4425" t="e">
        <f t="shared" si="209"/>
        <v>#NUM!</v>
      </c>
      <c r="BI4425" t="e">
        <f>VLOOKUP(H4425,Sheet2!$A$1:$B$270,2,FALSE)</f>
        <v>#N/A</v>
      </c>
    </row>
    <row r="4426" spans="15:61">
      <c r="O4426" s="57"/>
      <c r="P4426" s="57"/>
      <c r="BA4426" s="57"/>
      <c r="BF4426" s="6" t="e">
        <f t="shared" si="207"/>
        <v>#NUM!</v>
      </c>
      <c r="BG4426" t="e">
        <f t="shared" si="208"/>
        <v>#NUM!</v>
      </c>
      <c r="BH4426" t="e">
        <f t="shared" si="209"/>
        <v>#NUM!</v>
      </c>
      <c r="BI4426" t="e">
        <f>VLOOKUP(H4426,Sheet2!$A$1:$B$270,2,FALSE)</f>
        <v>#N/A</v>
      </c>
    </row>
    <row r="4427" spans="15:61">
      <c r="O4427" s="57"/>
      <c r="P4427" s="57"/>
      <c r="AP4427" s="57"/>
      <c r="BA4427" s="57"/>
      <c r="BF4427" s="6" t="e">
        <f t="shared" si="207"/>
        <v>#NUM!</v>
      </c>
      <c r="BG4427" t="e">
        <f t="shared" si="208"/>
        <v>#NUM!</v>
      </c>
      <c r="BH4427" t="e">
        <f t="shared" si="209"/>
        <v>#NUM!</v>
      </c>
      <c r="BI4427" t="e">
        <f>VLOOKUP(H4427,Sheet2!$A$1:$B$270,2,FALSE)</f>
        <v>#N/A</v>
      </c>
    </row>
    <row r="4428" spans="15:61">
      <c r="O4428" s="57"/>
      <c r="P4428" s="57"/>
      <c r="BA4428" s="57"/>
      <c r="BF4428" s="6" t="e">
        <f t="shared" si="207"/>
        <v>#NUM!</v>
      </c>
      <c r="BG4428" t="e">
        <f t="shared" si="208"/>
        <v>#NUM!</v>
      </c>
      <c r="BH4428" t="e">
        <f t="shared" si="209"/>
        <v>#NUM!</v>
      </c>
      <c r="BI4428" t="e">
        <f>VLOOKUP(H4428,Sheet2!$A$1:$B$270,2,FALSE)</f>
        <v>#N/A</v>
      </c>
    </row>
    <row r="4429" spans="15:61">
      <c r="O4429" s="57"/>
      <c r="P4429" s="57"/>
      <c r="BA4429" s="57"/>
      <c r="BF4429" s="6" t="e">
        <f t="shared" si="207"/>
        <v>#NUM!</v>
      </c>
      <c r="BG4429" t="e">
        <f t="shared" si="208"/>
        <v>#NUM!</v>
      </c>
      <c r="BH4429" t="e">
        <f t="shared" si="209"/>
        <v>#NUM!</v>
      </c>
      <c r="BI4429" t="e">
        <f>VLOOKUP(H4429,Sheet2!$A$1:$B$270,2,FALSE)</f>
        <v>#N/A</v>
      </c>
    </row>
    <row r="4430" spans="15:61">
      <c r="O4430" s="57"/>
      <c r="P4430" s="57"/>
      <c r="AP4430" s="57"/>
      <c r="BA4430" s="57"/>
      <c r="BF4430" s="6" t="e">
        <f t="shared" si="207"/>
        <v>#NUM!</v>
      </c>
      <c r="BG4430" t="e">
        <f t="shared" si="208"/>
        <v>#NUM!</v>
      </c>
      <c r="BH4430" t="e">
        <f t="shared" si="209"/>
        <v>#NUM!</v>
      </c>
      <c r="BI4430" t="e">
        <f>VLOOKUP(H4430,Sheet2!$A$1:$B$270,2,FALSE)</f>
        <v>#N/A</v>
      </c>
    </row>
    <row r="4431" spans="15:61">
      <c r="O4431" s="57"/>
      <c r="P4431" s="57"/>
      <c r="AP4431" s="57"/>
      <c r="BA4431" s="57"/>
      <c r="BF4431" s="6" t="e">
        <f t="shared" si="207"/>
        <v>#NUM!</v>
      </c>
      <c r="BG4431" t="e">
        <f t="shared" si="208"/>
        <v>#NUM!</v>
      </c>
      <c r="BH4431" t="e">
        <f t="shared" si="209"/>
        <v>#NUM!</v>
      </c>
      <c r="BI4431" t="e">
        <f>VLOOKUP(H4431,Sheet2!$A$1:$B$270,2,FALSE)</f>
        <v>#N/A</v>
      </c>
    </row>
    <row r="4432" spans="15:61">
      <c r="O4432" s="57"/>
      <c r="P4432" s="57"/>
      <c r="BA4432" s="57"/>
      <c r="BF4432" s="6" t="e">
        <f t="shared" si="207"/>
        <v>#NUM!</v>
      </c>
      <c r="BG4432" t="e">
        <f t="shared" si="208"/>
        <v>#NUM!</v>
      </c>
      <c r="BH4432" t="e">
        <f t="shared" si="209"/>
        <v>#NUM!</v>
      </c>
      <c r="BI4432" t="e">
        <f>VLOOKUP(H4432,Sheet2!$A$1:$B$270,2,FALSE)</f>
        <v>#N/A</v>
      </c>
    </row>
    <row r="4433" spans="15:61">
      <c r="O4433" s="57"/>
      <c r="P4433" s="57"/>
      <c r="AP4433" s="57"/>
      <c r="BA4433" s="57"/>
      <c r="BF4433" s="6" t="e">
        <f t="shared" si="207"/>
        <v>#NUM!</v>
      </c>
      <c r="BG4433" t="e">
        <f t="shared" si="208"/>
        <v>#NUM!</v>
      </c>
      <c r="BH4433" t="e">
        <f t="shared" si="209"/>
        <v>#NUM!</v>
      </c>
      <c r="BI4433" t="e">
        <f>VLOOKUP(H4433,Sheet2!$A$1:$B$270,2,FALSE)</f>
        <v>#N/A</v>
      </c>
    </row>
    <row r="4434" spans="15:61">
      <c r="O4434" s="57"/>
      <c r="P4434" s="57"/>
      <c r="AO4434" s="57"/>
      <c r="AP4434" s="57"/>
      <c r="BA4434" s="57"/>
      <c r="BF4434" s="6" t="e">
        <f t="shared" si="207"/>
        <v>#NUM!</v>
      </c>
      <c r="BG4434" t="e">
        <f t="shared" si="208"/>
        <v>#NUM!</v>
      </c>
      <c r="BH4434" t="e">
        <f t="shared" si="209"/>
        <v>#NUM!</v>
      </c>
      <c r="BI4434" t="e">
        <f>VLOOKUP(H4434,Sheet2!$A$1:$B$270,2,FALSE)</f>
        <v>#N/A</v>
      </c>
    </row>
    <row r="4435" spans="15:61">
      <c r="O4435" s="57"/>
      <c r="P4435" s="57"/>
      <c r="BA4435" s="57"/>
      <c r="BF4435" s="6" t="e">
        <f t="shared" si="207"/>
        <v>#NUM!</v>
      </c>
      <c r="BG4435" t="e">
        <f t="shared" si="208"/>
        <v>#NUM!</v>
      </c>
      <c r="BH4435" t="e">
        <f t="shared" si="209"/>
        <v>#NUM!</v>
      </c>
      <c r="BI4435" t="e">
        <f>VLOOKUP(H4435,Sheet2!$A$1:$B$270,2,FALSE)</f>
        <v>#N/A</v>
      </c>
    </row>
    <row r="4436" spans="15:61">
      <c r="O4436" s="57"/>
      <c r="P4436" s="57"/>
      <c r="AP4436" s="57"/>
      <c r="BA4436" s="57"/>
      <c r="BF4436" s="6" t="e">
        <f t="shared" si="207"/>
        <v>#NUM!</v>
      </c>
      <c r="BG4436" t="e">
        <f t="shared" si="208"/>
        <v>#NUM!</v>
      </c>
      <c r="BH4436" t="e">
        <f t="shared" si="209"/>
        <v>#NUM!</v>
      </c>
      <c r="BI4436" t="e">
        <f>VLOOKUP(H4436,Sheet2!$A$1:$B$270,2,FALSE)</f>
        <v>#N/A</v>
      </c>
    </row>
    <row r="4437" spans="15:61">
      <c r="O4437" s="57"/>
      <c r="P4437" s="57"/>
      <c r="BA4437" s="57"/>
      <c r="BF4437" s="6" t="e">
        <f t="shared" si="207"/>
        <v>#NUM!</v>
      </c>
      <c r="BG4437" t="e">
        <f t="shared" si="208"/>
        <v>#NUM!</v>
      </c>
      <c r="BH4437" t="e">
        <f t="shared" si="209"/>
        <v>#NUM!</v>
      </c>
      <c r="BI4437" t="e">
        <f>VLOOKUP(H4437,Sheet2!$A$1:$B$270,2,FALSE)</f>
        <v>#N/A</v>
      </c>
    </row>
    <row r="4438" spans="15:61">
      <c r="O4438" s="57"/>
      <c r="P4438" s="57"/>
      <c r="AP4438" s="57"/>
      <c r="BA4438" s="57"/>
      <c r="BF4438" s="6" t="e">
        <f t="shared" si="207"/>
        <v>#NUM!</v>
      </c>
      <c r="BG4438" t="e">
        <f t="shared" si="208"/>
        <v>#NUM!</v>
      </c>
      <c r="BH4438" t="e">
        <f t="shared" si="209"/>
        <v>#NUM!</v>
      </c>
      <c r="BI4438" t="e">
        <f>VLOOKUP(H4438,Sheet2!$A$1:$B$270,2,FALSE)</f>
        <v>#N/A</v>
      </c>
    </row>
    <row r="4439" spans="15:61">
      <c r="O4439" s="57"/>
      <c r="P4439" s="57"/>
      <c r="BA4439" s="57"/>
      <c r="BF4439" s="6" t="e">
        <f t="shared" si="207"/>
        <v>#NUM!</v>
      </c>
      <c r="BG4439" t="e">
        <f t="shared" si="208"/>
        <v>#NUM!</v>
      </c>
      <c r="BH4439" t="e">
        <f t="shared" si="209"/>
        <v>#NUM!</v>
      </c>
      <c r="BI4439" t="e">
        <f>VLOOKUP(H4439,Sheet2!$A$1:$B$270,2,FALSE)</f>
        <v>#N/A</v>
      </c>
    </row>
    <row r="4440" spans="15:61">
      <c r="O4440" s="57"/>
      <c r="P4440" s="57"/>
      <c r="AO4440" s="57"/>
      <c r="BA4440" s="57"/>
      <c r="BF4440" s="6" t="e">
        <f t="shared" si="207"/>
        <v>#NUM!</v>
      </c>
      <c r="BG4440" t="e">
        <f t="shared" si="208"/>
        <v>#NUM!</v>
      </c>
      <c r="BH4440" t="e">
        <f t="shared" si="209"/>
        <v>#NUM!</v>
      </c>
      <c r="BI4440" t="e">
        <f>VLOOKUP(H4440,Sheet2!$A$1:$B$270,2,FALSE)</f>
        <v>#N/A</v>
      </c>
    </row>
    <row r="4441" spans="15:61">
      <c r="O4441" s="57"/>
      <c r="P4441" s="57"/>
      <c r="AO4441" s="57"/>
      <c r="AP4441" s="57"/>
      <c r="BA4441" s="57"/>
      <c r="BF4441" s="6" t="e">
        <f t="shared" si="207"/>
        <v>#NUM!</v>
      </c>
      <c r="BG4441" t="e">
        <f t="shared" si="208"/>
        <v>#NUM!</v>
      </c>
      <c r="BH4441" t="e">
        <f t="shared" si="209"/>
        <v>#NUM!</v>
      </c>
      <c r="BI4441" t="e">
        <f>VLOOKUP(H4441,Sheet2!$A$1:$B$270,2,FALSE)</f>
        <v>#N/A</v>
      </c>
    </row>
    <row r="4442" spans="15:61">
      <c r="O4442" s="57"/>
      <c r="P4442" s="57"/>
      <c r="AP4442" s="57"/>
      <c r="BA4442" s="57"/>
      <c r="BF4442" s="6" t="e">
        <f t="shared" si="207"/>
        <v>#NUM!</v>
      </c>
      <c r="BG4442" t="e">
        <f t="shared" si="208"/>
        <v>#NUM!</v>
      </c>
      <c r="BH4442" t="e">
        <f t="shared" si="209"/>
        <v>#NUM!</v>
      </c>
      <c r="BI4442" t="e">
        <f>VLOOKUP(H4442,Sheet2!$A$1:$B$270,2,FALSE)</f>
        <v>#N/A</v>
      </c>
    </row>
    <row r="4443" spans="15:61">
      <c r="O4443" s="57"/>
      <c r="P4443" s="57"/>
      <c r="AP4443" s="57"/>
      <c r="BA4443" s="57"/>
      <c r="BF4443" s="6" t="e">
        <f t="shared" si="207"/>
        <v>#NUM!</v>
      </c>
      <c r="BG4443" t="e">
        <f t="shared" si="208"/>
        <v>#NUM!</v>
      </c>
      <c r="BH4443" t="e">
        <f t="shared" si="209"/>
        <v>#NUM!</v>
      </c>
      <c r="BI4443" t="e">
        <f>VLOOKUP(H4443,Sheet2!$A$1:$B$270,2,FALSE)</f>
        <v>#N/A</v>
      </c>
    </row>
    <row r="4444" spans="15:61">
      <c r="O4444" s="57"/>
      <c r="P4444" s="57"/>
      <c r="BA4444" s="57"/>
      <c r="BF4444" s="6" t="e">
        <f t="shared" si="207"/>
        <v>#NUM!</v>
      </c>
      <c r="BG4444" t="e">
        <f t="shared" si="208"/>
        <v>#NUM!</v>
      </c>
      <c r="BH4444" t="e">
        <f t="shared" si="209"/>
        <v>#NUM!</v>
      </c>
      <c r="BI4444" t="e">
        <f>VLOOKUP(H4444,Sheet2!$A$1:$B$270,2,FALSE)</f>
        <v>#N/A</v>
      </c>
    </row>
    <row r="4445" spans="15:61">
      <c r="O4445" s="57"/>
      <c r="P4445" s="57"/>
      <c r="AP4445" s="57"/>
      <c r="BA4445" s="57"/>
      <c r="BF4445" s="6" t="e">
        <f t="shared" si="207"/>
        <v>#NUM!</v>
      </c>
      <c r="BG4445" t="e">
        <f t="shared" si="208"/>
        <v>#NUM!</v>
      </c>
      <c r="BH4445" t="e">
        <f t="shared" si="209"/>
        <v>#NUM!</v>
      </c>
      <c r="BI4445" t="e">
        <f>VLOOKUP(H4445,Sheet2!$A$1:$B$270,2,FALSE)</f>
        <v>#N/A</v>
      </c>
    </row>
    <row r="4446" spans="15:61">
      <c r="O4446" s="57"/>
      <c r="P4446" s="57"/>
      <c r="AO4446" s="57"/>
      <c r="AP4446" s="57"/>
      <c r="BA4446" s="57"/>
      <c r="BF4446" s="6" t="e">
        <f t="shared" si="207"/>
        <v>#NUM!</v>
      </c>
      <c r="BG4446" t="e">
        <f t="shared" si="208"/>
        <v>#NUM!</v>
      </c>
      <c r="BH4446" t="e">
        <f t="shared" si="209"/>
        <v>#NUM!</v>
      </c>
      <c r="BI4446" t="e">
        <f>VLOOKUP(H4446,Sheet2!$A$1:$B$270,2,FALSE)</f>
        <v>#N/A</v>
      </c>
    </row>
    <row r="4447" spans="15:61">
      <c r="O4447" s="57"/>
      <c r="P4447" s="57"/>
      <c r="AP4447" s="57"/>
      <c r="BA4447" s="57"/>
      <c r="BF4447" s="6" t="e">
        <f t="shared" si="207"/>
        <v>#NUM!</v>
      </c>
      <c r="BG4447" t="e">
        <f t="shared" si="208"/>
        <v>#NUM!</v>
      </c>
      <c r="BH4447" t="e">
        <f t="shared" si="209"/>
        <v>#NUM!</v>
      </c>
      <c r="BI4447" t="e">
        <f>VLOOKUP(H4447,Sheet2!$A$1:$B$270,2,FALSE)</f>
        <v>#N/A</v>
      </c>
    </row>
    <row r="4448" spans="15:61">
      <c r="O4448" s="57"/>
      <c r="P4448" s="57"/>
      <c r="AO4448" s="57"/>
      <c r="BA4448" s="57"/>
      <c r="BF4448" s="6" t="e">
        <f t="shared" si="207"/>
        <v>#NUM!</v>
      </c>
      <c r="BG4448" t="e">
        <f t="shared" si="208"/>
        <v>#NUM!</v>
      </c>
      <c r="BH4448" t="e">
        <f t="shared" si="209"/>
        <v>#NUM!</v>
      </c>
      <c r="BI4448" t="e">
        <f>VLOOKUP(H4448,Sheet2!$A$1:$B$270,2,FALSE)</f>
        <v>#N/A</v>
      </c>
    </row>
    <row r="4449" spans="15:61">
      <c r="O4449" s="57"/>
      <c r="P4449" s="57"/>
      <c r="AP4449" s="57"/>
      <c r="BA4449" s="57"/>
      <c r="BF4449" s="6" t="e">
        <f t="shared" si="207"/>
        <v>#NUM!</v>
      </c>
      <c r="BG4449" t="e">
        <f t="shared" si="208"/>
        <v>#NUM!</v>
      </c>
      <c r="BH4449" t="e">
        <f t="shared" si="209"/>
        <v>#NUM!</v>
      </c>
      <c r="BI4449" t="e">
        <f>VLOOKUP(H4449,Sheet2!$A$1:$B$270,2,FALSE)</f>
        <v>#N/A</v>
      </c>
    </row>
    <row r="4450" spans="15:61">
      <c r="O4450" s="57"/>
      <c r="P4450" s="57"/>
      <c r="AP4450" s="57"/>
      <c r="BA4450" s="57"/>
      <c r="BF4450" s="6" t="e">
        <f t="shared" si="207"/>
        <v>#NUM!</v>
      </c>
      <c r="BG4450" t="e">
        <f t="shared" si="208"/>
        <v>#NUM!</v>
      </c>
      <c r="BH4450" t="e">
        <f t="shared" si="209"/>
        <v>#NUM!</v>
      </c>
      <c r="BI4450" t="e">
        <f>VLOOKUP(H4450,Sheet2!$A$1:$B$270,2,FALSE)</f>
        <v>#N/A</v>
      </c>
    </row>
    <row r="4451" spans="15:61">
      <c r="O4451" s="57"/>
      <c r="P4451" s="57"/>
      <c r="AP4451" s="57"/>
      <c r="BA4451" s="57"/>
      <c r="BF4451" s="6" t="e">
        <f t="shared" si="207"/>
        <v>#NUM!</v>
      </c>
      <c r="BG4451" t="e">
        <f t="shared" si="208"/>
        <v>#NUM!</v>
      </c>
      <c r="BH4451" t="e">
        <f t="shared" si="209"/>
        <v>#NUM!</v>
      </c>
      <c r="BI4451" t="e">
        <f>VLOOKUP(H4451,Sheet2!$A$1:$B$270,2,FALSE)</f>
        <v>#N/A</v>
      </c>
    </row>
    <row r="4452" spans="15:61">
      <c r="O4452" s="57"/>
      <c r="P4452" s="57"/>
      <c r="AP4452" s="57"/>
      <c r="BA4452" s="57"/>
      <c r="BF4452" s="6" t="e">
        <f t="shared" si="207"/>
        <v>#NUM!</v>
      </c>
      <c r="BG4452" t="e">
        <f t="shared" si="208"/>
        <v>#NUM!</v>
      </c>
      <c r="BH4452" t="e">
        <f t="shared" si="209"/>
        <v>#NUM!</v>
      </c>
      <c r="BI4452" t="e">
        <f>VLOOKUP(H4452,Sheet2!$A$1:$B$270,2,FALSE)</f>
        <v>#N/A</v>
      </c>
    </row>
    <row r="4453" spans="15:61">
      <c r="O4453" s="57"/>
      <c r="P4453" s="57"/>
      <c r="AP4453" s="57"/>
      <c r="BA4453" s="57"/>
      <c r="BF4453" s="6" t="e">
        <f t="shared" si="207"/>
        <v>#NUM!</v>
      </c>
      <c r="BG4453" t="e">
        <f t="shared" si="208"/>
        <v>#NUM!</v>
      </c>
      <c r="BH4453" t="e">
        <f t="shared" si="209"/>
        <v>#NUM!</v>
      </c>
      <c r="BI4453" t="e">
        <f>VLOOKUP(H4453,Sheet2!$A$1:$B$270,2,FALSE)</f>
        <v>#N/A</v>
      </c>
    </row>
    <row r="4454" spans="15:61">
      <c r="O4454" s="57"/>
      <c r="P4454" s="57"/>
      <c r="AP4454" s="57"/>
      <c r="BA4454" s="57"/>
      <c r="BF4454" s="6" t="e">
        <f t="shared" si="207"/>
        <v>#NUM!</v>
      </c>
      <c r="BG4454" t="e">
        <f t="shared" si="208"/>
        <v>#NUM!</v>
      </c>
      <c r="BH4454" t="e">
        <f t="shared" si="209"/>
        <v>#NUM!</v>
      </c>
      <c r="BI4454" t="e">
        <f>VLOOKUP(H4454,Sheet2!$A$1:$B$270,2,FALSE)</f>
        <v>#N/A</v>
      </c>
    </row>
    <row r="4455" spans="15:61">
      <c r="O4455" s="57"/>
      <c r="P4455" s="57"/>
      <c r="AP4455" s="57"/>
      <c r="BA4455" s="57"/>
      <c r="BF4455" s="6" t="e">
        <f t="shared" si="207"/>
        <v>#NUM!</v>
      </c>
      <c r="BG4455" t="e">
        <f t="shared" si="208"/>
        <v>#NUM!</v>
      </c>
      <c r="BH4455" t="e">
        <f t="shared" si="209"/>
        <v>#NUM!</v>
      </c>
      <c r="BI4455" t="e">
        <f>VLOOKUP(H4455,Sheet2!$A$1:$B$270,2,FALSE)</f>
        <v>#N/A</v>
      </c>
    </row>
    <row r="4456" spans="15:61">
      <c r="O4456" s="57"/>
      <c r="P4456" s="57"/>
      <c r="AP4456" s="57"/>
      <c r="BA4456" s="57"/>
      <c r="BF4456" s="6" t="e">
        <f t="shared" si="207"/>
        <v>#NUM!</v>
      </c>
      <c r="BG4456" t="e">
        <f t="shared" si="208"/>
        <v>#NUM!</v>
      </c>
      <c r="BH4456" t="e">
        <f t="shared" si="209"/>
        <v>#NUM!</v>
      </c>
      <c r="BI4456" t="e">
        <f>VLOOKUP(H4456,Sheet2!$A$1:$B$270,2,FALSE)</f>
        <v>#N/A</v>
      </c>
    </row>
    <row r="4457" spans="15:61">
      <c r="O4457" s="57"/>
      <c r="P4457" s="57"/>
      <c r="AP4457" s="57"/>
      <c r="BA4457" s="57"/>
      <c r="BF4457" s="6" t="e">
        <f t="shared" si="207"/>
        <v>#NUM!</v>
      </c>
      <c r="BG4457" t="e">
        <f t="shared" si="208"/>
        <v>#NUM!</v>
      </c>
      <c r="BH4457" t="e">
        <f t="shared" si="209"/>
        <v>#NUM!</v>
      </c>
      <c r="BI4457" t="e">
        <f>VLOOKUP(H4457,Sheet2!$A$1:$B$270,2,FALSE)</f>
        <v>#N/A</v>
      </c>
    </row>
    <row r="4458" spans="15:61">
      <c r="O4458" s="57"/>
      <c r="P4458" s="57"/>
      <c r="AP4458" s="57"/>
      <c r="BA4458" s="57"/>
      <c r="BF4458" s="6" t="e">
        <f t="shared" ref="BF4458:BF4521" si="210">DATE(BC4458,BD4458,BE4458)</f>
        <v>#NUM!</v>
      </c>
      <c r="BG4458" t="e">
        <f t="shared" ref="BG4458:BG4521" si="211">BF4458-BA4458</f>
        <v>#NUM!</v>
      </c>
      <c r="BH4458" t="e">
        <f t="shared" ref="BH4458:BH4521" si="212">IF(BG4458=1,"COMPLY",IF(BG4458&lt;1,"COMPLY","NOT COMPLY"))</f>
        <v>#NUM!</v>
      </c>
      <c r="BI4458" t="e">
        <f>VLOOKUP(H4458,Sheet2!$A$1:$B$270,2,FALSE)</f>
        <v>#N/A</v>
      </c>
    </row>
    <row r="4459" spans="15:61">
      <c r="O4459" s="57"/>
      <c r="P4459" s="57"/>
      <c r="AP4459" s="57"/>
      <c r="BA4459" s="57"/>
      <c r="BF4459" s="6" t="e">
        <f t="shared" si="210"/>
        <v>#NUM!</v>
      </c>
      <c r="BG4459" t="e">
        <f t="shared" si="211"/>
        <v>#NUM!</v>
      </c>
      <c r="BH4459" t="e">
        <f t="shared" si="212"/>
        <v>#NUM!</v>
      </c>
      <c r="BI4459" t="e">
        <f>VLOOKUP(H4459,Sheet2!$A$1:$B$270,2,FALSE)</f>
        <v>#N/A</v>
      </c>
    </row>
    <row r="4460" spans="15:61">
      <c r="O4460" s="57"/>
      <c r="P4460" s="57"/>
      <c r="AO4460" s="57"/>
      <c r="AP4460" s="57"/>
      <c r="BA4460" s="57"/>
      <c r="BF4460" s="6" t="e">
        <f t="shared" si="210"/>
        <v>#NUM!</v>
      </c>
      <c r="BG4460" t="e">
        <f t="shared" si="211"/>
        <v>#NUM!</v>
      </c>
      <c r="BH4460" t="e">
        <f t="shared" si="212"/>
        <v>#NUM!</v>
      </c>
      <c r="BI4460" t="e">
        <f>VLOOKUP(H4460,Sheet2!$A$1:$B$270,2,FALSE)</f>
        <v>#N/A</v>
      </c>
    </row>
    <row r="4461" spans="15:61">
      <c r="O4461" s="57"/>
      <c r="P4461" s="57"/>
      <c r="AP4461" s="57"/>
      <c r="BA4461" s="57"/>
      <c r="BF4461" s="6" t="e">
        <f t="shared" si="210"/>
        <v>#NUM!</v>
      </c>
      <c r="BG4461" t="e">
        <f t="shared" si="211"/>
        <v>#NUM!</v>
      </c>
      <c r="BH4461" t="e">
        <f t="shared" si="212"/>
        <v>#NUM!</v>
      </c>
      <c r="BI4461" t="e">
        <f>VLOOKUP(H4461,Sheet2!$A$1:$B$270,2,FALSE)</f>
        <v>#N/A</v>
      </c>
    </row>
    <row r="4462" spans="15:61">
      <c r="O4462" s="57"/>
      <c r="P4462" s="57"/>
      <c r="AO4462" s="57"/>
      <c r="AP4462" s="57"/>
      <c r="BA4462" s="57"/>
      <c r="BF4462" s="6" t="e">
        <f t="shared" si="210"/>
        <v>#NUM!</v>
      </c>
      <c r="BG4462" t="e">
        <f t="shared" si="211"/>
        <v>#NUM!</v>
      </c>
      <c r="BH4462" t="e">
        <f t="shared" si="212"/>
        <v>#NUM!</v>
      </c>
      <c r="BI4462" t="e">
        <f>VLOOKUP(H4462,Sheet2!$A$1:$B$270,2,FALSE)</f>
        <v>#N/A</v>
      </c>
    </row>
    <row r="4463" spans="15:61">
      <c r="O4463" s="57"/>
      <c r="P4463" s="57"/>
      <c r="AO4463" s="57"/>
      <c r="AP4463" s="57"/>
      <c r="BA4463" s="57"/>
      <c r="BF4463" s="6" t="e">
        <f t="shared" si="210"/>
        <v>#NUM!</v>
      </c>
      <c r="BG4463" t="e">
        <f t="shared" si="211"/>
        <v>#NUM!</v>
      </c>
      <c r="BH4463" t="e">
        <f t="shared" si="212"/>
        <v>#NUM!</v>
      </c>
      <c r="BI4463" t="e">
        <f>VLOOKUP(H4463,Sheet2!$A$1:$B$270,2,FALSE)</f>
        <v>#N/A</v>
      </c>
    </row>
    <row r="4464" spans="15:61">
      <c r="O4464" s="57"/>
      <c r="P4464" s="57"/>
      <c r="AP4464" s="57"/>
      <c r="BA4464" s="57"/>
      <c r="BF4464" s="6" t="e">
        <f t="shared" si="210"/>
        <v>#NUM!</v>
      </c>
      <c r="BG4464" t="e">
        <f t="shared" si="211"/>
        <v>#NUM!</v>
      </c>
      <c r="BH4464" t="e">
        <f t="shared" si="212"/>
        <v>#NUM!</v>
      </c>
      <c r="BI4464" t="e">
        <f>VLOOKUP(H4464,Sheet2!$A$1:$B$270,2,FALSE)</f>
        <v>#N/A</v>
      </c>
    </row>
    <row r="4465" spans="15:61">
      <c r="O4465" s="57"/>
      <c r="P4465" s="57"/>
      <c r="AP4465" s="57"/>
      <c r="BA4465" s="57"/>
      <c r="BF4465" s="6" t="e">
        <f t="shared" si="210"/>
        <v>#NUM!</v>
      </c>
      <c r="BG4465" t="e">
        <f t="shared" si="211"/>
        <v>#NUM!</v>
      </c>
      <c r="BH4465" t="e">
        <f t="shared" si="212"/>
        <v>#NUM!</v>
      </c>
      <c r="BI4465" t="e">
        <f>VLOOKUP(H4465,Sheet2!$A$1:$B$270,2,FALSE)</f>
        <v>#N/A</v>
      </c>
    </row>
    <row r="4466" spans="15:61">
      <c r="O4466" s="57"/>
      <c r="P4466" s="57"/>
      <c r="AP4466" s="57"/>
      <c r="BA4466" s="57"/>
      <c r="BF4466" s="6" t="e">
        <f t="shared" si="210"/>
        <v>#NUM!</v>
      </c>
      <c r="BG4466" t="e">
        <f t="shared" si="211"/>
        <v>#NUM!</v>
      </c>
      <c r="BH4466" t="e">
        <f t="shared" si="212"/>
        <v>#NUM!</v>
      </c>
      <c r="BI4466" t="e">
        <f>VLOOKUP(H4466,Sheet2!$A$1:$B$270,2,FALSE)</f>
        <v>#N/A</v>
      </c>
    </row>
    <row r="4467" spans="15:61">
      <c r="O4467" s="57"/>
      <c r="P4467" s="57"/>
      <c r="AO4467" s="57"/>
      <c r="AP4467" s="57"/>
      <c r="BA4467" s="57"/>
      <c r="BF4467" s="6" t="e">
        <f t="shared" si="210"/>
        <v>#NUM!</v>
      </c>
      <c r="BG4467" t="e">
        <f t="shared" si="211"/>
        <v>#NUM!</v>
      </c>
      <c r="BH4467" t="e">
        <f t="shared" si="212"/>
        <v>#NUM!</v>
      </c>
      <c r="BI4467" t="e">
        <f>VLOOKUP(H4467,Sheet2!$A$1:$B$270,2,FALSE)</f>
        <v>#N/A</v>
      </c>
    </row>
    <row r="4468" spans="15:61">
      <c r="O4468" s="57"/>
      <c r="P4468" s="57"/>
      <c r="AO4468" s="57"/>
      <c r="AP4468" s="57"/>
      <c r="BA4468" s="57"/>
      <c r="BF4468" s="6" t="e">
        <f t="shared" si="210"/>
        <v>#NUM!</v>
      </c>
      <c r="BG4468" t="e">
        <f t="shared" si="211"/>
        <v>#NUM!</v>
      </c>
      <c r="BH4468" t="e">
        <f t="shared" si="212"/>
        <v>#NUM!</v>
      </c>
      <c r="BI4468" t="e">
        <f>VLOOKUP(H4468,Sheet2!$A$1:$B$270,2,FALSE)</f>
        <v>#N/A</v>
      </c>
    </row>
    <row r="4469" spans="15:61">
      <c r="O4469" s="57"/>
      <c r="P4469" s="57"/>
      <c r="AP4469" s="57"/>
      <c r="BA4469" s="57"/>
      <c r="BF4469" s="6" t="e">
        <f t="shared" si="210"/>
        <v>#NUM!</v>
      </c>
      <c r="BG4469" t="e">
        <f t="shared" si="211"/>
        <v>#NUM!</v>
      </c>
      <c r="BH4469" t="e">
        <f t="shared" si="212"/>
        <v>#NUM!</v>
      </c>
      <c r="BI4469" t="e">
        <f>VLOOKUP(H4469,Sheet2!$A$1:$B$270,2,FALSE)</f>
        <v>#N/A</v>
      </c>
    </row>
    <row r="4470" spans="15:61">
      <c r="O4470" s="57"/>
      <c r="P4470" s="57"/>
      <c r="AO4470" s="57"/>
      <c r="AP4470" s="57"/>
      <c r="BA4470" s="57"/>
      <c r="BF4470" s="6" t="e">
        <f t="shared" si="210"/>
        <v>#NUM!</v>
      </c>
      <c r="BG4470" t="e">
        <f t="shared" si="211"/>
        <v>#NUM!</v>
      </c>
      <c r="BH4470" t="e">
        <f t="shared" si="212"/>
        <v>#NUM!</v>
      </c>
      <c r="BI4470" t="e">
        <f>VLOOKUP(H4470,Sheet2!$A$1:$B$270,2,FALSE)</f>
        <v>#N/A</v>
      </c>
    </row>
    <row r="4471" spans="15:61">
      <c r="O4471" s="57"/>
      <c r="P4471" s="57"/>
      <c r="AO4471" s="57"/>
      <c r="AP4471" s="57"/>
      <c r="BA4471" s="57"/>
      <c r="BF4471" s="6" t="e">
        <f t="shared" si="210"/>
        <v>#NUM!</v>
      </c>
      <c r="BG4471" t="e">
        <f t="shared" si="211"/>
        <v>#NUM!</v>
      </c>
      <c r="BH4471" t="e">
        <f t="shared" si="212"/>
        <v>#NUM!</v>
      </c>
      <c r="BI4471" t="e">
        <f>VLOOKUP(H4471,Sheet2!$A$1:$B$270,2,FALSE)</f>
        <v>#N/A</v>
      </c>
    </row>
    <row r="4472" spans="15:61">
      <c r="O4472" s="57"/>
      <c r="P4472" s="57"/>
      <c r="AP4472" s="57"/>
      <c r="BA4472" s="57"/>
      <c r="BF4472" s="6" t="e">
        <f t="shared" si="210"/>
        <v>#NUM!</v>
      </c>
      <c r="BG4472" t="e">
        <f t="shared" si="211"/>
        <v>#NUM!</v>
      </c>
      <c r="BH4472" t="e">
        <f t="shared" si="212"/>
        <v>#NUM!</v>
      </c>
      <c r="BI4472" t="e">
        <f>VLOOKUP(H4472,Sheet2!$A$1:$B$270,2,FALSE)</f>
        <v>#N/A</v>
      </c>
    </row>
    <row r="4473" spans="15:61">
      <c r="O4473" s="57"/>
      <c r="P4473" s="57"/>
      <c r="AP4473" s="57"/>
      <c r="BA4473" s="57"/>
      <c r="BF4473" s="6" t="e">
        <f t="shared" si="210"/>
        <v>#NUM!</v>
      </c>
      <c r="BG4473" t="e">
        <f t="shared" si="211"/>
        <v>#NUM!</v>
      </c>
      <c r="BH4473" t="e">
        <f t="shared" si="212"/>
        <v>#NUM!</v>
      </c>
      <c r="BI4473" t="e">
        <f>VLOOKUP(H4473,Sheet2!$A$1:$B$270,2,FALSE)</f>
        <v>#N/A</v>
      </c>
    </row>
    <row r="4474" spans="15:61">
      <c r="O4474" s="57"/>
      <c r="P4474" s="57"/>
      <c r="AP4474" s="57"/>
      <c r="BA4474" s="57"/>
      <c r="BF4474" s="6" t="e">
        <f t="shared" si="210"/>
        <v>#NUM!</v>
      </c>
      <c r="BG4474" t="e">
        <f t="shared" si="211"/>
        <v>#NUM!</v>
      </c>
      <c r="BH4474" t="e">
        <f t="shared" si="212"/>
        <v>#NUM!</v>
      </c>
      <c r="BI4474" t="e">
        <f>VLOOKUP(H4474,Sheet2!$A$1:$B$270,2,FALSE)</f>
        <v>#N/A</v>
      </c>
    </row>
    <row r="4475" spans="15:61">
      <c r="O4475" s="57"/>
      <c r="P4475" s="57"/>
      <c r="AO4475" s="57"/>
      <c r="AP4475" s="57"/>
      <c r="BA4475" s="57"/>
      <c r="BF4475" s="6" t="e">
        <f t="shared" si="210"/>
        <v>#NUM!</v>
      </c>
      <c r="BG4475" t="e">
        <f t="shared" si="211"/>
        <v>#NUM!</v>
      </c>
      <c r="BH4475" t="e">
        <f t="shared" si="212"/>
        <v>#NUM!</v>
      </c>
      <c r="BI4475" t="e">
        <f>VLOOKUP(H4475,Sheet2!$A$1:$B$270,2,FALSE)</f>
        <v>#N/A</v>
      </c>
    </row>
    <row r="4476" spans="15:61">
      <c r="O4476" s="57"/>
      <c r="P4476" s="57"/>
      <c r="AP4476" s="57"/>
      <c r="BA4476" s="57"/>
      <c r="BF4476" s="6" t="e">
        <f t="shared" si="210"/>
        <v>#NUM!</v>
      </c>
      <c r="BG4476" t="e">
        <f t="shared" si="211"/>
        <v>#NUM!</v>
      </c>
      <c r="BH4476" t="e">
        <f t="shared" si="212"/>
        <v>#NUM!</v>
      </c>
      <c r="BI4476" t="e">
        <f>VLOOKUP(H4476,Sheet2!$A$1:$B$270,2,FALSE)</f>
        <v>#N/A</v>
      </c>
    </row>
    <row r="4477" spans="15:61">
      <c r="O4477" s="57"/>
      <c r="P4477" s="57"/>
      <c r="AO4477" s="57"/>
      <c r="AP4477" s="57"/>
      <c r="BA4477" s="57"/>
      <c r="BF4477" s="6" t="e">
        <f t="shared" si="210"/>
        <v>#NUM!</v>
      </c>
      <c r="BG4477" t="e">
        <f t="shared" si="211"/>
        <v>#NUM!</v>
      </c>
      <c r="BH4477" t="e">
        <f t="shared" si="212"/>
        <v>#NUM!</v>
      </c>
      <c r="BI4477" t="e">
        <f>VLOOKUP(H4477,Sheet2!$A$1:$B$270,2,FALSE)</f>
        <v>#N/A</v>
      </c>
    </row>
    <row r="4478" spans="15:61">
      <c r="O4478" s="57"/>
      <c r="P4478" s="57"/>
      <c r="AO4478" s="57"/>
      <c r="AP4478" s="57"/>
      <c r="BA4478" s="57"/>
      <c r="BF4478" s="6" t="e">
        <f t="shared" si="210"/>
        <v>#NUM!</v>
      </c>
      <c r="BG4478" t="e">
        <f t="shared" si="211"/>
        <v>#NUM!</v>
      </c>
      <c r="BH4478" t="e">
        <f t="shared" si="212"/>
        <v>#NUM!</v>
      </c>
      <c r="BI4478" t="e">
        <f>VLOOKUP(H4478,Sheet2!$A$1:$B$270,2,FALSE)</f>
        <v>#N/A</v>
      </c>
    </row>
    <row r="4479" spans="15:61">
      <c r="O4479" s="57"/>
      <c r="P4479" s="57"/>
      <c r="AO4479" s="57"/>
      <c r="AP4479" s="57"/>
      <c r="BA4479" s="57"/>
      <c r="BF4479" s="6" t="e">
        <f t="shared" si="210"/>
        <v>#NUM!</v>
      </c>
      <c r="BG4479" t="e">
        <f t="shared" si="211"/>
        <v>#NUM!</v>
      </c>
      <c r="BH4479" t="e">
        <f t="shared" si="212"/>
        <v>#NUM!</v>
      </c>
      <c r="BI4479" t="e">
        <f>VLOOKUP(H4479,Sheet2!$A$1:$B$270,2,FALSE)</f>
        <v>#N/A</v>
      </c>
    </row>
    <row r="4480" spans="15:61">
      <c r="O4480" s="57"/>
      <c r="P4480" s="57"/>
      <c r="AP4480" s="57"/>
      <c r="BA4480" s="57"/>
      <c r="BF4480" s="6" t="e">
        <f t="shared" si="210"/>
        <v>#NUM!</v>
      </c>
      <c r="BG4480" t="e">
        <f t="shared" si="211"/>
        <v>#NUM!</v>
      </c>
      <c r="BH4480" t="e">
        <f t="shared" si="212"/>
        <v>#NUM!</v>
      </c>
      <c r="BI4480" t="e">
        <f>VLOOKUP(H4480,Sheet2!$A$1:$B$270,2,FALSE)</f>
        <v>#N/A</v>
      </c>
    </row>
    <row r="4481" spans="15:61">
      <c r="O4481" s="57"/>
      <c r="P4481" s="57"/>
      <c r="AP4481" s="57"/>
      <c r="BA4481" s="57"/>
      <c r="BF4481" s="6" t="e">
        <f t="shared" si="210"/>
        <v>#NUM!</v>
      </c>
      <c r="BG4481" t="e">
        <f t="shared" si="211"/>
        <v>#NUM!</v>
      </c>
      <c r="BH4481" t="e">
        <f t="shared" si="212"/>
        <v>#NUM!</v>
      </c>
      <c r="BI4481" t="e">
        <f>VLOOKUP(H4481,Sheet2!$A$1:$B$270,2,FALSE)</f>
        <v>#N/A</v>
      </c>
    </row>
    <row r="4482" spans="15:61">
      <c r="O4482" s="57"/>
      <c r="P4482" s="57"/>
      <c r="BA4482" s="57"/>
      <c r="BF4482" s="6" t="e">
        <f t="shared" si="210"/>
        <v>#NUM!</v>
      </c>
      <c r="BG4482" t="e">
        <f t="shared" si="211"/>
        <v>#NUM!</v>
      </c>
      <c r="BH4482" t="e">
        <f t="shared" si="212"/>
        <v>#NUM!</v>
      </c>
      <c r="BI4482" t="e">
        <f>VLOOKUP(H4482,Sheet2!$A$1:$B$270,2,FALSE)</f>
        <v>#N/A</v>
      </c>
    </row>
    <row r="4483" spans="15:61">
      <c r="O4483" s="57"/>
      <c r="P4483" s="57"/>
      <c r="BA4483" s="57"/>
      <c r="BF4483" s="6" t="e">
        <f t="shared" si="210"/>
        <v>#NUM!</v>
      </c>
      <c r="BG4483" t="e">
        <f t="shared" si="211"/>
        <v>#NUM!</v>
      </c>
      <c r="BH4483" t="e">
        <f t="shared" si="212"/>
        <v>#NUM!</v>
      </c>
      <c r="BI4483" t="e">
        <f>VLOOKUP(H4483,Sheet2!$A$1:$B$270,2,FALSE)</f>
        <v>#N/A</v>
      </c>
    </row>
    <row r="4484" spans="15:61">
      <c r="O4484" s="57"/>
      <c r="P4484" s="57"/>
      <c r="AO4484" s="57"/>
      <c r="AP4484" s="57"/>
      <c r="BA4484" s="57"/>
      <c r="BF4484" s="6" t="e">
        <f t="shared" si="210"/>
        <v>#NUM!</v>
      </c>
      <c r="BG4484" t="e">
        <f t="shared" si="211"/>
        <v>#NUM!</v>
      </c>
      <c r="BH4484" t="e">
        <f t="shared" si="212"/>
        <v>#NUM!</v>
      </c>
      <c r="BI4484" t="e">
        <f>VLOOKUP(H4484,Sheet2!$A$1:$B$270,2,FALSE)</f>
        <v>#N/A</v>
      </c>
    </row>
    <row r="4485" spans="15:61">
      <c r="O4485" s="57"/>
      <c r="P4485" s="57"/>
      <c r="AP4485" s="57"/>
      <c r="BA4485" s="57"/>
      <c r="BF4485" s="6" t="e">
        <f t="shared" si="210"/>
        <v>#NUM!</v>
      </c>
      <c r="BG4485" t="e">
        <f t="shared" si="211"/>
        <v>#NUM!</v>
      </c>
      <c r="BH4485" t="e">
        <f t="shared" si="212"/>
        <v>#NUM!</v>
      </c>
      <c r="BI4485" t="e">
        <f>VLOOKUP(H4485,Sheet2!$A$1:$B$270,2,FALSE)</f>
        <v>#N/A</v>
      </c>
    </row>
    <row r="4486" spans="15:61">
      <c r="O4486" s="57"/>
      <c r="P4486" s="57"/>
      <c r="AP4486" s="57"/>
      <c r="BA4486" s="57"/>
      <c r="BF4486" s="6" t="e">
        <f t="shared" si="210"/>
        <v>#NUM!</v>
      </c>
      <c r="BG4486" t="e">
        <f t="shared" si="211"/>
        <v>#NUM!</v>
      </c>
      <c r="BH4486" t="e">
        <f t="shared" si="212"/>
        <v>#NUM!</v>
      </c>
      <c r="BI4486" t="e">
        <f>VLOOKUP(H4486,Sheet2!$A$1:$B$270,2,FALSE)</f>
        <v>#N/A</v>
      </c>
    </row>
    <row r="4487" spans="15:61">
      <c r="O4487" s="57"/>
      <c r="P4487" s="57"/>
      <c r="AP4487" s="57"/>
      <c r="BA4487" s="57"/>
      <c r="BF4487" s="6" t="e">
        <f t="shared" si="210"/>
        <v>#NUM!</v>
      </c>
      <c r="BG4487" t="e">
        <f t="shared" si="211"/>
        <v>#NUM!</v>
      </c>
      <c r="BH4487" t="e">
        <f t="shared" si="212"/>
        <v>#NUM!</v>
      </c>
      <c r="BI4487" t="e">
        <f>VLOOKUP(H4487,Sheet2!$A$1:$B$270,2,FALSE)</f>
        <v>#N/A</v>
      </c>
    </row>
    <row r="4488" spans="15:61">
      <c r="O4488" s="57"/>
      <c r="P4488" s="57"/>
      <c r="AO4488" s="57"/>
      <c r="AP4488" s="57"/>
      <c r="BA4488" s="57"/>
      <c r="BF4488" s="6" t="e">
        <f t="shared" si="210"/>
        <v>#NUM!</v>
      </c>
      <c r="BG4488" t="e">
        <f t="shared" si="211"/>
        <v>#NUM!</v>
      </c>
      <c r="BH4488" t="e">
        <f t="shared" si="212"/>
        <v>#NUM!</v>
      </c>
      <c r="BI4488" t="e">
        <f>VLOOKUP(H4488,Sheet2!$A$1:$B$270,2,FALSE)</f>
        <v>#N/A</v>
      </c>
    </row>
    <row r="4489" spans="15:61">
      <c r="O4489" s="57"/>
      <c r="P4489" s="57"/>
      <c r="AP4489" s="57"/>
      <c r="BA4489" s="57"/>
      <c r="BF4489" s="6" t="e">
        <f t="shared" si="210"/>
        <v>#NUM!</v>
      </c>
      <c r="BG4489" t="e">
        <f t="shared" si="211"/>
        <v>#NUM!</v>
      </c>
      <c r="BH4489" t="e">
        <f t="shared" si="212"/>
        <v>#NUM!</v>
      </c>
      <c r="BI4489" t="e">
        <f>VLOOKUP(H4489,Sheet2!$A$1:$B$270,2,FALSE)</f>
        <v>#N/A</v>
      </c>
    </row>
    <row r="4490" spans="15:61">
      <c r="O4490" s="57"/>
      <c r="P4490" s="57"/>
      <c r="BA4490" s="57"/>
      <c r="BF4490" s="6" t="e">
        <f t="shared" si="210"/>
        <v>#NUM!</v>
      </c>
      <c r="BG4490" t="e">
        <f t="shared" si="211"/>
        <v>#NUM!</v>
      </c>
      <c r="BH4490" t="e">
        <f t="shared" si="212"/>
        <v>#NUM!</v>
      </c>
      <c r="BI4490" t="e">
        <f>VLOOKUP(H4490,Sheet2!$A$1:$B$270,2,FALSE)</f>
        <v>#N/A</v>
      </c>
    </row>
    <row r="4491" spans="15:61">
      <c r="O4491" s="57"/>
      <c r="P4491" s="57"/>
      <c r="AO4491" s="57"/>
      <c r="AP4491" s="57"/>
      <c r="BA4491" s="57"/>
      <c r="BF4491" s="6" t="e">
        <f t="shared" si="210"/>
        <v>#NUM!</v>
      </c>
      <c r="BG4491" t="e">
        <f t="shared" si="211"/>
        <v>#NUM!</v>
      </c>
      <c r="BH4491" t="e">
        <f t="shared" si="212"/>
        <v>#NUM!</v>
      </c>
      <c r="BI4491" t="e">
        <f>VLOOKUP(H4491,Sheet2!$A$1:$B$270,2,FALSE)</f>
        <v>#N/A</v>
      </c>
    </row>
    <row r="4492" spans="15:61">
      <c r="O4492" s="57"/>
      <c r="P4492" s="57"/>
      <c r="AP4492" s="57"/>
      <c r="BA4492" s="57"/>
      <c r="BF4492" s="6" t="e">
        <f t="shared" si="210"/>
        <v>#NUM!</v>
      </c>
      <c r="BG4492" t="e">
        <f t="shared" si="211"/>
        <v>#NUM!</v>
      </c>
      <c r="BH4492" t="e">
        <f t="shared" si="212"/>
        <v>#NUM!</v>
      </c>
      <c r="BI4492" t="e">
        <f>VLOOKUP(H4492,Sheet2!$A$1:$B$270,2,FALSE)</f>
        <v>#N/A</v>
      </c>
    </row>
    <row r="4493" spans="15:61">
      <c r="O4493" s="57"/>
      <c r="P4493" s="57"/>
      <c r="AP4493" s="57"/>
      <c r="BA4493" s="57"/>
      <c r="BF4493" s="6" t="e">
        <f t="shared" si="210"/>
        <v>#NUM!</v>
      </c>
      <c r="BG4493" t="e">
        <f t="shared" si="211"/>
        <v>#NUM!</v>
      </c>
      <c r="BH4493" t="e">
        <f t="shared" si="212"/>
        <v>#NUM!</v>
      </c>
      <c r="BI4493" t="e">
        <f>VLOOKUP(H4493,Sheet2!$A$1:$B$270,2,FALSE)</f>
        <v>#N/A</v>
      </c>
    </row>
    <row r="4494" spans="15:61">
      <c r="O4494" s="57"/>
      <c r="P4494" s="57"/>
      <c r="AP4494" s="57"/>
      <c r="BA4494" s="57"/>
      <c r="BF4494" s="6" t="e">
        <f t="shared" si="210"/>
        <v>#NUM!</v>
      </c>
      <c r="BG4494" t="e">
        <f t="shared" si="211"/>
        <v>#NUM!</v>
      </c>
      <c r="BH4494" t="e">
        <f t="shared" si="212"/>
        <v>#NUM!</v>
      </c>
      <c r="BI4494" t="e">
        <f>VLOOKUP(H4494,Sheet2!$A$1:$B$270,2,FALSE)</f>
        <v>#N/A</v>
      </c>
    </row>
    <row r="4495" spans="15:61">
      <c r="O4495" s="57"/>
      <c r="P4495" s="57"/>
      <c r="BF4495" s="6" t="e">
        <f t="shared" si="210"/>
        <v>#NUM!</v>
      </c>
      <c r="BG4495" t="e">
        <f t="shared" si="211"/>
        <v>#NUM!</v>
      </c>
      <c r="BH4495" t="e">
        <f t="shared" si="212"/>
        <v>#NUM!</v>
      </c>
      <c r="BI4495" t="e">
        <f>VLOOKUP(H4495,Sheet2!$A$1:$B$270,2,FALSE)</f>
        <v>#N/A</v>
      </c>
    </row>
    <row r="4496" spans="15:61">
      <c r="O4496" s="57"/>
      <c r="P4496" s="57"/>
      <c r="AP4496" s="57"/>
      <c r="BA4496" s="57"/>
      <c r="BF4496" s="6" t="e">
        <f t="shared" si="210"/>
        <v>#NUM!</v>
      </c>
      <c r="BG4496" t="e">
        <f t="shared" si="211"/>
        <v>#NUM!</v>
      </c>
      <c r="BH4496" t="e">
        <f t="shared" si="212"/>
        <v>#NUM!</v>
      </c>
      <c r="BI4496" t="e">
        <f>VLOOKUP(H4496,Sheet2!$A$1:$B$270,2,FALSE)</f>
        <v>#N/A</v>
      </c>
    </row>
    <row r="4497" spans="15:61">
      <c r="O4497" s="57"/>
      <c r="P4497" s="57"/>
      <c r="AP4497" s="57"/>
      <c r="BA4497" s="57"/>
      <c r="BF4497" s="6" t="e">
        <f t="shared" si="210"/>
        <v>#NUM!</v>
      </c>
      <c r="BG4497" t="e">
        <f t="shared" si="211"/>
        <v>#NUM!</v>
      </c>
      <c r="BH4497" t="e">
        <f t="shared" si="212"/>
        <v>#NUM!</v>
      </c>
      <c r="BI4497" t="e">
        <f>VLOOKUP(H4497,Sheet2!$A$1:$B$270,2,FALSE)</f>
        <v>#N/A</v>
      </c>
    </row>
    <row r="4498" spans="15:61">
      <c r="O4498" s="57"/>
      <c r="P4498" s="57"/>
      <c r="AP4498" s="57"/>
      <c r="BA4498" s="57"/>
      <c r="BF4498" s="6" t="e">
        <f t="shared" si="210"/>
        <v>#NUM!</v>
      </c>
      <c r="BG4498" t="e">
        <f t="shared" si="211"/>
        <v>#NUM!</v>
      </c>
      <c r="BH4498" t="e">
        <f t="shared" si="212"/>
        <v>#NUM!</v>
      </c>
      <c r="BI4498" t="e">
        <f>VLOOKUP(H4498,Sheet2!$A$1:$B$270,2,FALSE)</f>
        <v>#N/A</v>
      </c>
    </row>
    <row r="4499" spans="15:61">
      <c r="O4499" s="57"/>
      <c r="P4499" s="57"/>
      <c r="AP4499" s="57"/>
      <c r="BA4499" s="57"/>
      <c r="BF4499" s="6" t="e">
        <f t="shared" si="210"/>
        <v>#NUM!</v>
      </c>
      <c r="BG4499" t="e">
        <f t="shared" si="211"/>
        <v>#NUM!</v>
      </c>
      <c r="BH4499" t="e">
        <f t="shared" si="212"/>
        <v>#NUM!</v>
      </c>
      <c r="BI4499" t="e">
        <f>VLOOKUP(H4499,Sheet2!$A$1:$B$270,2,FALSE)</f>
        <v>#N/A</v>
      </c>
    </row>
    <row r="4500" spans="15:61">
      <c r="O4500" s="57"/>
      <c r="P4500" s="57"/>
      <c r="AO4500" s="57"/>
      <c r="AP4500" s="57"/>
      <c r="BA4500" s="57"/>
      <c r="BF4500" s="6" t="e">
        <f t="shared" si="210"/>
        <v>#NUM!</v>
      </c>
      <c r="BG4500" t="e">
        <f t="shared" si="211"/>
        <v>#NUM!</v>
      </c>
      <c r="BH4500" t="e">
        <f t="shared" si="212"/>
        <v>#NUM!</v>
      </c>
      <c r="BI4500" t="e">
        <f>VLOOKUP(H4500,Sheet2!$A$1:$B$270,2,FALSE)</f>
        <v>#N/A</v>
      </c>
    </row>
    <row r="4501" spans="15:61">
      <c r="O4501" s="57"/>
      <c r="P4501" s="57"/>
      <c r="AO4501" s="57"/>
      <c r="AP4501" s="57"/>
      <c r="BA4501" s="57"/>
      <c r="BF4501" s="6" t="e">
        <f t="shared" si="210"/>
        <v>#NUM!</v>
      </c>
      <c r="BG4501" t="e">
        <f t="shared" si="211"/>
        <v>#NUM!</v>
      </c>
      <c r="BH4501" t="e">
        <f t="shared" si="212"/>
        <v>#NUM!</v>
      </c>
      <c r="BI4501" t="e">
        <f>VLOOKUP(H4501,Sheet2!$A$1:$B$270,2,FALSE)</f>
        <v>#N/A</v>
      </c>
    </row>
    <row r="4502" spans="15:61">
      <c r="O4502" s="57"/>
      <c r="P4502" s="57"/>
      <c r="AO4502" s="57"/>
      <c r="BA4502" s="57"/>
      <c r="BF4502" s="6" t="e">
        <f t="shared" si="210"/>
        <v>#NUM!</v>
      </c>
      <c r="BG4502" t="e">
        <f t="shared" si="211"/>
        <v>#NUM!</v>
      </c>
      <c r="BH4502" t="e">
        <f t="shared" si="212"/>
        <v>#NUM!</v>
      </c>
      <c r="BI4502" t="e">
        <f>VLOOKUP(H4502,Sheet2!$A$1:$B$270,2,FALSE)</f>
        <v>#N/A</v>
      </c>
    </row>
    <row r="4503" spans="15:61">
      <c r="O4503" s="57"/>
      <c r="P4503" s="57"/>
      <c r="AP4503" s="57"/>
      <c r="BA4503" s="57"/>
      <c r="BF4503" s="6" t="e">
        <f t="shared" si="210"/>
        <v>#NUM!</v>
      </c>
      <c r="BG4503" t="e">
        <f t="shared" si="211"/>
        <v>#NUM!</v>
      </c>
      <c r="BH4503" t="e">
        <f t="shared" si="212"/>
        <v>#NUM!</v>
      </c>
      <c r="BI4503" t="e">
        <f>VLOOKUP(H4503,Sheet2!$A$1:$B$270,2,FALSE)</f>
        <v>#N/A</v>
      </c>
    </row>
    <row r="4504" spans="15:61">
      <c r="O4504" s="57"/>
      <c r="P4504" s="57"/>
      <c r="AP4504" s="57"/>
      <c r="BA4504" s="57"/>
      <c r="BF4504" s="6" t="e">
        <f t="shared" si="210"/>
        <v>#NUM!</v>
      </c>
      <c r="BG4504" t="e">
        <f t="shared" si="211"/>
        <v>#NUM!</v>
      </c>
      <c r="BH4504" t="e">
        <f t="shared" si="212"/>
        <v>#NUM!</v>
      </c>
      <c r="BI4504" t="e">
        <f>VLOOKUP(H4504,Sheet2!$A$1:$B$270,2,FALSE)</f>
        <v>#N/A</v>
      </c>
    </row>
    <row r="4505" spans="15:61">
      <c r="O4505" s="57"/>
      <c r="P4505" s="57"/>
      <c r="AO4505" s="57"/>
      <c r="AP4505" s="57"/>
      <c r="BA4505" s="57"/>
      <c r="BF4505" s="6" t="e">
        <f t="shared" si="210"/>
        <v>#NUM!</v>
      </c>
      <c r="BG4505" t="e">
        <f t="shared" si="211"/>
        <v>#NUM!</v>
      </c>
      <c r="BH4505" t="e">
        <f t="shared" si="212"/>
        <v>#NUM!</v>
      </c>
      <c r="BI4505" t="e">
        <f>VLOOKUP(H4505,Sheet2!$A$1:$B$270,2,FALSE)</f>
        <v>#N/A</v>
      </c>
    </row>
    <row r="4506" spans="15:61">
      <c r="O4506" s="57"/>
      <c r="P4506" s="57"/>
      <c r="AO4506" s="57"/>
      <c r="AP4506" s="57"/>
      <c r="BA4506" s="57"/>
      <c r="BF4506" s="6" t="e">
        <f t="shared" si="210"/>
        <v>#NUM!</v>
      </c>
      <c r="BG4506" t="e">
        <f t="shared" si="211"/>
        <v>#NUM!</v>
      </c>
      <c r="BH4506" t="e">
        <f t="shared" si="212"/>
        <v>#NUM!</v>
      </c>
      <c r="BI4506" t="e">
        <f>VLOOKUP(H4506,Sheet2!$A$1:$B$270,2,FALSE)</f>
        <v>#N/A</v>
      </c>
    </row>
    <row r="4507" spans="15:61">
      <c r="O4507" s="57"/>
      <c r="P4507" s="57"/>
      <c r="AP4507" s="57"/>
      <c r="BA4507" s="57"/>
      <c r="BF4507" s="6" t="e">
        <f t="shared" si="210"/>
        <v>#NUM!</v>
      </c>
      <c r="BG4507" t="e">
        <f t="shared" si="211"/>
        <v>#NUM!</v>
      </c>
      <c r="BH4507" t="e">
        <f t="shared" si="212"/>
        <v>#NUM!</v>
      </c>
      <c r="BI4507" t="e">
        <f>VLOOKUP(H4507,Sheet2!$A$1:$B$270,2,FALSE)</f>
        <v>#N/A</v>
      </c>
    </row>
    <row r="4508" spans="15:61">
      <c r="O4508" s="57"/>
      <c r="P4508" s="57"/>
      <c r="BA4508" s="57"/>
      <c r="BF4508" s="6" t="e">
        <f t="shared" si="210"/>
        <v>#NUM!</v>
      </c>
      <c r="BG4508" t="e">
        <f t="shared" si="211"/>
        <v>#NUM!</v>
      </c>
      <c r="BH4508" t="e">
        <f t="shared" si="212"/>
        <v>#NUM!</v>
      </c>
      <c r="BI4508" t="e">
        <f>VLOOKUP(H4508,Sheet2!$A$1:$B$270,2,FALSE)</f>
        <v>#N/A</v>
      </c>
    </row>
    <row r="4509" spans="15:61">
      <c r="O4509" s="57"/>
      <c r="P4509" s="57"/>
      <c r="BA4509" s="57"/>
      <c r="BF4509" s="6" t="e">
        <f t="shared" si="210"/>
        <v>#NUM!</v>
      </c>
      <c r="BG4509" t="e">
        <f t="shared" si="211"/>
        <v>#NUM!</v>
      </c>
      <c r="BH4509" t="e">
        <f t="shared" si="212"/>
        <v>#NUM!</v>
      </c>
      <c r="BI4509" t="e">
        <f>VLOOKUP(H4509,Sheet2!$A$1:$B$270,2,FALSE)</f>
        <v>#N/A</v>
      </c>
    </row>
    <row r="4510" spans="15:61">
      <c r="O4510" s="57"/>
      <c r="P4510" s="57"/>
      <c r="AO4510" s="57"/>
      <c r="BA4510" s="57"/>
      <c r="BF4510" s="6" t="e">
        <f t="shared" si="210"/>
        <v>#NUM!</v>
      </c>
      <c r="BG4510" t="e">
        <f t="shared" si="211"/>
        <v>#NUM!</v>
      </c>
      <c r="BH4510" t="e">
        <f t="shared" si="212"/>
        <v>#NUM!</v>
      </c>
      <c r="BI4510" t="e">
        <f>VLOOKUP(H4510,Sheet2!$A$1:$B$270,2,FALSE)</f>
        <v>#N/A</v>
      </c>
    </row>
    <row r="4511" spans="15:61">
      <c r="O4511" s="57"/>
      <c r="P4511" s="57"/>
      <c r="AP4511" s="57"/>
      <c r="BA4511" s="57"/>
      <c r="BF4511" s="6" t="e">
        <f t="shared" si="210"/>
        <v>#NUM!</v>
      </c>
      <c r="BG4511" t="e">
        <f t="shared" si="211"/>
        <v>#NUM!</v>
      </c>
      <c r="BH4511" t="e">
        <f t="shared" si="212"/>
        <v>#NUM!</v>
      </c>
      <c r="BI4511" t="e">
        <f>VLOOKUP(H4511,Sheet2!$A$1:$B$270,2,FALSE)</f>
        <v>#N/A</v>
      </c>
    </row>
    <row r="4512" spans="15:61">
      <c r="O4512" s="57"/>
      <c r="P4512" s="57"/>
      <c r="AP4512" s="57"/>
      <c r="BA4512" s="57"/>
      <c r="BF4512" s="6" t="e">
        <f t="shared" si="210"/>
        <v>#NUM!</v>
      </c>
      <c r="BG4512" t="e">
        <f t="shared" si="211"/>
        <v>#NUM!</v>
      </c>
      <c r="BH4512" t="e">
        <f t="shared" si="212"/>
        <v>#NUM!</v>
      </c>
      <c r="BI4512" t="e">
        <f>VLOOKUP(H4512,Sheet2!$A$1:$B$270,2,FALSE)</f>
        <v>#N/A</v>
      </c>
    </row>
    <row r="4513" spans="15:61">
      <c r="O4513" s="57"/>
      <c r="P4513" s="57"/>
      <c r="AP4513" s="57"/>
      <c r="BA4513" s="57"/>
      <c r="BF4513" s="6" t="e">
        <f t="shared" si="210"/>
        <v>#NUM!</v>
      </c>
      <c r="BG4513" t="e">
        <f t="shared" si="211"/>
        <v>#NUM!</v>
      </c>
      <c r="BH4513" t="e">
        <f t="shared" si="212"/>
        <v>#NUM!</v>
      </c>
      <c r="BI4513" t="e">
        <f>VLOOKUP(H4513,Sheet2!$A$1:$B$270,2,FALSE)</f>
        <v>#N/A</v>
      </c>
    </row>
    <row r="4514" spans="15:61">
      <c r="O4514" s="57"/>
      <c r="P4514" s="57"/>
      <c r="AP4514" s="57"/>
      <c r="BA4514" s="57"/>
      <c r="BF4514" s="6" t="e">
        <f t="shared" si="210"/>
        <v>#NUM!</v>
      </c>
      <c r="BG4514" t="e">
        <f t="shared" si="211"/>
        <v>#NUM!</v>
      </c>
      <c r="BH4514" t="e">
        <f t="shared" si="212"/>
        <v>#NUM!</v>
      </c>
      <c r="BI4514" t="e">
        <f>VLOOKUP(H4514,Sheet2!$A$1:$B$270,2,FALSE)</f>
        <v>#N/A</v>
      </c>
    </row>
    <row r="4515" spans="15:61">
      <c r="O4515" s="57"/>
      <c r="P4515" s="57"/>
      <c r="AO4515" s="57"/>
      <c r="AP4515" s="57"/>
      <c r="BA4515" s="57"/>
      <c r="BF4515" s="6" t="e">
        <f t="shared" si="210"/>
        <v>#NUM!</v>
      </c>
      <c r="BG4515" t="e">
        <f t="shared" si="211"/>
        <v>#NUM!</v>
      </c>
      <c r="BH4515" t="e">
        <f t="shared" si="212"/>
        <v>#NUM!</v>
      </c>
      <c r="BI4515" t="e">
        <f>VLOOKUP(H4515,Sheet2!$A$1:$B$270,2,FALSE)</f>
        <v>#N/A</v>
      </c>
    </row>
    <row r="4516" spans="15:61">
      <c r="O4516" s="57"/>
      <c r="P4516" s="57"/>
      <c r="AP4516" s="57"/>
      <c r="BA4516" s="57"/>
      <c r="BF4516" s="6" t="e">
        <f t="shared" si="210"/>
        <v>#NUM!</v>
      </c>
      <c r="BG4516" t="e">
        <f t="shared" si="211"/>
        <v>#NUM!</v>
      </c>
      <c r="BH4516" t="e">
        <f t="shared" si="212"/>
        <v>#NUM!</v>
      </c>
      <c r="BI4516" t="e">
        <f>VLOOKUP(H4516,Sheet2!$A$1:$B$270,2,FALSE)</f>
        <v>#N/A</v>
      </c>
    </row>
    <row r="4517" spans="15:61">
      <c r="O4517" s="57"/>
      <c r="P4517" s="57"/>
      <c r="AP4517" s="57"/>
      <c r="BA4517" s="57"/>
      <c r="BF4517" s="6" t="e">
        <f t="shared" si="210"/>
        <v>#NUM!</v>
      </c>
      <c r="BG4517" t="e">
        <f t="shared" si="211"/>
        <v>#NUM!</v>
      </c>
      <c r="BH4517" t="e">
        <f t="shared" si="212"/>
        <v>#NUM!</v>
      </c>
      <c r="BI4517" t="e">
        <f>VLOOKUP(H4517,Sheet2!$A$1:$B$270,2,FALSE)</f>
        <v>#N/A</v>
      </c>
    </row>
    <row r="4518" spans="15:61">
      <c r="O4518" s="57"/>
      <c r="P4518" s="57"/>
      <c r="BA4518" s="57"/>
      <c r="BF4518" s="6" t="e">
        <f t="shared" si="210"/>
        <v>#NUM!</v>
      </c>
      <c r="BG4518" t="e">
        <f t="shared" si="211"/>
        <v>#NUM!</v>
      </c>
      <c r="BH4518" t="e">
        <f t="shared" si="212"/>
        <v>#NUM!</v>
      </c>
      <c r="BI4518" t="e">
        <f>VLOOKUP(H4518,Sheet2!$A$1:$B$270,2,FALSE)</f>
        <v>#N/A</v>
      </c>
    </row>
    <row r="4519" spans="15:61">
      <c r="O4519" s="57"/>
      <c r="P4519" s="57"/>
      <c r="AO4519" s="57"/>
      <c r="AP4519" s="57"/>
      <c r="BA4519" s="57"/>
      <c r="BF4519" s="6" t="e">
        <f t="shared" si="210"/>
        <v>#NUM!</v>
      </c>
      <c r="BG4519" t="e">
        <f t="shared" si="211"/>
        <v>#NUM!</v>
      </c>
      <c r="BH4519" t="e">
        <f t="shared" si="212"/>
        <v>#NUM!</v>
      </c>
      <c r="BI4519" t="e">
        <f>VLOOKUP(H4519,Sheet2!$A$1:$B$270,2,FALSE)</f>
        <v>#N/A</v>
      </c>
    </row>
    <row r="4520" spans="15:61">
      <c r="O4520" s="57"/>
      <c r="P4520" s="57"/>
      <c r="AO4520" s="57"/>
      <c r="AP4520" s="57"/>
      <c r="BA4520" s="57"/>
      <c r="BF4520" s="6" t="e">
        <f t="shared" si="210"/>
        <v>#NUM!</v>
      </c>
      <c r="BG4520" t="e">
        <f t="shared" si="211"/>
        <v>#NUM!</v>
      </c>
      <c r="BH4520" t="e">
        <f t="shared" si="212"/>
        <v>#NUM!</v>
      </c>
      <c r="BI4520" t="e">
        <f>VLOOKUP(H4520,Sheet2!$A$1:$B$270,2,FALSE)</f>
        <v>#N/A</v>
      </c>
    </row>
    <row r="4521" spans="15:61">
      <c r="O4521" s="57"/>
      <c r="P4521" s="57"/>
      <c r="AP4521" s="57"/>
      <c r="BA4521" s="57"/>
      <c r="BF4521" s="6" t="e">
        <f t="shared" si="210"/>
        <v>#NUM!</v>
      </c>
      <c r="BG4521" t="e">
        <f t="shared" si="211"/>
        <v>#NUM!</v>
      </c>
      <c r="BH4521" t="e">
        <f t="shared" si="212"/>
        <v>#NUM!</v>
      </c>
      <c r="BI4521" t="e">
        <f>VLOOKUP(H4521,Sheet2!$A$1:$B$270,2,FALSE)</f>
        <v>#N/A</v>
      </c>
    </row>
    <row r="4522" spans="15:61">
      <c r="O4522" s="57"/>
      <c r="P4522" s="57"/>
      <c r="AO4522" s="57"/>
      <c r="AP4522" s="57"/>
      <c r="BA4522" s="57"/>
      <c r="BF4522" s="6" t="e">
        <f t="shared" ref="BF4522:BF4585" si="213">DATE(BC4522,BD4522,BE4522)</f>
        <v>#NUM!</v>
      </c>
      <c r="BG4522" t="e">
        <f t="shared" ref="BG4522:BG4585" si="214">BF4522-BA4522</f>
        <v>#NUM!</v>
      </c>
      <c r="BH4522" t="e">
        <f t="shared" ref="BH4522:BH4585" si="215">IF(BG4522=1,"COMPLY",IF(BG4522&lt;1,"COMPLY","NOT COMPLY"))</f>
        <v>#NUM!</v>
      </c>
      <c r="BI4522" t="e">
        <f>VLOOKUP(H4522,Sheet2!$A$1:$B$270,2,FALSE)</f>
        <v>#N/A</v>
      </c>
    </row>
    <row r="4523" spans="15:61">
      <c r="O4523" s="57"/>
      <c r="P4523" s="57"/>
      <c r="AO4523" s="57"/>
      <c r="AP4523" s="57"/>
      <c r="BA4523" s="57"/>
      <c r="BF4523" s="6" t="e">
        <f t="shared" si="213"/>
        <v>#NUM!</v>
      </c>
      <c r="BG4523" t="e">
        <f t="shared" si="214"/>
        <v>#NUM!</v>
      </c>
      <c r="BH4523" t="e">
        <f t="shared" si="215"/>
        <v>#NUM!</v>
      </c>
      <c r="BI4523" t="e">
        <f>VLOOKUP(H4523,Sheet2!$A$1:$B$270,2,FALSE)</f>
        <v>#N/A</v>
      </c>
    </row>
    <row r="4524" spans="15:61">
      <c r="O4524" s="57"/>
      <c r="P4524" s="57"/>
      <c r="AP4524" s="57"/>
      <c r="BA4524" s="57"/>
      <c r="BF4524" s="6" t="e">
        <f t="shared" si="213"/>
        <v>#NUM!</v>
      </c>
      <c r="BG4524" t="e">
        <f t="shared" si="214"/>
        <v>#NUM!</v>
      </c>
      <c r="BH4524" t="e">
        <f t="shared" si="215"/>
        <v>#NUM!</v>
      </c>
      <c r="BI4524" t="e">
        <f>VLOOKUP(H4524,Sheet2!$A$1:$B$270,2,FALSE)</f>
        <v>#N/A</v>
      </c>
    </row>
    <row r="4525" spans="15:61">
      <c r="O4525" s="57"/>
      <c r="P4525" s="57"/>
      <c r="AO4525" s="57"/>
      <c r="BF4525" s="6" t="e">
        <f t="shared" si="213"/>
        <v>#NUM!</v>
      </c>
      <c r="BG4525" t="e">
        <f t="shared" si="214"/>
        <v>#NUM!</v>
      </c>
      <c r="BH4525" t="e">
        <f t="shared" si="215"/>
        <v>#NUM!</v>
      </c>
      <c r="BI4525" t="e">
        <f>VLOOKUP(H4525,Sheet2!$A$1:$B$270,2,FALSE)</f>
        <v>#N/A</v>
      </c>
    </row>
    <row r="4526" spans="15:61">
      <c r="O4526" s="57"/>
      <c r="P4526" s="57"/>
      <c r="AP4526" s="57"/>
      <c r="BA4526" s="57"/>
      <c r="BF4526" s="6" t="e">
        <f t="shared" si="213"/>
        <v>#NUM!</v>
      </c>
      <c r="BG4526" t="e">
        <f t="shared" si="214"/>
        <v>#NUM!</v>
      </c>
      <c r="BH4526" t="e">
        <f t="shared" si="215"/>
        <v>#NUM!</v>
      </c>
      <c r="BI4526" t="e">
        <f>VLOOKUP(H4526,Sheet2!$A$1:$B$270,2,FALSE)</f>
        <v>#N/A</v>
      </c>
    </row>
    <row r="4527" spans="15:61">
      <c r="O4527" s="57"/>
      <c r="P4527" s="57"/>
      <c r="AO4527" s="57"/>
      <c r="AP4527" s="57"/>
      <c r="BA4527" s="57"/>
      <c r="BF4527" s="6" t="e">
        <f t="shared" si="213"/>
        <v>#NUM!</v>
      </c>
      <c r="BG4527" t="e">
        <f t="shared" si="214"/>
        <v>#NUM!</v>
      </c>
      <c r="BH4527" t="e">
        <f t="shared" si="215"/>
        <v>#NUM!</v>
      </c>
      <c r="BI4527" t="e">
        <f>VLOOKUP(H4527,Sheet2!$A$1:$B$270,2,FALSE)</f>
        <v>#N/A</v>
      </c>
    </row>
    <row r="4528" spans="15:61">
      <c r="O4528" s="57"/>
      <c r="P4528" s="57"/>
      <c r="BA4528" s="57"/>
      <c r="BF4528" s="6" t="e">
        <f t="shared" si="213"/>
        <v>#NUM!</v>
      </c>
      <c r="BG4528" t="e">
        <f t="shared" si="214"/>
        <v>#NUM!</v>
      </c>
      <c r="BH4528" t="e">
        <f t="shared" si="215"/>
        <v>#NUM!</v>
      </c>
      <c r="BI4528" t="e">
        <f>VLOOKUP(H4528,Sheet2!$A$1:$B$270,2,FALSE)</f>
        <v>#N/A</v>
      </c>
    </row>
    <row r="4529" spans="15:61">
      <c r="O4529" s="57"/>
      <c r="P4529" s="57"/>
      <c r="BA4529" s="57"/>
      <c r="BF4529" s="6" t="e">
        <f t="shared" si="213"/>
        <v>#NUM!</v>
      </c>
      <c r="BG4529" t="e">
        <f t="shared" si="214"/>
        <v>#NUM!</v>
      </c>
      <c r="BH4529" t="e">
        <f t="shared" si="215"/>
        <v>#NUM!</v>
      </c>
      <c r="BI4529" t="e">
        <f>VLOOKUP(H4529,Sheet2!$A$1:$B$270,2,FALSE)</f>
        <v>#N/A</v>
      </c>
    </row>
    <row r="4530" spans="15:61">
      <c r="O4530" s="57"/>
      <c r="P4530" s="57"/>
      <c r="AP4530" s="57"/>
      <c r="BA4530" s="57"/>
      <c r="BF4530" s="6" t="e">
        <f t="shared" si="213"/>
        <v>#NUM!</v>
      </c>
      <c r="BG4530" t="e">
        <f t="shared" si="214"/>
        <v>#NUM!</v>
      </c>
      <c r="BH4530" t="e">
        <f t="shared" si="215"/>
        <v>#NUM!</v>
      </c>
      <c r="BI4530" t="e">
        <f>VLOOKUP(H4530,Sheet2!$A$1:$B$270,2,FALSE)</f>
        <v>#N/A</v>
      </c>
    </row>
    <row r="4531" spans="15:61">
      <c r="O4531" s="57"/>
      <c r="P4531" s="57"/>
      <c r="AP4531" s="57"/>
      <c r="BA4531" s="57"/>
      <c r="BF4531" s="6" t="e">
        <f t="shared" si="213"/>
        <v>#NUM!</v>
      </c>
      <c r="BG4531" t="e">
        <f t="shared" si="214"/>
        <v>#NUM!</v>
      </c>
      <c r="BH4531" t="e">
        <f t="shared" si="215"/>
        <v>#NUM!</v>
      </c>
      <c r="BI4531" t="e">
        <f>VLOOKUP(H4531,Sheet2!$A$1:$B$270,2,FALSE)</f>
        <v>#N/A</v>
      </c>
    </row>
    <row r="4532" spans="15:61">
      <c r="O4532" s="57"/>
      <c r="P4532" s="57"/>
      <c r="AO4532" s="57"/>
      <c r="AP4532" s="57"/>
      <c r="BA4532" s="57"/>
      <c r="BF4532" s="6" t="e">
        <f t="shared" si="213"/>
        <v>#NUM!</v>
      </c>
      <c r="BG4532" t="e">
        <f t="shared" si="214"/>
        <v>#NUM!</v>
      </c>
      <c r="BH4532" t="e">
        <f t="shared" si="215"/>
        <v>#NUM!</v>
      </c>
      <c r="BI4532" t="e">
        <f>VLOOKUP(H4532,Sheet2!$A$1:$B$270,2,FALSE)</f>
        <v>#N/A</v>
      </c>
    </row>
    <row r="4533" spans="15:61">
      <c r="O4533" s="57"/>
      <c r="P4533" s="57"/>
      <c r="AP4533" s="57"/>
      <c r="BA4533" s="57"/>
      <c r="BF4533" s="6" t="e">
        <f t="shared" si="213"/>
        <v>#NUM!</v>
      </c>
      <c r="BG4533" t="e">
        <f t="shared" si="214"/>
        <v>#NUM!</v>
      </c>
      <c r="BH4533" t="e">
        <f t="shared" si="215"/>
        <v>#NUM!</v>
      </c>
      <c r="BI4533" t="e">
        <f>VLOOKUP(H4533,Sheet2!$A$1:$B$270,2,FALSE)</f>
        <v>#N/A</v>
      </c>
    </row>
    <row r="4534" spans="15:61">
      <c r="O4534" s="57"/>
      <c r="P4534" s="57"/>
      <c r="AP4534" s="57"/>
      <c r="BA4534" s="57"/>
      <c r="BF4534" s="6" t="e">
        <f t="shared" si="213"/>
        <v>#NUM!</v>
      </c>
      <c r="BG4534" t="e">
        <f t="shared" si="214"/>
        <v>#NUM!</v>
      </c>
      <c r="BH4534" t="e">
        <f t="shared" si="215"/>
        <v>#NUM!</v>
      </c>
      <c r="BI4534" t="e">
        <f>VLOOKUP(H4534,Sheet2!$A$1:$B$270,2,FALSE)</f>
        <v>#N/A</v>
      </c>
    </row>
    <row r="4535" spans="15:61">
      <c r="O4535" s="57"/>
      <c r="P4535" s="57"/>
      <c r="AP4535" s="57"/>
      <c r="BA4535" s="57"/>
      <c r="BF4535" s="6" t="e">
        <f t="shared" si="213"/>
        <v>#NUM!</v>
      </c>
      <c r="BG4535" t="e">
        <f t="shared" si="214"/>
        <v>#NUM!</v>
      </c>
      <c r="BH4535" t="e">
        <f t="shared" si="215"/>
        <v>#NUM!</v>
      </c>
      <c r="BI4535" t="e">
        <f>VLOOKUP(H4535,Sheet2!$A$1:$B$270,2,FALSE)</f>
        <v>#N/A</v>
      </c>
    </row>
    <row r="4536" spans="15:61">
      <c r="O4536" s="57"/>
      <c r="P4536" s="57"/>
      <c r="AO4536" s="57"/>
      <c r="BA4536" s="57"/>
      <c r="BF4536" s="6" t="e">
        <f t="shared" si="213"/>
        <v>#NUM!</v>
      </c>
      <c r="BG4536" t="e">
        <f t="shared" si="214"/>
        <v>#NUM!</v>
      </c>
      <c r="BH4536" t="e">
        <f t="shared" si="215"/>
        <v>#NUM!</v>
      </c>
      <c r="BI4536" t="e">
        <f>VLOOKUP(H4536,Sheet2!$A$1:$B$270,2,FALSE)</f>
        <v>#N/A</v>
      </c>
    </row>
    <row r="4537" spans="15:61">
      <c r="O4537" s="57"/>
      <c r="P4537" s="57"/>
      <c r="AO4537" s="57"/>
      <c r="AP4537" s="57"/>
      <c r="BA4537" s="57"/>
      <c r="BF4537" s="6" t="e">
        <f t="shared" si="213"/>
        <v>#NUM!</v>
      </c>
      <c r="BG4537" t="e">
        <f t="shared" si="214"/>
        <v>#NUM!</v>
      </c>
      <c r="BH4537" t="e">
        <f t="shared" si="215"/>
        <v>#NUM!</v>
      </c>
      <c r="BI4537" t="e">
        <f>VLOOKUP(H4537,Sheet2!$A$1:$B$270,2,FALSE)</f>
        <v>#N/A</v>
      </c>
    </row>
    <row r="4538" spans="15:61">
      <c r="O4538" s="57"/>
      <c r="P4538" s="57"/>
      <c r="AO4538" s="57"/>
      <c r="BF4538" s="6" t="e">
        <f t="shared" si="213"/>
        <v>#NUM!</v>
      </c>
      <c r="BG4538" t="e">
        <f t="shared" si="214"/>
        <v>#NUM!</v>
      </c>
      <c r="BH4538" t="e">
        <f t="shared" si="215"/>
        <v>#NUM!</v>
      </c>
      <c r="BI4538" t="e">
        <f>VLOOKUP(H4538,Sheet2!$A$1:$B$270,2,FALSE)</f>
        <v>#N/A</v>
      </c>
    </row>
    <row r="4539" spans="15:61">
      <c r="O4539" s="57"/>
      <c r="P4539" s="57"/>
      <c r="AP4539" s="57"/>
      <c r="BA4539" s="57"/>
      <c r="BF4539" s="6" t="e">
        <f t="shared" si="213"/>
        <v>#NUM!</v>
      </c>
      <c r="BG4539" t="e">
        <f t="shared" si="214"/>
        <v>#NUM!</v>
      </c>
      <c r="BH4539" t="e">
        <f t="shared" si="215"/>
        <v>#NUM!</v>
      </c>
      <c r="BI4539" t="e">
        <f>VLOOKUP(H4539,Sheet2!$A$1:$B$270,2,FALSE)</f>
        <v>#N/A</v>
      </c>
    </row>
    <row r="4540" spans="15:61">
      <c r="O4540" s="57"/>
      <c r="P4540" s="57"/>
      <c r="AO4540" s="57"/>
      <c r="AP4540" s="57"/>
      <c r="BA4540" s="57"/>
      <c r="BF4540" s="6" t="e">
        <f t="shared" si="213"/>
        <v>#NUM!</v>
      </c>
      <c r="BG4540" t="e">
        <f t="shared" si="214"/>
        <v>#NUM!</v>
      </c>
      <c r="BH4540" t="e">
        <f t="shared" si="215"/>
        <v>#NUM!</v>
      </c>
      <c r="BI4540" t="e">
        <f>VLOOKUP(H4540,Sheet2!$A$1:$B$270,2,FALSE)</f>
        <v>#N/A</v>
      </c>
    </row>
    <row r="4541" spans="15:61">
      <c r="O4541" s="57"/>
      <c r="P4541" s="57"/>
      <c r="AP4541" s="57"/>
      <c r="BA4541" s="57"/>
      <c r="BF4541" s="6" t="e">
        <f t="shared" si="213"/>
        <v>#NUM!</v>
      </c>
      <c r="BG4541" t="e">
        <f t="shared" si="214"/>
        <v>#NUM!</v>
      </c>
      <c r="BH4541" t="e">
        <f t="shared" si="215"/>
        <v>#NUM!</v>
      </c>
      <c r="BI4541" t="e">
        <f>VLOOKUP(H4541,Sheet2!$A$1:$B$270,2,FALSE)</f>
        <v>#N/A</v>
      </c>
    </row>
    <row r="4542" spans="15:61">
      <c r="O4542" s="57"/>
      <c r="P4542" s="57"/>
      <c r="AP4542" s="57"/>
      <c r="BA4542" s="57"/>
      <c r="BF4542" s="6" t="e">
        <f t="shared" si="213"/>
        <v>#NUM!</v>
      </c>
      <c r="BG4542" t="e">
        <f t="shared" si="214"/>
        <v>#NUM!</v>
      </c>
      <c r="BH4542" t="e">
        <f t="shared" si="215"/>
        <v>#NUM!</v>
      </c>
      <c r="BI4542" t="e">
        <f>VLOOKUP(H4542,Sheet2!$A$1:$B$270,2,FALSE)</f>
        <v>#N/A</v>
      </c>
    </row>
    <row r="4543" spans="15:61">
      <c r="O4543" s="57"/>
      <c r="P4543" s="57"/>
      <c r="AO4543" s="57"/>
      <c r="BA4543" s="57"/>
      <c r="BF4543" s="6" t="e">
        <f t="shared" si="213"/>
        <v>#NUM!</v>
      </c>
      <c r="BG4543" t="e">
        <f t="shared" si="214"/>
        <v>#NUM!</v>
      </c>
      <c r="BH4543" t="e">
        <f t="shared" si="215"/>
        <v>#NUM!</v>
      </c>
      <c r="BI4543" t="e">
        <f>VLOOKUP(H4543,Sheet2!$A$1:$B$270,2,FALSE)</f>
        <v>#N/A</v>
      </c>
    </row>
    <row r="4544" spans="15:61">
      <c r="O4544" s="57"/>
      <c r="P4544" s="57"/>
      <c r="AP4544" s="57"/>
      <c r="BA4544" s="57"/>
      <c r="BF4544" s="6" t="e">
        <f t="shared" si="213"/>
        <v>#NUM!</v>
      </c>
      <c r="BG4544" t="e">
        <f t="shared" si="214"/>
        <v>#NUM!</v>
      </c>
      <c r="BH4544" t="e">
        <f t="shared" si="215"/>
        <v>#NUM!</v>
      </c>
      <c r="BI4544" t="e">
        <f>VLOOKUP(H4544,Sheet2!$A$1:$B$270,2,FALSE)</f>
        <v>#N/A</v>
      </c>
    </row>
    <row r="4545" spans="15:61">
      <c r="O4545" s="57"/>
      <c r="P4545" s="57"/>
      <c r="BF4545" s="6" t="e">
        <f t="shared" si="213"/>
        <v>#NUM!</v>
      </c>
      <c r="BG4545" t="e">
        <f t="shared" si="214"/>
        <v>#NUM!</v>
      </c>
      <c r="BH4545" t="e">
        <f t="shared" si="215"/>
        <v>#NUM!</v>
      </c>
      <c r="BI4545" t="e">
        <f>VLOOKUP(H4545,Sheet2!$A$1:$B$270,2,FALSE)</f>
        <v>#N/A</v>
      </c>
    </row>
    <row r="4546" spans="15:61">
      <c r="O4546" s="57"/>
      <c r="P4546" s="57"/>
      <c r="AO4546" s="57"/>
      <c r="BA4546" s="57"/>
      <c r="BF4546" s="6" t="e">
        <f t="shared" si="213"/>
        <v>#NUM!</v>
      </c>
      <c r="BG4546" t="e">
        <f t="shared" si="214"/>
        <v>#NUM!</v>
      </c>
      <c r="BH4546" t="e">
        <f t="shared" si="215"/>
        <v>#NUM!</v>
      </c>
      <c r="BI4546" t="e">
        <f>VLOOKUP(H4546,Sheet2!$A$1:$B$270,2,FALSE)</f>
        <v>#N/A</v>
      </c>
    </row>
    <row r="4547" spans="15:61">
      <c r="O4547" s="57"/>
      <c r="P4547" s="57"/>
      <c r="AO4547" s="57"/>
      <c r="BF4547" s="6" t="e">
        <f t="shared" si="213"/>
        <v>#NUM!</v>
      </c>
      <c r="BG4547" t="e">
        <f t="shared" si="214"/>
        <v>#NUM!</v>
      </c>
      <c r="BH4547" t="e">
        <f t="shared" si="215"/>
        <v>#NUM!</v>
      </c>
      <c r="BI4547" t="e">
        <f>VLOOKUP(H4547,Sheet2!$A$1:$B$270,2,FALSE)</f>
        <v>#N/A</v>
      </c>
    </row>
    <row r="4548" spans="15:61">
      <c r="O4548" s="57"/>
      <c r="P4548" s="57"/>
      <c r="BA4548" s="57"/>
      <c r="BF4548" s="6" t="e">
        <f t="shared" si="213"/>
        <v>#NUM!</v>
      </c>
      <c r="BG4548" t="e">
        <f t="shared" si="214"/>
        <v>#NUM!</v>
      </c>
      <c r="BH4548" t="e">
        <f t="shared" si="215"/>
        <v>#NUM!</v>
      </c>
      <c r="BI4548" t="e">
        <f>VLOOKUP(H4548,Sheet2!$A$1:$B$270,2,FALSE)</f>
        <v>#N/A</v>
      </c>
    </row>
    <row r="4549" spans="15:61">
      <c r="O4549" s="57"/>
      <c r="P4549" s="57"/>
      <c r="AO4549" s="57"/>
      <c r="AP4549" s="57"/>
      <c r="BA4549" s="57"/>
      <c r="BF4549" s="6" t="e">
        <f t="shared" si="213"/>
        <v>#NUM!</v>
      </c>
      <c r="BG4549" t="e">
        <f t="shared" si="214"/>
        <v>#NUM!</v>
      </c>
      <c r="BH4549" t="e">
        <f t="shared" si="215"/>
        <v>#NUM!</v>
      </c>
      <c r="BI4549" t="e">
        <f>VLOOKUP(H4549,Sheet2!$A$1:$B$270,2,FALSE)</f>
        <v>#N/A</v>
      </c>
    </row>
    <row r="4550" spans="15:61">
      <c r="O4550" s="57"/>
      <c r="P4550" s="57"/>
      <c r="BA4550" s="57"/>
      <c r="BF4550" s="6" t="e">
        <f t="shared" si="213"/>
        <v>#NUM!</v>
      </c>
      <c r="BG4550" t="e">
        <f t="shared" si="214"/>
        <v>#NUM!</v>
      </c>
      <c r="BH4550" t="e">
        <f t="shared" si="215"/>
        <v>#NUM!</v>
      </c>
      <c r="BI4550" t="e">
        <f>VLOOKUP(H4550,Sheet2!$A$1:$B$270,2,FALSE)</f>
        <v>#N/A</v>
      </c>
    </row>
    <row r="4551" spans="15:61">
      <c r="O4551" s="57"/>
      <c r="P4551" s="57"/>
      <c r="AP4551" s="57"/>
      <c r="BA4551" s="57"/>
      <c r="BF4551" s="6" t="e">
        <f t="shared" si="213"/>
        <v>#NUM!</v>
      </c>
      <c r="BG4551" t="e">
        <f t="shared" si="214"/>
        <v>#NUM!</v>
      </c>
      <c r="BH4551" t="e">
        <f t="shared" si="215"/>
        <v>#NUM!</v>
      </c>
      <c r="BI4551" t="e">
        <f>VLOOKUP(H4551,Sheet2!$A$1:$B$270,2,FALSE)</f>
        <v>#N/A</v>
      </c>
    </row>
    <row r="4552" spans="15:61">
      <c r="O4552" s="57"/>
      <c r="P4552" s="57"/>
      <c r="AP4552" s="57"/>
      <c r="BA4552" s="57"/>
      <c r="BF4552" s="6" t="e">
        <f t="shared" si="213"/>
        <v>#NUM!</v>
      </c>
      <c r="BG4552" t="e">
        <f t="shared" si="214"/>
        <v>#NUM!</v>
      </c>
      <c r="BH4552" t="e">
        <f t="shared" si="215"/>
        <v>#NUM!</v>
      </c>
      <c r="BI4552" t="e">
        <f>VLOOKUP(H4552,Sheet2!$A$1:$B$270,2,FALSE)</f>
        <v>#N/A</v>
      </c>
    </row>
    <row r="4553" spans="15:61">
      <c r="O4553" s="57"/>
      <c r="P4553" s="57"/>
      <c r="BF4553" s="6" t="e">
        <f t="shared" si="213"/>
        <v>#NUM!</v>
      </c>
      <c r="BG4553" t="e">
        <f t="shared" si="214"/>
        <v>#NUM!</v>
      </c>
      <c r="BH4553" t="e">
        <f t="shared" si="215"/>
        <v>#NUM!</v>
      </c>
      <c r="BI4553" t="e">
        <f>VLOOKUP(H4553,Sheet2!$A$1:$B$270,2,FALSE)</f>
        <v>#N/A</v>
      </c>
    </row>
    <row r="4554" spans="15:61">
      <c r="O4554" s="57"/>
      <c r="P4554" s="57"/>
      <c r="AO4554" s="57"/>
      <c r="BA4554" s="57"/>
      <c r="BF4554" s="6" t="e">
        <f t="shared" si="213"/>
        <v>#NUM!</v>
      </c>
      <c r="BG4554" t="e">
        <f t="shared" si="214"/>
        <v>#NUM!</v>
      </c>
      <c r="BH4554" t="e">
        <f t="shared" si="215"/>
        <v>#NUM!</v>
      </c>
      <c r="BI4554" t="e">
        <f>VLOOKUP(H4554,Sheet2!$A$1:$B$270,2,FALSE)</f>
        <v>#N/A</v>
      </c>
    </row>
    <row r="4555" spans="15:61">
      <c r="O4555" s="57"/>
      <c r="P4555" s="57"/>
      <c r="AP4555" s="57"/>
      <c r="BA4555" s="57"/>
      <c r="BF4555" s="6" t="e">
        <f t="shared" si="213"/>
        <v>#NUM!</v>
      </c>
      <c r="BG4555" t="e">
        <f t="shared" si="214"/>
        <v>#NUM!</v>
      </c>
      <c r="BH4555" t="e">
        <f t="shared" si="215"/>
        <v>#NUM!</v>
      </c>
      <c r="BI4555" t="e">
        <f>VLOOKUP(H4555,Sheet2!$A$1:$B$270,2,FALSE)</f>
        <v>#N/A</v>
      </c>
    </row>
    <row r="4556" spans="15:61">
      <c r="O4556" s="57"/>
      <c r="P4556" s="57"/>
      <c r="AO4556" s="57"/>
      <c r="AP4556" s="57"/>
      <c r="BA4556" s="57"/>
      <c r="BF4556" s="6" t="e">
        <f t="shared" si="213"/>
        <v>#NUM!</v>
      </c>
      <c r="BG4556" t="e">
        <f t="shared" si="214"/>
        <v>#NUM!</v>
      </c>
      <c r="BH4556" t="e">
        <f t="shared" si="215"/>
        <v>#NUM!</v>
      </c>
      <c r="BI4556" t="e">
        <f>VLOOKUP(H4556,Sheet2!$A$1:$B$270,2,FALSE)</f>
        <v>#N/A</v>
      </c>
    </row>
    <row r="4557" spans="15:61">
      <c r="O4557" s="57"/>
      <c r="P4557" s="57"/>
      <c r="AP4557" s="57"/>
      <c r="BA4557" s="57"/>
      <c r="BF4557" s="6" t="e">
        <f t="shared" si="213"/>
        <v>#NUM!</v>
      </c>
      <c r="BG4557" t="e">
        <f t="shared" si="214"/>
        <v>#NUM!</v>
      </c>
      <c r="BH4557" t="e">
        <f t="shared" si="215"/>
        <v>#NUM!</v>
      </c>
      <c r="BI4557" t="e">
        <f>VLOOKUP(H4557,Sheet2!$A$1:$B$270,2,FALSE)</f>
        <v>#N/A</v>
      </c>
    </row>
    <row r="4558" spans="15:61">
      <c r="O4558" s="57"/>
      <c r="P4558" s="57"/>
      <c r="AP4558" s="57"/>
      <c r="BA4558" s="57"/>
      <c r="BF4558" s="6" t="e">
        <f t="shared" si="213"/>
        <v>#NUM!</v>
      </c>
      <c r="BG4558" t="e">
        <f t="shared" si="214"/>
        <v>#NUM!</v>
      </c>
      <c r="BH4558" t="e">
        <f t="shared" si="215"/>
        <v>#NUM!</v>
      </c>
      <c r="BI4558" t="e">
        <f>VLOOKUP(H4558,Sheet2!$A$1:$B$270,2,FALSE)</f>
        <v>#N/A</v>
      </c>
    </row>
    <row r="4559" spans="15:61">
      <c r="O4559" s="57"/>
      <c r="P4559" s="57"/>
      <c r="AO4559" s="57"/>
      <c r="AP4559" s="57"/>
      <c r="BA4559" s="57"/>
      <c r="BF4559" s="6" t="e">
        <f t="shared" si="213"/>
        <v>#NUM!</v>
      </c>
      <c r="BG4559" t="e">
        <f t="shared" si="214"/>
        <v>#NUM!</v>
      </c>
      <c r="BH4559" t="e">
        <f t="shared" si="215"/>
        <v>#NUM!</v>
      </c>
      <c r="BI4559" t="e">
        <f>VLOOKUP(H4559,Sheet2!$A$1:$B$270,2,FALSE)</f>
        <v>#N/A</v>
      </c>
    </row>
    <row r="4560" spans="15:61">
      <c r="O4560" s="57"/>
      <c r="P4560" s="57"/>
      <c r="AP4560" s="57"/>
      <c r="BA4560" s="57"/>
      <c r="BF4560" s="6" t="e">
        <f t="shared" si="213"/>
        <v>#NUM!</v>
      </c>
      <c r="BG4560" t="e">
        <f t="shared" si="214"/>
        <v>#NUM!</v>
      </c>
      <c r="BH4560" t="e">
        <f t="shared" si="215"/>
        <v>#NUM!</v>
      </c>
      <c r="BI4560" t="e">
        <f>VLOOKUP(H4560,Sheet2!$A$1:$B$270,2,FALSE)</f>
        <v>#N/A</v>
      </c>
    </row>
    <row r="4561" spans="15:61">
      <c r="O4561" s="57"/>
      <c r="P4561" s="57"/>
      <c r="AO4561" s="57"/>
      <c r="AP4561" s="57"/>
      <c r="BA4561" s="57"/>
      <c r="BF4561" s="6" t="e">
        <f t="shared" si="213"/>
        <v>#NUM!</v>
      </c>
      <c r="BG4561" t="e">
        <f t="shared" si="214"/>
        <v>#NUM!</v>
      </c>
      <c r="BH4561" t="e">
        <f t="shared" si="215"/>
        <v>#NUM!</v>
      </c>
      <c r="BI4561" t="e">
        <f>VLOOKUP(H4561,Sheet2!$A$1:$B$270,2,FALSE)</f>
        <v>#N/A</v>
      </c>
    </row>
    <row r="4562" spans="15:61">
      <c r="O4562" s="57"/>
      <c r="P4562" s="57"/>
      <c r="AP4562" s="57"/>
      <c r="BA4562" s="57"/>
      <c r="BF4562" s="6" t="e">
        <f t="shared" si="213"/>
        <v>#NUM!</v>
      </c>
      <c r="BG4562" t="e">
        <f t="shared" si="214"/>
        <v>#NUM!</v>
      </c>
      <c r="BH4562" t="e">
        <f t="shared" si="215"/>
        <v>#NUM!</v>
      </c>
      <c r="BI4562" t="e">
        <f>VLOOKUP(H4562,Sheet2!$A$1:$B$270,2,FALSE)</f>
        <v>#N/A</v>
      </c>
    </row>
    <row r="4563" spans="15:61">
      <c r="O4563" s="57"/>
      <c r="P4563" s="57"/>
      <c r="AP4563" s="57"/>
      <c r="BA4563" s="57"/>
      <c r="BF4563" s="6" t="e">
        <f t="shared" si="213"/>
        <v>#NUM!</v>
      </c>
      <c r="BG4563" t="e">
        <f t="shared" si="214"/>
        <v>#NUM!</v>
      </c>
      <c r="BH4563" t="e">
        <f t="shared" si="215"/>
        <v>#NUM!</v>
      </c>
      <c r="BI4563" t="e">
        <f>VLOOKUP(H4563,Sheet2!$A$1:$B$270,2,FALSE)</f>
        <v>#N/A</v>
      </c>
    </row>
    <row r="4564" spans="15:61">
      <c r="O4564" s="57"/>
      <c r="P4564" s="57"/>
      <c r="AO4564" s="57"/>
      <c r="AP4564" s="57"/>
      <c r="BA4564" s="57"/>
      <c r="BF4564" s="6" t="e">
        <f t="shared" si="213"/>
        <v>#NUM!</v>
      </c>
      <c r="BG4564" t="e">
        <f t="shared" si="214"/>
        <v>#NUM!</v>
      </c>
      <c r="BH4564" t="e">
        <f t="shared" si="215"/>
        <v>#NUM!</v>
      </c>
      <c r="BI4564" t="e">
        <f>VLOOKUP(H4564,Sheet2!$A$1:$B$270,2,FALSE)</f>
        <v>#N/A</v>
      </c>
    </row>
    <row r="4565" spans="15:61">
      <c r="O4565" s="57"/>
      <c r="P4565" s="57"/>
      <c r="AO4565" s="57"/>
      <c r="AP4565" s="57"/>
      <c r="BA4565" s="57"/>
      <c r="BF4565" s="6" t="e">
        <f t="shared" si="213"/>
        <v>#NUM!</v>
      </c>
      <c r="BG4565" t="e">
        <f t="shared" si="214"/>
        <v>#NUM!</v>
      </c>
      <c r="BH4565" t="e">
        <f t="shared" si="215"/>
        <v>#NUM!</v>
      </c>
      <c r="BI4565" t="e">
        <f>VLOOKUP(H4565,Sheet2!$A$1:$B$270,2,FALSE)</f>
        <v>#N/A</v>
      </c>
    </row>
    <row r="4566" spans="15:61">
      <c r="O4566" s="57"/>
      <c r="P4566" s="57"/>
      <c r="AO4566" s="57"/>
      <c r="AP4566" s="57"/>
      <c r="BA4566" s="57"/>
      <c r="BF4566" s="6" t="e">
        <f t="shared" si="213"/>
        <v>#NUM!</v>
      </c>
      <c r="BG4566" t="e">
        <f t="shared" si="214"/>
        <v>#NUM!</v>
      </c>
      <c r="BH4566" t="e">
        <f t="shared" si="215"/>
        <v>#NUM!</v>
      </c>
      <c r="BI4566" t="e">
        <f>VLOOKUP(H4566,Sheet2!$A$1:$B$270,2,FALSE)</f>
        <v>#N/A</v>
      </c>
    </row>
    <row r="4567" spans="15:61">
      <c r="O4567" s="57"/>
      <c r="P4567" s="57"/>
      <c r="BF4567" s="6" t="e">
        <f t="shared" si="213"/>
        <v>#NUM!</v>
      </c>
      <c r="BG4567" t="e">
        <f t="shared" si="214"/>
        <v>#NUM!</v>
      </c>
      <c r="BH4567" t="e">
        <f t="shared" si="215"/>
        <v>#NUM!</v>
      </c>
      <c r="BI4567" t="e">
        <f>VLOOKUP(H4567,Sheet2!$A$1:$B$270,2,FALSE)</f>
        <v>#N/A</v>
      </c>
    </row>
    <row r="4568" spans="15:61">
      <c r="O4568" s="57"/>
      <c r="P4568" s="57"/>
      <c r="AP4568" s="57"/>
      <c r="BA4568" s="57"/>
      <c r="BF4568" s="6" t="e">
        <f t="shared" si="213"/>
        <v>#NUM!</v>
      </c>
      <c r="BG4568" t="e">
        <f t="shared" si="214"/>
        <v>#NUM!</v>
      </c>
      <c r="BH4568" t="e">
        <f t="shared" si="215"/>
        <v>#NUM!</v>
      </c>
      <c r="BI4568" t="e">
        <f>VLOOKUP(H4568,Sheet2!$A$1:$B$270,2,FALSE)</f>
        <v>#N/A</v>
      </c>
    </row>
    <row r="4569" spans="15:61">
      <c r="O4569" s="57"/>
      <c r="P4569" s="57"/>
      <c r="AP4569" s="57"/>
      <c r="BA4569" s="57"/>
      <c r="BF4569" s="6" t="e">
        <f t="shared" si="213"/>
        <v>#NUM!</v>
      </c>
      <c r="BG4569" t="e">
        <f t="shared" si="214"/>
        <v>#NUM!</v>
      </c>
      <c r="BH4569" t="e">
        <f t="shared" si="215"/>
        <v>#NUM!</v>
      </c>
      <c r="BI4569" t="e">
        <f>VLOOKUP(H4569,Sheet2!$A$1:$B$270,2,FALSE)</f>
        <v>#N/A</v>
      </c>
    </row>
    <row r="4570" spans="15:61">
      <c r="O4570" s="57"/>
      <c r="P4570" s="57"/>
      <c r="AP4570" s="57"/>
      <c r="BA4570" s="57"/>
      <c r="BF4570" s="6" t="e">
        <f t="shared" si="213"/>
        <v>#NUM!</v>
      </c>
      <c r="BG4570" t="e">
        <f t="shared" si="214"/>
        <v>#NUM!</v>
      </c>
      <c r="BH4570" t="e">
        <f t="shared" si="215"/>
        <v>#NUM!</v>
      </c>
      <c r="BI4570" t="e">
        <f>VLOOKUP(H4570,Sheet2!$A$1:$B$270,2,FALSE)</f>
        <v>#N/A</v>
      </c>
    </row>
    <row r="4571" spans="15:61">
      <c r="O4571" s="57"/>
      <c r="P4571" s="57"/>
      <c r="AP4571" s="57"/>
      <c r="BA4571" s="57"/>
      <c r="BF4571" s="6" t="e">
        <f t="shared" si="213"/>
        <v>#NUM!</v>
      </c>
      <c r="BG4571" t="e">
        <f t="shared" si="214"/>
        <v>#NUM!</v>
      </c>
      <c r="BH4571" t="e">
        <f t="shared" si="215"/>
        <v>#NUM!</v>
      </c>
      <c r="BI4571" t="e">
        <f>VLOOKUP(H4571,Sheet2!$A$1:$B$270,2,FALSE)</f>
        <v>#N/A</v>
      </c>
    </row>
    <row r="4572" spans="15:61">
      <c r="O4572" s="57"/>
      <c r="P4572" s="57"/>
      <c r="AP4572" s="57"/>
      <c r="BA4572" s="57"/>
      <c r="BF4572" s="6" t="e">
        <f t="shared" si="213"/>
        <v>#NUM!</v>
      </c>
      <c r="BG4572" t="e">
        <f t="shared" si="214"/>
        <v>#NUM!</v>
      </c>
      <c r="BH4572" t="e">
        <f t="shared" si="215"/>
        <v>#NUM!</v>
      </c>
      <c r="BI4572" t="e">
        <f>VLOOKUP(H4572,Sheet2!$A$1:$B$270,2,FALSE)</f>
        <v>#N/A</v>
      </c>
    </row>
    <row r="4573" spans="15:61">
      <c r="O4573" s="57"/>
      <c r="P4573" s="57"/>
      <c r="AP4573" s="57"/>
      <c r="BA4573" s="57"/>
      <c r="BF4573" s="6" t="e">
        <f t="shared" si="213"/>
        <v>#NUM!</v>
      </c>
      <c r="BG4573" t="e">
        <f t="shared" si="214"/>
        <v>#NUM!</v>
      </c>
      <c r="BH4573" t="e">
        <f t="shared" si="215"/>
        <v>#NUM!</v>
      </c>
      <c r="BI4573" t="e">
        <f>VLOOKUP(H4573,Sheet2!$A$1:$B$270,2,FALSE)</f>
        <v>#N/A</v>
      </c>
    </row>
    <row r="4574" spans="15:61">
      <c r="O4574" s="57"/>
      <c r="P4574" s="57"/>
      <c r="AP4574" s="57"/>
      <c r="BA4574" s="57"/>
      <c r="BF4574" s="6" t="e">
        <f t="shared" si="213"/>
        <v>#NUM!</v>
      </c>
      <c r="BG4574" t="e">
        <f t="shared" si="214"/>
        <v>#NUM!</v>
      </c>
      <c r="BH4574" t="e">
        <f t="shared" si="215"/>
        <v>#NUM!</v>
      </c>
      <c r="BI4574" t="e">
        <f>VLOOKUP(H4574,Sheet2!$A$1:$B$270,2,FALSE)</f>
        <v>#N/A</v>
      </c>
    </row>
    <row r="4575" spans="15:61">
      <c r="O4575" s="57"/>
      <c r="P4575" s="57"/>
      <c r="BF4575" s="6" t="e">
        <f t="shared" si="213"/>
        <v>#NUM!</v>
      </c>
      <c r="BG4575" t="e">
        <f t="shared" si="214"/>
        <v>#NUM!</v>
      </c>
      <c r="BH4575" t="e">
        <f t="shared" si="215"/>
        <v>#NUM!</v>
      </c>
      <c r="BI4575" t="e">
        <f>VLOOKUP(H4575,Sheet2!$A$1:$B$270,2,FALSE)</f>
        <v>#N/A</v>
      </c>
    </row>
    <row r="4576" spans="15:61">
      <c r="O4576" s="57"/>
      <c r="P4576" s="57"/>
      <c r="AP4576" s="57"/>
      <c r="BA4576" s="57"/>
      <c r="BF4576" s="6" t="e">
        <f t="shared" si="213"/>
        <v>#NUM!</v>
      </c>
      <c r="BG4576" t="e">
        <f t="shared" si="214"/>
        <v>#NUM!</v>
      </c>
      <c r="BH4576" t="e">
        <f t="shared" si="215"/>
        <v>#NUM!</v>
      </c>
      <c r="BI4576" t="e">
        <f>VLOOKUP(H4576,Sheet2!$A$1:$B$270,2,FALSE)</f>
        <v>#N/A</v>
      </c>
    </row>
    <row r="4577" spans="15:61">
      <c r="O4577" s="57"/>
      <c r="P4577" s="57"/>
      <c r="AO4577" s="57"/>
      <c r="AP4577" s="57"/>
      <c r="BA4577" s="57"/>
      <c r="BF4577" s="6" t="e">
        <f t="shared" si="213"/>
        <v>#NUM!</v>
      </c>
      <c r="BG4577" t="e">
        <f t="shared" si="214"/>
        <v>#NUM!</v>
      </c>
      <c r="BH4577" t="e">
        <f t="shared" si="215"/>
        <v>#NUM!</v>
      </c>
      <c r="BI4577" t="e">
        <f>VLOOKUP(H4577,Sheet2!$A$1:$B$270,2,FALSE)</f>
        <v>#N/A</v>
      </c>
    </row>
    <row r="4578" spans="15:61">
      <c r="O4578" s="57"/>
      <c r="P4578" s="57"/>
      <c r="AP4578" s="57"/>
      <c r="BA4578" s="57"/>
      <c r="BF4578" s="6" t="e">
        <f t="shared" si="213"/>
        <v>#NUM!</v>
      </c>
      <c r="BG4578" t="e">
        <f t="shared" si="214"/>
        <v>#NUM!</v>
      </c>
      <c r="BH4578" t="e">
        <f t="shared" si="215"/>
        <v>#NUM!</v>
      </c>
      <c r="BI4578" t="e">
        <f>VLOOKUP(H4578,Sheet2!$A$1:$B$270,2,FALSE)</f>
        <v>#N/A</v>
      </c>
    </row>
    <row r="4579" spans="15:61">
      <c r="O4579" s="57"/>
      <c r="P4579" s="57"/>
      <c r="AP4579" s="57"/>
      <c r="BA4579" s="57"/>
      <c r="BF4579" s="6" t="e">
        <f t="shared" si="213"/>
        <v>#NUM!</v>
      </c>
      <c r="BG4579" t="e">
        <f t="shared" si="214"/>
        <v>#NUM!</v>
      </c>
      <c r="BH4579" t="e">
        <f t="shared" si="215"/>
        <v>#NUM!</v>
      </c>
      <c r="BI4579" t="e">
        <f>VLOOKUP(H4579,Sheet2!$A$1:$B$270,2,FALSE)</f>
        <v>#N/A</v>
      </c>
    </row>
    <row r="4580" spans="15:61">
      <c r="O4580" s="57"/>
      <c r="P4580" s="57"/>
      <c r="AP4580" s="57"/>
      <c r="BA4580" s="57"/>
      <c r="BF4580" s="6" t="e">
        <f t="shared" si="213"/>
        <v>#NUM!</v>
      </c>
      <c r="BG4580" t="e">
        <f t="shared" si="214"/>
        <v>#NUM!</v>
      </c>
      <c r="BH4580" t="e">
        <f t="shared" si="215"/>
        <v>#NUM!</v>
      </c>
      <c r="BI4580" t="e">
        <f>VLOOKUP(H4580,Sheet2!$A$1:$B$270,2,FALSE)</f>
        <v>#N/A</v>
      </c>
    </row>
    <row r="4581" spans="15:61">
      <c r="O4581" s="57"/>
      <c r="P4581" s="57"/>
      <c r="AP4581" s="57"/>
      <c r="BA4581" s="57"/>
      <c r="BF4581" s="6" t="e">
        <f t="shared" si="213"/>
        <v>#NUM!</v>
      </c>
      <c r="BG4581" t="e">
        <f t="shared" si="214"/>
        <v>#NUM!</v>
      </c>
      <c r="BH4581" t="e">
        <f t="shared" si="215"/>
        <v>#NUM!</v>
      </c>
      <c r="BI4581" t="e">
        <f>VLOOKUP(H4581,Sheet2!$A$1:$B$270,2,FALSE)</f>
        <v>#N/A</v>
      </c>
    </row>
    <row r="4582" spans="15:61">
      <c r="O4582" s="57"/>
      <c r="P4582" s="57"/>
      <c r="AP4582" s="57"/>
      <c r="BA4582" s="57"/>
      <c r="BF4582" s="6" t="e">
        <f t="shared" si="213"/>
        <v>#NUM!</v>
      </c>
      <c r="BG4582" t="e">
        <f t="shared" si="214"/>
        <v>#NUM!</v>
      </c>
      <c r="BH4582" t="e">
        <f t="shared" si="215"/>
        <v>#NUM!</v>
      </c>
      <c r="BI4582" t="e">
        <f>VLOOKUP(H4582,Sheet2!$A$1:$B$270,2,FALSE)</f>
        <v>#N/A</v>
      </c>
    </row>
    <row r="4583" spans="15:61">
      <c r="O4583" s="57"/>
      <c r="P4583" s="57"/>
      <c r="AO4583" s="57"/>
      <c r="AP4583" s="57"/>
      <c r="BA4583" s="57"/>
      <c r="BF4583" s="6" t="e">
        <f t="shared" si="213"/>
        <v>#NUM!</v>
      </c>
      <c r="BG4583" t="e">
        <f t="shared" si="214"/>
        <v>#NUM!</v>
      </c>
      <c r="BH4583" t="e">
        <f t="shared" si="215"/>
        <v>#NUM!</v>
      </c>
      <c r="BI4583" t="e">
        <f>VLOOKUP(H4583,Sheet2!$A$1:$B$270,2,FALSE)</f>
        <v>#N/A</v>
      </c>
    </row>
    <row r="4584" spans="15:61">
      <c r="O4584" s="57"/>
      <c r="P4584" s="57"/>
      <c r="BF4584" s="6" t="e">
        <f t="shared" si="213"/>
        <v>#NUM!</v>
      </c>
      <c r="BG4584" t="e">
        <f t="shared" si="214"/>
        <v>#NUM!</v>
      </c>
      <c r="BH4584" t="e">
        <f t="shared" si="215"/>
        <v>#NUM!</v>
      </c>
      <c r="BI4584" t="e">
        <f>VLOOKUP(H4584,Sheet2!$A$1:$B$270,2,FALSE)</f>
        <v>#N/A</v>
      </c>
    </row>
    <row r="4585" spans="15:61">
      <c r="O4585" s="57"/>
      <c r="P4585" s="57"/>
      <c r="AP4585" s="57"/>
      <c r="BA4585" s="57"/>
      <c r="BF4585" s="6" t="e">
        <f t="shared" si="213"/>
        <v>#NUM!</v>
      </c>
      <c r="BG4585" t="e">
        <f t="shared" si="214"/>
        <v>#NUM!</v>
      </c>
      <c r="BH4585" t="e">
        <f t="shared" si="215"/>
        <v>#NUM!</v>
      </c>
      <c r="BI4585" t="e">
        <f>VLOOKUP(H4585,Sheet2!$A$1:$B$270,2,FALSE)</f>
        <v>#N/A</v>
      </c>
    </row>
    <row r="4586" spans="15:61">
      <c r="O4586" s="57"/>
      <c r="P4586" s="57"/>
      <c r="AP4586" s="57"/>
      <c r="BA4586" s="57"/>
      <c r="BF4586" s="6" t="e">
        <f t="shared" ref="BF4586:BF4649" si="216">DATE(BC4586,BD4586,BE4586)</f>
        <v>#NUM!</v>
      </c>
      <c r="BG4586" t="e">
        <f t="shared" ref="BG4586:BG4649" si="217">BF4586-BA4586</f>
        <v>#NUM!</v>
      </c>
      <c r="BH4586" t="e">
        <f t="shared" ref="BH4586:BH4649" si="218">IF(BG4586=1,"COMPLY",IF(BG4586&lt;1,"COMPLY","NOT COMPLY"))</f>
        <v>#NUM!</v>
      </c>
      <c r="BI4586" t="e">
        <f>VLOOKUP(H4586,Sheet2!$A$1:$B$270,2,FALSE)</f>
        <v>#N/A</v>
      </c>
    </row>
    <row r="4587" spans="15:61">
      <c r="O4587" s="57"/>
      <c r="P4587" s="57"/>
      <c r="AP4587" s="57"/>
      <c r="BA4587" s="57"/>
      <c r="BF4587" s="6" t="e">
        <f t="shared" si="216"/>
        <v>#NUM!</v>
      </c>
      <c r="BG4587" t="e">
        <f t="shared" si="217"/>
        <v>#NUM!</v>
      </c>
      <c r="BH4587" t="e">
        <f t="shared" si="218"/>
        <v>#NUM!</v>
      </c>
      <c r="BI4587" t="e">
        <f>VLOOKUP(H4587,Sheet2!$A$1:$B$270,2,FALSE)</f>
        <v>#N/A</v>
      </c>
    </row>
    <row r="4588" spans="15:61">
      <c r="O4588" s="57"/>
      <c r="P4588" s="57"/>
      <c r="BF4588" s="6" t="e">
        <f t="shared" si="216"/>
        <v>#NUM!</v>
      </c>
      <c r="BG4588" t="e">
        <f t="shared" si="217"/>
        <v>#NUM!</v>
      </c>
      <c r="BH4588" t="e">
        <f t="shared" si="218"/>
        <v>#NUM!</v>
      </c>
      <c r="BI4588" t="e">
        <f>VLOOKUP(H4588,Sheet2!$A$1:$B$270,2,FALSE)</f>
        <v>#N/A</v>
      </c>
    </row>
    <row r="4589" spans="15:61">
      <c r="O4589" s="57"/>
      <c r="P4589" s="57"/>
      <c r="AP4589" s="57"/>
      <c r="BA4589" s="57"/>
      <c r="BF4589" s="6" t="e">
        <f t="shared" si="216"/>
        <v>#NUM!</v>
      </c>
      <c r="BG4589" t="e">
        <f t="shared" si="217"/>
        <v>#NUM!</v>
      </c>
      <c r="BH4589" t="e">
        <f t="shared" si="218"/>
        <v>#NUM!</v>
      </c>
      <c r="BI4589" t="e">
        <f>VLOOKUP(H4589,Sheet2!$A$1:$B$270,2,FALSE)</f>
        <v>#N/A</v>
      </c>
    </row>
    <row r="4590" spans="15:61">
      <c r="O4590" s="57"/>
      <c r="P4590" s="57"/>
      <c r="AP4590" s="57"/>
      <c r="BA4590" s="57"/>
      <c r="BF4590" s="6" t="e">
        <f t="shared" si="216"/>
        <v>#NUM!</v>
      </c>
      <c r="BG4590" t="e">
        <f t="shared" si="217"/>
        <v>#NUM!</v>
      </c>
      <c r="BH4590" t="e">
        <f t="shared" si="218"/>
        <v>#NUM!</v>
      </c>
      <c r="BI4590" t="e">
        <f>VLOOKUP(H4590,Sheet2!$A$1:$B$270,2,FALSE)</f>
        <v>#N/A</v>
      </c>
    </row>
    <row r="4591" spans="15:61">
      <c r="O4591" s="57"/>
      <c r="P4591" s="57"/>
      <c r="AP4591" s="57"/>
      <c r="BA4591" s="57"/>
      <c r="BF4591" s="6" t="e">
        <f t="shared" si="216"/>
        <v>#NUM!</v>
      </c>
      <c r="BG4591" t="e">
        <f t="shared" si="217"/>
        <v>#NUM!</v>
      </c>
      <c r="BH4591" t="e">
        <f t="shared" si="218"/>
        <v>#NUM!</v>
      </c>
      <c r="BI4591" t="e">
        <f>VLOOKUP(H4591,Sheet2!$A$1:$B$270,2,FALSE)</f>
        <v>#N/A</v>
      </c>
    </row>
    <row r="4592" spans="15:61">
      <c r="O4592" s="57"/>
      <c r="P4592" s="57"/>
      <c r="AO4592" s="57"/>
      <c r="AP4592" s="57"/>
      <c r="BA4592" s="57"/>
      <c r="BF4592" s="6" t="e">
        <f t="shared" si="216"/>
        <v>#NUM!</v>
      </c>
      <c r="BG4592" t="e">
        <f t="shared" si="217"/>
        <v>#NUM!</v>
      </c>
      <c r="BH4592" t="e">
        <f t="shared" si="218"/>
        <v>#NUM!</v>
      </c>
      <c r="BI4592" t="e">
        <f>VLOOKUP(H4592,Sheet2!$A$1:$B$270,2,FALSE)</f>
        <v>#N/A</v>
      </c>
    </row>
    <row r="4593" spans="15:61">
      <c r="O4593" s="57"/>
      <c r="P4593" s="57"/>
      <c r="AP4593" s="57"/>
      <c r="BA4593" s="57"/>
      <c r="BF4593" s="6" t="e">
        <f t="shared" si="216"/>
        <v>#NUM!</v>
      </c>
      <c r="BG4593" t="e">
        <f t="shared" si="217"/>
        <v>#NUM!</v>
      </c>
      <c r="BH4593" t="e">
        <f t="shared" si="218"/>
        <v>#NUM!</v>
      </c>
      <c r="BI4593" t="e">
        <f>VLOOKUP(H4593,Sheet2!$A$1:$B$270,2,FALSE)</f>
        <v>#N/A</v>
      </c>
    </row>
    <row r="4594" spans="15:61">
      <c r="O4594" s="57"/>
      <c r="P4594" s="57"/>
      <c r="AP4594" s="57"/>
      <c r="BA4594" s="57"/>
      <c r="BF4594" s="6" t="e">
        <f t="shared" si="216"/>
        <v>#NUM!</v>
      </c>
      <c r="BG4594" t="e">
        <f t="shared" si="217"/>
        <v>#NUM!</v>
      </c>
      <c r="BH4594" t="e">
        <f t="shared" si="218"/>
        <v>#NUM!</v>
      </c>
      <c r="BI4594" t="e">
        <f>VLOOKUP(H4594,Sheet2!$A$1:$B$270,2,FALSE)</f>
        <v>#N/A</v>
      </c>
    </row>
    <row r="4595" spans="15:61">
      <c r="O4595" s="57"/>
      <c r="P4595" s="57"/>
      <c r="AP4595" s="57"/>
      <c r="BA4595" s="57"/>
      <c r="BF4595" s="6" t="e">
        <f t="shared" si="216"/>
        <v>#NUM!</v>
      </c>
      <c r="BG4595" t="e">
        <f t="shared" si="217"/>
        <v>#NUM!</v>
      </c>
      <c r="BH4595" t="e">
        <f t="shared" si="218"/>
        <v>#NUM!</v>
      </c>
      <c r="BI4595" t="e">
        <f>VLOOKUP(H4595,Sheet2!$A$1:$B$270,2,FALSE)</f>
        <v>#N/A</v>
      </c>
    </row>
    <row r="4596" spans="15:61">
      <c r="O4596" s="57"/>
      <c r="P4596" s="57"/>
      <c r="AO4596" s="57"/>
      <c r="AP4596" s="57"/>
      <c r="BA4596" s="57"/>
      <c r="BF4596" s="6" t="e">
        <f t="shared" si="216"/>
        <v>#NUM!</v>
      </c>
      <c r="BG4596" t="e">
        <f t="shared" si="217"/>
        <v>#NUM!</v>
      </c>
      <c r="BH4596" t="e">
        <f t="shared" si="218"/>
        <v>#NUM!</v>
      </c>
      <c r="BI4596" t="e">
        <f>VLOOKUP(H4596,Sheet2!$A$1:$B$270,2,FALSE)</f>
        <v>#N/A</v>
      </c>
    </row>
    <row r="4597" spans="15:61">
      <c r="O4597" s="57"/>
      <c r="P4597" s="57"/>
      <c r="AO4597" s="57"/>
      <c r="BA4597" s="57"/>
      <c r="BF4597" s="6" t="e">
        <f t="shared" si="216"/>
        <v>#NUM!</v>
      </c>
      <c r="BG4597" t="e">
        <f t="shared" si="217"/>
        <v>#NUM!</v>
      </c>
      <c r="BH4597" t="e">
        <f t="shared" si="218"/>
        <v>#NUM!</v>
      </c>
      <c r="BI4597" t="e">
        <f>VLOOKUP(H4597,Sheet2!$A$1:$B$270,2,FALSE)</f>
        <v>#N/A</v>
      </c>
    </row>
    <row r="4598" spans="15:61">
      <c r="O4598" s="57"/>
      <c r="P4598" s="57"/>
      <c r="AP4598" s="57"/>
      <c r="BA4598" s="57"/>
      <c r="BF4598" s="6" t="e">
        <f t="shared" si="216"/>
        <v>#NUM!</v>
      </c>
      <c r="BG4598" t="e">
        <f t="shared" si="217"/>
        <v>#NUM!</v>
      </c>
      <c r="BH4598" t="e">
        <f t="shared" si="218"/>
        <v>#NUM!</v>
      </c>
      <c r="BI4598" t="e">
        <f>VLOOKUP(H4598,Sheet2!$A$1:$B$270,2,FALSE)</f>
        <v>#N/A</v>
      </c>
    </row>
    <row r="4599" spans="15:61">
      <c r="O4599" s="57"/>
      <c r="P4599" s="57"/>
      <c r="BA4599" s="57"/>
      <c r="BF4599" s="6" t="e">
        <f t="shared" si="216"/>
        <v>#NUM!</v>
      </c>
      <c r="BG4599" t="e">
        <f t="shared" si="217"/>
        <v>#NUM!</v>
      </c>
      <c r="BH4599" t="e">
        <f t="shared" si="218"/>
        <v>#NUM!</v>
      </c>
      <c r="BI4599" t="e">
        <f>VLOOKUP(H4599,Sheet2!$A$1:$B$270,2,FALSE)</f>
        <v>#N/A</v>
      </c>
    </row>
    <row r="4600" spans="15:61">
      <c r="O4600" s="57"/>
      <c r="P4600" s="57"/>
      <c r="AO4600" s="57"/>
      <c r="AP4600" s="57"/>
      <c r="BA4600" s="57"/>
      <c r="BF4600" s="6" t="e">
        <f t="shared" si="216"/>
        <v>#NUM!</v>
      </c>
      <c r="BG4600" t="e">
        <f t="shared" si="217"/>
        <v>#NUM!</v>
      </c>
      <c r="BH4600" t="e">
        <f t="shared" si="218"/>
        <v>#NUM!</v>
      </c>
      <c r="BI4600" t="e">
        <f>VLOOKUP(H4600,Sheet2!$A$1:$B$270,2,FALSE)</f>
        <v>#N/A</v>
      </c>
    </row>
    <row r="4601" spans="15:61">
      <c r="O4601" s="57"/>
      <c r="P4601" s="57"/>
      <c r="AP4601" s="57"/>
      <c r="BA4601" s="57"/>
      <c r="BF4601" s="6" t="e">
        <f t="shared" si="216"/>
        <v>#NUM!</v>
      </c>
      <c r="BG4601" t="e">
        <f t="shared" si="217"/>
        <v>#NUM!</v>
      </c>
      <c r="BH4601" t="e">
        <f t="shared" si="218"/>
        <v>#NUM!</v>
      </c>
      <c r="BI4601" t="e">
        <f>VLOOKUP(H4601,Sheet2!$A$1:$B$270,2,FALSE)</f>
        <v>#N/A</v>
      </c>
    </row>
    <row r="4602" spans="15:61">
      <c r="O4602" s="57"/>
      <c r="P4602" s="57"/>
      <c r="AP4602" s="57"/>
      <c r="BA4602" s="57"/>
      <c r="BF4602" s="6" t="e">
        <f t="shared" si="216"/>
        <v>#NUM!</v>
      </c>
      <c r="BG4602" t="e">
        <f t="shared" si="217"/>
        <v>#NUM!</v>
      </c>
      <c r="BH4602" t="e">
        <f t="shared" si="218"/>
        <v>#NUM!</v>
      </c>
      <c r="BI4602" t="e">
        <f>VLOOKUP(H4602,Sheet2!$A$1:$B$270,2,FALSE)</f>
        <v>#N/A</v>
      </c>
    </row>
    <row r="4603" spans="15:61">
      <c r="O4603" s="57"/>
      <c r="P4603" s="57"/>
      <c r="AP4603" s="57"/>
      <c r="BA4603" s="57"/>
      <c r="BF4603" s="6" t="e">
        <f t="shared" si="216"/>
        <v>#NUM!</v>
      </c>
      <c r="BG4603" t="e">
        <f t="shared" si="217"/>
        <v>#NUM!</v>
      </c>
      <c r="BH4603" t="e">
        <f t="shared" si="218"/>
        <v>#NUM!</v>
      </c>
      <c r="BI4603" t="e">
        <f>VLOOKUP(H4603,Sheet2!$A$1:$B$270,2,FALSE)</f>
        <v>#N/A</v>
      </c>
    </row>
    <row r="4604" spans="15:61">
      <c r="O4604" s="57"/>
      <c r="P4604" s="57"/>
      <c r="AP4604" s="57"/>
      <c r="BA4604" s="57"/>
      <c r="BF4604" s="6" t="e">
        <f t="shared" si="216"/>
        <v>#NUM!</v>
      </c>
      <c r="BG4604" t="e">
        <f t="shared" si="217"/>
        <v>#NUM!</v>
      </c>
      <c r="BH4604" t="e">
        <f t="shared" si="218"/>
        <v>#NUM!</v>
      </c>
      <c r="BI4604" t="e">
        <f>VLOOKUP(H4604,Sheet2!$A$1:$B$270,2,FALSE)</f>
        <v>#N/A</v>
      </c>
    </row>
    <row r="4605" spans="15:61">
      <c r="O4605" s="57"/>
      <c r="P4605" s="57"/>
      <c r="AP4605" s="57"/>
      <c r="BA4605" s="57"/>
      <c r="BF4605" s="6" t="e">
        <f t="shared" si="216"/>
        <v>#NUM!</v>
      </c>
      <c r="BG4605" t="e">
        <f t="shared" si="217"/>
        <v>#NUM!</v>
      </c>
      <c r="BH4605" t="e">
        <f t="shared" si="218"/>
        <v>#NUM!</v>
      </c>
      <c r="BI4605" t="e">
        <f>VLOOKUP(H4605,Sheet2!$A$1:$B$270,2,FALSE)</f>
        <v>#N/A</v>
      </c>
    </row>
    <row r="4606" spans="15:61">
      <c r="O4606" s="57"/>
      <c r="P4606" s="57"/>
      <c r="AP4606" s="57"/>
      <c r="BA4606" s="57"/>
      <c r="BF4606" s="6" t="e">
        <f t="shared" si="216"/>
        <v>#NUM!</v>
      </c>
      <c r="BG4606" t="e">
        <f t="shared" si="217"/>
        <v>#NUM!</v>
      </c>
      <c r="BH4606" t="e">
        <f t="shared" si="218"/>
        <v>#NUM!</v>
      </c>
      <c r="BI4606" t="e">
        <f>VLOOKUP(H4606,Sheet2!$A$1:$B$270,2,FALSE)</f>
        <v>#N/A</v>
      </c>
    </row>
    <row r="4607" spans="15:61">
      <c r="O4607" s="57"/>
      <c r="P4607" s="57"/>
      <c r="AO4607" s="57"/>
      <c r="AP4607" s="57"/>
      <c r="BA4607" s="57"/>
      <c r="BF4607" s="6" t="e">
        <f t="shared" si="216"/>
        <v>#NUM!</v>
      </c>
      <c r="BG4607" t="e">
        <f t="shared" si="217"/>
        <v>#NUM!</v>
      </c>
      <c r="BH4607" t="e">
        <f t="shared" si="218"/>
        <v>#NUM!</v>
      </c>
      <c r="BI4607" t="e">
        <f>VLOOKUP(H4607,Sheet2!$A$1:$B$270,2,FALSE)</f>
        <v>#N/A</v>
      </c>
    </row>
    <row r="4608" spans="15:61">
      <c r="O4608" s="57"/>
      <c r="P4608" s="57"/>
      <c r="AO4608" s="57"/>
      <c r="BA4608" s="57"/>
      <c r="BF4608" s="6" t="e">
        <f t="shared" si="216"/>
        <v>#NUM!</v>
      </c>
      <c r="BG4608" t="e">
        <f t="shared" si="217"/>
        <v>#NUM!</v>
      </c>
      <c r="BH4608" t="e">
        <f t="shared" si="218"/>
        <v>#NUM!</v>
      </c>
      <c r="BI4608" t="e">
        <f>VLOOKUP(H4608,Sheet2!$A$1:$B$270,2,FALSE)</f>
        <v>#N/A</v>
      </c>
    </row>
    <row r="4609" spans="15:61">
      <c r="O4609" s="57"/>
      <c r="P4609" s="57"/>
      <c r="AP4609" s="57"/>
      <c r="BA4609" s="57"/>
      <c r="BF4609" s="6" t="e">
        <f t="shared" si="216"/>
        <v>#NUM!</v>
      </c>
      <c r="BG4609" t="e">
        <f t="shared" si="217"/>
        <v>#NUM!</v>
      </c>
      <c r="BH4609" t="e">
        <f t="shared" si="218"/>
        <v>#NUM!</v>
      </c>
      <c r="BI4609" t="e">
        <f>VLOOKUP(H4609,Sheet2!$A$1:$B$270,2,FALSE)</f>
        <v>#N/A</v>
      </c>
    </row>
    <row r="4610" spans="15:61">
      <c r="O4610" s="57"/>
      <c r="P4610" s="57"/>
      <c r="AP4610" s="57"/>
      <c r="BA4610" s="57"/>
      <c r="BF4610" s="6" t="e">
        <f t="shared" si="216"/>
        <v>#NUM!</v>
      </c>
      <c r="BG4610" t="e">
        <f t="shared" si="217"/>
        <v>#NUM!</v>
      </c>
      <c r="BH4610" t="e">
        <f t="shared" si="218"/>
        <v>#NUM!</v>
      </c>
      <c r="BI4610" t="e">
        <f>VLOOKUP(H4610,Sheet2!$A$1:$B$270,2,FALSE)</f>
        <v>#N/A</v>
      </c>
    </row>
    <row r="4611" spans="15:61">
      <c r="O4611" s="57"/>
      <c r="P4611" s="57"/>
      <c r="AO4611" s="57"/>
      <c r="BA4611" s="57"/>
      <c r="BF4611" s="6" t="e">
        <f t="shared" si="216"/>
        <v>#NUM!</v>
      </c>
      <c r="BG4611" t="e">
        <f t="shared" si="217"/>
        <v>#NUM!</v>
      </c>
      <c r="BH4611" t="e">
        <f t="shared" si="218"/>
        <v>#NUM!</v>
      </c>
      <c r="BI4611" t="e">
        <f>VLOOKUP(H4611,Sheet2!$A$1:$B$270,2,FALSE)</f>
        <v>#N/A</v>
      </c>
    </row>
    <row r="4612" spans="15:61">
      <c r="O4612" s="57"/>
      <c r="P4612" s="57"/>
      <c r="AO4612" s="57"/>
      <c r="AP4612" s="57"/>
      <c r="BA4612" s="57"/>
      <c r="BF4612" s="6" t="e">
        <f t="shared" si="216"/>
        <v>#NUM!</v>
      </c>
      <c r="BG4612" t="e">
        <f t="shared" si="217"/>
        <v>#NUM!</v>
      </c>
      <c r="BH4612" t="e">
        <f t="shared" si="218"/>
        <v>#NUM!</v>
      </c>
      <c r="BI4612" t="e">
        <f>VLOOKUP(H4612,Sheet2!$A$1:$B$270,2,FALSE)</f>
        <v>#N/A</v>
      </c>
    </row>
    <row r="4613" spans="15:61">
      <c r="O4613" s="57"/>
      <c r="P4613" s="57"/>
      <c r="AO4613" s="57"/>
      <c r="AP4613" s="57"/>
      <c r="BA4613" s="57"/>
      <c r="BF4613" s="6" t="e">
        <f t="shared" si="216"/>
        <v>#NUM!</v>
      </c>
      <c r="BG4613" t="e">
        <f t="shared" si="217"/>
        <v>#NUM!</v>
      </c>
      <c r="BH4613" t="e">
        <f t="shared" si="218"/>
        <v>#NUM!</v>
      </c>
      <c r="BI4613" t="e">
        <f>VLOOKUP(H4613,Sheet2!$A$1:$B$270,2,FALSE)</f>
        <v>#N/A</v>
      </c>
    </row>
    <row r="4614" spans="15:61">
      <c r="O4614" s="57"/>
      <c r="P4614" s="57"/>
      <c r="AP4614" s="57"/>
      <c r="BA4614" s="57"/>
      <c r="BF4614" s="6" t="e">
        <f t="shared" si="216"/>
        <v>#NUM!</v>
      </c>
      <c r="BG4614" t="e">
        <f t="shared" si="217"/>
        <v>#NUM!</v>
      </c>
      <c r="BH4614" t="e">
        <f t="shared" si="218"/>
        <v>#NUM!</v>
      </c>
      <c r="BI4614" t="e">
        <f>VLOOKUP(H4614,Sheet2!$A$1:$B$270,2,FALSE)</f>
        <v>#N/A</v>
      </c>
    </row>
    <row r="4615" spans="15:61">
      <c r="O4615" s="57"/>
      <c r="P4615" s="57"/>
      <c r="AO4615" s="57"/>
      <c r="AP4615" s="57"/>
      <c r="BA4615" s="57"/>
      <c r="BF4615" s="6" t="e">
        <f t="shared" si="216"/>
        <v>#NUM!</v>
      </c>
      <c r="BG4615" t="e">
        <f t="shared" si="217"/>
        <v>#NUM!</v>
      </c>
      <c r="BH4615" t="e">
        <f t="shared" si="218"/>
        <v>#NUM!</v>
      </c>
      <c r="BI4615" t="e">
        <f>VLOOKUP(H4615,Sheet2!$A$1:$B$270,2,FALSE)</f>
        <v>#N/A</v>
      </c>
    </row>
    <row r="4616" spans="15:61">
      <c r="O4616" s="57"/>
      <c r="P4616" s="57"/>
      <c r="AP4616" s="57"/>
      <c r="BA4616" s="57"/>
      <c r="BF4616" s="6" t="e">
        <f t="shared" si="216"/>
        <v>#NUM!</v>
      </c>
      <c r="BG4616" t="e">
        <f t="shared" si="217"/>
        <v>#NUM!</v>
      </c>
      <c r="BH4616" t="e">
        <f t="shared" si="218"/>
        <v>#NUM!</v>
      </c>
      <c r="BI4616" t="e">
        <f>VLOOKUP(H4616,Sheet2!$A$1:$B$270,2,FALSE)</f>
        <v>#N/A</v>
      </c>
    </row>
    <row r="4617" spans="15:61">
      <c r="O4617" s="57"/>
      <c r="P4617" s="57"/>
      <c r="AP4617" s="57"/>
      <c r="BA4617" s="57"/>
      <c r="BF4617" s="6" t="e">
        <f t="shared" si="216"/>
        <v>#NUM!</v>
      </c>
      <c r="BG4617" t="e">
        <f t="shared" si="217"/>
        <v>#NUM!</v>
      </c>
      <c r="BH4617" t="e">
        <f t="shared" si="218"/>
        <v>#NUM!</v>
      </c>
      <c r="BI4617" t="e">
        <f>VLOOKUP(H4617,Sheet2!$A$1:$B$270,2,FALSE)</f>
        <v>#N/A</v>
      </c>
    </row>
    <row r="4618" spans="15:61">
      <c r="O4618" s="57"/>
      <c r="P4618" s="57"/>
      <c r="AO4618" s="57"/>
      <c r="AP4618" s="57"/>
      <c r="BA4618" s="57"/>
      <c r="BF4618" s="6" t="e">
        <f t="shared" si="216"/>
        <v>#NUM!</v>
      </c>
      <c r="BG4618" t="e">
        <f t="shared" si="217"/>
        <v>#NUM!</v>
      </c>
      <c r="BH4618" t="e">
        <f t="shared" si="218"/>
        <v>#NUM!</v>
      </c>
      <c r="BI4618" t="e">
        <f>VLOOKUP(H4618,Sheet2!$A$1:$B$270,2,FALSE)</f>
        <v>#N/A</v>
      </c>
    </row>
    <row r="4619" spans="15:61">
      <c r="O4619" s="57"/>
      <c r="P4619" s="57"/>
      <c r="AP4619" s="57"/>
      <c r="BA4619" s="57"/>
      <c r="BF4619" s="6" t="e">
        <f t="shared" si="216"/>
        <v>#NUM!</v>
      </c>
      <c r="BG4619" t="e">
        <f t="shared" si="217"/>
        <v>#NUM!</v>
      </c>
      <c r="BH4619" t="e">
        <f t="shared" si="218"/>
        <v>#NUM!</v>
      </c>
      <c r="BI4619" t="e">
        <f>VLOOKUP(H4619,Sheet2!$A$1:$B$270,2,FALSE)</f>
        <v>#N/A</v>
      </c>
    </row>
    <row r="4620" spans="15:61">
      <c r="O4620" s="57"/>
      <c r="P4620" s="57"/>
      <c r="AO4620" s="57"/>
      <c r="AP4620" s="57"/>
      <c r="BA4620" s="57"/>
      <c r="BF4620" s="6" t="e">
        <f t="shared" si="216"/>
        <v>#NUM!</v>
      </c>
      <c r="BG4620" t="e">
        <f t="shared" si="217"/>
        <v>#NUM!</v>
      </c>
      <c r="BH4620" t="e">
        <f t="shared" si="218"/>
        <v>#NUM!</v>
      </c>
      <c r="BI4620" t="e">
        <f>VLOOKUP(H4620,Sheet2!$A$1:$B$270,2,FALSE)</f>
        <v>#N/A</v>
      </c>
    </row>
    <row r="4621" spans="15:61">
      <c r="O4621" s="57"/>
      <c r="P4621" s="57"/>
      <c r="AP4621" s="57"/>
      <c r="BA4621" s="57"/>
      <c r="BF4621" s="6" t="e">
        <f t="shared" si="216"/>
        <v>#NUM!</v>
      </c>
      <c r="BG4621" t="e">
        <f t="shared" si="217"/>
        <v>#NUM!</v>
      </c>
      <c r="BH4621" t="e">
        <f t="shared" si="218"/>
        <v>#NUM!</v>
      </c>
      <c r="BI4621" t="e">
        <f>VLOOKUP(H4621,Sheet2!$A$1:$B$270,2,FALSE)</f>
        <v>#N/A</v>
      </c>
    </row>
    <row r="4622" spans="15:61">
      <c r="O4622" s="57"/>
      <c r="P4622" s="57"/>
      <c r="AP4622" s="57"/>
      <c r="BA4622" s="57"/>
      <c r="BF4622" s="6" t="e">
        <f t="shared" si="216"/>
        <v>#NUM!</v>
      </c>
      <c r="BG4622" t="e">
        <f t="shared" si="217"/>
        <v>#NUM!</v>
      </c>
      <c r="BH4622" t="e">
        <f t="shared" si="218"/>
        <v>#NUM!</v>
      </c>
      <c r="BI4622" t="e">
        <f>VLOOKUP(H4622,Sheet2!$A$1:$B$270,2,FALSE)</f>
        <v>#N/A</v>
      </c>
    </row>
    <row r="4623" spans="15:61">
      <c r="O4623" s="57"/>
      <c r="P4623" s="57"/>
      <c r="AO4623" s="57"/>
      <c r="AP4623" s="57"/>
      <c r="BA4623" s="57"/>
      <c r="BF4623" s="6" t="e">
        <f t="shared" si="216"/>
        <v>#NUM!</v>
      </c>
      <c r="BG4623" t="e">
        <f t="shared" si="217"/>
        <v>#NUM!</v>
      </c>
      <c r="BH4623" t="e">
        <f t="shared" si="218"/>
        <v>#NUM!</v>
      </c>
      <c r="BI4623" t="e">
        <f>VLOOKUP(H4623,Sheet2!$A$1:$B$270,2,FALSE)</f>
        <v>#N/A</v>
      </c>
    </row>
    <row r="4624" spans="15:61">
      <c r="O4624" s="57"/>
      <c r="P4624" s="57"/>
      <c r="AP4624" s="57"/>
      <c r="BA4624" s="57"/>
      <c r="BF4624" s="6" t="e">
        <f t="shared" si="216"/>
        <v>#NUM!</v>
      </c>
      <c r="BG4624" t="e">
        <f t="shared" si="217"/>
        <v>#NUM!</v>
      </c>
      <c r="BH4624" t="e">
        <f t="shared" si="218"/>
        <v>#NUM!</v>
      </c>
      <c r="BI4624" t="e">
        <f>VLOOKUP(H4624,Sheet2!$A$1:$B$270,2,FALSE)</f>
        <v>#N/A</v>
      </c>
    </row>
    <row r="4625" spans="15:61">
      <c r="O4625" s="57"/>
      <c r="P4625" s="57"/>
      <c r="AP4625" s="57"/>
      <c r="BA4625" s="57"/>
      <c r="BF4625" s="6" t="e">
        <f t="shared" si="216"/>
        <v>#NUM!</v>
      </c>
      <c r="BG4625" t="e">
        <f t="shared" si="217"/>
        <v>#NUM!</v>
      </c>
      <c r="BH4625" t="e">
        <f t="shared" si="218"/>
        <v>#NUM!</v>
      </c>
      <c r="BI4625" t="e">
        <f>VLOOKUP(H4625,Sheet2!$A$1:$B$270,2,FALSE)</f>
        <v>#N/A</v>
      </c>
    </row>
    <row r="4626" spans="15:61">
      <c r="O4626" s="57"/>
      <c r="P4626" s="57"/>
      <c r="AO4626" s="57"/>
      <c r="AP4626" s="57"/>
      <c r="BA4626" s="57"/>
      <c r="BF4626" s="6" t="e">
        <f t="shared" si="216"/>
        <v>#NUM!</v>
      </c>
      <c r="BG4626" t="e">
        <f t="shared" si="217"/>
        <v>#NUM!</v>
      </c>
      <c r="BH4626" t="e">
        <f t="shared" si="218"/>
        <v>#NUM!</v>
      </c>
      <c r="BI4626" t="e">
        <f>VLOOKUP(H4626,Sheet2!$A$1:$B$270,2,FALSE)</f>
        <v>#N/A</v>
      </c>
    </row>
    <row r="4627" spans="15:61">
      <c r="O4627" s="57"/>
      <c r="P4627" s="57"/>
      <c r="AO4627" s="57"/>
      <c r="AP4627" s="57"/>
      <c r="BA4627" s="57"/>
      <c r="BF4627" s="6" t="e">
        <f t="shared" si="216"/>
        <v>#NUM!</v>
      </c>
      <c r="BG4627" t="e">
        <f t="shared" si="217"/>
        <v>#NUM!</v>
      </c>
      <c r="BH4627" t="e">
        <f t="shared" si="218"/>
        <v>#NUM!</v>
      </c>
      <c r="BI4627" t="e">
        <f>VLOOKUP(H4627,Sheet2!$A$1:$B$270,2,FALSE)</f>
        <v>#N/A</v>
      </c>
    </row>
    <row r="4628" spans="15:61">
      <c r="O4628" s="57"/>
      <c r="P4628" s="57"/>
      <c r="AP4628" s="57"/>
      <c r="BA4628" s="57"/>
      <c r="BF4628" s="6" t="e">
        <f t="shared" si="216"/>
        <v>#NUM!</v>
      </c>
      <c r="BG4628" t="e">
        <f t="shared" si="217"/>
        <v>#NUM!</v>
      </c>
      <c r="BH4628" t="e">
        <f t="shared" si="218"/>
        <v>#NUM!</v>
      </c>
      <c r="BI4628" t="e">
        <f>VLOOKUP(H4628,Sheet2!$A$1:$B$270,2,FALSE)</f>
        <v>#N/A</v>
      </c>
    </row>
    <row r="4629" spans="15:61">
      <c r="O4629" s="57"/>
      <c r="P4629" s="57"/>
      <c r="AP4629" s="57"/>
      <c r="BA4629" s="57"/>
      <c r="BF4629" s="6" t="e">
        <f t="shared" si="216"/>
        <v>#NUM!</v>
      </c>
      <c r="BG4629" t="e">
        <f t="shared" si="217"/>
        <v>#NUM!</v>
      </c>
      <c r="BH4629" t="e">
        <f t="shared" si="218"/>
        <v>#NUM!</v>
      </c>
      <c r="BI4629" t="e">
        <f>VLOOKUP(H4629,Sheet2!$A$1:$B$270,2,FALSE)</f>
        <v>#N/A</v>
      </c>
    </row>
    <row r="4630" spans="15:61">
      <c r="O4630" s="57"/>
      <c r="P4630" s="57"/>
      <c r="BF4630" s="6" t="e">
        <f t="shared" si="216"/>
        <v>#NUM!</v>
      </c>
      <c r="BG4630" t="e">
        <f t="shared" si="217"/>
        <v>#NUM!</v>
      </c>
      <c r="BH4630" t="e">
        <f t="shared" si="218"/>
        <v>#NUM!</v>
      </c>
      <c r="BI4630" t="e">
        <f>VLOOKUP(H4630,Sheet2!$A$1:$B$270,2,FALSE)</f>
        <v>#N/A</v>
      </c>
    </row>
    <row r="4631" spans="15:61">
      <c r="O4631" s="57"/>
      <c r="P4631" s="57"/>
      <c r="BA4631" s="57"/>
      <c r="BF4631" s="6" t="e">
        <f t="shared" si="216"/>
        <v>#NUM!</v>
      </c>
      <c r="BG4631" t="e">
        <f t="shared" si="217"/>
        <v>#NUM!</v>
      </c>
      <c r="BH4631" t="e">
        <f t="shared" si="218"/>
        <v>#NUM!</v>
      </c>
      <c r="BI4631" t="e">
        <f>VLOOKUP(H4631,Sheet2!$A$1:$B$270,2,FALSE)</f>
        <v>#N/A</v>
      </c>
    </row>
    <row r="4632" spans="15:61">
      <c r="O4632" s="57"/>
      <c r="P4632" s="57"/>
      <c r="AO4632" s="57"/>
      <c r="BA4632" s="57"/>
      <c r="BF4632" s="6" t="e">
        <f t="shared" si="216"/>
        <v>#NUM!</v>
      </c>
      <c r="BG4632" t="e">
        <f t="shared" si="217"/>
        <v>#NUM!</v>
      </c>
      <c r="BH4632" t="e">
        <f t="shared" si="218"/>
        <v>#NUM!</v>
      </c>
      <c r="BI4632" t="e">
        <f>VLOOKUP(H4632,Sheet2!$A$1:$B$270,2,FALSE)</f>
        <v>#N/A</v>
      </c>
    </row>
    <row r="4633" spans="15:61">
      <c r="O4633" s="57"/>
      <c r="P4633" s="57"/>
      <c r="AP4633" s="57"/>
      <c r="BA4633" s="57"/>
      <c r="BF4633" s="6" t="e">
        <f t="shared" si="216"/>
        <v>#NUM!</v>
      </c>
      <c r="BG4633" t="e">
        <f t="shared" si="217"/>
        <v>#NUM!</v>
      </c>
      <c r="BH4633" t="e">
        <f t="shared" si="218"/>
        <v>#NUM!</v>
      </c>
      <c r="BI4633" t="e">
        <f>VLOOKUP(H4633,Sheet2!$A$1:$B$270,2,FALSE)</f>
        <v>#N/A</v>
      </c>
    </row>
    <row r="4634" spans="15:61">
      <c r="O4634" s="57"/>
      <c r="P4634" s="57"/>
      <c r="AP4634" s="57"/>
      <c r="BA4634" s="57"/>
      <c r="BF4634" s="6" t="e">
        <f t="shared" si="216"/>
        <v>#NUM!</v>
      </c>
      <c r="BG4634" t="e">
        <f t="shared" si="217"/>
        <v>#NUM!</v>
      </c>
      <c r="BH4634" t="e">
        <f t="shared" si="218"/>
        <v>#NUM!</v>
      </c>
      <c r="BI4634" t="e">
        <f>VLOOKUP(H4634,Sheet2!$A$1:$B$270,2,FALSE)</f>
        <v>#N/A</v>
      </c>
    </row>
    <row r="4635" spans="15:61">
      <c r="O4635" s="57"/>
      <c r="P4635" s="57"/>
      <c r="AP4635" s="57"/>
      <c r="BA4635" s="57"/>
      <c r="BF4635" s="6" t="e">
        <f t="shared" si="216"/>
        <v>#NUM!</v>
      </c>
      <c r="BG4635" t="e">
        <f t="shared" si="217"/>
        <v>#NUM!</v>
      </c>
      <c r="BH4635" t="e">
        <f t="shared" si="218"/>
        <v>#NUM!</v>
      </c>
      <c r="BI4635" t="e">
        <f>VLOOKUP(H4635,Sheet2!$A$1:$B$270,2,FALSE)</f>
        <v>#N/A</v>
      </c>
    </row>
    <row r="4636" spans="15:61">
      <c r="O4636" s="57"/>
      <c r="P4636" s="57"/>
      <c r="AP4636" s="57"/>
      <c r="BA4636" s="57"/>
      <c r="BF4636" s="6" t="e">
        <f t="shared" si="216"/>
        <v>#NUM!</v>
      </c>
      <c r="BG4636" t="e">
        <f t="shared" si="217"/>
        <v>#NUM!</v>
      </c>
      <c r="BH4636" t="e">
        <f t="shared" si="218"/>
        <v>#NUM!</v>
      </c>
      <c r="BI4636" t="e">
        <f>VLOOKUP(H4636,Sheet2!$A$1:$B$270,2,FALSE)</f>
        <v>#N/A</v>
      </c>
    </row>
    <row r="4637" spans="15:61">
      <c r="O4637" s="57"/>
      <c r="P4637" s="57"/>
      <c r="AP4637" s="57"/>
      <c r="BA4637" s="57"/>
      <c r="BF4637" s="6" t="e">
        <f t="shared" si="216"/>
        <v>#NUM!</v>
      </c>
      <c r="BG4637" t="e">
        <f t="shared" si="217"/>
        <v>#NUM!</v>
      </c>
      <c r="BH4637" t="e">
        <f t="shared" si="218"/>
        <v>#NUM!</v>
      </c>
      <c r="BI4637" t="e">
        <f>VLOOKUP(H4637,Sheet2!$A$1:$B$270,2,FALSE)</f>
        <v>#N/A</v>
      </c>
    </row>
    <row r="4638" spans="15:61">
      <c r="O4638" s="57"/>
      <c r="P4638" s="57"/>
      <c r="AO4638" s="57"/>
      <c r="AP4638" s="57"/>
      <c r="BA4638" s="57"/>
      <c r="BF4638" s="6" t="e">
        <f t="shared" si="216"/>
        <v>#NUM!</v>
      </c>
      <c r="BG4638" t="e">
        <f t="shared" si="217"/>
        <v>#NUM!</v>
      </c>
      <c r="BH4638" t="e">
        <f t="shared" si="218"/>
        <v>#NUM!</v>
      </c>
      <c r="BI4638" t="e">
        <f>VLOOKUP(H4638,Sheet2!$A$1:$B$270,2,FALSE)</f>
        <v>#N/A</v>
      </c>
    </row>
    <row r="4639" spans="15:61">
      <c r="O4639" s="57"/>
      <c r="P4639" s="57"/>
      <c r="AO4639" s="57"/>
      <c r="AP4639" s="57"/>
      <c r="BA4639" s="57"/>
      <c r="BF4639" s="6" t="e">
        <f t="shared" si="216"/>
        <v>#NUM!</v>
      </c>
      <c r="BG4639" t="e">
        <f t="shared" si="217"/>
        <v>#NUM!</v>
      </c>
      <c r="BH4639" t="e">
        <f t="shared" si="218"/>
        <v>#NUM!</v>
      </c>
      <c r="BI4639" t="e">
        <f>VLOOKUP(H4639,Sheet2!$A$1:$B$270,2,FALSE)</f>
        <v>#N/A</v>
      </c>
    </row>
    <row r="4640" spans="15:61">
      <c r="O4640" s="57"/>
      <c r="P4640" s="57"/>
      <c r="AO4640" s="57"/>
      <c r="BA4640" s="57"/>
      <c r="BF4640" s="6" t="e">
        <f t="shared" si="216"/>
        <v>#NUM!</v>
      </c>
      <c r="BG4640" t="e">
        <f t="shared" si="217"/>
        <v>#NUM!</v>
      </c>
      <c r="BH4640" t="e">
        <f t="shared" si="218"/>
        <v>#NUM!</v>
      </c>
      <c r="BI4640" t="e">
        <f>VLOOKUP(H4640,Sheet2!$A$1:$B$270,2,FALSE)</f>
        <v>#N/A</v>
      </c>
    </row>
    <row r="4641" spans="15:61">
      <c r="O4641" s="57"/>
      <c r="P4641" s="57"/>
      <c r="AP4641" s="57"/>
      <c r="BA4641" s="57"/>
      <c r="BF4641" s="6" t="e">
        <f t="shared" si="216"/>
        <v>#NUM!</v>
      </c>
      <c r="BG4641" t="e">
        <f t="shared" si="217"/>
        <v>#NUM!</v>
      </c>
      <c r="BH4641" t="e">
        <f t="shared" si="218"/>
        <v>#NUM!</v>
      </c>
      <c r="BI4641" t="e">
        <f>VLOOKUP(H4641,Sheet2!$A$1:$B$270,2,FALSE)</f>
        <v>#N/A</v>
      </c>
    </row>
    <row r="4642" spans="15:61">
      <c r="O4642" s="57"/>
      <c r="P4642" s="57"/>
      <c r="AO4642" s="57"/>
      <c r="AP4642" s="57"/>
      <c r="BA4642" s="57"/>
      <c r="BF4642" s="6" t="e">
        <f t="shared" si="216"/>
        <v>#NUM!</v>
      </c>
      <c r="BG4642" t="e">
        <f t="shared" si="217"/>
        <v>#NUM!</v>
      </c>
      <c r="BH4642" t="e">
        <f t="shared" si="218"/>
        <v>#NUM!</v>
      </c>
      <c r="BI4642" t="e">
        <f>VLOOKUP(H4642,Sheet2!$A$1:$B$270,2,FALSE)</f>
        <v>#N/A</v>
      </c>
    </row>
    <row r="4643" spans="15:61">
      <c r="O4643" s="57"/>
      <c r="P4643" s="57"/>
      <c r="AP4643" s="57"/>
      <c r="BA4643" s="57"/>
      <c r="BF4643" s="6" t="e">
        <f t="shared" si="216"/>
        <v>#NUM!</v>
      </c>
      <c r="BG4643" t="e">
        <f t="shared" si="217"/>
        <v>#NUM!</v>
      </c>
      <c r="BH4643" t="e">
        <f t="shared" si="218"/>
        <v>#NUM!</v>
      </c>
      <c r="BI4643" t="e">
        <f>VLOOKUP(H4643,Sheet2!$A$1:$B$270,2,FALSE)</f>
        <v>#N/A</v>
      </c>
    </row>
    <row r="4644" spans="15:61">
      <c r="O4644" s="57"/>
      <c r="P4644" s="57"/>
      <c r="AO4644" s="57"/>
      <c r="AP4644" s="57"/>
      <c r="BA4644" s="57"/>
      <c r="BF4644" s="6" t="e">
        <f t="shared" si="216"/>
        <v>#NUM!</v>
      </c>
      <c r="BG4644" t="e">
        <f t="shared" si="217"/>
        <v>#NUM!</v>
      </c>
      <c r="BH4644" t="e">
        <f t="shared" si="218"/>
        <v>#NUM!</v>
      </c>
      <c r="BI4644" t="e">
        <f>VLOOKUP(H4644,Sheet2!$A$1:$B$270,2,FALSE)</f>
        <v>#N/A</v>
      </c>
    </row>
    <row r="4645" spans="15:61">
      <c r="O4645" s="57"/>
      <c r="P4645" s="57"/>
      <c r="BA4645" s="57"/>
      <c r="BF4645" s="6" t="e">
        <f t="shared" si="216"/>
        <v>#NUM!</v>
      </c>
      <c r="BG4645" t="e">
        <f t="shared" si="217"/>
        <v>#NUM!</v>
      </c>
      <c r="BH4645" t="e">
        <f t="shared" si="218"/>
        <v>#NUM!</v>
      </c>
      <c r="BI4645" t="e">
        <f>VLOOKUP(H4645,Sheet2!$A$1:$B$270,2,FALSE)</f>
        <v>#N/A</v>
      </c>
    </row>
    <row r="4646" spans="15:61">
      <c r="O4646" s="57"/>
      <c r="P4646" s="57"/>
      <c r="AP4646" s="57"/>
      <c r="BA4646" s="57"/>
      <c r="BF4646" s="6" t="e">
        <f t="shared" si="216"/>
        <v>#NUM!</v>
      </c>
      <c r="BG4646" t="e">
        <f t="shared" si="217"/>
        <v>#NUM!</v>
      </c>
      <c r="BH4646" t="e">
        <f t="shared" si="218"/>
        <v>#NUM!</v>
      </c>
      <c r="BI4646" t="e">
        <f>VLOOKUP(H4646,Sheet2!$A$1:$B$270,2,FALSE)</f>
        <v>#N/A</v>
      </c>
    </row>
    <row r="4647" spans="15:61">
      <c r="O4647" s="57"/>
      <c r="P4647" s="57"/>
      <c r="AO4647" s="57"/>
      <c r="AP4647" s="57"/>
      <c r="BA4647" s="57"/>
      <c r="BF4647" s="6" t="e">
        <f t="shared" si="216"/>
        <v>#NUM!</v>
      </c>
      <c r="BG4647" t="e">
        <f t="shared" si="217"/>
        <v>#NUM!</v>
      </c>
      <c r="BH4647" t="e">
        <f t="shared" si="218"/>
        <v>#NUM!</v>
      </c>
      <c r="BI4647" t="e">
        <f>VLOOKUP(H4647,Sheet2!$A$1:$B$270,2,FALSE)</f>
        <v>#N/A</v>
      </c>
    </row>
    <row r="4648" spans="15:61">
      <c r="O4648" s="57"/>
      <c r="P4648" s="57"/>
      <c r="AP4648" s="57"/>
      <c r="BA4648" s="57"/>
      <c r="BF4648" s="6" t="e">
        <f t="shared" si="216"/>
        <v>#NUM!</v>
      </c>
      <c r="BG4648" t="e">
        <f t="shared" si="217"/>
        <v>#NUM!</v>
      </c>
      <c r="BH4648" t="e">
        <f t="shared" si="218"/>
        <v>#NUM!</v>
      </c>
      <c r="BI4648" t="e">
        <f>VLOOKUP(H4648,Sheet2!$A$1:$B$270,2,FALSE)</f>
        <v>#N/A</v>
      </c>
    </row>
    <row r="4649" spans="15:61">
      <c r="O4649" s="57"/>
      <c r="P4649" s="57"/>
      <c r="AP4649" s="57"/>
      <c r="BA4649" s="57"/>
      <c r="BF4649" s="6" t="e">
        <f t="shared" si="216"/>
        <v>#NUM!</v>
      </c>
      <c r="BG4649" t="e">
        <f t="shared" si="217"/>
        <v>#NUM!</v>
      </c>
      <c r="BH4649" t="e">
        <f t="shared" si="218"/>
        <v>#NUM!</v>
      </c>
      <c r="BI4649" t="e">
        <f>VLOOKUP(H4649,Sheet2!$A$1:$B$270,2,FALSE)</f>
        <v>#N/A</v>
      </c>
    </row>
    <row r="4650" spans="15:61">
      <c r="O4650" s="57"/>
      <c r="P4650" s="57"/>
      <c r="BA4650" s="57"/>
      <c r="BF4650" s="6" t="e">
        <f t="shared" ref="BF4650:BF4713" si="219">DATE(BC4650,BD4650,BE4650)</f>
        <v>#NUM!</v>
      </c>
      <c r="BG4650" t="e">
        <f t="shared" ref="BG4650:BG4713" si="220">BF4650-BA4650</f>
        <v>#NUM!</v>
      </c>
      <c r="BH4650" t="e">
        <f t="shared" ref="BH4650:BH4713" si="221">IF(BG4650=1,"COMPLY",IF(BG4650&lt;1,"COMPLY","NOT COMPLY"))</f>
        <v>#NUM!</v>
      </c>
      <c r="BI4650" t="e">
        <f>VLOOKUP(H4650,Sheet2!$A$1:$B$270,2,FALSE)</f>
        <v>#N/A</v>
      </c>
    </row>
    <row r="4651" spans="15:61">
      <c r="O4651" s="57"/>
      <c r="P4651" s="57"/>
      <c r="AO4651" s="57"/>
      <c r="AP4651" s="57"/>
      <c r="BA4651" s="57"/>
      <c r="BF4651" s="6" t="e">
        <f t="shared" si="219"/>
        <v>#NUM!</v>
      </c>
      <c r="BG4651" t="e">
        <f t="shared" si="220"/>
        <v>#NUM!</v>
      </c>
      <c r="BH4651" t="e">
        <f t="shared" si="221"/>
        <v>#NUM!</v>
      </c>
      <c r="BI4651" t="e">
        <f>VLOOKUP(H4651,Sheet2!$A$1:$B$270,2,FALSE)</f>
        <v>#N/A</v>
      </c>
    </row>
    <row r="4652" spans="15:61">
      <c r="O4652" s="57"/>
      <c r="P4652" s="57"/>
      <c r="AP4652" s="57"/>
      <c r="BA4652" s="57"/>
      <c r="BF4652" s="6" t="e">
        <f t="shared" si="219"/>
        <v>#NUM!</v>
      </c>
      <c r="BG4652" t="e">
        <f t="shared" si="220"/>
        <v>#NUM!</v>
      </c>
      <c r="BH4652" t="e">
        <f t="shared" si="221"/>
        <v>#NUM!</v>
      </c>
      <c r="BI4652" t="e">
        <f>VLOOKUP(H4652,Sheet2!$A$1:$B$270,2,FALSE)</f>
        <v>#N/A</v>
      </c>
    </row>
    <row r="4653" spans="15:61">
      <c r="O4653" s="57"/>
      <c r="P4653" s="57"/>
      <c r="AO4653" s="57"/>
      <c r="AP4653" s="57"/>
      <c r="BA4653" s="57"/>
      <c r="BF4653" s="6" t="e">
        <f t="shared" si="219"/>
        <v>#NUM!</v>
      </c>
      <c r="BG4653" t="e">
        <f t="shared" si="220"/>
        <v>#NUM!</v>
      </c>
      <c r="BH4653" t="e">
        <f t="shared" si="221"/>
        <v>#NUM!</v>
      </c>
      <c r="BI4653" t="e">
        <f>VLOOKUP(H4653,Sheet2!$A$1:$B$270,2,FALSE)</f>
        <v>#N/A</v>
      </c>
    </row>
    <row r="4654" spans="15:61">
      <c r="O4654" s="57"/>
      <c r="P4654" s="57"/>
      <c r="AO4654" s="57"/>
      <c r="AP4654" s="57"/>
      <c r="BA4654" s="57"/>
      <c r="BF4654" s="6" t="e">
        <f t="shared" si="219"/>
        <v>#NUM!</v>
      </c>
      <c r="BG4654" t="e">
        <f t="shared" si="220"/>
        <v>#NUM!</v>
      </c>
      <c r="BH4654" t="e">
        <f t="shared" si="221"/>
        <v>#NUM!</v>
      </c>
      <c r="BI4654" t="e">
        <f>VLOOKUP(H4654,Sheet2!$A$1:$B$270,2,FALSE)</f>
        <v>#N/A</v>
      </c>
    </row>
    <row r="4655" spans="15:61">
      <c r="O4655" s="57"/>
      <c r="P4655" s="57"/>
      <c r="AP4655" s="57"/>
      <c r="BA4655" s="57"/>
      <c r="BF4655" s="6" t="e">
        <f t="shared" si="219"/>
        <v>#NUM!</v>
      </c>
      <c r="BG4655" t="e">
        <f t="shared" si="220"/>
        <v>#NUM!</v>
      </c>
      <c r="BH4655" t="e">
        <f t="shared" si="221"/>
        <v>#NUM!</v>
      </c>
      <c r="BI4655" t="e">
        <f>VLOOKUP(H4655,Sheet2!$A$1:$B$270,2,FALSE)</f>
        <v>#N/A</v>
      </c>
    </row>
    <row r="4656" spans="15:61">
      <c r="O4656" s="57"/>
      <c r="P4656" s="57"/>
      <c r="BF4656" s="6" t="e">
        <f t="shared" si="219"/>
        <v>#NUM!</v>
      </c>
      <c r="BG4656" t="e">
        <f t="shared" si="220"/>
        <v>#NUM!</v>
      </c>
      <c r="BH4656" t="e">
        <f t="shared" si="221"/>
        <v>#NUM!</v>
      </c>
      <c r="BI4656" t="e">
        <f>VLOOKUP(H4656,Sheet2!$A$1:$B$270,2,FALSE)</f>
        <v>#N/A</v>
      </c>
    </row>
    <row r="4657" spans="15:61">
      <c r="O4657" s="57"/>
      <c r="P4657" s="57"/>
      <c r="BA4657" s="57"/>
      <c r="BF4657" s="6" t="e">
        <f t="shared" si="219"/>
        <v>#NUM!</v>
      </c>
      <c r="BG4657" t="e">
        <f t="shared" si="220"/>
        <v>#NUM!</v>
      </c>
      <c r="BH4657" t="e">
        <f t="shared" si="221"/>
        <v>#NUM!</v>
      </c>
      <c r="BI4657" t="e">
        <f>VLOOKUP(H4657,Sheet2!$A$1:$B$270,2,FALSE)</f>
        <v>#N/A</v>
      </c>
    </row>
    <row r="4658" spans="15:61">
      <c r="O4658" s="57"/>
      <c r="P4658" s="57"/>
      <c r="AP4658" s="57"/>
      <c r="BA4658" s="57"/>
      <c r="BF4658" s="6" t="e">
        <f t="shared" si="219"/>
        <v>#NUM!</v>
      </c>
      <c r="BG4658" t="e">
        <f t="shared" si="220"/>
        <v>#NUM!</v>
      </c>
      <c r="BH4658" t="e">
        <f t="shared" si="221"/>
        <v>#NUM!</v>
      </c>
      <c r="BI4658" t="e">
        <f>VLOOKUP(H4658,Sheet2!$A$1:$B$270,2,FALSE)</f>
        <v>#N/A</v>
      </c>
    </row>
    <row r="4659" spans="15:61">
      <c r="O4659" s="57"/>
      <c r="P4659" s="57"/>
      <c r="AP4659" s="57"/>
      <c r="BA4659" s="57"/>
      <c r="BF4659" s="6" t="e">
        <f t="shared" si="219"/>
        <v>#NUM!</v>
      </c>
      <c r="BG4659" t="e">
        <f t="shared" si="220"/>
        <v>#NUM!</v>
      </c>
      <c r="BH4659" t="e">
        <f t="shared" si="221"/>
        <v>#NUM!</v>
      </c>
      <c r="BI4659" t="e">
        <f>VLOOKUP(H4659,Sheet2!$A$1:$B$270,2,FALSE)</f>
        <v>#N/A</v>
      </c>
    </row>
    <row r="4660" spans="15:61">
      <c r="O4660" s="57"/>
      <c r="P4660" s="57"/>
      <c r="AP4660" s="57"/>
      <c r="BA4660" s="57"/>
      <c r="BF4660" s="6" t="e">
        <f t="shared" si="219"/>
        <v>#NUM!</v>
      </c>
      <c r="BG4660" t="e">
        <f t="shared" si="220"/>
        <v>#NUM!</v>
      </c>
      <c r="BH4660" t="e">
        <f t="shared" si="221"/>
        <v>#NUM!</v>
      </c>
      <c r="BI4660" t="e">
        <f>VLOOKUP(H4660,Sheet2!$A$1:$B$270,2,FALSE)</f>
        <v>#N/A</v>
      </c>
    </row>
    <row r="4661" spans="15:61">
      <c r="O4661" s="57"/>
      <c r="P4661" s="57"/>
      <c r="AP4661" s="57"/>
      <c r="BA4661" s="57"/>
      <c r="BF4661" s="6" t="e">
        <f t="shared" si="219"/>
        <v>#NUM!</v>
      </c>
      <c r="BG4661" t="e">
        <f t="shared" si="220"/>
        <v>#NUM!</v>
      </c>
      <c r="BH4661" t="e">
        <f t="shared" si="221"/>
        <v>#NUM!</v>
      </c>
      <c r="BI4661" t="e">
        <f>VLOOKUP(H4661,Sheet2!$A$1:$B$270,2,FALSE)</f>
        <v>#N/A</v>
      </c>
    </row>
    <row r="4662" spans="15:61">
      <c r="O4662" s="57"/>
      <c r="P4662" s="57"/>
      <c r="AO4662" s="57"/>
      <c r="AP4662" s="57"/>
      <c r="BA4662" s="57"/>
      <c r="BF4662" s="6" t="e">
        <f t="shared" si="219"/>
        <v>#NUM!</v>
      </c>
      <c r="BG4662" t="e">
        <f t="shared" si="220"/>
        <v>#NUM!</v>
      </c>
      <c r="BH4662" t="e">
        <f t="shared" si="221"/>
        <v>#NUM!</v>
      </c>
      <c r="BI4662" t="e">
        <f>VLOOKUP(H4662,Sheet2!$A$1:$B$270,2,FALSE)</f>
        <v>#N/A</v>
      </c>
    </row>
    <row r="4663" spans="15:61">
      <c r="O4663" s="57"/>
      <c r="P4663" s="57"/>
      <c r="BA4663" s="57"/>
      <c r="BF4663" s="6" t="e">
        <f t="shared" si="219"/>
        <v>#NUM!</v>
      </c>
      <c r="BG4663" t="e">
        <f t="shared" si="220"/>
        <v>#NUM!</v>
      </c>
      <c r="BH4663" t="e">
        <f t="shared" si="221"/>
        <v>#NUM!</v>
      </c>
      <c r="BI4663" t="e">
        <f>VLOOKUP(H4663,Sheet2!$A$1:$B$270,2,FALSE)</f>
        <v>#N/A</v>
      </c>
    </row>
    <row r="4664" spans="15:61">
      <c r="O4664" s="57"/>
      <c r="P4664" s="57"/>
      <c r="BA4664" s="57"/>
      <c r="BF4664" s="6" t="e">
        <f t="shared" si="219"/>
        <v>#NUM!</v>
      </c>
      <c r="BG4664" t="e">
        <f t="shared" si="220"/>
        <v>#NUM!</v>
      </c>
      <c r="BH4664" t="e">
        <f t="shared" si="221"/>
        <v>#NUM!</v>
      </c>
      <c r="BI4664" t="e">
        <f>VLOOKUP(H4664,Sheet2!$A$1:$B$270,2,FALSE)</f>
        <v>#N/A</v>
      </c>
    </row>
    <row r="4665" spans="15:61">
      <c r="O4665" s="57"/>
      <c r="P4665" s="57"/>
      <c r="AP4665" s="57"/>
      <c r="BA4665" s="57"/>
      <c r="BF4665" s="6" t="e">
        <f t="shared" si="219"/>
        <v>#NUM!</v>
      </c>
      <c r="BG4665" t="e">
        <f t="shared" si="220"/>
        <v>#NUM!</v>
      </c>
      <c r="BH4665" t="e">
        <f t="shared" si="221"/>
        <v>#NUM!</v>
      </c>
      <c r="BI4665" t="e">
        <f>VLOOKUP(H4665,Sheet2!$A$1:$B$270,2,FALSE)</f>
        <v>#N/A</v>
      </c>
    </row>
    <row r="4666" spans="15:61">
      <c r="O4666" s="57"/>
      <c r="P4666" s="57"/>
      <c r="BA4666" s="57"/>
      <c r="BF4666" s="6" t="e">
        <f t="shared" si="219"/>
        <v>#NUM!</v>
      </c>
      <c r="BG4666" t="e">
        <f t="shared" si="220"/>
        <v>#NUM!</v>
      </c>
      <c r="BH4666" t="e">
        <f t="shared" si="221"/>
        <v>#NUM!</v>
      </c>
      <c r="BI4666" t="e">
        <f>VLOOKUP(H4666,Sheet2!$A$1:$B$270,2,FALSE)</f>
        <v>#N/A</v>
      </c>
    </row>
    <row r="4667" spans="15:61">
      <c r="O4667" s="57"/>
      <c r="P4667" s="57"/>
      <c r="AP4667" s="57"/>
      <c r="BA4667" s="57"/>
      <c r="BF4667" s="6" t="e">
        <f t="shared" si="219"/>
        <v>#NUM!</v>
      </c>
      <c r="BG4667" t="e">
        <f t="shared" si="220"/>
        <v>#NUM!</v>
      </c>
      <c r="BH4667" t="e">
        <f t="shared" si="221"/>
        <v>#NUM!</v>
      </c>
      <c r="BI4667" t="e">
        <f>VLOOKUP(H4667,Sheet2!$A$1:$B$270,2,FALSE)</f>
        <v>#N/A</v>
      </c>
    </row>
    <row r="4668" spans="15:61">
      <c r="O4668" s="57"/>
      <c r="P4668" s="57"/>
      <c r="AP4668" s="57"/>
      <c r="BA4668" s="57"/>
      <c r="BF4668" s="6" t="e">
        <f t="shared" si="219"/>
        <v>#NUM!</v>
      </c>
      <c r="BG4668" t="e">
        <f t="shared" si="220"/>
        <v>#NUM!</v>
      </c>
      <c r="BH4668" t="e">
        <f t="shared" si="221"/>
        <v>#NUM!</v>
      </c>
      <c r="BI4668" t="e">
        <f>VLOOKUP(H4668,Sheet2!$A$1:$B$270,2,FALSE)</f>
        <v>#N/A</v>
      </c>
    </row>
    <row r="4669" spans="15:61">
      <c r="O4669" s="57"/>
      <c r="P4669" s="57"/>
      <c r="AO4669" s="57"/>
      <c r="AP4669" s="57"/>
      <c r="BA4669" s="57"/>
      <c r="BF4669" s="6" t="e">
        <f t="shared" si="219"/>
        <v>#NUM!</v>
      </c>
      <c r="BG4669" t="e">
        <f t="shared" si="220"/>
        <v>#NUM!</v>
      </c>
      <c r="BH4669" t="e">
        <f t="shared" si="221"/>
        <v>#NUM!</v>
      </c>
      <c r="BI4669" t="e">
        <f>VLOOKUP(H4669,Sheet2!$A$1:$B$270,2,FALSE)</f>
        <v>#N/A</v>
      </c>
    </row>
    <row r="4670" spans="15:61">
      <c r="O4670" s="57"/>
      <c r="P4670" s="57"/>
      <c r="AP4670" s="57"/>
      <c r="BA4670" s="57"/>
      <c r="BF4670" s="6" t="e">
        <f t="shared" si="219"/>
        <v>#NUM!</v>
      </c>
      <c r="BG4670" t="e">
        <f t="shared" si="220"/>
        <v>#NUM!</v>
      </c>
      <c r="BH4670" t="e">
        <f t="shared" si="221"/>
        <v>#NUM!</v>
      </c>
      <c r="BI4670" t="e">
        <f>VLOOKUP(H4670,Sheet2!$A$1:$B$270,2,FALSE)</f>
        <v>#N/A</v>
      </c>
    </row>
    <row r="4671" spans="15:61">
      <c r="O4671" s="57"/>
      <c r="P4671" s="57"/>
      <c r="AO4671" s="57"/>
      <c r="BF4671" s="6" t="e">
        <f t="shared" si="219"/>
        <v>#NUM!</v>
      </c>
      <c r="BG4671" t="e">
        <f t="shared" si="220"/>
        <v>#NUM!</v>
      </c>
      <c r="BH4671" t="e">
        <f t="shared" si="221"/>
        <v>#NUM!</v>
      </c>
      <c r="BI4671" t="e">
        <f>VLOOKUP(H4671,Sheet2!$A$1:$B$270,2,FALSE)</f>
        <v>#N/A</v>
      </c>
    </row>
    <row r="4672" spans="15:61">
      <c r="O4672" s="57"/>
      <c r="P4672" s="57"/>
      <c r="AP4672" s="57"/>
      <c r="BA4672" s="57"/>
      <c r="BF4672" s="6" t="e">
        <f t="shared" si="219"/>
        <v>#NUM!</v>
      </c>
      <c r="BG4672" t="e">
        <f t="shared" si="220"/>
        <v>#NUM!</v>
      </c>
      <c r="BH4672" t="e">
        <f t="shared" si="221"/>
        <v>#NUM!</v>
      </c>
      <c r="BI4672" t="e">
        <f>VLOOKUP(H4672,Sheet2!$A$1:$B$270,2,FALSE)</f>
        <v>#N/A</v>
      </c>
    </row>
    <row r="4673" spans="15:61">
      <c r="O4673" s="57"/>
      <c r="P4673" s="57"/>
      <c r="BA4673" s="57"/>
      <c r="BF4673" s="6" t="e">
        <f t="shared" si="219"/>
        <v>#NUM!</v>
      </c>
      <c r="BG4673" t="e">
        <f t="shared" si="220"/>
        <v>#NUM!</v>
      </c>
      <c r="BH4673" t="e">
        <f t="shared" si="221"/>
        <v>#NUM!</v>
      </c>
      <c r="BI4673" t="e">
        <f>VLOOKUP(H4673,Sheet2!$A$1:$B$270,2,FALSE)</f>
        <v>#N/A</v>
      </c>
    </row>
    <row r="4674" spans="15:61">
      <c r="O4674" s="57"/>
      <c r="P4674" s="57"/>
      <c r="AP4674" s="57"/>
      <c r="BA4674" s="57"/>
      <c r="BF4674" s="6" t="e">
        <f t="shared" si="219"/>
        <v>#NUM!</v>
      </c>
      <c r="BG4674" t="e">
        <f t="shared" si="220"/>
        <v>#NUM!</v>
      </c>
      <c r="BH4674" t="e">
        <f t="shared" si="221"/>
        <v>#NUM!</v>
      </c>
      <c r="BI4674" t="e">
        <f>VLOOKUP(H4674,Sheet2!$A$1:$B$270,2,FALSE)</f>
        <v>#N/A</v>
      </c>
    </row>
    <row r="4675" spans="15:61">
      <c r="O4675" s="57"/>
      <c r="P4675" s="57"/>
      <c r="AP4675" s="57"/>
      <c r="BA4675" s="57"/>
      <c r="BF4675" s="6" t="e">
        <f t="shared" si="219"/>
        <v>#NUM!</v>
      </c>
      <c r="BG4675" t="e">
        <f t="shared" si="220"/>
        <v>#NUM!</v>
      </c>
      <c r="BH4675" t="e">
        <f t="shared" si="221"/>
        <v>#NUM!</v>
      </c>
      <c r="BI4675" t="e">
        <f>VLOOKUP(H4675,Sheet2!$A$1:$B$270,2,FALSE)</f>
        <v>#N/A</v>
      </c>
    </row>
    <row r="4676" spans="15:61">
      <c r="O4676" s="57"/>
      <c r="P4676" s="57"/>
      <c r="AP4676" s="57"/>
      <c r="BA4676" s="57"/>
      <c r="BF4676" s="6" t="e">
        <f t="shared" si="219"/>
        <v>#NUM!</v>
      </c>
      <c r="BG4676" t="e">
        <f t="shared" si="220"/>
        <v>#NUM!</v>
      </c>
      <c r="BH4676" t="e">
        <f t="shared" si="221"/>
        <v>#NUM!</v>
      </c>
      <c r="BI4676" t="e">
        <f>VLOOKUP(H4676,Sheet2!$A$1:$B$270,2,FALSE)</f>
        <v>#N/A</v>
      </c>
    </row>
    <row r="4677" spans="15:61">
      <c r="O4677" s="57"/>
      <c r="P4677" s="57"/>
      <c r="AP4677" s="57"/>
      <c r="BA4677" s="57"/>
      <c r="BF4677" s="6" t="e">
        <f t="shared" si="219"/>
        <v>#NUM!</v>
      </c>
      <c r="BG4677" t="e">
        <f t="shared" si="220"/>
        <v>#NUM!</v>
      </c>
      <c r="BH4677" t="e">
        <f t="shared" si="221"/>
        <v>#NUM!</v>
      </c>
      <c r="BI4677" t="e">
        <f>VLOOKUP(H4677,Sheet2!$A$1:$B$270,2,FALSE)</f>
        <v>#N/A</v>
      </c>
    </row>
    <row r="4678" spans="15:61">
      <c r="O4678" s="57"/>
      <c r="P4678" s="57"/>
      <c r="BF4678" s="6" t="e">
        <f t="shared" si="219"/>
        <v>#NUM!</v>
      </c>
      <c r="BG4678" t="e">
        <f t="shared" si="220"/>
        <v>#NUM!</v>
      </c>
      <c r="BH4678" t="e">
        <f t="shared" si="221"/>
        <v>#NUM!</v>
      </c>
      <c r="BI4678" t="e">
        <f>VLOOKUP(H4678,Sheet2!$A$1:$B$270,2,FALSE)</f>
        <v>#N/A</v>
      </c>
    </row>
    <row r="4679" spans="15:61">
      <c r="O4679" s="57"/>
      <c r="P4679" s="57"/>
      <c r="AP4679" s="57"/>
      <c r="BA4679" s="57"/>
      <c r="BF4679" s="6" t="e">
        <f t="shared" si="219"/>
        <v>#NUM!</v>
      </c>
      <c r="BG4679" t="e">
        <f t="shared" si="220"/>
        <v>#NUM!</v>
      </c>
      <c r="BH4679" t="e">
        <f t="shared" si="221"/>
        <v>#NUM!</v>
      </c>
      <c r="BI4679" t="e">
        <f>VLOOKUP(H4679,Sheet2!$A$1:$B$270,2,FALSE)</f>
        <v>#N/A</v>
      </c>
    </row>
    <row r="4680" spans="15:61">
      <c r="O4680" s="57"/>
      <c r="P4680" s="57"/>
      <c r="BA4680" s="57"/>
      <c r="BF4680" s="6" t="e">
        <f t="shared" si="219"/>
        <v>#NUM!</v>
      </c>
      <c r="BG4680" t="e">
        <f t="shared" si="220"/>
        <v>#NUM!</v>
      </c>
      <c r="BH4680" t="e">
        <f t="shared" si="221"/>
        <v>#NUM!</v>
      </c>
      <c r="BI4680" t="e">
        <f>VLOOKUP(H4680,Sheet2!$A$1:$B$270,2,FALSE)</f>
        <v>#N/A</v>
      </c>
    </row>
    <row r="4681" spans="15:61">
      <c r="O4681" s="57"/>
      <c r="P4681" s="57"/>
      <c r="BA4681" s="57"/>
      <c r="BF4681" s="6" t="e">
        <f t="shared" si="219"/>
        <v>#NUM!</v>
      </c>
      <c r="BG4681" t="e">
        <f t="shared" si="220"/>
        <v>#NUM!</v>
      </c>
      <c r="BH4681" t="e">
        <f t="shared" si="221"/>
        <v>#NUM!</v>
      </c>
      <c r="BI4681" t="e">
        <f>VLOOKUP(H4681,Sheet2!$A$1:$B$270,2,FALSE)</f>
        <v>#N/A</v>
      </c>
    </row>
    <row r="4682" spans="15:61">
      <c r="O4682" s="57"/>
      <c r="P4682" s="57"/>
      <c r="AP4682" s="57"/>
      <c r="BA4682" s="57"/>
      <c r="BF4682" s="6" t="e">
        <f t="shared" si="219"/>
        <v>#NUM!</v>
      </c>
      <c r="BG4682" t="e">
        <f t="shared" si="220"/>
        <v>#NUM!</v>
      </c>
      <c r="BH4682" t="e">
        <f t="shared" si="221"/>
        <v>#NUM!</v>
      </c>
      <c r="BI4682" t="e">
        <f>VLOOKUP(H4682,Sheet2!$A$1:$B$270,2,FALSE)</f>
        <v>#N/A</v>
      </c>
    </row>
    <row r="4683" spans="15:61">
      <c r="O4683" s="57"/>
      <c r="P4683" s="57"/>
      <c r="AP4683" s="57"/>
      <c r="BA4683" s="57"/>
      <c r="BF4683" s="6" t="e">
        <f t="shared" si="219"/>
        <v>#NUM!</v>
      </c>
      <c r="BG4683" t="e">
        <f t="shared" si="220"/>
        <v>#NUM!</v>
      </c>
      <c r="BH4683" t="e">
        <f t="shared" si="221"/>
        <v>#NUM!</v>
      </c>
      <c r="BI4683" t="e">
        <f>VLOOKUP(H4683,Sheet2!$A$1:$B$270,2,FALSE)</f>
        <v>#N/A</v>
      </c>
    </row>
    <row r="4684" spans="15:61">
      <c r="O4684" s="57"/>
      <c r="P4684" s="57"/>
      <c r="AP4684" s="57"/>
      <c r="BA4684" s="57"/>
      <c r="BF4684" s="6" t="e">
        <f t="shared" si="219"/>
        <v>#NUM!</v>
      </c>
      <c r="BG4684" t="e">
        <f t="shared" si="220"/>
        <v>#NUM!</v>
      </c>
      <c r="BH4684" t="e">
        <f t="shared" si="221"/>
        <v>#NUM!</v>
      </c>
      <c r="BI4684" t="e">
        <f>VLOOKUP(H4684,Sheet2!$A$1:$B$270,2,FALSE)</f>
        <v>#N/A</v>
      </c>
    </row>
    <row r="4685" spans="15:61">
      <c r="O4685" s="57"/>
      <c r="P4685" s="57"/>
      <c r="AP4685" s="57"/>
      <c r="BA4685" s="57"/>
      <c r="BF4685" s="6" t="e">
        <f t="shared" si="219"/>
        <v>#NUM!</v>
      </c>
      <c r="BG4685" t="e">
        <f t="shared" si="220"/>
        <v>#NUM!</v>
      </c>
      <c r="BH4685" t="e">
        <f t="shared" si="221"/>
        <v>#NUM!</v>
      </c>
      <c r="BI4685" t="e">
        <f>VLOOKUP(H4685,Sheet2!$A$1:$B$270,2,FALSE)</f>
        <v>#N/A</v>
      </c>
    </row>
    <row r="4686" spans="15:61">
      <c r="O4686" s="57"/>
      <c r="P4686" s="57"/>
      <c r="BA4686" s="57"/>
      <c r="BF4686" s="6" t="e">
        <f t="shared" si="219"/>
        <v>#NUM!</v>
      </c>
      <c r="BG4686" t="e">
        <f t="shared" si="220"/>
        <v>#NUM!</v>
      </c>
      <c r="BH4686" t="e">
        <f t="shared" si="221"/>
        <v>#NUM!</v>
      </c>
      <c r="BI4686" t="e">
        <f>VLOOKUP(H4686,Sheet2!$A$1:$B$270,2,FALSE)</f>
        <v>#N/A</v>
      </c>
    </row>
    <row r="4687" spans="15:61">
      <c r="O4687" s="57"/>
      <c r="P4687" s="57"/>
      <c r="AO4687" s="57"/>
      <c r="AP4687" s="57"/>
      <c r="BA4687" s="57"/>
      <c r="BF4687" s="6" t="e">
        <f t="shared" si="219"/>
        <v>#NUM!</v>
      </c>
      <c r="BG4687" t="e">
        <f t="shared" si="220"/>
        <v>#NUM!</v>
      </c>
      <c r="BH4687" t="e">
        <f t="shared" si="221"/>
        <v>#NUM!</v>
      </c>
      <c r="BI4687" t="e">
        <f>VLOOKUP(H4687,Sheet2!$A$1:$B$270,2,FALSE)</f>
        <v>#N/A</v>
      </c>
    </row>
    <row r="4688" spans="15:61">
      <c r="O4688" s="57"/>
      <c r="P4688" s="57"/>
      <c r="AO4688" s="57"/>
      <c r="AP4688" s="57"/>
      <c r="BA4688" s="57"/>
      <c r="BF4688" s="6" t="e">
        <f t="shared" si="219"/>
        <v>#NUM!</v>
      </c>
      <c r="BG4688" t="e">
        <f t="shared" si="220"/>
        <v>#NUM!</v>
      </c>
      <c r="BH4688" t="e">
        <f t="shared" si="221"/>
        <v>#NUM!</v>
      </c>
      <c r="BI4688" t="e">
        <f>VLOOKUP(H4688,Sheet2!$A$1:$B$270,2,FALSE)</f>
        <v>#N/A</v>
      </c>
    </row>
    <row r="4689" spans="15:61">
      <c r="O4689" s="57"/>
      <c r="P4689" s="57"/>
      <c r="AP4689" s="57"/>
      <c r="BA4689" s="57"/>
      <c r="BF4689" s="6" t="e">
        <f t="shared" si="219"/>
        <v>#NUM!</v>
      </c>
      <c r="BG4689" t="e">
        <f t="shared" si="220"/>
        <v>#NUM!</v>
      </c>
      <c r="BH4689" t="e">
        <f t="shared" si="221"/>
        <v>#NUM!</v>
      </c>
      <c r="BI4689" t="e">
        <f>VLOOKUP(H4689,Sheet2!$A$1:$B$270,2,FALSE)</f>
        <v>#N/A</v>
      </c>
    </row>
    <row r="4690" spans="15:61">
      <c r="O4690" s="57"/>
      <c r="P4690" s="57"/>
      <c r="BA4690" s="57"/>
      <c r="BF4690" s="6" t="e">
        <f t="shared" si="219"/>
        <v>#NUM!</v>
      </c>
      <c r="BG4690" t="e">
        <f t="shared" si="220"/>
        <v>#NUM!</v>
      </c>
      <c r="BH4690" t="e">
        <f t="shared" si="221"/>
        <v>#NUM!</v>
      </c>
      <c r="BI4690" t="e">
        <f>VLOOKUP(H4690,Sheet2!$A$1:$B$270,2,FALSE)</f>
        <v>#N/A</v>
      </c>
    </row>
    <row r="4691" spans="15:61">
      <c r="O4691" s="57"/>
      <c r="P4691" s="57"/>
      <c r="AP4691" s="57"/>
      <c r="BA4691" s="57"/>
      <c r="BF4691" s="6" t="e">
        <f t="shared" si="219"/>
        <v>#NUM!</v>
      </c>
      <c r="BG4691" t="e">
        <f t="shared" si="220"/>
        <v>#NUM!</v>
      </c>
      <c r="BH4691" t="e">
        <f t="shared" si="221"/>
        <v>#NUM!</v>
      </c>
      <c r="BI4691" t="e">
        <f>VLOOKUP(H4691,Sheet2!$A$1:$B$270,2,FALSE)</f>
        <v>#N/A</v>
      </c>
    </row>
    <row r="4692" spans="15:61">
      <c r="O4692" s="57"/>
      <c r="P4692" s="57"/>
      <c r="AP4692" s="57"/>
      <c r="BA4692" s="57"/>
      <c r="BF4692" s="6" t="e">
        <f t="shared" si="219"/>
        <v>#NUM!</v>
      </c>
      <c r="BG4692" t="e">
        <f t="shared" si="220"/>
        <v>#NUM!</v>
      </c>
      <c r="BH4692" t="e">
        <f t="shared" si="221"/>
        <v>#NUM!</v>
      </c>
      <c r="BI4692" t="e">
        <f>VLOOKUP(H4692,Sheet2!$A$1:$B$270,2,FALSE)</f>
        <v>#N/A</v>
      </c>
    </row>
    <row r="4693" spans="15:61">
      <c r="O4693" s="57"/>
      <c r="P4693" s="57"/>
      <c r="AO4693" s="57"/>
      <c r="AP4693" s="57"/>
      <c r="BA4693" s="57"/>
      <c r="BF4693" s="6" t="e">
        <f t="shared" si="219"/>
        <v>#NUM!</v>
      </c>
      <c r="BG4693" t="e">
        <f t="shared" si="220"/>
        <v>#NUM!</v>
      </c>
      <c r="BH4693" t="e">
        <f t="shared" si="221"/>
        <v>#NUM!</v>
      </c>
      <c r="BI4693" t="e">
        <f>VLOOKUP(H4693,Sheet2!$A$1:$B$270,2,FALSE)</f>
        <v>#N/A</v>
      </c>
    </row>
    <row r="4694" spans="15:61">
      <c r="O4694" s="57"/>
      <c r="P4694" s="57"/>
      <c r="AP4694" s="57"/>
      <c r="BA4694" s="57"/>
      <c r="BF4694" s="6" t="e">
        <f t="shared" si="219"/>
        <v>#NUM!</v>
      </c>
      <c r="BG4694" t="e">
        <f t="shared" si="220"/>
        <v>#NUM!</v>
      </c>
      <c r="BH4694" t="e">
        <f t="shared" si="221"/>
        <v>#NUM!</v>
      </c>
      <c r="BI4694" t="e">
        <f>VLOOKUP(H4694,Sheet2!$A$1:$B$270,2,FALSE)</f>
        <v>#N/A</v>
      </c>
    </row>
    <row r="4695" spans="15:61">
      <c r="O4695" s="57"/>
      <c r="P4695" s="57"/>
      <c r="AP4695" s="57"/>
      <c r="BA4695" s="57"/>
      <c r="BF4695" s="6" t="e">
        <f t="shared" si="219"/>
        <v>#NUM!</v>
      </c>
      <c r="BG4695" t="e">
        <f t="shared" si="220"/>
        <v>#NUM!</v>
      </c>
      <c r="BH4695" t="e">
        <f t="shared" si="221"/>
        <v>#NUM!</v>
      </c>
      <c r="BI4695" t="e">
        <f>VLOOKUP(H4695,Sheet2!$A$1:$B$270,2,FALSE)</f>
        <v>#N/A</v>
      </c>
    </row>
    <row r="4696" spans="15:61">
      <c r="O4696" s="57"/>
      <c r="P4696" s="57"/>
      <c r="AP4696" s="57"/>
      <c r="BA4696" s="57"/>
      <c r="BF4696" s="6" t="e">
        <f t="shared" si="219"/>
        <v>#NUM!</v>
      </c>
      <c r="BG4696" t="e">
        <f t="shared" si="220"/>
        <v>#NUM!</v>
      </c>
      <c r="BH4696" t="e">
        <f t="shared" si="221"/>
        <v>#NUM!</v>
      </c>
      <c r="BI4696" t="e">
        <f>VLOOKUP(H4696,Sheet2!$A$1:$B$270,2,FALSE)</f>
        <v>#N/A</v>
      </c>
    </row>
    <row r="4697" spans="15:61">
      <c r="O4697" s="57"/>
      <c r="P4697" s="57"/>
      <c r="AP4697" s="57"/>
      <c r="BA4697" s="57"/>
      <c r="BF4697" s="6" t="e">
        <f t="shared" si="219"/>
        <v>#NUM!</v>
      </c>
      <c r="BG4697" t="e">
        <f t="shared" si="220"/>
        <v>#NUM!</v>
      </c>
      <c r="BH4697" t="e">
        <f t="shared" si="221"/>
        <v>#NUM!</v>
      </c>
      <c r="BI4697" t="e">
        <f>VLOOKUP(H4697,Sheet2!$A$1:$B$270,2,FALSE)</f>
        <v>#N/A</v>
      </c>
    </row>
    <row r="4698" spans="15:61">
      <c r="O4698" s="57"/>
      <c r="P4698" s="57"/>
      <c r="AO4698" s="57"/>
      <c r="BA4698" s="57"/>
      <c r="BF4698" s="6" t="e">
        <f t="shared" si="219"/>
        <v>#NUM!</v>
      </c>
      <c r="BG4698" t="e">
        <f t="shared" si="220"/>
        <v>#NUM!</v>
      </c>
      <c r="BH4698" t="e">
        <f t="shared" si="221"/>
        <v>#NUM!</v>
      </c>
      <c r="BI4698" t="e">
        <f>VLOOKUP(H4698,Sheet2!$A$1:$B$270,2,FALSE)</f>
        <v>#N/A</v>
      </c>
    </row>
    <row r="4699" spans="15:61">
      <c r="O4699" s="57"/>
      <c r="P4699" s="57"/>
      <c r="AO4699" s="57"/>
      <c r="BA4699" s="57"/>
      <c r="BF4699" s="6" t="e">
        <f t="shared" si="219"/>
        <v>#NUM!</v>
      </c>
      <c r="BG4699" t="e">
        <f t="shared" si="220"/>
        <v>#NUM!</v>
      </c>
      <c r="BH4699" t="e">
        <f t="shared" si="221"/>
        <v>#NUM!</v>
      </c>
      <c r="BI4699" t="e">
        <f>VLOOKUP(H4699,Sheet2!$A$1:$B$270,2,FALSE)</f>
        <v>#N/A</v>
      </c>
    </row>
    <row r="4700" spans="15:61">
      <c r="O4700" s="57"/>
      <c r="P4700" s="57"/>
      <c r="AO4700" s="57"/>
      <c r="AP4700" s="57"/>
      <c r="BA4700" s="57"/>
      <c r="BF4700" s="6" t="e">
        <f t="shared" si="219"/>
        <v>#NUM!</v>
      </c>
      <c r="BG4700" t="e">
        <f t="shared" si="220"/>
        <v>#NUM!</v>
      </c>
      <c r="BH4700" t="e">
        <f t="shared" si="221"/>
        <v>#NUM!</v>
      </c>
      <c r="BI4700" t="e">
        <f>VLOOKUP(H4700,Sheet2!$A$1:$B$270,2,FALSE)</f>
        <v>#N/A</v>
      </c>
    </row>
    <row r="4701" spans="15:61">
      <c r="O4701" s="57"/>
      <c r="P4701" s="57"/>
      <c r="AP4701" s="57"/>
      <c r="BA4701" s="57"/>
      <c r="BF4701" s="6" t="e">
        <f t="shared" si="219"/>
        <v>#NUM!</v>
      </c>
      <c r="BG4701" t="e">
        <f t="shared" si="220"/>
        <v>#NUM!</v>
      </c>
      <c r="BH4701" t="e">
        <f t="shared" si="221"/>
        <v>#NUM!</v>
      </c>
      <c r="BI4701" t="e">
        <f>VLOOKUP(H4701,Sheet2!$A$1:$B$270,2,FALSE)</f>
        <v>#N/A</v>
      </c>
    </row>
    <row r="4702" spans="15:61">
      <c r="O4702" s="57"/>
      <c r="P4702" s="57"/>
      <c r="AO4702" s="57"/>
      <c r="BA4702" s="57"/>
      <c r="BF4702" s="6" t="e">
        <f t="shared" si="219"/>
        <v>#NUM!</v>
      </c>
      <c r="BG4702" t="e">
        <f t="shared" si="220"/>
        <v>#NUM!</v>
      </c>
      <c r="BH4702" t="e">
        <f t="shared" si="221"/>
        <v>#NUM!</v>
      </c>
      <c r="BI4702" t="e">
        <f>VLOOKUP(H4702,Sheet2!$A$1:$B$270,2,FALSE)</f>
        <v>#N/A</v>
      </c>
    </row>
    <row r="4703" spans="15:61">
      <c r="O4703" s="57"/>
      <c r="P4703" s="57"/>
      <c r="AP4703" s="57"/>
      <c r="BA4703" s="57"/>
      <c r="BF4703" s="6" t="e">
        <f t="shared" si="219"/>
        <v>#NUM!</v>
      </c>
      <c r="BG4703" t="e">
        <f t="shared" si="220"/>
        <v>#NUM!</v>
      </c>
      <c r="BH4703" t="e">
        <f t="shared" si="221"/>
        <v>#NUM!</v>
      </c>
      <c r="BI4703" t="e">
        <f>VLOOKUP(H4703,Sheet2!$A$1:$B$270,2,FALSE)</f>
        <v>#N/A</v>
      </c>
    </row>
    <row r="4704" spans="15:61">
      <c r="O4704" s="57"/>
      <c r="P4704" s="57"/>
      <c r="AP4704" s="57"/>
      <c r="BA4704" s="57"/>
      <c r="BF4704" s="6" t="e">
        <f t="shared" si="219"/>
        <v>#NUM!</v>
      </c>
      <c r="BG4704" t="e">
        <f t="shared" si="220"/>
        <v>#NUM!</v>
      </c>
      <c r="BH4704" t="e">
        <f t="shared" si="221"/>
        <v>#NUM!</v>
      </c>
      <c r="BI4704" t="e">
        <f>VLOOKUP(H4704,Sheet2!$A$1:$B$270,2,FALSE)</f>
        <v>#N/A</v>
      </c>
    </row>
    <row r="4705" spans="15:61">
      <c r="O4705" s="57"/>
      <c r="P4705" s="57"/>
      <c r="AP4705" s="57"/>
      <c r="BA4705" s="57"/>
      <c r="BF4705" s="6" t="e">
        <f t="shared" si="219"/>
        <v>#NUM!</v>
      </c>
      <c r="BG4705" t="e">
        <f t="shared" si="220"/>
        <v>#NUM!</v>
      </c>
      <c r="BH4705" t="e">
        <f t="shared" si="221"/>
        <v>#NUM!</v>
      </c>
      <c r="BI4705" t="e">
        <f>VLOOKUP(H4705,Sheet2!$A$1:$B$270,2,FALSE)</f>
        <v>#N/A</v>
      </c>
    </row>
    <row r="4706" spans="15:61">
      <c r="O4706" s="57"/>
      <c r="P4706" s="57"/>
      <c r="BA4706" s="57"/>
      <c r="BF4706" s="6" t="e">
        <f t="shared" si="219"/>
        <v>#NUM!</v>
      </c>
      <c r="BG4706" t="e">
        <f t="shared" si="220"/>
        <v>#NUM!</v>
      </c>
      <c r="BH4706" t="e">
        <f t="shared" si="221"/>
        <v>#NUM!</v>
      </c>
      <c r="BI4706" t="e">
        <f>VLOOKUP(H4706,Sheet2!$A$1:$B$270,2,FALSE)</f>
        <v>#N/A</v>
      </c>
    </row>
    <row r="4707" spans="15:61">
      <c r="O4707" s="57"/>
      <c r="P4707" s="57"/>
      <c r="BA4707" s="57"/>
      <c r="BF4707" s="6" t="e">
        <f t="shared" si="219"/>
        <v>#NUM!</v>
      </c>
      <c r="BG4707" t="e">
        <f t="shared" si="220"/>
        <v>#NUM!</v>
      </c>
      <c r="BH4707" t="e">
        <f t="shared" si="221"/>
        <v>#NUM!</v>
      </c>
      <c r="BI4707" t="e">
        <f>VLOOKUP(H4707,Sheet2!$A$1:$B$270,2,FALSE)</f>
        <v>#N/A</v>
      </c>
    </row>
    <row r="4708" spans="15:61">
      <c r="O4708" s="57"/>
      <c r="P4708" s="57"/>
      <c r="AO4708" s="57"/>
      <c r="AP4708" s="57"/>
      <c r="BA4708" s="57"/>
      <c r="BF4708" s="6" t="e">
        <f t="shared" si="219"/>
        <v>#NUM!</v>
      </c>
      <c r="BG4708" t="e">
        <f t="shared" si="220"/>
        <v>#NUM!</v>
      </c>
      <c r="BH4708" t="e">
        <f t="shared" si="221"/>
        <v>#NUM!</v>
      </c>
      <c r="BI4708" t="e">
        <f>VLOOKUP(H4708,Sheet2!$A$1:$B$270,2,FALSE)</f>
        <v>#N/A</v>
      </c>
    </row>
    <row r="4709" spans="15:61">
      <c r="O4709" s="57"/>
      <c r="P4709" s="57"/>
      <c r="AP4709" s="57"/>
      <c r="BA4709" s="57"/>
      <c r="BF4709" s="6" t="e">
        <f t="shared" si="219"/>
        <v>#NUM!</v>
      </c>
      <c r="BG4709" t="e">
        <f t="shared" si="220"/>
        <v>#NUM!</v>
      </c>
      <c r="BH4709" t="e">
        <f t="shared" si="221"/>
        <v>#NUM!</v>
      </c>
      <c r="BI4709" t="e">
        <f>VLOOKUP(H4709,Sheet2!$A$1:$B$270,2,FALSE)</f>
        <v>#N/A</v>
      </c>
    </row>
    <row r="4710" spans="15:61">
      <c r="O4710" s="57"/>
      <c r="P4710" s="57"/>
      <c r="AP4710" s="57"/>
      <c r="BA4710" s="57"/>
      <c r="BF4710" s="6" t="e">
        <f t="shared" si="219"/>
        <v>#NUM!</v>
      </c>
      <c r="BG4710" t="e">
        <f t="shared" si="220"/>
        <v>#NUM!</v>
      </c>
      <c r="BH4710" t="e">
        <f t="shared" si="221"/>
        <v>#NUM!</v>
      </c>
      <c r="BI4710" t="e">
        <f>VLOOKUP(H4710,Sheet2!$A$1:$B$270,2,FALSE)</f>
        <v>#N/A</v>
      </c>
    </row>
    <row r="4711" spans="15:61">
      <c r="O4711" s="57"/>
      <c r="P4711" s="57"/>
      <c r="AO4711" s="57"/>
      <c r="AP4711" s="57"/>
      <c r="BA4711" s="57"/>
      <c r="BF4711" s="6" t="e">
        <f t="shared" si="219"/>
        <v>#NUM!</v>
      </c>
      <c r="BG4711" t="e">
        <f t="shared" si="220"/>
        <v>#NUM!</v>
      </c>
      <c r="BH4711" t="e">
        <f t="shared" si="221"/>
        <v>#NUM!</v>
      </c>
      <c r="BI4711" t="e">
        <f>VLOOKUP(H4711,Sheet2!$A$1:$B$270,2,FALSE)</f>
        <v>#N/A</v>
      </c>
    </row>
    <row r="4712" spans="15:61">
      <c r="O4712" s="57"/>
      <c r="P4712" s="57"/>
      <c r="BA4712" s="57"/>
      <c r="BF4712" s="6" t="e">
        <f t="shared" si="219"/>
        <v>#NUM!</v>
      </c>
      <c r="BG4712" t="e">
        <f t="shared" si="220"/>
        <v>#NUM!</v>
      </c>
      <c r="BH4712" t="e">
        <f t="shared" si="221"/>
        <v>#NUM!</v>
      </c>
      <c r="BI4712" t="e">
        <f>VLOOKUP(H4712,Sheet2!$A$1:$B$270,2,FALSE)</f>
        <v>#N/A</v>
      </c>
    </row>
    <row r="4713" spans="15:61">
      <c r="O4713" s="57"/>
      <c r="P4713" s="57"/>
      <c r="AP4713" s="57"/>
      <c r="BA4713" s="57"/>
      <c r="BF4713" s="6" t="e">
        <f t="shared" si="219"/>
        <v>#NUM!</v>
      </c>
      <c r="BG4713" t="e">
        <f t="shared" si="220"/>
        <v>#NUM!</v>
      </c>
      <c r="BH4713" t="e">
        <f t="shared" si="221"/>
        <v>#NUM!</v>
      </c>
      <c r="BI4713" t="e">
        <f>VLOOKUP(H4713,Sheet2!$A$1:$B$270,2,FALSE)</f>
        <v>#N/A</v>
      </c>
    </row>
    <row r="4714" spans="15:61">
      <c r="O4714" s="57"/>
      <c r="P4714" s="57"/>
      <c r="AO4714" s="57"/>
      <c r="BA4714" s="57"/>
      <c r="BF4714" s="6" t="e">
        <f t="shared" ref="BF4714:BF4777" si="222">DATE(BC4714,BD4714,BE4714)</f>
        <v>#NUM!</v>
      </c>
      <c r="BG4714" t="e">
        <f t="shared" ref="BG4714:BG4777" si="223">BF4714-BA4714</f>
        <v>#NUM!</v>
      </c>
      <c r="BH4714" t="e">
        <f t="shared" ref="BH4714:BH4777" si="224">IF(BG4714=1,"COMPLY",IF(BG4714&lt;1,"COMPLY","NOT COMPLY"))</f>
        <v>#NUM!</v>
      </c>
      <c r="BI4714" t="e">
        <f>VLOOKUP(H4714,Sheet2!$A$1:$B$270,2,FALSE)</f>
        <v>#N/A</v>
      </c>
    </row>
    <row r="4715" spans="15:61">
      <c r="O4715" s="57"/>
      <c r="P4715" s="57"/>
      <c r="AO4715" s="57"/>
      <c r="AP4715" s="57"/>
      <c r="BA4715" s="57"/>
      <c r="BF4715" s="6" t="e">
        <f t="shared" si="222"/>
        <v>#NUM!</v>
      </c>
      <c r="BG4715" t="e">
        <f t="shared" si="223"/>
        <v>#NUM!</v>
      </c>
      <c r="BH4715" t="e">
        <f t="shared" si="224"/>
        <v>#NUM!</v>
      </c>
      <c r="BI4715" t="e">
        <f>VLOOKUP(H4715,Sheet2!$A$1:$B$270,2,FALSE)</f>
        <v>#N/A</v>
      </c>
    </row>
    <row r="4716" spans="15:61">
      <c r="O4716" s="57"/>
      <c r="P4716" s="57"/>
      <c r="AP4716" s="57"/>
      <c r="BA4716" s="57"/>
      <c r="BF4716" s="6" t="e">
        <f t="shared" si="222"/>
        <v>#NUM!</v>
      </c>
      <c r="BG4716" t="e">
        <f t="shared" si="223"/>
        <v>#NUM!</v>
      </c>
      <c r="BH4716" t="e">
        <f t="shared" si="224"/>
        <v>#NUM!</v>
      </c>
      <c r="BI4716" t="e">
        <f>VLOOKUP(H4716,Sheet2!$A$1:$B$270,2,FALSE)</f>
        <v>#N/A</v>
      </c>
    </row>
    <row r="4717" spans="15:61">
      <c r="O4717" s="57"/>
      <c r="P4717" s="57"/>
      <c r="AO4717" s="57"/>
      <c r="AP4717" s="57"/>
      <c r="BA4717" s="57"/>
      <c r="BF4717" s="6" t="e">
        <f t="shared" si="222"/>
        <v>#NUM!</v>
      </c>
      <c r="BG4717" t="e">
        <f t="shared" si="223"/>
        <v>#NUM!</v>
      </c>
      <c r="BH4717" t="e">
        <f t="shared" si="224"/>
        <v>#NUM!</v>
      </c>
      <c r="BI4717" t="e">
        <f>VLOOKUP(H4717,Sheet2!$A$1:$B$270,2,FALSE)</f>
        <v>#N/A</v>
      </c>
    </row>
    <row r="4718" spans="15:61">
      <c r="O4718" s="57"/>
      <c r="P4718" s="57"/>
      <c r="AP4718" s="57"/>
      <c r="BA4718" s="57"/>
      <c r="BF4718" s="6" t="e">
        <f t="shared" si="222"/>
        <v>#NUM!</v>
      </c>
      <c r="BG4718" t="e">
        <f t="shared" si="223"/>
        <v>#NUM!</v>
      </c>
      <c r="BH4718" t="e">
        <f t="shared" si="224"/>
        <v>#NUM!</v>
      </c>
      <c r="BI4718" t="e">
        <f>VLOOKUP(H4718,Sheet2!$A$1:$B$270,2,FALSE)</f>
        <v>#N/A</v>
      </c>
    </row>
    <row r="4719" spans="15:61">
      <c r="O4719" s="57"/>
      <c r="P4719" s="57"/>
      <c r="AO4719" s="57"/>
      <c r="AP4719" s="57"/>
      <c r="BA4719" s="57"/>
      <c r="BF4719" s="6" t="e">
        <f t="shared" si="222"/>
        <v>#NUM!</v>
      </c>
      <c r="BG4719" t="e">
        <f t="shared" si="223"/>
        <v>#NUM!</v>
      </c>
      <c r="BH4719" t="e">
        <f t="shared" si="224"/>
        <v>#NUM!</v>
      </c>
      <c r="BI4719" t="e">
        <f>VLOOKUP(H4719,Sheet2!$A$1:$B$270,2,FALSE)</f>
        <v>#N/A</v>
      </c>
    </row>
    <row r="4720" spans="15:61">
      <c r="O4720" s="57"/>
      <c r="P4720" s="57"/>
      <c r="BA4720" s="57"/>
      <c r="BF4720" s="6" t="e">
        <f t="shared" si="222"/>
        <v>#NUM!</v>
      </c>
      <c r="BG4720" t="e">
        <f t="shared" si="223"/>
        <v>#NUM!</v>
      </c>
      <c r="BH4720" t="e">
        <f t="shared" si="224"/>
        <v>#NUM!</v>
      </c>
      <c r="BI4720" t="e">
        <f>VLOOKUP(H4720,Sheet2!$A$1:$B$270,2,FALSE)</f>
        <v>#N/A</v>
      </c>
    </row>
    <row r="4721" spans="15:61">
      <c r="O4721" s="57"/>
      <c r="P4721" s="57"/>
      <c r="BF4721" s="6" t="e">
        <f t="shared" si="222"/>
        <v>#NUM!</v>
      </c>
      <c r="BG4721" t="e">
        <f t="shared" si="223"/>
        <v>#NUM!</v>
      </c>
      <c r="BH4721" t="e">
        <f t="shared" si="224"/>
        <v>#NUM!</v>
      </c>
      <c r="BI4721" t="e">
        <f>VLOOKUP(H4721,Sheet2!$A$1:$B$270,2,FALSE)</f>
        <v>#N/A</v>
      </c>
    </row>
    <row r="4722" spans="15:61">
      <c r="O4722" s="57"/>
      <c r="P4722" s="57"/>
      <c r="AP4722" s="57"/>
      <c r="BA4722" s="57"/>
      <c r="BF4722" s="6" t="e">
        <f t="shared" si="222"/>
        <v>#NUM!</v>
      </c>
      <c r="BG4722" t="e">
        <f t="shared" si="223"/>
        <v>#NUM!</v>
      </c>
      <c r="BH4722" t="e">
        <f t="shared" si="224"/>
        <v>#NUM!</v>
      </c>
      <c r="BI4722" t="e">
        <f>VLOOKUP(H4722,Sheet2!$A$1:$B$270,2,FALSE)</f>
        <v>#N/A</v>
      </c>
    </row>
    <row r="4723" spans="15:61">
      <c r="O4723" s="57"/>
      <c r="P4723" s="57"/>
      <c r="AP4723" s="57"/>
      <c r="BA4723" s="57"/>
      <c r="BF4723" s="6" t="e">
        <f t="shared" si="222"/>
        <v>#NUM!</v>
      </c>
      <c r="BG4723" t="e">
        <f t="shared" si="223"/>
        <v>#NUM!</v>
      </c>
      <c r="BH4723" t="e">
        <f t="shared" si="224"/>
        <v>#NUM!</v>
      </c>
      <c r="BI4723" t="e">
        <f>VLOOKUP(H4723,Sheet2!$A$1:$B$270,2,FALSE)</f>
        <v>#N/A</v>
      </c>
    </row>
    <row r="4724" spans="15:61">
      <c r="O4724" s="57"/>
      <c r="P4724" s="57"/>
      <c r="AO4724" s="57"/>
      <c r="BA4724" s="57"/>
      <c r="BF4724" s="6" t="e">
        <f t="shared" si="222"/>
        <v>#NUM!</v>
      </c>
      <c r="BG4724" t="e">
        <f t="shared" si="223"/>
        <v>#NUM!</v>
      </c>
      <c r="BH4724" t="e">
        <f t="shared" si="224"/>
        <v>#NUM!</v>
      </c>
      <c r="BI4724" t="e">
        <f>VLOOKUP(H4724,Sheet2!$A$1:$B$270,2,FALSE)</f>
        <v>#N/A</v>
      </c>
    </row>
    <row r="4725" spans="15:61">
      <c r="O4725" s="57"/>
      <c r="P4725" s="57"/>
      <c r="AO4725" s="57"/>
      <c r="AP4725" s="57"/>
      <c r="BA4725" s="57"/>
      <c r="BF4725" s="6" t="e">
        <f t="shared" si="222"/>
        <v>#NUM!</v>
      </c>
      <c r="BG4725" t="e">
        <f t="shared" si="223"/>
        <v>#NUM!</v>
      </c>
      <c r="BH4725" t="e">
        <f t="shared" si="224"/>
        <v>#NUM!</v>
      </c>
      <c r="BI4725" t="e">
        <f>VLOOKUP(H4725,Sheet2!$A$1:$B$270,2,FALSE)</f>
        <v>#N/A</v>
      </c>
    </row>
    <row r="4726" spans="15:61">
      <c r="O4726" s="57"/>
      <c r="P4726" s="57"/>
      <c r="AO4726" s="57"/>
      <c r="AP4726" s="57"/>
      <c r="BA4726" s="57"/>
      <c r="BF4726" s="6" t="e">
        <f t="shared" si="222"/>
        <v>#NUM!</v>
      </c>
      <c r="BG4726" t="e">
        <f t="shared" si="223"/>
        <v>#NUM!</v>
      </c>
      <c r="BH4726" t="e">
        <f t="shared" si="224"/>
        <v>#NUM!</v>
      </c>
      <c r="BI4726" t="e">
        <f>VLOOKUP(H4726,Sheet2!$A$1:$B$270,2,FALSE)</f>
        <v>#N/A</v>
      </c>
    </row>
    <row r="4727" spans="15:61">
      <c r="O4727" s="57"/>
      <c r="P4727" s="57"/>
      <c r="AP4727" s="57"/>
      <c r="BA4727" s="57"/>
      <c r="BF4727" s="6" t="e">
        <f t="shared" si="222"/>
        <v>#NUM!</v>
      </c>
      <c r="BG4727" t="e">
        <f t="shared" si="223"/>
        <v>#NUM!</v>
      </c>
      <c r="BH4727" t="e">
        <f t="shared" si="224"/>
        <v>#NUM!</v>
      </c>
      <c r="BI4727" t="e">
        <f>VLOOKUP(H4727,Sheet2!$A$1:$B$270,2,FALSE)</f>
        <v>#N/A</v>
      </c>
    </row>
    <row r="4728" spans="15:61">
      <c r="O4728" s="57"/>
      <c r="P4728" s="57"/>
      <c r="AP4728" s="57"/>
      <c r="BA4728" s="57"/>
      <c r="BF4728" s="6" t="e">
        <f t="shared" si="222"/>
        <v>#NUM!</v>
      </c>
      <c r="BG4728" t="e">
        <f t="shared" si="223"/>
        <v>#NUM!</v>
      </c>
      <c r="BH4728" t="e">
        <f t="shared" si="224"/>
        <v>#NUM!</v>
      </c>
      <c r="BI4728" t="e">
        <f>VLOOKUP(H4728,Sheet2!$A$1:$B$270,2,FALSE)</f>
        <v>#N/A</v>
      </c>
    </row>
    <row r="4729" spans="15:61">
      <c r="O4729" s="57"/>
      <c r="P4729" s="57"/>
      <c r="AO4729" s="57"/>
      <c r="BA4729" s="57"/>
      <c r="BF4729" s="6" t="e">
        <f t="shared" si="222"/>
        <v>#NUM!</v>
      </c>
      <c r="BG4729" t="e">
        <f t="shared" si="223"/>
        <v>#NUM!</v>
      </c>
      <c r="BH4729" t="e">
        <f t="shared" si="224"/>
        <v>#NUM!</v>
      </c>
      <c r="BI4729" t="e">
        <f>VLOOKUP(H4729,Sheet2!$A$1:$B$270,2,FALSE)</f>
        <v>#N/A</v>
      </c>
    </row>
    <row r="4730" spans="15:61">
      <c r="O4730" s="57"/>
      <c r="P4730" s="57"/>
      <c r="AP4730" s="57"/>
      <c r="BA4730" s="57"/>
      <c r="BF4730" s="6" t="e">
        <f t="shared" si="222"/>
        <v>#NUM!</v>
      </c>
      <c r="BG4730" t="e">
        <f t="shared" si="223"/>
        <v>#NUM!</v>
      </c>
      <c r="BH4730" t="e">
        <f t="shared" si="224"/>
        <v>#NUM!</v>
      </c>
      <c r="BI4730" t="e">
        <f>VLOOKUP(H4730,Sheet2!$A$1:$B$270,2,FALSE)</f>
        <v>#N/A</v>
      </c>
    </row>
    <row r="4731" spans="15:61">
      <c r="O4731" s="57"/>
      <c r="P4731" s="57"/>
      <c r="AP4731" s="57"/>
      <c r="BA4731" s="57"/>
      <c r="BF4731" s="6" t="e">
        <f t="shared" si="222"/>
        <v>#NUM!</v>
      </c>
      <c r="BG4731" t="e">
        <f t="shared" si="223"/>
        <v>#NUM!</v>
      </c>
      <c r="BH4731" t="e">
        <f t="shared" si="224"/>
        <v>#NUM!</v>
      </c>
      <c r="BI4731" t="e">
        <f>VLOOKUP(H4731,Sheet2!$A$1:$B$270,2,FALSE)</f>
        <v>#N/A</v>
      </c>
    </row>
    <row r="4732" spans="15:61">
      <c r="O4732" s="57"/>
      <c r="P4732" s="57"/>
      <c r="AP4732" s="57"/>
      <c r="BA4732" s="57"/>
      <c r="BF4732" s="6" t="e">
        <f t="shared" si="222"/>
        <v>#NUM!</v>
      </c>
      <c r="BG4732" t="e">
        <f t="shared" si="223"/>
        <v>#NUM!</v>
      </c>
      <c r="BH4732" t="e">
        <f t="shared" si="224"/>
        <v>#NUM!</v>
      </c>
      <c r="BI4732" t="e">
        <f>VLOOKUP(H4732,Sheet2!$A$1:$B$270,2,FALSE)</f>
        <v>#N/A</v>
      </c>
    </row>
    <row r="4733" spans="15:61">
      <c r="O4733" s="57"/>
      <c r="P4733" s="57"/>
      <c r="AO4733" s="57"/>
      <c r="AP4733" s="57"/>
      <c r="BA4733" s="57"/>
      <c r="BF4733" s="6" t="e">
        <f t="shared" si="222"/>
        <v>#NUM!</v>
      </c>
      <c r="BG4733" t="e">
        <f t="shared" si="223"/>
        <v>#NUM!</v>
      </c>
      <c r="BH4733" t="e">
        <f t="shared" si="224"/>
        <v>#NUM!</v>
      </c>
      <c r="BI4733" t="e">
        <f>VLOOKUP(H4733,Sheet2!$A$1:$B$270,2,FALSE)</f>
        <v>#N/A</v>
      </c>
    </row>
    <row r="4734" spans="15:61">
      <c r="O4734" s="57"/>
      <c r="P4734" s="57"/>
      <c r="AP4734" s="57"/>
      <c r="BA4734" s="57"/>
      <c r="BF4734" s="6" t="e">
        <f t="shared" si="222"/>
        <v>#NUM!</v>
      </c>
      <c r="BG4734" t="e">
        <f t="shared" si="223"/>
        <v>#NUM!</v>
      </c>
      <c r="BH4734" t="e">
        <f t="shared" si="224"/>
        <v>#NUM!</v>
      </c>
      <c r="BI4734" t="e">
        <f>VLOOKUP(H4734,Sheet2!$A$1:$B$270,2,FALSE)</f>
        <v>#N/A</v>
      </c>
    </row>
    <row r="4735" spans="15:61">
      <c r="O4735" s="57"/>
      <c r="P4735" s="57"/>
      <c r="AO4735" s="57"/>
      <c r="AP4735" s="57"/>
      <c r="BA4735" s="57"/>
      <c r="BF4735" s="6" t="e">
        <f t="shared" si="222"/>
        <v>#NUM!</v>
      </c>
      <c r="BG4735" t="e">
        <f t="shared" si="223"/>
        <v>#NUM!</v>
      </c>
      <c r="BH4735" t="e">
        <f t="shared" si="224"/>
        <v>#NUM!</v>
      </c>
      <c r="BI4735" t="e">
        <f>VLOOKUP(H4735,Sheet2!$A$1:$B$270,2,FALSE)</f>
        <v>#N/A</v>
      </c>
    </row>
    <row r="4736" spans="15:61">
      <c r="O4736" s="57"/>
      <c r="P4736" s="57"/>
      <c r="AO4736" s="57"/>
      <c r="AP4736" s="57"/>
      <c r="BA4736" s="57"/>
      <c r="BF4736" s="6" t="e">
        <f t="shared" si="222"/>
        <v>#NUM!</v>
      </c>
      <c r="BG4736" t="e">
        <f t="shared" si="223"/>
        <v>#NUM!</v>
      </c>
      <c r="BH4736" t="e">
        <f t="shared" si="224"/>
        <v>#NUM!</v>
      </c>
      <c r="BI4736" t="e">
        <f>VLOOKUP(H4736,Sheet2!$A$1:$B$270,2,FALSE)</f>
        <v>#N/A</v>
      </c>
    </row>
    <row r="4737" spans="15:61">
      <c r="O4737" s="57"/>
      <c r="P4737" s="57"/>
      <c r="AP4737" s="57"/>
      <c r="BA4737" s="57"/>
      <c r="BF4737" s="6" t="e">
        <f t="shared" si="222"/>
        <v>#NUM!</v>
      </c>
      <c r="BG4737" t="e">
        <f t="shared" si="223"/>
        <v>#NUM!</v>
      </c>
      <c r="BH4737" t="e">
        <f t="shared" si="224"/>
        <v>#NUM!</v>
      </c>
      <c r="BI4737" t="e">
        <f>VLOOKUP(H4737,Sheet2!$A$1:$B$270,2,FALSE)</f>
        <v>#N/A</v>
      </c>
    </row>
    <row r="4738" spans="15:61">
      <c r="O4738" s="57"/>
      <c r="P4738" s="57"/>
      <c r="AP4738" s="57"/>
      <c r="BA4738" s="57"/>
      <c r="BF4738" s="6" t="e">
        <f t="shared" si="222"/>
        <v>#NUM!</v>
      </c>
      <c r="BG4738" t="e">
        <f t="shared" si="223"/>
        <v>#NUM!</v>
      </c>
      <c r="BH4738" t="e">
        <f t="shared" si="224"/>
        <v>#NUM!</v>
      </c>
      <c r="BI4738" t="e">
        <f>VLOOKUP(H4738,Sheet2!$A$1:$B$270,2,FALSE)</f>
        <v>#N/A</v>
      </c>
    </row>
    <row r="4739" spans="15:61">
      <c r="O4739" s="57"/>
      <c r="P4739" s="57"/>
      <c r="AP4739" s="57"/>
      <c r="BA4739" s="57"/>
      <c r="BF4739" s="6" t="e">
        <f t="shared" si="222"/>
        <v>#NUM!</v>
      </c>
      <c r="BG4739" t="e">
        <f t="shared" si="223"/>
        <v>#NUM!</v>
      </c>
      <c r="BH4739" t="e">
        <f t="shared" si="224"/>
        <v>#NUM!</v>
      </c>
      <c r="BI4739" t="e">
        <f>VLOOKUP(H4739,Sheet2!$A$1:$B$270,2,FALSE)</f>
        <v>#N/A</v>
      </c>
    </row>
    <row r="4740" spans="15:61">
      <c r="O4740" s="57"/>
      <c r="P4740" s="57"/>
      <c r="AP4740" s="57"/>
      <c r="BA4740" s="57"/>
      <c r="BF4740" s="6" t="e">
        <f t="shared" si="222"/>
        <v>#NUM!</v>
      </c>
      <c r="BG4740" t="e">
        <f t="shared" si="223"/>
        <v>#NUM!</v>
      </c>
      <c r="BH4740" t="e">
        <f t="shared" si="224"/>
        <v>#NUM!</v>
      </c>
      <c r="BI4740" t="e">
        <f>VLOOKUP(H4740,Sheet2!$A$1:$B$270,2,FALSE)</f>
        <v>#N/A</v>
      </c>
    </row>
    <row r="4741" spans="15:61">
      <c r="O4741" s="57"/>
      <c r="P4741" s="57"/>
      <c r="AP4741" s="57"/>
      <c r="BA4741" s="57"/>
      <c r="BF4741" s="6" t="e">
        <f t="shared" si="222"/>
        <v>#NUM!</v>
      </c>
      <c r="BG4741" t="e">
        <f t="shared" si="223"/>
        <v>#NUM!</v>
      </c>
      <c r="BH4741" t="e">
        <f t="shared" si="224"/>
        <v>#NUM!</v>
      </c>
      <c r="BI4741" t="e">
        <f>VLOOKUP(H4741,Sheet2!$A$1:$B$270,2,FALSE)</f>
        <v>#N/A</v>
      </c>
    </row>
    <row r="4742" spans="15:61">
      <c r="O4742" s="57"/>
      <c r="P4742" s="57"/>
      <c r="AO4742" s="57"/>
      <c r="AP4742" s="57"/>
      <c r="BA4742" s="57"/>
      <c r="BF4742" s="6" t="e">
        <f t="shared" si="222"/>
        <v>#NUM!</v>
      </c>
      <c r="BG4742" t="e">
        <f t="shared" si="223"/>
        <v>#NUM!</v>
      </c>
      <c r="BH4742" t="e">
        <f t="shared" si="224"/>
        <v>#NUM!</v>
      </c>
      <c r="BI4742" t="e">
        <f>VLOOKUP(H4742,Sheet2!$A$1:$B$270,2,FALSE)</f>
        <v>#N/A</v>
      </c>
    </row>
    <row r="4743" spans="15:61">
      <c r="O4743" s="57"/>
      <c r="P4743" s="57"/>
      <c r="AO4743" s="57"/>
      <c r="AP4743" s="57"/>
      <c r="BA4743" s="57"/>
      <c r="BF4743" s="6" t="e">
        <f t="shared" si="222"/>
        <v>#NUM!</v>
      </c>
      <c r="BG4743" t="e">
        <f t="shared" si="223"/>
        <v>#NUM!</v>
      </c>
      <c r="BH4743" t="e">
        <f t="shared" si="224"/>
        <v>#NUM!</v>
      </c>
      <c r="BI4743" t="e">
        <f>VLOOKUP(H4743,Sheet2!$A$1:$B$270,2,FALSE)</f>
        <v>#N/A</v>
      </c>
    </row>
    <row r="4744" spans="15:61">
      <c r="O4744" s="57"/>
      <c r="P4744" s="57"/>
      <c r="AP4744" s="57"/>
      <c r="BA4744" s="57"/>
      <c r="BF4744" s="6" t="e">
        <f t="shared" si="222"/>
        <v>#NUM!</v>
      </c>
      <c r="BG4744" t="e">
        <f t="shared" si="223"/>
        <v>#NUM!</v>
      </c>
      <c r="BH4744" t="e">
        <f t="shared" si="224"/>
        <v>#NUM!</v>
      </c>
      <c r="BI4744" t="e">
        <f>VLOOKUP(H4744,Sheet2!$A$1:$B$270,2,FALSE)</f>
        <v>#N/A</v>
      </c>
    </row>
    <row r="4745" spans="15:61">
      <c r="O4745" s="57"/>
      <c r="P4745" s="57"/>
      <c r="AO4745" s="57"/>
      <c r="AP4745" s="57"/>
      <c r="BA4745" s="57"/>
      <c r="BF4745" s="6" t="e">
        <f t="shared" si="222"/>
        <v>#NUM!</v>
      </c>
      <c r="BG4745" t="e">
        <f t="shared" si="223"/>
        <v>#NUM!</v>
      </c>
      <c r="BH4745" t="e">
        <f t="shared" si="224"/>
        <v>#NUM!</v>
      </c>
      <c r="BI4745" t="e">
        <f>VLOOKUP(H4745,Sheet2!$A$1:$B$270,2,FALSE)</f>
        <v>#N/A</v>
      </c>
    </row>
    <row r="4746" spans="15:61">
      <c r="O4746" s="57"/>
      <c r="P4746" s="57"/>
      <c r="AP4746" s="57"/>
      <c r="BA4746" s="57"/>
      <c r="BF4746" s="6" t="e">
        <f t="shared" si="222"/>
        <v>#NUM!</v>
      </c>
      <c r="BG4746" t="e">
        <f t="shared" si="223"/>
        <v>#NUM!</v>
      </c>
      <c r="BH4746" t="e">
        <f t="shared" si="224"/>
        <v>#NUM!</v>
      </c>
      <c r="BI4746" t="e">
        <f>VLOOKUP(H4746,Sheet2!$A$1:$B$270,2,FALSE)</f>
        <v>#N/A</v>
      </c>
    </row>
    <row r="4747" spans="15:61">
      <c r="O4747" s="57"/>
      <c r="P4747" s="57"/>
      <c r="AP4747" s="57"/>
      <c r="BA4747" s="57"/>
      <c r="BF4747" s="6" t="e">
        <f t="shared" si="222"/>
        <v>#NUM!</v>
      </c>
      <c r="BG4747" t="e">
        <f t="shared" si="223"/>
        <v>#NUM!</v>
      </c>
      <c r="BH4747" t="e">
        <f t="shared" si="224"/>
        <v>#NUM!</v>
      </c>
      <c r="BI4747" t="e">
        <f>VLOOKUP(H4747,Sheet2!$A$1:$B$270,2,FALSE)</f>
        <v>#N/A</v>
      </c>
    </row>
    <row r="4748" spans="15:61">
      <c r="O4748" s="57"/>
      <c r="P4748" s="57"/>
      <c r="AP4748" s="57"/>
      <c r="BA4748" s="57"/>
      <c r="BF4748" s="6" t="e">
        <f t="shared" si="222"/>
        <v>#NUM!</v>
      </c>
      <c r="BG4748" t="e">
        <f t="shared" si="223"/>
        <v>#NUM!</v>
      </c>
      <c r="BH4748" t="e">
        <f t="shared" si="224"/>
        <v>#NUM!</v>
      </c>
      <c r="BI4748" t="e">
        <f>VLOOKUP(H4748,Sheet2!$A$1:$B$270,2,FALSE)</f>
        <v>#N/A</v>
      </c>
    </row>
    <row r="4749" spans="15:61">
      <c r="O4749" s="57"/>
      <c r="P4749" s="57"/>
      <c r="AO4749" s="57"/>
      <c r="AP4749" s="57"/>
      <c r="BA4749" s="57"/>
      <c r="BF4749" s="6" t="e">
        <f t="shared" si="222"/>
        <v>#NUM!</v>
      </c>
      <c r="BG4749" t="e">
        <f t="shared" si="223"/>
        <v>#NUM!</v>
      </c>
      <c r="BH4749" t="e">
        <f t="shared" si="224"/>
        <v>#NUM!</v>
      </c>
      <c r="BI4749" t="e">
        <f>VLOOKUP(H4749,Sheet2!$A$1:$B$270,2,FALSE)</f>
        <v>#N/A</v>
      </c>
    </row>
    <row r="4750" spans="15:61">
      <c r="O4750" s="57"/>
      <c r="P4750" s="57"/>
      <c r="AP4750" s="57"/>
      <c r="BA4750" s="57"/>
      <c r="BF4750" s="6" t="e">
        <f t="shared" si="222"/>
        <v>#NUM!</v>
      </c>
      <c r="BG4750" t="e">
        <f t="shared" si="223"/>
        <v>#NUM!</v>
      </c>
      <c r="BH4750" t="e">
        <f t="shared" si="224"/>
        <v>#NUM!</v>
      </c>
      <c r="BI4750" t="e">
        <f>VLOOKUP(H4750,Sheet2!$A$1:$B$270,2,FALSE)</f>
        <v>#N/A</v>
      </c>
    </row>
    <row r="4751" spans="15:61">
      <c r="O4751" s="57"/>
      <c r="P4751" s="57"/>
      <c r="AP4751" s="57"/>
      <c r="BA4751" s="57"/>
      <c r="BF4751" s="6" t="e">
        <f t="shared" si="222"/>
        <v>#NUM!</v>
      </c>
      <c r="BG4751" t="e">
        <f t="shared" si="223"/>
        <v>#NUM!</v>
      </c>
      <c r="BH4751" t="e">
        <f t="shared" si="224"/>
        <v>#NUM!</v>
      </c>
      <c r="BI4751" t="e">
        <f>VLOOKUP(H4751,Sheet2!$A$1:$B$270,2,FALSE)</f>
        <v>#N/A</v>
      </c>
    </row>
    <row r="4752" spans="15:61">
      <c r="O4752" s="57"/>
      <c r="P4752" s="57"/>
      <c r="AP4752" s="57"/>
      <c r="BA4752" s="57"/>
      <c r="BF4752" s="6" t="e">
        <f t="shared" si="222"/>
        <v>#NUM!</v>
      </c>
      <c r="BG4752" t="e">
        <f t="shared" si="223"/>
        <v>#NUM!</v>
      </c>
      <c r="BH4752" t="e">
        <f t="shared" si="224"/>
        <v>#NUM!</v>
      </c>
      <c r="BI4752" t="e">
        <f>VLOOKUP(H4752,Sheet2!$A$1:$B$270,2,FALSE)</f>
        <v>#N/A</v>
      </c>
    </row>
    <row r="4753" spans="15:61">
      <c r="O4753" s="57"/>
      <c r="P4753" s="57"/>
      <c r="AO4753" s="57"/>
      <c r="AP4753" s="57"/>
      <c r="BA4753" s="57"/>
      <c r="BF4753" s="6" t="e">
        <f t="shared" si="222"/>
        <v>#NUM!</v>
      </c>
      <c r="BG4753" t="e">
        <f t="shared" si="223"/>
        <v>#NUM!</v>
      </c>
      <c r="BH4753" t="e">
        <f t="shared" si="224"/>
        <v>#NUM!</v>
      </c>
      <c r="BI4753" t="e">
        <f>VLOOKUP(H4753,Sheet2!$A$1:$B$270,2,FALSE)</f>
        <v>#N/A</v>
      </c>
    </row>
    <row r="4754" spans="15:61">
      <c r="O4754" s="57"/>
      <c r="P4754" s="57"/>
      <c r="AP4754" s="57"/>
      <c r="BA4754" s="57"/>
      <c r="BF4754" s="6" t="e">
        <f t="shared" si="222"/>
        <v>#NUM!</v>
      </c>
      <c r="BG4754" t="e">
        <f t="shared" si="223"/>
        <v>#NUM!</v>
      </c>
      <c r="BH4754" t="e">
        <f t="shared" si="224"/>
        <v>#NUM!</v>
      </c>
      <c r="BI4754" t="e">
        <f>VLOOKUP(H4754,Sheet2!$A$1:$B$270,2,FALSE)</f>
        <v>#N/A</v>
      </c>
    </row>
    <row r="4755" spans="15:61">
      <c r="O4755" s="57"/>
      <c r="P4755" s="57"/>
      <c r="AP4755" s="57"/>
      <c r="BA4755" s="57"/>
      <c r="BF4755" s="6" t="e">
        <f t="shared" si="222"/>
        <v>#NUM!</v>
      </c>
      <c r="BG4755" t="e">
        <f t="shared" si="223"/>
        <v>#NUM!</v>
      </c>
      <c r="BH4755" t="e">
        <f t="shared" si="224"/>
        <v>#NUM!</v>
      </c>
      <c r="BI4755" t="e">
        <f>VLOOKUP(H4755,Sheet2!$A$1:$B$270,2,FALSE)</f>
        <v>#N/A</v>
      </c>
    </row>
    <row r="4756" spans="15:61">
      <c r="O4756" s="57"/>
      <c r="P4756" s="57"/>
      <c r="AO4756" s="57"/>
      <c r="BA4756" s="57"/>
      <c r="BF4756" s="6" t="e">
        <f t="shared" si="222"/>
        <v>#NUM!</v>
      </c>
      <c r="BG4756" t="e">
        <f t="shared" si="223"/>
        <v>#NUM!</v>
      </c>
      <c r="BH4756" t="e">
        <f t="shared" si="224"/>
        <v>#NUM!</v>
      </c>
      <c r="BI4756" t="e">
        <f>VLOOKUP(H4756,Sheet2!$A$1:$B$270,2,FALSE)</f>
        <v>#N/A</v>
      </c>
    </row>
    <row r="4757" spans="15:61">
      <c r="O4757" s="57"/>
      <c r="P4757" s="57"/>
      <c r="AP4757" s="57"/>
      <c r="BA4757" s="57"/>
      <c r="BF4757" s="6" t="e">
        <f t="shared" si="222"/>
        <v>#NUM!</v>
      </c>
      <c r="BG4757" t="e">
        <f t="shared" si="223"/>
        <v>#NUM!</v>
      </c>
      <c r="BH4757" t="e">
        <f t="shared" si="224"/>
        <v>#NUM!</v>
      </c>
      <c r="BI4757" t="e">
        <f>VLOOKUP(H4757,Sheet2!$A$1:$B$270,2,FALSE)</f>
        <v>#N/A</v>
      </c>
    </row>
    <row r="4758" spans="15:61">
      <c r="O4758" s="57"/>
      <c r="P4758" s="57"/>
      <c r="AO4758" s="57"/>
      <c r="BA4758" s="57"/>
      <c r="BF4758" s="6" t="e">
        <f t="shared" si="222"/>
        <v>#NUM!</v>
      </c>
      <c r="BG4758" t="e">
        <f t="shared" si="223"/>
        <v>#NUM!</v>
      </c>
      <c r="BH4758" t="e">
        <f t="shared" si="224"/>
        <v>#NUM!</v>
      </c>
      <c r="BI4758" t="e">
        <f>VLOOKUP(H4758,Sheet2!$A$1:$B$270,2,FALSE)</f>
        <v>#N/A</v>
      </c>
    </row>
    <row r="4759" spans="15:61">
      <c r="O4759" s="57"/>
      <c r="P4759" s="57"/>
      <c r="AP4759" s="57"/>
      <c r="BA4759" s="57"/>
      <c r="BF4759" s="6" t="e">
        <f t="shared" si="222"/>
        <v>#NUM!</v>
      </c>
      <c r="BG4759" t="e">
        <f t="shared" si="223"/>
        <v>#NUM!</v>
      </c>
      <c r="BH4759" t="e">
        <f t="shared" si="224"/>
        <v>#NUM!</v>
      </c>
      <c r="BI4759" t="e">
        <f>VLOOKUP(H4759,Sheet2!$A$1:$B$270,2,FALSE)</f>
        <v>#N/A</v>
      </c>
    </row>
    <row r="4760" spans="15:61">
      <c r="O4760" s="57"/>
      <c r="P4760" s="57"/>
      <c r="AP4760" s="57"/>
      <c r="BA4760" s="57"/>
      <c r="BF4760" s="6" t="e">
        <f t="shared" si="222"/>
        <v>#NUM!</v>
      </c>
      <c r="BG4760" t="e">
        <f t="shared" si="223"/>
        <v>#NUM!</v>
      </c>
      <c r="BH4760" t="e">
        <f t="shared" si="224"/>
        <v>#NUM!</v>
      </c>
      <c r="BI4760" t="e">
        <f>VLOOKUP(H4760,Sheet2!$A$1:$B$270,2,FALSE)</f>
        <v>#N/A</v>
      </c>
    </row>
    <row r="4761" spans="15:61">
      <c r="O4761" s="57"/>
      <c r="P4761" s="57"/>
      <c r="BF4761" s="6" t="e">
        <f t="shared" si="222"/>
        <v>#NUM!</v>
      </c>
      <c r="BG4761" t="e">
        <f t="shared" si="223"/>
        <v>#NUM!</v>
      </c>
      <c r="BH4761" t="e">
        <f t="shared" si="224"/>
        <v>#NUM!</v>
      </c>
      <c r="BI4761" t="e">
        <f>VLOOKUP(H4761,Sheet2!$A$1:$B$270,2,FALSE)</f>
        <v>#N/A</v>
      </c>
    </row>
    <row r="4762" spans="15:61">
      <c r="O4762" s="57"/>
      <c r="P4762" s="57"/>
      <c r="AP4762" s="57"/>
      <c r="BA4762" s="57"/>
      <c r="BF4762" s="6" t="e">
        <f t="shared" si="222"/>
        <v>#NUM!</v>
      </c>
      <c r="BG4762" t="e">
        <f t="shared" si="223"/>
        <v>#NUM!</v>
      </c>
      <c r="BH4762" t="e">
        <f t="shared" si="224"/>
        <v>#NUM!</v>
      </c>
      <c r="BI4762" t="e">
        <f>VLOOKUP(H4762,Sheet2!$A$1:$B$270,2,FALSE)</f>
        <v>#N/A</v>
      </c>
    </row>
    <row r="4763" spans="15:61">
      <c r="O4763" s="57"/>
      <c r="P4763" s="57"/>
      <c r="AP4763" s="57"/>
      <c r="BA4763" s="57"/>
      <c r="BF4763" s="6" t="e">
        <f t="shared" si="222"/>
        <v>#NUM!</v>
      </c>
      <c r="BG4763" t="e">
        <f t="shared" si="223"/>
        <v>#NUM!</v>
      </c>
      <c r="BH4763" t="e">
        <f t="shared" si="224"/>
        <v>#NUM!</v>
      </c>
      <c r="BI4763" t="e">
        <f>VLOOKUP(H4763,Sheet2!$A$1:$B$270,2,FALSE)</f>
        <v>#N/A</v>
      </c>
    </row>
    <row r="4764" spans="15:61">
      <c r="O4764" s="57"/>
      <c r="P4764" s="57"/>
      <c r="AP4764" s="57"/>
      <c r="BA4764" s="57"/>
      <c r="BF4764" s="6" t="e">
        <f t="shared" si="222"/>
        <v>#NUM!</v>
      </c>
      <c r="BG4764" t="e">
        <f t="shared" si="223"/>
        <v>#NUM!</v>
      </c>
      <c r="BH4764" t="e">
        <f t="shared" si="224"/>
        <v>#NUM!</v>
      </c>
      <c r="BI4764" t="e">
        <f>VLOOKUP(H4764,Sheet2!$A$1:$B$270,2,FALSE)</f>
        <v>#N/A</v>
      </c>
    </row>
    <row r="4765" spans="15:61">
      <c r="O4765" s="57"/>
      <c r="P4765" s="57"/>
      <c r="AP4765" s="57"/>
      <c r="BA4765" s="57"/>
      <c r="BF4765" s="6" t="e">
        <f t="shared" si="222"/>
        <v>#NUM!</v>
      </c>
      <c r="BG4765" t="e">
        <f t="shared" si="223"/>
        <v>#NUM!</v>
      </c>
      <c r="BH4765" t="e">
        <f t="shared" si="224"/>
        <v>#NUM!</v>
      </c>
      <c r="BI4765" t="e">
        <f>VLOOKUP(H4765,Sheet2!$A$1:$B$270,2,FALSE)</f>
        <v>#N/A</v>
      </c>
    </row>
    <row r="4766" spans="15:61">
      <c r="O4766" s="57"/>
      <c r="P4766" s="57"/>
      <c r="AO4766" s="57"/>
      <c r="AP4766" s="57"/>
      <c r="BA4766" s="57"/>
      <c r="BF4766" s="6" t="e">
        <f t="shared" si="222"/>
        <v>#NUM!</v>
      </c>
      <c r="BG4766" t="e">
        <f t="shared" si="223"/>
        <v>#NUM!</v>
      </c>
      <c r="BH4766" t="e">
        <f t="shared" si="224"/>
        <v>#NUM!</v>
      </c>
      <c r="BI4766" t="e">
        <f>VLOOKUP(H4766,Sheet2!$A$1:$B$270,2,FALSE)</f>
        <v>#N/A</v>
      </c>
    </row>
    <row r="4767" spans="15:61">
      <c r="O4767" s="57"/>
      <c r="P4767" s="57"/>
      <c r="BA4767" s="57"/>
      <c r="BF4767" s="6" t="e">
        <f t="shared" si="222"/>
        <v>#NUM!</v>
      </c>
      <c r="BG4767" t="e">
        <f t="shared" si="223"/>
        <v>#NUM!</v>
      </c>
      <c r="BH4767" t="e">
        <f t="shared" si="224"/>
        <v>#NUM!</v>
      </c>
      <c r="BI4767" t="e">
        <f>VLOOKUP(H4767,Sheet2!$A$1:$B$270,2,FALSE)</f>
        <v>#N/A</v>
      </c>
    </row>
    <row r="4768" spans="15:61">
      <c r="O4768" s="57"/>
      <c r="P4768" s="57"/>
      <c r="AP4768" s="57"/>
      <c r="BA4768" s="57"/>
      <c r="BF4768" s="6" t="e">
        <f t="shared" si="222"/>
        <v>#NUM!</v>
      </c>
      <c r="BG4768" t="e">
        <f t="shared" si="223"/>
        <v>#NUM!</v>
      </c>
      <c r="BH4768" t="e">
        <f t="shared" si="224"/>
        <v>#NUM!</v>
      </c>
      <c r="BI4768" t="e">
        <f>VLOOKUP(H4768,Sheet2!$A$1:$B$270,2,FALSE)</f>
        <v>#N/A</v>
      </c>
    </row>
    <row r="4769" spans="15:61">
      <c r="O4769" s="57"/>
      <c r="P4769" s="57"/>
      <c r="AP4769" s="57"/>
      <c r="BA4769" s="57"/>
      <c r="BF4769" s="6" t="e">
        <f t="shared" si="222"/>
        <v>#NUM!</v>
      </c>
      <c r="BG4769" t="e">
        <f t="shared" si="223"/>
        <v>#NUM!</v>
      </c>
      <c r="BH4769" t="e">
        <f t="shared" si="224"/>
        <v>#NUM!</v>
      </c>
      <c r="BI4769" t="e">
        <f>VLOOKUP(H4769,Sheet2!$A$1:$B$270,2,FALSE)</f>
        <v>#N/A</v>
      </c>
    </row>
    <row r="4770" spans="15:61">
      <c r="O4770" s="57"/>
      <c r="P4770" s="57"/>
      <c r="AM4770" s="58"/>
      <c r="BA4770" s="57"/>
      <c r="BB4770" s="58"/>
      <c r="BF4770" s="6" t="e">
        <f t="shared" si="222"/>
        <v>#NUM!</v>
      </c>
      <c r="BG4770" t="e">
        <f t="shared" si="223"/>
        <v>#NUM!</v>
      </c>
      <c r="BH4770" t="e">
        <f t="shared" si="224"/>
        <v>#NUM!</v>
      </c>
      <c r="BI4770" t="e">
        <f>VLOOKUP(H4770,Sheet2!$A$1:$B$270,2,FALSE)</f>
        <v>#N/A</v>
      </c>
    </row>
    <row r="4771" spans="15:61">
      <c r="O4771" s="57"/>
      <c r="P4771" s="57"/>
      <c r="AM4771" s="58"/>
      <c r="BA4771" s="57"/>
      <c r="BB4771" s="58"/>
      <c r="BF4771" s="6" t="e">
        <f t="shared" si="222"/>
        <v>#NUM!</v>
      </c>
      <c r="BG4771" t="e">
        <f t="shared" si="223"/>
        <v>#NUM!</v>
      </c>
      <c r="BH4771" t="e">
        <f t="shared" si="224"/>
        <v>#NUM!</v>
      </c>
      <c r="BI4771" t="e">
        <f>VLOOKUP(H4771,Sheet2!$A$1:$B$270,2,FALSE)</f>
        <v>#N/A</v>
      </c>
    </row>
    <row r="4772" spans="15:61">
      <c r="O4772" s="57"/>
      <c r="P4772" s="57"/>
      <c r="AO4772" s="57"/>
      <c r="AP4772" s="57"/>
      <c r="BA4772" s="57"/>
      <c r="BF4772" s="6" t="e">
        <f t="shared" si="222"/>
        <v>#NUM!</v>
      </c>
      <c r="BG4772" t="e">
        <f t="shared" si="223"/>
        <v>#NUM!</v>
      </c>
      <c r="BH4772" t="e">
        <f t="shared" si="224"/>
        <v>#NUM!</v>
      </c>
      <c r="BI4772" t="e">
        <f>VLOOKUP(H4772,Sheet2!$A$1:$B$270,2,FALSE)</f>
        <v>#N/A</v>
      </c>
    </row>
    <row r="4773" spans="15:61">
      <c r="O4773" s="57"/>
      <c r="P4773" s="57"/>
      <c r="AP4773" s="57"/>
      <c r="BA4773" s="57"/>
      <c r="BF4773" s="6" t="e">
        <f t="shared" si="222"/>
        <v>#NUM!</v>
      </c>
      <c r="BG4773" t="e">
        <f t="shared" si="223"/>
        <v>#NUM!</v>
      </c>
      <c r="BH4773" t="e">
        <f t="shared" si="224"/>
        <v>#NUM!</v>
      </c>
      <c r="BI4773" t="e">
        <f>VLOOKUP(H4773,Sheet2!$A$1:$B$270,2,FALSE)</f>
        <v>#N/A</v>
      </c>
    </row>
    <row r="4774" spans="15:61">
      <c r="O4774" s="57"/>
      <c r="P4774" s="57"/>
      <c r="AO4774" s="57"/>
      <c r="BA4774" s="57"/>
      <c r="BF4774" s="6" t="e">
        <f t="shared" si="222"/>
        <v>#NUM!</v>
      </c>
      <c r="BG4774" t="e">
        <f t="shared" si="223"/>
        <v>#NUM!</v>
      </c>
      <c r="BH4774" t="e">
        <f t="shared" si="224"/>
        <v>#NUM!</v>
      </c>
      <c r="BI4774" t="e">
        <f>VLOOKUP(H4774,Sheet2!$A$1:$B$270,2,FALSE)</f>
        <v>#N/A</v>
      </c>
    </row>
    <row r="4775" spans="15:61">
      <c r="O4775" s="57"/>
      <c r="P4775" s="57"/>
      <c r="AO4775" s="57"/>
      <c r="BA4775" s="57"/>
      <c r="BF4775" s="6" t="e">
        <f t="shared" si="222"/>
        <v>#NUM!</v>
      </c>
      <c r="BG4775" t="e">
        <f t="shared" si="223"/>
        <v>#NUM!</v>
      </c>
      <c r="BH4775" t="e">
        <f t="shared" si="224"/>
        <v>#NUM!</v>
      </c>
      <c r="BI4775" t="e">
        <f>VLOOKUP(H4775,Sheet2!$A$1:$B$270,2,FALSE)</f>
        <v>#N/A</v>
      </c>
    </row>
    <row r="4776" spans="15:61">
      <c r="O4776" s="57"/>
      <c r="P4776" s="57"/>
      <c r="AO4776" s="57"/>
      <c r="AP4776" s="57"/>
      <c r="BA4776" s="57"/>
      <c r="BF4776" s="6" t="e">
        <f t="shared" si="222"/>
        <v>#NUM!</v>
      </c>
      <c r="BG4776" t="e">
        <f t="shared" si="223"/>
        <v>#NUM!</v>
      </c>
      <c r="BH4776" t="e">
        <f t="shared" si="224"/>
        <v>#NUM!</v>
      </c>
      <c r="BI4776" t="e">
        <f>VLOOKUP(H4776,Sheet2!$A$1:$B$270,2,FALSE)</f>
        <v>#N/A</v>
      </c>
    </row>
    <row r="4777" spans="15:61">
      <c r="O4777" s="57"/>
      <c r="P4777" s="57"/>
      <c r="AP4777" s="57"/>
      <c r="BA4777" s="57"/>
      <c r="BF4777" s="6" t="e">
        <f t="shared" si="222"/>
        <v>#NUM!</v>
      </c>
      <c r="BG4777" t="e">
        <f t="shared" si="223"/>
        <v>#NUM!</v>
      </c>
      <c r="BH4777" t="e">
        <f t="shared" si="224"/>
        <v>#NUM!</v>
      </c>
      <c r="BI4777" t="e">
        <f>VLOOKUP(H4777,Sheet2!$A$1:$B$270,2,FALSE)</f>
        <v>#N/A</v>
      </c>
    </row>
    <row r="4778" spans="15:61">
      <c r="O4778" s="57"/>
      <c r="P4778" s="57"/>
      <c r="AP4778" s="57"/>
      <c r="BA4778" s="57"/>
      <c r="BF4778" s="6" t="e">
        <f t="shared" ref="BF4778:BF4828" si="225">DATE(BC4778,BD4778,BE4778)</f>
        <v>#NUM!</v>
      </c>
      <c r="BG4778" t="e">
        <f t="shared" ref="BG4778:BG4828" si="226">BF4778-BA4778</f>
        <v>#NUM!</v>
      </c>
      <c r="BH4778" t="e">
        <f t="shared" ref="BH4778:BH4828" si="227">IF(BG4778=1,"COMPLY",IF(BG4778&lt;1,"COMPLY","NOT COMPLY"))</f>
        <v>#NUM!</v>
      </c>
      <c r="BI4778" t="e">
        <f>VLOOKUP(H4778,Sheet2!$A$1:$B$270,2,FALSE)</f>
        <v>#N/A</v>
      </c>
    </row>
    <row r="4779" spans="15:61">
      <c r="O4779" s="57"/>
      <c r="P4779" s="57"/>
      <c r="AO4779" s="57"/>
      <c r="AP4779" s="57"/>
      <c r="BA4779" s="57"/>
      <c r="BF4779" s="6" t="e">
        <f t="shared" si="225"/>
        <v>#NUM!</v>
      </c>
      <c r="BG4779" t="e">
        <f t="shared" si="226"/>
        <v>#NUM!</v>
      </c>
      <c r="BH4779" t="e">
        <f t="shared" si="227"/>
        <v>#NUM!</v>
      </c>
      <c r="BI4779" t="e">
        <f>VLOOKUP(H4779,Sheet2!$A$1:$B$270,2,FALSE)</f>
        <v>#N/A</v>
      </c>
    </row>
    <row r="4780" spans="15:61">
      <c r="O4780" s="57"/>
      <c r="P4780" s="57"/>
      <c r="AP4780" s="57"/>
      <c r="BA4780" s="57"/>
      <c r="BF4780" s="6" t="e">
        <f t="shared" si="225"/>
        <v>#NUM!</v>
      </c>
      <c r="BG4780" t="e">
        <f t="shared" si="226"/>
        <v>#NUM!</v>
      </c>
      <c r="BH4780" t="e">
        <f t="shared" si="227"/>
        <v>#NUM!</v>
      </c>
      <c r="BI4780" t="e">
        <f>VLOOKUP(H4780,Sheet2!$A$1:$B$270,2,FALSE)</f>
        <v>#N/A</v>
      </c>
    </row>
    <row r="4781" spans="15:61">
      <c r="O4781" s="57"/>
      <c r="P4781" s="57"/>
      <c r="AO4781" s="57"/>
      <c r="AP4781" s="57"/>
      <c r="BA4781" s="57"/>
      <c r="BF4781" s="6" t="e">
        <f t="shared" si="225"/>
        <v>#NUM!</v>
      </c>
      <c r="BG4781" t="e">
        <f t="shared" si="226"/>
        <v>#NUM!</v>
      </c>
      <c r="BH4781" t="e">
        <f t="shared" si="227"/>
        <v>#NUM!</v>
      </c>
      <c r="BI4781" t="e">
        <f>VLOOKUP(H4781,Sheet2!$A$1:$B$270,2,FALSE)</f>
        <v>#N/A</v>
      </c>
    </row>
    <row r="4782" spans="15:61">
      <c r="O4782" s="57"/>
      <c r="P4782" s="57"/>
      <c r="AO4782" s="57"/>
      <c r="AP4782" s="57"/>
      <c r="BA4782" s="57"/>
      <c r="BF4782" s="6" t="e">
        <f t="shared" si="225"/>
        <v>#NUM!</v>
      </c>
      <c r="BG4782" t="e">
        <f t="shared" si="226"/>
        <v>#NUM!</v>
      </c>
      <c r="BH4782" t="e">
        <f t="shared" si="227"/>
        <v>#NUM!</v>
      </c>
      <c r="BI4782" t="e">
        <f>VLOOKUP(H4782,Sheet2!$A$1:$B$270,2,FALSE)</f>
        <v>#N/A</v>
      </c>
    </row>
    <row r="4783" spans="15:61">
      <c r="O4783" s="57"/>
      <c r="P4783" s="57"/>
      <c r="AO4783" s="57"/>
      <c r="AP4783" s="57"/>
      <c r="BA4783" s="57"/>
      <c r="BF4783" s="6" t="e">
        <f t="shared" si="225"/>
        <v>#NUM!</v>
      </c>
      <c r="BG4783" t="e">
        <f t="shared" si="226"/>
        <v>#NUM!</v>
      </c>
      <c r="BH4783" t="e">
        <f t="shared" si="227"/>
        <v>#NUM!</v>
      </c>
      <c r="BI4783" t="e">
        <f>VLOOKUP(H4783,Sheet2!$A$1:$B$270,2,FALSE)</f>
        <v>#N/A</v>
      </c>
    </row>
    <row r="4784" spans="15:61">
      <c r="O4784" s="57"/>
      <c r="P4784" s="57"/>
      <c r="BA4784" s="57"/>
      <c r="BF4784" s="6" t="e">
        <f t="shared" si="225"/>
        <v>#NUM!</v>
      </c>
      <c r="BG4784" t="e">
        <f t="shared" si="226"/>
        <v>#NUM!</v>
      </c>
      <c r="BH4784" t="e">
        <f t="shared" si="227"/>
        <v>#NUM!</v>
      </c>
      <c r="BI4784" t="e">
        <f>VLOOKUP(H4784,Sheet2!$A$1:$B$270,2,FALSE)</f>
        <v>#N/A</v>
      </c>
    </row>
    <row r="4785" spans="15:61">
      <c r="O4785" s="57"/>
      <c r="P4785" s="57"/>
      <c r="AO4785" s="57"/>
      <c r="AP4785" s="57"/>
      <c r="BA4785" s="57"/>
      <c r="BF4785" s="6" t="e">
        <f t="shared" si="225"/>
        <v>#NUM!</v>
      </c>
      <c r="BG4785" t="e">
        <f t="shared" si="226"/>
        <v>#NUM!</v>
      </c>
      <c r="BH4785" t="e">
        <f t="shared" si="227"/>
        <v>#NUM!</v>
      </c>
      <c r="BI4785" t="e">
        <f>VLOOKUP(H4785,Sheet2!$A$1:$B$270,2,FALSE)</f>
        <v>#N/A</v>
      </c>
    </row>
    <row r="4786" spans="15:61">
      <c r="O4786" s="57"/>
      <c r="P4786" s="57"/>
      <c r="BA4786" s="57"/>
      <c r="BF4786" s="6" t="e">
        <f t="shared" si="225"/>
        <v>#NUM!</v>
      </c>
      <c r="BG4786" t="e">
        <f t="shared" si="226"/>
        <v>#NUM!</v>
      </c>
      <c r="BH4786" t="e">
        <f t="shared" si="227"/>
        <v>#NUM!</v>
      </c>
      <c r="BI4786" t="e">
        <f>VLOOKUP(H4786,Sheet2!$A$1:$B$270,2,FALSE)</f>
        <v>#N/A</v>
      </c>
    </row>
    <row r="4787" spans="15:61">
      <c r="O4787" s="57"/>
      <c r="P4787" s="57"/>
      <c r="AP4787" s="57"/>
      <c r="BA4787" s="57"/>
      <c r="BF4787" s="6" t="e">
        <f t="shared" si="225"/>
        <v>#NUM!</v>
      </c>
      <c r="BG4787" t="e">
        <f t="shared" si="226"/>
        <v>#NUM!</v>
      </c>
      <c r="BH4787" t="e">
        <f t="shared" si="227"/>
        <v>#NUM!</v>
      </c>
      <c r="BI4787" t="e">
        <f>VLOOKUP(H4787,Sheet2!$A$1:$B$270,2,FALSE)</f>
        <v>#N/A</v>
      </c>
    </row>
    <row r="4788" spans="15:61">
      <c r="O4788" s="57"/>
      <c r="P4788" s="57"/>
      <c r="BF4788" s="6" t="e">
        <f t="shared" si="225"/>
        <v>#NUM!</v>
      </c>
      <c r="BG4788" t="e">
        <f t="shared" si="226"/>
        <v>#NUM!</v>
      </c>
      <c r="BH4788" t="e">
        <f t="shared" si="227"/>
        <v>#NUM!</v>
      </c>
      <c r="BI4788" t="e">
        <f>VLOOKUP(H4788,Sheet2!$A$1:$B$270,2,FALSE)</f>
        <v>#N/A</v>
      </c>
    </row>
    <row r="4789" spans="15:61">
      <c r="O4789" s="57"/>
      <c r="P4789" s="57"/>
      <c r="AO4789" s="57"/>
      <c r="AP4789" s="57"/>
      <c r="BA4789" s="57"/>
      <c r="BF4789" s="6" t="e">
        <f t="shared" si="225"/>
        <v>#NUM!</v>
      </c>
      <c r="BG4789" t="e">
        <f t="shared" si="226"/>
        <v>#NUM!</v>
      </c>
      <c r="BH4789" t="e">
        <f t="shared" si="227"/>
        <v>#NUM!</v>
      </c>
      <c r="BI4789" t="e">
        <f>VLOOKUP(H4789,Sheet2!$A$1:$B$270,2,FALSE)</f>
        <v>#N/A</v>
      </c>
    </row>
    <row r="4790" spans="15:61">
      <c r="O4790" s="57"/>
      <c r="P4790" s="57"/>
      <c r="AM4790" s="58"/>
      <c r="BA4790" s="57"/>
      <c r="BB4790" s="58"/>
      <c r="BF4790" s="6" t="e">
        <f t="shared" si="225"/>
        <v>#NUM!</v>
      </c>
      <c r="BG4790" t="e">
        <f t="shared" si="226"/>
        <v>#NUM!</v>
      </c>
      <c r="BH4790" t="e">
        <f t="shared" si="227"/>
        <v>#NUM!</v>
      </c>
      <c r="BI4790" t="e">
        <f>VLOOKUP(H4790,Sheet2!$A$1:$B$270,2,FALSE)</f>
        <v>#N/A</v>
      </c>
    </row>
    <row r="4791" spans="15:61">
      <c r="O4791" s="57"/>
      <c r="P4791" s="57"/>
      <c r="AO4791" s="57"/>
      <c r="AP4791" s="57"/>
      <c r="BA4791" s="57"/>
      <c r="BF4791" s="6" t="e">
        <f t="shared" si="225"/>
        <v>#NUM!</v>
      </c>
      <c r="BG4791" t="e">
        <f t="shared" si="226"/>
        <v>#NUM!</v>
      </c>
      <c r="BH4791" t="e">
        <f t="shared" si="227"/>
        <v>#NUM!</v>
      </c>
      <c r="BI4791" t="e">
        <f>VLOOKUP(H4791,Sheet2!$A$1:$B$270,2,FALSE)</f>
        <v>#N/A</v>
      </c>
    </row>
    <row r="4792" spans="15:61">
      <c r="O4792" s="57"/>
      <c r="P4792" s="57"/>
      <c r="AO4792" s="57"/>
      <c r="AP4792" s="57"/>
      <c r="BA4792" s="57"/>
      <c r="BF4792" s="6" t="e">
        <f t="shared" si="225"/>
        <v>#NUM!</v>
      </c>
      <c r="BG4792" t="e">
        <f t="shared" si="226"/>
        <v>#NUM!</v>
      </c>
      <c r="BH4792" t="e">
        <f t="shared" si="227"/>
        <v>#NUM!</v>
      </c>
      <c r="BI4792" t="e">
        <f>VLOOKUP(H4792,Sheet2!$A$1:$B$270,2,FALSE)</f>
        <v>#N/A</v>
      </c>
    </row>
    <row r="4793" spans="15:61">
      <c r="O4793" s="57"/>
      <c r="P4793" s="57"/>
      <c r="AP4793" s="57"/>
      <c r="BA4793" s="57"/>
      <c r="BF4793" s="6" t="e">
        <f t="shared" si="225"/>
        <v>#NUM!</v>
      </c>
      <c r="BG4793" t="e">
        <f t="shared" si="226"/>
        <v>#NUM!</v>
      </c>
      <c r="BH4793" t="e">
        <f t="shared" si="227"/>
        <v>#NUM!</v>
      </c>
      <c r="BI4793" t="e">
        <f>VLOOKUP(H4793,Sheet2!$A$1:$B$270,2,FALSE)</f>
        <v>#N/A</v>
      </c>
    </row>
    <row r="4794" spans="15:61">
      <c r="O4794" s="57"/>
      <c r="P4794" s="57"/>
      <c r="AP4794" s="57"/>
      <c r="BA4794" s="57"/>
      <c r="BF4794" s="6" t="e">
        <f t="shared" si="225"/>
        <v>#NUM!</v>
      </c>
      <c r="BG4794" t="e">
        <f t="shared" si="226"/>
        <v>#NUM!</v>
      </c>
      <c r="BH4794" t="e">
        <f t="shared" si="227"/>
        <v>#NUM!</v>
      </c>
      <c r="BI4794" t="e">
        <f>VLOOKUP(H4794,Sheet2!$A$1:$B$270,2,FALSE)</f>
        <v>#N/A</v>
      </c>
    </row>
    <row r="4795" spans="15:61">
      <c r="O4795" s="57"/>
      <c r="P4795" s="57"/>
      <c r="BA4795" s="57"/>
      <c r="BF4795" s="6" t="e">
        <f t="shared" si="225"/>
        <v>#NUM!</v>
      </c>
      <c r="BG4795" t="e">
        <f t="shared" si="226"/>
        <v>#NUM!</v>
      </c>
      <c r="BH4795" t="e">
        <f t="shared" si="227"/>
        <v>#NUM!</v>
      </c>
      <c r="BI4795" t="e">
        <f>VLOOKUP(H4795,Sheet2!$A$1:$B$270,2,FALSE)</f>
        <v>#N/A</v>
      </c>
    </row>
    <row r="4796" spans="15:61">
      <c r="O4796" s="57"/>
      <c r="P4796" s="57"/>
      <c r="AO4796" s="57"/>
      <c r="BA4796" s="57"/>
      <c r="BF4796" s="6" t="e">
        <f t="shared" si="225"/>
        <v>#NUM!</v>
      </c>
      <c r="BG4796" t="e">
        <f t="shared" si="226"/>
        <v>#NUM!</v>
      </c>
      <c r="BH4796" t="e">
        <f t="shared" si="227"/>
        <v>#NUM!</v>
      </c>
      <c r="BI4796" t="e">
        <f>VLOOKUP(H4796,Sheet2!$A$1:$B$270,2,FALSE)</f>
        <v>#N/A</v>
      </c>
    </row>
    <row r="4797" spans="15:61">
      <c r="O4797" s="57"/>
      <c r="P4797" s="57"/>
      <c r="AM4797" s="58"/>
      <c r="AO4797" s="57"/>
      <c r="BA4797" s="57"/>
      <c r="BB4797" s="58"/>
      <c r="BF4797" s="6" t="e">
        <f t="shared" si="225"/>
        <v>#NUM!</v>
      </c>
      <c r="BG4797" t="e">
        <f t="shared" si="226"/>
        <v>#NUM!</v>
      </c>
      <c r="BH4797" t="e">
        <f t="shared" si="227"/>
        <v>#NUM!</v>
      </c>
      <c r="BI4797" t="e">
        <f>VLOOKUP(H4797,Sheet2!$A$1:$B$270,2,FALSE)</f>
        <v>#N/A</v>
      </c>
    </row>
    <row r="4798" spans="15:61">
      <c r="O4798" s="57"/>
      <c r="P4798" s="57"/>
      <c r="AP4798" s="57"/>
      <c r="BA4798" s="57"/>
      <c r="BF4798" s="6" t="e">
        <f t="shared" si="225"/>
        <v>#NUM!</v>
      </c>
      <c r="BG4798" t="e">
        <f t="shared" si="226"/>
        <v>#NUM!</v>
      </c>
      <c r="BH4798" t="e">
        <f t="shared" si="227"/>
        <v>#NUM!</v>
      </c>
      <c r="BI4798" t="e">
        <f>VLOOKUP(H4798,Sheet2!$A$1:$B$270,2,FALSE)</f>
        <v>#N/A</v>
      </c>
    </row>
    <row r="4799" spans="15:61">
      <c r="O4799" s="57"/>
      <c r="P4799" s="57"/>
      <c r="AP4799" s="57"/>
      <c r="BA4799" s="57"/>
      <c r="BF4799" s="6" t="e">
        <f t="shared" si="225"/>
        <v>#NUM!</v>
      </c>
      <c r="BG4799" t="e">
        <f t="shared" si="226"/>
        <v>#NUM!</v>
      </c>
      <c r="BH4799" t="e">
        <f t="shared" si="227"/>
        <v>#NUM!</v>
      </c>
      <c r="BI4799" t="e">
        <f>VLOOKUP(H4799,Sheet2!$A$1:$B$270,2,FALSE)</f>
        <v>#N/A</v>
      </c>
    </row>
    <row r="4800" spans="15:61">
      <c r="O4800" s="57"/>
      <c r="P4800" s="57"/>
      <c r="AO4800" s="57"/>
      <c r="BF4800" s="6" t="e">
        <f t="shared" si="225"/>
        <v>#NUM!</v>
      </c>
      <c r="BG4800" t="e">
        <f t="shared" si="226"/>
        <v>#NUM!</v>
      </c>
      <c r="BH4800" t="e">
        <f t="shared" si="227"/>
        <v>#NUM!</v>
      </c>
      <c r="BI4800" t="e">
        <f>VLOOKUP(H4800,Sheet2!$A$1:$B$270,2,FALSE)</f>
        <v>#N/A</v>
      </c>
    </row>
    <row r="4801" spans="15:61">
      <c r="O4801" s="57"/>
      <c r="P4801" s="57"/>
      <c r="AP4801" s="57"/>
      <c r="BA4801" s="57"/>
      <c r="BF4801" s="6" t="e">
        <f t="shared" si="225"/>
        <v>#NUM!</v>
      </c>
      <c r="BG4801" t="e">
        <f t="shared" si="226"/>
        <v>#NUM!</v>
      </c>
      <c r="BH4801" t="e">
        <f t="shared" si="227"/>
        <v>#NUM!</v>
      </c>
      <c r="BI4801" t="e">
        <f>VLOOKUP(H4801,Sheet2!$A$1:$B$270,2,FALSE)</f>
        <v>#N/A</v>
      </c>
    </row>
    <row r="4802" spans="15:61">
      <c r="O4802" s="57"/>
      <c r="P4802" s="57"/>
      <c r="AP4802" s="57"/>
      <c r="BA4802" s="57"/>
      <c r="BF4802" s="6" t="e">
        <f t="shared" si="225"/>
        <v>#NUM!</v>
      </c>
      <c r="BG4802" t="e">
        <f t="shared" si="226"/>
        <v>#NUM!</v>
      </c>
      <c r="BH4802" t="e">
        <f t="shared" si="227"/>
        <v>#NUM!</v>
      </c>
      <c r="BI4802" t="e">
        <f>VLOOKUP(H4802,Sheet2!$A$1:$B$270,2,FALSE)</f>
        <v>#N/A</v>
      </c>
    </row>
    <row r="4803" spans="15:61">
      <c r="O4803" s="57"/>
      <c r="P4803" s="57"/>
      <c r="AP4803" s="57"/>
      <c r="BA4803" s="57"/>
      <c r="BF4803" s="6" t="e">
        <f t="shared" si="225"/>
        <v>#NUM!</v>
      </c>
      <c r="BG4803" t="e">
        <f t="shared" si="226"/>
        <v>#NUM!</v>
      </c>
      <c r="BH4803" t="e">
        <f t="shared" si="227"/>
        <v>#NUM!</v>
      </c>
      <c r="BI4803" t="e">
        <f>VLOOKUP(H4803,Sheet2!$A$1:$B$270,2,FALSE)</f>
        <v>#N/A</v>
      </c>
    </row>
    <row r="4804" spans="15:61">
      <c r="O4804" s="57"/>
      <c r="P4804" s="57"/>
      <c r="AP4804" s="57"/>
      <c r="BA4804" s="57"/>
      <c r="BF4804" s="6" t="e">
        <f t="shared" si="225"/>
        <v>#NUM!</v>
      </c>
      <c r="BG4804" t="e">
        <f t="shared" si="226"/>
        <v>#NUM!</v>
      </c>
      <c r="BH4804" t="e">
        <f t="shared" si="227"/>
        <v>#NUM!</v>
      </c>
      <c r="BI4804" t="e">
        <f>VLOOKUP(H4804,Sheet2!$A$1:$B$270,2,FALSE)</f>
        <v>#N/A</v>
      </c>
    </row>
    <row r="4805" spans="15:61">
      <c r="O4805" s="57"/>
      <c r="P4805" s="57"/>
      <c r="AP4805" s="57"/>
      <c r="BA4805" s="57"/>
      <c r="BF4805" s="6" t="e">
        <f t="shared" si="225"/>
        <v>#NUM!</v>
      </c>
      <c r="BG4805" t="e">
        <f t="shared" si="226"/>
        <v>#NUM!</v>
      </c>
      <c r="BH4805" t="e">
        <f t="shared" si="227"/>
        <v>#NUM!</v>
      </c>
      <c r="BI4805" t="e">
        <f>VLOOKUP(H4805,Sheet2!$A$1:$B$270,2,FALSE)</f>
        <v>#N/A</v>
      </c>
    </row>
    <row r="4806" spans="15:61">
      <c r="O4806" s="57"/>
      <c r="P4806" s="57"/>
      <c r="AO4806" s="57"/>
      <c r="AP4806" s="57"/>
      <c r="BA4806" s="57"/>
      <c r="BF4806" s="6" t="e">
        <f t="shared" si="225"/>
        <v>#NUM!</v>
      </c>
      <c r="BG4806" t="e">
        <f t="shared" si="226"/>
        <v>#NUM!</v>
      </c>
      <c r="BH4806" t="e">
        <f t="shared" si="227"/>
        <v>#NUM!</v>
      </c>
      <c r="BI4806" t="e">
        <f>VLOOKUP(H4806,Sheet2!$A$1:$B$270,2,FALSE)</f>
        <v>#N/A</v>
      </c>
    </row>
    <row r="4807" spans="15:61">
      <c r="O4807" s="57"/>
      <c r="P4807" s="57"/>
      <c r="AM4807" s="58"/>
      <c r="BA4807" s="57"/>
      <c r="BB4807" s="58"/>
      <c r="BF4807" s="6" t="e">
        <f t="shared" si="225"/>
        <v>#NUM!</v>
      </c>
      <c r="BG4807" t="e">
        <f t="shared" si="226"/>
        <v>#NUM!</v>
      </c>
      <c r="BH4807" t="e">
        <f t="shared" si="227"/>
        <v>#NUM!</v>
      </c>
      <c r="BI4807" t="e">
        <f>VLOOKUP(H4807,Sheet2!$A$1:$B$270,2,FALSE)</f>
        <v>#N/A</v>
      </c>
    </row>
    <row r="4808" spans="15:61">
      <c r="O4808" s="57"/>
      <c r="P4808" s="57"/>
      <c r="AO4808" s="57"/>
      <c r="AP4808" s="57"/>
      <c r="BA4808" s="57"/>
      <c r="BF4808" s="6" t="e">
        <f t="shared" si="225"/>
        <v>#NUM!</v>
      </c>
      <c r="BG4808" t="e">
        <f t="shared" si="226"/>
        <v>#NUM!</v>
      </c>
      <c r="BH4808" t="e">
        <f t="shared" si="227"/>
        <v>#NUM!</v>
      </c>
      <c r="BI4808" t="e">
        <f>VLOOKUP(H4808,Sheet2!$A$1:$B$270,2,FALSE)</f>
        <v>#N/A</v>
      </c>
    </row>
    <row r="4809" spans="15:61">
      <c r="O4809" s="57"/>
      <c r="P4809" s="57"/>
      <c r="AO4809" s="57"/>
      <c r="BA4809" s="57"/>
      <c r="BF4809" s="6" t="e">
        <f t="shared" si="225"/>
        <v>#NUM!</v>
      </c>
      <c r="BG4809" t="e">
        <f t="shared" si="226"/>
        <v>#NUM!</v>
      </c>
      <c r="BH4809" t="e">
        <f t="shared" si="227"/>
        <v>#NUM!</v>
      </c>
      <c r="BI4809" t="e">
        <f>VLOOKUP(H4809,Sheet2!$A$1:$B$270,2,FALSE)</f>
        <v>#N/A</v>
      </c>
    </row>
    <row r="4810" spans="15:61">
      <c r="O4810" s="57"/>
      <c r="P4810" s="57"/>
      <c r="AP4810" s="57"/>
      <c r="BA4810" s="57"/>
      <c r="BF4810" s="6" t="e">
        <f t="shared" si="225"/>
        <v>#NUM!</v>
      </c>
      <c r="BG4810" t="e">
        <f t="shared" si="226"/>
        <v>#NUM!</v>
      </c>
      <c r="BH4810" t="e">
        <f t="shared" si="227"/>
        <v>#NUM!</v>
      </c>
      <c r="BI4810" t="e">
        <f>VLOOKUP(H4810,Sheet2!$A$1:$B$270,2,FALSE)</f>
        <v>#N/A</v>
      </c>
    </row>
    <row r="4811" spans="15:61">
      <c r="O4811" s="57"/>
      <c r="P4811" s="57"/>
      <c r="AO4811" s="57"/>
      <c r="AP4811" s="57"/>
      <c r="BA4811" s="57"/>
      <c r="BF4811" s="6" t="e">
        <f t="shared" si="225"/>
        <v>#NUM!</v>
      </c>
      <c r="BG4811" t="e">
        <f t="shared" si="226"/>
        <v>#NUM!</v>
      </c>
      <c r="BH4811" t="e">
        <f t="shared" si="227"/>
        <v>#NUM!</v>
      </c>
      <c r="BI4811" t="e">
        <f>VLOOKUP(H4811,Sheet2!$A$1:$B$270,2,FALSE)</f>
        <v>#N/A</v>
      </c>
    </row>
    <row r="4812" spans="15:61">
      <c r="O4812" s="57"/>
      <c r="P4812" s="57"/>
      <c r="AP4812" s="57"/>
      <c r="BA4812" s="57"/>
      <c r="BF4812" s="6" t="e">
        <f t="shared" si="225"/>
        <v>#NUM!</v>
      </c>
      <c r="BG4812" t="e">
        <f t="shared" si="226"/>
        <v>#NUM!</v>
      </c>
      <c r="BH4812" t="e">
        <f t="shared" si="227"/>
        <v>#NUM!</v>
      </c>
      <c r="BI4812" t="e">
        <f>VLOOKUP(H4812,Sheet2!$A$1:$B$270,2,FALSE)</f>
        <v>#N/A</v>
      </c>
    </row>
    <row r="4813" spans="15:61">
      <c r="O4813" s="57"/>
      <c r="P4813" s="57"/>
      <c r="AP4813" s="57"/>
      <c r="BA4813" s="57"/>
      <c r="BF4813" s="6" t="e">
        <f t="shared" si="225"/>
        <v>#NUM!</v>
      </c>
      <c r="BG4813" t="e">
        <f t="shared" si="226"/>
        <v>#NUM!</v>
      </c>
      <c r="BH4813" t="e">
        <f t="shared" si="227"/>
        <v>#NUM!</v>
      </c>
      <c r="BI4813" t="e">
        <f>VLOOKUP(H4813,Sheet2!$A$1:$B$270,2,FALSE)</f>
        <v>#N/A</v>
      </c>
    </row>
    <row r="4814" spans="15:61">
      <c r="O4814" s="57"/>
      <c r="P4814" s="57"/>
      <c r="AP4814" s="57"/>
      <c r="BA4814" s="57"/>
      <c r="BF4814" s="6" t="e">
        <f t="shared" si="225"/>
        <v>#NUM!</v>
      </c>
      <c r="BG4814" t="e">
        <f t="shared" si="226"/>
        <v>#NUM!</v>
      </c>
      <c r="BH4814" t="e">
        <f t="shared" si="227"/>
        <v>#NUM!</v>
      </c>
      <c r="BI4814" t="e">
        <f>VLOOKUP(H4814,Sheet2!$A$1:$B$270,2,FALSE)</f>
        <v>#N/A</v>
      </c>
    </row>
    <row r="4815" spans="15:61">
      <c r="O4815" s="57"/>
      <c r="P4815" s="57"/>
      <c r="AP4815" s="57"/>
      <c r="BA4815" s="57"/>
      <c r="BF4815" s="6" t="e">
        <f t="shared" si="225"/>
        <v>#NUM!</v>
      </c>
      <c r="BG4815" t="e">
        <f t="shared" si="226"/>
        <v>#NUM!</v>
      </c>
      <c r="BH4815" t="e">
        <f t="shared" si="227"/>
        <v>#NUM!</v>
      </c>
      <c r="BI4815" t="e">
        <f>VLOOKUP(H4815,Sheet2!$A$1:$B$270,2,FALSE)</f>
        <v>#N/A</v>
      </c>
    </row>
    <row r="4816" spans="15:61">
      <c r="O4816" s="57"/>
      <c r="P4816" s="57"/>
      <c r="AM4816" s="58"/>
      <c r="BA4816" s="57"/>
      <c r="BB4816" s="58"/>
      <c r="BF4816" s="6" t="e">
        <f t="shared" si="225"/>
        <v>#NUM!</v>
      </c>
      <c r="BG4816" t="e">
        <f t="shared" si="226"/>
        <v>#NUM!</v>
      </c>
      <c r="BH4816" t="e">
        <f t="shared" si="227"/>
        <v>#NUM!</v>
      </c>
      <c r="BI4816" t="e">
        <f>VLOOKUP(H4816,Sheet2!$A$1:$B$270,2,FALSE)</f>
        <v>#N/A</v>
      </c>
    </row>
    <row r="4817" spans="15:61">
      <c r="O4817" s="57"/>
      <c r="P4817" s="57"/>
      <c r="AP4817" s="57"/>
      <c r="BA4817" s="57"/>
      <c r="BF4817" s="6" t="e">
        <f t="shared" si="225"/>
        <v>#NUM!</v>
      </c>
      <c r="BG4817" t="e">
        <f t="shared" si="226"/>
        <v>#NUM!</v>
      </c>
      <c r="BH4817" t="e">
        <f t="shared" si="227"/>
        <v>#NUM!</v>
      </c>
      <c r="BI4817" t="e">
        <f>VLOOKUP(H4817,Sheet2!$A$1:$B$270,2,FALSE)</f>
        <v>#N/A</v>
      </c>
    </row>
    <row r="4818" spans="15:61">
      <c r="O4818" s="57"/>
      <c r="P4818" s="57"/>
      <c r="BA4818" s="57"/>
      <c r="BF4818" s="6" t="e">
        <f t="shared" si="225"/>
        <v>#NUM!</v>
      </c>
      <c r="BG4818" t="e">
        <f t="shared" si="226"/>
        <v>#NUM!</v>
      </c>
      <c r="BH4818" t="e">
        <f t="shared" si="227"/>
        <v>#NUM!</v>
      </c>
      <c r="BI4818" t="e">
        <f>VLOOKUP(H4818,Sheet2!$A$1:$B$270,2,FALSE)</f>
        <v>#N/A</v>
      </c>
    </row>
    <row r="4819" spans="15:61">
      <c r="O4819" s="57"/>
      <c r="P4819" s="57"/>
      <c r="AO4819" s="57"/>
      <c r="AP4819" s="57"/>
      <c r="BA4819" s="57"/>
      <c r="BF4819" s="6" t="e">
        <f t="shared" si="225"/>
        <v>#NUM!</v>
      </c>
      <c r="BG4819" t="e">
        <f t="shared" si="226"/>
        <v>#NUM!</v>
      </c>
      <c r="BH4819" t="e">
        <f t="shared" si="227"/>
        <v>#NUM!</v>
      </c>
      <c r="BI4819" t="e">
        <f>VLOOKUP(H4819,Sheet2!$A$1:$B$270,2,FALSE)</f>
        <v>#N/A</v>
      </c>
    </row>
    <row r="4820" spans="15:61">
      <c r="O4820" s="57"/>
      <c r="P4820" s="57"/>
      <c r="AM4820" s="58"/>
      <c r="BA4820" s="57"/>
      <c r="BB4820" s="58"/>
      <c r="BF4820" s="6" t="e">
        <f t="shared" si="225"/>
        <v>#NUM!</v>
      </c>
      <c r="BG4820" t="e">
        <f t="shared" si="226"/>
        <v>#NUM!</v>
      </c>
      <c r="BH4820" t="e">
        <f t="shared" si="227"/>
        <v>#NUM!</v>
      </c>
      <c r="BI4820" t="e">
        <f>VLOOKUP(H4820,Sheet2!$A$1:$B$270,2,FALSE)</f>
        <v>#N/A</v>
      </c>
    </row>
    <row r="4821" spans="15:61">
      <c r="O4821" s="57"/>
      <c r="P4821" s="57"/>
      <c r="AM4821" s="58"/>
      <c r="AO4821" s="57"/>
      <c r="BA4821" s="57"/>
      <c r="BB4821" s="58"/>
      <c r="BF4821" s="6" t="e">
        <f t="shared" si="225"/>
        <v>#NUM!</v>
      </c>
      <c r="BG4821" t="e">
        <f t="shared" si="226"/>
        <v>#NUM!</v>
      </c>
      <c r="BH4821" t="e">
        <f t="shared" si="227"/>
        <v>#NUM!</v>
      </c>
      <c r="BI4821" t="e">
        <f>VLOOKUP(H4821,Sheet2!$A$1:$B$270,2,FALSE)</f>
        <v>#N/A</v>
      </c>
    </row>
    <row r="4822" spans="15:61">
      <c r="O4822" s="57"/>
      <c r="P4822" s="57"/>
      <c r="AO4822" s="57"/>
      <c r="AP4822" s="57"/>
      <c r="BA4822" s="57"/>
      <c r="BF4822" s="6" t="e">
        <f t="shared" si="225"/>
        <v>#NUM!</v>
      </c>
      <c r="BG4822" t="e">
        <f t="shared" si="226"/>
        <v>#NUM!</v>
      </c>
      <c r="BH4822" t="e">
        <f t="shared" si="227"/>
        <v>#NUM!</v>
      </c>
      <c r="BI4822" t="e">
        <f>VLOOKUP(H4822,Sheet2!$A$1:$B$270,2,FALSE)</f>
        <v>#N/A</v>
      </c>
    </row>
    <row r="4823" spans="15:61">
      <c r="O4823" s="57"/>
      <c r="P4823" s="57"/>
      <c r="AO4823" s="57"/>
      <c r="AP4823" s="57"/>
      <c r="BA4823" s="57"/>
      <c r="BF4823" s="6" t="e">
        <f t="shared" si="225"/>
        <v>#NUM!</v>
      </c>
      <c r="BG4823" t="e">
        <f t="shared" si="226"/>
        <v>#NUM!</v>
      </c>
      <c r="BH4823" t="e">
        <f t="shared" si="227"/>
        <v>#NUM!</v>
      </c>
      <c r="BI4823" t="e">
        <f>VLOOKUP(H4823,Sheet2!$A$1:$B$270,2,FALSE)</f>
        <v>#N/A</v>
      </c>
    </row>
    <row r="4824" spans="15:61">
      <c r="O4824" s="57"/>
      <c r="P4824" s="57"/>
      <c r="AO4824" s="57"/>
      <c r="AP4824" s="57"/>
      <c r="BA4824" s="57"/>
      <c r="BF4824" s="6" t="e">
        <f t="shared" si="225"/>
        <v>#NUM!</v>
      </c>
      <c r="BG4824" t="e">
        <f t="shared" si="226"/>
        <v>#NUM!</v>
      </c>
      <c r="BH4824" t="e">
        <f t="shared" si="227"/>
        <v>#NUM!</v>
      </c>
      <c r="BI4824" t="e">
        <f>VLOOKUP(H4824,Sheet2!$A$1:$B$270,2,FALSE)</f>
        <v>#N/A</v>
      </c>
    </row>
    <row r="4825" spans="15:61">
      <c r="O4825" s="57"/>
      <c r="P4825" s="57"/>
      <c r="AO4825" s="57"/>
      <c r="BA4825" s="57"/>
      <c r="BF4825" s="6" t="e">
        <f t="shared" si="225"/>
        <v>#NUM!</v>
      </c>
      <c r="BG4825" t="e">
        <f t="shared" si="226"/>
        <v>#NUM!</v>
      </c>
      <c r="BH4825" t="e">
        <f t="shared" si="227"/>
        <v>#NUM!</v>
      </c>
      <c r="BI4825" t="e">
        <f>VLOOKUP(H4825,Sheet2!$A$1:$B$270,2,FALSE)</f>
        <v>#N/A</v>
      </c>
    </row>
    <row r="4826" spans="15:61">
      <c r="O4826" s="57"/>
      <c r="P4826" s="57"/>
      <c r="AP4826" s="57"/>
      <c r="BA4826" s="57"/>
      <c r="BF4826" s="6" t="e">
        <f t="shared" si="225"/>
        <v>#NUM!</v>
      </c>
      <c r="BG4826" t="e">
        <f t="shared" si="226"/>
        <v>#NUM!</v>
      </c>
      <c r="BH4826" t="e">
        <f t="shared" si="227"/>
        <v>#NUM!</v>
      </c>
      <c r="BI4826" t="e">
        <f>VLOOKUP(H4826,Sheet2!$A$1:$B$270,2,FALSE)</f>
        <v>#N/A</v>
      </c>
    </row>
    <row r="4827" spans="15:61">
      <c r="O4827" s="57"/>
      <c r="P4827" s="57"/>
      <c r="BA4827" s="57"/>
      <c r="BF4827" s="6" t="e">
        <f t="shared" si="225"/>
        <v>#NUM!</v>
      </c>
      <c r="BG4827" t="e">
        <f t="shared" si="226"/>
        <v>#NUM!</v>
      </c>
      <c r="BH4827" t="e">
        <f t="shared" si="227"/>
        <v>#NUM!</v>
      </c>
      <c r="BI4827" t="e">
        <f>VLOOKUP(H4827,Sheet2!$A$1:$B$270,2,FALSE)</f>
        <v>#N/A</v>
      </c>
    </row>
    <row r="4828" spans="15:61">
      <c r="O4828" s="57"/>
      <c r="P4828" s="57"/>
      <c r="AM4828" s="58"/>
      <c r="AO4828" s="57"/>
      <c r="BA4828" s="57"/>
      <c r="BB4828" s="58"/>
      <c r="BF4828" s="6" t="e">
        <f t="shared" si="225"/>
        <v>#NUM!</v>
      </c>
      <c r="BG4828" t="e">
        <f t="shared" si="226"/>
        <v>#NUM!</v>
      </c>
      <c r="BH4828" t="e">
        <f t="shared" si="227"/>
        <v>#NUM!</v>
      </c>
      <c r="BI4828" t="e">
        <f>VLOOKUP(H4828,Sheet2!$A$1:$B$270,2,FALSE)</f>
        <v>#N/A</v>
      </c>
    </row>
    <row r="4829" spans="15:61">
      <c r="O4829" s="57"/>
      <c r="P4829" s="57"/>
      <c r="AO4829" s="57"/>
      <c r="BA4829" s="57"/>
      <c r="BF4829" s="6" t="e">
        <f t="shared" ref="BF4829:BF4892" si="228">DATE(BC4829,BD4829,BE4829)</f>
        <v>#NUM!</v>
      </c>
      <c r="BG4829" t="e">
        <f t="shared" ref="BG4829:BG4892" si="229">BF4829-BA4829</f>
        <v>#NUM!</v>
      </c>
      <c r="BH4829" t="e">
        <f t="shared" ref="BH4829:BH4892" si="230">IF(BG4829=1,"COMPLY",IF(BG4829&lt;1,"COMPLY","NOT COMPLY"))</f>
        <v>#NUM!</v>
      </c>
      <c r="BI4829" t="e">
        <f>VLOOKUP(H4829,Sheet2!$A$1:$B$270,2,FALSE)</f>
        <v>#N/A</v>
      </c>
    </row>
    <row r="4830" spans="15:61">
      <c r="O4830" s="57"/>
      <c r="P4830" s="57"/>
      <c r="AP4830" s="57"/>
      <c r="BA4830" s="57"/>
      <c r="BF4830" s="6" t="e">
        <f t="shared" si="228"/>
        <v>#NUM!</v>
      </c>
      <c r="BG4830" t="e">
        <f t="shared" si="229"/>
        <v>#NUM!</v>
      </c>
      <c r="BH4830" t="e">
        <f t="shared" si="230"/>
        <v>#NUM!</v>
      </c>
      <c r="BI4830" t="e">
        <f>VLOOKUP(H4830,Sheet2!$A$1:$B$270,2,FALSE)</f>
        <v>#N/A</v>
      </c>
    </row>
    <row r="4831" spans="15:61">
      <c r="O4831" s="57"/>
      <c r="P4831" s="57"/>
      <c r="AO4831" s="57"/>
      <c r="AP4831" s="57"/>
      <c r="BA4831" s="57"/>
      <c r="BF4831" s="6" t="e">
        <f t="shared" si="228"/>
        <v>#NUM!</v>
      </c>
      <c r="BG4831" t="e">
        <f t="shared" si="229"/>
        <v>#NUM!</v>
      </c>
      <c r="BH4831" t="e">
        <f t="shared" si="230"/>
        <v>#NUM!</v>
      </c>
      <c r="BI4831" t="e">
        <f>VLOOKUP(H4831,Sheet2!$A$1:$B$270,2,FALSE)</f>
        <v>#N/A</v>
      </c>
    </row>
    <row r="4832" spans="15:61">
      <c r="O4832" s="57"/>
      <c r="P4832" s="57"/>
      <c r="AO4832" s="57"/>
      <c r="AP4832" s="57"/>
      <c r="BA4832" s="57"/>
      <c r="BF4832" s="6" t="e">
        <f t="shared" si="228"/>
        <v>#NUM!</v>
      </c>
      <c r="BG4832" t="e">
        <f t="shared" si="229"/>
        <v>#NUM!</v>
      </c>
      <c r="BH4832" t="e">
        <f t="shared" si="230"/>
        <v>#NUM!</v>
      </c>
      <c r="BI4832" t="e">
        <f>VLOOKUP(H4832,Sheet2!$A$1:$B$270,2,FALSE)</f>
        <v>#N/A</v>
      </c>
    </row>
    <row r="4833" spans="15:61">
      <c r="O4833" s="57"/>
      <c r="P4833" s="57"/>
      <c r="AP4833" s="57"/>
      <c r="BA4833" s="57"/>
      <c r="BF4833" s="6" t="e">
        <f t="shared" si="228"/>
        <v>#NUM!</v>
      </c>
      <c r="BG4833" t="e">
        <f t="shared" si="229"/>
        <v>#NUM!</v>
      </c>
      <c r="BH4833" t="e">
        <f t="shared" si="230"/>
        <v>#NUM!</v>
      </c>
      <c r="BI4833" t="e">
        <f>VLOOKUP(H4833,Sheet2!$A$1:$B$270,2,FALSE)</f>
        <v>#N/A</v>
      </c>
    </row>
    <row r="4834" spans="15:61">
      <c r="O4834" s="57"/>
      <c r="P4834" s="57"/>
      <c r="AO4834" s="57"/>
      <c r="AP4834" s="57"/>
      <c r="BA4834" s="57"/>
      <c r="BF4834" s="6" t="e">
        <f t="shared" si="228"/>
        <v>#NUM!</v>
      </c>
      <c r="BG4834" t="e">
        <f t="shared" si="229"/>
        <v>#NUM!</v>
      </c>
      <c r="BH4834" t="e">
        <f t="shared" si="230"/>
        <v>#NUM!</v>
      </c>
      <c r="BI4834" t="e">
        <f>VLOOKUP(H4834,Sheet2!$A$1:$B$270,2,FALSE)</f>
        <v>#N/A</v>
      </c>
    </row>
    <row r="4835" spans="15:61">
      <c r="O4835" s="57"/>
      <c r="P4835" s="57"/>
      <c r="AO4835" s="57"/>
      <c r="AP4835" s="57"/>
      <c r="BA4835" s="57"/>
      <c r="BF4835" s="6" t="e">
        <f t="shared" si="228"/>
        <v>#NUM!</v>
      </c>
      <c r="BG4835" t="e">
        <f t="shared" si="229"/>
        <v>#NUM!</v>
      </c>
      <c r="BH4835" t="e">
        <f t="shared" si="230"/>
        <v>#NUM!</v>
      </c>
      <c r="BI4835" t="e">
        <f>VLOOKUP(H4835,Sheet2!$A$1:$B$270,2,FALSE)</f>
        <v>#N/A</v>
      </c>
    </row>
    <row r="4836" spans="15:61">
      <c r="O4836" s="57"/>
      <c r="P4836" s="57"/>
      <c r="AO4836" s="57"/>
      <c r="AP4836" s="57"/>
      <c r="BA4836" s="57"/>
      <c r="BF4836" s="6" t="e">
        <f t="shared" si="228"/>
        <v>#NUM!</v>
      </c>
      <c r="BG4836" t="e">
        <f t="shared" si="229"/>
        <v>#NUM!</v>
      </c>
      <c r="BH4836" t="e">
        <f t="shared" si="230"/>
        <v>#NUM!</v>
      </c>
      <c r="BI4836" t="e">
        <f>VLOOKUP(H4836,Sheet2!$A$1:$B$270,2,FALSE)</f>
        <v>#N/A</v>
      </c>
    </row>
    <row r="4837" spans="15:61">
      <c r="O4837" s="57"/>
      <c r="P4837" s="57"/>
      <c r="AP4837" s="57"/>
      <c r="BA4837" s="57"/>
      <c r="BF4837" s="6" t="e">
        <f t="shared" si="228"/>
        <v>#NUM!</v>
      </c>
      <c r="BG4837" t="e">
        <f t="shared" si="229"/>
        <v>#NUM!</v>
      </c>
      <c r="BH4837" t="e">
        <f t="shared" si="230"/>
        <v>#NUM!</v>
      </c>
      <c r="BI4837" t="e">
        <f>VLOOKUP(H4837,Sheet2!$A$1:$B$270,2,FALSE)</f>
        <v>#N/A</v>
      </c>
    </row>
    <row r="4838" spans="15:61">
      <c r="O4838" s="57"/>
      <c r="P4838" s="57"/>
      <c r="BA4838" s="57"/>
      <c r="BF4838" s="6" t="e">
        <f t="shared" si="228"/>
        <v>#NUM!</v>
      </c>
      <c r="BG4838" t="e">
        <f t="shared" si="229"/>
        <v>#NUM!</v>
      </c>
      <c r="BH4838" t="e">
        <f t="shared" si="230"/>
        <v>#NUM!</v>
      </c>
      <c r="BI4838" t="e">
        <f>VLOOKUP(H4838,Sheet2!$A$1:$B$270,2,FALSE)</f>
        <v>#N/A</v>
      </c>
    </row>
    <row r="4839" spans="15:61">
      <c r="O4839" s="57"/>
      <c r="P4839" s="57"/>
      <c r="AM4839" s="58"/>
      <c r="BA4839" s="57"/>
      <c r="BB4839" s="58"/>
      <c r="BF4839" s="6" t="e">
        <f t="shared" si="228"/>
        <v>#NUM!</v>
      </c>
      <c r="BG4839" t="e">
        <f t="shared" si="229"/>
        <v>#NUM!</v>
      </c>
      <c r="BH4839" t="e">
        <f t="shared" si="230"/>
        <v>#NUM!</v>
      </c>
      <c r="BI4839" t="e">
        <f>VLOOKUP(H4839,Sheet2!$A$1:$B$270,2,FALSE)</f>
        <v>#N/A</v>
      </c>
    </row>
    <row r="4840" spans="15:61">
      <c r="O4840" s="57"/>
      <c r="P4840" s="57"/>
      <c r="BA4840" s="57"/>
      <c r="BF4840" s="6" t="e">
        <f t="shared" si="228"/>
        <v>#NUM!</v>
      </c>
      <c r="BG4840" t="e">
        <f t="shared" si="229"/>
        <v>#NUM!</v>
      </c>
      <c r="BH4840" t="e">
        <f t="shared" si="230"/>
        <v>#NUM!</v>
      </c>
      <c r="BI4840" t="e">
        <f>VLOOKUP(H4840,Sheet2!$A$1:$B$270,2,FALSE)</f>
        <v>#N/A</v>
      </c>
    </row>
    <row r="4841" spans="15:61">
      <c r="O4841" s="57"/>
      <c r="P4841" s="57"/>
      <c r="AO4841" s="57"/>
      <c r="AP4841" s="57"/>
      <c r="BA4841" s="57"/>
      <c r="BF4841" s="6" t="e">
        <f t="shared" si="228"/>
        <v>#NUM!</v>
      </c>
      <c r="BG4841" t="e">
        <f t="shared" si="229"/>
        <v>#NUM!</v>
      </c>
      <c r="BH4841" t="e">
        <f t="shared" si="230"/>
        <v>#NUM!</v>
      </c>
      <c r="BI4841" t="e">
        <f>VLOOKUP(H4841,Sheet2!$A$1:$B$270,2,FALSE)</f>
        <v>#N/A</v>
      </c>
    </row>
    <row r="4842" spans="15:61">
      <c r="O4842" s="57"/>
      <c r="P4842" s="57"/>
      <c r="AO4842" s="57"/>
      <c r="AP4842" s="57"/>
      <c r="BA4842" s="57"/>
      <c r="BF4842" s="6" t="e">
        <f t="shared" si="228"/>
        <v>#NUM!</v>
      </c>
      <c r="BG4842" t="e">
        <f t="shared" si="229"/>
        <v>#NUM!</v>
      </c>
      <c r="BH4842" t="e">
        <f t="shared" si="230"/>
        <v>#NUM!</v>
      </c>
      <c r="BI4842" t="e">
        <f>VLOOKUP(H4842,Sheet2!$A$1:$B$270,2,FALSE)</f>
        <v>#N/A</v>
      </c>
    </row>
    <row r="4843" spans="15:61">
      <c r="O4843" s="57"/>
      <c r="P4843" s="57"/>
      <c r="AP4843" s="57"/>
      <c r="BA4843" s="57"/>
      <c r="BF4843" s="6" t="e">
        <f t="shared" si="228"/>
        <v>#NUM!</v>
      </c>
      <c r="BG4843" t="e">
        <f t="shared" si="229"/>
        <v>#NUM!</v>
      </c>
      <c r="BH4843" t="e">
        <f t="shared" si="230"/>
        <v>#NUM!</v>
      </c>
      <c r="BI4843" t="e">
        <f>VLOOKUP(H4843,Sheet2!$A$1:$B$270,2,FALSE)</f>
        <v>#N/A</v>
      </c>
    </row>
    <row r="4844" spans="15:61">
      <c r="O4844" s="57"/>
      <c r="P4844" s="57"/>
      <c r="AP4844" s="57"/>
      <c r="BA4844" s="57"/>
      <c r="BF4844" s="6" t="e">
        <f t="shared" si="228"/>
        <v>#NUM!</v>
      </c>
      <c r="BG4844" t="e">
        <f t="shared" si="229"/>
        <v>#NUM!</v>
      </c>
      <c r="BH4844" t="e">
        <f t="shared" si="230"/>
        <v>#NUM!</v>
      </c>
      <c r="BI4844" t="e">
        <f>VLOOKUP(H4844,Sheet2!$A$1:$B$270,2,FALSE)</f>
        <v>#N/A</v>
      </c>
    </row>
    <row r="4845" spans="15:61">
      <c r="O4845" s="57"/>
      <c r="P4845" s="57"/>
      <c r="AO4845" s="57"/>
      <c r="AP4845" s="57"/>
      <c r="BA4845" s="57"/>
      <c r="BF4845" s="6" t="e">
        <f t="shared" si="228"/>
        <v>#NUM!</v>
      </c>
      <c r="BG4845" t="e">
        <f t="shared" si="229"/>
        <v>#NUM!</v>
      </c>
      <c r="BH4845" t="e">
        <f t="shared" si="230"/>
        <v>#NUM!</v>
      </c>
      <c r="BI4845" t="e">
        <f>VLOOKUP(H4845,Sheet2!$A$1:$B$270,2,FALSE)</f>
        <v>#N/A</v>
      </c>
    </row>
    <row r="4846" spans="15:61">
      <c r="O4846" s="57"/>
      <c r="P4846" s="57"/>
      <c r="AM4846" s="58"/>
      <c r="AO4846" s="57"/>
      <c r="BA4846" s="57"/>
      <c r="BB4846" s="58"/>
      <c r="BF4846" s="6" t="e">
        <f t="shared" si="228"/>
        <v>#NUM!</v>
      </c>
      <c r="BG4846" t="e">
        <f t="shared" si="229"/>
        <v>#NUM!</v>
      </c>
      <c r="BH4846" t="e">
        <f t="shared" si="230"/>
        <v>#NUM!</v>
      </c>
      <c r="BI4846" t="e">
        <f>VLOOKUP(H4846,Sheet2!$A$1:$B$270,2,FALSE)</f>
        <v>#N/A</v>
      </c>
    </row>
    <row r="4847" spans="15:61">
      <c r="O4847" s="57"/>
      <c r="P4847" s="57"/>
      <c r="AP4847" s="57"/>
      <c r="BA4847" s="57"/>
      <c r="BF4847" s="6" t="e">
        <f t="shared" si="228"/>
        <v>#NUM!</v>
      </c>
      <c r="BG4847" t="e">
        <f t="shared" si="229"/>
        <v>#NUM!</v>
      </c>
      <c r="BH4847" t="e">
        <f t="shared" si="230"/>
        <v>#NUM!</v>
      </c>
      <c r="BI4847" t="e">
        <f>VLOOKUP(H4847,Sheet2!$A$1:$B$270,2,FALSE)</f>
        <v>#N/A</v>
      </c>
    </row>
    <row r="4848" spans="15:61">
      <c r="O4848" s="57"/>
      <c r="P4848" s="57"/>
      <c r="AO4848" s="57"/>
      <c r="AP4848" s="57"/>
      <c r="BA4848" s="57"/>
      <c r="BF4848" s="6" t="e">
        <f t="shared" si="228"/>
        <v>#NUM!</v>
      </c>
      <c r="BG4848" t="e">
        <f t="shared" si="229"/>
        <v>#NUM!</v>
      </c>
      <c r="BH4848" t="e">
        <f t="shared" si="230"/>
        <v>#NUM!</v>
      </c>
      <c r="BI4848" t="e">
        <f>VLOOKUP(H4848,Sheet2!$A$1:$B$270,2,FALSE)</f>
        <v>#N/A</v>
      </c>
    </row>
    <row r="4849" spans="15:61">
      <c r="O4849" s="57"/>
      <c r="P4849" s="57"/>
      <c r="AO4849" s="57"/>
      <c r="BA4849" s="57"/>
      <c r="BF4849" s="6" t="e">
        <f t="shared" si="228"/>
        <v>#NUM!</v>
      </c>
      <c r="BG4849" t="e">
        <f t="shared" si="229"/>
        <v>#NUM!</v>
      </c>
      <c r="BH4849" t="e">
        <f t="shared" si="230"/>
        <v>#NUM!</v>
      </c>
      <c r="BI4849" t="e">
        <f>VLOOKUP(H4849,Sheet2!$A$1:$B$270,2,FALSE)</f>
        <v>#N/A</v>
      </c>
    </row>
    <row r="4850" spans="15:61">
      <c r="O4850" s="57"/>
      <c r="P4850" s="57"/>
      <c r="AO4850" s="57"/>
      <c r="AP4850" s="57"/>
      <c r="BA4850" s="57"/>
      <c r="BF4850" s="6" t="e">
        <f t="shared" si="228"/>
        <v>#NUM!</v>
      </c>
      <c r="BG4850" t="e">
        <f t="shared" si="229"/>
        <v>#NUM!</v>
      </c>
      <c r="BH4850" t="e">
        <f t="shared" si="230"/>
        <v>#NUM!</v>
      </c>
      <c r="BI4850" t="e">
        <f>VLOOKUP(H4850,Sheet2!$A$1:$B$270,2,FALSE)</f>
        <v>#N/A</v>
      </c>
    </row>
    <row r="4851" spans="15:61">
      <c r="O4851" s="57"/>
      <c r="P4851" s="57"/>
      <c r="AM4851" s="58"/>
      <c r="AO4851" s="57"/>
      <c r="BA4851" s="57"/>
      <c r="BB4851" s="58"/>
      <c r="BF4851" s="6" t="e">
        <f t="shared" si="228"/>
        <v>#NUM!</v>
      </c>
      <c r="BG4851" t="e">
        <f t="shared" si="229"/>
        <v>#NUM!</v>
      </c>
      <c r="BH4851" t="e">
        <f t="shared" si="230"/>
        <v>#NUM!</v>
      </c>
      <c r="BI4851" t="e">
        <f>VLOOKUP(H4851,Sheet2!$A$1:$B$270,2,FALSE)</f>
        <v>#N/A</v>
      </c>
    </row>
    <row r="4852" spans="15:61">
      <c r="O4852" s="57"/>
      <c r="P4852" s="57"/>
      <c r="AO4852" s="57"/>
      <c r="AP4852" s="57"/>
      <c r="BA4852" s="57"/>
      <c r="BF4852" s="6" t="e">
        <f t="shared" si="228"/>
        <v>#NUM!</v>
      </c>
      <c r="BG4852" t="e">
        <f t="shared" si="229"/>
        <v>#NUM!</v>
      </c>
      <c r="BH4852" t="e">
        <f t="shared" si="230"/>
        <v>#NUM!</v>
      </c>
      <c r="BI4852" t="e">
        <f>VLOOKUP(H4852,Sheet2!$A$1:$B$270,2,FALSE)</f>
        <v>#N/A</v>
      </c>
    </row>
    <row r="4853" spans="15:61">
      <c r="O4853" s="57"/>
      <c r="P4853" s="57"/>
      <c r="AO4853" s="57"/>
      <c r="AP4853" s="57"/>
      <c r="BA4853" s="57"/>
      <c r="BF4853" s="6" t="e">
        <f t="shared" si="228"/>
        <v>#NUM!</v>
      </c>
      <c r="BG4853" t="e">
        <f t="shared" si="229"/>
        <v>#NUM!</v>
      </c>
      <c r="BH4853" t="e">
        <f t="shared" si="230"/>
        <v>#NUM!</v>
      </c>
      <c r="BI4853" t="e">
        <f>VLOOKUP(H4853,Sheet2!$A$1:$B$270,2,FALSE)</f>
        <v>#N/A</v>
      </c>
    </row>
    <row r="4854" spans="15:61">
      <c r="O4854" s="57"/>
      <c r="P4854" s="57"/>
      <c r="AP4854" s="57"/>
      <c r="BA4854" s="57"/>
      <c r="BF4854" s="6" t="e">
        <f t="shared" si="228"/>
        <v>#NUM!</v>
      </c>
      <c r="BG4854" t="e">
        <f t="shared" si="229"/>
        <v>#NUM!</v>
      </c>
      <c r="BH4854" t="e">
        <f t="shared" si="230"/>
        <v>#NUM!</v>
      </c>
      <c r="BI4854" t="e">
        <f>VLOOKUP(H4854,Sheet2!$A$1:$B$270,2,FALSE)</f>
        <v>#N/A</v>
      </c>
    </row>
    <row r="4855" spans="15:61">
      <c r="O4855" s="57"/>
      <c r="P4855" s="57"/>
      <c r="AP4855" s="57"/>
      <c r="BA4855" s="57"/>
      <c r="BF4855" s="6" t="e">
        <f t="shared" si="228"/>
        <v>#NUM!</v>
      </c>
      <c r="BG4855" t="e">
        <f t="shared" si="229"/>
        <v>#NUM!</v>
      </c>
      <c r="BH4855" t="e">
        <f t="shared" si="230"/>
        <v>#NUM!</v>
      </c>
      <c r="BI4855" t="e">
        <f>VLOOKUP(H4855,Sheet2!$A$1:$B$270,2,FALSE)</f>
        <v>#N/A</v>
      </c>
    </row>
    <row r="4856" spans="15:61">
      <c r="O4856" s="57"/>
      <c r="P4856" s="57"/>
      <c r="AP4856" s="57"/>
      <c r="BA4856" s="57"/>
      <c r="BF4856" s="6" t="e">
        <f t="shared" si="228"/>
        <v>#NUM!</v>
      </c>
      <c r="BG4856" t="e">
        <f t="shared" si="229"/>
        <v>#NUM!</v>
      </c>
      <c r="BH4856" t="e">
        <f t="shared" si="230"/>
        <v>#NUM!</v>
      </c>
      <c r="BI4856" t="e">
        <f>VLOOKUP(H4856,Sheet2!$A$1:$B$270,2,FALSE)</f>
        <v>#N/A</v>
      </c>
    </row>
    <row r="4857" spans="15:61">
      <c r="O4857" s="57"/>
      <c r="P4857" s="57"/>
      <c r="AO4857" s="57"/>
      <c r="AP4857" s="57"/>
      <c r="BA4857" s="57"/>
      <c r="BF4857" s="6" t="e">
        <f t="shared" si="228"/>
        <v>#NUM!</v>
      </c>
      <c r="BG4857" t="e">
        <f t="shared" si="229"/>
        <v>#NUM!</v>
      </c>
      <c r="BH4857" t="e">
        <f t="shared" si="230"/>
        <v>#NUM!</v>
      </c>
      <c r="BI4857" t="e">
        <f>VLOOKUP(H4857,Sheet2!$A$1:$B$270,2,FALSE)</f>
        <v>#N/A</v>
      </c>
    </row>
    <row r="4858" spans="15:61">
      <c r="O4858" s="57"/>
      <c r="P4858" s="57"/>
      <c r="AO4858" s="57"/>
      <c r="AP4858" s="57"/>
      <c r="BA4858" s="57"/>
      <c r="BF4858" s="6" t="e">
        <f t="shared" si="228"/>
        <v>#NUM!</v>
      </c>
      <c r="BG4858" t="e">
        <f t="shared" si="229"/>
        <v>#NUM!</v>
      </c>
      <c r="BH4858" t="e">
        <f t="shared" si="230"/>
        <v>#NUM!</v>
      </c>
      <c r="BI4858" t="e">
        <f>VLOOKUP(H4858,Sheet2!$A$1:$B$270,2,FALSE)</f>
        <v>#N/A</v>
      </c>
    </row>
    <row r="4859" spans="15:61">
      <c r="O4859" s="57"/>
      <c r="P4859" s="57"/>
      <c r="AO4859" s="57"/>
      <c r="AP4859" s="57"/>
      <c r="BA4859" s="57"/>
      <c r="BF4859" s="6" t="e">
        <f t="shared" si="228"/>
        <v>#NUM!</v>
      </c>
      <c r="BG4859" t="e">
        <f t="shared" si="229"/>
        <v>#NUM!</v>
      </c>
      <c r="BH4859" t="e">
        <f t="shared" si="230"/>
        <v>#NUM!</v>
      </c>
      <c r="BI4859" t="e">
        <f>VLOOKUP(H4859,Sheet2!$A$1:$B$270,2,FALSE)</f>
        <v>#N/A</v>
      </c>
    </row>
    <row r="4860" spans="15:61">
      <c r="O4860" s="57"/>
      <c r="P4860" s="57"/>
      <c r="AP4860" s="57"/>
      <c r="BA4860" s="57"/>
      <c r="BF4860" s="6" t="e">
        <f t="shared" si="228"/>
        <v>#NUM!</v>
      </c>
      <c r="BG4860" t="e">
        <f t="shared" si="229"/>
        <v>#NUM!</v>
      </c>
      <c r="BH4860" t="e">
        <f t="shared" si="230"/>
        <v>#NUM!</v>
      </c>
      <c r="BI4860" t="e">
        <f>VLOOKUP(H4860,Sheet2!$A$1:$B$270,2,FALSE)</f>
        <v>#N/A</v>
      </c>
    </row>
    <row r="4861" spans="15:61">
      <c r="O4861" s="57"/>
      <c r="P4861" s="57"/>
      <c r="AP4861" s="57"/>
      <c r="BA4861" s="57"/>
      <c r="BF4861" s="6" t="e">
        <f t="shared" si="228"/>
        <v>#NUM!</v>
      </c>
      <c r="BG4861" t="e">
        <f t="shared" si="229"/>
        <v>#NUM!</v>
      </c>
      <c r="BH4861" t="e">
        <f t="shared" si="230"/>
        <v>#NUM!</v>
      </c>
      <c r="BI4861" t="e">
        <f>VLOOKUP(H4861,Sheet2!$A$1:$B$270,2,FALSE)</f>
        <v>#N/A</v>
      </c>
    </row>
    <row r="4862" spans="15:61">
      <c r="O4862" s="57"/>
      <c r="P4862" s="57"/>
      <c r="AO4862" s="57"/>
      <c r="AP4862" s="57"/>
      <c r="BA4862" s="57"/>
      <c r="BF4862" s="6" t="e">
        <f t="shared" si="228"/>
        <v>#NUM!</v>
      </c>
      <c r="BG4862" t="e">
        <f t="shared" si="229"/>
        <v>#NUM!</v>
      </c>
      <c r="BH4862" t="e">
        <f t="shared" si="230"/>
        <v>#NUM!</v>
      </c>
      <c r="BI4862" t="e">
        <f>VLOOKUP(H4862,Sheet2!$A$1:$B$270,2,FALSE)</f>
        <v>#N/A</v>
      </c>
    </row>
    <row r="4863" spans="15:61">
      <c r="O4863" s="57"/>
      <c r="P4863" s="57"/>
      <c r="AP4863" s="57"/>
      <c r="BA4863" s="57"/>
      <c r="BF4863" s="6" t="e">
        <f t="shared" si="228"/>
        <v>#NUM!</v>
      </c>
      <c r="BG4863" t="e">
        <f t="shared" si="229"/>
        <v>#NUM!</v>
      </c>
      <c r="BH4863" t="e">
        <f t="shared" si="230"/>
        <v>#NUM!</v>
      </c>
      <c r="BI4863" t="e">
        <f>VLOOKUP(H4863,Sheet2!$A$1:$B$270,2,FALSE)</f>
        <v>#N/A</v>
      </c>
    </row>
    <row r="4864" spans="15:61">
      <c r="O4864" s="57"/>
      <c r="P4864" s="57"/>
      <c r="AM4864" s="58"/>
      <c r="BA4864" s="57"/>
      <c r="BB4864" s="58"/>
      <c r="BF4864" s="6" t="e">
        <f t="shared" si="228"/>
        <v>#NUM!</v>
      </c>
      <c r="BG4864" t="e">
        <f t="shared" si="229"/>
        <v>#NUM!</v>
      </c>
      <c r="BH4864" t="e">
        <f t="shared" si="230"/>
        <v>#NUM!</v>
      </c>
      <c r="BI4864" t="e">
        <f>VLOOKUP(H4864,Sheet2!$A$1:$B$270,2,FALSE)</f>
        <v>#N/A</v>
      </c>
    </row>
    <row r="4865" spans="15:61">
      <c r="O4865" s="57"/>
      <c r="P4865" s="57"/>
      <c r="AP4865" s="57"/>
      <c r="BA4865" s="57"/>
      <c r="BF4865" s="6" t="e">
        <f t="shared" si="228"/>
        <v>#NUM!</v>
      </c>
      <c r="BG4865" t="e">
        <f t="shared" si="229"/>
        <v>#NUM!</v>
      </c>
      <c r="BH4865" t="e">
        <f t="shared" si="230"/>
        <v>#NUM!</v>
      </c>
      <c r="BI4865" t="e">
        <f>VLOOKUP(H4865,Sheet2!$A$1:$B$270,2,FALSE)</f>
        <v>#N/A</v>
      </c>
    </row>
    <row r="4866" spans="15:61">
      <c r="O4866" s="57"/>
      <c r="P4866" s="57"/>
      <c r="AP4866" s="57"/>
      <c r="BA4866" s="57"/>
      <c r="BF4866" s="6" t="e">
        <f t="shared" si="228"/>
        <v>#NUM!</v>
      </c>
      <c r="BG4866" t="e">
        <f t="shared" si="229"/>
        <v>#NUM!</v>
      </c>
      <c r="BH4866" t="e">
        <f t="shared" si="230"/>
        <v>#NUM!</v>
      </c>
      <c r="BI4866" t="e">
        <f>VLOOKUP(H4866,Sheet2!$A$1:$B$270,2,FALSE)</f>
        <v>#N/A</v>
      </c>
    </row>
    <row r="4867" spans="15:61">
      <c r="O4867" s="57"/>
      <c r="P4867" s="57"/>
      <c r="AO4867" s="57"/>
      <c r="AP4867" s="57"/>
      <c r="BA4867" s="57"/>
      <c r="BF4867" s="6" t="e">
        <f t="shared" si="228"/>
        <v>#NUM!</v>
      </c>
      <c r="BG4867" t="e">
        <f t="shared" si="229"/>
        <v>#NUM!</v>
      </c>
      <c r="BH4867" t="e">
        <f t="shared" si="230"/>
        <v>#NUM!</v>
      </c>
      <c r="BI4867" t="e">
        <f>VLOOKUP(H4867,Sheet2!$A$1:$B$270,2,FALSE)</f>
        <v>#N/A</v>
      </c>
    </row>
    <row r="4868" spans="15:61">
      <c r="O4868" s="57"/>
      <c r="P4868" s="57"/>
      <c r="AO4868" s="57"/>
      <c r="AP4868" s="57"/>
      <c r="BA4868" s="57"/>
      <c r="BF4868" s="6" t="e">
        <f t="shared" si="228"/>
        <v>#NUM!</v>
      </c>
      <c r="BG4868" t="e">
        <f t="shared" si="229"/>
        <v>#NUM!</v>
      </c>
      <c r="BH4868" t="e">
        <f t="shared" si="230"/>
        <v>#NUM!</v>
      </c>
      <c r="BI4868" t="e">
        <f>VLOOKUP(H4868,Sheet2!$A$1:$B$270,2,FALSE)</f>
        <v>#N/A</v>
      </c>
    </row>
    <row r="4869" spans="15:61">
      <c r="O4869" s="57"/>
      <c r="P4869" s="57"/>
      <c r="AO4869" s="57"/>
      <c r="BA4869" s="57"/>
      <c r="BF4869" s="6" t="e">
        <f t="shared" si="228"/>
        <v>#NUM!</v>
      </c>
      <c r="BG4869" t="e">
        <f t="shared" si="229"/>
        <v>#NUM!</v>
      </c>
      <c r="BH4869" t="e">
        <f t="shared" si="230"/>
        <v>#NUM!</v>
      </c>
      <c r="BI4869" t="e">
        <f>VLOOKUP(H4869,Sheet2!$A$1:$B$270,2,FALSE)</f>
        <v>#N/A</v>
      </c>
    </row>
    <row r="4870" spans="15:61">
      <c r="O4870" s="57"/>
      <c r="P4870" s="57"/>
      <c r="AO4870" s="57"/>
      <c r="AP4870" s="57"/>
      <c r="BA4870" s="57"/>
      <c r="BF4870" s="6" t="e">
        <f t="shared" si="228"/>
        <v>#NUM!</v>
      </c>
      <c r="BG4870" t="e">
        <f t="shared" si="229"/>
        <v>#NUM!</v>
      </c>
      <c r="BH4870" t="e">
        <f t="shared" si="230"/>
        <v>#NUM!</v>
      </c>
      <c r="BI4870" t="e">
        <f>VLOOKUP(H4870,Sheet2!$A$1:$B$270,2,FALSE)</f>
        <v>#N/A</v>
      </c>
    </row>
    <row r="4871" spans="15:61">
      <c r="O4871" s="57"/>
      <c r="P4871" s="57"/>
      <c r="AP4871" s="57"/>
      <c r="BA4871" s="57"/>
      <c r="BF4871" s="6" t="e">
        <f t="shared" si="228"/>
        <v>#NUM!</v>
      </c>
      <c r="BG4871" t="e">
        <f t="shared" si="229"/>
        <v>#NUM!</v>
      </c>
      <c r="BH4871" t="e">
        <f t="shared" si="230"/>
        <v>#NUM!</v>
      </c>
      <c r="BI4871" t="e">
        <f>VLOOKUP(H4871,Sheet2!$A$1:$B$270,2,FALSE)</f>
        <v>#N/A</v>
      </c>
    </row>
    <row r="4872" spans="15:61">
      <c r="O4872" s="57"/>
      <c r="P4872" s="57"/>
      <c r="AP4872" s="57"/>
      <c r="BA4872" s="57"/>
      <c r="BF4872" s="6" t="e">
        <f t="shared" si="228"/>
        <v>#NUM!</v>
      </c>
      <c r="BG4872" t="e">
        <f t="shared" si="229"/>
        <v>#NUM!</v>
      </c>
      <c r="BH4872" t="e">
        <f t="shared" si="230"/>
        <v>#NUM!</v>
      </c>
      <c r="BI4872" t="e">
        <f>VLOOKUP(H4872,Sheet2!$A$1:$B$270,2,FALSE)</f>
        <v>#N/A</v>
      </c>
    </row>
    <row r="4873" spans="15:61">
      <c r="O4873" s="57"/>
      <c r="P4873" s="57"/>
      <c r="AO4873" s="57"/>
      <c r="BA4873" s="57"/>
      <c r="BF4873" s="6" t="e">
        <f t="shared" si="228"/>
        <v>#NUM!</v>
      </c>
      <c r="BG4873" t="e">
        <f t="shared" si="229"/>
        <v>#NUM!</v>
      </c>
      <c r="BH4873" t="e">
        <f t="shared" si="230"/>
        <v>#NUM!</v>
      </c>
      <c r="BI4873" t="e">
        <f>VLOOKUP(H4873,Sheet2!$A$1:$B$270,2,FALSE)</f>
        <v>#N/A</v>
      </c>
    </row>
    <row r="4874" spans="15:61">
      <c r="O4874" s="57"/>
      <c r="P4874" s="57"/>
      <c r="BA4874" s="57"/>
      <c r="BF4874" s="6" t="e">
        <f t="shared" si="228"/>
        <v>#NUM!</v>
      </c>
      <c r="BG4874" t="e">
        <f t="shared" si="229"/>
        <v>#NUM!</v>
      </c>
      <c r="BH4874" t="e">
        <f t="shared" si="230"/>
        <v>#NUM!</v>
      </c>
      <c r="BI4874" t="e">
        <f>VLOOKUP(H4874,Sheet2!$A$1:$B$270,2,FALSE)</f>
        <v>#N/A</v>
      </c>
    </row>
    <row r="4875" spans="15:61">
      <c r="O4875" s="57"/>
      <c r="P4875" s="57"/>
      <c r="AP4875" s="57"/>
      <c r="BA4875" s="57"/>
      <c r="BF4875" s="6" t="e">
        <f t="shared" si="228"/>
        <v>#NUM!</v>
      </c>
      <c r="BG4875" t="e">
        <f t="shared" si="229"/>
        <v>#NUM!</v>
      </c>
      <c r="BH4875" t="e">
        <f t="shared" si="230"/>
        <v>#NUM!</v>
      </c>
      <c r="BI4875" t="e">
        <f>VLOOKUP(H4875,Sheet2!$A$1:$B$270,2,FALSE)</f>
        <v>#N/A</v>
      </c>
    </row>
    <row r="4876" spans="15:61">
      <c r="O4876" s="57"/>
      <c r="P4876" s="57"/>
      <c r="AP4876" s="57"/>
      <c r="BA4876" s="57"/>
      <c r="BF4876" s="6" t="e">
        <f t="shared" si="228"/>
        <v>#NUM!</v>
      </c>
      <c r="BG4876" t="e">
        <f t="shared" si="229"/>
        <v>#NUM!</v>
      </c>
      <c r="BH4876" t="e">
        <f t="shared" si="230"/>
        <v>#NUM!</v>
      </c>
      <c r="BI4876" t="e">
        <f>VLOOKUP(H4876,Sheet2!$A$1:$B$270,2,FALSE)</f>
        <v>#N/A</v>
      </c>
    </row>
    <row r="4877" spans="15:61">
      <c r="O4877" s="57"/>
      <c r="P4877" s="57"/>
      <c r="AO4877" s="57"/>
      <c r="AP4877" s="57"/>
      <c r="BA4877" s="57"/>
      <c r="BF4877" s="6" t="e">
        <f t="shared" si="228"/>
        <v>#NUM!</v>
      </c>
      <c r="BG4877" t="e">
        <f t="shared" si="229"/>
        <v>#NUM!</v>
      </c>
      <c r="BH4877" t="e">
        <f t="shared" si="230"/>
        <v>#NUM!</v>
      </c>
      <c r="BI4877" t="e">
        <f>VLOOKUP(H4877,Sheet2!$A$1:$B$270,2,FALSE)</f>
        <v>#N/A</v>
      </c>
    </row>
    <row r="4878" spans="15:61">
      <c r="O4878" s="57"/>
      <c r="P4878" s="57"/>
      <c r="AM4878" s="58"/>
      <c r="BA4878" s="57"/>
      <c r="BB4878" s="58"/>
      <c r="BF4878" s="6" t="e">
        <f t="shared" si="228"/>
        <v>#NUM!</v>
      </c>
      <c r="BG4878" t="e">
        <f t="shared" si="229"/>
        <v>#NUM!</v>
      </c>
      <c r="BH4878" t="e">
        <f t="shared" si="230"/>
        <v>#NUM!</v>
      </c>
      <c r="BI4878" t="e">
        <f>VLOOKUP(H4878,Sheet2!$A$1:$B$270,2,FALSE)</f>
        <v>#N/A</v>
      </c>
    </row>
    <row r="4879" spans="15:61">
      <c r="O4879" s="57"/>
      <c r="P4879" s="57"/>
      <c r="AO4879" s="57"/>
      <c r="AP4879" s="57"/>
      <c r="BA4879" s="57"/>
      <c r="BF4879" s="6" t="e">
        <f t="shared" si="228"/>
        <v>#NUM!</v>
      </c>
      <c r="BG4879" t="e">
        <f t="shared" si="229"/>
        <v>#NUM!</v>
      </c>
      <c r="BH4879" t="e">
        <f t="shared" si="230"/>
        <v>#NUM!</v>
      </c>
      <c r="BI4879" t="e">
        <f>VLOOKUP(H4879,Sheet2!$A$1:$B$270,2,FALSE)</f>
        <v>#N/A</v>
      </c>
    </row>
    <row r="4880" spans="15:61">
      <c r="O4880" s="57"/>
      <c r="P4880" s="57"/>
      <c r="AP4880" s="57"/>
      <c r="BA4880" s="57"/>
      <c r="BF4880" s="6" t="e">
        <f t="shared" si="228"/>
        <v>#NUM!</v>
      </c>
      <c r="BG4880" t="e">
        <f t="shared" si="229"/>
        <v>#NUM!</v>
      </c>
      <c r="BH4880" t="e">
        <f t="shared" si="230"/>
        <v>#NUM!</v>
      </c>
      <c r="BI4880" t="e">
        <f>VLOOKUP(H4880,Sheet2!$A$1:$B$270,2,FALSE)</f>
        <v>#N/A</v>
      </c>
    </row>
    <row r="4881" spans="15:61">
      <c r="O4881" s="57"/>
      <c r="P4881" s="57"/>
      <c r="BA4881" s="57"/>
      <c r="BF4881" s="6" t="e">
        <f t="shared" si="228"/>
        <v>#NUM!</v>
      </c>
      <c r="BG4881" t="e">
        <f t="shared" si="229"/>
        <v>#NUM!</v>
      </c>
      <c r="BH4881" t="e">
        <f t="shared" si="230"/>
        <v>#NUM!</v>
      </c>
      <c r="BI4881" t="e">
        <f>VLOOKUP(H4881,Sheet2!$A$1:$B$270,2,FALSE)</f>
        <v>#N/A</v>
      </c>
    </row>
    <row r="4882" spans="15:61">
      <c r="O4882" s="57"/>
      <c r="P4882" s="57"/>
      <c r="AM4882" s="58"/>
      <c r="AO4882" s="57"/>
      <c r="BA4882" s="57"/>
      <c r="BB4882" s="58"/>
      <c r="BF4882" s="6" t="e">
        <f t="shared" si="228"/>
        <v>#NUM!</v>
      </c>
      <c r="BG4882" t="e">
        <f t="shared" si="229"/>
        <v>#NUM!</v>
      </c>
      <c r="BH4882" t="e">
        <f t="shared" si="230"/>
        <v>#NUM!</v>
      </c>
      <c r="BI4882" t="e">
        <f>VLOOKUP(H4882,Sheet2!$A$1:$B$270,2,FALSE)</f>
        <v>#N/A</v>
      </c>
    </row>
    <row r="4883" spans="15:61">
      <c r="O4883" s="57"/>
      <c r="P4883" s="57"/>
      <c r="AO4883" s="57"/>
      <c r="AP4883" s="57"/>
      <c r="BA4883" s="57"/>
      <c r="BF4883" s="6" t="e">
        <f t="shared" si="228"/>
        <v>#NUM!</v>
      </c>
      <c r="BG4883" t="e">
        <f t="shared" si="229"/>
        <v>#NUM!</v>
      </c>
      <c r="BH4883" t="e">
        <f t="shared" si="230"/>
        <v>#NUM!</v>
      </c>
      <c r="BI4883" t="e">
        <f>VLOOKUP(H4883,Sheet2!$A$1:$B$270,2,FALSE)</f>
        <v>#N/A</v>
      </c>
    </row>
    <row r="4884" spans="15:61">
      <c r="O4884" s="57"/>
      <c r="P4884" s="57"/>
      <c r="BF4884" s="6" t="e">
        <f t="shared" si="228"/>
        <v>#NUM!</v>
      </c>
      <c r="BG4884" t="e">
        <f t="shared" si="229"/>
        <v>#NUM!</v>
      </c>
      <c r="BH4884" t="e">
        <f t="shared" si="230"/>
        <v>#NUM!</v>
      </c>
      <c r="BI4884" t="e">
        <f>VLOOKUP(H4884,Sheet2!$A$1:$B$270,2,FALSE)</f>
        <v>#N/A</v>
      </c>
    </row>
    <row r="4885" spans="15:61">
      <c r="O4885" s="57"/>
      <c r="P4885" s="57"/>
      <c r="AP4885" s="57"/>
      <c r="BA4885" s="57"/>
      <c r="BF4885" s="6" t="e">
        <f t="shared" si="228"/>
        <v>#NUM!</v>
      </c>
      <c r="BG4885" t="e">
        <f t="shared" si="229"/>
        <v>#NUM!</v>
      </c>
      <c r="BH4885" t="e">
        <f t="shared" si="230"/>
        <v>#NUM!</v>
      </c>
      <c r="BI4885" t="e">
        <f>VLOOKUP(H4885,Sheet2!$A$1:$B$270,2,FALSE)</f>
        <v>#N/A</v>
      </c>
    </row>
    <row r="4886" spans="15:61">
      <c r="O4886" s="57"/>
      <c r="P4886" s="57"/>
      <c r="AO4886" s="57"/>
      <c r="AP4886" s="57"/>
      <c r="BA4886" s="57"/>
      <c r="BF4886" s="6" t="e">
        <f t="shared" si="228"/>
        <v>#NUM!</v>
      </c>
      <c r="BG4886" t="e">
        <f t="shared" si="229"/>
        <v>#NUM!</v>
      </c>
      <c r="BH4886" t="e">
        <f t="shared" si="230"/>
        <v>#NUM!</v>
      </c>
      <c r="BI4886" t="e">
        <f>VLOOKUP(H4886,Sheet2!$A$1:$B$270,2,FALSE)</f>
        <v>#N/A</v>
      </c>
    </row>
    <row r="4887" spans="15:61">
      <c r="O4887" s="57"/>
      <c r="P4887" s="57"/>
      <c r="AM4887" s="58"/>
      <c r="BA4887" s="57"/>
      <c r="BB4887" s="58"/>
      <c r="BF4887" s="6" t="e">
        <f t="shared" si="228"/>
        <v>#NUM!</v>
      </c>
      <c r="BG4887" t="e">
        <f t="shared" si="229"/>
        <v>#NUM!</v>
      </c>
      <c r="BH4887" t="e">
        <f t="shared" si="230"/>
        <v>#NUM!</v>
      </c>
      <c r="BI4887" t="e">
        <f>VLOOKUP(H4887,Sheet2!$A$1:$B$270,2,FALSE)</f>
        <v>#N/A</v>
      </c>
    </row>
    <row r="4888" spans="15:61">
      <c r="O4888" s="57"/>
      <c r="P4888" s="57"/>
      <c r="AP4888" s="57"/>
      <c r="BA4888" s="57"/>
      <c r="BF4888" s="6" t="e">
        <f t="shared" si="228"/>
        <v>#NUM!</v>
      </c>
      <c r="BG4888" t="e">
        <f t="shared" si="229"/>
        <v>#NUM!</v>
      </c>
      <c r="BH4888" t="e">
        <f t="shared" si="230"/>
        <v>#NUM!</v>
      </c>
      <c r="BI4888" t="e">
        <f>VLOOKUP(H4888,Sheet2!$A$1:$B$270,2,FALSE)</f>
        <v>#N/A</v>
      </c>
    </row>
    <row r="4889" spans="15:61">
      <c r="O4889" s="57"/>
      <c r="P4889" s="57"/>
      <c r="AO4889" s="57"/>
      <c r="AP4889" s="57"/>
      <c r="BA4889" s="57"/>
      <c r="BF4889" s="6" t="e">
        <f t="shared" si="228"/>
        <v>#NUM!</v>
      </c>
      <c r="BG4889" t="e">
        <f t="shared" si="229"/>
        <v>#NUM!</v>
      </c>
      <c r="BH4889" t="e">
        <f t="shared" si="230"/>
        <v>#NUM!</v>
      </c>
      <c r="BI4889" t="e">
        <f>VLOOKUP(H4889,Sheet2!$A$1:$B$270,2,FALSE)</f>
        <v>#N/A</v>
      </c>
    </row>
    <row r="4890" spans="15:61">
      <c r="O4890" s="57"/>
      <c r="P4890" s="57"/>
      <c r="AP4890" s="57"/>
      <c r="BA4890" s="57"/>
      <c r="BF4890" s="6" t="e">
        <f t="shared" si="228"/>
        <v>#NUM!</v>
      </c>
      <c r="BG4890" t="e">
        <f t="shared" si="229"/>
        <v>#NUM!</v>
      </c>
      <c r="BH4890" t="e">
        <f t="shared" si="230"/>
        <v>#NUM!</v>
      </c>
      <c r="BI4890" t="e">
        <f>VLOOKUP(H4890,Sheet2!$A$1:$B$270,2,FALSE)</f>
        <v>#N/A</v>
      </c>
    </row>
    <row r="4891" spans="15:61">
      <c r="O4891" s="57"/>
      <c r="P4891" s="57"/>
      <c r="AO4891" s="57"/>
      <c r="AP4891" s="57"/>
      <c r="BA4891" s="57"/>
      <c r="BF4891" s="6" t="e">
        <f t="shared" si="228"/>
        <v>#NUM!</v>
      </c>
      <c r="BG4891" t="e">
        <f t="shared" si="229"/>
        <v>#NUM!</v>
      </c>
      <c r="BH4891" t="e">
        <f t="shared" si="230"/>
        <v>#NUM!</v>
      </c>
      <c r="BI4891" t="e">
        <f>VLOOKUP(H4891,Sheet2!$A$1:$B$270,2,FALSE)</f>
        <v>#N/A</v>
      </c>
    </row>
    <row r="4892" spans="15:61">
      <c r="O4892" s="57"/>
      <c r="P4892" s="57"/>
      <c r="AP4892" s="57"/>
      <c r="BA4892" s="57"/>
      <c r="BF4892" s="6" t="e">
        <f t="shared" si="228"/>
        <v>#NUM!</v>
      </c>
      <c r="BG4892" t="e">
        <f t="shared" si="229"/>
        <v>#NUM!</v>
      </c>
      <c r="BH4892" t="e">
        <f t="shared" si="230"/>
        <v>#NUM!</v>
      </c>
      <c r="BI4892" t="e">
        <f>VLOOKUP(H4892,Sheet2!$A$1:$B$270,2,FALSE)</f>
        <v>#N/A</v>
      </c>
    </row>
    <row r="4893" spans="15:61">
      <c r="O4893" s="57"/>
      <c r="P4893" s="57"/>
      <c r="AO4893" s="57"/>
      <c r="AP4893" s="57"/>
      <c r="BA4893" s="57"/>
      <c r="BF4893" s="6" t="e">
        <f t="shared" ref="BF4893:BF4956" si="231">DATE(BC4893,BD4893,BE4893)</f>
        <v>#NUM!</v>
      </c>
      <c r="BG4893" t="e">
        <f t="shared" ref="BG4893:BG4956" si="232">BF4893-BA4893</f>
        <v>#NUM!</v>
      </c>
      <c r="BH4893" t="e">
        <f t="shared" ref="BH4893:BH4956" si="233">IF(BG4893=1,"COMPLY",IF(BG4893&lt;1,"COMPLY","NOT COMPLY"))</f>
        <v>#NUM!</v>
      </c>
      <c r="BI4893" t="e">
        <f>VLOOKUP(H4893,Sheet2!$A$1:$B$270,2,FALSE)</f>
        <v>#N/A</v>
      </c>
    </row>
    <row r="4894" spans="15:61">
      <c r="O4894" s="57"/>
      <c r="P4894" s="57"/>
      <c r="AO4894" s="57"/>
      <c r="BA4894" s="57"/>
      <c r="BF4894" s="6" t="e">
        <f t="shared" si="231"/>
        <v>#NUM!</v>
      </c>
      <c r="BG4894" t="e">
        <f t="shared" si="232"/>
        <v>#NUM!</v>
      </c>
      <c r="BH4894" t="e">
        <f t="shared" si="233"/>
        <v>#NUM!</v>
      </c>
      <c r="BI4894" t="e">
        <f>VLOOKUP(H4894,Sheet2!$A$1:$B$270,2,FALSE)</f>
        <v>#N/A</v>
      </c>
    </row>
    <row r="4895" spans="15:61">
      <c r="O4895" s="57"/>
      <c r="P4895" s="57"/>
      <c r="AP4895" s="57"/>
      <c r="BA4895" s="57"/>
      <c r="BF4895" s="6" t="e">
        <f t="shared" si="231"/>
        <v>#NUM!</v>
      </c>
      <c r="BG4895" t="e">
        <f t="shared" si="232"/>
        <v>#NUM!</v>
      </c>
      <c r="BH4895" t="e">
        <f t="shared" si="233"/>
        <v>#NUM!</v>
      </c>
      <c r="BI4895" t="e">
        <f>VLOOKUP(H4895,Sheet2!$A$1:$B$270,2,FALSE)</f>
        <v>#N/A</v>
      </c>
    </row>
    <row r="4896" spans="15:61">
      <c r="O4896" s="57"/>
      <c r="P4896" s="57"/>
      <c r="AO4896" s="57"/>
      <c r="BF4896" s="6" t="e">
        <f t="shared" si="231"/>
        <v>#NUM!</v>
      </c>
      <c r="BG4896" t="e">
        <f t="shared" si="232"/>
        <v>#NUM!</v>
      </c>
      <c r="BH4896" t="e">
        <f t="shared" si="233"/>
        <v>#NUM!</v>
      </c>
      <c r="BI4896" t="e">
        <f>VLOOKUP(H4896,Sheet2!$A$1:$B$270,2,FALSE)</f>
        <v>#N/A</v>
      </c>
    </row>
    <row r="4897" spans="15:61">
      <c r="O4897" s="57"/>
      <c r="P4897" s="57"/>
      <c r="AO4897" s="57"/>
      <c r="AP4897" s="57"/>
      <c r="BA4897" s="57"/>
      <c r="BF4897" s="6" t="e">
        <f t="shared" si="231"/>
        <v>#NUM!</v>
      </c>
      <c r="BG4897" t="e">
        <f t="shared" si="232"/>
        <v>#NUM!</v>
      </c>
      <c r="BH4897" t="e">
        <f t="shared" si="233"/>
        <v>#NUM!</v>
      </c>
      <c r="BI4897" t="e">
        <f>VLOOKUP(H4897,Sheet2!$A$1:$B$270,2,FALSE)</f>
        <v>#N/A</v>
      </c>
    </row>
    <row r="4898" spans="15:61">
      <c r="O4898" s="57"/>
      <c r="P4898" s="57"/>
      <c r="AP4898" s="57"/>
      <c r="BA4898" s="57"/>
      <c r="BF4898" s="6" t="e">
        <f t="shared" si="231"/>
        <v>#NUM!</v>
      </c>
      <c r="BG4898" t="e">
        <f t="shared" si="232"/>
        <v>#NUM!</v>
      </c>
      <c r="BH4898" t="e">
        <f t="shared" si="233"/>
        <v>#NUM!</v>
      </c>
      <c r="BI4898" t="e">
        <f>VLOOKUP(H4898,Sheet2!$A$1:$B$270,2,FALSE)</f>
        <v>#N/A</v>
      </c>
    </row>
    <row r="4899" spans="15:61">
      <c r="O4899" s="57"/>
      <c r="P4899" s="57"/>
      <c r="AO4899" s="57"/>
      <c r="AP4899" s="57"/>
      <c r="BA4899" s="57"/>
      <c r="BF4899" s="6" t="e">
        <f t="shared" si="231"/>
        <v>#NUM!</v>
      </c>
      <c r="BG4899" t="e">
        <f t="shared" si="232"/>
        <v>#NUM!</v>
      </c>
      <c r="BH4899" t="e">
        <f t="shared" si="233"/>
        <v>#NUM!</v>
      </c>
      <c r="BI4899" t="e">
        <f>VLOOKUP(H4899,Sheet2!$A$1:$B$270,2,FALSE)</f>
        <v>#N/A</v>
      </c>
    </row>
    <row r="4900" spans="15:61">
      <c r="O4900" s="57"/>
      <c r="P4900" s="57"/>
      <c r="AP4900" s="57"/>
      <c r="BA4900" s="57"/>
      <c r="BF4900" s="6" t="e">
        <f t="shared" si="231"/>
        <v>#NUM!</v>
      </c>
      <c r="BG4900" t="e">
        <f t="shared" si="232"/>
        <v>#NUM!</v>
      </c>
      <c r="BH4900" t="e">
        <f t="shared" si="233"/>
        <v>#NUM!</v>
      </c>
      <c r="BI4900" t="e">
        <f>VLOOKUP(H4900,Sheet2!$A$1:$B$270,2,FALSE)</f>
        <v>#N/A</v>
      </c>
    </row>
    <row r="4901" spans="15:61">
      <c r="O4901" s="57"/>
      <c r="P4901" s="57"/>
      <c r="AM4901" s="58"/>
      <c r="BA4901" s="57"/>
      <c r="BB4901" s="58"/>
      <c r="BF4901" s="6" t="e">
        <f t="shared" si="231"/>
        <v>#NUM!</v>
      </c>
      <c r="BG4901" t="e">
        <f t="shared" si="232"/>
        <v>#NUM!</v>
      </c>
      <c r="BH4901" t="e">
        <f t="shared" si="233"/>
        <v>#NUM!</v>
      </c>
      <c r="BI4901" t="e">
        <f>VLOOKUP(H4901,Sheet2!$A$1:$B$270,2,FALSE)</f>
        <v>#N/A</v>
      </c>
    </row>
    <row r="4902" spans="15:61">
      <c r="O4902" s="57"/>
      <c r="P4902" s="57"/>
      <c r="AO4902" s="57"/>
      <c r="AP4902" s="57"/>
      <c r="BA4902" s="57"/>
      <c r="BF4902" s="6" t="e">
        <f t="shared" si="231"/>
        <v>#NUM!</v>
      </c>
      <c r="BG4902" t="e">
        <f t="shared" si="232"/>
        <v>#NUM!</v>
      </c>
      <c r="BH4902" t="e">
        <f t="shared" si="233"/>
        <v>#NUM!</v>
      </c>
      <c r="BI4902" t="e">
        <f>VLOOKUP(H4902,Sheet2!$A$1:$B$270,2,FALSE)</f>
        <v>#N/A</v>
      </c>
    </row>
    <row r="4903" spans="15:61">
      <c r="O4903" s="57"/>
      <c r="P4903" s="57"/>
      <c r="AP4903" s="57"/>
      <c r="BA4903" s="57"/>
      <c r="BF4903" s="6" t="e">
        <f t="shared" si="231"/>
        <v>#NUM!</v>
      </c>
      <c r="BG4903" t="e">
        <f t="shared" si="232"/>
        <v>#NUM!</v>
      </c>
      <c r="BH4903" t="e">
        <f t="shared" si="233"/>
        <v>#NUM!</v>
      </c>
      <c r="BI4903" t="e">
        <f>VLOOKUP(H4903,Sheet2!$A$1:$B$270,2,FALSE)</f>
        <v>#N/A</v>
      </c>
    </row>
    <row r="4904" spans="15:61">
      <c r="O4904" s="57"/>
      <c r="P4904" s="57"/>
      <c r="AP4904" s="57"/>
      <c r="BA4904" s="57"/>
      <c r="BF4904" s="6" t="e">
        <f t="shared" si="231"/>
        <v>#NUM!</v>
      </c>
      <c r="BG4904" t="e">
        <f t="shared" si="232"/>
        <v>#NUM!</v>
      </c>
      <c r="BH4904" t="e">
        <f t="shared" si="233"/>
        <v>#NUM!</v>
      </c>
      <c r="BI4904" t="e">
        <f>VLOOKUP(H4904,Sheet2!$A$1:$B$270,2,FALSE)</f>
        <v>#N/A</v>
      </c>
    </row>
    <row r="4905" spans="15:61">
      <c r="O4905" s="57"/>
      <c r="P4905" s="57"/>
      <c r="AO4905" s="57"/>
      <c r="BF4905" s="6" t="e">
        <f t="shared" si="231"/>
        <v>#NUM!</v>
      </c>
      <c r="BG4905" t="e">
        <f t="shared" si="232"/>
        <v>#NUM!</v>
      </c>
      <c r="BH4905" t="e">
        <f t="shared" si="233"/>
        <v>#NUM!</v>
      </c>
      <c r="BI4905" t="e">
        <f>VLOOKUP(H4905,Sheet2!$A$1:$B$270,2,FALSE)</f>
        <v>#N/A</v>
      </c>
    </row>
    <row r="4906" spans="15:61">
      <c r="O4906" s="57"/>
      <c r="P4906" s="57"/>
      <c r="AO4906" s="57"/>
      <c r="AP4906" s="57"/>
      <c r="BA4906" s="57"/>
      <c r="BF4906" s="6" t="e">
        <f t="shared" si="231"/>
        <v>#NUM!</v>
      </c>
      <c r="BG4906" t="e">
        <f t="shared" si="232"/>
        <v>#NUM!</v>
      </c>
      <c r="BH4906" t="e">
        <f t="shared" si="233"/>
        <v>#NUM!</v>
      </c>
      <c r="BI4906" t="e">
        <f>VLOOKUP(H4906,Sheet2!$A$1:$B$270,2,FALSE)</f>
        <v>#N/A</v>
      </c>
    </row>
    <row r="4907" spans="15:61">
      <c r="O4907" s="57"/>
      <c r="P4907" s="57"/>
      <c r="BA4907" s="57"/>
      <c r="BF4907" s="6" t="e">
        <f t="shared" si="231"/>
        <v>#NUM!</v>
      </c>
      <c r="BG4907" t="e">
        <f t="shared" si="232"/>
        <v>#NUM!</v>
      </c>
      <c r="BH4907" t="e">
        <f t="shared" si="233"/>
        <v>#NUM!</v>
      </c>
      <c r="BI4907" t="e">
        <f>VLOOKUP(H4907,Sheet2!$A$1:$B$270,2,FALSE)</f>
        <v>#N/A</v>
      </c>
    </row>
    <row r="4908" spans="15:61">
      <c r="O4908" s="57"/>
      <c r="P4908" s="57"/>
      <c r="AP4908" s="57"/>
      <c r="BA4908" s="57"/>
      <c r="BF4908" s="6" t="e">
        <f t="shared" si="231"/>
        <v>#NUM!</v>
      </c>
      <c r="BG4908" t="e">
        <f t="shared" si="232"/>
        <v>#NUM!</v>
      </c>
      <c r="BH4908" t="e">
        <f t="shared" si="233"/>
        <v>#NUM!</v>
      </c>
      <c r="BI4908" t="e">
        <f>VLOOKUP(H4908,Sheet2!$A$1:$B$270,2,FALSE)</f>
        <v>#N/A</v>
      </c>
    </row>
    <row r="4909" spans="15:61">
      <c r="O4909" s="57"/>
      <c r="P4909" s="57"/>
      <c r="AP4909" s="57"/>
      <c r="BA4909" s="57"/>
      <c r="BF4909" s="6" t="e">
        <f t="shared" si="231"/>
        <v>#NUM!</v>
      </c>
      <c r="BG4909" t="e">
        <f t="shared" si="232"/>
        <v>#NUM!</v>
      </c>
      <c r="BH4909" t="e">
        <f t="shared" si="233"/>
        <v>#NUM!</v>
      </c>
      <c r="BI4909" t="e">
        <f>VLOOKUP(H4909,Sheet2!$A$1:$B$270,2,FALSE)</f>
        <v>#N/A</v>
      </c>
    </row>
    <row r="4910" spans="15:61">
      <c r="O4910" s="57"/>
      <c r="P4910" s="57"/>
      <c r="BA4910" s="57"/>
      <c r="BF4910" s="6" t="e">
        <f t="shared" si="231"/>
        <v>#NUM!</v>
      </c>
      <c r="BG4910" t="e">
        <f t="shared" si="232"/>
        <v>#NUM!</v>
      </c>
      <c r="BH4910" t="e">
        <f t="shared" si="233"/>
        <v>#NUM!</v>
      </c>
      <c r="BI4910" t="e">
        <f>VLOOKUP(H4910,Sheet2!$A$1:$B$270,2,FALSE)</f>
        <v>#N/A</v>
      </c>
    </row>
    <row r="4911" spans="15:61">
      <c r="O4911" s="57"/>
      <c r="P4911" s="57"/>
      <c r="AP4911" s="57"/>
      <c r="BA4911" s="57"/>
      <c r="BF4911" s="6" t="e">
        <f t="shared" si="231"/>
        <v>#NUM!</v>
      </c>
      <c r="BG4911" t="e">
        <f t="shared" si="232"/>
        <v>#NUM!</v>
      </c>
      <c r="BH4911" t="e">
        <f t="shared" si="233"/>
        <v>#NUM!</v>
      </c>
      <c r="BI4911" t="e">
        <f>VLOOKUP(H4911,Sheet2!$A$1:$B$270,2,FALSE)</f>
        <v>#N/A</v>
      </c>
    </row>
    <row r="4912" spans="15:61">
      <c r="O4912" s="57"/>
      <c r="P4912" s="57"/>
      <c r="AO4912" s="57"/>
      <c r="AP4912" s="57"/>
      <c r="BA4912" s="57"/>
      <c r="BF4912" s="6" t="e">
        <f t="shared" si="231"/>
        <v>#NUM!</v>
      </c>
      <c r="BG4912" t="e">
        <f t="shared" si="232"/>
        <v>#NUM!</v>
      </c>
      <c r="BH4912" t="e">
        <f t="shared" si="233"/>
        <v>#NUM!</v>
      </c>
      <c r="BI4912" t="e">
        <f>VLOOKUP(H4912,Sheet2!$A$1:$B$270,2,FALSE)</f>
        <v>#N/A</v>
      </c>
    </row>
    <row r="4913" spans="15:61">
      <c r="O4913" s="57"/>
      <c r="P4913" s="57"/>
      <c r="AO4913" s="57"/>
      <c r="BA4913" s="57"/>
      <c r="BF4913" s="6" t="e">
        <f t="shared" si="231"/>
        <v>#NUM!</v>
      </c>
      <c r="BG4913" t="e">
        <f t="shared" si="232"/>
        <v>#NUM!</v>
      </c>
      <c r="BH4913" t="e">
        <f t="shared" si="233"/>
        <v>#NUM!</v>
      </c>
      <c r="BI4913" t="e">
        <f>VLOOKUP(H4913,Sheet2!$A$1:$B$270,2,FALSE)</f>
        <v>#N/A</v>
      </c>
    </row>
    <row r="4914" spans="15:61">
      <c r="O4914" s="57"/>
      <c r="P4914" s="57"/>
      <c r="AP4914" s="57"/>
      <c r="BA4914" s="57"/>
      <c r="BF4914" s="6" t="e">
        <f t="shared" si="231"/>
        <v>#NUM!</v>
      </c>
      <c r="BG4914" t="e">
        <f t="shared" si="232"/>
        <v>#NUM!</v>
      </c>
      <c r="BH4914" t="e">
        <f t="shared" si="233"/>
        <v>#NUM!</v>
      </c>
      <c r="BI4914" t="e">
        <f>VLOOKUP(H4914,Sheet2!$A$1:$B$270,2,FALSE)</f>
        <v>#N/A</v>
      </c>
    </row>
    <row r="4915" spans="15:61">
      <c r="O4915" s="57"/>
      <c r="P4915" s="57"/>
      <c r="AP4915" s="57"/>
      <c r="BA4915" s="57"/>
      <c r="BF4915" s="6" t="e">
        <f t="shared" si="231"/>
        <v>#NUM!</v>
      </c>
      <c r="BG4915" t="e">
        <f t="shared" si="232"/>
        <v>#NUM!</v>
      </c>
      <c r="BH4915" t="e">
        <f t="shared" si="233"/>
        <v>#NUM!</v>
      </c>
      <c r="BI4915" t="e">
        <f>VLOOKUP(H4915,Sheet2!$A$1:$B$270,2,FALSE)</f>
        <v>#N/A</v>
      </c>
    </row>
    <row r="4916" spans="15:61">
      <c r="O4916" s="57"/>
      <c r="P4916" s="57"/>
      <c r="BA4916" s="57"/>
      <c r="BF4916" s="6" t="e">
        <f t="shared" si="231"/>
        <v>#NUM!</v>
      </c>
      <c r="BG4916" t="e">
        <f t="shared" si="232"/>
        <v>#NUM!</v>
      </c>
      <c r="BH4916" t="e">
        <f t="shared" si="233"/>
        <v>#NUM!</v>
      </c>
      <c r="BI4916" t="e">
        <f>VLOOKUP(H4916,Sheet2!$A$1:$B$270,2,FALSE)</f>
        <v>#N/A</v>
      </c>
    </row>
    <row r="4917" spans="15:61">
      <c r="O4917" s="57"/>
      <c r="P4917" s="57"/>
      <c r="AM4917" s="58"/>
      <c r="BA4917" s="57"/>
      <c r="BB4917" s="58"/>
      <c r="BF4917" s="6" t="e">
        <f t="shared" si="231"/>
        <v>#NUM!</v>
      </c>
      <c r="BG4917" t="e">
        <f t="shared" si="232"/>
        <v>#NUM!</v>
      </c>
      <c r="BH4917" t="e">
        <f t="shared" si="233"/>
        <v>#NUM!</v>
      </c>
      <c r="BI4917" t="e">
        <f>VLOOKUP(H4917,Sheet2!$A$1:$B$270,2,FALSE)</f>
        <v>#N/A</v>
      </c>
    </row>
    <row r="4918" spans="15:61">
      <c r="O4918" s="57"/>
      <c r="P4918" s="57"/>
      <c r="AO4918" s="57"/>
      <c r="AP4918" s="57"/>
      <c r="BA4918" s="57"/>
      <c r="BF4918" s="6" t="e">
        <f t="shared" si="231"/>
        <v>#NUM!</v>
      </c>
      <c r="BG4918" t="e">
        <f t="shared" si="232"/>
        <v>#NUM!</v>
      </c>
      <c r="BH4918" t="e">
        <f t="shared" si="233"/>
        <v>#NUM!</v>
      </c>
      <c r="BI4918" t="e">
        <f>VLOOKUP(H4918,Sheet2!$A$1:$B$270,2,FALSE)</f>
        <v>#N/A</v>
      </c>
    </row>
    <row r="4919" spans="15:61">
      <c r="O4919" s="57"/>
      <c r="P4919" s="57"/>
      <c r="AP4919" s="57"/>
      <c r="BA4919" s="57"/>
      <c r="BF4919" s="6" t="e">
        <f t="shared" si="231"/>
        <v>#NUM!</v>
      </c>
      <c r="BG4919" t="e">
        <f t="shared" si="232"/>
        <v>#NUM!</v>
      </c>
      <c r="BH4919" t="e">
        <f t="shared" si="233"/>
        <v>#NUM!</v>
      </c>
      <c r="BI4919" t="e">
        <f>VLOOKUP(H4919,Sheet2!$A$1:$B$270,2,FALSE)</f>
        <v>#N/A</v>
      </c>
    </row>
    <row r="4920" spans="15:61">
      <c r="O4920" s="57"/>
      <c r="P4920" s="57"/>
      <c r="AP4920" s="57"/>
      <c r="BA4920" s="57"/>
      <c r="BF4920" s="6" t="e">
        <f t="shared" si="231"/>
        <v>#NUM!</v>
      </c>
      <c r="BG4920" t="e">
        <f t="shared" si="232"/>
        <v>#NUM!</v>
      </c>
      <c r="BH4920" t="e">
        <f t="shared" si="233"/>
        <v>#NUM!</v>
      </c>
      <c r="BI4920" t="e">
        <f>VLOOKUP(H4920,Sheet2!$A$1:$B$270,2,FALSE)</f>
        <v>#N/A</v>
      </c>
    </row>
    <row r="4921" spans="15:61">
      <c r="O4921" s="57"/>
      <c r="P4921" s="57"/>
      <c r="AP4921" s="57"/>
      <c r="BA4921" s="57"/>
      <c r="BF4921" s="6" t="e">
        <f t="shared" si="231"/>
        <v>#NUM!</v>
      </c>
      <c r="BG4921" t="e">
        <f t="shared" si="232"/>
        <v>#NUM!</v>
      </c>
      <c r="BH4921" t="e">
        <f t="shared" si="233"/>
        <v>#NUM!</v>
      </c>
      <c r="BI4921" t="e">
        <f>VLOOKUP(H4921,Sheet2!$A$1:$B$270,2,FALSE)</f>
        <v>#N/A</v>
      </c>
    </row>
    <row r="4922" spans="15:61">
      <c r="O4922" s="57"/>
      <c r="P4922" s="57"/>
      <c r="AM4922" s="58"/>
      <c r="BA4922" s="57"/>
      <c r="BB4922" s="58"/>
      <c r="BF4922" s="6" t="e">
        <f t="shared" si="231"/>
        <v>#NUM!</v>
      </c>
      <c r="BG4922" t="e">
        <f t="shared" si="232"/>
        <v>#NUM!</v>
      </c>
      <c r="BH4922" t="e">
        <f t="shared" si="233"/>
        <v>#NUM!</v>
      </c>
      <c r="BI4922" t="e">
        <f>VLOOKUP(H4922,Sheet2!$A$1:$B$270,2,FALSE)</f>
        <v>#N/A</v>
      </c>
    </row>
    <row r="4923" spans="15:61">
      <c r="O4923" s="57"/>
      <c r="P4923" s="57"/>
      <c r="BA4923" s="57"/>
      <c r="BF4923" s="6" t="e">
        <f t="shared" si="231"/>
        <v>#NUM!</v>
      </c>
      <c r="BG4923" t="e">
        <f t="shared" si="232"/>
        <v>#NUM!</v>
      </c>
      <c r="BH4923" t="e">
        <f t="shared" si="233"/>
        <v>#NUM!</v>
      </c>
      <c r="BI4923" t="e">
        <f>VLOOKUP(H4923,Sheet2!$A$1:$B$270,2,FALSE)</f>
        <v>#N/A</v>
      </c>
    </row>
    <row r="4924" spans="15:61">
      <c r="O4924" s="57"/>
      <c r="P4924" s="57"/>
      <c r="BA4924" s="57"/>
      <c r="BF4924" s="6" t="e">
        <f t="shared" si="231"/>
        <v>#NUM!</v>
      </c>
      <c r="BG4924" t="e">
        <f t="shared" si="232"/>
        <v>#NUM!</v>
      </c>
      <c r="BH4924" t="e">
        <f t="shared" si="233"/>
        <v>#NUM!</v>
      </c>
      <c r="BI4924" t="e">
        <f>VLOOKUP(H4924,Sheet2!$A$1:$B$270,2,FALSE)</f>
        <v>#N/A</v>
      </c>
    </row>
    <row r="4925" spans="15:61">
      <c r="O4925" s="57"/>
      <c r="P4925" s="57"/>
      <c r="AP4925" s="57"/>
      <c r="BA4925" s="57"/>
      <c r="BF4925" s="6" t="e">
        <f t="shared" si="231"/>
        <v>#NUM!</v>
      </c>
      <c r="BG4925" t="e">
        <f t="shared" si="232"/>
        <v>#NUM!</v>
      </c>
      <c r="BH4925" t="e">
        <f t="shared" si="233"/>
        <v>#NUM!</v>
      </c>
      <c r="BI4925" t="e">
        <f>VLOOKUP(H4925,Sheet2!$A$1:$B$270,2,FALSE)</f>
        <v>#N/A</v>
      </c>
    </row>
    <row r="4926" spans="15:61">
      <c r="O4926" s="57"/>
      <c r="P4926" s="57"/>
      <c r="AP4926" s="57"/>
      <c r="BA4926" s="57"/>
      <c r="BF4926" s="6" t="e">
        <f t="shared" si="231"/>
        <v>#NUM!</v>
      </c>
      <c r="BG4926" t="e">
        <f t="shared" si="232"/>
        <v>#NUM!</v>
      </c>
      <c r="BH4926" t="e">
        <f t="shared" si="233"/>
        <v>#NUM!</v>
      </c>
      <c r="BI4926" t="e">
        <f>VLOOKUP(H4926,Sheet2!$A$1:$B$270,2,FALSE)</f>
        <v>#N/A</v>
      </c>
    </row>
    <row r="4927" spans="15:61">
      <c r="O4927" s="57"/>
      <c r="P4927" s="57"/>
      <c r="AP4927" s="57"/>
      <c r="BA4927" s="57"/>
      <c r="BF4927" s="6" t="e">
        <f t="shared" si="231"/>
        <v>#NUM!</v>
      </c>
      <c r="BG4927" t="e">
        <f t="shared" si="232"/>
        <v>#NUM!</v>
      </c>
      <c r="BH4927" t="e">
        <f t="shared" si="233"/>
        <v>#NUM!</v>
      </c>
      <c r="BI4927" t="e">
        <f>VLOOKUP(H4927,Sheet2!$A$1:$B$270,2,FALSE)</f>
        <v>#N/A</v>
      </c>
    </row>
    <row r="4928" spans="15:61">
      <c r="O4928" s="57"/>
      <c r="P4928" s="57"/>
      <c r="AO4928" s="57"/>
      <c r="AP4928" s="57"/>
      <c r="BA4928" s="57"/>
      <c r="BF4928" s="6" t="e">
        <f t="shared" si="231"/>
        <v>#NUM!</v>
      </c>
      <c r="BG4928" t="e">
        <f t="shared" si="232"/>
        <v>#NUM!</v>
      </c>
      <c r="BH4928" t="e">
        <f t="shared" si="233"/>
        <v>#NUM!</v>
      </c>
      <c r="BI4928" t="e">
        <f>VLOOKUP(H4928,Sheet2!$A$1:$B$270,2,FALSE)</f>
        <v>#N/A</v>
      </c>
    </row>
    <row r="4929" spans="15:61">
      <c r="O4929" s="57"/>
      <c r="P4929" s="57"/>
      <c r="BF4929" s="6" t="e">
        <f t="shared" si="231"/>
        <v>#NUM!</v>
      </c>
      <c r="BG4929" t="e">
        <f t="shared" si="232"/>
        <v>#NUM!</v>
      </c>
      <c r="BH4929" t="e">
        <f t="shared" si="233"/>
        <v>#NUM!</v>
      </c>
      <c r="BI4929" t="e">
        <f>VLOOKUP(H4929,Sheet2!$A$1:$B$270,2,FALSE)</f>
        <v>#N/A</v>
      </c>
    </row>
    <row r="4930" spans="15:61">
      <c r="O4930" s="57"/>
      <c r="P4930" s="57"/>
      <c r="AO4930" s="57"/>
      <c r="BA4930" s="57"/>
      <c r="BF4930" s="6" t="e">
        <f t="shared" si="231"/>
        <v>#NUM!</v>
      </c>
      <c r="BG4930" t="e">
        <f t="shared" si="232"/>
        <v>#NUM!</v>
      </c>
      <c r="BH4930" t="e">
        <f t="shared" si="233"/>
        <v>#NUM!</v>
      </c>
      <c r="BI4930" t="e">
        <f>VLOOKUP(H4930,Sheet2!$A$1:$B$270,2,FALSE)</f>
        <v>#N/A</v>
      </c>
    </row>
    <row r="4931" spans="15:61">
      <c r="O4931" s="57"/>
      <c r="P4931" s="57"/>
      <c r="AP4931" s="57"/>
      <c r="BA4931" s="57"/>
      <c r="BF4931" s="6" t="e">
        <f t="shared" si="231"/>
        <v>#NUM!</v>
      </c>
      <c r="BG4931" t="e">
        <f t="shared" si="232"/>
        <v>#NUM!</v>
      </c>
      <c r="BH4931" t="e">
        <f t="shared" si="233"/>
        <v>#NUM!</v>
      </c>
      <c r="BI4931" t="e">
        <f>VLOOKUP(H4931,Sheet2!$A$1:$B$270,2,FALSE)</f>
        <v>#N/A</v>
      </c>
    </row>
    <row r="4932" spans="15:61">
      <c r="O4932" s="57"/>
      <c r="P4932" s="57"/>
      <c r="AP4932" s="57"/>
      <c r="BA4932" s="57"/>
      <c r="BF4932" s="6" t="e">
        <f t="shared" si="231"/>
        <v>#NUM!</v>
      </c>
      <c r="BG4932" t="e">
        <f t="shared" si="232"/>
        <v>#NUM!</v>
      </c>
      <c r="BH4932" t="e">
        <f t="shared" si="233"/>
        <v>#NUM!</v>
      </c>
      <c r="BI4932" t="e">
        <f>VLOOKUP(H4932,Sheet2!$A$1:$B$270,2,FALSE)</f>
        <v>#N/A</v>
      </c>
    </row>
    <row r="4933" spans="15:61">
      <c r="O4933" s="57"/>
      <c r="P4933" s="57"/>
      <c r="AP4933" s="57"/>
      <c r="BA4933" s="57"/>
      <c r="BF4933" s="6" t="e">
        <f t="shared" si="231"/>
        <v>#NUM!</v>
      </c>
      <c r="BG4933" t="e">
        <f t="shared" si="232"/>
        <v>#NUM!</v>
      </c>
      <c r="BH4933" t="e">
        <f t="shared" si="233"/>
        <v>#NUM!</v>
      </c>
      <c r="BI4933" t="e">
        <f>VLOOKUP(H4933,Sheet2!$A$1:$B$270,2,FALSE)</f>
        <v>#N/A</v>
      </c>
    </row>
    <row r="4934" spans="15:61">
      <c r="O4934" s="57"/>
      <c r="P4934" s="57"/>
      <c r="AO4934" s="57"/>
      <c r="BA4934" s="57"/>
      <c r="BF4934" s="6" t="e">
        <f t="shared" si="231"/>
        <v>#NUM!</v>
      </c>
      <c r="BG4934" t="e">
        <f t="shared" si="232"/>
        <v>#NUM!</v>
      </c>
      <c r="BH4934" t="e">
        <f t="shared" si="233"/>
        <v>#NUM!</v>
      </c>
      <c r="BI4934" t="e">
        <f>VLOOKUP(H4934,Sheet2!$A$1:$B$270,2,FALSE)</f>
        <v>#N/A</v>
      </c>
    </row>
    <row r="4935" spans="15:61">
      <c r="O4935" s="57"/>
      <c r="P4935" s="57"/>
      <c r="AP4935" s="57"/>
      <c r="BA4935" s="57"/>
      <c r="BF4935" s="6" t="e">
        <f t="shared" si="231"/>
        <v>#NUM!</v>
      </c>
      <c r="BG4935" t="e">
        <f t="shared" si="232"/>
        <v>#NUM!</v>
      </c>
      <c r="BH4935" t="e">
        <f t="shared" si="233"/>
        <v>#NUM!</v>
      </c>
      <c r="BI4935" t="e">
        <f>VLOOKUP(H4935,Sheet2!$A$1:$B$270,2,FALSE)</f>
        <v>#N/A</v>
      </c>
    </row>
    <row r="4936" spans="15:61">
      <c r="O4936" s="57"/>
      <c r="P4936" s="57"/>
      <c r="AP4936" s="57"/>
      <c r="BA4936" s="57"/>
      <c r="BF4936" s="6" t="e">
        <f t="shared" si="231"/>
        <v>#NUM!</v>
      </c>
      <c r="BG4936" t="e">
        <f t="shared" si="232"/>
        <v>#NUM!</v>
      </c>
      <c r="BH4936" t="e">
        <f t="shared" si="233"/>
        <v>#NUM!</v>
      </c>
      <c r="BI4936" t="e">
        <f>VLOOKUP(H4936,Sheet2!$A$1:$B$270,2,FALSE)</f>
        <v>#N/A</v>
      </c>
    </row>
    <row r="4937" spans="15:61">
      <c r="O4937" s="57"/>
      <c r="P4937" s="57"/>
      <c r="AP4937" s="57"/>
      <c r="BA4937" s="57"/>
      <c r="BF4937" s="6" t="e">
        <f t="shared" si="231"/>
        <v>#NUM!</v>
      </c>
      <c r="BG4937" t="e">
        <f t="shared" si="232"/>
        <v>#NUM!</v>
      </c>
      <c r="BH4937" t="e">
        <f t="shared" si="233"/>
        <v>#NUM!</v>
      </c>
      <c r="BI4937" t="e">
        <f>VLOOKUP(H4937,Sheet2!$A$1:$B$270,2,FALSE)</f>
        <v>#N/A</v>
      </c>
    </row>
    <row r="4938" spans="15:61">
      <c r="O4938" s="57"/>
      <c r="P4938" s="57"/>
      <c r="AP4938" s="57"/>
      <c r="BA4938" s="57"/>
      <c r="BF4938" s="6" t="e">
        <f t="shared" si="231"/>
        <v>#NUM!</v>
      </c>
      <c r="BG4938" t="e">
        <f t="shared" si="232"/>
        <v>#NUM!</v>
      </c>
      <c r="BH4938" t="e">
        <f t="shared" si="233"/>
        <v>#NUM!</v>
      </c>
      <c r="BI4938" t="e">
        <f>VLOOKUP(H4938,Sheet2!$A$1:$B$270,2,FALSE)</f>
        <v>#N/A</v>
      </c>
    </row>
    <row r="4939" spans="15:61">
      <c r="O4939" s="57"/>
      <c r="P4939" s="57"/>
      <c r="AO4939" s="57"/>
      <c r="AP4939" s="57"/>
      <c r="BA4939" s="57"/>
      <c r="BF4939" s="6" t="e">
        <f t="shared" si="231"/>
        <v>#NUM!</v>
      </c>
      <c r="BG4939" t="e">
        <f t="shared" si="232"/>
        <v>#NUM!</v>
      </c>
      <c r="BH4939" t="e">
        <f t="shared" si="233"/>
        <v>#NUM!</v>
      </c>
      <c r="BI4939" t="e">
        <f>VLOOKUP(H4939,Sheet2!$A$1:$B$270,2,FALSE)</f>
        <v>#N/A</v>
      </c>
    </row>
    <row r="4940" spans="15:61">
      <c r="O4940" s="57"/>
      <c r="P4940" s="57"/>
      <c r="AO4940" s="57"/>
      <c r="AP4940" s="57"/>
      <c r="BA4940" s="57"/>
      <c r="BF4940" s="6" t="e">
        <f t="shared" si="231"/>
        <v>#NUM!</v>
      </c>
      <c r="BG4940" t="e">
        <f t="shared" si="232"/>
        <v>#NUM!</v>
      </c>
      <c r="BH4940" t="e">
        <f t="shared" si="233"/>
        <v>#NUM!</v>
      </c>
      <c r="BI4940" t="e">
        <f>VLOOKUP(H4940,Sheet2!$A$1:$B$270,2,FALSE)</f>
        <v>#N/A</v>
      </c>
    </row>
    <row r="4941" spans="15:61">
      <c r="O4941" s="57"/>
      <c r="P4941" s="57"/>
      <c r="AO4941" s="57"/>
      <c r="AP4941" s="57"/>
      <c r="BA4941" s="57"/>
      <c r="BF4941" s="6" t="e">
        <f t="shared" si="231"/>
        <v>#NUM!</v>
      </c>
      <c r="BG4941" t="e">
        <f t="shared" si="232"/>
        <v>#NUM!</v>
      </c>
      <c r="BH4941" t="e">
        <f t="shared" si="233"/>
        <v>#NUM!</v>
      </c>
      <c r="BI4941" t="e">
        <f>VLOOKUP(H4941,Sheet2!$A$1:$B$270,2,FALSE)</f>
        <v>#N/A</v>
      </c>
    </row>
    <row r="4942" spans="15:61">
      <c r="O4942" s="57"/>
      <c r="P4942" s="57"/>
      <c r="AM4942" s="58"/>
      <c r="BA4942" s="57"/>
      <c r="BB4942" s="58"/>
      <c r="BF4942" s="6" t="e">
        <f t="shared" si="231"/>
        <v>#NUM!</v>
      </c>
      <c r="BG4942" t="e">
        <f t="shared" si="232"/>
        <v>#NUM!</v>
      </c>
      <c r="BH4942" t="e">
        <f t="shared" si="233"/>
        <v>#NUM!</v>
      </c>
      <c r="BI4942" t="e">
        <f>VLOOKUP(H4942,Sheet2!$A$1:$B$270,2,FALSE)</f>
        <v>#N/A</v>
      </c>
    </row>
    <row r="4943" spans="15:61">
      <c r="O4943" s="57"/>
      <c r="P4943" s="57"/>
      <c r="AO4943" s="57"/>
      <c r="AP4943" s="57"/>
      <c r="BA4943" s="57"/>
      <c r="BF4943" s="6" t="e">
        <f t="shared" si="231"/>
        <v>#NUM!</v>
      </c>
      <c r="BG4943" t="e">
        <f t="shared" si="232"/>
        <v>#NUM!</v>
      </c>
      <c r="BH4943" t="e">
        <f t="shared" si="233"/>
        <v>#NUM!</v>
      </c>
      <c r="BI4943" t="e">
        <f>VLOOKUP(H4943,Sheet2!$A$1:$B$270,2,FALSE)</f>
        <v>#N/A</v>
      </c>
    </row>
    <row r="4944" spans="15:61">
      <c r="O4944" s="57"/>
      <c r="P4944" s="57"/>
      <c r="BA4944" s="57"/>
      <c r="BF4944" s="6" t="e">
        <f t="shared" si="231"/>
        <v>#NUM!</v>
      </c>
      <c r="BG4944" t="e">
        <f t="shared" si="232"/>
        <v>#NUM!</v>
      </c>
      <c r="BH4944" t="e">
        <f t="shared" si="233"/>
        <v>#NUM!</v>
      </c>
      <c r="BI4944" t="e">
        <f>VLOOKUP(H4944,Sheet2!$A$1:$B$270,2,FALSE)</f>
        <v>#N/A</v>
      </c>
    </row>
    <row r="4945" spans="15:61">
      <c r="O4945" s="57"/>
      <c r="P4945" s="57"/>
      <c r="AP4945" s="57"/>
      <c r="BA4945" s="57"/>
      <c r="BF4945" s="6" t="e">
        <f t="shared" si="231"/>
        <v>#NUM!</v>
      </c>
      <c r="BG4945" t="e">
        <f t="shared" si="232"/>
        <v>#NUM!</v>
      </c>
      <c r="BH4945" t="e">
        <f t="shared" si="233"/>
        <v>#NUM!</v>
      </c>
      <c r="BI4945" t="e">
        <f>VLOOKUP(H4945,Sheet2!$A$1:$B$270,2,FALSE)</f>
        <v>#N/A</v>
      </c>
    </row>
    <row r="4946" spans="15:61">
      <c r="O4946" s="57"/>
      <c r="P4946" s="57"/>
      <c r="AP4946" s="57"/>
      <c r="BA4946" s="57"/>
      <c r="BF4946" s="6" t="e">
        <f t="shared" si="231"/>
        <v>#NUM!</v>
      </c>
      <c r="BG4946" t="e">
        <f t="shared" si="232"/>
        <v>#NUM!</v>
      </c>
      <c r="BH4946" t="e">
        <f t="shared" si="233"/>
        <v>#NUM!</v>
      </c>
      <c r="BI4946" t="e">
        <f>VLOOKUP(H4946,Sheet2!$A$1:$B$270,2,FALSE)</f>
        <v>#N/A</v>
      </c>
    </row>
    <row r="4947" spans="15:61">
      <c r="O4947" s="57"/>
      <c r="P4947" s="57"/>
      <c r="AM4947" s="58"/>
      <c r="BA4947" s="57"/>
      <c r="BB4947" s="58"/>
      <c r="BF4947" s="6" t="e">
        <f t="shared" si="231"/>
        <v>#NUM!</v>
      </c>
      <c r="BG4947" t="e">
        <f t="shared" si="232"/>
        <v>#NUM!</v>
      </c>
      <c r="BH4947" t="e">
        <f t="shared" si="233"/>
        <v>#NUM!</v>
      </c>
      <c r="BI4947" t="e">
        <f>VLOOKUP(H4947,Sheet2!$A$1:$B$270,2,FALSE)</f>
        <v>#N/A</v>
      </c>
    </row>
    <row r="4948" spans="15:61">
      <c r="O4948" s="57"/>
      <c r="P4948" s="57"/>
      <c r="AO4948" s="57"/>
      <c r="AP4948" s="57"/>
      <c r="BA4948" s="57"/>
      <c r="BF4948" s="6" t="e">
        <f t="shared" si="231"/>
        <v>#NUM!</v>
      </c>
      <c r="BG4948" t="e">
        <f t="shared" si="232"/>
        <v>#NUM!</v>
      </c>
      <c r="BH4948" t="e">
        <f t="shared" si="233"/>
        <v>#NUM!</v>
      </c>
      <c r="BI4948" t="e">
        <f>VLOOKUP(H4948,Sheet2!$A$1:$B$270,2,FALSE)</f>
        <v>#N/A</v>
      </c>
    </row>
    <row r="4949" spans="15:61">
      <c r="O4949" s="57"/>
      <c r="P4949" s="57"/>
      <c r="AP4949" s="57"/>
      <c r="BA4949" s="57"/>
      <c r="BF4949" s="6" t="e">
        <f t="shared" si="231"/>
        <v>#NUM!</v>
      </c>
      <c r="BG4949" t="e">
        <f t="shared" si="232"/>
        <v>#NUM!</v>
      </c>
      <c r="BH4949" t="e">
        <f t="shared" si="233"/>
        <v>#NUM!</v>
      </c>
      <c r="BI4949" t="e">
        <f>VLOOKUP(H4949,Sheet2!$A$1:$B$270,2,FALSE)</f>
        <v>#N/A</v>
      </c>
    </row>
    <row r="4950" spans="15:61">
      <c r="O4950" s="57"/>
      <c r="P4950" s="57"/>
      <c r="AO4950" s="57"/>
      <c r="AP4950" s="57"/>
      <c r="BA4950" s="57"/>
      <c r="BF4950" s="6" t="e">
        <f t="shared" si="231"/>
        <v>#NUM!</v>
      </c>
      <c r="BG4950" t="e">
        <f t="shared" si="232"/>
        <v>#NUM!</v>
      </c>
      <c r="BH4950" t="e">
        <f t="shared" si="233"/>
        <v>#NUM!</v>
      </c>
      <c r="BI4950" t="e">
        <f>VLOOKUP(H4950,Sheet2!$A$1:$B$270,2,FALSE)</f>
        <v>#N/A</v>
      </c>
    </row>
    <row r="4951" spans="15:61">
      <c r="O4951" s="57"/>
      <c r="P4951" s="57"/>
      <c r="AP4951" s="57"/>
      <c r="BA4951" s="57"/>
      <c r="BF4951" s="6" t="e">
        <f t="shared" si="231"/>
        <v>#NUM!</v>
      </c>
      <c r="BG4951" t="e">
        <f t="shared" si="232"/>
        <v>#NUM!</v>
      </c>
      <c r="BH4951" t="e">
        <f t="shared" si="233"/>
        <v>#NUM!</v>
      </c>
      <c r="BI4951" t="e">
        <f>VLOOKUP(H4951,Sheet2!$A$1:$B$270,2,FALSE)</f>
        <v>#N/A</v>
      </c>
    </row>
    <row r="4952" spans="15:61">
      <c r="O4952" s="57"/>
      <c r="P4952" s="57"/>
      <c r="AO4952" s="57"/>
      <c r="AP4952" s="57"/>
      <c r="BA4952" s="57"/>
      <c r="BF4952" s="6" t="e">
        <f t="shared" si="231"/>
        <v>#NUM!</v>
      </c>
      <c r="BG4952" t="e">
        <f t="shared" si="232"/>
        <v>#NUM!</v>
      </c>
      <c r="BH4952" t="e">
        <f t="shared" si="233"/>
        <v>#NUM!</v>
      </c>
      <c r="BI4952" t="e">
        <f>VLOOKUP(H4952,Sheet2!$A$1:$B$270,2,FALSE)</f>
        <v>#N/A</v>
      </c>
    </row>
    <row r="4953" spans="15:61">
      <c r="O4953" s="57"/>
      <c r="P4953" s="57"/>
      <c r="AP4953" s="57"/>
      <c r="BA4953" s="57"/>
      <c r="BF4953" s="6" t="e">
        <f t="shared" si="231"/>
        <v>#NUM!</v>
      </c>
      <c r="BG4953" t="e">
        <f t="shared" si="232"/>
        <v>#NUM!</v>
      </c>
      <c r="BH4953" t="e">
        <f t="shared" si="233"/>
        <v>#NUM!</v>
      </c>
      <c r="BI4953" t="e">
        <f>VLOOKUP(H4953,Sheet2!$A$1:$B$270,2,FALSE)</f>
        <v>#N/A</v>
      </c>
    </row>
    <row r="4954" spans="15:61">
      <c r="O4954" s="57"/>
      <c r="P4954" s="57"/>
      <c r="AM4954" s="58"/>
      <c r="AO4954" s="57"/>
      <c r="BA4954" s="57"/>
      <c r="BB4954" s="58"/>
      <c r="BF4954" s="6" t="e">
        <f t="shared" si="231"/>
        <v>#NUM!</v>
      </c>
      <c r="BG4954" t="e">
        <f t="shared" si="232"/>
        <v>#NUM!</v>
      </c>
      <c r="BH4954" t="e">
        <f t="shared" si="233"/>
        <v>#NUM!</v>
      </c>
      <c r="BI4954" t="e">
        <f>VLOOKUP(H4954,Sheet2!$A$1:$B$270,2,FALSE)</f>
        <v>#N/A</v>
      </c>
    </row>
    <row r="4955" spans="15:61">
      <c r="O4955" s="57"/>
      <c r="P4955" s="57"/>
      <c r="AO4955" s="57"/>
      <c r="AP4955" s="57"/>
      <c r="BA4955" s="57"/>
      <c r="BF4955" s="6" t="e">
        <f t="shared" si="231"/>
        <v>#NUM!</v>
      </c>
      <c r="BG4955" t="e">
        <f t="shared" si="232"/>
        <v>#NUM!</v>
      </c>
      <c r="BH4955" t="e">
        <f t="shared" si="233"/>
        <v>#NUM!</v>
      </c>
      <c r="BI4955" t="e">
        <f>VLOOKUP(H4955,Sheet2!$A$1:$B$270,2,FALSE)</f>
        <v>#N/A</v>
      </c>
    </row>
    <row r="4956" spans="15:61">
      <c r="O4956" s="57"/>
      <c r="P4956" s="57"/>
      <c r="BA4956" s="57"/>
      <c r="BF4956" s="6" t="e">
        <f t="shared" si="231"/>
        <v>#NUM!</v>
      </c>
      <c r="BG4956" t="e">
        <f t="shared" si="232"/>
        <v>#NUM!</v>
      </c>
      <c r="BH4956" t="e">
        <f t="shared" si="233"/>
        <v>#NUM!</v>
      </c>
      <c r="BI4956" t="e">
        <f>VLOOKUP(H4956,Sheet2!$A$1:$B$270,2,FALSE)</f>
        <v>#N/A</v>
      </c>
    </row>
    <row r="4957" spans="15:61">
      <c r="O4957" s="57"/>
      <c r="P4957" s="57"/>
      <c r="BA4957" s="57"/>
      <c r="BF4957" s="6" t="e">
        <f t="shared" ref="BF4957:BF5020" si="234">DATE(BC4957,BD4957,BE4957)</f>
        <v>#NUM!</v>
      </c>
      <c r="BG4957" t="e">
        <f t="shared" ref="BG4957:BG5020" si="235">BF4957-BA4957</f>
        <v>#NUM!</v>
      </c>
      <c r="BH4957" t="e">
        <f t="shared" ref="BH4957:BH5020" si="236">IF(BG4957=1,"COMPLY",IF(BG4957&lt;1,"COMPLY","NOT COMPLY"))</f>
        <v>#NUM!</v>
      </c>
      <c r="BI4957" t="e">
        <f>VLOOKUP(H4957,Sheet2!$A$1:$B$270,2,FALSE)</f>
        <v>#N/A</v>
      </c>
    </row>
    <row r="4958" spans="15:61">
      <c r="O4958" s="57"/>
      <c r="P4958" s="57"/>
      <c r="BA4958" s="57"/>
      <c r="BF4958" s="6" t="e">
        <f t="shared" si="234"/>
        <v>#NUM!</v>
      </c>
      <c r="BG4958" t="e">
        <f t="shared" si="235"/>
        <v>#NUM!</v>
      </c>
      <c r="BH4958" t="e">
        <f t="shared" si="236"/>
        <v>#NUM!</v>
      </c>
      <c r="BI4958" t="e">
        <f>VLOOKUP(H4958,Sheet2!$A$1:$B$270,2,FALSE)</f>
        <v>#N/A</v>
      </c>
    </row>
    <row r="4959" spans="15:61">
      <c r="O4959" s="57"/>
      <c r="P4959" s="57"/>
      <c r="AM4959" s="58"/>
      <c r="AO4959" s="57"/>
      <c r="BA4959" s="57"/>
      <c r="BB4959" s="58"/>
      <c r="BF4959" s="6" t="e">
        <f t="shared" si="234"/>
        <v>#NUM!</v>
      </c>
      <c r="BG4959" t="e">
        <f t="shared" si="235"/>
        <v>#NUM!</v>
      </c>
      <c r="BH4959" t="e">
        <f t="shared" si="236"/>
        <v>#NUM!</v>
      </c>
      <c r="BI4959" t="e">
        <f>VLOOKUP(H4959,Sheet2!$A$1:$B$270,2,FALSE)</f>
        <v>#N/A</v>
      </c>
    </row>
    <row r="4960" spans="15:61">
      <c r="O4960" s="57"/>
      <c r="P4960" s="57"/>
      <c r="AO4960" s="57"/>
      <c r="AP4960" s="57"/>
      <c r="BA4960" s="57"/>
      <c r="BF4960" s="6" t="e">
        <f t="shared" si="234"/>
        <v>#NUM!</v>
      </c>
      <c r="BG4960" t="e">
        <f t="shared" si="235"/>
        <v>#NUM!</v>
      </c>
      <c r="BH4960" t="e">
        <f t="shared" si="236"/>
        <v>#NUM!</v>
      </c>
      <c r="BI4960" t="e">
        <f>VLOOKUP(H4960,Sheet2!$A$1:$B$270,2,FALSE)</f>
        <v>#N/A</v>
      </c>
    </row>
    <row r="4961" spans="15:61">
      <c r="O4961" s="57"/>
      <c r="P4961" s="57"/>
      <c r="AP4961" s="57"/>
      <c r="BA4961" s="57"/>
      <c r="BF4961" s="6" t="e">
        <f t="shared" si="234"/>
        <v>#NUM!</v>
      </c>
      <c r="BG4961" t="e">
        <f t="shared" si="235"/>
        <v>#NUM!</v>
      </c>
      <c r="BH4961" t="e">
        <f t="shared" si="236"/>
        <v>#NUM!</v>
      </c>
      <c r="BI4961" t="e">
        <f>VLOOKUP(H4961,Sheet2!$A$1:$B$270,2,FALSE)</f>
        <v>#N/A</v>
      </c>
    </row>
    <row r="4962" spans="15:61">
      <c r="O4962" s="57"/>
      <c r="P4962" s="57"/>
      <c r="AO4962" s="57"/>
      <c r="AP4962" s="57"/>
      <c r="BA4962" s="57"/>
      <c r="BF4962" s="6" t="e">
        <f t="shared" si="234"/>
        <v>#NUM!</v>
      </c>
      <c r="BG4962" t="e">
        <f t="shared" si="235"/>
        <v>#NUM!</v>
      </c>
      <c r="BH4962" t="e">
        <f t="shared" si="236"/>
        <v>#NUM!</v>
      </c>
      <c r="BI4962" t="e">
        <f>VLOOKUP(H4962,Sheet2!$A$1:$B$270,2,FALSE)</f>
        <v>#N/A</v>
      </c>
    </row>
    <row r="4963" spans="15:61">
      <c r="O4963" s="57"/>
      <c r="P4963" s="57"/>
      <c r="AO4963" s="57"/>
      <c r="AP4963" s="57"/>
      <c r="BA4963" s="57"/>
      <c r="BF4963" s="6" t="e">
        <f t="shared" si="234"/>
        <v>#NUM!</v>
      </c>
      <c r="BG4963" t="e">
        <f t="shared" si="235"/>
        <v>#NUM!</v>
      </c>
      <c r="BH4963" t="e">
        <f t="shared" si="236"/>
        <v>#NUM!</v>
      </c>
      <c r="BI4963" t="e">
        <f>VLOOKUP(H4963,Sheet2!$A$1:$B$270,2,FALSE)</f>
        <v>#N/A</v>
      </c>
    </row>
    <row r="4964" spans="15:61">
      <c r="O4964" s="57"/>
      <c r="P4964" s="57"/>
      <c r="AP4964" s="57"/>
      <c r="BA4964" s="57"/>
      <c r="BF4964" s="6" t="e">
        <f t="shared" si="234"/>
        <v>#NUM!</v>
      </c>
      <c r="BG4964" t="e">
        <f t="shared" si="235"/>
        <v>#NUM!</v>
      </c>
      <c r="BH4964" t="e">
        <f t="shared" si="236"/>
        <v>#NUM!</v>
      </c>
      <c r="BI4964" t="e">
        <f>VLOOKUP(H4964,Sheet2!$A$1:$B$270,2,FALSE)</f>
        <v>#N/A</v>
      </c>
    </row>
    <row r="4965" spans="15:61">
      <c r="O4965" s="57"/>
      <c r="P4965" s="57"/>
      <c r="AO4965" s="57"/>
      <c r="AP4965" s="57"/>
      <c r="BA4965" s="57"/>
      <c r="BF4965" s="6" t="e">
        <f t="shared" si="234"/>
        <v>#NUM!</v>
      </c>
      <c r="BG4965" t="e">
        <f t="shared" si="235"/>
        <v>#NUM!</v>
      </c>
      <c r="BH4965" t="e">
        <f t="shared" si="236"/>
        <v>#NUM!</v>
      </c>
      <c r="BI4965" t="e">
        <f>VLOOKUP(H4965,Sheet2!$A$1:$B$270,2,FALSE)</f>
        <v>#N/A</v>
      </c>
    </row>
    <row r="4966" spans="15:61">
      <c r="O4966" s="57"/>
      <c r="P4966" s="57"/>
      <c r="AO4966" s="57"/>
      <c r="AP4966" s="57"/>
      <c r="BA4966" s="57"/>
      <c r="BF4966" s="6" t="e">
        <f t="shared" si="234"/>
        <v>#NUM!</v>
      </c>
      <c r="BG4966" t="e">
        <f t="shared" si="235"/>
        <v>#NUM!</v>
      </c>
      <c r="BH4966" t="e">
        <f t="shared" si="236"/>
        <v>#NUM!</v>
      </c>
      <c r="BI4966" t="e">
        <f>VLOOKUP(H4966,Sheet2!$A$1:$B$270,2,FALSE)</f>
        <v>#N/A</v>
      </c>
    </row>
    <row r="4967" spans="15:61">
      <c r="O4967" s="57"/>
      <c r="P4967" s="57"/>
      <c r="AP4967" s="57"/>
      <c r="BA4967" s="57"/>
      <c r="BF4967" s="6" t="e">
        <f t="shared" si="234"/>
        <v>#NUM!</v>
      </c>
      <c r="BG4967" t="e">
        <f t="shared" si="235"/>
        <v>#NUM!</v>
      </c>
      <c r="BH4967" t="e">
        <f t="shared" si="236"/>
        <v>#NUM!</v>
      </c>
      <c r="BI4967" t="e">
        <f>VLOOKUP(H4967,Sheet2!$A$1:$B$270,2,FALSE)</f>
        <v>#N/A</v>
      </c>
    </row>
    <row r="4968" spans="15:61">
      <c r="O4968" s="57"/>
      <c r="P4968" s="57"/>
      <c r="AP4968" s="57"/>
      <c r="BA4968" s="57"/>
      <c r="BF4968" s="6" t="e">
        <f t="shared" si="234"/>
        <v>#NUM!</v>
      </c>
      <c r="BG4968" t="e">
        <f t="shared" si="235"/>
        <v>#NUM!</v>
      </c>
      <c r="BH4968" t="e">
        <f t="shared" si="236"/>
        <v>#NUM!</v>
      </c>
      <c r="BI4968" t="e">
        <f>VLOOKUP(H4968,Sheet2!$A$1:$B$270,2,FALSE)</f>
        <v>#N/A</v>
      </c>
    </row>
    <row r="4969" spans="15:61">
      <c r="O4969" s="57"/>
      <c r="P4969" s="57"/>
      <c r="AM4969" s="58"/>
      <c r="AO4969" s="57"/>
      <c r="BA4969" s="57"/>
      <c r="BB4969" s="58"/>
      <c r="BF4969" s="6" t="e">
        <f t="shared" si="234"/>
        <v>#NUM!</v>
      </c>
      <c r="BG4969" t="e">
        <f t="shared" si="235"/>
        <v>#NUM!</v>
      </c>
      <c r="BH4969" t="e">
        <f t="shared" si="236"/>
        <v>#NUM!</v>
      </c>
      <c r="BI4969" t="e">
        <f>VLOOKUP(H4969,Sheet2!$A$1:$B$270,2,FALSE)</f>
        <v>#N/A</v>
      </c>
    </row>
    <row r="4970" spans="15:61">
      <c r="O4970" s="57"/>
      <c r="P4970" s="57"/>
      <c r="BA4970" s="57"/>
      <c r="BF4970" s="6" t="e">
        <f t="shared" si="234"/>
        <v>#NUM!</v>
      </c>
      <c r="BG4970" t="e">
        <f t="shared" si="235"/>
        <v>#NUM!</v>
      </c>
      <c r="BH4970" t="e">
        <f t="shared" si="236"/>
        <v>#NUM!</v>
      </c>
      <c r="BI4970" t="e">
        <f>VLOOKUP(H4970,Sheet2!$A$1:$B$270,2,FALSE)</f>
        <v>#N/A</v>
      </c>
    </row>
    <row r="4971" spans="15:61">
      <c r="O4971" s="57"/>
      <c r="P4971" s="57"/>
      <c r="AO4971" s="57"/>
      <c r="AP4971" s="57"/>
      <c r="BA4971" s="57"/>
      <c r="BF4971" s="6" t="e">
        <f t="shared" si="234"/>
        <v>#NUM!</v>
      </c>
      <c r="BG4971" t="e">
        <f t="shared" si="235"/>
        <v>#NUM!</v>
      </c>
      <c r="BH4971" t="e">
        <f t="shared" si="236"/>
        <v>#NUM!</v>
      </c>
      <c r="BI4971" t="e">
        <f>VLOOKUP(H4971,Sheet2!$A$1:$B$270,2,FALSE)</f>
        <v>#N/A</v>
      </c>
    </row>
    <row r="4972" spans="15:61">
      <c r="O4972" s="57"/>
      <c r="P4972" s="57"/>
      <c r="AP4972" s="57"/>
      <c r="BA4972" s="57"/>
      <c r="BF4972" s="6" t="e">
        <f t="shared" si="234"/>
        <v>#NUM!</v>
      </c>
      <c r="BG4972" t="e">
        <f t="shared" si="235"/>
        <v>#NUM!</v>
      </c>
      <c r="BH4972" t="e">
        <f t="shared" si="236"/>
        <v>#NUM!</v>
      </c>
      <c r="BI4972" t="e">
        <f>VLOOKUP(H4972,Sheet2!$A$1:$B$270,2,FALSE)</f>
        <v>#N/A</v>
      </c>
    </row>
    <row r="4973" spans="15:61">
      <c r="O4973" s="57"/>
      <c r="P4973" s="57"/>
      <c r="AP4973" s="57"/>
      <c r="BA4973" s="57"/>
      <c r="BF4973" s="6" t="e">
        <f t="shared" si="234"/>
        <v>#NUM!</v>
      </c>
      <c r="BG4973" t="e">
        <f t="shared" si="235"/>
        <v>#NUM!</v>
      </c>
      <c r="BH4973" t="e">
        <f t="shared" si="236"/>
        <v>#NUM!</v>
      </c>
      <c r="BI4973" t="e">
        <f>VLOOKUP(H4973,Sheet2!$A$1:$B$270,2,FALSE)</f>
        <v>#N/A</v>
      </c>
    </row>
    <row r="4974" spans="15:61">
      <c r="O4974" s="57"/>
      <c r="P4974" s="57"/>
      <c r="AO4974" s="57"/>
      <c r="BF4974" s="6" t="e">
        <f t="shared" si="234"/>
        <v>#NUM!</v>
      </c>
      <c r="BG4974" t="e">
        <f t="shared" si="235"/>
        <v>#NUM!</v>
      </c>
      <c r="BH4974" t="e">
        <f t="shared" si="236"/>
        <v>#NUM!</v>
      </c>
      <c r="BI4974" t="e">
        <f>VLOOKUP(H4974,Sheet2!$A$1:$B$270,2,FALSE)</f>
        <v>#N/A</v>
      </c>
    </row>
    <row r="4975" spans="15:61">
      <c r="O4975" s="57"/>
      <c r="P4975" s="57"/>
      <c r="AM4975" s="58"/>
      <c r="BA4975" s="57"/>
      <c r="BB4975" s="58"/>
      <c r="BF4975" s="6" t="e">
        <f t="shared" si="234"/>
        <v>#NUM!</v>
      </c>
      <c r="BG4975" t="e">
        <f t="shared" si="235"/>
        <v>#NUM!</v>
      </c>
      <c r="BH4975" t="e">
        <f t="shared" si="236"/>
        <v>#NUM!</v>
      </c>
      <c r="BI4975" t="e">
        <f>VLOOKUP(H4975,Sheet2!$A$1:$B$270,2,FALSE)</f>
        <v>#N/A</v>
      </c>
    </row>
    <row r="4976" spans="15:61">
      <c r="O4976" s="57"/>
      <c r="P4976" s="57"/>
      <c r="AP4976" s="57"/>
      <c r="BA4976" s="57"/>
      <c r="BF4976" s="6" t="e">
        <f t="shared" si="234"/>
        <v>#NUM!</v>
      </c>
      <c r="BG4976" t="e">
        <f t="shared" si="235"/>
        <v>#NUM!</v>
      </c>
      <c r="BH4976" t="e">
        <f t="shared" si="236"/>
        <v>#NUM!</v>
      </c>
      <c r="BI4976" t="e">
        <f>VLOOKUP(H4976,Sheet2!$A$1:$B$270,2,FALSE)</f>
        <v>#N/A</v>
      </c>
    </row>
    <row r="4977" spans="15:61">
      <c r="O4977" s="57"/>
      <c r="P4977" s="57"/>
      <c r="AO4977" s="57"/>
      <c r="AP4977" s="57"/>
      <c r="BA4977" s="57"/>
      <c r="BF4977" s="6" t="e">
        <f t="shared" si="234"/>
        <v>#NUM!</v>
      </c>
      <c r="BG4977" t="e">
        <f t="shared" si="235"/>
        <v>#NUM!</v>
      </c>
      <c r="BH4977" t="e">
        <f t="shared" si="236"/>
        <v>#NUM!</v>
      </c>
      <c r="BI4977" t="e">
        <f>VLOOKUP(H4977,Sheet2!$A$1:$B$270,2,FALSE)</f>
        <v>#N/A</v>
      </c>
    </row>
    <row r="4978" spans="15:61">
      <c r="O4978" s="57"/>
      <c r="P4978" s="57"/>
      <c r="AO4978" s="57"/>
      <c r="AP4978" s="57"/>
      <c r="BA4978" s="57"/>
      <c r="BF4978" s="6" t="e">
        <f t="shared" si="234"/>
        <v>#NUM!</v>
      </c>
      <c r="BG4978" t="e">
        <f t="shared" si="235"/>
        <v>#NUM!</v>
      </c>
      <c r="BH4978" t="e">
        <f t="shared" si="236"/>
        <v>#NUM!</v>
      </c>
      <c r="BI4978" t="e">
        <f>VLOOKUP(H4978,Sheet2!$A$1:$B$270,2,FALSE)</f>
        <v>#N/A</v>
      </c>
    </row>
    <row r="4979" spans="15:61">
      <c r="O4979" s="57"/>
      <c r="P4979" s="57"/>
      <c r="AO4979" s="57"/>
      <c r="AP4979" s="57"/>
      <c r="BA4979" s="57"/>
      <c r="BF4979" s="6" t="e">
        <f t="shared" si="234"/>
        <v>#NUM!</v>
      </c>
      <c r="BG4979" t="e">
        <f t="shared" si="235"/>
        <v>#NUM!</v>
      </c>
      <c r="BH4979" t="e">
        <f t="shared" si="236"/>
        <v>#NUM!</v>
      </c>
      <c r="BI4979" t="e">
        <f>VLOOKUP(H4979,Sheet2!$A$1:$B$270,2,FALSE)</f>
        <v>#N/A</v>
      </c>
    </row>
    <row r="4980" spans="15:61">
      <c r="O4980" s="57"/>
      <c r="P4980" s="57"/>
      <c r="AO4980" s="57"/>
      <c r="AP4980" s="57"/>
      <c r="BA4980" s="57"/>
      <c r="BF4980" s="6" t="e">
        <f t="shared" si="234"/>
        <v>#NUM!</v>
      </c>
      <c r="BG4980" t="e">
        <f t="shared" si="235"/>
        <v>#NUM!</v>
      </c>
      <c r="BH4980" t="e">
        <f t="shared" si="236"/>
        <v>#NUM!</v>
      </c>
      <c r="BI4980" t="e">
        <f>VLOOKUP(H4980,Sheet2!$A$1:$B$270,2,FALSE)</f>
        <v>#N/A</v>
      </c>
    </row>
    <row r="4981" spans="15:61">
      <c r="O4981" s="57"/>
      <c r="P4981" s="57"/>
      <c r="BA4981" s="57"/>
      <c r="BF4981" s="6" t="e">
        <f t="shared" si="234"/>
        <v>#NUM!</v>
      </c>
      <c r="BG4981" t="e">
        <f t="shared" si="235"/>
        <v>#NUM!</v>
      </c>
      <c r="BH4981" t="e">
        <f t="shared" si="236"/>
        <v>#NUM!</v>
      </c>
      <c r="BI4981" t="e">
        <f>VLOOKUP(H4981,Sheet2!$A$1:$B$270,2,FALSE)</f>
        <v>#N/A</v>
      </c>
    </row>
    <row r="4982" spans="15:61">
      <c r="O4982" s="57"/>
      <c r="P4982" s="57"/>
      <c r="AP4982" s="57"/>
      <c r="BA4982" s="57"/>
      <c r="BF4982" s="6" t="e">
        <f t="shared" si="234"/>
        <v>#NUM!</v>
      </c>
      <c r="BG4982" t="e">
        <f t="shared" si="235"/>
        <v>#NUM!</v>
      </c>
      <c r="BH4982" t="e">
        <f t="shared" si="236"/>
        <v>#NUM!</v>
      </c>
      <c r="BI4982" t="e">
        <f>VLOOKUP(H4982,Sheet2!$A$1:$B$270,2,FALSE)</f>
        <v>#N/A</v>
      </c>
    </row>
    <row r="4983" spans="15:61">
      <c r="O4983" s="57"/>
      <c r="P4983" s="57"/>
      <c r="AP4983" s="57"/>
      <c r="BA4983" s="57"/>
      <c r="BF4983" s="6" t="e">
        <f t="shared" si="234"/>
        <v>#NUM!</v>
      </c>
      <c r="BG4983" t="e">
        <f t="shared" si="235"/>
        <v>#NUM!</v>
      </c>
      <c r="BH4983" t="e">
        <f t="shared" si="236"/>
        <v>#NUM!</v>
      </c>
      <c r="BI4983" t="e">
        <f>VLOOKUP(H4983,Sheet2!$A$1:$B$270,2,FALSE)</f>
        <v>#N/A</v>
      </c>
    </row>
    <row r="4984" spans="15:61">
      <c r="O4984" s="57"/>
      <c r="P4984" s="57"/>
      <c r="AO4984" s="57"/>
      <c r="AP4984" s="57"/>
      <c r="BA4984" s="57"/>
      <c r="BF4984" s="6" t="e">
        <f t="shared" si="234"/>
        <v>#NUM!</v>
      </c>
      <c r="BG4984" t="e">
        <f t="shared" si="235"/>
        <v>#NUM!</v>
      </c>
      <c r="BH4984" t="e">
        <f t="shared" si="236"/>
        <v>#NUM!</v>
      </c>
      <c r="BI4984" t="e">
        <f>VLOOKUP(H4984,Sheet2!$A$1:$B$270,2,FALSE)</f>
        <v>#N/A</v>
      </c>
    </row>
    <row r="4985" spans="15:61">
      <c r="O4985" s="57"/>
      <c r="P4985" s="57"/>
      <c r="AP4985" s="57"/>
      <c r="BA4985" s="57"/>
      <c r="BF4985" s="6" t="e">
        <f t="shared" si="234"/>
        <v>#NUM!</v>
      </c>
      <c r="BG4985" t="e">
        <f t="shared" si="235"/>
        <v>#NUM!</v>
      </c>
      <c r="BH4985" t="e">
        <f t="shared" si="236"/>
        <v>#NUM!</v>
      </c>
      <c r="BI4985" t="e">
        <f>VLOOKUP(H4985,Sheet2!$A$1:$B$270,2,FALSE)</f>
        <v>#N/A</v>
      </c>
    </row>
    <row r="4986" spans="15:61">
      <c r="O4986" s="57"/>
      <c r="P4986" s="57"/>
      <c r="BA4986" s="57"/>
      <c r="BF4986" s="6" t="e">
        <f t="shared" si="234"/>
        <v>#NUM!</v>
      </c>
      <c r="BG4986" t="e">
        <f t="shared" si="235"/>
        <v>#NUM!</v>
      </c>
      <c r="BH4986" t="e">
        <f t="shared" si="236"/>
        <v>#NUM!</v>
      </c>
      <c r="BI4986" t="e">
        <f>VLOOKUP(H4986,Sheet2!$A$1:$B$270,2,FALSE)</f>
        <v>#N/A</v>
      </c>
    </row>
    <row r="4987" spans="15:61">
      <c r="O4987" s="57"/>
      <c r="P4987" s="57"/>
      <c r="AO4987" s="57"/>
      <c r="AP4987" s="57"/>
      <c r="BA4987" s="57"/>
      <c r="BF4987" s="6" t="e">
        <f t="shared" si="234"/>
        <v>#NUM!</v>
      </c>
      <c r="BG4987" t="e">
        <f t="shared" si="235"/>
        <v>#NUM!</v>
      </c>
      <c r="BH4987" t="e">
        <f t="shared" si="236"/>
        <v>#NUM!</v>
      </c>
      <c r="BI4987" t="e">
        <f>VLOOKUP(H4987,Sheet2!$A$1:$B$270,2,FALSE)</f>
        <v>#N/A</v>
      </c>
    </row>
    <row r="4988" spans="15:61">
      <c r="O4988" s="57"/>
      <c r="P4988" s="57"/>
      <c r="AP4988" s="57"/>
      <c r="BA4988" s="57"/>
      <c r="BF4988" s="6" t="e">
        <f t="shared" si="234"/>
        <v>#NUM!</v>
      </c>
      <c r="BG4988" t="e">
        <f t="shared" si="235"/>
        <v>#NUM!</v>
      </c>
      <c r="BH4988" t="e">
        <f t="shared" si="236"/>
        <v>#NUM!</v>
      </c>
      <c r="BI4988" t="e">
        <f>VLOOKUP(H4988,Sheet2!$A$1:$B$270,2,FALSE)</f>
        <v>#N/A</v>
      </c>
    </row>
    <row r="4989" spans="15:61">
      <c r="O4989" s="57"/>
      <c r="P4989" s="57"/>
      <c r="AP4989" s="57"/>
      <c r="BA4989" s="57"/>
      <c r="BF4989" s="6" t="e">
        <f t="shared" si="234"/>
        <v>#NUM!</v>
      </c>
      <c r="BG4989" t="e">
        <f t="shared" si="235"/>
        <v>#NUM!</v>
      </c>
      <c r="BH4989" t="e">
        <f t="shared" si="236"/>
        <v>#NUM!</v>
      </c>
      <c r="BI4989" t="e">
        <f>VLOOKUP(H4989,Sheet2!$A$1:$B$270,2,FALSE)</f>
        <v>#N/A</v>
      </c>
    </row>
    <row r="4990" spans="15:61">
      <c r="O4990" s="57"/>
      <c r="P4990" s="57"/>
      <c r="AP4990" s="57"/>
      <c r="BA4990" s="57"/>
      <c r="BF4990" s="6" t="e">
        <f t="shared" si="234"/>
        <v>#NUM!</v>
      </c>
      <c r="BG4990" t="e">
        <f t="shared" si="235"/>
        <v>#NUM!</v>
      </c>
      <c r="BH4990" t="e">
        <f t="shared" si="236"/>
        <v>#NUM!</v>
      </c>
      <c r="BI4990" t="e">
        <f>VLOOKUP(H4990,Sheet2!$A$1:$B$270,2,FALSE)</f>
        <v>#N/A</v>
      </c>
    </row>
    <row r="4991" spans="15:61">
      <c r="O4991" s="57"/>
      <c r="P4991" s="57"/>
      <c r="AO4991" s="57"/>
      <c r="AP4991" s="57"/>
      <c r="BA4991" s="57"/>
      <c r="BF4991" s="6" t="e">
        <f t="shared" si="234"/>
        <v>#NUM!</v>
      </c>
      <c r="BG4991" t="e">
        <f t="shared" si="235"/>
        <v>#NUM!</v>
      </c>
      <c r="BH4991" t="e">
        <f t="shared" si="236"/>
        <v>#NUM!</v>
      </c>
      <c r="BI4991" t="e">
        <f>VLOOKUP(H4991,Sheet2!$A$1:$B$270,2,FALSE)</f>
        <v>#N/A</v>
      </c>
    </row>
    <row r="4992" spans="15:61">
      <c r="O4992" s="57"/>
      <c r="P4992" s="57"/>
      <c r="BA4992" s="57"/>
      <c r="BF4992" s="6" t="e">
        <f t="shared" si="234"/>
        <v>#NUM!</v>
      </c>
      <c r="BG4992" t="e">
        <f t="shared" si="235"/>
        <v>#NUM!</v>
      </c>
      <c r="BH4992" t="e">
        <f t="shared" si="236"/>
        <v>#NUM!</v>
      </c>
      <c r="BI4992" t="e">
        <f>VLOOKUP(H4992,Sheet2!$A$1:$B$270,2,FALSE)</f>
        <v>#N/A</v>
      </c>
    </row>
    <row r="4993" spans="15:61">
      <c r="O4993" s="57"/>
      <c r="P4993" s="57"/>
      <c r="AM4993" s="58"/>
      <c r="AO4993" s="57"/>
      <c r="BA4993" s="57"/>
      <c r="BB4993" s="58"/>
      <c r="BF4993" s="6" t="e">
        <f t="shared" si="234"/>
        <v>#NUM!</v>
      </c>
      <c r="BG4993" t="e">
        <f t="shared" si="235"/>
        <v>#NUM!</v>
      </c>
      <c r="BH4993" t="e">
        <f t="shared" si="236"/>
        <v>#NUM!</v>
      </c>
      <c r="BI4993" t="e">
        <f>VLOOKUP(H4993,Sheet2!$A$1:$B$270,2,FALSE)</f>
        <v>#N/A</v>
      </c>
    </row>
    <row r="4994" spans="15:61">
      <c r="O4994" s="57"/>
      <c r="P4994" s="57"/>
      <c r="AO4994" s="57"/>
      <c r="AP4994" s="57"/>
      <c r="BA4994" s="57"/>
      <c r="BF4994" s="6" t="e">
        <f t="shared" si="234"/>
        <v>#NUM!</v>
      </c>
      <c r="BG4994" t="e">
        <f t="shared" si="235"/>
        <v>#NUM!</v>
      </c>
      <c r="BH4994" t="e">
        <f t="shared" si="236"/>
        <v>#NUM!</v>
      </c>
      <c r="BI4994" t="e">
        <f>VLOOKUP(H4994,Sheet2!$A$1:$B$270,2,FALSE)</f>
        <v>#N/A</v>
      </c>
    </row>
    <row r="4995" spans="15:61">
      <c r="O4995" s="57"/>
      <c r="P4995" s="57"/>
      <c r="BF4995" s="6" t="e">
        <f t="shared" si="234"/>
        <v>#NUM!</v>
      </c>
      <c r="BG4995" t="e">
        <f t="shared" si="235"/>
        <v>#NUM!</v>
      </c>
      <c r="BH4995" t="e">
        <f t="shared" si="236"/>
        <v>#NUM!</v>
      </c>
      <c r="BI4995" t="e">
        <f>VLOOKUP(H4995,Sheet2!$A$1:$B$270,2,FALSE)</f>
        <v>#N/A</v>
      </c>
    </row>
    <row r="4996" spans="15:61">
      <c r="O4996" s="57"/>
      <c r="P4996" s="57"/>
      <c r="AP4996" s="57"/>
      <c r="BA4996" s="57"/>
      <c r="BF4996" s="6" t="e">
        <f t="shared" si="234"/>
        <v>#NUM!</v>
      </c>
      <c r="BG4996" t="e">
        <f t="shared" si="235"/>
        <v>#NUM!</v>
      </c>
      <c r="BH4996" t="e">
        <f t="shared" si="236"/>
        <v>#NUM!</v>
      </c>
      <c r="BI4996" t="e">
        <f>VLOOKUP(H4996,Sheet2!$A$1:$B$270,2,FALSE)</f>
        <v>#N/A</v>
      </c>
    </row>
    <row r="4997" spans="15:61">
      <c r="O4997" s="57"/>
      <c r="P4997" s="57"/>
      <c r="AM4997" s="58"/>
      <c r="BA4997" s="57"/>
      <c r="BB4997" s="58"/>
      <c r="BF4997" s="6" t="e">
        <f t="shared" si="234"/>
        <v>#NUM!</v>
      </c>
      <c r="BG4997" t="e">
        <f t="shared" si="235"/>
        <v>#NUM!</v>
      </c>
      <c r="BH4997" t="e">
        <f t="shared" si="236"/>
        <v>#NUM!</v>
      </c>
      <c r="BI4997" t="e">
        <f>VLOOKUP(H4997,Sheet2!$A$1:$B$270,2,FALSE)</f>
        <v>#N/A</v>
      </c>
    </row>
    <row r="4998" spans="15:61">
      <c r="O4998" s="57"/>
      <c r="P4998" s="57"/>
      <c r="AO4998" s="57"/>
      <c r="AP4998" s="57"/>
      <c r="BA4998" s="57"/>
      <c r="BF4998" s="6" t="e">
        <f t="shared" si="234"/>
        <v>#NUM!</v>
      </c>
      <c r="BG4998" t="e">
        <f t="shared" si="235"/>
        <v>#NUM!</v>
      </c>
      <c r="BH4998" t="e">
        <f t="shared" si="236"/>
        <v>#NUM!</v>
      </c>
      <c r="BI4998" t="e">
        <f>VLOOKUP(H4998,Sheet2!$A$1:$B$270,2,FALSE)</f>
        <v>#N/A</v>
      </c>
    </row>
    <row r="4999" spans="15:61">
      <c r="O4999" s="57"/>
      <c r="P4999" s="57"/>
      <c r="AO4999" s="57"/>
      <c r="AP4999" s="57"/>
      <c r="BA4999" s="57"/>
      <c r="BF4999" s="6" t="e">
        <f t="shared" si="234"/>
        <v>#NUM!</v>
      </c>
      <c r="BG4999" t="e">
        <f t="shared" si="235"/>
        <v>#NUM!</v>
      </c>
      <c r="BH4999" t="e">
        <f t="shared" si="236"/>
        <v>#NUM!</v>
      </c>
      <c r="BI4999" t="e">
        <f>VLOOKUP(H4999,Sheet2!$A$1:$B$270,2,FALSE)</f>
        <v>#N/A</v>
      </c>
    </row>
    <row r="5000" spans="15:61">
      <c r="O5000" s="57"/>
      <c r="P5000" s="57"/>
      <c r="AM5000" s="58"/>
      <c r="AO5000" s="57"/>
      <c r="BA5000" s="57"/>
      <c r="BB5000" s="58"/>
      <c r="BF5000" s="6" t="e">
        <f t="shared" si="234"/>
        <v>#NUM!</v>
      </c>
      <c r="BG5000" t="e">
        <f t="shared" si="235"/>
        <v>#NUM!</v>
      </c>
      <c r="BH5000" t="e">
        <f t="shared" si="236"/>
        <v>#NUM!</v>
      </c>
      <c r="BI5000" t="e">
        <f>VLOOKUP(H5000,Sheet2!$A$1:$B$270,2,FALSE)</f>
        <v>#N/A</v>
      </c>
    </row>
    <row r="5001" spans="15:61">
      <c r="O5001" s="57"/>
      <c r="P5001" s="57"/>
      <c r="AP5001" s="57"/>
      <c r="BA5001" s="57"/>
      <c r="BF5001" s="6" t="e">
        <f t="shared" si="234"/>
        <v>#NUM!</v>
      </c>
      <c r="BG5001" t="e">
        <f t="shared" si="235"/>
        <v>#NUM!</v>
      </c>
      <c r="BH5001" t="e">
        <f t="shared" si="236"/>
        <v>#NUM!</v>
      </c>
      <c r="BI5001" t="e">
        <f>VLOOKUP(H5001,Sheet2!$A$1:$B$270,2,FALSE)</f>
        <v>#N/A</v>
      </c>
    </row>
    <row r="5002" spans="15:61">
      <c r="O5002" s="57"/>
      <c r="P5002" s="57"/>
      <c r="AM5002" s="58"/>
      <c r="AO5002" s="57"/>
      <c r="BA5002" s="57"/>
      <c r="BB5002" s="58"/>
      <c r="BF5002" s="6" t="e">
        <f t="shared" si="234"/>
        <v>#NUM!</v>
      </c>
      <c r="BG5002" t="e">
        <f t="shared" si="235"/>
        <v>#NUM!</v>
      </c>
      <c r="BH5002" t="e">
        <f t="shared" si="236"/>
        <v>#NUM!</v>
      </c>
      <c r="BI5002" t="e">
        <f>VLOOKUP(H5002,Sheet2!$A$1:$B$270,2,FALSE)</f>
        <v>#N/A</v>
      </c>
    </row>
    <row r="5003" spans="15:61">
      <c r="O5003" s="57"/>
      <c r="P5003" s="57"/>
      <c r="AO5003" s="57"/>
      <c r="AP5003" s="57"/>
      <c r="BA5003" s="57"/>
      <c r="BF5003" s="6" t="e">
        <f t="shared" si="234"/>
        <v>#NUM!</v>
      </c>
      <c r="BG5003" t="e">
        <f t="shared" si="235"/>
        <v>#NUM!</v>
      </c>
      <c r="BH5003" t="e">
        <f t="shared" si="236"/>
        <v>#NUM!</v>
      </c>
      <c r="BI5003" t="e">
        <f>VLOOKUP(H5003,Sheet2!$A$1:$B$270,2,FALSE)</f>
        <v>#N/A</v>
      </c>
    </row>
    <row r="5004" spans="15:61">
      <c r="O5004" s="57"/>
      <c r="P5004" s="57"/>
      <c r="BA5004" s="57"/>
      <c r="BF5004" s="6" t="e">
        <f t="shared" si="234"/>
        <v>#NUM!</v>
      </c>
      <c r="BG5004" t="e">
        <f t="shared" si="235"/>
        <v>#NUM!</v>
      </c>
      <c r="BH5004" t="e">
        <f t="shared" si="236"/>
        <v>#NUM!</v>
      </c>
      <c r="BI5004" t="e">
        <f>VLOOKUP(H5004,Sheet2!$A$1:$B$270,2,FALSE)</f>
        <v>#N/A</v>
      </c>
    </row>
    <row r="5005" spans="15:61">
      <c r="O5005" s="57"/>
      <c r="P5005" s="57"/>
      <c r="BF5005" s="6" t="e">
        <f t="shared" si="234"/>
        <v>#NUM!</v>
      </c>
      <c r="BG5005" t="e">
        <f t="shared" si="235"/>
        <v>#NUM!</v>
      </c>
      <c r="BH5005" t="e">
        <f t="shared" si="236"/>
        <v>#NUM!</v>
      </c>
      <c r="BI5005" t="e">
        <f>VLOOKUP(H5005,Sheet2!$A$1:$B$270,2,FALSE)</f>
        <v>#N/A</v>
      </c>
    </row>
    <row r="5006" spans="15:61">
      <c r="O5006" s="57"/>
      <c r="P5006" s="57"/>
      <c r="AM5006" s="58"/>
      <c r="AO5006" s="57"/>
      <c r="BA5006" s="57"/>
      <c r="BB5006" s="58"/>
      <c r="BF5006" s="6" t="e">
        <f t="shared" si="234"/>
        <v>#NUM!</v>
      </c>
      <c r="BG5006" t="e">
        <f t="shared" si="235"/>
        <v>#NUM!</v>
      </c>
      <c r="BH5006" t="e">
        <f t="shared" si="236"/>
        <v>#NUM!</v>
      </c>
      <c r="BI5006" t="e">
        <f>VLOOKUP(H5006,Sheet2!$A$1:$B$270,2,FALSE)</f>
        <v>#N/A</v>
      </c>
    </row>
    <row r="5007" spans="15:61">
      <c r="O5007" s="57"/>
      <c r="P5007" s="57"/>
      <c r="AP5007" s="57"/>
      <c r="BA5007" s="57"/>
      <c r="BF5007" s="6" t="e">
        <f t="shared" si="234"/>
        <v>#NUM!</v>
      </c>
      <c r="BG5007" t="e">
        <f t="shared" si="235"/>
        <v>#NUM!</v>
      </c>
      <c r="BH5007" t="e">
        <f t="shared" si="236"/>
        <v>#NUM!</v>
      </c>
      <c r="BI5007" t="e">
        <f>VLOOKUP(H5007,Sheet2!$A$1:$B$270,2,FALSE)</f>
        <v>#N/A</v>
      </c>
    </row>
    <row r="5008" spans="15:61">
      <c r="O5008" s="57"/>
      <c r="P5008" s="57"/>
      <c r="BF5008" s="6" t="e">
        <f t="shared" si="234"/>
        <v>#NUM!</v>
      </c>
      <c r="BG5008" t="e">
        <f t="shared" si="235"/>
        <v>#NUM!</v>
      </c>
      <c r="BH5008" t="e">
        <f t="shared" si="236"/>
        <v>#NUM!</v>
      </c>
      <c r="BI5008" t="e">
        <f>VLOOKUP(H5008,Sheet2!$A$1:$B$270,2,FALSE)</f>
        <v>#N/A</v>
      </c>
    </row>
    <row r="5009" spans="15:61">
      <c r="O5009" s="57"/>
      <c r="P5009" s="57"/>
      <c r="AP5009" s="57"/>
      <c r="BA5009" s="57"/>
      <c r="BF5009" s="6" t="e">
        <f t="shared" si="234"/>
        <v>#NUM!</v>
      </c>
      <c r="BG5009" t="e">
        <f t="shared" si="235"/>
        <v>#NUM!</v>
      </c>
      <c r="BH5009" t="e">
        <f t="shared" si="236"/>
        <v>#NUM!</v>
      </c>
      <c r="BI5009" t="e">
        <f>VLOOKUP(H5009,Sheet2!$A$1:$B$270,2,FALSE)</f>
        <v>#N/A</v>
      </c>
    </row>
    <row r="5010" spans="15:61">
      <c r="O5010" s="57"/>
      <c r="P5010" s="57"/>
      <c r="AO5010" s="57"/>
      <c r="AP5010" s="57"/>
      <c r="BA5010" s="57"/>
      <c r="BF5010" s="6" t="e">
        <f t="shared" si="234"/>
        <v>#NUM!</v>
      </c>
      <c r="BG5010" t="e">
        <f t="shared" si="235"/>
        <v>#NUM!</v>
      </c>
      <c r="BH5010" t="e">
        <f t="shared" si="236"/>
        <v>#NUM!</v>
      </c>
      <c r="BI5010" t="e">
        <f>VLOOKUP(H5010,Sheet2!$A$1:$B$270,2,FALSE)</f>
        <v>#N/A</v>
      </c>
    </row>
    <row r="5011" spans="15:61">
      <c r="O5011" s="57"/>
      <c r="P5011" s="57"/>
      <c r="AP5011" s="57"/>
      <c r="BA5011" s="57"/>
      <c r="BF5011" s="6" t="e">
        <f t="shared" si="234"/>
        <v>#NUM!</v>
      </c>
      <c r="BG5011" t="e">
        <f t="shared" si="235"/>
        <v>#NUM!</v>
      </c>
      <c r="BH5011" t="e">
        <f t="shared" si="236"/>
        <v>#NUM!</v>
      </c>
      <c r="BI5011" t="e">
        <f>VLOOKUP(H5011,Sheet2!$A$1:$B$270,2,FALSE)</f>
        <v>#N/A</v>
      </c>
    </row>
    <row r="5012" spans="15:61">
      <c r="O5012" s="57"/>
      <c r="P5012" s="57"/>
      <c r="AO5012" s="57"/>
      <c r="AP5012" s="57"/>
      <c r="BA5012" s="57"/>
      <c r="BF5012" s="6" t="e">
        <f t="shared" si="234"/>
        <v>#NUM!</v>
      </c>
      <c r="BG5012" t="e">
        <f t="shared" si="235"/>
        <v>#NUM!</v>
      </c>
      <c r="BH5012" t="e">
        <f t="shared" si="236"/>
        <v>#NUM!</v>
      </c>
      <c r="BI5012" t="e">
        <f>VLOOKUP(H5012,Sheet2!$A$1:$B$270,2,FALSE)</f>
        <v>#N/A</v>
      </c>
    </row>
    <row r="5013" spans="15:61">
      <c r="O5013" s="57"/>
      <c r="P5013" s="57"/>
      <c r="AP5013" s="57"/>
      <c r="BA5013" s="57"/>
      <c r="BF5013" s="6" t="e">
        <f t="shared" si="234"/>
        <v>#NUM!</v>
      </c>
      <c r="BG5013" t="e">
        <f t="shared" si="235"/>
        <v>#NUM!</v>
      </c>
      <c r="BH5013" t="e">
        <f t="shared" si="236"/>
        <v>#NUM!</v>
      </c>
      <c r="BI5013" t="e">
        <f>VLOOKUP(H5013,Sheet2!$A$1:$B$270,2,FALSE)</f>
        <v>#N/A</v>
      </c>
    </row>
    <row r="5014" spans="15:61">
      <c r="O5014" s="57"/>
      <c r="P5014" s="57"/>
      <c r="AM5014" s="58"/>
      <c r="BA5014" s="57"/>
      <c r="BB5014" s="58"/>
      <c r="BF5014" s="6" t="e">
        <f t="shared" si="234"/>
        <v>#NUM!</v>
      </c>
      <c r="BG5014" t="e">
        <f t="shared" si="235"/>
        <v>#NUM!</v>
      </c>
      <c r="BH5014" t="e">
        <f t="shared" si="236"/>
        <v>#NUM!</v>
      </c>
      <c r="BI5014" t="e">
        <f>VLOOKUP(H5014,Sheet2!$A$1:$B$270,2,FALSE)</f>
        <v>#N/A</v>
      </c>
    </row>
    <row r="5015" spans="15:61">
      <c r="O5015" s="57"/>
      <c r="P5015" s="57"/>
      <c r="AP5015" s="57"/>
      <c r="BA5015" s="57"/>
      <c r="BF5015" s="6" t="e">
        <f t="shared" si="234"/>
        <v>#NUM!</v>
      </c>
      <c r="BG5015" t="e">
        <f t="shared" si="235"/>
        <v>#NUM!</v>
      </c>
      <c r="BH5015" t="e">
        <f t="shared" si="236"/>
        <v>#NUM!</v>
      </c>
      <c r="BI5015" t="e">
        <f>VLOOKUP(H5015,Sheet2!$A$1:$B$270,2,FALSE)</f>
        <v>#N/A</v>
      </c>
    </row>
    <row r="5016" spans="15:61">
      <c r="O5016" s="57"/>
      <c r="P5016" s="57"/>
      <c r="BA5016" s="57"/>
      <c r="BF5016" s="6" t="e">
        <f t="shared" si="234"/>
        <v>#NUM!</v>
      </c>
      <c r="BG5016" t="e">
        <f t="shared" si="235"/>
        <v>#NUM!</v>
      </c>
      <c r="BH5016" t="e">
        <f t="shared" si="236"/>
        <v>#NUM!</v>
      </c>
      <c r="BI5016" t="e">
        <f>VLOOKUP(H5016,Sheet2!$A$1:$B$270,2,FALSE)</f>
        <v>#N/A</v>
      </c>
    </row>
    <row r="5017" spans="15:61">
      <c r="O5017" s="57"/>
      <c r="P5017" s="57"/>
      <c r="AP5017" s="57"/>
      <c r="BA5017" s="57"/>
      <c r="BF5017" s="6" t="e">
        <f t="shared" si="234"/>
        <v>#NUM!</v>
      </c>
      <c r="BG5017" t="e">
        <f t="shared" si="235"/>
        <v>#NUM!</v>
      </c>
      <c r="BH5017" t="e">
        <f t="shared" si="236"/>
        <v>#NUM!</v>
      </c>
      <c r="BI5017" t="e">
        <f>VLOOKUP(H5017,Sheet2!$A$1:$B$270,2,FALSE)</f>
        <v>#N/A</v>
      </c>
    </row>
    <row r="5018" spans="15:61">
      <c r="O5018" s="57"/>
      <c r="P5018" s="57"/>
      <c r="AM5018" s="58"/>
      <c r="AO5018" s="57"/>
      <c r="BA5018" s="57"/>
      <c r="BB5018" s="58"/>
      <c r="BF5018" s="6" t="e">
        <f t="shared" si="234"/>
        <v>#NUM!</v>
      </c>
      <c r="BG5018" t="e">
        <f t="shared" si="235"/>
        <v>#NUM!</v>
      </c>
      <c r="BH5018" t="e">
        <f t="shared" si="236"/>
        <v>#NUM!</v>
      </c>
      <c r="BI5018" t="e">
        <f>VLOOKUP(H5018,Sheet2!$A$1:$B$270,2,FALSE)</f>
        <v>#N/A</v>
      </c>
    </row>
    <row r="5019" spans="15:61">
      <c r="O5019" s="57"/>
      <c r="P5019" s="57"/>
      <c r="AO5019" s="57"/>
      <c r="AP5019" s="57"/>
      <c r="BA5019" s="57"/>
      <c r="BF5019" s="6" t="e">
        <f t="shared" si="234"/>
        <v>#NUM!</v>
      </c>
      <c r="BG5019" t="e">
        <f t="shared" si="235"/>
        <v>#NUM!</v>
      </c>
      <c r="BH5019" t="e">
        <f t="shared" si="236"/>
        <v>#NUM!</v>
      </c>
      <c r="BI5019" t="e">
        <f>VLOOKUP(H5019,Sheet2!$A$1:$B$270,2,FALSE)</f>
        <v>#N/A</v>
      </c>
    </row>
    <row r="5020" spans="15:61">
      <c r="O5020" s="57"/>
      <c r="P5020" s="57"/>
      <c r="BA5020" s="57"/>
      <c r="BF5020" s="6" t="e">
        <f t="shared" si="234"/>
        <v>#NUM!</v>
      </c>
      <c r="BG5020" t="e">
        <f t="shared" si="235"/>
        <v>#NUM!</v>
      </c>
      <c r="BH5020" t="e">
        <f t="shared" si="236"/>
        <v>#NUM!</v>
      </c>
      <c r="BI5020" t="e">
        <f>VLOOKUP(H5020,Sheet2!$A$1:$B$270,2,FALSE)</f>
        <v>#N/A</v>
      </c>
    </row>
    <row r="5021" spans="15:61">
      <c r="O5021" s="57"/>
      <c r="P5021" s="57"/>
      <c r="AP5021" s="57"/>
      <c r="BA5021" s="57"/>
      <c r="BF5021" s="6" t="e">
        <f t="shared" ref="BF5021:BF5065" si="237">DATE(BC5021,BD5021,BE5021)</f>
        <v>#NUM!</v>
      </c>
      <c r="BG5021" t="e">
        <f t="shared" ref="BG5021:BG5065" si="238">BF5021-BA5021</f>
        <v>#NUM!</v>
      </c>
      <c r="BH5021" t="e">
        <f t="shared" ref="BH5021:BH5065" si="239">IF(BG5021=1,"COMPLY",IF(BG5021&lt;1,"COMPLY","NOT COMPLY"))</f>
        <v>#NUM!</v>
      </c>
      <c r="BI5021" t="e">
        <f>VLOOKUP(H5021,Sheet2!$A$1:$B$270,2,FALSE)</f>
        <v>#N/A</v>
      </c>
    </row>
    <row r="5022" spans="15:61">
      <c r="O5022" s="57"/>
      <c r="P5022" s="57"/>
      <c r="AP5022" s="57"/>
      <c r="BA5022" s="57"/>
      <c r="BF5022" s="6" t="e">
        <f t="shared" si="237"/>
        <v>#NUM!</v>
      </c>
      <c r="BG5022" t="e">
        <f t="shared" si="238"/>
        <v>#NUM!</v>
      </c>
      <c r="BH5022" t="e">
        <f t="shared" si="239"/>
        <v>#NUM!</v>
      </c>
      <c r="BI5022" t="e">
        <f>VLOOKUP(H5022,Sheet2!$A$1:$B$270,2,FALSE)</f>
        <v>#N/A</v>
      </c>
    </row>
    <row r="5023" spans="15:61">
      <c r="O5023" s="57"/>
      <c r="P5023" s="57"/>
      <c r="AM5023" s="58"/>
      <c r="AO5023" s="57"/>
      <c r="BA5023" s="57"/>
      <c r="BB5023" s="58"/>
      <c r="BF5023" s="6" t="e">
        <f t="shared" si="237"/>
        <v>#NUM!</v>
      </c>
      <c r="BG5023" t="e">
        <f t="shared" si="238"/>
        <v>#NUM!</v>
      </c>
      <c r="BH5023" t="e">
        <f t="shared" si="239"/>
        <v>#NUM!</v>
      </c>
      <c r="BI5023" t="e">
        <f>VLOOKUP(H5023,Sheet2!$A$1:$B$270,2,FALSE)</f>
        <v>#N/A</v>
      </c>
    </row>
    <row r="5024" spans="15:61">
      <c r="O5024" s="57"/>
      <c r="P5024" s="57"/>
      <c r="AP5024" s="57"/>
      <c r="BA5024" s="57"/>
      <c r="BF5024" s="6" t="e">
        <f t="shared" si="237"/>
        <v>#NUM!</v>
      </c>
      <c r="BG5024" t="e">
        <f t="shared" si="238"/>
        <v>#NUM!</v>
      </c>
      <c r="BH5024" t="e">
        <f t="shared" si="239"/>
        <v>#NUM!</v>
      </c>
      <c r="BI5024" t="e">
        <f>VLOOKUP(H5024,Sheet2!$A$1:$B$270,2,FALSE)</f>
        <v>#N/A</v>
      </c>
    </row>
    <row r="5025" spans="15:61">
      <c r="O5025" s="57"/>
      <c r="P5025" s="57"/>
      <c r="AO5025" s="57"/>
      <c r="AP5025" s="57"/>
      <c r="BA5025" s="57"/>
      <c r="BF5025" s="6" t="e">
        <f t="shared" si="237"/>
        <v>#NUM!</v>
      </c>
      <c r="BG5025" t="e">
        <f t="shared" si="238"/>
        <v>#NUM!</v>
      </c>
      <c r="BH5025" t="e">
        <f t="shared" si="239"/>
        <v>#NUM!</v>
      </c>
      <c r="BI5025" t="e">
        <f>VLOOKUP(H5025,Sheet2!$A$1:$B$270,2,FALSE)</f>
        <v>#N/A</v>
      </c>
    </row>
    <row r="5026" spans="15:61">
      <c r="O5026" s="57"/>
      <c r="P5026" s="57"/>
      <c r="AM5026" s="58"/>
      <c r="AO5026" s="57"/>
      <c r="BA5026" s="57"/>
      <c r="BB5026" s="58"/>
      <c r="BF5026" s="6" t="e">
        <f t="shared" si="237"/>
        <v>#NUM!</v>
      </c>
      <c r="BG5026" t="e">
        <f t="shared" si="238"/>
        <v>#NUM!</v>
      </c>
      <c r="BH5026" t="e">
        <f t="shared" si="239"/>
        <v>#NUM!</v>
      </c>
      <c r="BI5026" t="e">
        <f>VLOOKUP(H5026,Sheet2!$A$1:$B$270,2,FALSE)</f>
        <v>#N/A</v>
      </c>
    </row>
    <row r="5027" spans="15:61">
      <c r="O5027" s="57"/>
      <c r="P5027" s="57"/>
      <c r="AO5027" s="57"/>
      <c r="AP5027" s="57"/>
      <c r="BA5027" s="57"/>
      <c r="BF5027" s="6" t="e">
        <f t="shared" si="237"/>
        <v>#NUM!</v>
      </c>
      <c r="BG5027" t="e">
        <f t="shared" si="238"/>
        <v>#NUM!</v>
      </c>
      <c r="BH5027" t="e">
        <f t="shared" si="239"/>
        <v>#NUM!</v>
      </c>
      <c r="BI5027" t="e">
        <f>VLOOKUP(H5027,Sheet2!$A$1:$B$270,2,FALSE)</f>
        <v>#N/A</v>
      </c>
    </row>
    <row r="5028" spans="15:61">
      <c r="O5028" s="57"/>
      <c r="P5028" s="57"/>
      <c r="AM5028" s="58"/>
      <c r="AO5028" s="57"/>
      <c r="BA5028" s="57"/>
      <c r="BB5028" s="58"/>
      <c r="BF5028" s="6" t="e">
        <f t="shared" si="237"/>
        <v>#NUM!</v>
      </c>
      <c r="BG5028" t="e">
        <f t="shared" si="238"/>
        <v>#NUM!</v>
      </c>
      <c r="BH5028" t="e">
        <f t="shared" si="239"/>
        <v>#NUM!</v>
      </c>
      <c r="BI5028" t="e">
        <f>VLOOKUP(H5028,Sheet2!$A$1:$B$270,2,FALSE)</f>
        <v>#N/A</v>
      </c>
    </row>
    <row r="5029" spans="15:61">
      <c r="O5029" s="57"/>
      <c r="P5029" s="57"/>
      <c r="AO5029" s="57"/>
      <c r="AP5029" s="57"/>
      <c r="BA5029" s="57"/>
      <c r="BF5029" s="6" t="e">
        <f t="shared" si="237"/>
        <v>#NUM!</v>
      </c>
      <c r="BG5029" t="e">
        <f t="shared" si="238"/>
        <v>#NUM!</v>
      </c>
      <c r="BH5029" t="e">
        <f t="shared" si="239"/>
        <v>#NUM!</v>
      </c>
      <c r="BI5029" t="e">
        <f>VLOOKUP(H5029,Sheet2!$A$1:$B$270,2,FALSE)</f>
        <v>#N/A</v>
      </c>
    </row>
    <row r="5030" spans="15:61">
      <c r="O5030" s="57"/>
      <c r="P5030" s="57"/>
      <c r="AP5030" s="57"/>
      <c r="BA5030" s="57"/>
      <c r="BF5030" s="6" t="e">
        <f t="shared" si="237"/>
        <v>#NUM!</v>
      </c>
      <c r="BG5030" t="e">
        <f t="shared" si="238"/>
        <v>#NUM!</v>
      </c>
      <c r="BH5030" t="e">
        <f t="shared" si="239"/>
        <v>#NUM!</v>
      </c>
      <c r="BI5030" t="e">
        <f>VLOOKUP(H5030,Sheet2!$A$1:$B$270,2,FALSE)</f>
        <v>#N/A</v>
      </c>
    </row>
    <row r="5031" spans="15:61">
      <c r="O5031" s="57"/>
      <c r="P5031" s="57"/>
      <c r="AP5031" s="57"/>
      <c r="BA5031" s="57"/>
      <c r="BF5031" s="6" t="e">
        <f t="shared" si="237"/>
        <v>#NUM!</v>
      </c>
      <c r="BG5031" t="e">
        <f t="shared" si="238"/>
        <v>#NUM!</v>
      </c>
      <c r="BH5031" t="e">
        <f t="shared" si="239"/>
        <v>#NUM!</v>
      </c>
      <c r="BI5031" t="e">
        <f>VLOOKUP(H5031,Sheet2!$A$1:$B$270,2,FALSE)</f>
        <v>#N/A</v>
      </c>
    </row>
    <row r="5032" spans="15:61">
      <c r="O5032" s="57"/>
      <c r="P5032" s="57"/>
      <c r="AP5032" s="57"/>
      <c r="BA5032" s="57"/>
      <c r="BF5032" s="6" t="e">
        <f t="shared" si="237"/>
        <v>#NUM!</v>
      </c>
      <c r="BG5032" t="e">
        <f t="shared" si="238"/>
        <v>#NUM!</v>
      </c>
      <c r="BH5032" t="e">
        <f t="shared" si="239"/>
        <v>#NUM!</v>
      </c>
      <c r="BI5032" t="e">
        <f>VLOOKUP(H5032,Sheet2!$A$1:$B$270,2,FALSE)</f>
        <v>#N/A</v>
      </c>
    </row>
    <row r="5033" spans="15:61">
      <c r="O5033" s="57"/>
      <c r="P5033" s="57"/>
      <c r="AP5033" s="57"/>
      <c r="BA5033" s="57"/>
      <c r="BF5033" s="6" t="e">
        <f t="shared" si="237"/>
        <v>#NUM!</v>
      </c>
      <c r="BG5033" t="e">
        <f t="shared" si="238"/>
        <v>#NUM!</v>
      </c>
      <c r="BH5033" t="e">
        <f t="shared" si="239"/>
        <v>#NUM!</v>
      </c>
      <c r="BI5033" t="e">
        <f>VLOOKUP(H5033,Sheet2!$A$1:$B$270,2,FALSE)</f>
        <v>#N/A</v>
      </c>
    </row>
    <row r="5034" spans="15:61">
      <c r="O5034" s="57"/>
      <c r="P5034" s="57"/>
      <c r="AP5034" s="57"/>
      <c r="BA5034" s="57"/>
      <c r="BF5034" s="6" t="e">
        <f t="shared" si="237"/>
        <v>#NUM!</v>
      </c>
      <c r="BG5034" t="e">
        <f t="shared" si="238"/>
        <v>#NUM!</v>
      </c>
      <c r="BH5034" t="e">
        <f t="shared" si="239"/>
        <v>#NUM!</v>
      </c>
      <c r="BI5034" t="e">
        <f>VLOOKUP(H5034,Sheet2!$A$1:$B$270,2,FALSE)</f>
        <v>#N/A</v>
      </c>
    </row>
    <row r="5035" spans="15:61">
      <c r="O5035" s="57"/>
      <c r="P5035" s="57"/>
      <c r="BF5035" s="6" t="e">
        <f t="shared" si="237"/>
        <v>#NUM!</v>
      </c>
      <c r="BG5035" t="e">
        <f t="shared" si="238"/>
        <v>#NUM!</v>
      </c>
      <c r="BH5035" t="e">
        <f t="shared" si="239"/>
        <v>#NUM!</v>
      </c>
      <c r="BI5035" t="e">
        <f>VLOOKUP(H5035,Sheet2!$A$1:$B$270,2,FALSE)</f>
        <v>#N/A</v>
      </c>
    </row>
    <row r="5036" spans="15:61">
      <c r="O5036" s="57"/>
      <c r="P5036" s="57"/>
      <c r="AM5036" s="58"/>
      <c r="AO5036" s="57"/>
      <c r="BA5036" s="57"/>
      <c r="BB5036" s="58"/>
      <c r="BF5036" s="6" t="e">
        <f t="shared" si="237"/>
        <v>#NUM!</v>
      </c>
      <c r="BG5036" t="e">
        <f t="shared" si="238"/>
        <v>#NUM!</v>
      </c>
      <c r="BH5036" t="e">
        <f t="shared" si="239"/>
        <v>#NUM!</v>
      </c>
      <c r="BI5036" t="e">
        <f>VLOOKUP(H5036,Sheet2!$A$1:$B$270,2,FALSE)</f>
        <v>#N/A</v>
      </c>
    </row>
    <row r="5037" spans="15:61">
      <c r="O5037" s="57"/>
      <c r="P5037" s="57"/>
      <c r="AP5037" s="57"/>
      <c r="BA5037" s="57"/>
      <c r="BF5037" s="6" t="e">
        <f t="shared" si="237"/>
        <v>#NUM!</v>
      </c>
      <c r="BG5037" t="e">
        <f t="shared" si="238"/>
        <v>#NUM!</v>
      </c>
      <c r="BH5037" t="e">
        <f t="shared" si="239"/>
        <v>#NUM!</v>
      </c>
      <c r="BI5037" t="e">
        <f>VLOOKUP(H5037,Sheet2!$A$1:$B$270,2,FALSE)</f>
        <v>#N/A</v>
      </c>
    </row>
    <row r="5038" spans="15:61">
      <c r="O5038" s="57"/>
      <c r="P5038" s="57"/>
      <c r="AO5038" s="57"/>
      <c r="AP5038" s="57"/>
      <c r="BA5038" s="57"/>
      <c r="BF5038" s="6" t="e">
        <f t="shared" si="237"/>
        <v>#NUM!</v>
      </c>
      <c r="BG5038" t="e">
        <f t="shared" si="238"/>
        <v>#NUM!</v>
      </c>
      <c r="BH5038" t="e">
        <f t="shared" si="239"/>
        <v>#NUM!</v>
      </c>
      <c r="BI5038" t="e">
        <f>VLOOKUP(H5038,Sheet2!$A$1:$B$270,2,FALSE)</f>
        <v>#N/A</v>
      </c>
    </row>
    <row r="5039" spans="15:61">
      <c r="O5039" s="57"/>
      <c r="P5039" s="57"/>
      <c r="AP5039" s="57"/>
      <c r="BA5039" s="57"/>
      <c r="BF5039" s="6" t="e">
        <f t="shared" si="237"/>
        <v>#NUM!</v>
      </c>
      <c r="BG5039" t="e">
        <f t="shared" si="238"/>
        <v>#NUM!</v>
      </c>
      <c r="BH5039" t="e">
        <f t="shared" si="239"/>
        <v>#NUM!</v>
      </c>
      <c r="BI5039" t="e">
        <f>VLOOKUP(H5039,Sheet2!$A$1:$B$270,2,FALSE)</f>
        <v>#N/A</v>
      </c>
    </row>
    <row r="5040" spans="15:61">
      <c r="O5040" s="57"/>
      <c r="P5040" s="57"/>
      <c r="BA5040" s="57"/>
      <c r="BF5040" s="6" t="e">
        <f t="shared" si="237"/>
        <v>#NUM!</v>
      </c>
      <c r="BG5040" t="e">
        <f t="shared" si="238"/>
        <v>#NUM!</v>
      </c>
      <c r="BH5040" t="e">
        <f t="shared" si="239"/>
        <v>#NUM!</v>
      </c>
      <c r="BI5040" t="e">
        <f>VLOOKUP(H5040,Sheet2!$A$1:$B$270,2,FALSE)</f>
        <v>#N/A</v>
      </c>
    </row>
    <row r="5041" spans="15:61">
      <c r="O5041" s="57"/>
      <c r="P5041" s="57"/>
      <c r="AO5041" s="57"/>
      <c r="AP5041" s="57"/>
      <c r="BA5041" s="57"/>
      <c r="BF5041" s="6" t="e">
        <f t="shared" si="237"/>
        <v>#NUM!</v>
      </c>
      <c r="BG5041" t="e">
        <f t="shared" si="238"/>
        <v>#NUM!</v>
      </c>
      <c r="BH5041" t="e">
        <f t="shared" si="239"/>
        <v>#NUM!</v>
      </c>
      <c r="BI5041" t="e">
        <f>VLOOKUP(H5041,Sheet2!$A$1:$B$270,2,FALSE)</f>
        <v>#N/A</v>
      </c>
    </row>
    <row r="5042" spans="15:61">
      <c r="O5042" s="57"/>
      <c r="P5042" s="57"/>
      <c r="AO5042" s="57"/>
      <c r="BF5042" s="6" t="e">
        <f t="shared" si="237"/>
        <v>#NUM!</v>
      </c>
      <c r="BG5042" t="e">
        <f t="shared" si="238"/>
        <v>#NUM!</v>
      </c>
      <c r="BH5042" t="e">
        <f t="shared" si="239"/>
        <v>#NUM!</v>
      </c>
      <c r="BI5042" t="e">
        <f>VLOOKUP(H5042,Sheet2!$A$1:$B$270,2,FALSE)</f>
        <v>#N/A</v>
      </c>
    </row>
    <row r="5043" spans="15:61">
      <c r="O5043" s="57"/>
      <c r="P5043" s="57"/>
      <c r="AM5043" s="58"/>
      <c r="AO5043" s="57"/>
      <c r="BA5043" s="57"/>
      <c r="BB5043" s="58"/>
      <c r="BF5043" s="6" t="e">
        <f t="shared" si="237"/>
        <v>#NUM!</v>
      </c>
      <c r="BG5043" t="e">
        <f t="shared" si="238"/>
        <v>#NUM!</v>
      </c>
      <c r="BH5043" t="e">
        <f t="shared" si="239"/>
        <v>#NUM!</v>
      </c>
      <c r="BI5043" t="e">
        <f>VLOOKUP(H5043,Sheet2!$A$1:$B$270,2,FALSE)</f>
        <v>#N/A</v>
      </c>
    </row>
    <row r="5044" spans="15:61">
      <c r="O5044" s="57"/>
      <c r="P5044" s="57"/>
      <c r="AO5044" s="57"/>
      <c r="AP5044" s="57"/>
      <c r="BA5044" s="57"/>
      <c r="BF5044" s="6" t="e">
        <f t="shared" si="237"/>
        <v>#NUM!</v>
      </c>
      <c r="BG5044" t="e">
        <f t="shared" si="238"/>
        <v>#NUM!</v>
      </c>
      <c r="BH5044" t="e">
        <f t="shared" si="239"/>
        <v>#NUM!</v>
      </c>
      <c r="BI5044" t="e">
        <f>VLOOKUP(H5044,Sheet2!$A$1:$B$270,2,FALSE)</f>
        <v>#N/A</v>
      </c>
    </row>
    <row r="5045" spans="15:61">
      <c r="O5045" s="57"/>
      <c r="P5045" s="57"/>
      <c r="AO5045" s="57"/>
      <c r="AP5045" s="57"/>
      <c r="BA5045" s="57"/>
      <c r="BF5045" s="6" t="e">
        <f t="shared" si="237"/>
        <v>#NUM!</v>
      </c>
      <c r="BG5045" t="e">
        <f t="shared" si="238"/>
        <v>#NUM!</v>
      </c>
      <c r="BH5045" t="e">
        <f t="shared" si="239"/>
        <v>#NUM!</v>
      </c>
      <c r="BI5045" t="e">
        <f>VLOOKUP(H5045,Sheet2!$A$1:$B$270,2,FALSE)</f>
        <v>#N/A</v>
      </c>
    </row>
    <row r="5046" spans="15:61">
      <c r="O5046" s="57"/>
      <c r="P5046" s="57"/>
      <c r="BF5046" s="6" t="e">
        <f t="shared" si="237"/>
        <v>#NUM!</v>
      </c>
      <c r="BG5046" t="e">
        <f t="shared" si="238"/>
        <v>#NUM!</v>
      </c>
      <c r="BH5046" t="e">
        <f t="shared" si="239"/>
        <v>#NUM!</v>
      </c>
      <c r="BI5046" t="e">
        <f>VLOOKUP(H5046,Sheet2!$A$1:$B$270,2,FALSE)</f>
        <v>#N/A</v>
      </c>
    </row>
    <row r="5047" spans="15:61">
      <c r="O5047" s="57"/>
      <c r="P5047" s="57"/>
      <c r="AP5047" s="57"/>
      <c r="BA5047" s="57"/>
      <c r="BF5047" s="6" t="e">
        <f t="shared" si="237"/>
        <v>#NUM!</v>
      </c>
      <c r="BG5047" t="e">
        <f t="shared" si="238"/>
        <v>#NUM!</v>
      </c>
      <c r="BH5047" t="e">
        <f t="shared" si="239"/>
        <v>#NUM!</v>
      </c>
      <c r="BI5047" t="e">
        <f>VLOOKUP(H5047,Sheet2!$A$1:$B$270,2,FALSE)</f>
        <v>#N/A</v>
      </c>
    </row>
    <row r="5048" spans="15:61">
      <c r="O5048" s="57"/>
      <c r="P5048" s="57"/>
      <c r="AP5048" s="57"/>
      <c r="BA5048" s="57"/>
      <c r="BF5048" s="6" t="e">
        <f t="shared" si="237"/>
        <v>#NUM!</v>
      </c>
      <c r="BG5048" t="e">
        <f t="shared" si="238"/>
        <v>#NUM!</v>
      </c>
      <c r="BH5048" t="e">
        <f t="shared" si="239"/>
        <v>#NUM!</v>
      </c>
      <c r="BI5048" t="e">
        <f>VLOOKUP(H5048,Sheet2!$A$1:$B$270,2,FALSE)</f>
        <v>#N/A</v>
      </c>
    </row>
    <row r="5049" spans="15:61">
      <c r="O5049" s="57"/>
      <c r="P5049" s="57"/>
      <c r="AO5049" s="57"/>
      <c r="AP5049" s="57"/>
      <c r="BA5049" s="57"/>
      <c r="BF5049" s="6" t="e">
        <f t="shared" si="237"/>
        <v>#NUM!</v>
      </c>
      <c r="BG5049" t="e">
        <f t="shared" si="238"/>
        <v>#NUM!</v>
      </c>
      <c r="BH5049" t="e">
        <f t="shared" si="239"/>
        <v>#NUM!</v>
      </c>
      <c r="BI5049" t="e">
        <f>VLOOKUP(H5049,Sheet2!$A$1:$B$270,2,FALSE)</f>
        <v>#N/A</v>
      </c>
    </row>
    <row r="5050" spans="15:61">
      <c r="O5050" s="57"/>
      <c r="P5050" s="57"/>
      <c r="AM5050" s="58"/>
      <c r="AO5050" s="57"/>
      <c r="BA5050" s="57"/>
      <c r="BB5050" s="58"/>
      <c r="BF5050" s="6" t="e">
        <f t="shared" si="237"/>
        <v>#NUM!</v>
      </c>
      <c r="BG5050" t="e">
        <f t="shared" si="238"/>
        <v>#NUM!</v>
      </c>
      <c r="BH5050" t="e">
        <f t="shared" si="239"/>
        <v>#NUM!</v>
      </c>
      <c r="BI5050" t="e">
        <f>VLOOKUP(H5050,Sheet2!$A$1:$B$270,2,FALSE)</f>
        <v>#N/A</v>
      </c>
    </row>
    <row r="5051" spans="15:61">
      <c r="O5051" s="57"/>
      <c r="P5051" s="57"/>
      <c r="AO5051" s="57"/>
      <c r="AP5051" s="57"/>
      <c r="BA5051" s="57"/>
      <c r="BF5051" s="6" t="e">
        <f t="shared" si="237"/>
        <v>#NUM!</v>
      </c>
      <c r="BG5051" t="e">
        <f t="shared" si="238"/>
        <v>#NUM!</v>
      </c>
      <c r="BH5051" t="e">
        <f t="shared" si="239"/>
        <v>#NUM!</v>
      </c>
      <c r="BI5051" t="e">
        <f>VLOOKUP(H5051,Sheet2!$A$1:$B$270,2,FALSE)</f>
        <v>#N/A</v>
      </c>
    </row>
    <row r="5052" spans="15:61">
      <c r="O5052" s="57"/>
      <c r="P5052" s="57"/>
      <c r="AP5052" s="57"/>
      <c r="BA5052" s="57"/>
      <c r="BF5052" s="6" t="e">
        <f t="shared" si="237"/>
        <v>#NUM!</v>
      </c>
      <c r="BG5052" t="e">
        <f t="shared" si="238"/>
        <v>#NUM!</v>
      </c>
      <c r="BH5052" t="e">
        <f t="shared" si="239"/>
        <v>#NUM!</v>
      </c>
      <c r="BI5052" t="e">
        <f>VLOOKUP(H5052,Sheet2!$A$1:$B$270,2,FALSE)</f>
        <v>#N/A</v>
      </c>
    </row>
    <row r="5053" spans="15:61">
      <c r="O5053" s="57"/>
      <c r="P5053" s="57"/>
      <c r="AO5053" s="57"/>
      <c r="AP5053" s="57"/>
      <c r="BA5053" s="57"/>
      <c r="BF5053" s="6" t="e">
        <f t="shared" si="237"/>
        <v>#NUM!</v>
      </c>
      <c r="BG5053" t="e">
        <f t="shared" si="238"/>
        <v>#NUM!</v>
      </c>
      <c r="BH5053" t="e">
        <f t="shared" si="239"/>
        <v>#NUM!</v>
      </c>
      <c r="BI5053" t="e">
        <f>VLOOKUP(H5053,Sheet2!$A$1:$B$270,2,FALSE)</f>
        <v>#N/A</v>
      </c>
    </row>
    <row r="5054" spans="15:61">
      <c r="O5054" s="57"/>
      <c r="P5054" s="57"/>
      <c r="AO5054" s="57"/>
      <c r="AP5054" s="57"/>
      <c r="BA5054" s="57"/>
      <c r="BF5054" s="6" t="e">
        <f t="shared" si="237"/>
        <v>#NUM!</v>
      </c>
      <c r="BG5054" t="e">
        <f t="shared" si="238"/>
        <v>#NUM!</v>
      </c>
      <c r="BH5054" t="e">
        <f t="shared" si="239"/>
        <v>#NUM!</v>
      </c>
      <c r="BI5054" t="e">
        <f>VLOOKUP(H5054,Sheet2!$A$1:$B$270,2,FALSE)</f>
        <v>#N/A</v>
      </c>
    </row>
    <row r="5055" spans="15:61">
      <c r="O5055" s="57"/>
      <c r="P5055" s="57"/>
      <c r="AO5055" s="57"/>
      <c r="AP5055" s="57"/>
      <c r="BA5055" s="57"/>
      <c r="BF5055" s="6" t="e">
        <f t="shared" si="237"/>
        <v>#NUM!</v>
      </c>
      <c r="BG5055" t="e">
        <f t="shared" si="238"/>
        <v>#NUM!</v>
      </c>
      <c r="BH5055" t="e">
        <f t="shared" si="239"/>
        <v>#NUM!</v>
      </c>
      <c r="BI5055" t="e">
        <f>VLOOKUP(H5055,Sheet2!$A$1:$B$270,2,FALSE)</f>
        <v>#N/A</v>
      </c>
    </row>
    <row r="5056" spans="15:61">
      <c r="O5056" s="57"/>
      <c r="P5056" s="57"/>
      <c r="AP5056" s="57"/>
      <c r="BA5056" s="57"/>
      <c r="BF5056" s="6" t="e">
        <f t="shared" si="237"/>
        <v>#NUM!</v>
      </c>
      <c r="BG5056" t="e">
        <f t="shared" si="238"/>
        <v>#NUM!</v>
      </c>
      <c r="BH5056" t="e">
        <f t="shared" si="239"/>
        <v>#NUM!</v>
      </c>
      <c r="BI5056" t="e">
        <f>VLOOKUP(H5056,Sheet2!$A$1:$B$270,2,FALSE)</f>
        <v>#N/A</v>
      </c>
    </row>
    <row r="5057" spans="15:61">
      <c r="O5057" s="57"/>
      <c r="P5057" s="57"/>
      <c r="AP5057" s="57"/>
      <c r="BA5057" s="57"/>
      <c r="BF5057" s="6" t="e">
        <f t="shared" si="237"/>
        <v>#NUM!</v>
      </c>
      <c r="BG5057" t="e">
        <f t="shared" si="238"/>
        <v>#NUM!</v>
      </c>
      <c r="BH5057" t="e">
        <f t="shared" si="239"/>
        <v>#NUM!</v>
      </c>
      <c r="BI5057" t="e">
        <f>VLOOKUP(H5057,Sheet2!$A$1:$B$270,2,FALSE)</f>
        <v>#N/A</v>
      </c>
    </row>
    <row r="5058" spans="15:61">
      <c r="O5058" s="57"/>
      <c r="P5058" s="57"/>
      <c r="AO5058" s="57"/>
      <c r="AP5058" s="57"/>
      <c r="BA5058" s="57"/>
      <c r="BF5058" s="6" t="e">
        <f t="shared" si="237"/>
        <v>#NUM!</v>
      </c>
      <c r="BG5058" t="e">
        <f t="shared" si="238"/>
        <v>#NUM!</v>
      </c>
      <c r="BH5058" t="e">
        <f t="shared" si="239"/>
        <v>#NUM!</v>
      </c>
      <c r="BI5058" t="e">
        <f>VLOOKUP(H5058,Sheet2!$A$1:$B$270,2,FALSE)</f>
        <v>#N/A</v>
      </c>
    </row>
    <row r="5059" spans="15:61">
      <c r="O5059" s="57"/>
      <c r="P5059" s="57"/>
      <c r="AO5059" s="57"/>
      <c r="AP5059" s="57"/>
      <c r="BA5059" s="57"/>
      <c r="BF5059" s="6" t="e">
        <f t="shared" si="237"/>
        <v>#NUM!</v>
      </c>
      <c r="BG5059" t="e">
        <f t="shared" si="238"/>
        <v>#NUM!</v>
      </c>
      <c r="BH5059" t="e">
        <f t="shared" si="239"/>
        <v>#NUM!</v>
      </c>
      <c r="BI5059" t="e">
        <f>VLOOKUP(H5059,Sheet2!$A$1:$B$270,2,FALSE)</f>
        <v>#N/A</v>
      </c>
    </row>
    <row r="5060" spans="15:61">
      <c r="O5060" s="57"/>
      <c r="P5060" s="57"/>
      <c r="AP5060" s="57"/>
      <c r="BA5060" s="57"/>
      <c r="BF5060" s="6" t="e">
        <f t="shared" si="237"/>
        <v>#NUM!</v>
      </c>
      <c r="BG5060" t="e">
        <f t="shared" si="238"/>
        <v>#NUM!</v>
      </c>
      <c r="BH5060" t="e">
        <f t="shared" si="239"/>
        <v>#NUM!</v>
      </c>
      <c r="BI5060" t="e">
        <f>VLOOKUP(H5060,Sheet2!$A$1:$B$270,2,FALSE)</f>
        <v>#N/A</v>
      </c>
    </row>
    <row r="5061" spans="15:61">
      <c r="O5061" s="57"/>
      <c r="P5061" s="57"/>
      <c r="AP5061" s="57"/>
      <c r="BA5061" s="57"/>
      <c r="BF5061" s="6" t="e">
        <f t="shared" si="237"/>
        <v>#NUM!</v>
      </c>
      <c r="BG5061" t="e">
        <f t="shared" si="238"/>
        <v>#NUM!</v>
      </c>
      <c r="BH5061" t="e">
        <f t="shared" si="239"/>
        <v>#NUM!</v>
      </c>
      <c r="BI5061" t="e">
        <f>VLOOKUP(H5061,Sheet2!$A$1:$B$270,2,FALSE)</f>
        <v>#N/A</v>
      </c>
    </row>
    <row r="5062" spans="15:61">
      <c r="O5062" s="57"/>
      <c r="P5062" s="57"/>
      <c r="AP5062" s="57"/>
      <c r="BA5062" s="57"/>
      <c r="BF5062" s="6" t="e">
        <f t="shared" si="237"/>
        <v>#NUM!</v>
      </c>
      <c r="BG5062" t="e">
        <f t="shared" si="238"/>
        <v>#NUM!</v>
      </c>
      <c r="BH5062" t="e">
        <f t="shared" si="239"/>
        <v>#NUM!</v>
      </c>
      <c r="BI5062" t="e">
        <f>VLOOKUP(H5062,Sheet2!$A$1:$B$270,2,FALSE)</f>
        <v>#N/A</v>
      </c>
    </row>
    <row r="5063" spans="15:61">
      <c r="O5063" s="57"/>
      <c r="P5063" s="57"/>
      <c r="AP5063" s="57"/>
      <c r="BA5063" s="57"/>
      <c r="BF5063" s="6" t="e">
        <f t="shared" si="237"/>
        <v>#NUM!</v>
      </c>
      <c r="BG5063" t="e">
        <f t="shared" si="238"/>
        <v>#NUM!</v>
      </c>
      <c r="BH5063" t="e">
        <f t="shared" si="239"/>
        <v>#NUM!</v>
      </c>
      <c r="BI5063" t="e">
        <f>VLOOKUP(H5063,Sheet2!$A$1:$B$270,2,FALSE)</f>
        <v>#N/A</v>
      </c>
    </row>
    <row r="5064" spans="15:61">
      <c r="O5064" s="57"/>
      <c r="P5064" s="57"/>
      <c r="AO5064" s="57"/>
      <c r="AP5064" s="57"/>
      <c r="BA5064" s="57"/>
      <c r="BF5064" s="6" t="e">
        <f t="shared" si="237"/>
        <v>#NUM!</v>
      </c>
      <c r="BG5064" t="e">
        <f t="shared" si="238"/>
        <v>#NUM!</v>
      </c>
      <c r="BH5064" t="e">
        <f t="shared" si="239"/>
        <v>#NUM!</v>
      </c>
      <c r="BI5064" t="e">
        <f>VLOOKUP(H5064,Sheet2!$A$1:$B$270,2,FALSE)</f>
        <v>#N/A</v>
      </c>
    </row>
    <row r="5065" spans="15:61">
      <c r="O5065" s="57"/>
      <c r="P5065" s="57"/>
      <c r="AO5065" s="57"/>
      <c r="AP5065" s="57"/>
      <c r="BA5065" s="57"/>
      <c r="BF5065" s="6" t="e">
        <f t="shared" si="237"/>
        <v>#NUM!</v>
      </c>
      <c r="BG5065" t="e">
        <f t="shared" si="238"/>
        <v>#NUM!</v>
      </c>
      <c r="BH5065" t="e">
        <f t="shared" si="239"/>
        <v>#NUM!</v>
      </c>
      <c r="BI5065" t="e">
        <f>VLOOKUP(H5065,Sheet2!$A$1:$B$270,2,FALSE)</f>
        <v>#N/A</v>
      </c>
    </row>
    <row r="5066" spans="15:61">
      <c r="O5066" s="57"/>
      <c r="P5066" s="57"/>
      <c r="AM5066" s="58"/>
      <c r="AO5066" s="57"/>
      <c r="BA5066" s="57"/>
      <c r="BB5066" s="58"/>
      <c r="BF5066" s="6" t="e">
        <f t="shared" ref="BF5066:BF5129" si="240">DATE(BC5066,BD5066,BE5066)</f>
        <v>#NUM!</v>
      </c>
      <c r="BG5066" t="e">
        <f t="shared" ref="BG5066:BG5129" si="241">BF5066-BA5066</f>
        <v>#NUM!</v>
      </c>
      <c r="BH5066" t="e">
        <f t="shared" ref="BH5066:BH5129" si="242">IF(BG5066=1,"COMPLY",IF(BG5066&lt;1,"COMPLY","NOT COMPLY"))</f>
        <v>#NUM!</v>
      </c>
      <c r="BI5066" t="e">
        <f>VLOOKUP(H5066,Sheet2!$A$1:$B$270,2,FALSE)</f>
        <v>#N/A</v>
      </c>
    </row>
    <row r="5067" spans="15:61">
      <c r="O5067" s="57"/>
      <c r="P5067" s="57"/>
      <c r="AP5067" s="57"/>
      <c r="BA5067" s="57"/>
      <c r="BF5067" s="6" t="e">
        <f t="shared" si="240"/>
        <v>#NUM!</v>
      </c>
      <c r="BG5067" t="e">
        <f t="shared" si="241"/>
        <v>#NUM!</v>
      </c>
      <c r="BH5067" t="e">
        <f t="shared" si="242"/>
        <v>#NUM!</v>
      </c>
      <c r="BI5067" t="e">
        <f>VLOOKUP(H5067,Sheet2!$A$1:$B$270,2,FALSE)</f>
        <v>#N/A</v>
      </c>
    </row>
    <row r="5068" spans="15:61">
      <c r="O5068" s="57"/>
      <c r="P5068" s="57"/>
      <c r="AO5068" s="57"/>
      <c r="AP5068" s="57"/>
      <c r="BA5068" s="57"/>
      <c r="BF5068" s="6" t="e">
        <f t="shared" si="240"/>
        <v>#NUM!</v>
      </c>
      <c r="BG5068" t="e">
        <f t="shared" si="241"/>
        <v>#NUM!</v>
      </c>
      <c r="BH5068" t="e">
        <f t="shared" si="242"/>
        <v>#NUM!</v>
      </c>
      <c r="BI5068" t="e">
        <f>VLOOKUP(H5068,Sheet2!$A$1:$B$270,2,FALSE)</f>
        <v>#N/A</v>
      </c>
    </row>
    <row r="5069" spans="15:61">
      <c r="O5069" s="57"/>
      <c r="P5069" s="57"/>
      <c r="AM5069" s="58"/>
      <c r="BA5069" s="57"/>
      <c r="BB5069" s="58"/>
      <c r="BF5069" s="6" t="e">
        <f t="shared" si="240"/>
        <v>#NUM!</v>
      </c>
      <c r="BG5069" t="e">
        <f t="shared" si="241"/>
        <v>#NUM!</v>
      </c>
      <c r="BH5069" t="e">
        <f t="shared" si="242"/>
        <v>#NUM!</v>
      </c>
      <c r="BI5069" t="e">
        <f>VLOOKUP(H5069,Sheet2!$A$1:$B$270,2,FALSE)</f>
        <v>#N/A</v>
      </c>
    </row>
    <row r="5070" spans="15:61">
      <c r="O5070" s="57"/>
      <c r="P5070" s="57"/>
      <c r="AO5070" s="57"/>
      <c r="AP5070" s="57"/>
      <c r="BA5070" s="57"/>
      <c r="BF5070" s="6" t="e">
        <f t="shared" si="240"/>
        <v>#NUM!</v>
      </c>
      <c r="BG5070" t="e">
        <f t="shared" si="241"/>
        <v>#NUM!</v>
      </c>
      <c r="BH5070" t="e">
        <f t="shared" si="242"/>
        <v>#NUM!</v>
      </c>
      <c r="BI5070" t="e">
        <f>VLOOKUP(H5070,Sheet2!$A$1:$B$270,2,FALSE)</f>
        <v>#N/A</v>
      </c>
    </row>
    <row r="5071" spans="15:61">
      <c r="O5071" s="57"/>
      <c r="P5071" s="57"/>
      <c r="AP5071" s="57"/>
      <c r="BA5071" s="57"/>
      <c r="BF5071" s="6" t="e">
        <f t="shared" si="240"/>
        <v>#NUM!</v>
      </c>
      <c r="BG5071" t="e">
        <f t="shared" si="241"/>
        <v>#NUM!</v>
      </c>
      <c r="BH5071" t="e">
        <f t="shared" si="242"/>
        <v>#NUM!</v>
      </c>
      <c r="BI5071" t="e">
        <f>VLOOKUP(H5071,Sheet2!$A$1:$B$270,2,FALSE)</f>
        <v>#N/A</v>
      </c>
    </row>
    <row r="5072" spans="15:61">
      <c r="O5072" s="57"/>
      <c r="P5072" s="57"/>
      <c r="AP5072" s="57"/>
      <c r="BA5072" s="57"/>
      <c r="BF5072" s="6" t="e">
        <f t="shared" si="240"/>
        <v>#NUM!</v>
      </c>
      <c r="BG5072" t="e">
        <f t="shared" si="241"/>
        <v>#NUM!</v>
      </c>
      <c r="BH5072" t="e">
        <f t="shared" si="242"/>
        <v>#NUM!</v>
      </c>
      <c r="BI5072" t="e">
        <f>VLOOKUP(H5072,Sheet2!$A$1:$B$270,2,FALSE)</f>
        <v>#N/A</v>
      </c>
    </row>
    <row r="5073" spans="15:61">
      <c r="O5073" s="57"/>
      <c r="P5073" s="57"/>
      <c r="AO5073" s="57"/>
      <c r="BF5073" s="6" t="e">
        <f t="shared" si="240"/>
        <v>#NUM!</v>
      </c>
      <c r="BG5073" t="e">
        <f t="shared" si="241"/>
        <v>#NUM!</v>
      </c>
      <c r="BH5073" t="e">
        <f t="shared" si="242"/>
        <v>#NUM!</v>
      </c>
      <c r="BI5073" t="e">
        <f>VLOOKUP(H5073,Sheet2!$A$1:$B$270,2,FALSE)</f>
        <v>#N/A</v>
      </c>
    </row>
    <row r="5074" spans="15:61">
      <c r="O5074" s="57"/>
      <c r="P5074" s="57"/>
      <c r="AO5074" s="57"/>
      <c r="AP5074" s="57"/>
      <c r="BA5074" s="57"/>
      <c r="BF5074" s="6" t="e">
        <f t="shared" si="240"/>
        <v>#NUM!</v>
      </c>
      <c r="BG5074" t="e">
        <f t="shared" si="241"/>
        <v>#NUM!</v>
      </c>
      <c r="BH5074" t="e">
        <f t="shared" si="242"/>
        <v>#NUM!</v>
      </c>
      <c r="BI5074" t="e">
        <f>VLOOKUP(H5074,Sheet2!$A$1:$B$270,2,FALSE)</f>
        <v>#N/A</v>
      </c>
    </row>
    <row r="5075" spans="15:61">
      <c r="O5075" s="57"/>
      <c r="P5075" s="57"/>
      <c r="BF5075" s="6" t="e">
        <f t="shared" si="240"/>
        <v>#NUM!</v>
      </c>
      <c r="BG5075" t="e">
        <f t="shared" si="241"/>
        <v>#NUM!</v>
      </c>
      <c r="BH5075" t="e">
        <f t="shared" si="242"/>
        <v>#NUM!</v>
      </c>
      <c r="BI5075" t="e">
        <f>VLOOKUP(H5075,Sheet2!$A$1:$B$270,2,FALSE)</f>
        <v>#N/A</v>
      </c>
    </row>
    <row r="5076" spans="15:61">
      <c r="O5076" s="57"/>
      <c r="P5076" s="57"/>
      <c r="BA5076" s="57"/>
      <c r="BF5076" s="6" t="e">
        <f t="shared" si="240"/>
        <v>#NUM!</v>
      </c>
      <c r="BG5076" t="e">
        <f t="shared" si="241"/>
        <v>#NUM!</v>
      </c>
      <c r="BH5076" t="e">
        <f t="shared" si="242"/>
        <v>#NUM!</v>
      </c>
      <c r="BI5076" t="e">
        <f>VLOOKUP(H5076,Sheet2!$A$1:$B$270,2,FALSE)</f>
        <v>#N/A</v>
      </c>
    </row>
    <row r="5077" spans="15:61">
      <c r="O5077" s="57"/>
      <c r="P5077" s="57"/>
      <c r="AO5077" s="57"/>
      <c r="AP5077" s="57"/>
      <c r="BA5077" s="57"/>
      <c r="BF5077" s="6" t="e">
        <f t="shared" si="240"/>
        <v>#NUM!</v>
      </c>
      <c r="BG5077" t="e">
        <f t="shared" si="241"/>
        <v>#NUM!</v>
      </c>
      <c r="BH5077" t="e">
        <f t="shared" si="242"/>
        <v>#NUM!</v>
      </c>
      <c r="BI5077" t="e">
        <f>VLOOKUP(H5077,Sheet2!$A$1:$B$270,2,FALSE)</f>
        <v>#N/A</v>
      </c>
    </row>
    <row r="5078" spans="15:61">
      <c r="O5078" s="57"/>
      <c r="P5078" s="57"/>
      <c r="AP5078" s="57"/>
      <c r="BA5078" s="57"/>
      <c r="BF5078" s="6" t="e">
        <f t="shared" si="240"/>
        <v>#NUM!</v>
      </c>
      <c r="BG5078" t="e">
        <f t="shared" si="241"/>
        <v>#NUM!</v>
      </c>
      <c r="BH5078" t="e">
        <f t="shared" si="242"/>
        <v>#NUM!</v>
      </c>
      <c r="BI5078" t="e">
        <f>VLOOKUP(H5078,Sheet2!$A$1:$B$270,2,FALSE)</f>
        <v>#N/A</v>
      </c>
    </row>
    <row r="5079" spans="15:61">
      <c r="O5079" s="57"/>
      <c r="P5079" s="57"/>
      <c r="AO5079" s="57"/>
      <c r="AP5079" s="57"/>
      <c r="BA5079" s="57"/>
      <c r="BF5079" s="6" t="e">
        <f t="shared" si="240"/>
        <v>#NUM!</v>
      </c>
      <c r="BG5079" t="e">
        <f t="shared" si="241"/>
        <v>#NUM!</v>
      </c>
      <c r="BH5079" t="e">
        <f t="shared" si="242"/>
        <v>#NUM!</v>
      </c>
      <c r="BI5079" t="e">
        <f>VLOOKUP(H5079,Sheet2!$A$1:$B$270,2,FALSE)</f>
        <v>#N/A</v>
      </c>
    </row>
    <row r="5080" spans="15:61">
      <c r="O5080" s="57"/>
      <c r="P5080" s="57"/>
      <c r="AO5080" s="57"/>
      <c r="AP5080" s="57"/>
      <c r="BA5080" s="57"/>
      <c r="BF5080" s="6" t="e">
        <f t="shared" si="240"/>
        <v>#NUM!</v>
      </c>
      <c r="BG5080" t="e">
        <f t="shared" si="241"/>
        <v>#NUM!</v>
      </c>
      <c r="BH5080" t="e">
        <f t="shared" si="242"/>
        <v>#NUM!</v>
      </c>
      <c r="BI5080" t="e">
        <f>VLOOKUP(H5080,Sheet2!$A$1:$B$270,2,FALSE)</f>
        <v>#N/A</v>
      </c>
    </row>
    <row r="5081" spans="15:61">
      <c r="O5081" s="57"/>
      <c r="P5081" s="57"/>
      <c r="AP5081" s="57"/>
      <c r="BA5081" s="57"/>
      <c r="BF5081" s="6" t="e">
        <f t="shared" si="240"/>
        <v>#NUM!</v>
      </c>
      <c r="BG5081" t="e">
        <f t="shared" si="241"/>
        <v>#NUM!</v>
      </c>
      <c r="BH5081" t="e">
        <f t="shared" si="242"/>
        <v>#NUM!</v>
      </c>
      <c r="BI5081" t="e">
        <f>VLOOKUP(H5081,Sheet2!$A$1:$B$270,2,FALSE)</f>
        <v>#N/A</v>
      </c>
    </row>
    <row r="5082" spans="15:61">
      <c r="O5082" s="57"/>
      <c r="P5082" s="57"/>
      <c r="AP5082" s="57"/>
      <c r="BA5082" s="57"/>
      <c r="BF5082" s="6" t="e">
        <f t="shared" si="240"/>
        <v>#NUM!</v>
      </c>
      <c r="BG5082" t="e">
        <f t="shared" si="241"/>
        <v>#NUM!</v>
      </c>
      <c r="BH5082" t="e">
        <f t="shared" si="242"/>
        <v>#NUM!</v>
      </c>
      <c r="BI5082" t="e">
        <f>VLOOKUP(H5082,Sheet2!$A$1:$B$270,2,FALSE)</f>
        <v>#N/A</v>
      </c>
    </row>
    <row r="5083" spans="15:61">
      <c r="O5083" s="57"/>
      <c r="P5083" s="57"/>
      <c r="AP5083" s="57"/>
      <c r="BA5083" s="57"/>
      <c r="BF5083" s="6" t="e">
        <f t="shared" si="240"/>
        <v>#NUM!</v>
      </c>
      <c r="BG5083" t="e">
        <f t="shared" si="241"/>
        <v>#NUM!</v>
      </c>
      <c r="BH5083" t="e">
        <f t="shared" si="242"/>
        <v>#NUM!</v>
      </c>
      <c r="BI5083" t="e">
        <f>VLOOKUP(H5083,Sheet2!$A$1:$B$270,2,FALSE)</f>
        <v>#N/A</v>
      </c>
    </row>
    <row r="5084" spans="15:61">
      <c r="O5084" s="57"/>
      <c r="P5084" s="57"/>
      <c r="BF5084" s="6" t="e">
        <f t="shared" si="240"/>
        <v>#NUM!</v>
      </c>
      <c r="BG5084" t="e">
        <f t="shared" si="241"/>
        <v>#NUM!</v>
      </c>
      <c r="BH5084" t="e">
        <f t="shared" si="242"/>
        <v>#NUM!</v>
      </c>
      <c r="BI5084" t="e">
        <f>VLOOKUP(H5084,Sheet2!$A$1:$B$270,2,FALSE)</f>
        <v>#N/A</v>
      </c>
    </row>
    <row r="5085" spans="15:61">
      <c r="O5085" s="57"/>
      <c r="P5085" s="57"/>
      <c r="AP5085" s="57"/>
      <c r="BA5085" s="57"/>
      <c r="BF5085" s="6" t="e">
        <f t="shared" si="240"/>
        <v>#NUM!</v>
      </c>
      <c r="BG5085" t="e">
        <f t="shared" si="241"/>
        <v>#NUM!</v>
      </c>
      <c r="BH5085" t="e">
        <f t="shared" si="242"/>
        <v>#NUM!</v>
      </c>
      <c r="BI5085" t="e">
        <f>VLOOKUP(H5085,Sheet2!$A$1:$B$270,2,FALSE)</f>
        <v>#N/A</v>
      </c>
    </row>
    <row r="5086" spans="15:61">
      <c r="O5086" s="57"/>
      <c r="P5086" s="57"/>
      <c r="AO5086" s="57"/>
      <c r="AP5086" s="57"/>
      <c r="BA5086" s="57"/>
      <c r="BF5086" s="6" t="e">
        <f t="shared" si="240"/>
        <v>#NUM!</v>
      </c>
      <c r="BG5086" t="e">
        <f t="shared" si="241"/>
        <v>#NUM!</v>
      </c>
      <c r="BH5086" t="e">
        <f t="shared" si="242"/>
        <v>#NUM!</v>
      </c>
      <c r="BI5086" t="e">
        <f>VLOOKUP(H5086,Sheet2!$A$1:$B$270,2,FALSE)</f>
        <v>#N/A</v>
      </c>
    </row>
    <row r="5087" spans="15:61">
      <c r="O5087" s="57"/>
      <c r="P5087" s="57"/>
      <c r="AP5087" s="57"/>
      <c r="BA5087" s="57"/>
      <c r="BF5087" s="6" t="e">
        <f t="shared" si="240"/>
        <v>#NUM!</v>
      </c>
      <c r="BG5087" t="e">
        <f t="shared" si="241"/>
        <v>#NUM!</v>
      </c>
      <c r="BH5087" t="e">
        <f t="shared" si="242"/>
        <v>#NUM!</v>
      </c>
      <c r="BI5087" t="e">
        <f>VLOOKUP(H5087,Sheet2!$A$1:$B$270,2,FALSE)</f>
        <v>#N/A</v>
      </c>
    </row>
    <row r="5088" spans="15:61">
      <c r="O5088" s="57"/>
      <c r="P5088" s="57"/>
      <c r="AM5088" s="58"/>
      <c r="AO5088" s="57"/>
      <c r="BA5088" s="57"/>
      <c r="BB5088" s="58"/>
      <c r="BF5088" s="6" t="e">
        <f t="shared" si="240"/>
        <v>#NUM!</v>
      </c>
      <c r="BG5088" t="e">
        <f t="shared" si="241"/>
        <v>#NUM!</v>
      </c>
      <c r="BH5088" t="e">
        <f t="shared" si="242"/>
        <v>#NUM!</v>
      </c>
      <c r="BI5088" t="e">
        <f>VLOOKUP(H5088,Sheet2!$A$1:$B$270,2,FALSE)</f>
        <v>#N/A</v>
      </c>
    </row>
    <row r="5089" spans="15:61">
      <c r="O5089" s="57"/>
      <c r="P5089" s="57"/>
      <c r="AP5089" s="57"/>
      <c r="BA5089" s="57"/>
      <c r="BF5089" s="6" t="e">
        <f t="shared" si="240"/>
        <v>#NUM!</v>
      </c>
      <c r="BG5089" t="e">
        <f t="shared" si="241"/>
        <v>#NUM!</v>
      </c>
      <c r="BH5089" t="e">
        <f t="shared" si="242"/>
        <v>#NUM!</v>
      </c>
      <c r="BI5089" t="e">
        <f>VLOOKUP(H5089,Sheet2!$A$1:$B$270,2,FALSE)</f>
        <v>#N/A</v>
      </c>
    </row>
    <row r="5090" spans="15:61">
      <c r="O5090" s="57"/>
      <c r="P5090" s="57"/>
      <c r="AP5090" s="57"/>
      <c r="BA5090" s="57"/>
      <c r="BF5090" s="6" t="e">
        <f t="shared" si="240"/>
        <v>#NUM!</v>
      </c>
      <c r="BG5090" t="e">
        <f t="shared" si="241"/>
        <v>#NUM!</v>
      </c>
      <c r="BH5090" t="e">
        <f t="shared" si="242"/>
        <v>#NUM!</v>
      </c>
      <c r="BI5090" t="e">
        <f>VLOOKUP(H5090,Sheet2!$A$1:$B$270,2,FALSE)</f>
        <v>#N/A</v>
      </c>
    </row>
    <row r="5091" spans="15:61">
      <c r="O5091" s="57"/>
      <c r="P5091" s="57"/>
      <c r="AP5091" s="57"/>
      <c r="BA5091" s="57"/>
      <c r="BF5091" s="6" t="e">
        <f t="shared" si="240"/>
        <v>#NUM!</v>
      </c>
      <c r="BG5091" t="e">
        <f t="shared" si="241"/>
        <v>#NUM!</v>
      </c>
      <c r="BH5091" t="e">
        <f t="shared" si="242"/>
        <v>#NUM!</v>
      </c>
      <c r="BI5091" t="e">
        <f>VLOOKUP(H5091,Sheet2!$A$1:$B$270,2,FALSE)</f>
        <v>#N/A</v>
      </c>
    </row>
    <row r="5092" spans="15:61">
      <c r="O5092" s="57"/>
      <c r="P5092" s="57"/>
      <c r="AO5092" s="57"/>
      <c r="AP5092" s="57"/>
      <c r="BA5092" s="57"/>
      <c r="BF5092" s="6" t="e">
        <f t="shared" si="240"/>
        <v>#NUM!</v>
      </c>
      <c r="BG5092" t="e">
        <f t="shared" si="241"/>
        <v>#NUM!</v>
      </c>
      <c r="BH5092" t="e">
        <f t="shared" si="242"/>
        <v>#NUM!</v>
      </c>
      <c r="BI5092" t="e">
        <f>VLOOKUP(H5092,Sheet2!$A$1:$B$270,2,FALSE)</f>
        <v>#N/A</v>
      </c>
    </row>
    <row r="5093" spans="15:61">
      <c r="O5093" s="57"/>
      <c r="P5093" s="57"/>
      <c r="AP5093" s="57"/>
      <c r="BA5093" s="57"/>
      <c r="BF5093" s="6" t="e">
        <f t="shared" si="240"/>
        <v>#NUM!</v>
      </c>
      <c r="BG5093" t="e">
        <f t="shared" si="241"/>
        <v>#NUM!</v>
      </c>
      <c r="BH5093" t="e">
        <f t="shared" si="242"/>
        <v>#NUM!</v>
      </c>
      <c r="BI5093" t="e">
        <f>VLOOKUP(H5093,Sheet2!$A$1:$B$270,2,FALSE)</f>
        <v>#N/A</v>
      </c>
    </row>
    <row r="5094" spans="15:61">
      <c r="O5094" s="57"/>
      <c r="P5094" s="57"/>
      <c r="AP5094" s="57"/>
      <c r="BA5094" s="57"/>
      <c r="BF5094" s="6" t="e">
        <f t="shared" si="240"/>
        <v>#NUM!</v>
      </c>
      <c r="BG5094" t="e">
        <f t="shared" si="241"/>
        <v>#NUM!</v>
      </c>
      <c r="BH5094" t="e">
        <f t="shared" si="242"/>
        <v>#NUM!</v>
      </c>
      <c r="BI5094" t="e">
        <f>VLOOKUP(H5094,Sheet2!$A$1:$B$270,2,FALSE)</f>
        <v>#N/A</v>
      </c>
    </row>
    <row r="5095" spans="15:61">
      <c r="O5095" s="57"/>
      <c r="P5095" s="57"/>
      <c r="AP5095" s="57"/>
      <c r="BA5095" s="57"/>
      <c r="BF5095" s="6" t="e">
        <f t="shared" si="240"/>
        <v>#NUM!</v>
      </c>
      <c r="BG5095" t="e">
        <f t="shared" si="241"/>
        <v>#NUM!</v>
      </c>
      <c r="BH5095" t="e">
        <f t="shared" si="242"/>
        <v>#NUM!</v>
      </c>
      <c r="BI5095" t="e">
        <f>VLOOKUP(H5095,Sheet2!$A$1:$B$270,2,FALSE)</f>
        <v>#N/A</v>
      </c>
    </row>
    <row r="5096" spans="15:61">
      <c r="O5096" s="57"/>
      <c r="P5096" s="57"/>
      <c r="AP5096" s="57"/>
      <c r="BA5096" s="57"/>
      <c r="BF5096" s="6" t="e">
        <f t="shared" si="240"/>
        <v>#NUM!</v>
      </c>
      <c r="BG5096" t="e">
        <f t="shared" si="241"/>
        <v>#NUM!</v>
      </c>
      <c r="BH5096" t="e">
        <f t="shared" si="242"/>
        <v>#NUM!</v>
      </c>
      <c r="BI5096" t="e">
        <f>VLOOKUP(H5096,Sheet2!$A$1:$B$270,2,FALSE)</f>
        <v>#N/A</v>
      </c>
    </row>
    <row r="5097" spans="15:61">
      <c r="O5097" s="57"/>
      <c r="P5097" s="57"/>
      <c r="AP5097" s="57"/>
      <c r="BA5097" s="57"/>
      <c r="BF5097" s="6" t="e">
        <f t="shared" si="240"/>
        <v>#NUM!</v>
      </c>
      <c r="BG5097" t="e">
        <f t="shared" si="241"/>
        <v>#NUM!</v>
      </c>
      <c r="BH5097" t="e">
        <f t="shared" si="242"/>
        <v>#NUM!</v>
      </c>
      <c r="BI5097" t="e">
        <f>VLOOKUP(H5097,Sheet2!$A$1:$B$270,2,FALSE)</f>
        <v>#N/A</v>
      </c>
    </row>
    <row r="5098" spans="15:61">
      <c r="O5098" s="57"/>
      <c r="P5098" s="57"/>
      <c r="AP5098" s="57"/>
      <c r="BA5098" s="57"/>
      <c r="BF5098" s="6" t="e">
        <f t="shared" si="240"/>
        <v>#NUM!</v>
      </c>
      <c r="BG5098" t="e">
        <f t="shared" si="241"/>
        <v>#NUM!</v>
      </c>
      <c r="BH5098" t="e">
        <f t="shared" si="242"/>
        <v>#NUM!</v>
      </c>
      <c r="BI5098" t="e">
        <f>VLOOKUP(H5098,Sheet2!$A$1:$B$270,2,FALSE)</f>
        <v>#N/A</v>
      </c>
    </row>
    <row r="5099" spans="15:61">
      <c r="O5099" s="57"/>
      <c r="P5099" s="57"/>
      <c r="AO5099" s="57"/>
      <c r="AP5099" s="57"/>
      <c r="BA5099" s="57"/>
      <c r="BF5099" s="6" t="e">
        <f t="shared" si="240"/>
        <v>#NUM!</v>
      </c>
      <c r="BG5099" t="e">
        <f t="shared" si="241"/>
        <v>#NUM!</v>
      </c>
      <c r="BH5099" t="e">
        <f t="shared" si="242"/>
        <v>#NUM!</v>
      </c>
      <c r="BI5099" t="e">
        <f>VLOOKUP(H5099,Sheet2!$A$1:$B$270,2,FALSE)</f>
        <v>#N/A</v>
      </c>
    </row>
    <row r="5100" spans="15:61">
      <c r="O5100" s="57"/>
      <c r="P5100" s="57"/>
      <c r="AO5100" s="57"/>
      <c r="AP5100" s="57"/>
      <c r="BA5100" s="57"/>
      <c r="BF5100" s="6" t="e">
        <f t="shared" si="240"/>
        <v>#NUM!</v>
      </c>
      <c r="BG5100" t="e">
        <f t="shared" si="241"/>
        <v>#NUM!</v>
      </c>
      <c r="BH5100" t="e">
        <f t="shared" si="242"/>
        <v>#NUM!</v>
      </c>
      <c r="BI5100" t="e">
        <f>VLOOKUP(H5100,Sheet2!$A$1:$B$270,2,FALSE)</f>
        <v>#N/A</v>
      </c>
    </row>
    <row r="5101" spans="15:61">
      <c r="O5101" s="57"/>
      <c r="P5101" s="57"/>
      <c r="AO5101" s="57"/>
      <c r="AP5101" s="57"/>
      <c r="BA5101" s="57"/>
      <c r="BF5101" s="6" t="e">
        <f t="shared" si="240"/>
        <v>#NUM!</v>
      </c>
      <c r="BG5101" t="e">
        <f t="shared" si="241"/>
        <v>#NUM!</v>
      </c>
      <c r="BH5101" t="e">
        <f t="shared" si="242"/>
        <v>#NUM!</v>
      </c>
      <c r="BI5101" t="e">
        <f>VLOOKUP(H5101,Sheet2!$A$1:$B$270,2,FALSE)</f>
        <v>#N/A</v>
      </c>
    </row>
    <row r="5102" spans="15:61">
      <c r="O5102" s="57"/>
      <c r="P5102" s="57"/>
      <c r="AO5102" s="57"/>
      <c r="AP5102" s="57"/>
      <c r="BA5102" s="57"/>
      <c r="BF5102" s="6" t="e">
        <f t="shared" si="240"/>
        <v>#NUM!</v>
      </c>
      <c r="BG5102" t="e">
        <f t="shared" si="241"/>
        <v>#NUM!</v>
      </c>
      <c r="BH5102" t="e">
        <f t="shared" si="242"/>
        <v>#NUM!</v>
      </c>
      <c r="BI5102" t="e">
        <f>VLOOKUP(H5102,Sheet2!$A$1:$B$270,2,FALSE)</f>
        <v>#N/A</v>
      </c>
    </row>
    <row r="5103" spans="15:61">
      <c r="O5103" s="57"/>
      <c r="P5103" s="57"/>
      <c r="AP5103" s="57"/>
      <c r="BA5103" s="57"/>
      <c r="BF5103" s="6" t="e">
        <f t="shared" si="240"/>
        <v>#NUM!</v>
      </c>
      <c r="BG5103" t="e">
        <f t="shared" si="241"/>
        <v>#NUM!</v>
      </c>
      <c r="BH5103" t="e">
        <f t="shared" si="242"/>
        <v>#NUM!</v>
      </c>
      <c r="BI5103" t="e">
        <f>VLOOKUP(H5103,Sheet2!$A$1:$B$270,2,FALSE)</f>
        <v>#N/A</v>
      </c>
    </row>
    <row r="5104" spans="15:61">
      <c r="O5104" s="57"/>
      <c r="P5104" s="57"/>
      <c r="AO5104" s="57"/>
      <c r="AP5104" s="57"/>
      <c r="BA5104" s="57"/>
      <c r="BF5104" s="6" t="e">
        <f t="shared" si="240"/>
        <v>#NUM!</v>
      </c>
      <c r="BG5104" t="e">
        <f t="shared" si="241"/>
        <v>#NUM!</v>
      </c>
      <c r="BH5104" t="e">
        <f t="shared" si="242"/>
        <v>#NUM!</v>
      </c>
      <c r="BI5104" t="e">
        <f>VLOOKUP(H5104,Sheet2!$A$1:$B$270,2,FALSE)</f>
        <v>#N/A</v>
      </c>
    </row>
    <row r="5105" spans="15:61">
      <c r="O5105" s="57"/>
      <c r="P5105" s="57"/>
      <c r="AO5105" s="57"/>
      <c r="AP5105" s="57"/>
      <c r="BA5105" s="57"/>
      <c r="BF5105" s="6" t="e">
        <f t="shared" si="240"/>
        <v>#NUM!</v>
      </c>
      <c r="BG5105" t="e">
        <f t="shared" si="241"/>
        <v>#NUM!</v>
      </c>
      <c r="BH5105" t="e">
        <f t="shared" si="242"/>
        <v>#NUM!</v>
      </c>
      <c r="BI5105" t="e">
        <f>VLOOKUP(H5105,Sheet2!$A$1:$B$270,2,FALSE)</f>
        <v>#N/A</v>
      </c>
    </row>
    <row r="5106" spans="15:61">
      <c r="O5106" s="57"/>
      <c r="P5106" s="57"/>
      <c r="AO5106" s="57"/>
      <c r="AP5106" s="57"/>
      <c r="BA5106" s="57"/>
      <c r="BF5106" s="6" t="e">
        <f t="shared" si="240"/>
        <v>#NUM!</v>
      </c>
      <c r="BG5106" t="e">
        <f t="shared" si="241"/>
        <v>#NUM!</v>
      </c>
      <c r="BH5106" t="e">
        <f t="shared" si="242"/>
        <v>#NUM!</v>
      </c>
      <c r="BI5106" t="e">
        <f>VLOOKUP(H5106,Sheet2!$A$1:$B$270,2,FALSE)</f>
        <v>#N/A</v>
      </c>
    </row>
    <row r="5107" spans="15:61">
      <c r="O5107" s="57"/>
      <c r="P5107" s="57"/>
      <c r="AP5107" s="57"/>
      <c r="BA5107" s="57"/>
      <c r="BF5107" s="6" t="e">
        <f t="shared" si="240"/>
        <v>#NUM!</v>
      </c>
      <c r="BG5107" t="e">
        <f t="shared" si="241"/>
        <v>#NUM!</v>
      </c>
      <c r="BH5107" t="e">
        <f t="shared" si="242"/>
        <v>#NUM!</v>
      </c>
      <c r="BI5107" t="e">
        <f>VLOOKUP(H5107,Sheet2!$A$1:$B$270,2,FALSE)</f>
        <v>#N/A</v>
      </c>
    </row>
    <row r="5108" spans="15:61">
      <c r="O5108" s="57"/>
      <c r="P5108" s="57"/>
      <c r="AO5108" s="57"/>
      <c r="AP5108" s="57"/>
      <c r="BA5108" s="57"/>
      <c r="BF5108" s="6" t="e">
        <f t="shared" si="240"/>
        <v>#NUM!</v>
      </c>
      <c r="BG5108" t="e">
        <f t="shared" si="241"/>
        <v>#NUM!</v>
      </c>
      <c r="BH5108" t="e">
        <f t="shared" si="242"/>
        <v>#NUM!</v>
      </c>
      <c r="BI5108" t="e">
        <f>VLOOKUP(H5108,Sheet2!$A$1:$B$270,2,FALSE)</f>
        <v>#N/A</v>
      </c>
    </row>
    <row r="5109" spans="15:61">
      <c r="O5109" s="57"/>
      <c r="P5109" s="57"/>
      <c r="AO5109" s="57"/>
      <c r="AP5109" s="57"/>
      <c r="BA5109" s="57"/>
      <c r="BF5109" s="6" t="e">
        <f t="shared" si="240"/>
        <v>#NUM!</v>
      </c>
      <c r="BG5109" t="e">
        <f t="shared" si="241"/>
        <v>#NUM!</v>
      </c>
      <c r="BH5109" t="e">
        <f t="shared" si="242"/>
        <v>#NUM!</v>
      </c>
      <c r="BI5109" t="e">
        <f>VLOOKUP(H5109,Sheet2!$A$1:$B$270,2,FALSE)</f>
        <v>#N/A</v>
      </c>
    </row>
    <row r="5110" spans="15:61">
      <c r="O5110" s="57"/>
      <c r="P5110" s="57"/>
      <c r="AO5110" s="57"/>
      <c r="BF5110" s="6" t="e">
        <f t="shared" si="240"/>
        <v>#NUM!</v>
      </c>
      <c r="BG5110" t="e">
        <f t="shared" si="241"/>
        <v>#NUM!</v>
      </c>
      <c r="BH5110" t="e">
        <f t="shared" si="242"/>
        <v>#NUM!</v>
      </c>
      <c r="BI5110" t="e">
        <f>VLOOKUP(H5110,Sheet2!$A$1:$B$270,2,FALSE)</f>
        <v>#N/A</v>
      </c>
    </row>
    <row r="5111" spans="15:61">
      <c r="O5111" s="57"/>
      <c r="P5111" s="57"/>
      <c r="AP5111" s="57"/>
      <c r="BA5111" s="57"/>
      <c r="BF5111" s="6" t="e">
        <f t="shared" si="240"/>
        <v>#NUM!</v>
      </c>
      <c r="BG5111" t="e">
        <f t="shared" si="241"/>
        <v>#NUM!</v>
      </c>
      <c r="BH5111" t="e">
        <f t="shared" si="242"/>
        <v>#NUM!</v>
      </c>
      <c r="BI5111" t="e">
        <f>VLOOKUP(H5111,Sheet2!$A$1:$B$270,2,FALSE)</f>
        <v>#N/A</v>
      </c>
    </row>
    <row r="5112" spans="15:61">
      <c r="O5112" s="57"/>
      <c r="P5112" s="57"/>
      <c r="AO5112" s="57"/>
      <c r="AP5112" s="57"/>
      <c r="BA5112" s="57"/>
      <c r="BF5112" s="6" t="e">
        <f t="shared" si="240"/>
        <v>#NUM!</v>
      </c>
      <c r="BG5112" t="e">
        <f t="shared" si="241"/>
        <v>#NUM!</v>
      </c>
      <c r="BH5112" t="e">
        <f t="shared" si="242"/>
        <v>#NUM!</v>
      </c>
      <c r="BI5112" t="e">
        <f>VLOOKUP(H5112,Sheet2!$A$1:$B$270,2,FALSE)</f>
        <v>#N/A</v>
      </c>
    </row>
    <row r="5113" spans="15:61">
      <c r="O5113" s="57"/>
      <c r="P5113" s="57"/>
      <c r="AM5113" s="58"/>
      <c r="AO5113" s="57"/>
      <c r="BA5113" s="57"/>
      <c r="BB5113" s="58"/>
      <c r="BF5113" s="6" t="e">
        <f t="shared" si="240"/>
        <v>#NUM!</v>
      </c>
      <c r="BG5113" t="e">
        <f t="shared" si="241"/>
        <v>#NUM!</v>
      </c>
      <c r="BH5113" t="e">
        <f t="shared" si="242"/>
        <v>#NUM!</v>
      </c>
      <c r="BI5113" t="e">
        <f>VLOOKUP(H5113,Sheet2!$A$1:$B$270,2,FALSE)</f>
        <v>#N/A</v>
      </c>
    </row>
    <row r="5114" spans="15:61">
      <c r="O5114" s="57"/>
      <c r="P5114" s="57"/>
      <c r="AP5114" s="57"/>
      <c r="BA5114" s="57"/>
      <c r="BF5114" s="6" t="e">
        <f t="shared" si="240"/>
        <v>#NUM!</v>
      </c>
      <c r="BG5114" t="e">
        <f t="shared" si="241"/>
        <v>#NUM!</v>
      </c>
      <c r="BH5114" t="e">
        <f t="shared" si="242"/>
        <v>#NUM!</v>
      </c>
      <c r="BI5114" t="e">
        <f>VLOOKUP(H5114,Sheet2!$A$1:$B$270,2,FALSE)</f>
        <v>#N/A</v>
      </c>
    </row>
    <row r="5115" spans="15:61">
      <c r="O5115" s="57"/>
      <c r="P5115" s="57"/>
      <c r="AP5115" s="57"/>
      <c r="BA5115" s="57"/>
      <c r="BF5115" s="6" t="e">
        <f t="shared" si="240"/>
        <v>#NUM!</v>
      </c>
      <c r="BG5115" t="e">
        <f t="shared" si="241"/>
        <v>#NUM!</v>
      </c>
      <c r="BH5115" t="e">
        <f t="shared" si="242"/>
        <v>#NUM!</v>
      </c>
      <c r="BI5115" t="e">
        <f>VLOOKUP(H5115,Sheet2!$A$1:$B$270,2,FALSE)</f>
        <v>#N/A</v>
      </c>
    </row>
    <row r="5116" spans="15:61">
      <c r="O5116" s="57"/>
      <c r="P5116" s="57"/>
      <c r="BA5116" s="57"/>
      <c r="BF5116" s="6" t="e">
        <f t="shared" si="240"/>
        <v>#NUM!</v>
      </c>
      <c r="BG5116" t="e">
        <f t="shared" si="241"/>
        <v>#NUM!</v>
      </c>
      <c r="BH5116" t="e">
        <f t="shared" si="242"/>
        <v>#NUM!</v>
      </c>
      <c r="BI5116" t="e">
        <f>VLOOKUP(H5116,Sheet2!$A$1:$B$270,2,FALSE)</f>
        <v>#N/A</v>
      </c>
    </row>
    <row r="5117" spans="15:61">
      <c r="O5117" s="57"/>
      <c r="P5117" s="57"/>
      <c r="AP5117" s="57"/>
      <c r="BA5117" s="57"/>
      <c r="BF5117" s="6" t="e">
        <f t="shared" si="240"/>
        <v>#NUM!</v>
      </c>
      <c r="BG5117" t="e">
        <f t="shared" si="241"/>
        <v>#NUM!</v>
      </c>
      <c r="BH5117" t="e">
        <f t="shared" si="242"/>
        <v>#NUM!</v>
      </c>
      <c r="BI5117" t="e">
        <f>VLOOKUP(H5117,Sheet2!$A$1:$B$270,2,FALSE)</f>
        <v>#N/A</v>
      </c>
    </row>
    <row r="5118" spans="15:61">
      <c r="O5118" s="57"/>
      <c r="P5118" s="57"/>
      <c r="AP5118" s="57"/>
      <c r="BA5118" s="57"/>
      <c r="BF5118" s="6" t="e">
        <f t="shared" si="240"/>
        <v>#NUM!</v>
      </c>
      <c r="BG5118" t="e">
        <f t="shared" si="241"/>
        <v>#NUM!</v>
      </c>
      <c r="BH5118" t="e">
        <f t="shared" si="242"/>
        <v>#NUM!</v>
      </c>
      <c r="BI5118" t="e">
        <f>VLOOKUP(H5118,Sheet2!$A$1:$B$270,2,FALSE)</f>
        <v>#N/A</v>
      </c>
    </row>
    <row r="5119" spans="15:61">
      <c r="O5119" s="57"/>
      <c r="P5119" s="57"/>
      <c r="AM5119" s="58"/>
      <c r="BA5119" s="57"/>
      <c r="BB5119" s="58"/>
      <c r="BF5119" s="6" t="e">
        <f t="shared" si="240"/>
        <v>#NUM!</v>
      </c>
      <c r="BG5119" t="e">
        <f t="shared" si="241"/>
        <v>#NUM!</v>
      </c>
      <c r="BH5119" t="e">
        <f t="shared" si="242"/>
        <v>#NUM!</v>
      </c>
      <c r="BI5119" t="e">
        <f>VLOOKUP(H5119,Sheet2!$A$1:$B$270,2,FALSE)</f>
        <v>#N/A</v>
      </c>
    </row>
    <row r="5120" spans="15:61">
      <c r="O5120" s="57"/>
      <c r="P5120" s="57"/>
      <c r="BA5120" s="57"/>
      <c r="BF5120" s="6" t="e">
        <f t="shared" si="240"/>
        <v>#NUM!</v>
      </c>
      <c r="BG5120" t="e">
        <f t="shared" si="241"/>
        <v>#NUM!</v>
      </c>
      <c r="BH5120" t="e">
        <f t="shared" si="242"/>
        <v>#NUM!</v>
      </c>
      <c r="BI5120" t="e">
        <f>VLOOKUP(H5120,Sheet2!$A$1:$B$270,2,FALSE)</f>
        <v>#N/A</v>
      </c>
    </row>
    <row r="5121" spans="15:61">
      <c r="O5121" s="57"/>
      <c r="P5121" s="57"/>
      <c r="AO5121" s="57"/>
      <c r="BF5121" s="6" t="e">
        <f t="shared" si="240"/>
        <v>#NUM!</v>
      </c>
      <c r="BG5121" t="e">
        <f t="shared" si="241"/>
        <v>#NUM!</v>
      </c>
      <c r="BH5121" t="e">
        <f t="shared" si="242"/>
        <v>#NUM!</v>
      </c>
      <c r="BI5121" t="e">
        <f>VLOOKUP(H5121,Sheet2!$A$1:$B$270,2,FALSE)</f>
        <v>#N/A</v>
      </c>
    </row>
    <row r="5122" spans="15:61">
      <c r="O5122" s="57"/>
      <c r="P5122" s="57"/>
      <c r="AP5122" s="57"/>
      <c r="BA5122" s="57"/>
      <c r="BF5122" s="6" t="e">
        <f t="shared" si="240"/>
        <v>#NUM!</v>
      </c>
      <c r="BG5122" t="e">
        <f t="shared" si="241"/>
        <v>#NUM!</v>
      </c>
      <c r="BH5122" t="e">
        <f t="shared" si="242"/>
        <v>#NUM!</v>
      </c>
      <c r="BI5122" t="e">
        <f>VLOOKUP(H5122,Sheet2!$A$1:$B$270,2,FALSE)</f>
        <v>#N/A</v>
      </c>
    </row>
    <row r="5123" spans="15:61">
      <c r="O5123" s="57"/>
      <c r="P5123" s="57"/>
      <c r="AO5123" s="57"/>
      <c r="AP5123" s="57"/>
      <c r="BA5123" s="57"/>
      <c r="BF5123" s="6" t="e">
        <f t="shared" si="240"/>
        <v>#NUM!</v>
      </c>
      <c r="BG5123" t="e">
        <f t="shared" si="241"/>
        <v>#NUM!</v>
      </c>
      <c r="BH5123" t="e">
        <f t="shared" si="242"/>
        <v>#NUM!</v>
      </c>
      <c r="BI5123" t="e">
        <f>VLOOKUP(H5123,Sheet2!$A$1:$B$270,2,FALSE)</f>
        <v>#N/A</v>
      </c>
    </row>
    <row r="5124" spans="15:61">
      <c r="O5124" s="57"/>
      <c r="P5124" s="57"/>
      <c r="AO5124" s="57"/>
      <c r="AP5124" s="57"/>
      <c r="BA5124" s="57"/>
      <c r="BF5124" s="6" t="e">
        <f t="shared" si="240"/>
        <v>#NUM!</v>
      </c>
      <c r="BG5124" t="e">
        <f t="shared" si="241"/>
        <v>#NUM!</v>
      </c>
      <c r="BH5124" t="e">
        <f t="shared" si="242"/>
        <v>#NUM!</v>
      </c>
      <c r="BI5124" t="e">
        <f>VLOOKUP(H5124,Sheet2!$A$1:$B$270,2,FALSE)</f>
        <v>#N/A</v>
      </c>
    </row>
    <row r="5125" spans="15:61">
      <c r="O5125" s="57"/>
      <c r="P5125" s="57"/>
      <c r="AO5125" s="57"/>
      <c r="AP5125" s="57"/>
      <c r="BA5125" s="57"/>
      <c r="BF5125" s="6" t="e">
        <f t="shared" si="240"/>
        <v>#NUM!</v>
      </c>
      <c r="BG5125" t="e">
        <f t="shared" si="241"/>
        <v>#NUM!</v>
      </c>
      <c r="BH5125" t="e">
        <f t="shared" si="242"/>
        <v>#NUM!</v>
      </c>
      <c r="BI5125" t="e">
        <f>VLOOKUP(H5125,Sheet2!$A$1:$B$270,2,FALSE)</f>
        <v>#N/A</v>
      </c>
    </row>
    <row r="5126" spans="15:61">
      <c r="O5126" s="57"/>
      <c r="P5126" s="57"/>
      <c r="BF5126" s="6" t="e">
        <f t="shared" si="240"/>
        <v>#NUM!</v>
      </c>
      <c r="BG5126" t="e">
        <f t="shared" si="241"/>
        <v>#NUM!</v>
      </c>
      <c r="BH5126" t="e">
        <f t="shared" si="242"/>
        <v>#NUM!</v>
      </c>
      <c r="BI5126" t="e">
        <f>VLOOKUP(H5126,Sheet2!$A$1:$B$270,2,FALSE)</f>
        <v>#N/A</v>
      </c>
    </row>
    <row r="5127" spans="15:61">
      <c r="O5127" s="57"/>
      <c r="P5127" s="57"/>
      <c r="AM5127" s="58"/>
      <c r="AO5127" s="57"/>
      <c r="BA5127" s="57"/>
      <c r="BB5127" s="58"/>
      <c r="BF5127" s="6" t="e">
        <f t="shared" si="240"/>
        <v>#NUM!</v>
      </c>
      <c r="BG5127" t="e">
        <f t="shared" si="241"/>
        <v>#NUM!</v>
      </c>
      <c r="BH5127" t="e">
        <f t="shared" si="242"/>
        <v>#NUM!</v>
      </c>
      <c r="BI5127" t="e">
        <f>VLOOKUP(H5127,Sheet2!$A$1:$B$270,2,FALSE)</f>
        <v>#N/A</v>
      </c>
    </row>
    <row r="5128" spans="15:61">
      <c r="O5128" s="57"/>
      <c r="P5128" s="57"/>
      <c r="AO5128" s="57"/>
      <c r="AP5128" s="57"/>
      <c r="BA5128" s="57"/>
      <c r="BF5128" s="6" t="e">
        <f t="shared" si="240"/>
        <v>#NUM!</v>
      </c>
      <c r="BG5128" t="e">
        <f t="shared" si="241"/>
        <v>#NUM!</v>
      </c>
      <c r="BH5128" t="e">
        <f t="shared" si="242"/>
        <v>#NUM!</v>
      </c>
      <c r="BI5128" t="e">
        <f>VLOOKUP(H5128,Sheet2!$A$1:$B$270,2,FALSE)</f>
        <v>#N/A</v>
      </c>
    </row>
    <row r="5129" spans="15:61">
      <c r="O5129" s="57"/>
      <c r="P5129" s="57"/>
      <c r="AP5129" s="57"/>
      <c r="BA5129" s="57"/>
      <c r="BF5129" s="6" t="e">
        <f t="shared" si="240"/>
        <v>#NUM!</v>
      </c>
      <c r="BG5129" t="e">
        <f t="shared" si="241"/>
        <v>#NUM!</v>
      </c>
      <c r="BH5129" t="e">
        <f t="shared" si="242"/>
        <v>#NUM!</v>
      </c>
      <c r="BI5129" t="e">
        <f>VLOOKUP(H5129,Sheet2!$A$1:$B$270,2,FALSE)</f>
        <v>#N/A</v>
      </c>
    </row>
    <row r="5130" spans="15:61">
      <c r="O5130" s="57"/>
      <c r="P5130" s="57"/>
      <c r="AP5130" s="57"/>
      <c r="BA5130" s="57"/>
      <c r="BF5130" s="6" t="e">
        <f t="shared" ref="BF5130:BF5193" si="243">DATE(BC5130,BD5130,BE5130)</f>
        <v>#NUM!</v>
      </c>
      <c r="BG5130" t="e">
        <f t="shared" ref="BG5130:BG5193" si="244">BF5130-BA5130</f>
        <v>#NUM!</v>
      </c>
      <c r="BH5130" t="e">
        <f t="shared" ref="BH5130:BH5193" si="245">IF(BG5130=1,"COMPLY",IF(BG5130&lt;1,"COMPLY","NOT COMPLY"))</f>
        <v>#NUM!</v>
      </c>
      <c r="BI5130" t="e">
        <f>VLOOKUP(H5130,Sheet2!$A$1:$B$270,2,FALSE)</f>
        <v>#N/A</v>
      </c>
    </row>
    <row r="5131" spans="15:61">
      <c r="O5131" s="57"/>
      <c r="P5131" s="57"/>
      <c r="AO5131" s="57"/>
      <c r="AP5131" s="57"/>
      <c r="BA5131" s="57"/>
      <c r="BF5131" s="6" t="e">
        <f t="shared" si="243"/>
        <v>#NUM!</v>
      </c>
      <c r="BG5131" t="e">
        <f t="shared" si="244"/>
        <v>#NUM!</v>
      </c>
      <c r="BH5131" t="e">
        <f t="shared" si="245"/>
        <v>#NUM!</v>
      </c>
      <c r="BI5131" t="e">
        <f>VLOOKUP(H5131,Sheet2!$A$1:$B$270,2,FALSE)</f>
        <v>#N/A</v>
      </c>
    </row>
    <row r="5132" spans="15:61">
      <c r="O5132" s="57"/>
      <c r="P5132" s="57"/>
      <c r="AP5132" s="57"/>
      <c r="BA5132" s="57"/>
      <c r="BF5132" s="6" t="e">
        <f t="shared" si="243"/>
        <v>#NUM!</v>
      </c>
      <c r="BG5132" t="e">
        <f t="shared" si="244"/>
        <v>#NUM!</v>
      </c>
      <c r="BH5132" t="e">
        <f t="shared" si="245"/>
        <v>#NUM!</v>
      </c>
      <c r="BI5132" t="e">
        <f>VLOOKUP(H5132,Sheet2!$A$1:$B$270,2,FALSE)</f>
        <v>#N/A</v>
      </c>
    </row>
    <row r="5133" spans="15:61">
      <c r="O5133" s="57"/>
      <c r="P5133" s="57"/>
      <c r="AP5133" s="57"/>
      <c r="BA5133" s="57"/>
      <c r="BF5133" s="6" t="e">
        <f t="shared" si="243"/>
        <v>#NUM!</v>
      </c>
      <c r="BG5133" t="e">
        <f t="shared" si="244"/>
        <v>#NUM!</v>
      </c>
      <c r="BH5133" t="e">
        <f t="shared" si="245"/>
        <v>#NUM!</v>
      </c>
      <c r="BI5133" t="e">
        <f>VLOOKUP(H5133,Sheet2!$A$1:$B$270,2,FALSE)</f>
        <v>#N/A</v>
      </c>
    </row>
    <row r="5134" spans="15:61">
      <c r="O5134" s="57"/>
      <c r="P5134" s="57"/>
      <c r="AP5134" s="57"/>
      <c r="BA5134" s="57"/>
      <c r="BF5134" s="6" t="e">
        <f t="shared" si="243"/>
        <v>#NUM!</v>
      </c>
      <c r="BG5134" t="e">
        <f t="shared" si="244"/>
        <v>#NUM!</v>
      </c>
      <c r="BH5134" t="e">
        <f t="shared" si="245"/>
        <v>#NUM!</v>
      </c>
      <c r="BI5134" t="e">
        <f>VLOOKUP(H5134,Sheet2!$A$1:$B$270,2,FALSE)</f>
        <v>#N/A</v>
      </c>
    </row>
    <row r="5135" spans="15:61">
      <c r="O5135" s="57"/>
      <c r="P5135" s="57"/>
      <c r="AO5135" s="57"/>
      <c r="AP5135" s="57"/>
      <c r="BA5135" s="57"/>
      <c r="BF5135" s="6" t="e">
        <f t="shared" si="243"/>
        <v>#NUM!</v>
      </c>
      <c r="BG5135" t="e">
        <f t="shared" si="244"/>
        <v>#NUM!</v>
      </c>
      <c r="BH5135" t="e">
        <f t="shared" si="245"/>
        <v>#NUM!</v>
      </c>
      <c r="BI5135" t="e">
        <f>VLOOKUP(H5135,Sheet2!$A$1:$B$270,2,FALSE)</f>
        <v>#N/A</v>
      </c>
    </row>
    <row r="5136" spans="15:61">
      <c r="O5136" s="57"/>
      <c r="P5136" s="57"/>
      <c r="AP5136" s="57"/>
      <c r="BA5136" s="57"/>
      <c r="BF5136" s="6" t="e">
        <f t="shared" si="243"/>
        <v>#NUM!</v>
      </c>
      <c r="BG5136" t="e">
        <f t="shared" si="244"/>
        <v>#NUM!</v>
      </c>
      <c r="BH5136" t="e">
        <f t="shared" si="245"/>
        <v>#NUM!</v>
      </c>
      <c r="BI5136" t="e">
        <f>VLOOKUP(H5136,Sheet2!$A$1:$B$270,2,FALSE)</f>
        <v>#N/A</v>
      </c>
    </row>
    <row r="5137" spans="15:61">
      <c r="O5137" s="57"/>
      <c r="P5137" s="57"/>
      <c r="AO5137" s="57"/>
      <c r="AP5137" s="57"/>
      <c r="BA5137" s="57"/>
      <c r="BF5137" s="6" t="e">
        <f t="shared" si="243"/>
        <v>#NUM!</v>
      </c>
      <c r="BG5137" t="e">
        <f t="shared" si="244"/>
        <v>#NUM!</v>
      </c>
      <c r="BH5137" t="e">
        <f t="shared" si="245"/>
        <v>#NUM!</v>
      </c>
      <c r="BI5137" t="e">
        <f>VLOOKUP(H5137,Sheet2!$A$1:$B$270,2,FALSE)</f>
        <v>#N/A</v>
      </c>
    </row>
    <row r="5138" spans="15:61">
      <c r="O5138" s="57"/>
      <c r="P5138" s="57"/>
      <c r="AP5138" s="57"/>
      <c r="BA5138" s="57"/>
      <c r="BF5138" s="6" t="e">
        <f t="shared" si="243"/>
        <v>#NUM!</v>
      </c>
      <c r="BG5138" t="e">
        <f t="shared" si="244"/>
        <v>#NUM!</v>
      </c>
      <c r="BH5138" t="e">
        <f t="shared" si="245"/>
        <v>#NUM!</v>
      </c>
      <c r="BI5138" t="e">
        <f>VLOOKUP(H5138,Sheet2!$A$1:$B$270,2,FALSE)</f>
        <v>#N/A</v>
      </c>
    </row>
    <row r="5139" spans="15:61">
      <c r="O5139" s="57"/>
      <c r="P5139" s="57"/>
      <c r="AP5139" s="57"/>
      <c r="BA5139" s="57"/>
      <c r="BF5139" s="6" t="e">
        <f t="shared" si="243"/>
        <v>#NUM!</v>
      </c>
      <c r="BG5139" t="e">
        <f t="shared" si="244"/>
        <v>#NUM!</v>
      </c>
      <c r="BH5139" t="e">
        <f t="shared" si="245"/>
        <v>#NUM!</v>
      </c>
      <c r="BI5139" t="e">
        <f>VLOOKUP(H5139,Sheet2!$A$1:$B$270,2,FALSE)</f>
        <v>#N/A</v>
      </c>
    </row>
    <row r="5140" spans="15:61">
      <c r="O5140" s="57"/>
      <c r="P5140" s="57"/>
      <c r="AO5140" s="57"/>
      <c r="AP5140" s="57"/>
      <c r="BA5140" s="57"/>
      <c r="BF5140" s="6" t="e">
        <f t="shared" si="243"/>
        <v>#NUM!</v>
      </c>
      <c r="BG5140" t="e">
        <f t="shared" si="244"/>
        <v>#NUM!</v>
      </c>
      <c r="BH5140" t="e">
        <f t="shared" si="245"/>
        <v>#NUM!</v>
      </c>
      <c r="BI5140" t="e">
        <f>VLOOKUP(H5140,Sheet2!$A$1:$B$270,2,FALSE)</f>
        <v>#N/A</v>
      </c>
    </row>
    <row r="5141" spans="15:61">
      <c r="O5141" s="57"/>
      <c r="P5141" s="57"/>
      <c r="AO5141" s="57"/>
      <c r="BA5141" s="57"/>
      <c r="BF5141" s="6" t="e">
        <f t="shared" si="243"/>
        <v>#NUM!</v>
      </c>
      <c r="BG5141" t="e">
        <f t="shared" si="244"/>
        <v>#NUM!</v>
      </c>
      <c r="BH5141" t="e">
        <f t="shared" si="245"/>
        <v>#NUM!</v>
      </c>
      <c r="BI5141" t="e">
        <f>VLOOKUP(H5141,Sheet2!$A$1:$B$270,2,FALSE)</f>
        <v>#N/A</v>
      </c>
    </row>
    <row r="5142" spans="15:61">
      <c r="O5142" s="57"/>
      <c r="P5142" s="57"/>
      <c r="AP5142" s="57"/>
      <c r="BA5142" s="57"/>
      <c r="BF5142" s="6" t="e">
        <f t="shared" si="243"/>
        <v>#NUM!</v>
      </c>
      <c r="BG5142" t="e">
        <f t="shared" si="244"/>
        <v>#NUM!</v>
      </c>
      <c r="BH5142" t="e">
        <f t="shared" si="245"/>
        <v>#NUM!</v>
      </c>
      <c r="BI5142" t="e">
        <f>VLOOKUP(H5142,Sheet2!$A$1:$B$270,2,FALSE)</f>
        <v>#N/A</v>
      </c>
    </row>
    <row r="5143" spans="15:61">
      <c r="O5143" s="57"/>
      <c r="P5143" s="57"/>
      <c r="AP5143" s="57"/>
      <c r="BA5143" s="57"/>
      <c r="BF5143" s="6" t="e">
        <f t="shared" si="243"/>
        <v>#NUM!</v>
      </c>
      <c r="BG5143" t="e">
        <f t="shared" si="244"/>
        <v>#NUM!</v>
      </c>
      <c r="BH5143" t="e">
        <f t="shared" si="245"/>
        <v>#NUM!</v>
      </c>
      <c r="BI5143" t="e">
        <f>VLOOKUP(H5143,Sheet2!$A$1:$B$270,2,FALSE)</f>
        <v>#N/A</v>
      </c>
    </row>
    <row r="5144" spans="15:61">
      <c r="O5144" s="57"/>
      <c r="P5144" s="57"/>
      <c r="AO5144" s="57"/>
      <c r="AP5144" s="57"/>
      <c r="BA5144" s="57"/>
      <c r="BF5144" s="6" t="e">
        <f t="shared" si="243"/>
        <v>#NUM!</v>
      </c>
      <c r="BG5144" t="e">
        <f t="shared" si="244"/>
        <v>#NUM!</v>
      </c>
      <c r="BH5144" t="e">
        <f t="shared" si="245"/>
        <v>#NUM!</v>
      </c>
      <c r="BI5144" t="e">
        <f>VLOOKUP(H5144,Sheet2!$A$1:$B$270,2,FALSE)</f>
        <v>#N/A</v>
      </c>
    </row>
    <row r="5145" spans="15:61">
      <c r="O5145" s="57"/>
      <c r="P5145" s="57"/>
      <c r="BF5145" s="6" t="e">
        <f t="shared" si="243"/>
        <v>#NUM!</v>
      </c>
      <c r="BG5145" t="e">
        <f t="shared" si="244"/>
        <v>#NUM!</v>
      </c>
      <c r="BH5145" t="e">
        <f t="shared" si="245"/>
        <v>#NUM!</v>
      </c>
      <c r="BI5145" t="e">
        <f>VLOOKUP(H5145,Sheet2!$A$1:$B$270,2,FALSE)</f>
        <v>#N/A</v>
      </c>
    </row>
    <row r="5146" spans="15:61">
      <c r="O5146" s="57"/>
      <c r="P5146" s="57"/>
      <c r="AP5146" s="57"/>
      <c r="BA5146" s="57"/>
      <c r="BF5146" s="6" t="e">
        <f t="shared" si="243"/>
        <v>#NUM!</v>
      </c>
      <c r="BG5146" t="e">
        <f t="shared" si="244"/>
        <v>#NUM!</v>
      </c>
      <c r="BH5146" t="e">
        <f t="shared" si="245"/>
        <v>#NUM!</v>
      </c>
      <c r="BI5146" t="e">
        <f>VLOOKUP(H5146,Sheet2!$A$1:$B$270,2,FALSE)</f>
        <v>#N/A</v>
      </c>
    </row>
    <row r="5147" spans="15:61">
      <c r="O5147" s="57"/>
      <c r="P5147" s="57"/>
      <c r="AO5147" s="57"/>
      <c r="AP5147" s="57"/>
      <c r="BA5147" s="57"/>
      <c r="BF5147" s="6" t="e">
        <f t="shared" si="243"/>
        <v>#NUM!</v>
      </c>
      <c r="BG5147" t="e">
        <f t="shared" si="244"/>
        <v>#NUM!</v>
      </c>
      <c r="BH5147" t="e">
        <f t="shared" si="245"/>
        <v>#NUM!</v>
      </c>
      <c r="BI5147" t="e">
        <f>VLOOKUP(H5147,Sheet2!$A$1:$B$270,2,FALSE)</f>
        <v>#N/A</v>
      </c>
    </row>
    <row r="5148" spans="15:61">
      <c r="O5148" s="57"/>
      <c r="P5148" s="57"/>
      <c r="AP5148" s="57"/>
      <c r="BA5148" s="57"/>
      <c r="BF5148" s="6" t="e">
        <f t="shared" si="243"/>
        <v>#NUM!</v>
      </c>
      <c r="BG5148" t="e">
        <f t="shared" si="244"/>
        <v>#NUM!</v>
      </c>
      <c r="BH5148" t="e">
        <f t="shared" si="245"/>
        <v>#NUM!</v>
      </c>
      <c r="BI5148" t="e">
        <f>VLOOKUP(H5148,Sheet2!$A$1:$B$270,2,FALSE)</f>
        <v>#N/A</v>
      </c>
    </row>
    <row r="5149" spans="15:61">
      <c r="O5149" s="57"/>
      <c r="P5149" s="57"/>
      <c r="AM5149" s="58"/>
      <c r="BA5149" s="57"/>
      <c r="BB5149" s="58"/>
      <c r="BF5149" s="6" t="e">
        <f t="shared" si="243"/>
        <v>#NUM!</v>
      </c>
      <c r="BG5149" t="e">
        <f t="shared" si="244"/>
        <v>#NUM!</v>
      </c>
      <c r="BH5149" t="e">
        <f t="shared" si="245"/>
        <v>#NUM!</v>
      </c>
      <c r="BI5149" t="e">
        <f>VLOOKUP(H5149,Sheet2!$A$1:$B$270,2,FALSE)</f>
        <v>#N/A</v>
      </c>
    </row>
    <row r="5150" spans="15:61">
      <c r="O5150" s="57"/>
      <c r="P5150" s="57"/>
      <c r="AM5150" s="58"/>
      <c r="AO5150" s="57"/>
      <c r="BA5150" s="57"/>
      <c r="BB5150" s="58"/>
      <c r="BF5150" s="6" t="e">
        <f t="shared" si="243"/>
        <v>#NUM!</v>
      </c>
      <c r="BG5150" t="e">
        <f t="shared" si="244"/>
        <v>#NUM!</v>
      </c>
      <c r="BH5150" t="e">
        <f t="shared" si="245"/>
        <v>#NUM!</v>
      </c>
      <c r="BI5150" t="e">
        <f>VLOOKUP(H5150,Sheet2!$A$1:$B$270,2,FALSE)</f>
        <v>#N/A</v>
      </c>
    </row>
    <row r="5151" spans="15:61">
      <c r="O5151" s="57"/>
      <c r="P5151" s="57"/>
      <c r="AO5151" s="57"/>
      <c r="AP5151" s="57"/>
      <c r="BA5151" s="57"/>
      <c r="BF5151" s="6" t="e">
        <f t="shared" si="243"/>
        <v>#NUM!</v>
      </c>
      <c r="BG5151" t="e">
        <f t="shared" si="244"/>
        <v>#NUM!</v>
      </c>
      <c r="BH5151" t="e">
        <f t="shared" si="245"/>
        <v>#NUM!</v>
      </c>
      <c r="BI5151" t="e">
        <f>VLOOKUP(H5151,Sheet2!$A$1:$B$270,2,FALSE)</f>
        <v>#N/A</v>
      </c>
    </row>
    <row r="5152" spans="15:61">
      <c r="O5152" s="57"/>
      <c r="P5152" s="57"/>
      <c r="AP5152" s="57"/>
      <c r="BA5152" s="57"/>
      <c r="BF5152" s="6" t="e">
        <f t="shared" si="243"/>
        <v>#NUM!</v>
      </c>
      <c r="BG5152" t="e">
        <f t="shared" si="244"/>
        <v>#NUM!</v>
      </c>
      <c r="BH5152" t="e">
        <f t="shared" si="245"/>
        <v>#NUM!</v>
      </c>
      <c r="BI5152" t="e">
        <f>VLOOKUP(H5152,Sheet2!$A$1:$B$270,2,FALSE)</f>
        <v>#N/A</v>
      </c>
    </row>
    <row r="5153" spans="15:61">
      <c r="O5153" s="57"/>
      <c r="P5153" s="57"/>
      <c r="AO5153" s="57"/>
      <c r="BF5153" s="6" t="e">
        <f t="shared" si="243"/>
        <v>#NUM!</v>
      </c>
      <c r="BG5153" t="e">
        <f t="shared" si="244"/>
        <v>#NUM!</v>
      </c>
      <c r="BH5153" t="e">
        <f t="shared" si="245"/>
        <v>#NUM!</v>
      </c>
      <c r="BI5153" t="e">
        <f>VLOOKUP(H5153,Sheet2!$A$1:$B$270,2,FALSE)</f>
        <v>#N/A</v>
      </c>
    </row>
    <row r="5154" spans="15:61">
      <c r="O5154" s="57"/>
      <c r="P5154" s="57"/>
      <c r="AP5154" s="57"/>
      <c r="BA5154" s="57"/>
      <c r="BF5154" s="6" t="e">
        <f t="shared" si="243"/>
        <v>#NUM!</v>
      </c>
      <c r="BG5154" t="e">
        <f t="shared" si="244"/>
        <v>#NUM!</v>
      </c>
      <c r="BH5154" t="e">
        <f t="shared" si="245"/>
        <v>#NUM!</v>
      </c>
      <c r="BI5154" t="e">
        <f>VLOOKUP(H5154,Sheet2!$A$1:$B$270,2,FALSE)</f>
        <v>#N/A</v>
      </c>
    </row>
    <row r="5155" spans="15:61">
      <c r="O5155" s="57"/>
      <c r="P5155" s="57"/>
      <c r="AM5155" s="58"/>
      <c r="AO5155" s="57"/>
      <c r="BA5155" s="57"/>
      <c r="BB5155" s="58"/>
      <c r="BF5155" s="6" t="e">
        <f t="shared" si="243"/>
        <v>#NUM!</v>
      </c>
      <c r="BG5155" t="e">
        <f t="shared" si="244"/>
        <v>#NUM!</v>
      </c>
      <c r="BH5155" t="e">
        <f t="shared" si="245"/>
        <v>#NUM!</v>
      </c>
      <c r="BI5155" t="e">
        <f>VLOOKUP(H5155,Sheet2!$A$1:$B$270,2,FALSE)</f>
        <v>#N/A</v>
      </c>
    </row>
    <row r="5156" spans="15:61">
      <c r="O5156" s="57"/>
      <c r="P5156" s="57"/>
      <c r="AO5156" s="57"/>
      <c r="AP5156" s="57"/>
      <c r="BA5156" s="57"/>
      <c r="BF5156" s="6" t="e">
        <f t="shared" si="243"/>
        <v>#NUM!</v>
      </c>
      <c r="BG5156" t="e">
        <f t="shared" si="244"/>
        <v>#NUM!</v>
      </c>
      <c r="BH5156" t="e">
        <f t="shared" si="245"/>
        <v>#NUM!</v>
      </c>
      <c r="BI5156" t="e">
        <f>VLOOKUP(H5156,Sheet2!$A$1:$B$270,2,FALSE)</f>
        <v>#N/A</v>
      </c>
    </row>
    <row r="5157" spans="15:61">
      <c r="O5157" s="57"/>
      <c r="P5157" s="57"/>
      <c r="AO5157" s="57"/>
      <c r="AP5157" s="57"/>
      <c r="BA5157" s="57"/>
      <c r="BF5157" s="6" t="e">
        <f t="shared" si="243"/>
        <v>#NUM!</v>
      </c>
      <c r="BG5157" t="e">
        <f t="shared" si="244"/>
        <v>#NUM!</v>
      </c>
      <c r="BH5157" t="e">
        <f t="shared" si="245"/>
        <v>#NUM!</v>
      </c>
      <c r="BI5157" t="e">
        <f>VLOOKUP(H5157,Sheet2!$A$1:$B$270,2,FALSE)</f>
        <v>#N/A</v>
      </c>
    </row>
    <row r="5158" spans="15:61">
      <c r="O5158" s="57"/>
      <c r="P5158" s="57"/>
      <c r="AO5158" s="57"/>
      <c r="AP5158" s="57"/>
      <c r="BA5158" s="57"/>
      <c r="BF5158" s="6" t="e">
        <f t="shared" si="243"/>
        <v>#NUM!</v>
      </c>
      <c r="BG5158" t="e">
        <f t="shared" si="244"/>
        <v>#NUM!</v>
      </c>
      <c r="BH5158" t="e">
        <f t="shared" si="245"/>
        <v>#NUM!</v>
      </c>
      <c r="BI5158" t="e">
        <f>VLOOKUP(H5158,Sheet2!$A$1:$B$270,2,FALSE)</f>
        <v>#N/A</v>
      </c>
    </row>
    <row r="5159" spans="15:61">
      <c r="O5159" s="57"/>
      <c r="P5159" s="57"/>
      <c r="AP5159" s="57"/>
      <c r="BA5159" s="57"/>
      <c r="BF5159" s="6" t="e">
        <f t="shared" si="243"/>
        <v>#NUM!</v>
      </c>
      <c r="BG5159" t="e">
        <f t="shared" si="244"/>
        <v>#NUM!</v>
      </c>
      <c r="BH5159" t="e">
        <f t="shared" si="245"/>
        <v>#NUM!</v>
      </c>
      <c r="BI5159" t="e">
        <f>VLOOKUP(H5159,Sheet2!$A$1:$B$270,2,FALSE)</f>
        <v>#N/A</v>
      </c>
    </row>
    <row r="5160" spans="15:61">
      <c r="O5160" s="57"/>
      <c r="P5160" s="57"/>
      <c r="AM5160" s="58"/>
      <c r="BA5160" s="57"/>
      <c r="BB5160" s="58"/>
      <c r="BF5160" s="6" t="e">
        <f t="shared" si="243"/>
        <v>#NUM!</v>
      </c>
      <c r="BG5160" t="e">
        <f t="shared" si="244"/>
        <v>#NUM!</v>
      </c>
      <c r="BH5160" t="e">
        <f t="shared" si="245"/>
        <v>#NUM!</v>
      </c>
      <c r="BI5160" t="e">
        <f>VLOOKUP(H5160,Sheet2!$A$1:$B$270,2,FALSE)</f>
        <v>#N/A</v>
      </c>
    </row>
    <row r="5161" spans="15:61">
      <c r="O5161" s="57"/>
      <c r="P5161" s="57"/>
      <c r="AP5161" s="57"/>
      <c r="BA5161" s="57"/>
      <c r="BF5161" s="6" t="e">
        <f t="shared" si="243"/>
        <v>#NUM!</v>
      </c>
      <c r="BG5161" t="e">
        <f t="shared" si="244"/>
        <v>#NUM!</v>
      </c>
      <c r="BH5161" t="e">
        <f t="shared" si="245"/>
        <v>#NUM!</v>
      </c>
      <c r="BI5161" t="e">
        <f>VLOOKUP(H5161,Sheet2!$A$1:$B$270,2,FALSE)</f>
        <v>#N/A</v>
      </c>
    </row>
    <row r="5162" spans="15:61">
      <c r="O5162" s="57"/>
      <c r="P5162" s="57"/>
      <c r="AP5162" s="57"/>
      <c r="BA5162" s="57"/>
      <c r="BF5162" s="6" t="e">
        <f t="shared" si="243"/>
        <v>#NUM!</v>
      </c>
      <c r="BG5162" t="e">
        <f t="shared" si="244"/>
        <v>#NUM!</v>
      </c>
      <c r="BH5162" t="e">
        <f t="shared" si="245"/>
        <v>#NUM!</v>
      </c>
      <c r="BI5162" t="e">
        <f>VLOOKUP(H5162,Sheet2!$A$1:$B$270,2,FALSE)</f>
        <v>#N/A</v>
      </c>
    </row>
    <row r="5163" spans="15:61">
      <c r="O5163" s="57"/>
      <c r="P5163" s="57"/>
      <c r="AP5163" s="57"/>
      <c r="BA5163" s="57"/>
      <c r="BF5163" s="6" t="e">
        <f t="shared" si="243"/>
        <v>#NUM!</v>
      </c>
      <c r="BG5163" t="e">
        <f t="shared" si="244"/>
        <v>#NUM!</v>
      </c>
      <c r="BH5163" t="e">
        <f t="shared" si="245"/>
        <v>#NUM!</v>
      </c>
      <c r="BI5163" t="e">
        <f>VLOOKUP(H5163,Sheet2!$A$1:$B$270,2,FALSE)</f>
        <v>#N/A</v>
      </c>
    </row>
    <row r="5164" spans="15:61">
      <c r="O5164" s="57"/>
      <c r="P5164" s="57"/>
      <c r="AO5164" s="57"/>
      <c r="AP5164" s="57"/>
      <c r="BA5164" s="57"/>
      <c r="BF5164" s="6" t="e">
        <f t="shared" si="243"/>
        <v>#NUM!</v>
      </c>
      <c r="BG5164" t="e">
        <f t="shared" si="244"/>
        <v>#NUM!</v>
      </c>
      <c r="BH5164" t="e">
        <f t="shared" si="245"/>
        <v>#NUM!</v>
      </c>
      <c r="BI5164" t="e">
        <f>VLOOKUP(H5164,Sheet2!$A$1:$B$270,2,FALSE)</f>
        <v>#N/A</v>
      </c>
    </row>
    <row r="5165" spans="15:61">
      <c r="O5165" s="57"/>
      <c r="P5165" s="57"/>
      <c r="AP5165" s="57"/>
      <c r="BA5165" s="57"/>
      <c r="BF5165" s="6" t="e">
        <f t="shared" si="243"/>
        <v>#NUM!</v>
      </c>
      <c r="BG5165" t="e">
        <f t="shared" si="244"/>
        <v>#NUM!</v>
      </c>
      <c r="BH5165" t="e">
        <f t="shared" si="245"/>
        <v>#NUM!</v>
      </c>
      <c r="BI5165" t="e">
        <f>VLOOKUP(H5165,Sheet2!$A$1:$B$270,2,FALSE)</f>
        <v>#N/A</v>
      </c>
    </row>
    <row r="5166" spans="15:61">
      <c r="O5166" s="57"/>
      <c r="P5166" s="57"/>
      <c r="AO5166" s="57"/>
      <c r="BA5166" s="57"/>
      <c r="BF5166" s="6" t="e">
        <f t="shared" si="243"/>
        <v>#NUM!</v>
      </c>
      <c r="BG5166" t="e">
        <f t="shared" si="244"/>
        <v>#NUM!</v>
      </c>
      <c r="BH5166" t="e">
        <f t="shared" si="245"/>
        <v>#NUM!</v>
      </c>
      <c r="BI5166" t="e">
        <f>VLOOKUP(H5166,Sheet2!$A$1:$B$270,2,FALSE)</f>
        <v>#N/A</v>
      </c>
    </row>
    <row r="5167" spans="15:61">
      <c r="O5167" s="57"/>
      <c r="P5167" s="57"/>
      <c r="AP5167" s="57"/>
      <c r="BA5167" s="57"/>
      <c r="BF5167" s="6" t="e">
        <f t="shared" si="243"/>
        <v>#NUM!</v>
      </c>
      <c r="BG5167" t="e">
        <f t="shared" si="244"/>
        <v>#NUM!</v>
      </c>
      <c r="BH5167" t="e">
        <f t="shared" si="245"/>
        <v>#NUM!</v>
      </c>
      <c r="BI5167" t="e">
        <f>VLOOKUP(H5167,Sheet2!$A$1:$B$270,2,FALSE)</f>
        <v>#N/A</v>
      </c>
    </row>
    <row r="5168" spans="15:61">
      <c r="O5168" s="57"/>
      <c r="P5168" s="57"/>
      <c r="AO5168" s="57"/>
      <c r="AP5168" s="57"/>
      <c r="BA5168" s="57"/>
      <c r="BF5168" s="6" t="e">
        <f t="shared" si="243"/>
        <v>#NUM!</v>
      </c>
      <c r="BG5168" t="e">
        <f t="shared" si="244"/>
        <v>#NUM!</v>
      </c>
      <c r="BH5168" t="e">
        <f t="shared" si="245"/>
        <v>#NUM!</v>
      </c>
      <c r="BI5168" t="e">
        <f>VLOOKUP(H5168,Sheet2!$A$1:$B$270,2,FALSE)</f>
        <v>#N/A</v>
      </c>
    </row>
    <row r="5169" spans="15:61">
      <c r="O5169" s="57"/>
      <c r="P5169" s="57"/>
      <c r="AO5169" s="57"/>
      <c r="AP5169" s="57"/>
      <c r="BA5169" s="57"/>
      <c r="BF5169" s="6" t="e">
        <f t="shared" si="243"/>
        <v>#NUM!</v>
      </c>
      <c r="BG5169" t="e">
        <f t="shared" si="244"/>
        <v>#NUM!</v>
      </c>
      <c r="BH5169" t="e">
        <f t="shared" si="245"/>
        <v>#NUM!</v>
      </c>
      <c r="BI5169" t="e">
        <f>VLOOKUP(H5169,Sheet2!$A$1:$B$270,2,FALSE)</f>
        <v>#N/A</v>
      </c>
    </row>
    <row r="5170" spans="15:61">
      <c r="O5170" s="57"/>
      <c r="P5170" s="57"/>
      <c r="AP5170" s="57"/>
      <c r="BA5170" s="57"/>
      <c r="BF5170" s="6" t="e">
        <f t="shared" si="243"/>
        <v>#NUM!</v>
      </c>
      <c r="BG5170" t="e">
        <f t="shared" si="244"/>
        <v>#NUM!</v>
      </c>
      <c r="BH5170" t="e">
        <f t="shared" si="245"/>
        <v>#NUM!</v>
      </c>
      <c r="BI5170" t="e">
        <f>VLOOKUP(H5170,Sheet2!$A$1:$B$270,2,FALSE)</f>
        <v>#N/A</v>
      </c>
    </row>
    <row r="5171" spans="15:61">
      <c r="O5171" s="57"/>
      <c r="P5171" s="57"/>
      <c r="AP5171" s="57"/>
      <c r="BA5171" s="57"/>
      <c r="BF5171" s="6" t="e">
        <f t="shared" si="243"/>
        <v>#NUM!</v>
      </c>
      <c r="BG5171" t="e">
        <f t="shared" si="244"/>
        <v>#NUM!</v>
      </c>
      <c r="BH5171" t="e">
        <f t="shared" si="245"/>
        <v>#NUM!</v>
      </c>
      <c r="BI5171" t="e">
        <f>VLOOKUP(H5171,Sheet2!$A$1:$B$270,2,FALSE)</f>
        <v>#N/A</v>
      </c>
    </row>
    <row r="5172" spans="15:61">
      <c r="O5172" s="57"/>
      <c r="P5172" s="57"/>
      <c r="AP5172" s="57"/>
      <c r="BA5172" s="57"/>
      <c r="BF5172" s="6" t="e">
        <f t="shared" si="243"/>
        <v>#NUM!</v>
      </c>
      <c r="BG5172" t="e">
        <f t="shared" si="244"/>
        <v>#NUM!</v>
      </c>
      <c r="BH5172" t="e">
        <f t="shared" si="245"/>
        <v>#NUM!</v>
      </c>
      <c r="BI5172" t="e">
        <f>VLOOKUP(H5172,Sheet2!$A$1:$B$270,2,FALSE)</f>
        <v>#N/A</v>
      </c>
    </row>
    <row r="5173" spans="15:61">
      <c r="O5173" s="57"/>
      <c r="P5173" s="57"/>
      <c r="AP5173" s="57"/>
      <c r="BA5173" s="57"/>
      <c r="BF5173" s="6" t="e">
        <f t="shared" si="243"/>
        <v>#NUM!</v>
      </c>
      <c r="BG5173" t="e">
        <f t="shared" si="244"/>
        <v>#NUM!</v>
      </c>
      <c r="BH5173" t="e">
        <f t="shared" si="245"/>
        <v>#NUM!</v>
      </c>
      <c r="BI5173" t="e">
        <f>VLOOKUP(H5173,Sheet2!$A$1:$B$270,2,FALSE)</f>
        <v>#N/A</v>
      </c>
    </row>
    <row r="5174" spans="15:61">
      <c r="O5174" s="57"/>
      <c r="P5174" s="57"/>
      <c r="AP5174" s="57"/>
      <c r="BA5174" s="57"/>
      <c r="BF5174" s="6" t="e">
        <f t="shared" si="243"/>
        <v>#NUM!</v>
      </c>
      <c r="BG5174" t="e">
        <f t="shared" si="244"/>
        <v>#NUM!</v>
      </c>
      <c r="BH5174" t="e">
        <f t="shared" si="245"/>
        <v>#NUM!</v>
      </c>
      <c r="BI5174" t="e">
        <f>VLOOKUP(H5174,Sheet2!$A$1:$B$270,2,FALSE)</f>
        <v>#N/A</v>
      </c>
    </row>
    <row r="5175" spans="15:61">
      <c r="O5175" s="57"/>
      <c r="P5175" s="57"/>
      <c r="AP5175" s="57"/>
      <c r="BA5175" s="57"/>
      <c r="BF5175" s="6" t="e">
        <f t="shared" si="243"/>
        <v>#NUM!</v>
      </c>
      <c r="BG5175" t="e">
        <f t="shared" si="244"/>
        <v>#NUM!</v>
      </c>
      <c r="BH5175" t="e">
        <f t="shared" si="245"/>
        <v>#NUM!</v>
      </c>
      <c r="BI5175" t="e">
        <f>VLOOKUP(H5175,Sheet2!$A$1:$B$270,2,FALSE)</f>
        <v>#N/A</v>
      </c>
    </row>
    <row r="5176" spans="15:61">
      <c r="O5176" s="57"/>
      <c r="P5176" s="57"/>
      <c r="AO5176" s="57"/>
      <c r="AP5176" s="57"/>
      <c r="BA5176" s="57"/>
      <c r="BF5176" s="6" t="e">
        <f t="shared" si="243"/>
        <v>#NUM!</v>
      </c>
      <c r="BG5176" t="e">
        <f t="shared" si="244"/>
        <v>#NUM!</v>
      </c>
      <c r="BH5176" t="e">
        <f t="shared" si="245"/>
        <v>#NUM!</v>
      </c>
      <c r="BI5176" t="e">
        <f>VLOOKUP(H5176,Sheet2!$A$1:$B$270,2,FALSE)</f>
        <v>#N/A</v>
      </c>
    </row>
    <row r="5177" spans="15:61">
      <c r="O5177" s="57"/>
      <c r="P5177" s="57"/>
      <c r="AO5177" s="57"/>
      <c r="AP5177" s="57"/>
      <c r="BA5177" s="57"/>
      <c r="BF5177" s="6" t="e">
        <f t="shared" si="243"/>
        <v>#NUM!</v>
      </c>
      <c r="BG5177" t="e">
        <f t="shared" si="244"/>
        <v>#NUM!</v>
      </c>
      <c r="BH5177" t="e">
        <f t="shared" si="245"/>
        <v>#NUM!</v>
      </c>
      <c r="BI5177" t="e">
        <f>VLOOKUP(H5177,Sheet2!$A$1:$B$270,2,FALSE)</f>
        <v>#N/A</v>
      </c>
    </row>
    <row r="5178" spans="15:61">
      <c r="O5178" s="57"/>
      <c r="P5178" s="57"/>
      <c r="AO5178" s="57"/>
      <c r="AP5178" s="57"/>
      <c r="BA5178" s="57"/>
      <c r="BF5178" s="6" t="e">
        <f t="shared" si="243"/>
        <v>#NUM!</v>
      </c>
      <c r="BG5178" t="e">
        <f t="shared" si="244"/>
        <v>#NUM!</v>
      </c>
      <c r="BH5178" t="e">
        <f t="shared" si="245"/>
        <v>#NUM!</v>
      </c>
      <c r="BI5178" t="e">
        <f>VLOOKUP(H5178,Sheet2!$A$1:$B$270,2,FALSE)</f>
        <v>#N/A</v>
      </c>
    </row>
    <row r="5179" spans="15:61">
      <c r="O5179" s="57"/>
      <c r="P5179" s="57"/>
      <c r="AM5179" s="58"/>
      <c r="BA5179" s="57"/>
      <c r="BB5179" s="58"/>
      <c r="BF5179" s="6" t="e">
        <f t="shared" si="243"/>
        <v>#NUM!</v>
      </c>
      <c r="BG5179" t="e">
        <f t="shared" si="244"/>
        <v>#NUM!</v>
      </c>
      <c r="BH5179" t="e">
        <f t="shared" si="245"/>
        <v>#NUM!</v>
      </c>
      <c r="BI5179" t="e">
        <f>VLOOKUP(H5179,Sheet2!$A$1:$B$270,2,FALSE)</f>
        <v>#N/A</v>
      </c>
    </row>
    <row r="5180" spans="15:61">
      <c r="O5180" s="57"/>
      <c r="P5180" s="57"/>
      <c r="AO5180" s="57"/>
      <c r="AP5180" s="57"/>
      <c r="BA5180" s="57"/>
      <c r="BF5180" s="6" t="e">
        <f t="shared" si="243"/>
        <v>#NUM!</v>
      </c>
      <c r="BG5180" t="e">
        <f t="shared" si="244"/>
        <v>#NUM!</v>
      </c>
      <c r="BH5180" t="e">
        <f t="shared" si="245"/>
        <v>#NUM!</v>
      </c>
      <c r="BI5180" t="e">
        <f>VLOOKUP(H5180,Sheet2!$A$1:$B$270,2,FALSE)</f>
        <v>#N/A</v>
      </c>
    </row>
    <row r="5181" spans="15:61">
      <c r="O5181" s="57"/>
      <c r="P5181" s="57"/>
      <c r="AP5181" s="57"/>
      <c r="BA5181" s="57"/>
      <c r="BF5181" s="6" t="e">
        <f t="shared" si="243"/>
        <v>#NUM!</v>
      </c>
      <c r="BG5181" t="e">
        <f t="shared" si="244"/>
        <v>#NUM!</v>
      </c>
      <c r="BH5181" t="e">
        <f t="shared" si="245"/>
        <v>#NUM!</v>
      </c>
      <c r="BI5181" t="e">
        <f>VLOOKUP(H5181,Sheet2!$A$1:$B$270,2,FALSE)</f>
        <v>#N/A</v>
      </c>
    </row>
    <row r="5182" spans="15:61">
      <c r="O5182" s="57"/>
      <c r="P5182" s="57"/>
      <c r="AO5182" s="57"/>
      <c r="AP5182" s="57"/>
      <c r="BA5182" s="57"/>
      <c r="BF5182" s="6" t="e">
        <f t="shared" si="243"/>
        <v>#NUM!</v>
      </c>
      <c r="BG5182" t="e">
        <f t="shared" si="244"/>
        <v>#NUM!</v>
      </c>
      <c r="BH5182" t="e">
        <f t="shared" si="245"/>
        <v>#NUM!</v>
      </c>
      <c r="BI5182" t="e">
        <f>VLOOKUP(H5182,Sheet2!$A$1:$B$270,2,FALSE)</f>
        <v>#N/A</v>
      </c>
    </row>
    <row r="5183" spans="15:61">
      <c r="O5183" s="57"/>
      <c r="P5183" s="57"/>
      <c r="AO5183" s="57"/>
      <c r="AP5183" s="57"/>
      <c r="BA5183" s="57"/>
      <c r="BF5183" s="6" t="e">
        <f t="shared" si="243"/>
        <v>#NUM!</v>
      </c>
      <c r="BG5183" t="e">
        <f t="shared" si="244"/>
        <v>#NUM!</v>
      </c>
      <c r="BH5183" t="e">
        <f t="shared" si="245"/>
        <v>#NUM!</v>
      </c>
      <c r="BI5183" t="e">
        <f>VLOOKUP(H5183,Sheet2!$A$1:$B$270,2,FALSE)</f>
        <v>#N/A</v>
      </c>
    </row>
    <row r="5184" spans="15:61">
      <c r="O5184" s="57"/>
      <c r="P5184" s="57"/>
      <c r="AP5184" s="57"/>
      <c r="BA5184" s="57"/>
      <c r="BF5184" s="6" t="e">
        <f t="shared" si="243"/>
        <v>#NUM!</v>
      </c>
      <c r="BG5184" t="e">
        <f t="shared" si="244"/>
        <v>#NUM!</v>
      </c>
      <c r="BH5184" t="e">
        <f t="shared" si="245"/>
        <v>#NUM!</v>
      </c>
      <c r="BI5184" t="e">
        <f>VLOOKUP(H5184,Sheet2!$A$1:$B$270,2,FALSE)</f>
        <v>#N/A</v>
      </c>
    </row>
    <row r="5185" spans="15:61">
      <c r="O5185" s="57"/>
      <c r="P5185" s="57"/>
      <c r="AP5185" s="57"/>
      <c r="BA5185" s="57"/>
      <c r="BF5185" s="6" t="e">
        <f t="shared" si="243"/>
        <v>#NUM!</v>
      </c>
      <c r="BG5185" t="e">
        <f t="shared" si="244"/>
        <v>#NUM!</v>
      </c>
      <c r="BH5185" t="e">
        <f t="shared" si="245"/>
        <v>#NUM!</v>
      </c>
      <c r="BI5185" t="e">
        <f>VLOOKUP(H5185,Sheet2!$A$1:$B$270,2,FALSE)</f>
        <v>#N/A</v>
      </c>
    </row>
    <row r="5186" spans="15:61">
      <c r="O5186" s="57"/>
      <c r="P5186" s="57"/>
      <c r="AO5186" s="57"/>
      <c r="BA5186" s="57"/>
      <c r="BF5186" s="6" t="e">
        <f t="shared" si="243"/>
        <v>#NUM!</v>
      </c>
      <c r="BG5186" t="e">
        <f t="shared" si="244"/>
        <v>#NUM!</v>
      </c>
      <c r="BH5186" t="e">
        <f t="shared" si="245"/>
        <v>#NUM!</v>
      </c>
      <c r="BI5186" t="e">
        <f>VLOOKUP(H5186,Sheet2!$A$1:$B$270,2,FALSE)</f>
        <v>#N/A</v>
      </c>
    </row>
    <row r="5187" spans="15:61">
      <c r="O5187" s="57"/>
      <c r="P5187" s="57"/>
      <c r="AO5187" s="57"/>
      <c r="BF5187" s="6" t="e">
        <f t="shared" si="243"/>
        <v>#NUM!</v>
      </c>
      <c r="BG5187" t="e">
        <f t="shared" si="244"/>
        <v>#NUM!</v>
      </c>
      <c r="BH5187" t="e">
        <f t="shared" si="245"/>
        <v>#NUM!</v>
      </c>
      <c r="BI5187" t="e">
        <f>VLOOKUP(H5187,Sheet2!$A$1:$B$270,2,FALSE)</f>
        <v>#N/A</v>
      </c>
    </row>
    <row r="5188" spans="15:61">
      <c r="O5188" s="57"/>
      <c r="P5188" s="57"/>
      <c r="BF5188" s="6" t="e">
        <f t="shared" si="243"/>
        <v>#NUM!</v>
      </c>
      <c r="BG5188" t="e">
        <f t="shared" si="244"/>
        <v>#NUM!</v>
      </c>
      <c r="BH5188" t="e">
        <f t="shared" si="245"/>
        <v>#NUM!</v>
      </c>
      <c r="BI5188" t="e">
        <f>VLOOKUP(H5188,Sheet2!$A$1:$B$270,2,FALSE)</f>
        <v>#N/A</v>
      </c>
    </row>
    <row r="5189" spans="15:61">
      <c r="O5189" s="57"/>
      <c r="P5189" s="57"/>
      <c r="AM5189" s="58"/>
      <c r="AO5189" s="57"/>
      <c r="BA5189" s="57"/>
      <c r="BB5189" s="58"/>
      <c r="BF5189" s="6" t="e">
        <f t="shared" si="243"/>
        <v>#NUM!</v>
      </c>
      <c r="BG5189" t="e">
        <f t="shared" si="244"/>
        <v>#NUM!</v>
      </c>
      <c r="BH5189" t="e">
        <f t="shared" si="245"/>
        <v>#NUM!</v>
      </c>
      <c r="BI5189" t="e">
        <f>VLOOKUP(H5189,Sheet2!$A$1:$B$270,2,FALSE)</f>
        <v>#N/A</v>
      </c>
    </row>
    <row r="5190" spans="15:61">
      <c r="O5190" s="57"/>
      <c r="P5190" s="57"/>
      <c r="AO5190" s="57"/>
      <c r="AP5190" s="57"/>
      <c r="BA5190" s="57"/>
      <c r="BF5190" s="6" t="e">
        <f t="shared" si="243"/>
        <v>#NUM!</v>
      </c>
      <c r="BG5190" t="e">
        <f t="shared" si="244"/>
        <v>#NUM!</v>
      </c>
      <c r="BH5190" t="e">
        <f t="shared" si="245"/>
        <v>#NUM!</v>
      </c>
      <c r="BI5190" t="e">
        <f>VLOOKUP(H5190,Sheet2!$A$1:$B$270,2,FALSE)</f>
        <v>#N/A</v>
      </c>
    </row>
    <row r="5191" spans="15:61">
      <c r="O5191" s="57"/>
      <c r="P5191" s="57"/>
      <c r="AO5191" s="57"/>
      <c r="AP5191" s="57"/>
      <c r="BA5191" s="57"/>
      <c r="BF5191" s="6" t="e">
        <f t="shared" si="243"/>
        <v>#NUM!</v>
      </c>
      <c r="BG5191" t="e">
        <f t="shared" si="244"/>
        <v>#NUM!</v>
      </c>
      <c r="BH5191" t="e">
        <f t="shared" si="245"/>
        <v>#NUM!</v>
      </c>
      <c r="BI5191" t="e">
        <f>VLOOKUP(H5191,Sheet2!$A$1:$B$270,2,FALSE)</f>
        <v>#N/A</v>
      </c>
    </row>
    <row r="5192" spans="15:61">
      <c r="O5192" s="57"/>
      <c r="P5192" s="57"/>
      <c r="AP5192" s="57"/>
      <c r="BA5192" s="57"/>
      <c r="BF5192" s="6" t="e">
        <f t="shared" si="243"/>
        <v>#NUM!</v>
      </c>
      <c r="BG5192" t="e">
        <f t="shared" si="244"/>
        <v>#NUM!</v>
      </c>
      <c r="BH5192" t="e">
        <f t="shared" si="245"/>
        <v>#NUM!</v>
      </c>
      <c r="BI5192" t="e">
        <f>VLOOKUP(H5192,Sheet2!$A$1:$B$270,2,FALSE)</f>
        <v>#N/A</v>
      </c>
    </row>
    <row r="5193" spans="15:61">
      <c r="O5193" s="57"/>
      <c r="P5193" s="57"/>
      <c r="AP5193" s="57"/>
      <c r="BA5193" s="57"/>
      <c r="BF5193" s="6" t="e">
        <f t="shared" si="243"/>
        <v>#NUM!</v>
      </c>
      <c r="BG5193" t="e">
        <f t="shared" si="244"/>
        <v>#NUM!</v>
      </c>
      <c r="BH5193" t="e">
        <f t="shared" si="245"/>
        <v>#NUM!</v>
      </c>
      <c r="BI5193" t="e">
        <f>VLOOKUP(H5193,Sheet2!$A$1:$B$270,2,FALSE)</f>
        <v>#N/A</v>
      </c>
    </row>
    <row r="5194" spans="15:61">
      <c r="O5194" s="57"/>
      <c r="P5194" s="57"/>
      <c r="AO5194" s="57"/>
      <c r="AP5194" s="57"/>
      <c r="BA5194" s="57"/>
      <c r="BF5194" s="6" t="e">
        <f t="shared" ref="BF5194:BF5257" si="246">DATE(BC5194,BD5194,BE5194)</f>
        <v>#NUM!</v>
      </c>
      <c r="BG5194" t="e">
        <f t="shared" ref="BG5194:BG5257" si="247">BF5194-BA5194</f>
        <v>#NUM!</v>
      </c>
      <c r="BH5194" t="e">
        <f t="shared" ref="BH5194:BH5257" si="248">IF(BG5194=1,"COMPLY",IF(BG5194&lt;1,"COMPLY","NOT COMPLY"))</f>
        <v>#NUM!</v>
      </c>
      <c r="BI5194" t="e">
        <f>VLOOKUP(H5194,Sheet2!$A$1:$B$270,2,FALSE)</f>
        <v>#N/A</v>
      </c>
    </row>
    <row r="5195" spans="15:61">
      <c r="O5195" s="57"/>
      <c r="P5195" s="57"/>
      <c r="AM5195" s="58"/>
      <c r="AO5195" s="57"/>
      <c r="BA5195" s="57"/>
      <c r="BB5195" s="58"/>
      <c r="BF5195" s="6" t="e">
        <f t="shared" si="246"/>
        <v>#NUM!</v>
      </c>
      <c r="BG5195" t="e">
        <f t="shared" si="247"/>
        <v>#NUM!</v>
      </c>
      <c r="BH5195" t="e">
        <f t="shared" si="248"/>
        <v>#NUM!</v>
      </c>
      <c r="BI5195" t="e">
        <f>VLOOKUP(H5195,Sheet2!$A$1:$B$270,2,FALSE)</f>
        <v>#N/A</v>
      </c>
    </row>
    <row r="5196" spans="15:61">
      <c r="O5196" s="57"/>
      <c r="P5196" s="57"/>
      <c r="AP5196" s="57"/>
      <c r="BA5196" s="57"/>
      <c r="BF5196" s="6" t="e">
        <f t="shared" si="246"/>
        <v>#NUM!</v>
      </c>
      <c r="BG5196" t="e">
        <f t="shared" si="247"/>
        <v>#NUM!</v>
      </c>
      <c r="BH5196" t="e">
        <f t="shared" si="248"/>
        <v>#NUM!</v>
      </c>
      <c r="BI5196" t="e">
        <f>VLOOKUP(H5196,Sheet2!$A$1:$B$270,2,FALSE)</f>
        <v>#N/A</v>
      </c>
    </row>
    <row r="5197" spans="15:61">
      <c r="O5197" s="57"/>
      <c r="P5197" s="57"/>
      <c r="AO5197" s="57"/>
      <c r="AP5197" s="57"/>
      <c r="BA5197" s="57"/>
      <c r="BF5197" s="6" t="e">
        <f t="shared" si="246"/>
        <v>#NUM!</v>
      </c>
      <c r="BG5197" t="e">
        <f t="shared" si="247"/>
        <v>#NUM!</v>
      </c>
      <c r="BH5197" t="e">
        <f t="shared" si="248"/>
        <v>#NUM!</v>
      </c>
      <c r="BI5197" t="e">
        <f>VLOOKUP(H5197,Sheet2!$A$1:$B$270,2,FALSE)</f>
        <v>#N/A</v>
      </c>
    </row>
    <row r="5198" spans="15:61">
      <c r="O5198" s="57"/>
      <c r="P5198" s="57"/>
      <c r="AO5198" s="57"/>
      <c r="BA5198" s="57"/>
      <c r="BF5198" s="6" t="e">
        <f t="shared" si="246"/>
        <v>#NUM!</v>
      </c>
      <c r="BG5198" t="e">
        <f t="shared" si="247"/>
        <v>#NUM!</v>
      </c>
      <c r="BH5198" t="e">
        <f t="shared" si="248"/>
        <v>#NUM!</v>
      </c>
      <c r="BI5198" t="e">
        <f>VLOOKUP(H5198,Sheet2!$A$1:$B$270,2,FALSE)</f>
        <v>#N/A</v>
      </c>
    </row>
    <row r="5199" spans="15:61">
      <c r="O5199" s="57"/>
      <c r="P5199" s="57"/>
      <c r="AP5199" s="57"/>
      <c r="BA5199" s="57"/>
      <c r="BF5199" s="6" t="e">
        <f t="shared" si="246"/>
        <v>#NUM!</v>
      </c>
      <c r="BG5199" t="e">
        <f t="shared" si="247"/>
        <v>#NUM!</v>
      </c>
      <c r="BH5199" t="e">
        <f t="shared" si="248"/>
        <v>#NUM!</v>
      </c>
      <c r="BI5199" t="e">
        <f>VLOOKUP(H5199,Sheet2!$A$1:$B$270,2,FALSE)</f>
        <v>#N/A</v>
      </c>
    </row>
    <row r="5200" spans="15:61">
      <c r="O5200" s="57"/>
      <c r="P5200" s="57"/>
      <c r="AP5200" s="57"/>
      <c r="BA5200" s="57"/>
      <c r="BF5200" s="6" t="e">
        <f t="shared" si="246"/>
        <v>#NUM!</v>
      </c>
      <c r="BG5200" t="e">
        <f t="shared" si="247"/>
        <v>#NUM!</v>
      </c>
      <c r="BH5200" t="e">
        <f t="shared" si="248"/>
        <v>#NUM!</v>
      </c>
      <c r="BI5200" t="e">
        <f>VLOOKUP(H5200,Sheet2!$A$1:$B$270,2,FALSE)</f>
        <v>#N/A</v>
      </c>
    </row>
    <row r="5201" spans="15:61">
      <c r="O5201" s="57"/>
      <c r="P5201" s="57"/>
      <c r="AP5201" s="57"/>
      <c r="BA5201" s="57"/>
      <c r="BF5201" s="6" t="e">
        <f t="shared" si="246"/>
        <v>#NUM!</v>
      </c>
      <c r="BG5201" t="e">
        <f t="shared" si="247"/>
        <v>#NUM!</v>
      </c>
      <c r="BH5201" t="e">
        <f t="shared" si="248"/>
        <v>#NUM!</v>
      </c>
      <c r="BI5201" t="e">
        <f>VLOOKUP(H5201,Sheet2!$A$1:$B$270,2,FALSE)</f>
        <v>#N/A</v>
      </c>
    </row>
    <row r="5202" spans="15:61">
      <c r="O5202" s="57"/>
      <c r="P5202" s="57"/>
      <c r="AP5202" s="57"/>
      <c r="BA5202" s="57"/>
      <c r="BF5202" s="6" t="e">
        <f t="shared" si="246"/>
        <v>#NUM!</v>
      </c>
      <c r="BG5202" t="e">
        <f t="shared" si="247"/>
        <v>#NUM!</v>
      </c>
      <c r="BH5202" t="e">
        <f t="shared" si="248"/>
        <v>#NUM!</v>
      </c>
      <c r="BI5202" t="e">
        <f>VLOOKUP(H5202,Sheet2!$A$1:$B$270,2,FALSE)</f>
        <v>#N/A</v>
      </c>
    </row>
    <row r="5203" spans="15:61">
      <c r="O5203" s="57"/>
      <c r="P5203" s="57"/>
      <c r="AM5203" s="58"/>
      <c r="BA5203" s="57"/>
      <c r="BB5203" s="58"/>
      <c r="BF5203" s="6" t="e">
        <f t="shared" si="246"/>
        <v>#NUM!</v>
      </c>
      <c r="BG5203" t="e">
        <f t="shared" si="247"/>
        <v>#NUM!</v>
      </c>
      <c r="BH5203" t="e">
        <f t="shared" si="248"/>
        <v>#NUM!</v>
      </c>
      <c r="BI5203" t="e">
        <f>VLOOKUP(H5203,Sheet2!$A$1:$B$270,2,FALSE)</f>
        <v>#N/A</v>
      </c>
    </row>
    <row r="5204" spans="15:61">
      <c r="O5204" s="57"/>
      <c r="P5204" s="57"/>
      <c r="AP5204" s="57"/>
      <c r="BA5204" s="57"/>
      <c r="BF5204" s="6" t="e">
        <f t="shared" si="246"/>
        <v>#NUM!</v>
      </c>
      <c r="BG5204" t="e">
        <f t="shared" si="247"/>
        <v>#NUM!</v>
      </c>
      <c r="BH5204" t="e">
        <f t="shared" si="248"/>
        <v>#NUM!</v>
      </c>
      <c r="BI5204" t="e">
        <f>VLOOKUP(H5204,Sheet2!$A$1:$B$270,2,FALSE)</f>
        <v>#N/A</v>
      </c>
    </row>
    <row r="5205" spans="15:61">
      <c r="O5205" s="57"/>
      <c r="P5205" s="57"/>
      <c r="AM5205" s="58"/>
      <c r="BA5205" s="57"/>
      <c r="BB5205" s="58"/>
      <c r="BF5205" s="6" t="e">
        <f t="shared" si="246"/>
        <v>#NUM!</v>
      </c>
      <c r="BG5205" t="e">
        <f t="shared" si="247"/>
        <v>#NUM!</v>
      </c>
      <c r="BH5205" t="e">
        <f t="shared" si="248"/>
        <v>#NUM!</v>
      </c>
      <c r="BI5205" t="e">
        <f>VLOOKUP(H5205,Sheet2!$A$1:$B$270,2,FALSE)</f>
        <v>#N/A</v>
      </c>
    </row>
    <row r="5206" spans="15:61">
      <c r="O5206" s="57"/>
      <c r="P5206" s="57"/>
      <c r="AO5206" s="57"/>
      <c r="AP5206" s="57"/>
      <c r="BA5206" s="57"/>
      <c r="BF5206" s="6" t="e">
        <f t="shared" si="246"/>
        <v>#NUM!</v>
      </c>
      <c r="BG5206" t="e">
        <f t="shared" si="247"/>
        <v>#NUM!</v>
      </c>
      <c r="BH5206" t="e">
        <f t="shared" si="248"/>
        <v>#NUM!</v>
      </c>
      <c r="BI5206" t="e">
        <f>VLOOKUP(H5206,Sheet2!$A$1:$B$270,2,FALSE)</f>
        <v>#N/A</v>
      </c>
    </row>
    <row r="5207" spans="15:61">
      <c r="O5207" s="57"/>
      <c r="P5207" s="57"/>
      <c r="AM5207" s="58"/>
      <c r="BA5207" s="57"/>
      <c r="BB5207" s="58"/>
      <c r="BF5207" s="6" t="e">
        <f t="shared" si="246"/>
        <v>#NUM!</v>
      </c>
      <c r="BG5207" t="e">
        <f t="shared" si="247"/>
        <v>#NUM!</v>
      </c>
      <c r="BH5207" t="e">
        <f t="shared" si="248"/>
        <v>#NUM!</v>
      </c>
      <c r="BI5207" t="e">
        <f>VLOOKUP(H5207,Sheet2!$A$1:$B$270,2,FALSE)</f>
        <v>#N/A</v>
      </c>
    </row>
    <row r="5208" spans="15:61">
      <c r="O5208" s="57"/>
      <c r="P5208" s="57"/>
      <c r="AM5208" s="58"/>
      <c r="BA5208" s="57"/>
      <c r="BB5208" s="58"/>
      <c r="BF5208" s="6" t="e">
        <f t="shared" si="246"/>
        <v>#NUM!</v>
      </c>
      <c r="BG5208" t="e">
        <f t="shared" si="247"/>
        <v>#NUM!</v>
      </c>
      <c r="BH5208" t="e">
        <f t="shared" si="248"/>
        <v>#NUM!</v>
      </c>
      <c r="BI5208" t="e">
        <f>VLOOKUP(H5208,Sheet2!$A$1:$B$270,2,FALSE)</f>
        <v>#N/A</v>
      </c>
    </row>
    <row r="5209" spans="15:61">
      <c r="O5209" s="57"/>
      <c r="P5209" s="57"/>
      <c r="AM5209" s="58"/>
      <c r="BA5209" s="57"/>
      <c r="BB5209" s="58"/>
      <c r="BF5209" s="6" t="e">
        <f t="shared" si="246"/>
        <v>#NUM!</v>
      </c>
      <c r="BG5209" t="e">
        <f t="shared" si="247"/>
        <v>#NUM!</v>
      </c>
      <c r="BH5209" t="e">
        <f t="shared" si="248"/>
        <v>#NUM!</v>
      </c>
      <c r="BI5209" t="e">
        <f>VLOOKUP(H5209,Sheet2!$A$1:$B$270,2,FALSE)</f>
        <v>#N/A</v>
      </c>
    </row>
    <row r="5210" spans="15:61">
      <c r="O5210" s="57"/>
      <c r="P5210" s="57"/>
      <c r="AO5210" s="57"/>
      <c r="AP5210" s="57"/>
      <c r="BA5210" s="57"/>
      <c r="BF5210" s="6" t="e">
        <f t="shared" si="246"/>
        <v>#NUM!</v>
      </c>
      <c r="BG5210" t="e">
        <f t="shared" si="247"/>
        <v>#NUM!</v>
      </c>
      <c r="BH5210" t="e">
        <f t="shared" si="248"/>
        <v>#NUM!</v>
      </c>
      <c r="BI5210" t="e">
        <f>VLOOKUP(H5210,Sheet2!$A$1:$B$270,2,FALSE)</f>
        <v>#N/A</v>
      </c>
    </row>
    <row r="5211" spans="15:61">
      <c r="O5211" s="57"/>
      <c r="P5211" s="57"/>
      <c r="BA5211" s="57"/>
      <c r="BF5211" s="6" t="e">
        <f t="shared" si="246"/>
        <v>#NUM!</v>
      </c>
      <c r="BG5211" t="e">
        <f t="shared" si="247"/>
        <v>#NUM!</v>
      </c>
      <c r="BH5211" t="e">
        <f t="shared" si="248"/>
        <v>#NUM!</v>
      </c>
      <c r="BI5211" t="e">
        <f>VLOOKUP(H5211,Sheet2!$A$1:$B$270,2,FALSE)</f>
        <v>#N/A</v>
      </c>
    </row>
    <row r="5212" spans="15:61">
      <c r="O5212" s="57"/>
      <c r="P5212" s="57"/>
      <c r="AO5212" s="57"/>
      <c r="BA5212" s="57"/>
      <c r="BF5212" s="6" t="e">
        <f t="shared" si="246"/>
        <v>#NUM!</v>
      </c>
      <c r="BG5212" t="e">
        <f t="shared" si="247"/>
        <v>#NUM!</v>
      </c>
      <c r="BH5212" t="e">
        <f t="shared" si="248"/>
        <v>#NUM!</v>
      </c>
      <c r="BI5212" t="e">
        <f>VLOOKUP(H5212,Sheet2!$A$1:$B$270,2,FALSE)</f>
        <v>#N/A</v>
      </c>
    </row>
    <row r="5213" spans="15:61">
      <c r="O5213" s="57"/>
      <c r="P5213" s="57"/>
      <c r="AP5213" s="57"/>
      <c r="BA5213" s="57"/>
      <c r="BF5213" s="6" t="e">
        <f t="shared" si="246"/>
        <v>#NUM!</v>
      </c>
      <c r="BG5213" t="e">
        <f t="shared" si="247"/>
        <v>#NUM!</v>
      </c>
      <c r="BH5213" t="e">
        <f t="shared" si="248"/>
        <v>#NUM!</v>
      </c>
      <c r="BI5213" t="e">
        <f>VLOOKUP(H5213,Sheet2!$A$1:$B$270,2,FALSE)</f>
        <v>#N/A</v>
      </c>
    </row>
    <row r="5214" spans="15:61">
      <c r="O5214" s="57"/>
      <c r="P5214" s="57"/>
      <c r="AO5214" s="57"/>
      <c r="AP5214" s="57"/>
      <c r="BA5214" s="57"/>
      <c r="BF5214" s="6" t="e">
        <f t="shared" si="246"/>
        <v>#NUM!</v>
      </c>
      <c r="BG5214" t="e">
        <f t="shared" si="247"/>
        <v>#NUM!</v>
      </c>
      <c r="BH5214" t="e">
        <f t="shared" si="248"/>
        <v>#NUM!</v>
      </c>
      <c r="BI5214" t="e">
        <f>VLOOKUP(H5214,Sheet2!$A$1:$B$270,2,FALSE)</f>
        <v>#N/A</v>
      </c>
    </row>
    <row r="5215" spans="15:61">
      <c r="O5215" s="57"/>
      <c r="P5215" s="57"/>
      <c r="AM5215" s="58"/>
      <c r="BA5215" s="57"/>
      <c r="BB5215" s="58"/>
      <c r="BF5215" s="6" t="e">
        <f t="shared" si="246"/>
        <v>#NUM!</v>
      </c>
      <c r="BG5215" t="e">
        <f t="shared" si="247"/>
        <v>#NUM!</v>
      </c>
      <c r="BH5215" t="e">
        <f t="shared" si="248"/>
        <v>#NUM!</v>
      </c>
      <c r="BI5215" t="e">
        <f>VLOOKUP(H5215,Sheet2!$A$1:$B$270,2,FALSE)</f>
        <v>#N/A</v>
      </c>
    </row>
    <row r="5216" spans="15:61">
      <c r="O5216" s="57"/>
      <c r="P5216" s="57"/>
      <c r="AO5216" s="57"/>
      <c r="AP5216" s="57"/>
      <c r="BA5216" s="57"/>
      <c r="BF5216" s="6" t="e">
        <f t="shared" si="246"/>
        <v>#NUM!</v>
      </c>
      <c r="BG5216" t="e">
        <f t="shared" si="247"/>
        <v>#NUM!</v>
      </c>
      <c r="BH5216" t="e">
        <f t="shared" si="248"/>
        <v>#NUM!</v>
      </c>
      <c r="BI5216" t="e">
        <f>VLOOKUP(H5216,Sheet2!$A$1:$B$270,2,FALSE)</f>
        <v>#N/A</v>
      </c>
    </row>
    <row r="5217" spans="15:61">
      <c r="O5217" s="57"/>
      <c r="P5217" s="57"/>
      <c r="BA5217" s="57"/>
      <c r="BF5217" s="6" t="e">
        <f t="shared" si="246"/>
        <v>#NUM!</v>
      </c>
      <c r="BG5217" t="e">
        <f t="shared" si="247"/>
        <v>#NUM!</v>
      </c>
      <c r="BH5217" t="e">
        <f t="shared" si="248"/>
        <v>#NUM!</v>
      </c>
      <c r="BI5217" t="e">
        <f>VLOOKUP(H5217,Sheet2!$A$1:$B$270,2,FALSE)</f>
        <v>#N/A</v>
      </c>
    </row>
    <row r="5218" spans="15:61">
      <c r="O5218" s="57"/>
      <c r="P5218" s="57"/>
      <c r="AP5218" s="57"/>
      <c r="BA5218" s="57"/>
      <c r="BF5218" s="6" t="e">
        <f t="shared" si="246"/>
        <v>#NUM!</v>
      </c>
      <c r="BG5218" t="e">
        <f t="shared" si="247"/>
        <v>#NUM!</v>
      </c>
      <c r="BH5218" t="e">
        <f t="shared" si="248"/>
        <v>#NUM!</v>
      </c>
      <c r="BI5218" t="e">
        <f>VLOOKUP(H5218,Sheet2!$A$1:$B$270,2,FALSE)</f>
        <v>#N/A</v>
      </c>
    </row>
    <row r="5219" spans="15:61">
      <c r="O5219" s="57"/>
      <c r="P5219" s="57"/>
      <c r="AP5219" s="57"/>
      <c r="BA5219" s="57"/>
      <c r="BF5219" s="6" t="e">
        <f t="shared" si="246"/>
        <v>#NUM!</v>
      </c>
      <c r="BG5219" t="e">
        <f t="shared" si="247"/>
        <v>#NUM!</v>
      </c>
      <c r="BH5219" t="e">
        <f t="shared" si="248"/>
        <v>#NUM!</v>
      </c>
      <c r="BI5219" t="e">
        <f>VLOOKUP(H5219,Sheet2!$A$1:$B$270,2,FALSE)</f>
        <v>#N/A</v>
      </c>
    </row>
    <row r="5220" spans="15:61">
      <c r="O5220" s="57"/>
      <c r="P5220" s="57"/>
      <c r="AO5220" s="57"/>
      <c r="AP5220" s="57"/>
      <c r="BA5220" s="57"/>
      <c r="BF5220" s="6" t="e">
        <f t="shared" si="246"/>
        <v>#NUM!</v>
      </c>
      <c r="BG5220" t="e">
        <f t="shared" si="247"/>
        <v>#NUM!</v>
      </c>
      <c r="BH5220" t="e">
        <f t="shared" si="248"/>
        <v>#NUM!</v>
      </c>
      <c r="BI5220" t="e">
        <f>VLOOKUP(H5220,Sheet2!$A$1:$B$270,2,FALSE)</f>
        <v>#N/A</v>
      </c>
    </row>
    <row r="5221" spans="15:61">
      <c r="O5221" s="57"/>
      <c r="P5221" s="57"/>
      <c r="AM5221" s="58"/>
      <c r="BA5221" s="57"/>
      <c r="BB5221" s="58"/>
      <c r="BF5221" s="6" t="e">
        <f t="shared" si="246"/>
        <v>#NUM!</v>
      </c>
      <c r="BG5221" t="e">
        <f t="shared" si="247"/>
        <v>#NUM!</v>
      </c>
      <c r="BH5221" t="e">
        <f t="shared" si="248"/>
        <v>#NUM!</v>
      </c>
      <c r="BI5221" t="e">
        <f>VLOOKUP(H5221,Sheet2!$A$1:$B$270,2,FALSE)</f>
        <v>#N/A</v>
      </c>
    </row>
    <row r="5222" spans="15:61">
      <c r="O5222" s="57"/>
      <c r="P5222" s="57"/>
      <c r="AO5222" s="57"/>
      <c r="AP5222" s="57"/>
      <c r="BA5222" s="57"/>
      <c r="BF5222" s="6" t="e">
        <f t="shared" si="246"/>
        <v>#NUM!</v>
      </c>
      <c r="BG5222" t="e">
        <f t="shared" si="247"/>
        <v>#NUM!</v>
      </c>
      <c r="BH5222" t="e">
        <f t="shared" si="248"/>
        <v>#NUM!</v>
      </c>
      <c r="BI5222" t="e">
        <f>VLOOKUP(H5222,Sheet2!$A$1:$B$270,2,FALSE)</f>
        <v>#N/A</v>
      </c>
    </row>
    <row r="5223" spans="15:61">
      <c r="O5223" s="57"/>
      <c r="P5223" s="57"/>
      <c r="AP5223" s="57"/>
      <c r="BA5223" s="57"/>
      <c r="BF5223" s="6" t="e">
        <f t="shared" si="246"/>
        <v>#NUM!</v>
      </c>
      <c r="BG5223" t="e">
        <f t="shared" si="247"/>
        <v>#NUM!</v>
      </c>
      <c r="BH5223" t="e">
        <f t="shared" si="248"/>
        <v>#NUM!</v>
      </c>
      <c r="BI5223" t="e">
        <f>VLOOKUP(H5223,Sheet2!$A$1:$B$270,2,FALSE)</f>
        <v>#N/A</v>
      </c>
    </row>
    <row r="5224" spans="15:61">
      <c r="O5224" s="57"/>
      <c r="P5224" s="57"/>
      <c r="AO5224" s="57"/>
      <c r="BA5224" s="57"/>
      <c r="BF5224" s="6" t="e">
        <f t="shared" si="246"/>
        <v>#NUM!</v>
      </c>
      <c r="BG5224" t="e">
        <f t="shared" si="247"/>
        <v>#NUM!</v>
      </c>
      <c r="BH5224" t="e">
        <f t="shared" si="248"/>
        <v>#NUM!</v>
      </c>
      <c r="BI5224" t="e">
        <f>VLOOKUP(H5224,Sheet2!$A$1:$B$270,2,FALSE)</f>
        <v>#N/A</v>
      </c>
    </row>
    <row r="5225" spans="15:61">
      <c r="O5225" s="57"/>
      <c r="P5225" s="57"/>
      <c r="AP5225" s="57"/>
      <c r="BA5225" s="57"/>
      <c r="BF5225" s="6" t="e">
        <f t="shared" si="246"/>
        <v>#NUM!</v>
      </c>
      <c r="BG5225" t="e">
        <f t="shared" si="247"/>
        <v>#NUM!</v>
      </c>
      <c r="BH5225" t="e">
        <f t="shared" si="248"/>
        <v>#NUM!</v>
      </c>
      <c r="BI5225" t="e">
        <f>VLOOKUP(H5225,Sheet2!$A$1:$B$270,2,FALSE)</f>
        <v>#N/A</v>
      </c>
    </row>
    <row r="5226" spans="15:61">
      <c r="O5226" s="57"/>
      <c r="P5226" s="57"/>
      <c r="AP5226" s="57"/>
      <c r="BA5226" s="57"/>
      <c r="BF5226" s="6" t="e">
        <f t="shared" si="246"/>
        <v>#NUM!</v>
      </c>
      <c r="BG5226" t="e">
        <f t="shared" si="247"/>
        <v>#NUM!</v>
      </c>
      <c r="BH5226" t="e">
        <f t="shared" si="248"/>
        <v>#NUM!</v>
      </c>
      <c r="BI5226" t="e">
        <f>VLOOKUP(H5226,Sheet2!$A$1:$B$270,2,FALSE)</f>
        <v>#N/A</v>
      </c>
    </row>
    <row r="5227" spans="15:61">
      <c r="O5227" s="57"/>
      <c r="P5227" s="57"/>
      <c r="AO5227" s="57"/>
      <c r="AP5227" s="57"/>
      <c r="BA5227" s="57"/>
      <c r="BF5227" s="6" t="e">
        <f t="shared" si="246"/>
        <v>#NUM!</v>
      </c>
      <c r="BG5227" t="e">
        <f t="shared" si="247"/>
        <v>#NUM!</v>
      </c>
      <c r="BH5227" t="e">
        <f t="shared" si="248"/>
        <v>#NUM!</v>
      </c>
      <c r="BI5227" t="e">
        <f>VLOOKUP(H5227,Sheet2!$A$1:$B$270,2,FALSE)</f>
        <v>#N/A</v>
      </c>
    </row>
    <row r="5228" spans="15:61">
      <c r="O5228" s="57"/>
      <c r="P5228" s="57"/>
      <c r="BA5228" s="57"/>
      <c r="BF5228" s="6" t="e">
        <f t="shared" si="246"/>
        <v>#NUM!</v>
      </c>
      <c r="BG5228" t="e">
        <f t="shared" si="247"/>
        <v>#NUM!</v>
      </c>
      <c r="BH5228" t="e">
        <f t="shared" si="248"/>
        <v>#NUM!</v>
      </c>
      <c r="BI5228" t="e">
        <f>VLOOKUP(H5228,Sheet2!$A$1:$B$270,2,FALSE)</f>
        <v>#N/A</v>
      </c>
    </row>
    <row r="5229" spans="15:61">
      <c r="O5229" s="57"/>
      <c r="P5229" s="57"/>
      <c r="AP5229" s="57"/>
      <c r="BA5229" s="57"/>
      <c r="BF5229" s="6" t="e">
        <f t="shared" si="246"/>
        <v>#NUM!</v>
      </c>
      <c r="BG5229" t="e">
        <f t="shared" si="247"/>
        <v>#NUM!</v>
      </c>
      <c r="BH5229" t="e">
        <f t="shared" si="248"/>
        <v>#NUM!</v>
      </c>
      <c r="BI5229" t="e">
        <f>VLOOKUP(H5229,Sheet2!$A$1:$B$270,2,FALSE)</f>
        <v>#N/A</v>
      </c>
    </row>
    <row r="5230" spans="15:61">
      <c r="O5230" s="57"/>
      <c r="P5230" s="57"/>
      <c r="AO5230" s="57"/>
      <c r="BA5230" s="57"/>
      <c r="BF5230" s="6" t="e">
        <f t="shared" si="246"/>
        <v>#NUM!</v>
      </c>
      <c r="BG5230" t="e">
        <f t="shared" si="247"/>
        <v>#NUM!</v>
      </c>
      <c r="BH5230" t="e">
        <f t="shared" si="248"/>
        <v>#NUM!</v>
      </c>
      <c r="BI5230" t="e">
        <f>VLOOKUP(H5230,Sheet2!$A$1:$B$270,2,FALSE)</f>
        <v>#N/A</v>
      </c>
    </row>
    <row r="5231" spans="15:61">
      <c r="O5231" s="57"/>
      <c r="P5231" s="57"/>
      <c r="AO5231" s="57"/>
      <c r="AP5231" s="57"/>
      <c r="BA5231" s="57"/>
      <c r="BF5231" s="6" t="e">
        <f t="shared" si="246"/>
        <v>#NUM!</v>
      </c>
      <c r="BG5231" t="e">
        <f t="shared" si="247"/>
        <v>#NUM!</v>
      </c>
      <c r="BH5231" t="e">
        <f t="shared" si="248"/>
        <v>#NUM!</v>
      </c>
      <c r="BI5231" t="e">
        <f>VLOOKUP(H5231,Sheet2!$A$1:$B$270,2,FALSE)</f>
        <v>#N/A</v>
      </c>
    </row>
    <row r="5232" spans="15:61">
      <c r="O5232" s="57"/>
      <c r="P5232" s="57"/>
      <c r="BF5232" s="6" t="e">
        <f t="shared" si="246"/>
        <v>#NUM!</v>
      </c>
      <c r="BG5232" t="e">
        <f t="shared" si="247"/>
        <v>#NUM!</v>
      </c>
      <c r="BH5232" t="e">
        <f t="shared" si="248"/>
        <v>#NUM!</v>
      </c>
      <c r="BI5232" t="e">
        <f>VLOOKUP(H5232,Sheet2!$A$1:$B$270,2,FALSE)</f>
        <v>#N/A</v>
      </c>
    </row>
    <row r="5233" spans="15:61">
      <c r="O5233" s="57"/>
      <c r="P5233" s="57"/>
      <c r="AO5233" s="57"/>
      <c r="AP5233" s="57"/>
      <c r="BA5233" s="57"/>
      <c r="BF5233" s="6" t="e">
        <f t="shared" si="246"/>
        <v>#NUM!</v>
      </c>
      <c r="BG5233" t="e">
        <f t="shared" si="247"/>
        <v>#NUM!</v>
      </c>
      <c r="BH5233" t="e">
        <f t="shared" si="248"/>
        <v>#NUM!</v>
      </c>
      <c r="BI5233" t="e">
        <f>VLOOKUP(H5233,Sheet2!$A$1:$B$270,2,FALSE)</f>
        <v>#N/A</v>
      </c>
    </row>
    <row r="5234" spans="15:61">
      <c r="O5234" s="57"/>
      <c r="P5234" s="57"/>
      <c r="AP5234" s="57"/>
      <c r="BA5234" s="57"/>
      <c r="BF5234" s="6" t="e">
        <f t="shared" si="246"/>
        <v>#NUM!</v>
      </c>
      <c r="BG5234" t="e">
        <f t="shared" si="247"/>
        <v>#NUM!</v>
      </c>
      <c r="BH5234" t="e">
        <f t="shared" si="248"/>
        <v>#NUM!</v>
      </c>
      <c r="BI5234" t="e">
        <f>VLOOKUP(H5234,Sheet2!$A$1:$B$270,2,FALSE)</f>
        <v>#N/A</v>
      </c>
    </row>
    <row r="5235" spans="15:61">
      <c r="O5235" s="57"/>
      <c r="P5235" s="57"/>
      <c r="AP5235" s="57"/>
      <c r="BA5235" s="57"/>
      <c r="BF5235" s="6" t="e">
        <f t="shared" si="246"/>
        <v>#NUM!</v>
      </c>
      <c r="BG5235" t="e">
        <f t="shared" si="247"/>
        <v>#NUM!</v>
      </c>
      <c r="BH5235" t="e">
        <f t="shared" si="248"/>
        <v>#NUM!</v>
      </c>
      <c r="BI5235" t="e">
        <f>VLOOKUP(H5235,Sheet2!$A$1:$B$270,2,FALSE)</f>
        <v>#N/A</v>
      </c>
    </row>
    <row r="5236" spans="15:61">
      <c r="O5236" s="57"/>
      <c r="P5236" s="57"/>
      <c r="AM5236" s="58"/>
      <c r="AO5236" s="57"/>
      <c r="BA5236" s="57"/>
      <c r="BB5236" s="58"/>
      <c r="BF5236" s="6" t="e">
        <f t="shared" si="246"/>
        <v>#NUM!</v>
      </c>
      <c r="BG5236" t="e">
        <f t="shared" si="247"/>
        <v>#NUM!</v>
      </c>
      <c r="BH5236" t="e">
        <f t="shared" si="248"/>
        <v>#NUM!</v>
      </c>
      <c r="BI5236" t="e">
        <f>VLOOKUP(H5236,Sheet2!$A$1:$B$270,2,FALSE)</f>
        <v>#N/A</v>
      </c>
    </row>
    <row r="5237" spans="15:61">
      <c r="O5237" s="57"/>
      <c r="P5237" s="57"/>
      <c r="AP5237" s="57"/>
      <c r="BA5237" s="57"/>
      <c r="BF5237" s="6" t="e">
        <f t="shared" si="246"/>
        <v>#NUM!</v>
      </c>
      <c r="BG5237" t="e">
        <f t="shared" si="247"/>
        <v>#NUM!</v>
      </c>
      <c r="BH5237" t="e">
        <f t="shared" si="248"/>
        <v>#NUM!</v>
      </c>
      <c r="BI5237" t="e">
        <f>VLOOKUP(H5237,Sheet2!$A$1:$B$270,2,FALSE)</f>
        <v>#N/A</v>
      </c>
    </row>
    <row r="5238" spans="15:61">
      <c r="O5238" s="57"/>
      <c r="P5238" s="57"/>
      <c r="AO5238" s="57"/>
      <c r="BA5238" s="57"/>
      <c r="BF5238" s="6" t="e">
        <f t="shared" si="246"/>
        <v>#NUM!</v>
      </c>
      <c r="BG5238" t="e">
        <f t="shared" si="247"/>
        <v>#NUM!</v>
      </c>
      <c r="BH5238" t="e">
        <f t="shared" si="248"/>
        <v>#NUM!</v>
      </c>
      <c r="BI5238" t="e">
        <f>VLOOKUP(H5238,Sheet2!$A$1:$B$270,2,FALSE)</f>
        <v>#N/A</v>
      </c>
    </row>
    <row r="5239" spans="15:61">
      <c r="O5239" s="57"/>
      <c r="P5239" s="57"/>
      <c r="AP5239" s="57"/>
      <c r="BA5239" s="57"/>
      <c r="BF5239" s="6" t="e">
        <f t="shared" si="246"/>
        <v>#NUM!</v>
      </c>
      <c r="BG5239" t="e">
        <f t="shared" si="247"/>
        <v>#NUM!</v>
      </c>
      <c r="BH5239" t="e">
        <f t="shared" si="248"/>
        <v>#NUM!</v>
      </c>
      <c r="BI5239" t="e">
        <f>VLOOKUP(H5239,Sheet2!$A$1:$B$270,2,FALSE)</f>
        <v>#N/A</v>
      </c>
    </row>
    <row r="5240" spans="15:61">
      <c r="O5240" s="57"/>
      <c r="P5240" s="57"/>
      <c r="AO5240" s="57"/>
      <c r="AP5240" s="57"/>
      <c r="BA5240" s="57"/>
      <c r="BF5240" s="6" t="e">
        <f t="shared" si="246"/>
        <v>#NUM!</v>
      </c>
      <c r="BG5240" t="e">
        <f t="shared" si="247"/>
        <v>#NUM!</v>
      </c>
      <c r="BH5240" t="e">
        <f t="shared" si="248"/>
        <v>#NUM!</v>
      </c>
      <c r="BI5240" t="e">
        <f>VLOOKUP(H5240,Sheet2!$A$1:$B$270,2,FALSE)</f>
        <v>#N/A</v>
      </c>
    </row>
    <row r="5241" spans="15:61">
      <c r="O5241" s="57"/>
      <c r="P5241" s="57"/>
      <c r="AM5241" s="58"/>
      <c r="AO5241" s="57"/>
      <c r="BA5241" s="57"/>
      <c r="BB5241" s="58"/>
      <c r="BF5241" s="6" t="e">
        <f t="shared" si="246"/>
        <v>#NUM!</v>
      </c>
      <c r="BG5241" t="e">
        <f t="shared" si="247"/>
        <v>#NUM!</v>
      </c>
      <c r="BH5241" t="e">
        <f t="shared" si="248"/>
        <v>#NUM!</v>
      </c>
      <c r="BI5241" t="e">
        <f>VLOOKUP(H5241,Sheet2!$A$1:$B$270,2,FALSE)</f>
        <v>#N/A</v>
      </c>
    </row>
    <row r="5242" spans="15:61">
      <c r="O5242" s="57"/>
      <c r="P5242" s="57"/>
      <c r="AM5242" s="58"/>
      <c r="AO5242" s="57"/>
      <c r="BA5242" s="57"/>
      <c r="BB5242" s="58"/>
      <c r="BF5242" s="6" t="e">
        <f t="shared" si="246"/>
        <v>#NUM!</v>
      </c>
      <c r="BG5242" t="e">
        <f t="shared" si="247"/>
        <v>#NUM!</v>
      </c>
      <c r="BH5242" t="e">
        <f t="shared" si="248"/>
        <v>#NUM!</v>
      </c>
      <c r="BI5242" t="e">
        <f>VLOOKUP(H5242,Sheet2!$A$1:$B$270,2,FALSE)</f>
        <v>#N/A</v>
      </c>
    </row>
    <row r="5243" spans="15:61">
      <c r="O5243" s="57"/>
      <c r="P5243" s="57"/>
      <c r="AO5243" s="57"/>
      <c r="AP5243" s="57"/>
      <c r="BA5243" s="57"/>
      <c r="BF5243" s="6" t="e">
        <f t="shared" si="246"/>
        <v>#NUM!</v>
      </c>
      <c r="BG5243" t="e">
        <f t="shared" si="247"/>
        <v>#NUM!</v>
      </c>
      <c r="BH5243" t="e">
        <f t="shared" si="248"/>
        <v>#NUM!</v>
      </c>
      <c r="BI5243" t="e">
        <f>VLOOKUP(H5243,Sheet2!$A$1:$B$270,2,FALSE)</f>
        <v>#N/A</v>
      </c>
    </row>
    <row r="5244" spans="15:61">
      <c r="O5244" s="57"/>
      <c r="P5244" s="57"/>
      <c r="AO5244" s="57"/>
      <c r="AP5244" s="57"/>
      <c r="BA5244" s="57"/>
      <c r="BF5244" s="6" t="e">
        <f t="shared" si="246"/>
        <v>#NUM!</v>
      </c>
      <c r="BG5244" t="e">
        <f t="shared" si="247"/>
        <v>#NUM!</v>
      </c>
      <c r="BH5244" t="e">
        <f t="shared" si="248"/>
        <v>#NUM!</v>
      </c>
      <c r="BI5244" t="e">
        <f>VLOOKUP(H5244,Sheet2!$A$1:$B$270,2,FALSE)</f>
        <v>#N/A</v>
      </c>
    </row>
    <row r="5245" spans="15:61">
      <c r="O5245" s="57"/>
      <c r="P5245" s="57"/>
      <c r="AP5245" s="57"/>
      <c r="BA5245" s="57"/>
      <c r="BF5245" s="6" t="e">
        <f t="shared" si="246"/>
        <v>#NUM!</v>
      </c>
      <c r="BG5245" t="e">
        <f t="shared" si="247"/>
        <v>#NUM!</v>
      </c>
      <c r="BH5245" t="e">
        <f t="shared" si="248"/>
        <v>#NUM!</v>
      </c>
      <c r="BI5245" t="e">
        <f>VLOOKUP(H5245,Sheet2!$A$1:$B$270,2,FALSE)</f>
        <v>#N/A</v>
      </c>
    </row>
    <row r="5246" spans="15:61">
      <c r="O5246" s="57"/>
      <c r="P5246" s="57"/>
      <c r="AO5246" s="57"/>
      <c r="AP5246" s="57"/>
      <c r="BA5246" s="57"/>
      <c r="BF5246" s="6" t="e">
        <f t="shared" si="246"/>
        <v>#NUM!</v>
      </c>
      <c r="BG5246" t="e">
        <f t="shared" si="247"/>
        <v>#NUM!</v>
      </c>
      <c r="BH5246" t="e">
        <f t="shared" si="248"/>
        <v>#NUM!</v>
      </c>
      <c r="BI5246" t="e">
        <f>VLOOKUP(H5246,Sheet2!$A$1:$B$270,2,FALSE)</f>
        <v>#N/A</v>
      </c>
    </row>
    <row r="5247" spans="15:61">
      <c r="O5247" s="57"/>
      <c r="P5247" s="57"/>
      <c r="AP5247" s="57"/>
      <c r="BA5247" s="57"/>
      <c r="BF5247" s="6" t="e">
        <f t="shared" si="246"/>
        <v>#NUM!</v>
      </c>
      <c r="BG5247" t="e">
        <f t="shared" si="247"/>
        <v>#NUM!</v>
      </c>
      <c r="BH5247" t="e">
        <f t="shared" si="248"/>
        <v>#NUM!</v>
      </c>
      <c r="BI5247" t="e">
        <f>VLOOKUP(H5247,Sheet2!$A$1:$B$270,2,FALSE)</f>
        <v>#N/A</v>
      </c>
    </row>
    <row r="5248" spans="15:61">
      <c r="O5248" s="57"/>
      <c r="P5248" s="57"/>
      <c r="AO5248" s="57"/>
      <c r="AP5248" s="57"/>
      <c r="BA5248" s="57"/>
      <c r="BF5248" s="6" t="e">
        <f t="shared" si="246"/>
        <v>#NUM!</v>
      </c>
      <c r="BG5248" t="e">
        <f t="shared" si="247"/>
        <v>#NUM!</v>
      </c>
      <c r="BH5248" t="e">
        <f t="shared" si="248"/>
        <v>#NUM!</v>
      </c>
      <c r="BI5248" t="e">
        <f>VLOOKUP(H5248,Sheet2!$A$1:$B$270,2,FALSE)</f>
        <v>#N/A</v>
      </c>
    </row>
    <row r="5249" spans="15:61">
      <c r="O5249" s="57"/>
      <c r="P5249" s="57"/>
      <c r="AP5249" s="57"/>
      <c r="BA5249" s="57"/>
      <c r="BF5249" s="6" t="e">
        <f t="shared" si="246"/>
        <v>#NUM!</v>
      </c>
      <c r="BG5249" t="e">
        <f t="shared" si="247"/>
        <v>#NUM!</v>
      </c>
      <c r="BH5249" t="e">
        <f t="shared" si="248"/>
        <v>#NUM!</v>
      </c>
      <c r="BI5249" t="e">
        <f>VLOOKUP(H5249,Sheet2!$A$1:$B$270,2,FALSE)</f>
        <v>#N/A</v>
      </c>
    </row>
    <row r="5250" spans="15:61">
      <c r="O5250" s="57"/>
      <c r="P5250" s="57"/>
      <c r="AP5250" s="57"/>
      <c r="BA5250" s="57"/>
      <c r="BF5250" s="6" t="e">
        <f t="shared" si="246"/>
        <v>#NUM!</v>
      </c>
      <c r="BG5250" t="e">
        <f t="shared" si="247"/>
        <v>#NUM!</v>
      </c>
      <c r="BH5250" t="e">
        <f t="shared" si="248"/>
        <v>#NUM!</v>
      </c>
      <c r="BI5250" t="e">
        <f>VLOOKUP(H5250,Sheet2!$A$1:$B$270,2,FALSE)</f>
        <v>#N/A</v>
      </c>
    </row>
    <row r="5251" spans="15:61">
      <c r="O5251" s="57"/>
      <c r="P5251" s="57"/>
      <c r="AO5251" s="57"/>
      <c r="BA5251" s="57"/>
      <c r="BF5251" s="6" t="e">
        <f t="shared" si="246"/>
        <v>#NUM!</v>
      </c>
      <c r="BG5251" t="e">
        <f t="shared" si="247"/>
        <v>#NUM!</v>
      </c>
      <c r="BH5251" t="e">
        <f t="shared" si="248"/>
        <v>#NUM!</v>
      </c>
      <c r="BI5251" t="e">
        <f>VLOOKUP(H5251,Sheet2!$A$1:$B$270,2,FALSE)</f>
        <v>#N/A</v>
      </c>
    </row>
    <row r="5252" spans="15:61">
      <c r="O5252" s="57"/>
      <c r="P5252" s="57"/>
      <c r="AP5252" s="57"/>
      <c r="BA5252" s="57"/>
      <c r="BF5252" s="6" t="e">
        <f t="shared" si="246"/>
        <v>#NUM!</v>
      </c>
      <c r="BG5252" t="e">
        <f t="shared" si="247"/>
        <v>#NUM!</v>
      </c>
      <c r="BH5252" t="e">
        <f t="shared" si="248"/>
        <v>#NUM!</v>
      </c>
      <c r="BI5252" t="e">
        <f>VLOOKUP(H5252,Sheet2!$A$1:$B$270,2,FALSE)</f>
        <v>#N/A</v>
      </c>
    </row>
    <row r="5253" spans="15:61">
      <c r="O5253" s="57"/>
      <c r="P5253" s="57"/>
      <c r="AO5253" s="57"/>
      <c r="AP5253" s="57"/>
      <c r="BA5253" s="57"/>
      <c r="BF5253" s="6" t="e">
        <f t="shared" si="246"/>
        <v>#NUM!</v>
      </c>
      <c r="BG5253" t="e">
        <f t="shared" si="247"/>
        <v>#NUM!</v>
      </c>
      <c r="BH5253" t="e">
        <f t="shared" si="248"/>
        <v>#NUM!</v>
      </c>
      <c r="BI5253" t="e">
        <f>VLOOKUP(H5253,Sheet2!$A$1:$B$270,2,FALSE)</f>
        <v>#N/A</v>
      </c>
    </row>
    <row r="5254" spans="15:61">
      <c r="O5254" s="57"/>
      <c r="P5254" s="57"/>
      <c r="AP5254" s="57"/>
      <c r="BA5254" s="57"/>
      <c r="BF5254" s="6" t="e">
        <f t="shared" si="246"/>
        <v>#NUM!</v>
      </c>
      <c r="BG5254" t="e">
        <f t="shared" si="247"/>
        <v>#NUM!</v>
      </c>
      <c r="BH5254" t="e">
        <f t="shared" si="248"/>
        <v>#NUM!</v>
      </c>
      <c r="BI5254" t="e">
        <f>VLOOKUP(H5254,Sheet2!$A$1:$B$270,2,FALSE)</f>
        <v>#N/A</v>
      </c>
    </row>
    <row r="5255" spans="15:61">
      <c r="O5255" s="57"/>
      <c r="P5255" s="57"/>
      <c r="AP5255" s="57"/>
      <c r="BA5255" s="57"/>
      <c r="BF5255" s="6" t="e">
        <f t="shared" si="246"/>
        <v>#NUM!</v>
      </c>
      <c r="BG5255" t="e">
        <f t="shared" si="247"/>
        <v>#NUM!</v>
      </c>
      <c r="BH5255" t="e">
        <f t="shared" si="248"/>
        <v>#NUM!</v>
      </c>
      <c r="BI5255" t="e">
        <f>VLOOKUP(H5255,Sheet2!$A$1:$B$270,2,FALSE)</f>
        <v>#N/A</v>
      </c>
    </row>
    <row r="5256" spans="15:61">
      <c r="O5256" s="57"/>
      <c r="P5256" s="57"/>
      <c r="AO5256" s="57"/>
      <c r="AP5256" s="57"/>
      <c r="BA5256" s="57"/>
      <c r="BF5256" s="6" t="e">
        <f t="shared" si="246"/>
        <v>#NUM!</v>
      </c>
      <c r="BG5256" t="e">
        <f t="shared" si="247"/>
        <v>#NUM!</v>
      </c>
      <c r="BH5256" t="e">
        <f t="shared" si="248"/>
        <v>#NUM!</v>
      </c>
      <c r="BI5256" t="e">
        <f>VLOOKUP(H5256,Sheet2!$A$1:$B$270,2,FALSE)</f>
        <v>#N/A</v>
      </c>
    </row>
    <row r="5257" spans="15:61">
      <c r="O5257" s="57"/>
      <c r="P5257" s="57"/>
      <c r="AP5257" s="57"/>
      <c r="BA5257" s="57"/>
      <c r="BF5257" s="6" t="e">
        <f t="shared" si="246"/>
        <v>#NUM!</v>
      </c>
      <c r="BG5257" t="e">
        <f t="shared" si="247"/>
        <v>#NUM!</v>
      </c>
      <c r="BH5257" t="e">
        <f t="shared" si="248"/>
        <v>#NUM!</v>
      </c>
      <c r="BI5257" t="e">
        <f>VLOOKUP(H5257,Sheet2!$A$1:$B$270,2,FALSE)</f>
        <v>#N/A</v>
      </c>
    </row>
    <row r="5258" spans="15:61">
      <c r="O5258" s="57"/>
      <c r="P5258" s="57"/>
      <c r="AP5258" s="57"/>
      <c r="BA5258" s="57"/>
      <c r="BF5258" s="6" t="e">
        <f t="shared" ref="BF5258:BF5321" si="249">DATE(BC5258,BD5258,BE5258)</f>
        <v>#NUM!</v>
      </c>
      <c r="BG5258" t="e">
        <f t="shared" ref="BG5258:BG5321" si="250">BF5258-BA5258</f>
        <v>#NUM!</v>
      </c>
      <c r="BH5258" t="e">
        <f t="shared" ref="BH5258:BH5321" si="251">IF(BG5258=1,"COMPLY",IF(BG5258&lt;1,"COMPLY","NOT COMPLY"))</f>
        <v>#NUM!</v>
      </c>
      <c r="BI5258" t="e">
        <f>VLOOKUP(H5258,Sheet2!$A$1:$B$270,2,FALSE)</f>
        <v>#N/A</v>
      </c>
    </row>
    <row r="5259" spans="15:61">
      <c r="O5259" s="57"/>
      <c r="P5259" s="57"/>
      <c r="AP5259" s="57"/>
      <c r="BA5259" s="57"/>
      <c r="BF5259" s="6" t="e">
        <f t="shared" si="249"/>
        <v>#NUM!</v>
      </c>
      <c r="BG5259" t="e">
        <f t="shared" si="250"/>
        <v>#NUM!</v>
      </c>
      <c r="BH5259" t="e">
        <f t="shared" si="251"/>
        <v>#NUM!</v>
      </c>
      <c r="BI5259" t="e">
        <f>VLOOKUP(H5259,Sheet2!$A$1:$B$270,2,FALSE)</f>
        <v>#N/A</v>
      </c>
    </row>
    <row r="5260" spans="15:61">
      <c r="O5260" s="57"/>
      <c r="P5260" s="57"/>
      <c r="AM5260" s="58"/>
      <c r="AO5260" s="57"/>
      <c r="BA5260" s="57"/>
      <c r="BB5260" s="58"/>
      <c r="BF5260" s="6" t="e">
        <f t="shared" si="249"/>
        <v>#NUM!</v>
      </c>
      <c r="BG5260" t="e">
        <f t="shared" si="250"/>
        <v>#NUM!</v>
      </c>
      <c r="BH5260" t="e">
        <f t="shared" si="251"/>
        <v>#NUM!</v>
      </c>
      <c r="BI5260" t="e">
        <f>VLOOKUP(H5260,Sheet2!$A$1:$B$270,2,FALSE)</f>
        <v>#N/A</v>
      </c>
    </row>
    <row r="5261" spans="15:61">
      <c r="O5261" s="57"/>
      <c r="P5261" s="57"/>
      <c r="AP5261" s="57"/>
      <c r="BA5261" s="57"/>
      <c r="BF5261" s="6" t="e">
        <f t="shared" si="249"/>
        <v>#NUM!</v>
      </c>
      <c r="BG5261" t="e">
        <f t="shared" si="250"/>
        <v>#NUM!</v>
      </c>
      <c r="BH5261" t="e">
        <f t="shared" si="251"/>
        <v>#NUM!</v>
      </c>
      <c r="BI5261" t="e">
        <f>VLOOKUP(H5261,Sheet2!$A$1:$B$270,2,FALSE)</f>
        <v>#N/A</v>
      </c>
    </row>
    <row r="5262" spans="15:61">
      <c r="O5262" s="57"/>
      <c r="P5262" s="57"/>
      <c r="AO5262" s="57"/>
      <c r="AP5262" s="57"/>
      <c r="BA5262" s="57"/>
      <c r="BF5262" s="6" t="e">
        <f t="shared" si="249"/>
        <v>#NUM!</v>
      </c>
      <c r="BG5262" t="e">
        <f t="shared" si="250"/>
        <v>#NUM!</v>
      </c>
      <c r="BH5262" t="e">
        <f t="shared" si="251"/>
        <v>#NUM!</v>
      </c>
      <c r="BI5262" t="e">
        <f>VLOOKUP(H5262,Sheet2!$A$1:$B$270,2,FALSE)</f>
        <v>#N/A</v>
      </c>
    </row>
    <row r="5263" spans="15:61">
      <c r="O5263" s="57"/>
      <c r="P5263" s="57"/>
      <c r="AO5263" s="57"/>
      <c r="AP5263" s="57"/>
      <c r="BA5263" s="57"/>
      <c r="BF5263" s="6" t="e">
        <f t="shared" si="249"/>
        <v>#NUM!</v>
      </c>
      <c r="BG5263" t="e">
        <f t="shared" si="250"/>
        <v>#NUM!</v>
      </c>
      <c r="BH5263" t="e">
        <f t="shared" si="251"/>
        <v>#NUM!</v>
      </c>
      <c r="BI5263" t="e">
        <f>VLOOKUP(H5263,Sheet2!$A$1:$B$270,2,FALSE)</f>
        <v>#N/A</v>
      </c>
    </row>
    <row r="5264" spans="15:61">
      <c r="O5264" s="57"/>
      <c r="P5264" s="57"/>
      <c r="AM5264" s="58"/>
      <c r="AO5264" s="57"/>
      <c r="BA5264" s="57"/>
      <c r="BB5264" s="58"/>
      <c r="BF5264" s="6" t="e">
        <f t="shared" si="249"/>
        <v>#NUM!</v>
      </c>
      <c r="BG5264" t="e">
        <f t="shared" si="250"/>
        <v>#NUM!</v>
      </c>
      <c r="BH5264" t="e">
        <f t="shared" si="251"/>
        <v>#NUM!</v>
      </c>
      <c r="BI5264" t="e">
        <f>VLOOKUP(H5264,Sheet2!$A$1:$B$270,2,FALSE)</f>
        <v>#N/A</v>
      </c>
    </row>
    <row r="5265" spans="15:61">
      <c r="O5265" s="57"/>
      <c r="P5265" s="57"/>
      <c r="AP5265" s="57"/>
      <c r="BA5265" s="57"/>
      <c r="BF5265" s="6" t="e">
        <f t="shared" si="249"/>
        <v>#NUM!</v>
      </c>
      <c r="BG5265" t="e">
        <f t="shared" si="250"/>
        <v>#NUM!</v>
      </c>
      <c r="BH5265" t="e">
        <f t="shared" si="251"/>
        <v>#NUM!</v>
      </c>
      <c r="BI5265" t="e">
        <f>VLOOKUP(H5265,Sheet2!$A$1:$B$270,2,FALSE)</f>
        <v>#N/A</v>
      </c>
    </row>
    <row r="5266" spans="15:61">
      <c r="O5266" s="57"/>
      <c r="P5266" s="57"/>
      <c r="AO5266" s="57"/>
      <c r="AP5266" s="57"/>
      <c r="BA5266" s="57"/>
      <c r="BF5266" s="6" t="e">
        <f t="shared" si="249"/>
        <v>#NUM!</v>
      </c>
      <c r="BG5266" t="e">
        <f t="shared" si="250"/>
        <v>#NUM!</v>
      </c>
      <c r="BH5266" t="e">
        <f t="shared" si="251"/>
        <v>#NUM!</v>
      </c>
      <c r="BI5266" t="e">
        <f>VLOOKUP(H5266,Sheet2!$A$1:$B$270,2,FALSE)</f>
        <v>#N/A</v>
      </c>
    </row>
    <row r="5267" spans="15:61">
      <c r="O5267" s="57"/>
      <c r="P5267" s="57"/>
      <c r="AO5267" s="57"/>
      <c r="AP5267" s="57"/>
      <c r="BA5267" s="57"/>
      <c r="BF5267" s="6" t="e">
        <f t="shared" si="249"/>
        <v>#NUM!</v>
      </c>
      <c r="BG5267" t="e">
        <f t="shared" si="250"/>
        <v>#NUM!</v>
      </c>
      <c r="BH5267" t="e">
        <f t="shared" si="251"/>
        <v>#NUM!</v>
      </c>
      <c r="BI5267" t="e">
        <f>VLOOKUP(H5267,Sheet2!$A$1:$B$270,2,FALSE)</f>
        <v>#N/A</v>
      </c>
    </row>
    <row r="5268" spans="15:61">
      <c r="O5268" s="57"/>
      <c r="P5268" s="57"/>
      <c r="AO5268" s="57"/>
      <c r="AP5268" s="57"/>
      <c r="BA5268" s="57"/>
      <c r="BF5268" s="6" t="e">
        <f t="shared" si="249"/>
        <v>#NUM!</v>
      </c>
      <c r="BG5268" t="e">
        <f t="shared" si="250"/>
        <v>#NUM!</v>
      </c>
      <c r="BH5268" t="e">
        <f t="shared" si="251"/>
        <v>#NUM!</v>
      </c>
      <c r="BI5268" t="e">
        <f>VLOOKUP(H5268,Sheet2!$A$1:$B$270,2,FALSE)</f>
        <v>#N/A</v>
      </c>
    </row>
    <row r="5269" spans="15:61">
      <c r="O5269" s="57"/>
      <c r="P5269" s="57"/>
      <c r="AP5269" s="57"/>
      <c r="BA5269" s="57"/>
      <c r="BF5269" s="6" t="e">
        <f t="shared" si="249"/>
        <v>#NUM!</v>
      </c>
      <c r="BG5269" t="e">
        <f t="shared" si="250"/>
        <v>#NUM!</v>
      </c>
      <c r="BH5269" t="e">
        <f t="shared" si="251"/>
        <v>#NUM!</v>
      </c>
      <c r="BI5269" t="e">
        <f>VLOOKUP(H5269,Sheet2!$A$1:$B$270,2,FALSE)</f>
        <v>#N/A</v>
      </c>
    </row>
    <row r="5270" spans="15:61">
      <c r="O5270" s="57"/>
      <c r="P5270" s="57"/>
      <c r="AO5270" s="57"/>
      <c r="AP5270" s="57"/>
      <c r="BA5270" s="57"/>
      <c r="BF5270" s="6" t="e">
        <f t="shared" si="249"/>
        <v>#NUM!</v>
      </c>
      <c r="BG5270" t="e">
        <f t="shared" si="250"/>
        <v>#NUM!</v>
      </c>
      <c r="BH5270" t="e">
        <f t="shared" si="251"/>
        <v>#NUM!</v>
      </c>
      <c r="BI5270" t="e">
        <f>VLOOKUP(H5270,Sheet2!$A$1:$B$270,2,FALSE)</f>
        <v>#N/A</v>
      </c>
    </row>
    <row r="5271" spans="15:61">
      <c r="O5271" s="57"/>
      <c r="P5271" s="57"/>
      <c r="AP5271" s="57"/>
      <c r="BA5271" s="57"/>
      <c r="BF5271" s="6" t="e">
        <f t="shared" si="249"/>
        <v>#NUM!</v>
      </c>
      <c r="BG5271" t="e">
        <f t="shared" si="250"/>
        <v>#NUM!</v>
      </c>
      <c r="BH5271" t="e">
        <f t="shared" si="251"/>
        <v>#NUM!</v>
      </c>
      <c r="BI5271" t="e">
        <f>VLOOKUP(H5271,Sheet2!$A$1:$B$270,2,FALSE)</f>
        <v>#N/A</v>
      </c>
    </row>
    <row r="5272" spans="15:61">
      <c r="O5272" s="57"/>
      <c r="P5272" s="57"/>
      <c r="AM5272" s="58"/>
      <c r="BA5272" s="57"/>
      <c r="BB5272" s="58"/>
      <c r="BF5272" s="6" t="e">
        <f t="shared" si="249"/>
        <v>#NUM!</v>
      </c>
      <c r="BG5272" t="e">
        <f t="shared" si="250"/>
        <v>#NUM!</v>
      </c>
      <c r="BH5272" t="e">
        <f t="shared" si="251"/>
        <v>#NUM!</v>
      </c>
      <c r="BI5272" t="e">
        <f>VLOOKUP(H5272,Sheet2!$A$1:$B$270,2,FALSE)</f>
        <v>#N/A</v>
      </c>
    </row>
    <row r="5273" spans="15:61">
      <c r="O5273" s="57"/>
      <c r="P5273" s="57"/>
      <c r="AP5273" s="57"/>
      <c r="BA5273" s="57"/>
      <c r="BF5273" s="6" t="e">
        <f t="shared" si="249"/>
        <v>#NUM!</v>
      </c>
      <c r="BG5273" t="e">
        <f t="shared" si="250"/>
        <v>#NUM!</v>
      </c>
      <c r="BH5273" t="e">
        <f t="shared" si="251"/>
        <v>#NUM!</v>
      </c>
      <c r="BI5273" t="e">
        <f>VLOOKUP(H5273,Sheet2!$A$1:$B$270,2,FALSE)</f>
        <v>#N/A</v>
      </c>
    </row>
    <row r="5274" spans="15:61">
      <c r="O5274" s="57"/>
      <c r="P5274" s="57"/>
      <c r="BF5274" s="6" t="e">
        <f t="shared" si="249"/>
        <v>#NUM!</v>
      </c>
      <c r="BG5274" t="e">
        <f t="shared" si="250"/>
        <v>#NUM!</v>
      </c>
      <c r="BH5274" t="e">
        <f t="shared" si="251"/>
        <v>#NUM!</v>
      </c>
      <c r="BI5274" t="e">
        <f>VLOOKUP(H5274,Sheet2!$A$1:$B$270,2,FALSE)</f>
        <v>#N/A</v>
      </c>
    </row>
    <row r="5275" spans="15:61">
      <c r="O5275" s="57"/>
      <c r="P5275" s="57"/>
      <c r="AP5275" s="57"/>
      <c r="BA5275" s="57"/>
      <c r="BF5275" s="6" t="e">
        <f t="shared" si="249"/>
        <v>#NUM!</v>
      </c>
      <c r="BG5275" t="e">
        <f t="shared" si="250"/>
        <v>#NUM!</v>
      </c>
      <c r="BH5275" t="e">
        <f t="shared" si="251"/>
        <v>#NUM!</v>
      </c>
      <c r="BI5275" t="e">
        <f>VLOOKUP(H5275,Sheet2!$A$1:$B$270,2,FALSE)</f>
        <v>#N/A</v>
      </c>
    </row>
    <row r="5276" spans="15:61">
      <c r="O5276" s="57"/>
      <c r="P5276" s="57"/>
      <c r="AP5276" s="57"/>
      <c r="BA5276" s="57"/>
      <c r="BF5276" s="6" t="e">
        <f t="shared" si="249"/>
        <v>#NUM!</v>
      </c>
      <c r="BG5276" t="e">
        <f t="shared" si="250"/>
        <v>#NUM!</v>
      </c>
      <c r="BH5276" t="e">
        <f t="shared" si="251"/>
        <v>#NUM!</v>
      </c>
      <c r="BI5276" t="e">
        <f>VLOOKUP(H5276,Sheet2!$A$1:$B$270,2,FALSE)</f>
        <v>#N/A</v>
      </c>
    </row>
    <row r="5277" spans="15:61">
      <c r="O5277" s="57"/>
      <c r="P5277" s="57"/>
      <c r="AM5277" s="58"/>
      <c r="AO5277" s="57"/>
      <c r="BA5277" s="57"/>
      <c r="BB5277" s="58"/>
      <c r="BF5277" s="6" t="e">
        <f t="shared" si="249"/>
        <v>#NUM!</v>
      </c>
      <c r="BG5277" t="e">
        <f t="shared" si="250"/>
        <v>#NUM!</v>
      </c>
      <c r="BH5277" t="e">
        <f t="shared" si="251"/>
        <v>#NUM!</v>
      </c>
      <c r="BI5277" t="e">
        <f>VLOOKUP(H5277,Sheet2!$A$1:$B$270,2,FALSE)</f>
        <v>#N/A</v>
      </c>
    </row>
    <row r="5278" spans="15:61">
      <c r="O5278" s="57"/>
      <c r="P5278" s="57"/>
      <c r="AM5278" s="58"/>
      <c r="AO5278" s="57"/>
      <c r="BA5278" s="57"/>
      <c r="BB5278" s="58"/>
      <c r="BF5278" s="6" t="e">
        <f t="shared" si="249"/>
        <v>#NUM!</v>
      </c>
      <c r="BG5278" t="e">
        <f t="shared" si="250"/>
        <v>#NUM!</v>
      </c>
      <c r="BH5278" t="e">
        <f t="shared" si="251"/>
        <v>#NUM!</v>
      </c>
      <c r="BI5278" t="e">
        <f>VLOOKUP(H5278,Sheet2!$A$1:$B$270,2,FALSE)</f>
        <v>#N/A</v>
      </c>
    </row>
    <row r="5279" spans="15:61">
      <c r="O5279" s="57"/>
      <c r="P5279" s="57"/>
      <c r="AP5279" s="57"/>
      <c r="BA5279" s="57"/>
      <c r="BF5279" s="6" t="e">
        <f t="shared" si="249"/>
        <v>#NUM!</v>
      </c>
      <c r="BG5279" t="e">
        <f t="shared" si="250"/>
        <v>#NUM!</v>
      </c>
      <c r="BH5279" t="e">
        <f t="shared" si="251"/>
        <v>#NUM!</v>
      </c>
      <c r="BI5279" t="e">
        <f>VLOOKUP(H5279,Sheet2!$A$1:$B$270,2,FALSE)</f>
        <v>#N/A</v>
      </c>
    </row>
    <row r="5280" spans="15:61">
      <c r="O5280" s="57"/>
      <c r="P5280" s="57"/>
      <c r="AO5280" s="57"/>
      <c r="AP5280" s="57"/>
      <c r="BA5280" s="57"/>
      <c r="BF5280" s="6" t="e">
        <f t="shared" si="249"/>
        <v>#NUM!</v>
      </c>
      <c r="BG5280" t="e">
        <f t="shared" si="250"/>
        <v>#NUM!</v>
      </c>
      <c r="BH5280" t="e">
        <f t="shared" si="251"/>
        <v>#NUM!</v>
      </c>
      <c r="BI5280" t="e">
        <f>VLOOKUP(H5280,Sheet2!$A$1:$B$270,2,FALSE)</f>
        <v>#N/A</v>
      </c>
    </row>
    <row r="5281" spans="15:61">
      <c r="O5281" s="57"/>
      <c r="P5281" s="57"/>
      <c r="BF5281" s="6" t="e">
        <f t="shared" si="249"/>
        <v>#NUM!</v>
      </c>
      <c r="BG5281" t="e">
        <f t="shared" si="250"/>
        <v>#NUM!</v>
      </c>
      <c r="BH5281" t="e">
        <f t="shared" si="251"/>
        <v>#NUM!</v>
      </c>
      <c r="BI5281" t="e">
        <f>VLOOKUP(H5281,Sheet2!$A$1:$B$270,2,FALSE)</f>
        <v>#N/A</v>
      </c>
    </row>
    <row r="5282" spans="15:61">
      <c r="O5282" s="57"/>
      <c r="P5282" s="57"/>
      <c r="AO5282" s="57"/>
      <c r="AP5282" s="57"/>
      <c r="BA5282" s="57"/>
      <c r="BF5282" s="6" t="e">
        <f t="shared" si="249"/>
        <v>#NUM!</v>
      </c>
      <c r="BG5282" t="e">
        <f t="shared" si="250"/>
        <v>#NUM!</v>
      </c>
      <c r="BH5282" t="e">
        <f t="shared" si="251"/>
        <v>#NUM!</v>
      </c>
      <c r="BI5282" t="e">
        <f>VLOOKUP(H5282,Sheet2!$A$1:$B$270,2,FALSE)</f>
        <v>#N/A</v>
      </c>
    </row>
    <row r="5283" spans="15:61">
      <c r="O5283" s="57"/>
      <c r="P5283" s="57"/>
      <c r="AP5283" s="57"/>
      <c r="BA5283" s="57"/>
      <c r="BF5283" s="6" t="e">
        <f t="shared" si="249"/>
        <v>#NUM!</v>
      </c>
      <c r="BG5283" t="e">
        <f t="shared" si="250"/>
        <v>#NUM!</v>
      </c>
      <c r="BH5283" t="e">
        <f t="shared" si="251"/>
        <v>#NUM!</v>
      </c>
      <c r="BI5283" t="e">
        <f>VLOOKUP(H5283,Sheet2!$A$1:$B$270,2,FALSE)</f>
        <v>#N/A</v>
      </c>
    </row>
    <row r="5284" spans="15:61">
      <c r="O5284" s="57"/>
      <c r="P5284" s="57"/>
      <c r="BF5284" s="6" t="e">
        <f t="shared" si="249"/>
        <v>#NUM!</v>
      </c>
      <c r="BG5284" t="e">
        <f t="shared" si="250"/>
        <v>#NUM!</v>
      </c>
      <c r="BH5284" t="e">
        <f t="shared" si="251"/>
        <v>#NUM!</v>
      </c>
      <c r="BI5284" t="e">
        <f>VLOOKUP(H5284,Sheet2!$A$1:$B$270,2,FALSE)</f>
        <v>#N/A</v>
      </c>
    </row>
    <row r="5285" spans="15:61">
      <c r="O5285" s="57"/>
      <c r="P5285" s="57"/>
      <c r="AO5285" s="57"/>
      <c r="AP5285" s="57"/>
      <c r="BA5285" s="57"/>
      <c r="BF5285" s="6" t="e">
        <f t="shared" si="249"/>
        <v>#NUM!</v>
      </c>
      <c r="BG5285" t="e">
        <f t="shared" si="250"/>
        <v>#NUM!</v>
      </c>
      <c r="BH5285" t="e">
        <f t="shared" si="251"/>
        <v>#NUM!</v>
      </c>
      <c r="BI5285" t="e">
        <f>VLOOKUP(H5285,Sheet2!$A$1:$B$270,2,FALSE)</f>
        <v>#N/A</v>
      </c>
    </row>
    <row r="5286" spans="15:61">
      <c r="O5286" s="57"/>
      <c r="P5286" s="57"/>
      <c r="AP5286" s="57"/>
      <c r="BA5286" s="57"/>
      <c r="BF5286" s="6" t="e">
        <f t="shared" si="249"/>
        <v>#NUM!</v>
      </c>
      <c r="BG5286" t="e">
        <f t="shared" si="250"/>
        <v>#NUM!</v>
      </c>
      <c r="BH5286" t="e">
        <f t="shared" si="251"/>
        <v>#NUM!</v>
      </c>
      <c r="BI5286" t="e">
        <f>VLOOKUP(H5286,Sheet2!$A$1:$B$270,2,FALSE)</f>
        <v>#N/A</v>
      </c>
    </row>
    <row r="5287" spans="15:61">
      <c r="O5287" s="57"/>
      <c r="P5287" s="57"/>
      <c r="AM5287" s="58"/>
      <c r="AO5287" s="57"/>
      <c r="BA5287" s="57"/>
      <c r="BB5287" s="58"/>
      <c r="BF5287" s="6" t="e">
        <f t="shared" si="249"/>
        <v>#NUM!</v>
      </c>
      <c r="BG5287" t="e">
        <f t="shared" si="250"/>
        <v>#NUM!</v>
      </c>
      <c r="BH5287" t="e">
        <f t="shared" si="251"/>
        <v>#NUM!</v>
      </c>
      <c r="BI5287" t="e">
        <f>VLOOKUP(H5287,Sheet2!$A$1:$B$270,2,FALSE)</f>
        <v>#N/A</v>
      </c>
    </row>
    <row r="5288" spans="15:61">
      <c r="O5288" s="57"/>
      <c r="P5288" s="57"/>
      <c r="AP5288" s="57"/>
      <c r="BA5288" s="57"/>
      <c r="BF5288" s="6" t="e">
        <f t="shared" si="249"/>
        <v>#NUM!</v>
      </c>
      <c r="BG5288" t="e">
        <f t="shared" si="250"/>
        <v>#NUM!</v>
      </c>
      <c r="BH5288" t="e">
        <f t="shared" si="251"/>
        <v>#NUM!</v>
      </c>
      <c r="BI5288" t="e">
        <f>VLOOKUP(H5288,Sheet2!$A$1:$B$270,2,FALSE)</f>
        <v>#N/A</v>
      </c>
    </row>
    <row r="5289" spans="15:61">
      <c r="O5289" s="57"/>
      <c r="P5289" s="57"/>
      <c r="AP5289" s="57"/>
      <c r="BA5289" s="57"/>
      <c r="BF5289" s="6" t="e">
        <f t="shared" si="249"/>
        <v>#NUM!</v>
      </c>
      <c r="BG5289" t="e">
        <f t="shared" si="250"/>
        <v>#NUM!</v>
      </c>
      <c r="BH5289" t="e">
        <f t="shared" si="251"/>
        <v>#NUM!</v>
      </c>
      <c r="BI5289" t="e">
        <f>VLOOKUP(H5289,Sheet2!$A$1:$B$270,2,FALSE)</f>
        <v>#N/A</v>
      </c>
    </row>
    <row r="5290" spans="15:61">
      <c r="O5290" s="57"/>
      <c r="P5290" s="57"/>
      <c r="AO5290" s="57"/>
      <c r="BA5290" s="57"/>
      <c r="BF5290" s="6" t="e">
        <f t="shared" si="249"/>
        <v>#NUM!</v>
      </c>
      <c r="BG5290" t="e">
        <f t="shared" si="250"/>
        <v>#NUM!</v>
      </c>
      <c r="BH5290" t="e">
        <f t="shared" si="251"/>
        <v>#NUM!</v>
      </c>
      <c r="BI5290" t="e">
        <f>VLOOKUP(H5290,Sheet2!$A$1:$B$270,2,FALSE)</f>
        <v>#N/A</v>
      </c>
    </row>
    <row r="5291" spans="15:61">
      <c r="O5291" s="57"/>
      <c r="P5291" s="57"/>
      <c r="AP5291" s="57"/>
      <c r="BA5291" s="57"/>
      <c r="BF5291" s="6" t="e">
        <f t="shared" si="249"/>
        <v>#NUM!</v>
      </c>
      <c r="BG5291" t="e">
        <f t="shared" si="250"/>
        <v>#NUM!</v>
      </c>
      <c r="BH5291" t="e">
        <f t="shared" si="251"/>
        <v>#NUM!</v>
      </c>
      <c r="BI5291" t="e">
        <f>VLOOKUP(H5291,Sheet2!$A$1:$B$270,2,FALSE)</f>
        <v>#N/A</v>
      </c>
    </row>
    <row r="5292" spans="15:61">
      <c r="O5292" s="57"/>
      <c r="P5292" s="57"/>
      <c r="AP5292" s="57"/>
      <c r="BA5292" s="57"/>
      <c r="BF5292" s="6" t="e">
        <f t="shared" si="249"/>
        <v>#NUM!</v>
      </c>
      <c r="BG5292" t="e">
        <f t="shared" si="250"/>
        <v>#NUM!</v>
      </c>
      <c r="BH5292" t="e">
        <f t="shared" si="251"/>
        <v>#NUM!</v>
      </c>
      <c r="BI5292" t="e">
        <f>VLOOKUP(H5292,Sheet2!$A$1:$B$270,2,FALSE)</f>
        <v>#N/A</v>
      </c>
    </row>
    <row r="5293" spans="15:61">
      <c r="O5293" s="57"/>
      <c r="P5293" s="57"/>
      <c r="AP5293" s="57"/>
      <c r="BA5293" s="57"/>
      <c r="BF5293" s="6" t="e">
        <f t="shared" si="249"/>
        <v>#NUM!</v>
      </c>
      <c r="BG5293" t="e">
        <f t="shared" si="250"/>
        <v>#NUM!</v>
      </c>
      <c r="BH5293" t="e">
        <f t="shared" si="251"/>
        <v>#NUM!</v>
      </c>
      <c r="BI5293" t="e">
        <f>VLOOKUP(H5293,Sheet2!$A$1:$B$270,2,FALSE)</f>
        <v>#N/A</v>
      </c>
    </row>
    <row r="5294" spans="15:61">
      <c r="O5294" s="57"/>
      <c r="P5294" s="57"/>
      <c r="AP5294" s="57"/>
      <c r="BA5294" s="57"/>
      <c r="BF5294" s="6" t="e">
        <f t="shared" si="249"/>
        <v>#NUM!</v>
      </c>
      <c r="BG5294" t="e">
        <f t="shared" si="250"/>
        <v>#NUM!</v>
      </c>
      <c r="BH5294" t="e">
        <f t="shared" si="251"/>
        <v>#NUM!</v>
      </c>
      <c r="BI5294" t="e">
        <f>VLOOKUP(H5294,Sheet2!$A$1:$B$270,2,FALSE)</f>
        <v>#N/A</v>
      </c>
    </row>
    <row r="5295" spans="15:61">
      <c r="O5295" s="57"/>
      <c r="P5295" s="57"/>
      <c r="AO5295" s="57"/>
      <c r="BA5295" s="57"/>
      <c r="BF5295" s="6" t="e">
        <f t="shared" si="249"/>
        <v>#NUM!</v>
      </c>
      <c r="BG5295" t="e">
        <f t="shared" si="250"/>
        <v>#NUM!</v>
      </c>
      <c r="BH5295" t="e">
        <f t="shared" si="251"/>
        <v>#NUM!</v>
      </c>
      <c r="BI5295" t="e">
        <f>VLOOKUP(H5295,Sheet2!$A$1:$B$270,2,FALSE)</f>
        <v>#N/A</v>
      </c>
    </row>
    <row r="5296" spans="15:61">
      <c r="O5296" s="57"/>
      <c r="P5296" s="57"/>
      <c r="AO5296" s="57"/>
      <c r="BF5296" s="6" t="e">
        <f t="shared" si="249"/>
        <v>#NUM!</v>
      </c>
      <c r="BG5296" t="e">
        <f t="shared" si="250"/>
        <v>#NUM!</v>
      </c>
      <c r="BH5296" t="e">
        <f t="shared" si="251"/>
        <v>#NUM!</v>
      </c>
      <c r="BI5296" t="e">
        <f>VLOOKUP(H5296,Sheet2!$A$1:$B$270,2,FALSE)</f>
        <v>#N/A</v>
      </c>
    </row>
    <row r="5297" spans="15:61">
      <c r="O5297" s="57"/>
      <c r="P5297" s="57"/>
      <c r="AO5297" s="57"/>
      <c r="AP5297" s="57"/>
      <c r="BA5297" s="57"/>
      <c r="BF5297" s="6" t="e">
        <f t="shared" si="249"/>
        <v>#NUM!</v>
      </c>
      <c r="BG5297" t="e">
        <f t="shared" si="250"/>
        <v>#NUM!</v>
      </c>
      <c r="BH5297" t="e">
        <f t="shared" si="251"/>
        <v>#NUM!</v>
      </c>
      <c r="BI5297" t="e">
        <f>VLOOKUP(H5297,Sheet2!$A$1:$B$270,2,FALSE)</f>
        <v>#N/A</v>
      </c>
    </row>
    <row r="5298" spans="15:61">
      <c r="O5298" s="57"/>
      <c r="P5298" s="57"/>
      <c r="AP5298" s="57"/>
      <c r="BA5298" s="57"/>
      <c r="BF5298" s="6" t="e">
        <f t="shared" si="249"/>
        <v>#NUM!</v>
      </c>
      <c r="BG5298" t="e">
        <f t="shared" si="250"/>
        <v>#NUM!</v>
      </c>
      <c r="BH5298" t="e">
        <f t="shared" si="251"/>
        <v>#NUM!</v>
      </c>
      <c r="BI5298" t="e">
        <f>VLOOKUP(H5298,Sheet2!$A$1:$B$270,2,FALSE)</f>
        <v>#N/A</v>
      </c>
    </row>
    <row r="5299" spans="15:61">
      <c r="O5299" s="57"/>
      <c r="P5299" s="57"/>
      <c r="AO5299" s="57"/>
      <c r="AP5299" s="57"/>
      <c r="BA5299" s="57"/>
      <c r="BF5299" s="6" t="e">
        <f t="shared" si="249"/>
        <v>#NUM!</v>
      </c>
      <c r="BG5299" t="e">
        <f t="shared" si="250"/>
        <v>#NUM!</v>
      </c>
      <c r="BH5299" t="e">
        <f t="shared" si="251"/>
        <v>#NUM!</v>
      </c>
      <c r="BI5299" t="e">
        <f>VLOOKUP(H5299,Sheet2!$A$1:$B$270,2,FALSE)</f>
        <v>#N/A</v>
      </c>
    </row>
    <row r="5300" spans="15:61">
      <c r="O5300" s="57"/>
      <c r="P5300" s="57"/>
      <c r="AO5300" s="57"/>
      <c r="AP5300" s="57"/>
      <c r="BA5300" s="57"/>
      <c r="BF5300" s="6" t="e">
        <f t="shared" si="249"/>
        <v>#NUM!</v>
      </c>
      <c r="BG5300" t="e">
        <f t="shared" si="250"/>
        <v>#NUM!</v>
      </c>
      <c r="BH5300" t="e">
        <f t="shared" si="251"/>
        <v>#NUM!</v>
      </c>
      <c r="BI5300" t="e">
        <f>VLOOKUP(H5300,Sheet2!$A$1:$B$270,2,FALSE)</f>
        <v>#N/A</v>
      </c>
    </row>
    <row r="5301" spans="15:61">
      <c r="O5301" s="57"/>
      <c r="P5301" s="57"/>
      <c r="BF5301" s="6" t="e">
        <f t="shared" si="249"/>
        <v>#NUM!</v>
      </c>
      <c r="BG5301" t="e">
        <f t="shared" si="250"/>
        <v>#NUM!</v>
      </c>
      <c r="BH5301" t="e">
        <f t="shared" si="251"/>
        <v>#NUM!</v>
      </c>
      <c r="BI5301" t="e">
        <f>VLOOKUP(H5301,Sheet2!$A$1:$B$270,2,FALSE)</f>
        <v>#N/A</v>
      </c>
    </row>
    <row r="5302" spans="15:61">
      <c r="O5302" s="57"/>
      <c r="P5302" s="57"/>
      <c r="AO5302" s="57"/>
      <c r="AP5302" s="57"/>
      <c r="BA5302" s="57"/>
      <c r="BF5302" s="6" t="e">
        <f t="shared" si="249"/>
        <v>#NUM!</v>
      </c>
      <c r="BG5302" t="e">
        <f t="shared" si="250"/>
        <v>#NUM!</v>
      </c>
      <c r="BH5302" t="e">
        <f t="shared" si="251"/>
        <v>#NUM!</v>
      </c>
      <c r="BI5302" t="e">
        <f>VLOOKUP(H5302,Sheet2!$A$1:$B$270,2,FALSE)</f>
        <v>#N/A</v>
      </c>
    </row>
    <row r="5303" spans="15:61">
      <c r="O5303" s="57"/>
      <c r="P5303" s="57"/>
      <c r="BA5303" s="57"/>
      <c r="BF5303" s="6" t="e">
        <f t="shared" si="249"/>
        <v>#NUM!</v>
      </c>
      <c r="BG5303" t="e">
        <f t="shared" si="250"/>
        <v>#NUM!</v>
      </c>
      <c r="BH5303" t="e">
        <f t="shared" si="251"/>
        <v>#NUM!</v>
      </c>
      <c r="BI5303" t="e">
        <f>VLOOKUP(H5303,Sheet2!$A$1:$B$270,2,FALSE)</f>
        <v>#N/A</v>
      </c>
    </row>
    <row r="5304" spans="15:61">
      <c r="O5304" s="57"/>
      <c r="P5304" s="57"/>
      <c r="AP5304" s="57"/>
      <c r="BA5304" s="57"/>
      <c r="BF5304" s="6" t="e">
        <f t="shared" si="249"/>
        <v>#NUM!</v>
      </c>
      <c r="BG5304" t="e">
        <f t="shared" si="250"/>
        <v>#NUM!</v>
      </c>
      <c r="BH5304" t="e">
        <f t="shared" si="251"/>
        <v>#NUM!</v>
      </c>
      <c r="BI5304" t="e">
        <f>VLOOKUP(H5304,Sheet2!$A$1:$B$270,2,FALSE)</f>
        <v>#N/A</v>
      </c>
    </row>
    <row r="5305" spans="15:61">
      <c r="O5305" s="57"/>
      <c r="P5305" s="57"/>
      <c r="BF5305" s="6" t="e">
        <f t="shared" si="249"/>
        <v>#NUM!</v>
      </c>
      <c r="BG5305" t="e">
        <f t="shared" si="250"/>
        <v>#NUM!</v>
      </c>
      <c r="BH5305" t="e">
        <f t="shared" si="251"/>
        <v>#NUM!</v>
      </c>
      <c r="BI5305" t="e">
        <f>VLOOKUP(H5305,Sheet2!$A$1:$B$270,2,FALSE)</f>
        <v>#N/A</v>
      </c>
    </row>
    <row r="5306" spans="15:61">
      <c r="O5306" s="57"/>
      <c r="P5306" s="57"/>
      <c r="AM5306" s="58"/>
      <c r="AO5306" s="57"/>
      <c r="BA5306" s="57"/>
      <c r="BB5306" s="58"/>
      <c r="BF5306" s="6" t="e">
        <f t="shared" si="249"/>
        <v>#NUM!</v>
      </c>
      <c r="BG5306" t="e">
        <f t="shared" si="250"/>
        <v>#NUM!</v>
      </c>
      <c r="BH5306" t="e">
        <f t="shared" si="251"/>
        <v>#NUM!</v>
      </c>
      <c r="BI5306" t="e">
        <f>VLOOKUP(H5306,Sheet2!$A$1:$B$270,2,FALSE)</f>
        <v>#N/A</v>
      </c>
    </row>
    <row r="5307" spans="15:61">
      <c r="O5307" s="57"/>
      <c r="P5307" s="57"/>
      <c r="AO5307" s="57"/>
      <c r="AP5307" s="57"/>
      <c r="BA5307" s="57"/>
      <c r="BF5307" s="6" t="e">
        <f t="shared" si="249"/>
        <v>#NUM!</v>
      </c>
      <c r="BG5307" t="e">
        <f t="shared" si="250"/>
        <v>#NUM!</v>
      </c>
      <c r="BH5307" t="e">
        <f t="shared" si="251"/>
        <v>#NUM!</v>
      </c>
      <c r="BI5307" t="e">
        <f>VLOOKUP(H5307,Sheet2!$A$1:$B$270,2,FALSE)</f>
        <v>#N/A</v>
      </c>
    </row>
    <row r="5308" spans="15:61">
      <c r="O5308" s="57"/>
      <c r="P5308" s="57"/>
      <c r="AP5308" s="57"/>
      <c r="BA5308" s="57"/>
      <c r="BF5308" s="6" t="e">
        <f t="shared" si="249"/>
        <v>#NUM!</v>
      </c>
      <c r="BG5308" t="e">
        <f t="shared" si="250"/>
        <v>#NUM!</v>
      </c>
      <c r="BH5308" t="e">
        <f t="shared" si="251"/>
        <v>#NUM!</v>
      </c>
      <c r="BI5308" t="e">
        <f>VLOOKUP(H5308,Sheet2!$A$1:$B$270,2,FALSE)</f>
        <v>#N/A</v>
      </c>
    </row>
    <row r="5309" spans="15:61">
      <c r="O5309" s="57"/>
      <c r="P5309" s="57"/>
      <c r="AP5309" s="57"/>
      <c r="BA5309" s="57"/>
      <c r="BF5309" s="6" t="e">
        <f t="shared" si="249"/>
        <v>#NUM!</v>
      </c>
      <c r="BG5309" t="e">
        <f t="shared" si="250"/>
        <v>#NUM!</v>
      </c>
      <c r="BH5309" t="e">
        <f t="shared" si="251"/>
        <v>#NUM!</v>
      </c>
      <c r="BI5309" t="e">
        <f>VLOOKUP(H5309,Sheet2!$A$1:$B$270,2,FALSE)</f>
        <v>#N/A</v>
      </c>
    </row>
    <row r="5310" spans="15:61">
      <c r="O5310" s="57"/>
      <c r="P5310" s="57"/>
      <c r="AO5310" s="57"/>
      <c r="AP5310" s="57"/>
      <c r="BA5310" s="57"/>
      <c r="BF5310" s="6" t="e">
        <f t="shared" si="249"/>
        <v>#NUM!</v>
      </c>
      <c r="BG5310" t="e">
        <f t="shared" si="250"/>
        <v>#NUM!</v>
      </c>
      <c r="BH5310" t="e">
        <f t="shared" si="251"/>
        <v>#NUM!</v>
      </c>
      <c r="BI5310" t="e">
        <f>VLOOKUP(H5310,Sheet2!$A$1:$B$270,2,FALSE)</f>
        <v>#N/A</v>
      </c>
    </row>
    <row r="5311" spans="15:61">
      <c r="O5311" s="57"/>
      <c r="P5311" s="57"/>
      <c r="AO5311" s="57"/>
      <c r="AP5311" s="57"/>
      <c r="BA5311" s="57"/>
      <c r="BF5311" s="6" t="e">
        <f t="shared" si="249"/>
        <v>#NUM!</v>
      </c>
      <c r="BG5311" t="e">
        <f t="shared" si="250"/>
        <v>#NUM!</v>
      </c>
      <c r="BH5311" t="e">
        <f t="shared" si="251"/>
        <v>#NUM!</v>
      </c>
      <c r="BI5311" t="e">
        <f>VLOOKUP(H5311,Sheet2!$A$1:$B$270,2,FALSE)</f>
        <v>#N/A</v>
      </c>
    </row>
    <row r="5312" spans="15:61">
      <c r="O5312" s="57"/>
      <c r="P5312" s="57"/>
      <c r="AO5312" s="57"/>
      <c r="AP5312" s="57"/>
      <c r="BA5312" s="57"/>
      <c r="BF5312" s="6" t="e">
        <f t="shared" si="249"/>
        <v>#NUM!</v>
      </c>
      <c r="BG5312" t="e">
        <f t="shared" si="250"/>
        <v>#NUM!</v>
      </c>
      <c r="BH5312" t="e">
        <f t="shared" si="251"/>
        <v>#NUM!</v>
      </c>
      <c r="BI5312" t="e">
        <f>VLOOKUP(H5312,Sheet2!$A$1:$B$270,2,FALSE)</f>
        <v>#N/A</v>
      </c>
    </row>
    <row r="5313" spans="15:61">
      <c r="O5313" s="57"/>
      <c r="P5313" s="57"/>
      <c r="AO5313" s="57"/>
      <c r="AP5313" s="57"/>
      <c r="BA5313" s="57"/>
      <c r="BF5313" s="6" t="e">
        <f t="shared" si="249"/>
        <v>#NUM!</v>
      </c>
      <c r="BG5313" t="e">
        <f t="shared" si="250"/>
        <v>#NUM!</v>
      </c>
      <c r="BH5313" t="e">
        <f t="shared" si="251"/>
        <v>#NUM!</v>
      </c>
      <c r="BI5313" t="e">
        <f>VLOOKUP(H5313,Sheet2!$A$1:$B$270,2,FALSE)</f>
        <v>#N/A</v>
      </c>
    </row>
    <row r="5314" spans="15:61">
      <c r="O5314" s="57"/>
      <c r="P5314" s="57"/>
      <c r="AO5314" s="57"/>
      <c r="AP5314" s="57"/>
      <c r="BA5314" s="57"/>
      <c r="BF5314" s="6" t="e">
        <f t="shared" si="249"/>
        <v>#NUM!</v>
      </c>
      <c r="BG5314" t="e">
        <f t="shared" si="250"/>
        <v>#NUM!</v>
      </c>
      <c r="BH5314" t="e">
        <f t="shared" si="251"/>
        <v>#NUM!</v>
      </c>
      <c r="BI5314" t="e">
        <f>VLOOKUP(H5314,Sheet2!$A$1:$B$270,2,FALSE)</f>
        <v>#N/A</v>
      </c>
    </row>
    <row r="5315" spans="15:61">
      <c r="O5315" s="57"/>
      <c r="P5315" s="57"/>
      <c r="AO5315" s="57"/>
      <c r="AP5315" s="57"/>
      <c r="BA5315" s="57"/>
      <c r="BF5315" s="6" t="e">
        <f t="shared" si="249"/>
        <v>#NUM!</v>
      </c>
      <c r="BG5315" t="e">
        <f t="shared" si="250"/>
        <v>#NUM!</v>
      </c>
      <c r="BH5315" t="e">
        <f t="shared" si="251"/>
        <v>#NUM!</v>
      </c>
      <c r="BI5315" t="e">
        <f>VLOOKUP(H5315,Sheet2!$A$1:$B$270,2,FALSE)</f>
        <v>#N/A</v>
      </c>
    </row>
    <row r="5316" spans="15:61">
      <c r="O5316" s="57"/>
      <c r="P5316" s="57"/>
      <c r="AM5316" s="58"/>
      <c r="AO5316" s="57"/>
      <c r="BA5316" s="57"/>
      <c r="BB5316" s="58"/>
      <c r="BF5316" s="6" t="e">
        <f t="shared" si="249"/>
        <v>#NUM!</v>
      </c>
      <c r="BG5316" t="e">
        <f t="shared" si="250"/>
        <v>#NUM!</v>
      </c>
      <c r="BH5316" t="e">
        <f t="shared" si="251"/>
        <v>#NUM!</v>
      </c>
      <c r="BI5316" t="e">
        <f>VLOOKUP(H5316,Sheet2!$A$1:$B$270,2,FALSE)</f>
        <v>#N/A</v>
      </c>
    </row>
    <row r="5317" spans="15:61">
      <c r="O5317" s="57"/>
      <c r="P5317" s="57"/>
      <c r="AO5317" s="57"/>
      <c r="AP5317" s="57"/>
      <c r="BA5317" s="57"/>
      <c r="BF5317" s="6" t="e">
        <f t="shared" si="249"/>
        <v>#NUM!</v>
      </c>
      <c r="BG5317" t="e">
        <f t="shared" si="250"/>
        <v>#NUM!</v>
      </c>
      <c r="BH5317" t="e">
        <f t="shared" si="251"/>
        <v>#NUM!</v>
      </c>
      <c r="BI5317" t="e">
        <f>VLOOKUP(H5317,Sheet2!$A$1:$B$270,2,FALSE)</f>
        <v>#N/A</v>
      </c>
    </row>
    <row r="5318" spans="15:61">
      <c r="O5318" s="57"/>
      <c r="P5318" s="57"/>
      <c r="AO5318" s="57"/>
      <c r="AP5318" s="57"/>
      <c r="BA5318" s="57"/>
      <c r="BF5318" s="6" t="e">
        <f t="shared" si="249"/>
        <v>#NUM!</v>
      </c>
      <c r="BG5318" t="e">
        <f t="shared" si="250"/>
        <v>#NUM!</v>
      </c>
      <c r="BH5318" t="e">
        <f t="shared" si="251"/>
        <v>#NUM!</v>
      </c>
      <c r="BI5318" t="e">
        <f>VLOOKUP(H5318,Sheet2!$A$1:$B$270,2,FALSE)</f>
        <v>#N/A</v>
      </c>
    </row>
    <row r="5319" spans="15:61">
      <c r="O5319" s="57"/>
      <c r="P5319" s="57"/>
      <c r="AO5319" s="57"/>
      <c r="AP5319" s="57"/>
      <c r="BA5319" s="57"/>
      <c r="BF5319" s="6" t="e">
        <f t="shared" si="249"/>
        <v>#NUM!</v>
      </c>
      <c r="BG5319" t="e">
        <f t="shared" si="250"/>
        <v>#NUM!</v>
      </c>
      <c r="BH5319" t="e">
        <f t="shared" si="251"/>
        <v>#NUM!</v>
      </c>
      <c r="BI5319" t="e">
        <f>VLOOKUP(H5319,Sheet2!$A$1:$B$270,2,FALSE)</f>
        <v>#N/A</v>
      </c>
    </row>
    <row r="5320" spans="15:61">
      <c r="O5320" s="57"/>
      <c r="P5320" s="57"/>
      <c r="AP5320" s="57"/>
      <c r="BA5320" s="57"/>
      <c r="BF5320" s="6" t="e">
        <f t="shared" si="249"/>
        <v>#NUM!</v>
      </c>
      <c r="BG5320" t="e">
        <f t="shared" si="250"/>
        <v>#NUM!</v>
      </c>
      <c r="BH5320" t="e">
        <f t="shared" si="251"/>
        <v>#NUM!</v>
      </c>
      <c r="BI5320" t="e">
        <f>VLOOKUP(H5320,Sheet2!$A$1:$B$270,2,FALSE)</f>
        <v>#N/A</v>
      </c>
    </row>
    <row r="5321" spans="15:61">
      <c r="O5321" s="57"/>
      <c r="P5321" s="57"/>
      <c r="AP5321" s="57"/>
      <c r="BA5321" s="57"/>
      <c r="BF5321" s="6" t="e">
        <f t="shared" si="249"/>
        <v>#NUM!</v>
      </c>
      <c r="BG5321" t="e">
        <f t="shared" si="250"/>
        <v>#NUM!</v>
      </c>
      <c r="BH5321" t="e">
        <f t="shared" si="251"/>
        <v>#NUM!</v>
      </c>
      <c r="BI5321" t="e">
        <f>VLOOKUP(H5321,Sheet2!$A$1:$B$270,2,FALSE)</f>
        <v>#N/A</v>
      </c>
    </row>
    <row r="5322" spans="15:61">
      <c r="O5322" s="57"/>
      <c r="P5322" s="57"/>
      <c r="AP5322" s="57"/>
      <c r="BA5322" s="57"/>
      <c r="BF5322" s="6" t="e">
        <f t="shared" ref="BF5322:BF5385" si="252">DATE(BC5322,BD5322,BE5322)</f>
        <v>#NUM!</v>
      </c>
      <c r="BG5322" t="e">
        <f t="shared" ref="BG5322:BG5385" si="253">BF5322-BA5322</f>
        <v>#NUM!</v>
      </c>
      <c r="BH5322" t="e">
        <f t="shared" ref="BH5322:BH5385" si="254">IF(BG5322=1,"COMPLY",IF(BG5322&lt;1,"COMPLY","NOT COMPLY"))</f>
        <v>#NUM!</v>
      </c>
      <c r="BI5322" t="e">
        <f>VLOOKUP(H5322,Sheet2!$A$1:$B$270,2,FALSE)</f>
        <v>#N/A</v>
      </c>
    </row>
    <row r="5323" spans="15:61">
      <c r="O5323" s="57"/>
      <c r="P5323" s="57"/>
      <c r="AP5323" s="57"/>
      <c r="BA5323" s="57"/>
      <c r="BF5323" s="6" t="e">
        <f t="shared" si="252"/>
        <v>#NUM!</v>
      </c>
      <c r="BG5323" t="e">
        <f t="shared" si="253"/>
        <v>#NUM!</v>
      </c>
      <c r="BH5323" t="e">
        <f t="shared" si="254"/>
        <v>#NUM!</v>
      </c>
      <c r="BI5323" t="e">
        <f>VLOOKUP(H5323,Sheet2!$A$1:$B$270,2,FALSE)</f>
        <v>#N/A</v>
      </c>
    </row>
    <row r="5324" spans="15:61">
      <c r="O5324" s="57"/>
      <c r="P5324" s="57"/>
      <c r="AP5324" s="57"/>
      <c r="BA5324" s="57"/>
      <c r="BF5324" s="6" t="e">
        <f t="shared" si="252"/>
        <v>#NUM!</v>
      </c>
      <c r="BG5324" t="e">
        <f t="shared" si="253"/>
        <v>#NUM!</v>
      </c>
      <c r="BH5324" t="e">
        <f t="shared" si="254"/>
        <v>#NUM!</v>
      </c>
      <c r="BI5324" t="e">
        <f>VLOOKUP(H5324,Sheet2!$A$1:$B$270,2,FALSE)</f>
        <v>#N/A</v>
      </c>
    </row>
    <row r="5325" spans="15:61">
      <c r="O5325" s="57"/>
      <c r="P5325" s="57"/>
      <c r="AP5325" s="57"/>
      <c r="BA5325" s="57"/>
      <c r="BF5325" s="6" t="e">
        <f t="shared" si="252"/>
        <v>#NUM!</v>
      </c>
      <c r="BG5325" t="e">
        <f t="shared" si="253"/>
        <v>#NUM!</v>
      </c>
      <c r="BH5325" t="e">
        <f t="shared" si="254"/>
        <v>#NUM!</v>
      </c>
      <c r="BI5325" t="e">
        <f>VLOOKUP(H5325,Sheet2!$A$1:$B$270,2,FALSE)</f>
        <v>#N/A</v>
      </c>
    </row>
    <row r="5326" spans="15:61">
      <c r="O5326" s="57"/>
      <c r="P5326" s="57"/>
      <c r="AP5326" s="57"/>
      <c r="BA5326" s="57"/>
      <c r="BF5326" s="6" t="e">
        <f t="shared" si="252"/>
        <v>#NUM!</v>
      </c>
      <c r="BG5326" t="e">
        <f t="shared" si="253"/>
        <v>#NUM!</v>
      </c>
      <c r="BH5326" t="e">
        <f t="shared" si="254"/>
        <v>#NUM!</v>
      </c>
      <c r="BI5326" t="e">
        <f>VLOOKUP(H5326,Sheet2!$A$1:$B$270,2,FALSE)</f>
        <v>#N/A</v>
      </c>
    </row>
    <row r="5327" spans="15:61">
      <c r="O5327" s="57"/>
      <c r="P5327" s="57"/>
      <c r="AO5327" s="57"/>
      <c r="AP5327" s="57"/>
      <c r="BA5327" s="57"/>
      <c r="BF5327" s="6" t="e">
        <f t="shared" si="252"/>
        <v>#NUM!</v>
      </c>
      <c r="BG5327" t="e">
        <f t="shared" si="253"/>
        <v>#NUM!</v>
      </c>
      <c r="BH5327" t="e">
        <f t="shared" si="254"/>
        <v>#NUM!</v>
      </c>
      <c r="BI5327" t="e">
        <f>VLOOKUP(H5327,Sheet2!$A$1:$B$270,2,FALSE)</f>
        <v>#N/A</v>
      </c>
    </row>
    <row r="5328" spans="15:61">
      <c r="O5328" s="57"/>
      <c r="P5328" s="57"/>
      <c r="AP5328" s="57"/>
      <c r="BA5328" s="57"/>
      <c r="BF5328" s="6" t="e">
        <f t="shared" si="252"/>
        <v>#NUM!</v>
      </c>
      <c r="BG5328" t="e">
        <f t="shared" si="253"/>
        <v>#NUM!</v>
      </c>
      <c r="BH5328" t="e">
        <f t="shared" si="254"/>
        <v>#NUM!</v>
      </c>
      <c r="BI5328" t="e">
        <f>VLOOKUP(H5328,Sheet2!$A$1:$B$270,2,FALSE)</f>
        <v>#N/A</v>
      </c>
    </row>
    <row r="5329" spans="15:61">
      <c r="O5329" s="57"/>
      <c r="P5329" s="57"/>
      <c r="AP5329" s="57"/>
      <c r="BA5329" s="57"/>
      <c r="BF5329" s="6" t="e">
        <f t="shared" si="252"/>
        <v>#NUM!</v>
      </c>
      <c r="BG5329" t="e">
        <f t="shared" si="253"/>
        <v>#NUM!</v>
      </c>
      <c r="BH5329" t="e">
        <f t="shared" si="254"/>
        <v>#NUM!</v>
      </c>
      <c r="BI5329" t="e">
        <f>VLOOKUP(H5329,Sheet2!$A$1:$B$270,2,FALSE)</f>
        <v>#N/A</v>
      </c>
    </row>
    <row r="5330" spans="15:61">
      <c r="O5330" s="57"/>
      <c r="P5330" s="57"/>
      <c r="AM5330" s="58"/>
      <c r="AO5330" s="57"/>
      <c r="BA5330" s="57"/>
      <c r="BB5330" s="58"/>
      <c r="BF5330" s="6" t="e">
        <f t="shared" si="252"/>
        <v>#NUM!</v>
      </c>
      <c r="BG5330" t="e">
        <f t="shared" si="253"/>
        <v>#NUM!</v>
      </c>
      <c r="BH5330" t="e">
        <f t="shared" si="254"/>
        <v>#NUM!</v>
      </c>
      <c r="BI5330" t="e">
        <f>VLOOKUP(H5330,Sheet2!$A$1:$B$270,2,FALSE)</f>
        <v>#N/A</v>
      </c>
    </row>
    <row r="5331" spans="15:61">
      <c r="O5331" s="57"/>
      <c r="P5331" s="57"/>
      <c r="AP5331" s="57"/>
      <c r="BA5331" s="57"/>
      <c r="BF5331" s="6" t="e">
        <f t="shared" si="252"/>
        <v>#NUM!</v>
      </c>
      <c r="BG5331" t="e">
        <f t="shared" si="253"/>
        <v>#NUM!</v>
      </c>
      <c r="BH5331" t="e">
        <f t="shared" si="254"/>
        <v>#NUM!</v>
      </c>
      <c r="BI5331" t="e">
        <f>VLOOKUP(H5331,Sheet2!$A$1:$B$270,2,FALSE)</f>
        <v>#N/A</v>
      </c>
    </row>
    <row r="5332" spans="15:61">
      <c r="O5332" s="57"/>
      <c r="P5332" s="57"/>
      <c r="AP5332" s="57"/>
      <c r="BA5332" s="57"/>
      <c r="BF5332" s="6" t="e">
        <f t="shared" si="252"/>
        <v>#NUM!</v>
      </c>
      <c r="BG5332" t="e">
        <f t="shared" si="253"/>
        <v>#NUM!</v>
      </c>
      <c r="BH5332" t="e">
        <f t="shared" si="254"/>
        <v>#NUM!</v>
      </c>
      <c r="BI5332" t="e">
        <f>VLOOKUP(H5332,Sheet2!$A$1:$B$270,2,FALSE)</f>
        <v>#N/A</v>
      </c>
    </row>
    <row r="5333" spans="15:61">
      <c r="O5333" s="57"/>
      <c r="P5333" s="57"/>
      <c r="AP5333" s="57"/>
      <c r="BA5333" s="57"/>
      <c r="BF5333" s="6" t="e">
        <f t="shared" si="252"/>
        <v>#NUM!</v>
      </c>
      <c r="BG5333" t="e">
        <f t="shared" si="253"/>
        <v>#NUM!</v>
      </c>
      <c r="BH5333" t="e">
        <f t="shared" si="254"/>
        <v>#NUM!</v>
      </c>
      <c r="BI5333" t="e">
        <f>VLOOKUP(H5333,Sheet2!$A$1:$B$270,2,FALSE)</f>
        <v>#N/A</v>
      </c>
    </row>
    <row r="5334" spans="15:61">
      <c r="O5334" s="57"/>
      <c r="P5334" s="57"/>
      <c r="AP5334" s="57"/>
      <c r="BA5334" s="57"/>
      <c r="BF5334" s="6" t="e">
        <f t="shared" si="252"/>
        <v>#NUM!</v>
      </c>
      <c r="BG5334" t="e">
        <f t="shared" si="253"/>
        <v>#NUM!</v>
      </c>
      <c r="BH5334" t="e">
        <f t="shared" si="254"/>
        <v>#NUM!</v>
      </c>
      <c r="BI5334" t="e">
        <f>VLOOKUP(H5334,Sheet2!$A$1:$B$270,2,FALSE)</f>
        <v>#N/A</v>
      </c>
    </row>
    <row r="5335" spans="15:61">
      <c r="O5335" s="57"/>
      <c r="P5335" s="57"/>
      <c r="AP5335" s="57"/>
      <c r="BA5335" s="57"/>
      <c r="BF5335" s="6" t="e">
        <f t="shared" si="252"/>
        <v>#NUM!</v>
      </c>
      <c r="BG5335" t="e">
        <f t="shared" si="253"/>
        <v>#NUM!</v>
      </c>
      <c r="BH5335" t="e">
        <f t="shared" si="254"/>
        <v>#NUM!</v>
      </c>
      <c r="BI5335" t="e">
        <f>VLOOKUP(H5335,Sheet2!$A$1:$B$270,2,FALSE)</f>
        <v>#N/A</v>
      </c>
    </row>
    <row r="5336" spans="15:61">
      <c r="O5336" s="57"/>
      <c r="P5336" s="57"/>
      <c r="AP5336" s="57"/>
      <c r="BA5336" s="57"/>
      <c r="BF5336" s="6" t="e">
        <f t="shared" si="252"/>
        <v>#NUM!</v>
      </c>
      <c r="BG5336" t="e">
        <f t="shared" si="253"/>
        <v>#NUM!</v>
      </c>
      <c r="BH5336" t="e">
        <f t="shared" si="254"/>
        <v>#NUM!</v>
      </c>
      <c r="BI5336" t="e">
        <f>VLOOKUP(H5336,Sheet2!$A$1:$B$270,2,FALSE)</f>
        <v>#N/A</v>
      </c>
    </row>
    <row r="5337" spans="15:61">
      <c r="O5337" s="57"/>
      <c r="P5337" s="57"/>
      <c r="AO5337" s="57"/>
      <c r="AP5337" s="57"/>
      <c r="BA5337" s="57"/>
      <c r="BF5337" s="6" t="e">
        <f t="shared" si="252"/>
        <v>#NUM!</v>
      </c>
      <c r="BG5337" t="e">
        <f t="shared" si="253"/>
        <v>#NUM!</v>
      </c>
      <c r="BH5337" t="e">
        <f t="shared" si="254"/>
        <v>#NUM!</v>
      </c>
      <c r="BI5337" t="e">
        <f>VLOOKUP(H5337,Sheet2!$A$1:$B$270,2,FALSE)</f>
        <v>#N/A</v>
      </c>
    </row>
    <row r="5338" spans="15:61">
      <c r="O5338" s="57"/>
      <c r="P5338" s="57"/>
      <c r="BF5338" s="6" t="e">
        <f t="shared" si="252"/>
        <v>#NUM!</v>
      </c>
      <c r="BG5338" t="e">
        <f t="shared" si="253"/>
        <v>#NUM!</v>
      </c>
      <c r="BH5338" t="e">
        <f t="shared" si="254"/>
        <v>#NUM!</v>
      </c>
      <c r="BI5338" t="e">
        <f>VLOOKUP(H5338,Sheet2!$A$1:$B$270,2,FALSE)</f>
        <v>#N/A</v>
      </c>
    </row>
    <row r="5339" spans="15:61">
      <c r="O5339" s="57"/>
      <c r="P5339" s="57"/>
      <c r="BA5339" s="57"/>
      <c r="BF5339" s="6" t="e">
        <f t="shared" si="252"/>
        <v>#NUM!</v>
      </c>
      <c r="BG5339" t="e">
        <f t="shared" si="253"/>
        <v>#NUM!</v>
      </c>
      <c r="BH5339" t="e">
        <f t="shared" si="254"/>
        <v>#NUM!</v>
      </c>
      <c r="BI5339" t="e">
        <f>VLOOKUP(H5339,Sheet2!$A$1:$B$270,2,FALSE)</f>
        <v>#N/A</v>
      </c>
    </row>
    <row r="5340" spans="15:61">
      <c r="O5340" s="57"/>
      <c r="P5340" s="57"/>
      <c r="AP5340" s="57"/>
      <c r="BA5340" s="57"/>
      <c r="BF5340" s="6" t="e">
        <f t="shared" si="252"/>
        <v>#NUM!</v>
      </c>
      <c r="BG5340" t="e">
        <f t="shared" si="253"/>
        <v>#NUM!</v>
      </c>
      <c r="BH5340" t="e">
        <f t="shared" si="254"/>
        <v>#NUM!</v>
      </c>
      <c r="BI5340" t="e">
        <f>VLOOKUP(H5340,Sheet2!$A$1:$B$270,2,FALSE)</f>
        <v>#N/A</v>
      </c>
    </row>
    <row r="5341" spans="15:61">
      <c r="O5341" s="57"/>
      <c r="P5341" s="57"/>
      <c r="AP5341" s="57"/>
      <c r="BA5341" s="57"/>
      <c r="BF5341" s="6" t="e">
        <f t="shared" si="252"/>
        <v>#NUM!</v>
      </c>
      <c r="BG5341" t="e">
        <f t="shared" si="253"/>
        <v>#NUM!</v>
      </c>
      <c r="BH5341" t="e">
        <f t="shared" si="254"/>
        <v>#NUM!</v>
      </c>
      <c r="BI5341" t="e">
        <f>VLOOKUP(H5341,Sheet2!$A$1:$B$270,2,FALSE)</f>
        <v>#N/A</v>
      </c>
    </row>
    <row r="5342" spans="15:61">
      <c r="O5342" s="57"/>
      <c r="P5342" s="57"/>
      <c r="AP5342" s="57"/>
      <c r="BA5342" s="57"/>
      <c r="BF5342" s="6" t="e">
        <f t="shared" si="252"/>
        <v>#NUM!</v>
      </c>
      <c r="BG5342" t="e">
        <f t="shared" si="253"/>
        <v>#NUM!</v>
      </c>
      <c r="BH5342" t="e">
        <f t="shared" si="254"/>
        <v>#NUM!</v>
      </c>
      <c r="BI5342" t="e">
        <f>VLOOKUP(H5342,Sheet2!$A$1:$B$270,2,FALSE)</f>
        <v>#N/A</v>
      </c>
    </row>
    <row r="5343" spans="15:61">
      <c r="O5343" s="57"/>
      <c r="P5343" s="57"/>
      <c r="AP5343" s="57"/>
      <c r="BA5343" s="57"/>
      <c r="BF5343" s="6" t="e">
        <f t="shared" si="252"/>
        <v>#NUM!</v>
      </c>
      <c r="BG5343" t="e">
        <f t="shared" si="253"/>
        <v>#NUM!</v>
      </c>
      <c r="BH5343" t="e">
        <f t="shared" si="254"/>
        <v>#NUM!</v>
      </c>
      <c r="BI5343" t="e">
        <f>VLOOKUP(H5343,Sheet2!$A$1:$B$270,2,FALSE)</f>
        <v>#N/A</v>
      </c>
    </row>
    <row r="5344" spans="15:61">
      <c r="O5344" s="57"/>
      <c r="P5344" s="57"/>
      <c r="AO5344" s="57"/>
      <c r="AP5344" s="57"/>
      <c r="BA5344" s="57"/>
      <c r="BF5344" s="6" t="e">
        <f t="shared" si="252"/>
        <v>#NUM!</v>
      </c>
      <c r="BG5344" t="e">
        <f t="shared" si="253"/>
        <v>#NUM!</v>
      </c>
      <c r="BH5344" t="e">
        <f t="shared" si="254"/>
        <v>#NUM!</v>
      </c>
      <c r="BI5344" t="e">
        <f>VLOOKUP(H5344,Sheet2!$A$1:$B$270,2,FALSE)</f>
        <v>#N/A</v>
      </c>
    </row>
    <row r="5345" spans="15:61">
      <c r="O5345" s="57"/>
      <c r="P5345" s="57"/>
      <c r="AO5345" s="57"/>
      <c r="AP5345" s="57"/>
      <c r="BA5345" s="57"/>
      <c r="BF5345" s="6" t="e">
        <f t="shared" si="252"/>
        <v>#NUM!</v>
      </c>
      <c r="BG5345" t="e">
        <f t="shared" si="253"/>
        <v>#NUM!</v>
      </c>
      <c r="BH5345" t="e">
        <f t="shared" si="254"/>
        <v>#NUM!</v>
      </c>
      <c r="BI5345" t="e">
        <f>VLOOKUP(H5345,Sheet2!$A$1:$B$270,2,FALSE)</f>
        <v>#N/A</v>
      </c>
    </row>
    <row r="5346" spans="15:61">
      <c r="O5346" s="57"/>
      <c r="P5346" s="57"/>
      <c r="AO5346" s="57"/>
      <c r="AP5346" s="57"/>
      <c r="BA5346" s="57"/>
      <c r="BF5346" s="6" t="e">
        <f t="shared" si="252"/>
        <v>#NUM!</v>
      </c>
      <c r="BG5346" t="e">
        <f t="shared" si="253"/>
        <v>#NUM!</v>
      </c>
      <c r="BH5346" t="e">
        <f t="shared" si="254"/>
        <v>#NUM!</v>
      </c>
      <c r="BI5346" t="e">
        <f>VLOOKUP(H5346,Sheet2!$A$1:$B$270,2,FALSE)</f>
        <v>#N/A</v>
      </c>
    </row>
    <row r="5347" spans="15:61">
      <c r="O5347" s="57"/>
      <c r="P5347" s="57"/>
      <c r="AO5347" s="57"/>
      <c r="AP5347" s="57"/>
      <c r="BA5347" s="57"/>
      <c r="BF5347" s="6" t="e">
        <f t="shared" si="252"/>
        <v>#NUM!</v>
      </c>
      <c r="BG5347" t="e">
        <f t="shared" si="253"/>
        <v>#NUM!</v>
      </c>
      <c r="BH5347" t="e">
        <f t="shared" si="254"/>
        <v>#NUM!</v>
      </c>
      <c r="BI5347" t="e">
        <f>VLOOKUP(H5347,Sheet2!$A$1:$B$270,2,FALSE)</f>
        <v>#N/A</v>
      </c>
    </row>
    <row r="5348" spans="15:61">
      <c r="O5348" s="57"/>
      <c r="P5348" s="57"/>
      <c r="AO5348" s="57"/>
      <c r="AP5348" s="57"/>
      <c r="BA5348" s="57"/>
      <c r="BF5348" s="6" t="e">
        <f t="shared" si="252"/>
        <v>#NUM!</v>
      </c>
      <c r="BG5348" t="e">
        <f t="shared" si="253"/>
        <v>#NUM!</v>
      </c>
      <c r="BH5348" t="e">
        <f t="shared" si="254"/>
        <v>#NUM!</v>
      </c>
      <c r="BI5348" t="e">
        <f>VLOOKUP(H5348,Sheet2!$A$1:$B$270,2,FALSE)</f>
        <v>#N/A</v>
      </c>
    </row>
    <row r="5349" spans="15:61">
      <c r="O5349" s="57"/>
      <c r="P5349" s="57"/>
      <c r="BF5349" s="6" t="e">
        <f t="shared" si="252"/>
        <v>#NUM!</v>
      </c>
      <c r="BG5349" t="e">
        <f t="shared" si="253"/>
        <v>#NUM!</v>
      </c>
      <c r="BH5349" t="e">
        <f t="shared" si="254"/>
        <v>#NUM!</v>
      </c>
      <c r="BI5349" t="e">
        <f>VLOOKUP(H5349,Sheet2!$A$1:$B$270,2,FALSE)</f>
        <v>#N/A</v>
      </c>
    </row>
    <row r="5350" spans="15:61">
      <c r="O5350" s="57"/>
      <c r="P5350" s="57"/>
      <c r="AP5350" s="57"/>
      <c r="BA5350" s="57"/>
      <c r="BF5350" s="6" t="e">
        <f t="shared" si="252"/>
        <v>#NUM!</v>
      </c>
      <c r="BG5350" t="e">
        <f t="shared" si="253"/>
        <v>#NUM!</v>
      </c>
      <c r="BH5350" t="e">
        <f t="shared" si="254"/>
        <v>#NUM!</v>
      </c>
      <c r="BI5350" t="e">
        <f>VLOOKUP(H5350,Sheet2!$A$1:$B$270,2,FALSE)</f>
        <v>#N/A</v>
      </c>
    </row>
    <row r="5351" spans="15:61">
      <c r="O5351" s="57"/>
      <c r="P5351" s="57"/>
      <c r="AO5351" s="57"/>
      <c r="AP5351" s="57"/>
      <c r="BA5351" s="57"/>
      <c r="BF5351" s="6" t="e">
        <f t="shared" si="252"/>
        <v>#NUM!</v>
      </c>
      <c r="BG5351" t="e">
        <f t="shared" si="253"/>
        <v>#NUM!</v>
      </c>
      <c r="BH5351" t="e">
        <f t="shared" si="254"/>
        <v>#NUM!</v>
      </c>
      <c r="BI5351" t="e">
        <f>VLOOKUP(H5351,Sheet2!$A$1:$B$270,2,FALSE)</f>
        <v>#N/A</v>
      </c>
    </row>
    <row r="5352" spans="15:61">
      <c r="O5352" s="57"/>
      <c r="P5352" s="57"/>
      <c r="AO5352" s="57"/>
      <c r="AP5352" s="57"/>
      <c r="BA5352" s="57"/>
      <c r="BF5352" s="6" t="e">
        <f t="shared" si="252"/>
        <v>#NUM!</v>
      </c>
      <c r="BG5352" t="e">
        <f t="shared" si="253"/>
        <v>#NUM!</v>
      </c>
      <c r="BH5352" t="e">
        <f t="shared" si="254"/>
        <v>#NUM!</v>
      </c>
      <c r="BI5352" t="e">
        <f>VLOOKUP(H5352,Sheet2!$A$1:$B$270,2,FALSE)</f>
        <v>#N/A</v>
      </c>
    </row>
    <row r="5353" spans="15:61">
      <c r="O5353" s="57"/>
      <c r="P5353" s="57"/>
      <c r="AO5353" s="57"/>
      <c r="AP5353" s="57"/>
      <c r="BA5353" s="57"/>
      <c r="BF5353" s="6" t="e">
        <f t="shared" si="252"/>
        <v>#NUM!</v>
      </c>
      <c r="BG5353" t="e">
        <f t="shared" si="253"/>
        <v>#NUM!</v>
      </c>
      <c r="BH5353" t="e">
        <f t="shared" si="254"/>
        <v>#NUM!</v>
      </c>
      <c r="BI5353" t="e">
        <f>VLOOKUP(H5353,Sheet2!$A$1:$B$270,2,FALSE)</f>
        <v>#N/A</v>
      </c>
    </row>
    <row r="5354" spans="15:61">
      <c r="O5354" s="57"/>
      <c r="P5354" s="57"/>
      <c r="AO5354" s="57"/>
      <c r="AP5354" s="57"/>
      <c r="BA5354" s="57"/>
      <c r="BF5354" s="6" t="e">
        <f t="shared" si="252"/>
        <v>#NUM!</v>
      </c>
      <c r="BG5354" t="e">
        <f t="shared" si="253"/>
        <v>#NUM!</v>
      </c>
      <c r="BH5354" t="e">
        <f t="shared" si="254"/>
        <v>#NUM!</v>
      </c>
      <c r="BI5354" t="e">
        <f>VLOOKUP(H5354,Sheet2!$A$1:$B$270,2,FALSE)</f>
        <v>#N/A</v>
      </c>
    </row>
    <row r="5355" spans="15:61">
      <c r="O5355" s="57"/>
      <c r="P5355" s="57"/>
      <c r="BA5355" s="57"/>
      <c r="BF5355" s="6" t="e">
        <f t="shared" si="252"/>
        <v>#NUM!</v>
      </c>
      <c r="BG5355" t="e">
        <f t="shared" si="253"/>
        <v>#NUM!</v>
      </c>
      <c r="BH5355" t="e">
        <f t="shared" si="254"/>
        <v>#NUM!</v>
      </c>
      <c r="BI5355" t="e">
        <f>VLOOKUP(H5355,Sheet2!$A$1:$B$270,2,FALSE)</f>
        <v>#N/A</v>
      </c>
    </row>
    <row r="5356" spans="15:61">
      <c r="O5356" s="57"/>
      <c r="P5356" s="57"/>
      <c r="AO5356" s="57"/>
      <c r="AP5356" s="57"/>
      <c r="BA5356" s="57"/>
      <c r="BF5356" s="6" t="e">
        <f t="shared" si="252"/>
        <v>#NUM!</v>
      </c>
      <c r="BG5356" t="e">
        <f t="shared" si="253"/>
        <v>#NUM!</v>
      </c>
      <c r="BH5356" t="e">
        <f t="shared" si="254"/>
        <v>#NUM!</v>
      </c>
      <c r="BI5356" t="e">
        <f>VLOOKUP(H5356,Sheet2!$A$1:$B$270,2,FALSE)</f>
        <v>#N/A</v>
      </c>
    </row>
    <row r="5357" spans="15:61">
      <c r="O5357" s="57"/>
      <c r="P5357" s="57"/>
      <c r="AP5357" s="57"/>
      <c r="BA5357" s="57"/>
      <c r="BF5357" s="6" t="e">
        <f t="shared" si="252"/>
        <v>#NUM!</v>
      </c>
      <c r="BG5357" t="e">
        <f t="shared" si="253"/>
        <v>#NUM!</v>
      </c>
      <c r="BH5357" t="e">
        <f t="shared" si="254"/>
        <v>#NUM!</v>
      </c>
      <c r="BI5357" t="e">
        <f>VLOOKUP(H5357,Sheet2!$A$1:$B$270,2,FALSE)</f>
        <v>#N/A</v>
      </c>
    </row>
    <row r="5358" spans="15:61">
      <c r="O5358" s="57"/>
      <c r="P5358" s="57"/>
      <c r="AO5358" s="57"/>
      <c r="AP5358" s="57"/>
      <c r="BA5358" s="57"/>
      <c r="BF5358" s="6" t="e">
        <f t="shared" si="252"/>
        <v>#NUM!</v>
      </c>
      <c r="BG5358" t="e">
        <f t="shared" si="253"/>
        <v>#NUM!</v>
      </c>
      <c r="BH5358" t="e">
        <f t="shared" si="254"/>
        <v>#NUM!</v>
      </c>
      <c r="BI5358" t="e">
        <f>VLOOKUP(H5358,Sheet2!$A$1:$B$270,2,FALSE)</f>
        <v>#N/A</v>
      </c>
    </row>
    <row r="5359" spans="15:61">
      <c r="O5359" s="57"/>
      <c r="P5359" s="57"/>
      <c r="AM5359" s="58"/>
      <c r="BA5359" s="57"/>
      <c r="BB5359" s="58"/>
      <c r="BF5359" s="6" t="e">
        <f t="shared" si="252"/>
        <v>#NUM!</v>
      </c>
      <c r="BG5359" t="e">
        <f t="shared" si="253"/>
        <v>#NUM!</v>
      </c>
      <c r="BH5359" t="e">
        <f t="shared" si="254"/>
        <v>#NUM!</v>
      </c>
      <c r="BI5359" t="e">
        <f>VLOOKUP(H5359,Sheet2!$A$1:$B$270,2,FALSE)</f>
        <v>#N/A</v>
      </c>
    </row>
    <row r="5360" spans="15:61">
      <c r="O5360" s="57"/>
      <c r="P5360" s="57"/>
      <c r="AO5360" s="57"/>
      <c r="AP5360" s="57"/>
      <c r="BA5360" s="57"/>
      <c r="BF5360" s="6" t="e">
        <f t="shared" si="252"/>
        <v>#NUM!</v>
      </c>
      <c r="BG5360" t="e">
        <f t="shared" si="253"/>
        <v>#NUM!</v>
      </c>
      <c r="BH5360" t="e">
        <f t="shared" si="254"/>
        <v>#NUM!</v>
      </c>
      <c r="BI5360" t="e">
        <f>VLOOKUP(H5360,Sheet2!$A$1:$B$270,2,FALSE)</f>
        <v>#N/A</v>
      </c>
    </row>
    <row r="5361" spans="15:61">
      <c r="O5361" s="57"/>
      <c r="P5361" s="57"/>
      <c r="AP5361" s="57"/>
      <c r="BA5361" s="57"/>
      <c r="BF5361" s="6" t="e">
        <f t="shared" si="252"/>
        <v>#NUM!</v>
      </c>
      <c r="BG5361" t="e">
        <f t="shared" si="253"/>
        <v>#NUM!</v>
      </c>
      <c r="BH5361" t="e">
        <f t="shared" si="254"/>
        <v>#NUM!</v>
      </c>
      <c r="BI5361" t="e">
        <f>VLOOKUP(H5361,Sheet2!$A$1:$B$270,2,FALSE)</f>
        <v>#N/A</v>
      </c>
    </row>
    <row r="5362" spans="15:61">
      <c r="O5362" s="57"/>
      <c r="P5362" s="57"/>
      <c r="AM5362" s="58"/>
      <c r="BA5362" s="57"/>
      <c r="BB5362" s="58"/>
      <c r="BF5362" s="6" t="e">
        <f t="shared" si="252"/>
        <v>#NUM!</v>
      </c>
      <c r="BG5362" t="e">
        <f t="shared" si="253"/>
        <v>#NUM!</v>
      </c>
      <c r="BH5362" t="e">
        <f t="shared" si="254"/>
        <v>#NUM!</v>
      </c>
      <c r="BI5362" t="e">
        <f>VLOOKUP(H5362,Sheet2!$A$1:$B$270,2,FALSE)</f>
        <v>#N/A</v>
      </c>
    </row>
    <row r="5363" spans="15:61">
      <c r="O5363" s="57"/>
      <c r="P5363" s="57"/>
      <c r="AO5363" s="57"/>
      <c r="AP5363" s="57"/>
      <c r="BA5363" s="57"/>
      <c r="BF5363" s="6" t="e">
        <f t="shared" si="252"/>
        <v>#NUM!</v>
      </c>
      <c r="BG5363" t="e">
        <f t="shared" si="253"/>
        <v>#NUM!</v>
      </c>
      <c r="BH5363" t="e">
        <f t="shared" si="254"/>
        <v>#NUM!</v>
      </c>
      <c r="BI5363" t="e">
        <f>VLOOKUP(H5363,Sheet2!$A$1:$B$270,2,FALSE)</f>
        <v>#N/A</v>
      </c>
    </row>
    <row r="5364" spans="15:61">
      <c r="O5364" s="57"/>
      <c r="P5364" s="57"/>
      <c r="AP5364" s="57"/>
      <c r="BA5364" s="57"/>
      <c r="BF5364" s="6" t="e">
        <f t="shared" si="252"/>
        <v>#NUM!</v>
      </c>
      <c r="BG5364" t="e">
        <f t="shared" si="253"/>
        <v>#NUM!</v>
      </c>
      <c r="BH5364" t="e">
        <f t="shared" si="254"/>
        <v>#NUM!</v>
      </c>
      <c r="BI5364" t="e">
        <f>VLOOKUP(H5364,Sheet2!$A$1:$B$270,2,FALSE)</f>
        <v>#N/A</v>
      </c>
    </row>
    <row r="5365" spans="15:61">
      <c r="O5365" s="57"/>
      <c r="P5365" s="57"/>
      <c r="AM5365" s="58"/>
      <c r="AO5365" s="57"/>
      <c r="BA5365" s="57"/>
      <c r="BB5365" s="58"/>
      <c r="BF5365" s="6" t="e">
        <f t="shared" si="252"/>
        <v>#NUM!</v>
      </c>
      <c r="BG5365" t="e">
        <f t="shared" si="253"/>
        <v>#NUM!</v>
      </c>
      <c r="BH5365" t="e">
        <f t="shared" si="254"/>
        <v>#NUM!</v>
      </c>
      <c r="BI5365" t="e">
        <f>VLOOKUP(H5365,Sheet2!$A$1:$B$270,2,FALSE)</f>
        <v>#N/A</v>
      </c>
    </row>
    <row r="5366" spans="15:61">
      <c r="O5366" s="57"/>
      <c r="P5366" s="57"/>
      <c r="AP5366" s="57"/>
      <c r="BA5366" s="57"/>
      <c r="BF5366" s="6" t="e">
        <f t="shared" si="252"/>
        <v>#NUM!</v>
      </c>
      <c r="BG5366" t="e">
        <f t="shared" si="253"/>
        <v>#NUM!</v>
      </c>
      <c r="BH5366" t="e">
        <f t="shared" si="254"/>
        <v>#NUM!</v>
      </c>
      <c r="BI5366" t="e">
        <f>VLOOKUP(H5366,Sheet2!$A$1:$B$270,2,FALSE)</f>
        <v>#N/A</v>
      </c>
    </row>
    <row r="5367" spans="15:61">
      <c r="O5367" s="57"/>
      <c r="P5367" s="57"/>
      <c r="AO5367" s="57"/>
      <c r="AP5367" s="57"/>
      <c r="BA5367" s="57"/>
      <c r="BF5367" s="6" t="e">
        <f t="shared" si="252"/>
        <v>#NUM!</v>
      </c>
      <c r="BG5367" t="e">
        <f t="shared" si="253"/>
        <v>#NUM!</v>
      </c>
      <c r="BH5367" t="e">
        <f t="shared" si="254"/>
        <v>#NUM!</v>
      </c>
      <c r="BI5367" t="e">
        <f>VLOOKUP(H5367,Sheet2!$A$1:$B$270,2,FALSE)</f>
        <v>#N/A</v>
      </c>
    </row>
    <row r="5368" spans="15:61">
      <c r="O5368" s="57"/>
      <c r="P5368" s="57"/>
      <c r="AM5368" s="58"/>
      <c r="BA5368" s="57"/>
      <c r="BB5368" s="58"/>
      <c r="BF5368" s="6" t="e">
        <f t="shared" si="252"/>
        <v>#NUM!</v>
      </c>
      <c r="BG5368" t="e">
        <f t="shared" si="253"/>
        <v>#NUM!</v>
      </c>
      <c r="BH5368" t="e">
        <f t="shared" si="254"/>
        <v>#NUM!</v>
      </c>
      <c r="BI5368" t="e">
        <f>VLOOKUP(H5368,Sheet2!$A$1:$B$270,2,FALSE)</f>
        <v>#N/A</v>
      </c>
    </row>
    <row r="5369" spans="15:61">
      <c r="O5369" s="57"/>
      <c r="P5369" s="57"/>
      <c r="AM5369" s="58"/>
      <c r="BA5369" s="57"/>
      <c r="BB5369" s="58"/>
      <c r="BF5369" s="6" t="e">
        <f t="shared" si="252"/>
        <v>#NUM!</v>
      </c>
      <c r="BG5369" t="e">
        <f t="shared" si="253"/>
        <v>#NUM!</v>
      </c>
      <c r="BH5369" t="e">
        <f t="shared" si="254"/>
        <v>#NUM!</v>
      </c>
      <c r="BI5369" t="e">
        <f>VLOOKUP(H5369,Sheet2!$A$1:$B$270,2,FALSE)</f>
        <v>#N/A</v>
      </c>
    </row>
    <row r="5370" spans="15:61">
      <c r="O5370" s="57"/>
      <c r="P5370" s="57"/>
      <c r="AP5370" s="57"/>
      <c r="BA5370" s="57"/>
      <c r="BF5370" s="6" t="e">
        <f t="shared" si="252"/>
        <v>#NUM!</v>
      </c>
      <c r="BG5370" t="e">
        <f t="shared" si="253"/>
        <v>#NUM!</v>
      </c>
      <c r="BH5370" t="e">
        <f t="shared" si="254"/>
        <v>#NUM!</v>
      </c>
      <c r="BI5370" t="e">
        <f>VLOOKUP(H5370,Sheet2!$A$1:$B$270,2,FALSE)</f>
        <v>#N/A</v>
      </c>
    </row>
    <row r="5371" spans="15:61">
      <c r="O5371" s="57"/>
      <c r="P5371" s="57"/>
      <c r="BF5371" s="6" t="e">
        <f t="shared" si="252"/>
        <v>#NUM!</v>
      </c>
      <c r="BG5371" t="e">
        <f t="shared" si="253"/>
        <v>#NUM!</v>
      </c>
      <c r="BH5371" t="e">
        <f t="shared" si="254"/>
        <v>#NUM!</v>
      </c>
      <c r="BI5371" t="e">
        <f>VLOOKUP(H5371,Sheet2!$A$1:$B$270,2,FALSE)</f>
        <v>#N/A</v>
      </c>
    </row>
    <row r="5372" spans="15:61">
      <c r="O5372" s="57"/>
      <c r="P5372" s="57"/>
      <c r="AM5372" s="58"/>
      <c r="AO5372" s="57"/>
      <c r="BA5372" s="57"/>
      <c r="BB5372" s="58"/>
      <c r="BF5372" s="6" t="e">
        <f t="shared" si="252"/>
        <v>#NUM!</v>
      </c>
      <c r="BG5372" t="e">
        <f t="shared" si="253"/>
        <v>#NUM!</v>
      </c>
      <c r="BH5372" t="e">
        <f t="shared" si="254"/>
        <v>#NUM!</v>
      </c>
      <c r="BI5372" t="e">
        <f>VLOOKUP(H5372,Sheet2!$A$1:$B$270,2,FALSE)</f>
        <v>#N/A</v>
      </c>
    </row>
    <row r="5373" spans="15:61">
      <c r="O5373" s="57"/>
      <c r="P5373" s="57"/>
      <c r="AO5373" s="57"/>
      <c r="AP5373" s="57"/>
      <c r="BA5373" s="57"/>
      <c r="BF5373" s="6" t="e">
        <f t="shared" si="252"/>
        <v>#NUM!</v>
      </c>
      <c r="BG5373" t="e">
        <f t="shared" si="253"/>
        <v>#NUM!</v>
      </c>
      <c r="BH5373" t="e">
        <f t="shared" si="254"/>
        <v>#NUM!</v>
      </c>
      <c r="BI5373" t="e">
        <f>VLOOKUP(H5373,Sheet2!$A$1:$B$270,2,FALSE)</f>
        <v>#N/A</v>
      </c>
    </row>
    <row r="5374" spans="15:61">
      <c r="O5374" s="57"/>
      <c r="P5374" s="57"/>
      <c r="AO5374" s="57"/>
      <c r="BA5374" s="57"/>
      <c r="BF5374" s="6" t="e">
        <f t="shared" si="252"/>
        <v>#NUM!</v>
      </c>
      <c r="BG5374" t="e">
        <f t="shared" si="253"/>
        <v>#NUM!</v>
      </c>
      <c r="BH5374" t="e">
        <f t="shared" si="254"/>
        <v>#NUM!</v>
      </c>
      <c r="BI5374" t="e">
        <f>VLOOKUP(H5374,Sheet2!$A$1:$B$270,2,FALSE)</f>
        <v>#N/A</v>
      </c>
    </row>
    <row r="5375" spans="15:61">
      <c r="O5375" s="57"/>
      <c r="P5375" s="57"/>
      <c r="AP5375" s="57"/>
      <c r="BA5375" s="57"/>
      <c r="BF5375" s="6" t="e">
        <f t="shared" si="252"/>
        <v>#NUM!</v>
      </c>
      <c r="BG5375" t="e">
        <f t="shared" si="253"/>
        <v>#NUM!</v>
      </c>
      <c r="BH5375" t="e">
        <f t="shared" si="254"/>
        <v>#NUM!</v>
      </c>
      <c r="BI5375" t="e">
        <f>VLOOKUP(H5375,Sheet2!$A$1:$B$270,2,FALSE)</f>
        <v>#N/A</v>
      </c>
    </row>
    <row r="5376" spans="15:61">
      <c r="O5376" s="57"/>
      <c r="P5376" s="57"/>
      <c r="AO5376" s="57"/>
      <c r="AP5376" s="57"/>
      <c r="BA5376" s="57"/>
      <c r="BF5376" s="6" t="e">
        <f t="shared" si="252"/>
        <v>#NUM!</v>
      </c>
      <c r="BG5376" t="e">
        <f t="shared" si="253"/>
        <v>#NUM!</v>
      </c>
      <c r="BH5376" t="e">
        <f t="shared" si="254"/>
        <v>#NUM!</v>
      </c>
      <c r="BI5376" t="e">
        <f>VLOOKUP(H5376,Sheet2!$A$1:$B$270,2,FALSE)</f>
        <v>#N/A</v>
      </c>
    </row>
    <row r="5377" spans="15:61">
      <c r="O5377" s="57"/>
      <c r="P5377" s="57"/>
      <c r="AP5377" s="57"/>
      <c r="BA5377" s="57"/>
      <c r="BF5377" s="6" t="e">
        <f t="shared" si="252"/>
        <v>#NUM!</v>
      </c>
      <c r="BG5377" t="e">
        <f t="shared" si="253"/>
        <v>#NUM!</v>
      </c>
      <c r="BH5377" t="e">
        <f t="shared" si="254"/>
        <v>#NUM!</v>
      </c>
      <c r="BI5377" t="e">
        <f>VLOOKUP(H5377,Sheet2!$A$1:$B$270,2,FALSE)</f>
        <v>#N/A</v>
      </c>
    </row>
    <row r="5378" spans="15:61">
      <c r="O5378" s="57"/>
      <c r="P5378" s="57"/>
      <c r="AP5378" s="57"/>
      <c r="BA5378" s="57"/>
      <c r="BF5378" s="6" t="e">
        <f t="shared" si="252"/>
        <v>#NUM!</v>
      </c>
      <c r="BG5378" t="e">
        <f t="shared" si="253"/>
        <v>#NUM!</v>
      </c>
      <c r="BH5378" t="e">
        <f t="shared" si="254"/>
        <v>#NUM!</v>
      </c>
      <c r="BI5378" t="e">
        <f>VLOOKUP(H5378,Sheet2!$A$1:$B$270,2,FALSE)</f>
        <v>#N/A</v>
      </c>
    </row>
    <row r="5379" spans="15:61">
      <c r="O5379" s="57"/>
      <c r="P5379" s="57"/>
      <c r="AP5379" s="57"/>
      <c r="BA5379" s="57"/>
      <c r="BF5379" s="6" t="e">
        <f t="shared" si="252"/>
        <v>#NUM!</v>
      </c>
      <c r="BG5379" t="e">
        <f t="shared" si="253"/>
        <v>#NUM!</v>
      </c>
      <c r="BH5379" t="e">
        <f t="shared" si="254"/>
        <v>#NUM!</v>
      </c>
      <c r="BI5379" t="e">
        <f>VLOOKUP(H5379,Sheet2!$A$1:$B$270,2,FALSE)</f>
        <v>#N/A</v>
      </c>
    </row>
    <row r="5380" spans="15:61">
      <c r="O5380" s="57"/>
      <c r="P5380" s="57"/>
      <c r="AP5380" s="57"/>
      <c r="BA5380" s="57"/>
      <c r="BF5380" s="6" t="e">
        <f t="shared" si="252"/>
        <v>#NUM!</v>
      </c>
      <c r="BG5380" t="e">
        <f t="shared" si="253"/>
        <v>#NUM!</v>
      </c>
      <c r="BH5380" t="e">
        <f t="shared" si="254"/>
        <v>#NUM!</v>
      </c>
      <c r="BI5380" t="e">
        <f>VLOOKUP(H5380,Sheet2!$A$1:$B$270,2,FALSE)</f>
        <v>#N/A</v>
      </c>
    </row>
    <row r="5381" spans="15:61">
      <c r="O5381" s="57"/>
      <c r="P5381" s="57"/>
      <c r="AO5381" s="57"/>
      <c r="AP5381" s="57"/>
      <c r="BA5381" s="57"/>
      <c r="BF5381" s="6" t="e">
        <f t="shared" si="252"/>
        <v>#NUM!</v>
      </c>
      <c r="BG5381" t="e">
        <f t="shared" si="253"/>
        <v>#NUM!</v>
      </c>
      <c r="BH5381" t="e">
        <f t="shared" si="254"/>
        <v>#NUM!</v>
      </c>
      <c r="BI5381" t="e">
        <f>VLOOKUP(H5381,Sheet2!$A$1:$B$270,2,FALSE)</f>
        <v>#N/A</v>
      </c>
    </row>
    <row r="5382" spans="15:61">
      <c r="O5382" s="57"/>
      <c r="P5382" s="57"/>
      <c r="AP5382" s="57"/>
      <c r="BA5382" s="57"/>
      <c r="BF5382" s="6" t="e">
        <f t="shared" si="252"/>
        <v>#NUM!</v>
      </c>
      <c r="BG5382" t="e">
        <f t="shared" si="253"/>
        <v>#NUM!</v>
      </c>
      <c r="BH5382" t="e">
        <f t="shared" si="254"/>
        <v>#NUM!</v>
      </c>
      <c r="BI5382" t="e">
        <f>VLOOKUP(H5382,Sheet2!$A$1:$B$270,2,FALSE)</f>
        <v>#N/A</v>
      </c>
    </row>
    <row r="5383" spans="15:61">
      <c r="O5383" s="57"/>
      <c r="P5383" s="57"/>
      <c r="AO5383" s="57"/>
      <c r="AP5383" s="57"/>
      <c r="BA5383" s="57"/>
      <c r="BF5383" s="6" t="e">
        <f t="shared" si="252"/>
        <v>#NUM!</v>
      </c>
      <c r="BG5383" t="e">
        <f t="shared" si="253"/>
        <v>#NUM!</v>
      </c>
      <c r="BH5383" t="e">
        <f t="shared" si="254"/>
        <v>#NUM!</v>
      </c>
      <c r="BI5383" t="e">
        <f>VLOOKUP(H5383,Sheet2!$A$1:$B$270,2,FALSE)</f>
        <v>#N/A</v>
      </c>
    </row>
    <row r="5384" spans="15:61">
      <c r="O5384" s="57"/>
      <c r="P5384" s="57"/>
      <c r="AP5384" s="57"/>
      <c r="BA5384" s="57"/>
      <c r="BF5384" s="6" t="e">
        <f t="shared" si="252"/>
        <v>#NUM!</v>
      </c>
      <c r="BG5384" t="e">
        <f t="shared" si="253"/>
        <v>#NUM!</v>
      </c>
      <c r="BH5384" t="e">
        <f t="shared" si="254"/>
        <v>#NUM!</v>
      </c>
      <c r="BI5384" t="e">
        <f>VLOOKUP(H5384,Sheet2!$A$1:$B$270,2,FALSE)</f>
        <v>#N/A</v>
      </c>
    </row>
    <row r="5385" spans="15:61">
      <c r="O5385" s="57"/>
      <c r="P5385" s="57"/>
      <c r="AO5385" s="57"/>
      <c r="AP5385" s="57"/>
      <c r="BA5385" s="57"/>
      <c r="BF5385" s="6" t="e">
        <f t="shared" si="252"/>
        <v>#NUM!</v>
      </c>
      <c r="BG5385" t="e">
        <f t="shared" si="253"/>
        <v>#NUM!</v>
      </c>
      <c r="BH5385" t="e">
        <f t="shared" si="254"/>
        <v>#NUM!</v>
      </c>
      <c r="BI5385" t="e">
        <f>VLOOKUP(H5385,Sheet2!$A$1:$B$270,2,FALSE)</f>
        <v>#N/A</v>
      </c>
    </row>
    <row r="5386" spans="15:61">
      <c r="O5386" s="57"/>
      <c r="P5386" s="57"/>
      <c r="AP5386" s="57"/>
      <c r="BA5386" s="57"/>
      <c r="BF5386" s="6" t="e">
        <f t="shared" ref="BF5386:BF5440" si="255">DATE(BC5386,BD5386,BE5386)</f>
        <v>#NUM!</v>
      </c>
      <c r="BG5386" t="e">
        <f t="shared" ref="BG5386:BG5440" si="256">BF5386-BA5386</f>
        <v>#NUM!</v>
      </c>
      <c r="BH5386" t="e">
        <f t="shared" ref="BH5386:BH5440" si="257">IF(BG5386=1,"COMPLY",IF(BG5386&lt;1,"COMPLY","NOT COMPLY"))</f>
        <v>#NUM!</v>
      </c>
      <c r="BI5386" t="e">
        <f>VLOOKUP(H5386,Sheet2!$A$1:$B$270,2,FALSE)</f>
        <v>#N/A</v>
      </c>
    </row>
    <row r="5387" spans="15:61">
      <c r="O5387" s="57"/>
      <c r="P5387" s="57"/>
      <c r="BF5387" s="6" t="e">
        <f t="shared" si="255"/>
        <v>#NUM!</v>
      </c>
      <c r="BG5387" t="e">
        <f t="shared" si="256"/>
        <v>#NUM!</v>
      </c>
      <c r="BH5387" t="e">
        <f t="shared" si="257"/>
        <v>#NUM!</v>
      </c>
      <c r="BI5387" t="e">
        <f>VLOOKUP(H5387,Sheet2!$A$1:$B$270,2,FALSE)</f>
        <v>#N/A</v>
      </c>
    </row>
    <row r="5388" spans="15:61">
      <c r="O5388" s="57"/>
      <c r="P5388" s="57"/>
      <c r="AP5388" s="57"/>
      <c r="BA5388" s="57"/>
      <c r="BF5388" s="6" t="e">
        <f t="shared" si="255"/>
        <v>#NUM!</v>
      </c>
      <c r="BG5388" t="e">
        <f t="shared" si="256"/>
        <v>#NUM!</v>
      </c>
      <c r="BH5388" t="e">
        <f t="shared" si="257"/>
        <v>#NUM!</v>
      </c>
      <c r="BI5388" t="e">
        <f>VLOOKUP(H5388,Sheet2!$A$1:$B$270,2,FALSE)</f>
        <v>#N/A</v>
      </c>
    </row>
    <row r="5389" spans="15:61">
      <c r="O5389" s="57"/>
      <c r="P5389" s="57"/>
      <c r="AP5389" s="57"/>
      <c r="BA5389" s="57"/>
      <c r="BF5389" s="6" t="e">
        <f t="shared" si="255"/>
        <v>#NUM!</v>
      </c>
      <c r="BG5389" t="e">
        <f t="shared" si="256"/>
        <v>#NUM!</v>
      </c>
      <c r="BH5389" t="e">
        <f t="shared" si="257"/>
        <v>#NUM!</v>
      </c>
      <c r="BI5389" t="e">
        <f>VLOOKUP(H5389,Sheet2!$A$1:$B$270,2,FALSE)</f>
        <v>#N/A</v>
      </c>
    </row>
    <row r="5390" spans="15:61">
      <c r="O5390" s="57"/>
      <c r="P5390" s="57"/>
      <c r="AP5390" s="57"/>
      <c r="BA5390" s="57"/>
      <c r="BF5390" s="6" t="e">
        <f t="shared" si="255"/>
        <v>#NUM!</v>
      </c>
      <c r="BG5390" t="e">
        <f t="shared" si="256"/>
        <v>#NUM!</v>
      </c>
      <c r="BH5390" t="e">
        <f t="shared" si="257"/>
        <v>#NUM!</v>
      </c>
      <c r="BI5390" t="e">
        <f>VLOOKUP(H5390,Sheet2!$A$1:$B$270,2,FALSE)</f>
        <v>#N/A</v>
      </c>
    </row>
    <row r="5391" spans="15:61">
      <c r="O5391" s="57"/>
      <c r="P5391" s="57"/>
      <c r="AO5391" s="57"/>
      <c r="AP5391" s="57"/>
      <c r="BA5391" s="57"/>
      <c r="BF5391" s="6" t="e">
        <f t="shared" si="255"/>
        <v>#NUM!</v>
      </c>
      <c r="BG5391" t="e">
        <f t="shared" si="256"/>
        <v>#NUM!</v>
      </c>
      <c r="BH5391" t="e">
        <f t="shared" si="257"/>
        <v>#NUM!</v>
      </c>
      <c r="BI5391" t="e">
        <f>VLOOKUP(H5391,Sheet2!$A$1:$B$270,2,FALSE)</f>
        <v>#N/A</v>
      </c>
    </row>
    <row r="5392" spans="15:61">
      <c r="O5392" s="57"/>
      <c r="P5392" s="57"/>
      <c r="AP5392" s="57"/>
      <c r="BA5392" s="57"/>
      <c r="BF5392" s="6" t="e">
        <f t="shared" si="255"/>
        <v>#NUM!</v>
      </c>
      <c r="BG5392" t="e">
        <f t="shared" si="256"/>
        <v>#NUM!</v>
      </c>
      <c r="BH5392" t="e">
        <f t="shared" si="257"/>
        <v>#NUM!</v>
      </c>
      <c r="BI5392" t="e">
        <f>VLOOKUP(H5392,Sheet2!$A$1:$B$270,2,FALSE)</f>
        <v>#N/A</v>
      </c>
    </row>
    <row r="5393" spans="15:61">
      <c r="O5393" s="57"/>
      <c r="P5393" s="57"/>
      <c r="AO5393" s="57"/>
      <c r="AP5393" s="57"/>
      <c r="BA5393" s="57"/>
      <c r="BF5393" s="6" t="e">
        <f t="shared" si="255"/>
        <v>#NUM!</v>
      </c>
      <c r="BG5393" t="e">
        <f t="shared" si="256"/>
        <v>#NUM!</v>
      </c>
      <c r="BH5393" t="e">
        <f t="shared" si="257"/>
        <v>#NUM!</v>
      </c>
      <c r="BI5393" t="e">
        <f>VLOOKUP(H5393,Sheet2!$A$1:$B$270,2,FALSE)</f>
        <v>#N/A</v>
      </c>
    </row>
    <row r="5394" spans="15:61">
      <c r="O5394" s="57"/>
      <c r="P5394" s="57"/>
      <c r="AP5394" s="57"/>
      <c r="BA5394" s="57"/>
      <c r="BF5394" s="6" t="e">
        <f t="shared" si="255"/>
        <v>#NUM!</v>
      </c>
      <c r="BG5394" t="e">
        <f t="shared" si="256"/>
        <v>#NUM!</v>
      </c>
      <c r="BH5394" t="e">
        <f t="shared" si="257"/>
        <v>#NUM!</v>
      </c>
      <c r="BI5394" t="e">
        <f>VLOOKUP(H5394,Sheet2!$A$1:$B$270,2,FALSE)</f>
        <v>#N/A</v>
      </c>
    </row>
    <row r="5395" spans="15:61">
      <c r="O5395" s="57"/>
      <c r="P5395" s="57"/>
      <c r="AO5395" s="57"/>
      <c r="AP5395" s="57"/>
      <c r="BA5395" s="57"/>
      <c r="BF5395" s="6" t="e">
        <f t="shared" si="255"/>
        <v>#NUM!</v>
      </c>
      <c r="BG5395" t="e">
        <f t="shared" si="256"/>
        <v>#NUM!</v>
      </c>
      <c r="BH5395" t="e">
        <f t="shared" si="257"/>
        <v>#NUM!</v>
      </c>
      <c r="BI5395" t="e">
        <f>VLOOKUP(H5395,Sheet2!$A$1:$B$270,2,FALSE)</f>
        <v>#N/A</v>
      </c>
    </row>
    <row r="5396" spans="15:61">
      <c r="O5396" s="57"/>
      <c r="P5396" s="57"/>
      <c r="AP5396" s="57"/>
      <c r="BA5396" s="57"/>
      <c r="BF5396" s="6" t="e">
        <f t="shared" si="255"/>
        <v>#NUM!</v>
      </c>
      <c r="BG5396" t="e">
        <f t="shared" si="256"/>
        <v>#NUM!</v>
      </c>
      <c r="BH5396" t="e">
        <f t="shared" si="257"/>
        <v>#NUM!</v>
      </c>
      <c r="BI5396" t="e">
        <f>VLOOKUP(H5396,Sheet2!$A$1:$B$270,2,FALSE)</f>
        <v>#N/A</v>
      </c>
    </row>
    <row r="5397" spans="15:61">
      <c r="O5397" s="57"/>
      <c r="P5397" s="57"/>
      <c r="AP5397" s="57"/>
      <c r="BA5397" s="57"/>
      <c r="BF5397" s="6" t="e">
        <f t="shared" si="255"/>
        <v>#NUM!</v>
      </c>
      <c r="BG5397" t="e">
        <f t="shared" si="256"/>
        <v>#NUM!</v>
      </c>
      <c r="BH5397" t="e">
        <f t="shared" si="257"/>
        <v>#NUM!</v>
      </c>
      <c r="BI5397" t="e">
        <f>VLOOKUP(H5397,Sheet2!$A$1:$B$270,2,FALSE)</f>
        <v>#N/A</v>
      </c>
    </row>
    <row r="5398" spans="15:61">
      <c r="O5398" s="57"/>
      <c r="P5398" s="57"/>
      <c r="AP5398" s="57"/>
      <c r="BA5398" s="57"/>
      <c r="BF5398" s="6" t="e">
        <f t="shared" si="255"/>
        <v>#NUM!</v>
      </c>
      <c r="BG5398" t="e">
        <f t="shared" si="256"/>
        <v>#NUM!</v>
      </c>
      <c r="BH5398" t="e">
        <f t="shared" si="257"/>
        <v>#NUM!</v>
      </c>
      <c r="BI5398" t="e">
        <f>VLOOKUP(H5398,Sheet2!$A$1:$B$270,2,FALSE)</f>
        <v>#N/A</v>
      </c>
    </row>
    <row r="5399" spans="15:61">
      <c r="O5399" s="57"/>
      <c r="P5399" s="57"/>
      <c r="AO5399" s="57"/>
      <c r="BF5399" s="6" t="e">
        <f t="shared" si="255"/>
        <v>#NUM!</v>
      </c>
      <c r="BG5399" t="e">
        <f t="shared" si="256"/>
        <v>#NUM!</v>
      </c>
      <c r="BH5399" t="e">
        <f t="shared" si="257"/>
        <v>#NUM!</v>
      </c>
      <c r="BI5399" t="e">
        <f>VLOOKUP(H5399,Sheet2!$A$1:$B$270,2,FALSE)</f>
        <v>#N/A</v>
      </c>
    </row>
    <row r="5400" spans="15:61">
      <c r="O5400" s="57"/>
      <c r="P5400" s="57"/>
      <c r="AO5400" s="57"/>
      <c r="AP5400" s="57"/>
      <c r="BA5400" s="57"/>
      <c r="BF5400" s="6" t="e">
        <f t="shared" si="255"/>
        <v>#NUM!</v>
      </c>
      <c r="BG5400" t="e">
        <f t="shared" si="256"/>
        <v>#NUM!</v>
      </c>
      <c r="BH5400" t="e">
        <f t="shared" si="257"/>
        <v>#NUM!</v>
      </c>
      <c r="BI5400" t="e">
        <f>VLOOKUP(H5400,Sheet2!$A$1:$B$270,2,FALSE)</f>
        <v>#N/A</v>
      </c>
    </row>
    <row r="5401" spans="15:61">
      <c r="O5401" s="57"/>
      <c r="P5401" s="57"/>
      <c r="AP5401" s="57"/>
      <c r="BA5401" s="57"/>
      <c r="BF5401" s="6" t="e">
        <f t="shared" si="255"/>
        <v>#NUM!</v>
      </c>
      <c r="BG5401" t="e">
        <f t="shared" si="256"/>
        <v>#NUM!</v>
      </c>
      <c r="BH5401" t="e">
        <f t="shared" si="257"/>
        <v>#NUM!</v>
      </c>
      <c r="BI5401" t="e">
        <f>VLOOKUP(H5401,Sheet2!$A$1:$B$270,2,FALSE)</f>
        <v>#N/A</v>
      </c>
    </row>
    <row r="5402" spans="15:61">
      <c r="O5402" s="57"/>
      <c r="P5402" s="57"/>
      <c r="BA5402" s="57"/>
      <c r="BF5402" s="6" t="e">
        <f t="shared" si="255"/>
        <v>#NUM!</v>
      </c>
      <c r="BG5402" t="e">
        <f t="shared" si="256"/>
        <v>#NUM!</v>
      </c>
      <c r="BH5402" t="e">
        <f t="shared" si="257"/>
        <v>#NUM!</v>
      </c>
      <c r="BI5402" t="e">
        <f>VLOOKUP(H5402,Sheet2!$A$1:$B$270,2,FALSE)</f>
        <v>#N/A</v>
      </c>
    </row>
    <row r="5403" spans="15:61">
      <c r="O5403" s="57"/>
      <c r="P5403" s="57"/>
      <c r="AP5403" s="57"/>
      <c r="BA5403" s="57"/>
      <c r="BF5403" s="6" t="e">
        <f t="shared" si="255"/>
        <v>#NUM!</v>
      </c>
      <c r="BG5403" t="e">
        <f t="shared" si="256"/>
        <v>#NUM!</v>
      </c>
      <c r="BH5403" t="e">
        <f t="shared" si="257"/>
        <v>#NUM!</v>
      </c>
      <c r="BI5403" t="e">
        <f>VLOOKUP(H5403,Sheet2!$A$1:$B$270,2,FALSE)</f>
        <v>#N/A</v>
      </c>
    </row>
    <row r="5404" spans="15:61">
      <c r="O5404" s="57"/>
      <c r="P5404" s="57"/>
      <c r="AO5404" s="57"/>
      <c r="BF5404" s="6" t="e">
        <f t="shared" si="255"/>
        <v>#NUM!</v>
      </c>
      <c r="BG5404" t="e">
        <f t="shared" si="256"/>
        <v>#NUM!</v>
      </c>
      <c r="BH5404" t="e">
        <f t="shared" si="257"/>
        <v>#NUM!</v>
      </c>
      <c r="BI5404" t="e">
        <f>VLOOKUP(H5404,Sheet2!$A$1:$B$270,2,FALSE)</f>
        <v>#N/A</v>
      </c>
    </row>
    <row r="5405" spans="15:61">
      <c r="O5405" s="57"/>
      <c r="P5405" s="57"/>
      <c r="AP5405" s="57"/>
      <c r="BA5405" s="57"/>
      <c r="BF5405" s="6" t="e">
        <f t="shared" si="255"/>
        <v>#NUM!</v>
      </c>
      <c r="BG5405" t="e">
        <f t="shared" si="256"/>
        <v>#NUM!</v>
      </c>
      <c r="BH5405" t="e">
        <f t="shared" si="257"/>
        <v>#NUM!</v>
      </c>
      <c r="BI5405" t="e">
        <f>VLOOKUP(H5405,Sheet2!$A$1:$B$270,2,FALSE)</f>
        <v>#N/A</v>
      </c>
    </row>
    <row r="5406" spans="15:61">
      <c r="O5406" s="57"/>
      <c r="P5406" s="57"/>
      <c r="AO5406" s="57"/>
      <c r="AP5406" s="57"/>
      <c r="BA5406" s="57"/>
      <c r="BF5406" s="6" t="e">
        <f t="shared" si="255"/>
        <v>#NUM!</v>
      </c>
      <c r="BG5406" t="e">
        <f t="shared" si="256"/>
        <v>#NUM!</v>
      </c>
      <c r="BH5406" t="e">
        <f t="shared" si="257"/>
        <v>#NUM!</v>
      </c>
      <c r="BI5406" t="e">
        <f>VLOOKUP(H5406,Sheet2!$A$1:$B$270,2,FALSE)</f>
        <v>#N/A</v>
      </c>
    </row>
    <row r="5407" spans="15:61">
      <c r="O5407" s="57"/>
      <c r="P5407" s="57"/>
      <c r="AP5407" s="57"/>
      <c r="BA5407" s="57"/>
      <c r="BF5407" s="6" t="e">
        <f t="shared" si="255"/>
        <v>#NUM!</v>
      </c>
      <c r="BG5407" t="e">
        <f t="shared" si="256"/>
        <v>#NUM!</v>
      </c>
      <c r="BH5407" t="e">
        <f t="shared" si="257"/>
        <v>#NUM!</v>
      </c>
      <c r="BI5407" t="e">
        <f>VLOOKUP(H5407,Sheet2!$A$1:$B$270,2,FALSE)</f>
        <v>#N/A</v>
      </c>
    </row>
    <row r="5408" spans="15:61">
      <c r="O5408" s="57"/>
      <c r="P5408" s="57"/>
      <c r="AM5408" s="58"/>
      <c r="AO5408" s="57"/>
      <c r="BA5408" s="57"/>
      <c r="BB5408" s="58"/>
      <c r="BF5408" s="6" t="e">
        <f t="shared" si="255"/>
        <v>#NUM!</v>
      </c>
      <c r="BG5408" t="e">
        <f t="shared" si="256"/>
        <v>#NUM!</v>
      </c>
      <c r="BH5408" t="e">
        <f t="shared" si="257"/>
        <v>#NUM!</v>
      </c>
      <c r="BI5408" t="e">
        <f>VLOOKUP(H5408,Sheet2!$A$1:$B$270,2,FALSE)</f>
        <v>#N/A</v>
      </c>
    </row>
    <row r="5409" spans="15:61">
      <c r="O5409" s="57"/>
      <c r="P5409" s="57"/>
      <c r="AP5409" s="57"/>
      <c r="BA5409" s="57"/>
      <c r="BF5409" s="6" t="e">
        <f t="shared" si="255"/>
        <v>#NUM!</v>
      </c>
      <c r="BG5409" t="e">
        <f t="shared" si="256"/>
        <v>#NUM!</v>
      </c>
      <c r="BH5409" t="e">
        <f t="shared" si="257"/>
        <v>#NUM!</v>
      </c>
      <c r="BI5409" t="e">
        <f>VLOOKUP(H5409,Sheet2!$A$1:$B$270,2,FALSE)</f>
        <v>#N/A</v>
      </c>
    </row>
    <row r="5410" spans="15:61">
      <c r="O5410" s="57"/>
      <c r="P5410" s="57"/>
      <c r="AP5410" s="57"/>
      <c r="BA5410" s="57"/>
      <c r="BF5410" s="6" t="e">
        <f t="shared" si="255"/>
        <v>#NUM!</v>
      </c>
      <c r="BG5410" t="e">
        <f t="shared" si="256"/>
        <v>#NUM!</v>
      </c>
      <c r="BH5410" t="e">
        <f t="shared" si="257"/>
        <v>#NUM!</v>
      </c>
      <c r="BI5410" t="e">
        <f>VLOOKUP(H5410,Sheet2!$A$1:$B$270,2,FALSE)</f>
        <v>#N/A</v>
      </c>
    </row>
    <row r="5411" spans="15:61">
      <c r="O5411" s="57"/>
      <c r="P5411" s="57"/>
      <c r="AP5411" s="57"/>
      <c r="BA5411" s="57"/>
      <c r="BF5411" s="6" t="e">
        <f t="shared" si="255"/>
        <v>#NUM!</v>
      </c>
      <c r="BG5411" t="e">
        <f t="shared" si="256"/>
        <v>#NUM!</v>
      </c>
      <c r="BH5411" t="e">
        <f t="shared" si="257"/>
        <v>#NUM!</v>
      </c>
      <c r="BI5411" t="e">
        <f>VLOOKUP(H5411,Sheet2!$A$1:$B$270,2,FALSE)</f>
        <v>#N/A</v>
      </c>
    </row>
    <row r="5412" spans="15:61">
      <c r="O5412" s="57"/>
      <c r="P5412" s="57"/>
      <c r="BF5412" s="6" t="e">
        <f t="shared" si="255"/>
        <v>#NUM!</v>
      </c>
      <c r="BG5412" t="e">
        <f t="shared" si="256"/>
        <v>#NUM!</v>
      </c>
      <c r="BH5412" t="e">
        <f t="shared" si="257"/>
        <v>#NUM!</v>
      </c>
      <c r="BI5412" t="e">
        <f>VLOOKUP(H5412,Sheet2!$A$1:$B$270,2,FALSE)</f>
        <v>#N/A</v>
      </c>
    </row>
    <row r="5413" spans="15:61">
      <c r="O5413" s="57"/>
      <c r="P5413" s="57"/>
      <c r="AP5413" s="57"/>
      <c r="BA5413" s="57"/>
      <c r="BF5413" s="6" t="e">
        <f t="shared" si="255"/>
        <v>#NUM!</v>
      </c>
      <c r="BG5413" t="e">
        <f t="shared" si="256"/>
        <v>#NUM!</v>
      </c>
      <c r="BH5413" t="e">
        <f t="shared" si="257"/>
        <v>#NUM!</v>
      </c>
      <c r="BI5413" t="e">
        <f>VLOOKUP(H5413,Sheet2!$A$1:$B$270,2,FALSE)</f>
        <v>#N/A</v>
      </c>
    </row>
    <row r="5414" spans="15:61">
      <c r="O5414" s="57"/>
      <c r="P5414" s="57"/>
      <c r="AO5414" s="57"/>
      <c r="AP5414" s="57"/>
      <c r="BA5414" s="57"/>
      <c r="BF5414" s="6" t="e">
        <f t="shared" si="255"/>
        <v>#NUM!</v>
      </c>
      <c r="BG5414" t="e">
        <f t="shared" si="256"/>
        <v>#NUM!</v>
      </c>
      <c r="BH5414" t="e">
        <f t="shared" si="257"/>
        <v>#NUM!</v>
      </c>
      <c r="BI5414" t="e">
        <f>VLOOKUP(H5414,Sheet2!$A$1:$B$270,2,FALSE)</f>
        <v>#N/A</v>
      </c>
    </row>
    <row r="5415" spans="15:61">
      <c r="O5415" s="57"/>
      <c r="P5415" s="57"/>
      <c r="AP5415" s="57"/>
      <c r="BA5415" s="57"/>
      <c r="BF5415" s="6" t="e">
        <f t="shared" si="255"/>
        <v>#NUM!</v>
      </c>
      <c r="BG5415" t="e">
        <f t="shared" si="256"/>
        <v>#NUM!</v>
      </c>
      <c r="BH5415" t="e">
        <f t="shared" si="257"/>
        <v>#NUM!</v>
      </c>
      <c r="BI5415" t="e">
        <f>VLOOKUP(H5415,Sheet2!$A$1:$B$270,2,FALSE)</f>
        <v>#N/A</v>
      </c>
    </row>
    <row r="5416" spans="15:61">
      <c r="O5416" s="57"/>
      <c r="P5416" s="57"/>
      <c r="AO5416" s="57"/>
      <c r="AP5416" s="57"/>
      <c r="BA5416" s="57"/>
      <c r="BF5416" s="6" t="e">
        <f t="shared" si="255"/>
        <v>#NUM!</v>
      </c>
      <c r="BG5416" t="e">
        <f t="shared" si="256"/>
        <v>#NUM!</v>
      </c>
      <c r="BH5416" t="e">
        <f t="shared" si="257"/>
        <v>#NUM!</v>
      </c>
      <c r="BI5416" t="e">
        <f>VLOOKUP(H5416,Sheet2!$A$1:$B$270,2,FALSE)</f>
        <v>#N/A</v>
      </c>
    </row>
    <row r="5417" spans="15:61">
      <c r="O5417" s="57"/>
      <c r="P5417" s="57"/>
      <c r="AO5417" s="57"/>
      <c r="AP5417" s="57"/>
      <c r="BA5417" s="57"/>
      <c r="BF5417" s="6" t="e">
        <f t="shared" si="255"/>
        <v>#NUM!</v>
      </c>
      <c r="BG5417" t="e">
        <f t="shared" si="256"/>
        <v>#NUM!</v>
      </c>
      <c r="BH5417" t="e">
        <f t="shared" si="257"/>
        <v>#NUM!</v>
      </c>
      <c r="BI5417" t="e">
        <f>VLOOKUP(H5417,Sheet2!$A$1:$B$270,2,FALSE)</f>
        <v>#N/A</v>
      </c>
    </row>
    <row r="5418" spans="15:61">
      <c r="O5418" s="57"/>
      <c r="P5418" s="57"/>
      <c r="AP5418" s="57"/>
      <c r="BA5418" s="57"/>
      <c r="BF5418" s="6" t="e">
        <f t="shared" si="255"/>
        <v>#NUM!</v>
      </c>
      <c r="BG5418" t="e">
        <f t="shared" si="256"/>
        <v>#NUM!</v>
      </c>
      <c r="BH5418" t="e">
        <f t="shared" si="257"/>
        <v>#NUM!</v>
      </c>
      <c r="BI5418" t="e">
        <f>VLOOKUP(H5418,Sheet2!$A$1:$B$270,2,FALSE)</f>
        <v>#N/A</v>
      </c>
    </row>
    <row r="5419" spans="15:61">
      <c r="O5419" s="57"/>
      <c r="P5419" s="57"/>
      <c r="AP5419" s="57"/>
      <c r="BA5419" s="57"/>
      <c r="BF5419" s="6" t="e">
        <f t="shared" si="255"/>
        <v>#NUM!</v>
      </c>
      <c r="BG5419" t="e">
        <f t="shared" si="256"/>
        <v>#NUM!</v>
      </c>
      <c r="BH5419" t="e">
        <f t="shared" si="257"/>
        <v>#NUM!</v>
      </c>
      <c r="BI5419" t="e">
        <f>VLOOKUP(H5419,Sheet2!$A$1:$B$270,2,FALSE)</f>
        <v>#N/A</v>
      </c>
    </row>
    <row r="5420" spans="15:61">
      <c r="O5420" s="57"/>
      <c r="P5420" s="57"/>
      <c r="AO5420" s="57"/>
      <c r="AP5420" s="57"/>
      <c r="BA5420" s="57"/>
      <c r="BF5420" s="6" t="e">
        <f t="shared" si="255"/>
        <v>#NUM!</v>
      </c>
      <c r="BG5420" t="e">
        <f t="shared" si="256"/>
        <v>#NUM!</v>
      </c>
      <c r="BH5420" t="e">
        <f t="shared" si="257"/>
        <v>#NUM!</v>
      </c>
      <c r="BI5420" t="e">
        <f>VLOOKUP(H5420,Sheet2!$A$1:$B$270,2,FALSE)</f>
        <v>#N/A</v>
      </c>
    </row>
    <row r="5421" spans="15:61">
      <c r="O5421" s="57"/>
      <c r="P5421" s="57"/>
      <c r="AP5421" s="57"/>
      <c r="BA5421" s="57"/>
      <c r="BF5421" s="6" t="e">
        <f t="shared" si="255"/>
        <v>#NUM!</v>
      </c>
      <c r="BG5421" t="e">
        <f t="shared" si="256"/>
        <v>#NUM!</v>
      </c>
      <c r="BH5421" t="e">
        <f t="shared" si="257"/>
        <v>#NUM!</v>
      </c>
      <c r="BI5421" t="e">
        <f>VLOOKUP(H5421,Sheet2!$A$1:$B$270,2,FALSE)</f>
        <v>#N/A</v>
      </c>
    </row>
    <row r="5422" spans="15:61">
      <c r="O5422" s="57"/>
      <c r="P5422" s="57"/>
      <c r="AO5422" s="57"/>
      <c r="AP5422" s="57"/>
      <c r="BA5422" s="57"/>
      <c r="BF5422" s="6" t="e">
        <f t="shared" si="255"/>
        <v>#NUM!</v>
      </c>
      <c r="BG5422" t="e">
        <f t="shared" si="256"/>
        <v>#NUM!</v>
      </c>
      <c r="BH5422" t="e">
        <f t="shared" si="257"/>
        <v>#NUM!</v>
      </c>
      <c r="BI5422" t="e">
        <f>VLOOKUP(H5422,Sheet2!$A$1:$B$270,2,FALSE)</f>
        <v>#N/A</v>
      </c>
    </row>
    <row r="5423" spans="15:61">
      <c r="O5423" s="57"/>
      <c r="P5423" s="57"/>
      <c r="AO5423" s="57"/>
      <c r="AP5423" s="57"/>
      <c r="BA5423" s="57"/>
      <c r="BF5423" s="6" t="e">
        <f t="shared" si="255"/>
        <v>#NUM!</v>
      </c>
      <c r="BG5423" t="e">
        <f t="shared" si="256"/>
        <v>#NUM!</v>
      </c>
      <c r="BH5423" t="e">
        <f t="shared" si="257"/>
        <v>#NUM!</v>
      </c>
      <c r="BI5423" t="e">
        <f>VLOOKUP(H5423,Sheet2!$A$1:$B$270,2,FALSE)</f>
        <v>#N/A</v>
      </c>
    </row>
    <row r="5424" spans="15:61">
      <c r="O5424" s="57"/>
      <c r="P5424" s="57"/>
      <c r="AO5424" s="57"/>
      <c r="AP5424" s="57"/>
      <c r="BA5424" s="57"/>
      <c r="BF5424" s="6" t="e">
        <f t="shared" si="255"/>
        <v>#NUM!</v>
      </c>
      <c r="BG5424" t="e">
        <f t="shared" si="256"/>
        <v>#NUM!</v>
      </c>
      <c r="BH5424" t="e">
        <f t="shared" si="257"/>
        <v>#NUM!</v>
      </c>
      <c r="BI5424" t="e">
        <f>VLOOKUP(H5424,Sheet2!$A$1:$B$270,2,FALSE)</f>
        <v>#N/A</v>
      </c>
    </row>
    <row r="5425" spans="15:61">
      <c r="O5425" s="57"/>
      <c r="P5425" s="57"/>
      <c r="BA5425" s="57"/>
      <c r="BF5425" s="6" t="e">
        <f t="shared" si="255"/>
        <v>#NUM!</v>
      </c>
      <c r="BG5425" t="e">
        <f t="shared" si="256"/>
        <v>#NUM!</v>
      </c>
      <c r="BH5425" t="e">
        <f t="shared" si="257"/>
        <v>#NUM!</v>
      </c>
      <c r="BI5425" t="e">
        <f>VLOOKUP(H5425,Sheet2!$A$1:$B$270,2,FALSE)</f>
        <v>#N/A</v>
      </c>
    </row>
    <row r="5426" spans="15:61">
      <c r="O5426" s="57"/>
      <c r="P5426" s="57"/>
      <c r="AP5426" s="57"/>
      <c r="BA5426" s="57"/>
      <c r="BF5426" s="6" t="e">
        <f t="shared" si="255"/>
        <v>#NUM!</v>
      </c>
      <c r="BG5426" t="e">
        <f t="shared" si="256"/>
        <v>#NUM!</v>
      </c>
      <c r="BH5426" t="e">
        <f t="shared" si="257"/>
        <v>#NUM!</v>
      </c>
      <c r="BI5426" t="e">
        <f>VLOOKUP(H5426,Sheet2!$A$1:$B$270,2,FALSE)</f>
        <v>#N/A</v>
      </c>
    </row>
    <row r="5427" spans="15:61">
      <c r="O5427" s="57"/>
      <c r="P5427" s="57"/>
      <c r="AO5427" s="57"/>
      <c r="AP5427" s="57"/>
      <c r="BA5427" s="57"/>
      <c r="BF5427" s="6" t="e">
        <f t="shared" si="255"/>
        <v>#NUM!</v>
      </c>
      <c r="BG5427" t="e">
        <f t="shared" si="256"/>
        <v>#NUM!</v>
      </c>
      <c r="BH5427" t="e">
        <f t="shared" si="257"/>
        <v>#NUM!</v>
      </c>
      <c r="BI5427" t="e">
        <f>VLOOKUP(H5427,Sheet2!$A$1:$B$270,2,FALSE)</f>
        <v>#N/A</v>
      </c>
    </row>
    <row r="5428" spans="15:61">
      <c r="O5428" s="57"/>
      <c r="P5428" s="57"/>
      <c r="AP5428" s="57"/>
      <c r="BA5428" s="57"/>
      <c r="BF5428" s="6" t="e">
        <f t="shared" si="255"/>
        <v>#NUM!</v>
      </c>
      <c r="BG5428" t="e">
        <f t="shared" si="256"/>
        <v>#NUM!</v>
      </c>
      <c r="BH5428" t="e">
        <f t="shared" si="257"/>
        <v>#NUM!</v>
      </c>
      <c r="BI5428" t="e">
        <f>VLOOKUP(H5428,Sheet2!$A$1:$B$270,2,FALSE)</f>
        <v>#N/A</v>
      </c>
    </row>
    <row r="5429" spans="15:61">
      <c r="O5429" s="57"/>
      <c r="P5429" s="57"/>
      <c r="AO5429" s="57"/>
      <c r="BF5429" s="6" t="e">
        <f t="shared" si="255"/>
        <v>#NUM!</v>
      </c>
      <c r="BG5429" t="e">
        <f t="shared" si="256"/>
        <v>#NUM!</v>
      </c>
      <c r="BH5429" t="e">
        <f t="shared" si="257"/>
        <v>#NUM!</v>
      </c>
      <c r="BI5429" t="e">
        <f>VLOOKUP(H5429,Sheet2!$A$1:$B$270,2,FALSE)</f>
        <v>#N/A</v>
      </c>
    </row>
    <row r="5430" spans="15:61">
      <c r="O5430" s="57"/>
      <c r="P5430" s="57"/>
      <c r="AP5430" s="57"/>
      <c r="BA5430" s="57"/>
      <c r="BF5430" s="6" t="e">
        <f t="shared" si="255"/>
        <v>#NUM!</v>
      </c>
      <c r="BG5430" t="e">
        <f t="shared" si="256"/>
        <v>#NUM!</v>
      </c>
      <c r="BH5430" t="e">
        <f t="shared" si="257"/>
        <v>#NUM!</v>
      </c>
      <c r="BI5430" t="e">
        <f>VLOOKUP(H5430,Sheet2!$A$1:$B$270,2,FALSE)</f>
        <v>#N/A</v>
      </c>
    </row>
    <row r="5431" spans="15:61">
      <c r="O5431" s="57"/>
      <c r="P5431" s="57"/>
      <c r="AO5431" s="57"/>
      <c r="AP5431" s="57"/>
      <c r="BA5431" s="57"/>
      <c r="BF5431" s="6" t="e">
        <f t="shared" si="255"/>
        <v>#NUM!</v>
      </c>
      <c r="BG5431" t="e">
        <f t="shared" si="256"/>
        <v>#NUM!</v>
      </c>
      <c r="BH5431" t="e">
        <f t="shared" si="257"/>
        <v>#NUM!</v>
      </c>
      <c r="BI5431" t="e">
        <f>VLOOKUP(H5431,Sheet2!$A$1:$B$270,2,FALSE)</f>
        <v>#N/A</v>
      </c>
    </row>
    <row r="5432" spans="15:61">
      <c r="O5432" s="57"/>
      <c r="P5432" s="57"/>
      <c r="AP5432" s="57"/>
      <c r="BA5432" s="57"/>
      <c r="BF5432" s="6" t="e">
        <f t="shared" si="255"/>
        <v>#NUM!</v>
      </c>
      <c r="BG5432" t="e">
        <f t="shared" si="256"/>
        <v>#NUM!</v>
      </c>
      <c r="BH5432" t="e">
        <f t="shared" si="257"/>
        <v>#NUM!</v>
      </c>
      <c r="BI5432" t="e">
        <f>VLOOKUP(H5432,Sheet2!$A$1:$B$270,2,FALSE)</f>
        <v>#N/A</v>
      </c>
    </row>
    <row r="5433" spans="15:61">
      <c r="O5433" s="57"/>
      <c r="P5433" s="57"/>
      <c r="AP5433" s="57"/>
      <c r="BA5433" s="57"/>
      <c r="BF5433" s="6" t="e">
        <f t="shared" si="255"/>
        <v>#NUM!</v>
      </c>
      <c r="BG5433" t="e">
        <f t="shared" si="256"/>
        <v>#NUM!</v>
      </c>
      <c r="BH5433" t="e">
        <f t="shared" si="257"/>
        <v>#NUM!</v>
      </c>
      <c r="BI5433" t="e">
        <f>VLOOKUP(H5433,Sheet2!$A$1:$B$270,2,FALSE)</f>
        <v>#N/A</v>
      </c>
    </row>
    <row r="5434" spans="15:61">
      <c r="O5434" s="57"/>
      <c r="P5434" s="57"/>
      <c r="AP5434" s="57"/>
      <c r="BA5434" s="57"/>
      <c r="BF5434" s="6" t="e">
        <f t="shared" si="255"/>
        <v>#NUM!</v>
      </c>
      <c r="BG5434" t="e">
        <f t="shared" si="256"/>
        <v>#NUM!</v>
      </c>
      <c r="BH5434" t="e">
        <f t="shared" si="257"/>
        <v>#NUM!</v>
      </c>
      <c r="BI5434" t="e">
        <f>VLOOKUP(H5434,Sheet2!$A$1:$B$270,2,FALSE)</f>
        <v>#N/A</v>
      </c>
    </row>
    <row r="5435" spans="15:61">
      <c r="O5435" s="57"/>
      <c r="P5435" s="57"/>
      <c r="AP5435" s="57"/>
      <c r="BA5435" s="57"/>
      <c r="BF5435" s="6" t="e">
        <f t="shared" si="255"/>
        <v>#NUM!</v>
      </c>
      <c r="BG5435" t="e">
        <f t="shared" si="256"/>
        <v>#NUM!</v>
      </c>
      <c r="BH5435" t="e">
        <f t="shared" si="257"/>
        <v>#NUM!</v>
      </c>
      <c r="BI5435" t="e">
        <f>VLOOKUP(H5435,Sheet2!$A$1:$B$270,2,FALSE)</f>
        <v>#N/A</v>
      </c>
    </row>
    <row r="5436" spans="15:61">
      <c r="O5436" s="57"/>
      <c r="P5436" s="57"/>
      <c r="BF5436" s="6" t="e">
        <f t="shared" si="255"/>
        <v>#NUM!</v>
      </c>
      <c r="BG5436" t="e">
        <f t="shared" si="256"/>
        <v>#NUM!</v>
      </c>
      <c r="BH5436" t="e">
        <f t="shared" si="257"/>
        <v>#NUM!</v>
      </c>
      <c r="BI5436" t="e">
        <f>VLOOKUP(H5436,Sheet2!$A$1:$B$270,2,FALSE)</f>
        <v>#N/A</v>
      </c>
    </row>
    <row r="5437" spans="15:61">
      <c r="O5437" s="57"/>
      <c r="P5437" s="57"/>
      <c r="AO5437" s="57"/>
      <c r="AP5437" s="57"/>
      <c r="BA5437" s="57"/>
      <c r="BF5437" s="6" t="e">
        <f t="shared" si="255"/>
        <v>#NUM!</v>
      </c>
      <c r="BG5437" t="e">
        <f t="shared" si="256"/>
        <v>#NUM!</v>
      </c>
      <c r="BH5437" t="e">
        <f t="shared" si="257"/>
        <v>#NUM!</v>
      </c>
      <c r="BI5437" t="e">
        <f>VLOOKUP(H5437,Sheet2!$A$1:$B$270,2,FALSE)</f>
        <v>#N/A</v>
      </c>
    </row>
    <row r="5438" spans="15:61">
      <c r="O5438" s="57"/>
      <c r="P5438" s="57"/>
      <c r="AP5438" s="57"/>
      <c r="BA5438" s="57"/>
      <c r="BF5438" s="6" t="e">
        <f t="shared" si="255"/>
        <v>#NUM!</v>
      </c>
      <c r="BG5438" t="e">
        <f t="shared" si="256"/>
        <v>#NUM!</v>
      </c>
      <c r="BH5438" t="e">
        <f t="shared" si="257"/>
        <v>#NUM!</v>
      </c>
      <c r="BI5438" t="e">
        <f>VLOOKUP(H5438,Sheet2!$A$1:$B$270,2,FALSE)</f>
        <v>#N/A</v>
      </c>
    </row>
    <row r="5439" spans="15:61">
      <c r="O5439" s="57"/>
      <c r="P5439" s="57"/>
      <c r="AP5439" s="57"/>
      <c r="BA5439" s="57"/>
      <c r="BF5439" s="6" t="e">
        <f t="shared" si="255"/>
        <v>#NUM!</v>
      </c>
      <c r="BG5439" t="e">
        <f t="shared" si="256"/>
        <v>#NUM!</v>
      </c>
      <c r="BH5439" t="e">
        <f t="shared" si="257"/>
        <v>#NUM!</v>
      </c>
      <c r="BI5439" t="e">
        <f>VLOOKUP(H5439,Sheet2!$A$1:$B$270,2,FALSE)</f>
        <v>#N/A</v>
      </c>
    </row>
    <row r="5440" spans="15:61">
      <c r="O5440" s="57"/>
      <c r="P5440" s="57"/>
      <c r="AP5440" s="57"/>
      <c r="BA5440" s="57"/>
      <c r="BF5440" s="6" t="e">
        <f t="shared" si="255"/>
        <v>#NUM!</v>
      </c>
      <c r="BG5440" t="e">
        <f t="shared" si="256"/>
        <v>#NUM!</v>
      </c>
      <c r="BH5440" t="e">
        <f t="shared" si="257"/>
        <v>#NUM!</v>
      </c>
      <c r="BI5440" t="e">
        <f>VLOOKUP(H5440,Sheet2!$A$1:$B$270,2,FALSE)</f>
        <v>#N/A</v>
      </c>
    </row>
    <row r="5441" spans="15:61">
      <c r="O5441" s="57"/>
      <c r="P5441" s="57"/>
      <c r="BF5441" s="6" t="e">
        <f t="shared" ref="BF5441:BF5504" si="258">DATE(BC5441,BD5441,BE5441)</f>
        <v>#NUM!</v>
      </c>
      <c r="BG5441" t="e">
        <f t="shared" ref="BG5441:BG5504" si="259">BF5441-BA5441</f>
        <v>#NUM!</v>
      </c>
      <c r="BH5441" t="e">
        <f t="shared" ref="BH5441:BH5504" si="260">IF(BG5441=1,"COMPLY",IF(BG5441&lt;1,"COMPLY","NOT COMPLY"))</f>
        <v>#NUM!</v>
      </c>
      <c r="BI5441" t="e">
        <f>VLOOKUP(H5441,Sheet2!$A$1:$B$270,2,FALSE)</f>
        <v>#N/A</v>
      </c>
    </row>
    <row r="5442" spans="15:61">
      <c r="O5442" s="57"/>
      <c r="P5442" s="57"/>
      <c r="AP5442" s="57"/>
      <c r="BA5442" s="57"/>
      <c r="BF5442" s="6" t="e">
        <f t="shared" si="258"/>
        <v>#NUM!</v>
      </c>
      <c r="BG5442" t="e">
        <f t="shared" si="259"/>
        <v>#NUM!</v>
      </c>
      <c r="BH5442" t="e">
        <f t="shared" si="260"/>
        <v>#NUM!</v>
      </c>
      <c r="BI5442" t="e">
        <f>VLOOKUP(H5442,Sheet2!$A$1:$B$270,2,FALSE)</f>
        <v>#N/A</v>
      </c>
    </row>
    <row r="5443" spans="15:61">
      <c r="O5443" s="57"/>
      <c r="P5443" s="57"/>
      <c r="AM5443" s="58"/>
      <c r="BA5443" s="57"/>
      <c r="BB5443" s="58"/>
      <c r="BF5443" s="6" t="e">
        <f t="shared" si="258"/>
        <v>#NUM!</v>
      </c>
      <c r="BG5443" t="e">
        <f t="shared" si="259"/>
        <v>#NUM!</v>
      </c>
      <c r="BH5443" t="e">
        <f t="shared" si="260"/>
        <v>#NUM!</v>
      </c>
      <c r="BI5443" t="e">
        <f>VLOOKUP(H5443,Sheet2!$A$1:$B$270,2,FALSE)</f>
        <v>#N/A</v>
      </c>
    </row>
    <row r="5444" spans="15:61">
      <c r="O5444" s="57"/>
      <c r="P5444" s="57"/>
      <c r="AO5444" s="57"/>
      <c r="AP5444" s="57"/>
      <c r="BA5444" s="57"/>
      <c r="BF5444" s="6" t="e">
        <f t="shared" si="258"/>
        <v>#NUM!</v>
      </c>
      <c r="BG5444" t="e">
        <f t="shared" si="259"/>
        <v>#NUM!</v>
      </c>
      <c r="BH5444" t="e">
        <f t="shared" si="260"/>
        <v>#NUM!</v>
      </c>
      <c r="BI5444" t="e">
        <f>VLOOKUP(H5444,Sheet2!$A$1:$B$270,2,FALSE)</f>
        <v>#N/A</v>
      </c>
    </row>
    <row r="5445" spans="15:61">
      <c r="O5445" s="57"/>
      <c r="P5445" s="57"/>
      <c r="AO5445" s="57"/>
      <c r="BF5445" s="6" t="e">
        <f t="shared" si="258"/>
        <v>#NUM!</v>
      </c>
      <c r="BG5445" t="e">
        <f t="shared" si="259"/>
        <v>#NUM!</v>
      </c>
      <c r="BH5445" t="e">
        <f t="shared" si="260"/>
        <v>#NUM!</v>
      </c>
      <c r="BI5445" t="e">
        <f>VLOOKUP(H5445,Sheet2!$A$1:$B$270,2,FALSE)</f>
        <v>#N/A</v>
      </c>
    </row>
    <row r="5446" spans="15:61">
      <c r="O5446" s="57"/>
      <c r="P5446" s="57"/>
      <c r="AO5446" s="57"/>
      <c r="AP5446" s="57"/>
      <c r="BA5446" s="57"/>
      <c r="BF5446" s="6" t="e">
        <f t="shared" si="258"/>
        <v>#NUM!</v>
      </c>
      <c r="BG5446" t="e">
        <f t="shared" si="259"/>
        <v>#NUM!</v>
      </c>
      <c r="BH5446" t="e">
        <f t="shared" si="260"/>
        <v>#NUM!</v>
      </c>
      <c r="BI5446" t="e">
        <f>VLOOKUP(H5446,Sheet2!$A$1:$B$270,2,FALSE)</f>
        <v>#N/A</v>
      </c>
    </row>
    <row r="5447" spans="15:61">
      <c r="O5447" s="57"/>
      <c r="P5447" s="57"/>
      <c r="AP5447" s="57"/>
      <c r="BA5447" s="57"/>
      <c r="BF5447" s="6" t="e">
        <f t="shared" si="258"/>
        <v>#NUM!</v>
      </c>
      <c r="BG5447" t="e">
        <f t="shared" si="259"/>
        <v>#NUM!</v>
      </c>
      <c r="BH5447" t="e">
        <f t="shared" si="260"/>
        <v>#NUM!</v>
      </c>
      <c r="BI5447" t="e">
        <f>VLOOKUP(H5447,Sheet2!$A$1:$B$270,2,FALSE)</f>
        <v>#N/A</v>
      </c>
    </row>
    <row r="5448" spans="15:61">
      <c r="O5448" s="57"/>
      <c r="P5448" s="57"/>
      <c r="AP5448" s="57"/>
      <c r="BA5448" s="57"/>
      <c r="BF5448" s="6" t="e">
        <f t="shared" si="258"/>
        <v>#NUM!</v>
      </c>
      <c r="BG5448" t="e">
        <f t="shared" si="259"/>
        <v>#NUM!</v>
      </c>
      <c r="BH5448" t="e">
        <f t="shared" si="260"/>
        <v>#NUM!</v>
      </c>
      <c r="BI5448" t="e">
        <f>VLOOKUP(H5448,Sheet2!$A$1:$B$270,2,FALSE)</f>
        <v>#N/A</v>
      </c>
    </row>
    <row r="5449" spans="15:61">
      <c r="O5449" s="57"/>
      <c r="P5449" s="57"/>
      <c r="AP5449" s="57"/>
      <c r="BA5449" s="57"/>
      <c r="BF5449" s="6" t="e">
        <f t="shared" si="258"/>
        <v>#NUM!</v>
      </c>
      <c r="BG5449" t="e">
        <f t="shared" si="259"/>
        <v>#NUM!</v>
      </c>
      <c r="BH5449" t="e">
        <f t="shared" si="260"/>
        <v>#NUM!</v>
      </c>
      <c r="BI5449" t="e">
        <f>VLOOKUP(H5449,Sheet2!$A$1:$B$270,2,FALSE)</f>
        <v>#N/A</v>
      </c>
    </row>
    <row r="5450" spans="15:61">
      <c r="O5450" s="57"/>
      <c r="P5450" s="57"/>
      <c r="BA5450" s="57"/>
      <c r="BF5450" s="6" t="e">
        <f t="shared" si="258"/>
        <v>#NUM!</v>
      </c>
      <c r="BG5450" t="e">
        <f t="shared" si="259"/>
        <v>#NUM!</v>
      </c>
      <c r="BH5450" t="e">
        <f t="shared" si="260"/>
        <v>#NUM!</v>
      </c>
      <c r="BI5450" t="e">
        <f>VLOOKUP(H5450,Sheet2!$A$1:$B$270,2,FALSE)</f>
        <v>#N/A</v>
      </c>
    </row>
    <row r="5451" spans="15:61">
      <c r="O5451" s="57"/>
      <c r="P5451" s="57"/>
      <c r="AO5451" s="57"/>
      <c r="AP5451" s="57"/>
      <c r="BA5451" s="57"/>
      <c r="BF5451" s="6" t="e">
        <f t="shared" si="258"/>
        <v>#NUM!</v>
      </c>
      <c r="BG5451" t="e">
        <f t="shared" si="259"/>
        <v>#NUM!</v>
      </c>
      <c r="BH5451" t="e">
        <f t="shared" si="260"/>
        <v>#NUM!</v>
      </c>
      <c r="BI5451" t="e">
        <f>VLOOKUP(H5451,Sheet2!$A$1:$B$270,2,FALSE)</f>
        <v>#N/A</v>
      </c>
    </row>
    <row r="5452" spans="15:61">
      <c r="O5452" s="57"/>
      <c r="P5452" s="57"/>
      <c r="AP5452" s="57"/>
      <c r="BA5452" s="57"/>
      <c r="BF5452" s="6" t="e">
        <f t="shared" si="258"/>
        <v>#NUM!</v>
      </c>
      <c r="BG5452" t="e">
        <f t="shared" si="259"/>
        <v>#NUM!</v>
      </c>
      <c r="BH5452" t="e">
        <f t="shared" si="260"/>
        <v>#NUM!</v>
      </c>
      <c r="BI5452" t="e">
        <f>VLOOKUP(H5452,Sheet2!$A$1:$B$270,2,FALSE)</f>
        <v>#N/A</v>
      </c>
    </row>
    <row r="5453" spans="15:61">
      <c r="O5453" s="57"/>
      <c r="P5453" s="57"/>
      <c r="AM5453" s="58"/>
      <c r="BA5453" s="57"/>
      <c r="BB5453" s="58"/>
      <c r="BF5453" s="6" t="e">
        <f t="shared" si="258"/>
        <v>#NUM!</v>
      </c>
      <c r="BG5453" t="e">
        <f t="shared" si="259"/>
        <v>#NUM!</v>
      </c>
      <c r="BH5453" t="e">
        <f t="shared" si="260"/>
        <v>#NUM!</v>
      </c>
      <c r="BI5453" t="e">
        <f>VLOOKUP(H5453,Sheet2!$A$1:$B$270,2,FALSE)</f>
        <v>#N/A</v>
      </c>
    </row>
    <row r="5454" spans="15:61">
      <c r="O5454" s="57"/>
      <c r="P5454" s="57"/>
      <c r="AO5454" s="57"/>
      <c r="BF5454" s="6" t="e">
        <f t="shared" si="258"/>
        <v>#NUM!</v>
      </c>
      <c r="BG5454" t="e">
        <f t="shared" si="259"/>
        <v>#NUM!</v>
      </c>
      <c r="BH5454" t="e">
        <f t="shared" si="260"/>
        <v>#NUM!</v>
      </c>
      <c r="BI5454" t="e">
        <f>VLOOKUP(H5454,Sheet2!$A$1:$B$270,2,FALSE)</f>
        <v>#N/A</v>
      </c>
    </row>
    <row r="5455" spans="15:61">
      <c r="O5455" s="57"/>
      <c r="P5455" s="57"/>
      <c r="AP5455" s="57"/>
      <c r="BA5455" s="57"/>
      <c r="BF5455" s="6" t="e">
        <f t="shared" si="258"/>
        <v>#NUM!</v>
      </c>
      <c r="BG5455" t="e">
        <f t="shared" si="259"/>
        <v>#NUM!</v>
      </c>
      <c r="BH5455" t="e">
        <f t="shared" si="260"/>
        <v>#NUM!</v>
      </c>
      <c r="BI5455" t="e">
        <f>VLOOKUP(H5455,Sheet2!$A$1:$B$270,2,FALSE)</f>
        <v>#N/A</v>
      </c>
    </row>
    <row r="5456" spans="15:61">
      <c r="O5456" s="57"/>
      <c r="P5456" s="57"/>
      <c r="AP5456" s="57"/>
      <c r="BA5456" s="57"/>
      <c r="BF5456" s="6" t="e">
        <f t="shared" si="258"/>
        <v>#NUM!</v>
      </c>
      <c r="BG5456" t="e">
        <f t="shared" si="259"/>
        <v>#NUM!</v>
      </c>
      <c r="BH5456" t="e">
        <f t="shared" si="260"/>
        <v>#NUM!</v>
      </c>
      <c r="BI5456" t="e">
        <f>VLOOKUP(H5456,Sheet2!$A$1:$B$270,2,FALSE)</f>
        <v>#N/A</v>
      </c>
    </row>
    <row r="5457" spans="15:61">
      <c r="O5457" s="57"/>
      <c r="P5457" s="57"/>
      <c r="BA5457" s="57"/>
      <c r="BF5457" s="6" t="e">
        <f t="shared" si="258"/>
        <v>#NUM!</v>
      </c>
      <c r="BG5457" t="e">
        <f t="shared" si="259"/>
        <v>#NUM!</v>
      </c>
      <c r="BH5457" t="e">
        <f t="shared" si="260"/>
        <v>#NUM!</v>
      </c>
      <c r="BI5457" t="e">
        <f>VLOOKUP(H5457,Sheet2!$A$1:$B$270,2,FALSE)</f>
        <v>#N/A</v>
      </c>
    </row>
    <row r="5458" spans="15:61">
      <c r="O5458" s="57"/>
      <c r="P5458" s="57"/>
      <c r="AO5458" s="57"/>
      <c r="AP5458" s="57"/>
      <c r="BA5458" s="57"/>
      <c r="BF5458" s="6" t="e">
        <f t="shared" si="258"/>
        <v>#NUM!</v>
      </c>
      <c r="BG5458" t="e">
        <f t="shared" si="259"/>
        <v>#NUM!</v>
      </c>
      <c r="BH5458" t="e">
        <f t="shared" si="260"/>
        <v>#NUM!</v>
      </c>
      <c r="BI5458" t="e">
        <f>VLOOKUP(H5458,Sheet2!$A$1:$B$270,2,FALSE)</f>
        <v>#N/A</v>
      </c>
    </row>
    <row r="5459" spans="15:61">
      <c r="O5459" s="57"/>
      <c r="P5459" s="57"/>
      <c r="AP5459" s="57"/>
      <c r="BA5459" s="57"/>
      <c r="BF5459" s="6" t="e">
        <f t="shared" si="258"/>
        <v>#NUM!</v>
      </c>
      <c r="BG5459" t="e">
        <f t="shared" si="259"/>
        <v>#NUM!</v>
      </c>
      <c r="BH5459" t="e">
        <f t="shared" si="260"/>
        <v>#NUM!</v>
      </c>
      <c r="BI5459" t="e">
        <f>VLOOKUP(H5459,Sheet2!$A$1:$B$270,2,FALSE)</f>
        <v>#N/A</v>
      </c>
    </row>
    <row r="5460" spans="15:61">
      <c r="O5460" s="57"/>
      <c r="P5460" s="57"/>
      <c r="AO5460" s="57"/>
      <c r="AP5460" s="57"/>
      <c r="BA5460" s="57"/>
      <c r="BF5460" s="6" t="e">
        <f t="shared" si="258"/>
        <v>#NUM!</v>
      </c>
      <c r="BG5460" t="e">
        <f t="shared" si="259"/>
        <v>#NUM!</v>
      </c>
      <c r="BH5460" t="e">
        <f t="shared" si="260"/>
        <v>#NUM!</v>
      </c>
      <c r="BI5460" t="e">
        <f>VLOOKUP(H5460,Sheet2!$A$1:$B$270,2,FALSE)</f>
        <v>#N/A</v>
      </c>
    </row>
    <row r="5461" spans="15:61">
      <c r="O5461" s="57"/>
      <c r="P5461" s="57"/>
      <c r="AP5461" s="57"/>
      <c r="BA5461" s="57"/>
      <c r="BF5461" s="6" t="e">
        <f t="shared" si="258"/>
        <v>#NUM!</v>
      </c>
      <c r="BG5461" t="e">
        <f t="shared" si="259"/>
        <v>#NUM!</v>
      </c>
      <c r="BH5461" t="e">
        <f t="shared" si="260"/>
        <v>#NUM!</v>
      </c>
      <c r="BI5461" t="e">
        <f>VLOOKUP(H5461,Sheet2!$A$1:$B$270,2,FALSE)</f>
        <v>#N/A</v>
      </c>
    </row>
    <row r="5462" spans="15:61">
      <c r="O5462" s="57"/>
      <c r="P5462" s="57"/>
      <c r="AP5462" s="57"/>
      <c r="BA5462" s="57"/>
      <c r="BF5462" s="6" t="e">
        <f t="shared" si="258"/>
        <v>#NUM!</v>
      </c>
      <c r="BG5462" t="e">
        <f t="shared" si="259"/>
        <v>#NUM!</v>
      </c>
      <c r="BH5462" t="e">
        <f t="shared" si="260"/>
        <v>#NUM!</v>
      </c>
      <c r="BI5462" t="e">
        <f>VLOOKUP(H5462,Sheet2!$A$1:$B$270,2,FALSE)</f>
        <v>#N/A</v>
      </c>
    </row>
    <row r="5463" spans="15:61">
      <c r="O5463" s="57"/>
      <c r="P5463" s="57"/>
      <c r="AP5463" s="57"/>
      <c r="BA5463" s="57"/>
      <c r="BF5463" s="6" t="e">
        <f t="shared" si="258"/>
        <v>#NUM!</v>
      </c>
      <c r="BG5463" t="e">
        <f t="shared" si="259"/>
        <v>#NUM!</v>
      </c>
      <c r="BH5463" t="e">
        <f t="shared" si="260"/>
        <v>#NUM!</v>
      </c>
      <c r="BI5463" t="e">
        <f>VLOOKUP(H5463,Sheet2!$A$1:$B$270,2,FALSE)</f>
        <v>#N/A</v>
      </c>
    </row>
    <row r="5464" spans="15:61">
      <c r="O5464" s="57"/>
      <c r="P5464" s="57"/>
      <c r="AP5464" s="57"/>
      <c r="BA5464" s="57"/>
      <c r="BF5464" s="6" t="e">
        <f t="shared" si="258"/>
        <v>#NUM!</v>
      </c>
      <c r="BG5464" t="e">
        <f t="shared" si="259"/>
        <v>#NUM!</v>
      </c>
      <c r="BH5464" t="e">
        <f t="shared" si="260"/>
        <v>#NUM!</v>
      </c>
      <c r="BI5464" t="e">
        <f>VLOOKUP(H5464,Sheet2!$A$1:$B$270,2,FALSE)</f>
        <v>#N/A</v>
      </c>
    </row>
    <row r="5465" spans="15:61">
      <c r="O5465" s="57"/>
      <c r="P5465" s="57"/>
      <c r="AO5465" s="57"/>
      <c r="AP5465" s="57"/>
      <c r="BA5465" s="57"/>
      <c r="BF5465" s="6" t="e">
        <f t="shared" si="258"/>
        <v>#NUM!</v>
      </c>
      <c r="BG5465" t="e">
        <f t="shared" si="259"/>
        <v>#NUM!</v>
      </c>
      <c r="BH5465" t="e">
        <f t="shared" si="260"/>
        <v>#NUM!</v>
      </c>
      <c r="BI5465" t="e">
        <f>VLOOKUP(H5465,Sheet2!$A$1:$B$270,2,FALSE)</f>
        <v>#N/A</v>
      </c>
    </row>
    <row r="5466" spans="15:61">
      <c r="O5466" s="57"/>
      <c r="P5466" s="57"/>
      <c r="AO5466" s="57"/>
      <c r="AP5466" s="57"/>
      <c r="BA5466" s="57"/>
      <c r="BF5466" s="6" t="e">
        <f t="shared" si="258"/>
        <v>#NUM!</v>
      </c>
      <c r="BG5466" t="e">
        <f t="shared" si="259"/>
        <v>#NUM!</v>
      </c>
      <c r="BH5466" t="e">
        <f t="shared" si="260"/>
        <v>#NUM!</v>
      </c>
      <c r="BI5466" t="e">
        <f>VLOOKUP(H5466,Sheet2!$A$1:$B$270,2,FALSE)</f>
        <v>#N/A</v>
      </c>
    </row>
    <row r="5467" spans="15:61">
      <c r="O5467" s="57"/>
      <c r="P5467" s="57"/>
      <c r="AP5467" s="57"/>
      <c r="BA5467" s="57"/>
      <c r="BF5467" s="6" t="e">
        <f t="shared" si="258"/>
        <v>#NUM!</v>
      </c>
      <c r="BG5467" t="e">
        <f t="shared" si="259"/>
        <v>#NUM!</v>
      </c>
      <c r="BH5467" t="e">
        <f t="shared" si="260"/>
        <v>#NUM!</v>
      </c>
      <c r="BI5467" t="e">
        <f>VLOOKUP(H5467,Sheet2!$A$1:$B$270,2,FALSE)</f>
        <v>#N/A</v>
      </c>
    </row>
    <row r="5468" spans="15:61">
      <c r="O5468" s="57"/>
      <c r="P5468" s="57"/>
      <c r="AP5468" s="57"/>
      <c r="BA5468" s="57"/>
      <c r="BF5468" s="6" t="e">
        <f t="shared" si="258"/>
        <v>#NUM!</v>
      </c>
      <c r="BG5468" t="e">
        <f t="shared" si="259"/>
        <v>#NUM!</v>
      </c>
      <c r="BH5468" t="e">
        <f t="shared" si="260"/>
        <v>#NUM!</v>
      </c>
      <c r="BI5468" t="e">
        <f>VLOOKUP(H5468,Sheet2!$A$1:$B$270,2,FALSE)</f>
        <v>#N/A</v>
      </c>
    </row>
    <row r="5469" spans="15:61">
      <c r="O5469" s="57"/>
      <c r="P5469" s="57"/>
      <c r="AO5469" s="57"/>
      <c r="AP5469" s="57"/>
      <c r="BA5469" s="57"/>
      <c r="BF5469" s="6" t="e">
        <f t="shared" si="258"/>
        <v>#NUM!</v>
      </c>
      <c r="BG5469" t="e">
        <f t="shared" si="259"/>
        <v>#NUM!</v>
      </c>
      <c r="BH5469" t="e">
        <f t="shared" si="260"/>
        <v>#NUM!</v>
      </c>
      <c r="BI5469" t="e">
        <f>VLOOKUP(H5469,Sheet2!$A$1:$B$270,2,FALSE)</f>
        <v>#N/A</v>
      </c>
    </row>
    <row r="5470" spans="15:61">
      <c r="O5470" s="57"/>
      <c r="P5470" s="57"/>
      <c r="AO5470" s="57"/>
      <c r="AP5470" s="57"/>
      <c r="BA5470" s="57"/>
      <c r="BF5470" s="6" t="e">
        <f t="shared" si="258"/>
        <v>#NUM!</v>
      </c>
      <c r="BG5470" t="e">
        <f t="shared" si="259"/>
        <v>#NUM!</v>
      </c>
      <c r="BH5470" t="e">
        <f t="shared" si="260"/>
        <v>#NUM!</v>
      </c>
      <c r="BI5470" t="e">
        <f>VLOOKUP(H5470,Sheet2!$A$1:$B$270,2,FALSE)</f>
        <v>#N/A</v>
      </c>
    </row>
    <row r="5471" spans="15:61">
      <c r="O5471" s="57"/>
      <c r="P5471" s="57"/>
      <c r="AP5471" s="57"/>
      <c r="BA5471" s="57"/>
      <c r="BF5471" s="6" t="e">
        <f t="shared" si="258"/>
        <v>#NUM!</v>
      </c>
      <c r="BG5471" t="e">
        <f t="shared" si="259"/>
        <v>#NUM!</v>
      </c>
      <c r="BH5471" t="e">
        <f t="shared" si="260"/>
        <v>#NUM!</v>
      </c>
      <c r="BI5471" t="e">
        <f>VLOOKUP(H5471,Sheet2!$A$1:$B$270,2,FALSE)</f>
        <v>#N/A</v>
      </c>
    </row>
    <row r="5472" spans="15:61">
      <c r="O5472" s="57"/>
      <c r="P5472" s="57"/>
      <c r="AO5472" s="57"/>
      <c r="AP5472" s="57"/>
      <c r="BA5472" s="57"/>
      <c r="BF5472" s="6" t="e">
        <f t="shared" si="258"/>
        <v>#NUM!</v>
      </c>
      <c r="BG5472" t="e">
        <f t="shared" si="259"/>
        <v>#NUM!</v>
      </c>
      <c r="BH5472" t="e">
        <f t="shared" si="260"/>
        <v>#NUM!</v>
      </c>
      <c r="BI5472" t="e">
        <f>VLOOKUP(H5472,Sheet2!$A$1:$B$270,2,FALSE)</f>
        <v>#N/A</v>
      </c>
    </row>
    <row r="5473" spans="15:61">
      <c r="O5473" s="57"/>
      <c r="P5473" s="57"/>
      <c r="AP5473" s="57"/>
      <c r="BA5473" s="57"/>
      <c r="BF5473" s="6" t="e">
        <f t="shared" si="258"/>
        <v>#NUM!</v>
      </c>
      <c r="BG5473" t="e">
        <f t="shared" si="259"/>
        <v>#NUM!</v>
      </c>
      <c r="BH5473" t="e">
        <f t="shared" si="260"/>
        <v>#NUM!</v>
      </c>
      <c r="BI5473" t="e">
        <f>VLOOKUP(H5473,Sheet2!$A$1:$B$270,2,FALSE)</f>
        <v>#N/A</v>
      </c>
    </row>
    <row r="5474" spans="15:61">
      <c r="O5474" s="57"/>
      <c r="P5474" s="57"/>
      <c r="AP5474" s="57"/>
      <c r="BA5474" s="57"/>
      <c r="BF5474" s="6" t="e">
        <f t="shared" si="258"/>
        <v>#NUM!</v>
      </c>
      <c r="BG5474" t="e">
        <f t="shared" si="259"/>
        <v>#NUM!</v>
      </c>
      <c r="BH5474" t="e">
        <f t="shared" si="260"/>
        <v>#NUM!</v>
      </c>
      <c r="BI5474" t="e">
        <f>VLOOKUP(H5474,Sheet2!$A$1:$B$270,2,FALSE)</f>
        <v>#N/A</v>
      </c>
    </row>
    <row r="5475" spans="15:61">
      <c r="O5475" s="57"/>
      <c r="P5475" s="57"/>
      <c r="AO5475" s="57"/>
      <c r="AP5475" s="57"/>
      <c r="BA5475" s="57"/>
      <c r="BF5475" s="6" t="e">
        <f t="shared" si="258"/>
        <v>#NUM!</v>
      </c>
      <c r="BG5475" t="e">
        <f t="shared" si="259"/>
        <v>#NUM!</v>
      </c>
      <c r="BH5475" t="e">
        <f t="shared" si="260"/>
        <v>#NUM!</v>
      </c>
      <c r="BI5475" t="e">
        <f>VLOOKUP(H5475,Sheet2!$A$1:$B$270,2,FALSE)</f>
        <v>#N/A</v>
      </c>
    </row>
    <row r="5476" spans="15:61">
      <c r="O5476" s="57"/>
      <c r="P5476" s="57"/>
      <c r="AO5476" s="57"/>
      <c r="AP5476" s="57"/>
      <c r="BA5476" s="57"/>
      <c r="BF5476" s="6" t="e">
        <f t="shared" si="258"/>
        <v>#NUM!</v>
      </c>
      <c r="BG5476" t="e">
        <f t="shared" si="259"/>
        <v>#NUM!</v>
      </c>
      <c r="BH5476" t="e">
        <f t="shared" si="260"/>
        <v>#NUM!</v>
      </c>
      <c r="BI5476" t="e">
        <f>VLOOKUP(H5476,Sheet2!$A$1:$B$270,2,FALSE)</f>
        <v>#N/A</v>
      </c>
    </row>
    <row r="5477" spans="15:61">
      <c r="O5477" s="57"/>
      <c r="P5477" s="57"/>
      <c r="AP5477" s="57"/>
      <c r="BA5477" s="57"/>
      <c r="BF5477" s="6" t="e">
        <f t="shared" si="258"/>
        <v>#NUM!</v>
      </c>
      <c r="BG5477" t="e">
        <f t="shared" si="259"/>
        <v>#NUM!</v>
      </c>
      <c r="BH5477" t="e">
        <f t="shared" si="260"/>
        <v>#NUM!</v>
      </c>
      <c r="BI5477" t="e">
        <f>VLOOKUP(H5477,Sheet2!$A$1:$B$270,2,FALSE)</f>
        <v>#N/A</v>
      </c>
    </row>
    <row r="5478" spans="15:61">
      <c r="O5478" s="57"/>
      <c r="P5478" s="57"/>
      <c r="AM5478" s="58"/>
      <c r="BA5478" s="57"/>
      <c r="BB5478" s="58"/>
      <c r="BF5478" s="6" t="e">
        <f t="shared" si="258"/>
        <v>#NUM!</v>
      </c>
      <c r="BG5478" t="e">
        <f t="shared" si="259"/>
        <v>#NUM!</v>
      </c>
      <c r="BH5478" t="e">
        <f t="shared" si="260"/>
        <v>#NUM!</v>
      </c>
      <c r="BI5478" t="e">
        <f>VLOOKUP(H5478,Sheet2!$A$1:$B$270,2,FALSE)</f>
        <v>#N/A</v>
      </c>
    </row>
    <row r="5479" spans="15:61">
      <c r="O5479" s="57"/>
      <c r="P5479" s="57"/>
      <c r="AM5479" s="58"/>
      <c r="BA5479" s="57"/>
      <c r="BB5479" s="58"/>
      <c r="BF5479" s="6" t="e">
        <f t="shared" si="258"/>
        <v>#NUM!</v>
      </c>
      <c r="BG5479" t="e">
        <f t="shared" si="259"/>
        <v>#NUM!</v>
      </c>
      <c r="BH5479" t="e">
        <f t="shared" si="260"/>
        <v>#NUM!</v>
      </c>
      <c r="BI5479" t="e">
        <f>VLOOKUP(H5479,Sheet2!$A$1:$B$270,2,FALSE)</f>
        <v>#N/A</v>
      </c>
    </row>
    <row r="5480" spans="15:61">
      <c r="O5480" s="57"/>
      <c r="P5480" s="57"/>
      <c r="AO5480" s="57"/>
      <c r="BA5480" s="57"/>
      <c r="BF5480" s="6" t="e">
        <f t="shared" si="258"/>
        <v>#NUM!</v>
      </c>
      <c r="BG5480" t="e">
        <f t="shared" si="259"/>
        <v>#NUM!</v>
      </c>
      <c r="BH5480" t="e">
        <f t="shared" si="260"/>
        <v>#NUM!</v>
      </c>
      <c r="BI5480" t="e">
        <f>VLOOKUP(H5480,Sheet2!$A$1:$B$270,2,FALSE)</f>
        <v>#N/A</v>
      </c>
    </row>
    <row r="5481" spans="15:61">
      <c r="O5481" s="57"/>
      <c r="P5481" s="57"/>
      <c r="AO5481" s="57"/>
      <c r="AP5481" s="57"/>
      <c r="BA5481" s="57"/>
      <c r="BF5481" s="6" t="e">
        <f t="shared" si="258"/>
        <v>#NUM!</v>
      </c>
      <c r="BG5481" t="e">
        <f t="shared" si="259"/>
        <v>#NUM!</v>
      </c>
      <c r="BH5481" t="e">
        <f t="shared" si="260"/>
        <v>#NUM!</v>
      </c>
      <c r="BI5481" t="e">
        <f>VLOOKUP(H5481,Sheet2!$A$1:$B$270,2,FALSE)</f>
        <v>#N/A</v>
      </c>
    </row>
    <row r="5482" spans="15:61">
      <c r="O5482" s="57"/>
      <c r="P5482" s="57"/>
      <c r="AP5482" s="57"/>
      <c r="BA5482" s="57"/>
      <c r="BF5482" s="6" t="e">
        <f t="shared" si="258"/>
        <v>#NUM!</v>
      </c>
      <c r="BG5482" t="e">
        <f t="shared" si="259"/>
        <v>#NUM!</v>
      </c>
      <c r="BH5482" t="e">
        <f t="shared" si="260"/>
        <v>#NUM!</v>
      </c>
      <c r="BI5482" t="e">
        <f>VLOOKUP(H5482,Sheet2!$A$1:$B$270,2,FALSE)</f>
        <v>#N/A</v>
      </c>
    </row>
    <row r="5483" spans="15:61">
      <c r="O5483" s="57"/>
      <c r="P5483" s="57"/>
      <c r="AP5483" s="57"/>
      <c r="BA5483" s="57"/>
      <c r="BF5483" s="6" t="e">
        <f t="shared" si="258"/>
        <v>#NUM!</v>
      </c>
      <c r="BG5483" t="e">
        <f t="shared" si="259"/>
        <v>#NUM!</v>
      </c>
      <c r="BH5483" t="e">
        <f t="shared" si="260"/>
        <v>#NUM!</v>
      </c>
      <c r="BI5483" t="e">
        <f>VLOOKUP(H5483,Sheet2!$A$1:$B$270,2,FALSE)</f>
        <v>#N/A</v>
      </c>
    </row>
    <row r="5484" spans="15:61">
      <c r="O5484" s="57"/>
      <c r="P5484" s="57"/>
      <c r="AO5484" s="57"/>
      <c r="AP5484" s="57"/>
      <c r="BA5484" s="57"/>
      <c r="BF5484" s="6" t="e">
        <f t="shared" si="258"/>
        <v>#NUM!</v>
      </c>
      <c r="BG5484" t="e">
        <f t="shared" si="259"/>
        <v>#NUM!</v>
      </c>
      <c r="BH5484" t="e">
        <f t="shared" si="260"/>
        <v>#NUM!</v>
      </c>
      <c r="BI5484" t="e">
        <f>VLOOKUP(H5484,Sheet2!$A$1:$B$270,2,FALSE)</f>
        <v>#N/A</v>
      </c>
    </row>
    <row r="5485" spans="15:61">
      <c r="O5485" s="57"/>
      <c r="P5485" s="57"/>
      <c r="AO5485" s="57"/>
      <c r="AP5485" s="57"/>
      <c r="BA5485" s="57"/>
      <c r="BF5485" s="6" t="e">
        <f t="shared" si="258"/>
        <v>#NUM!</v>
      </c>
      <c r="BG5485" t="e">
        <f t="shared" si="259"/>
        <v>#NUM!</v>
      </c>
      <c r="BH5485" t="e">
        <f t="shared" si="260"/>
        <v>#NUM!</v>
      </c>
      <c r="BI5485" t="e">
        <f>VLOOKUP(H5485,Sheet2!$A$1:$B$270,2,FALSE)</f>
        <v>#N/A</v>
      </c>
    </row>
    <row r="5486" spans="15:61">
      <c r="O5486" s="57"/>
      <c r="P5486" s="57"/>
      <c r="AP5486" s="57"/>
      <c r="BA5486" s="57"/>
      <c r="BF5486" s="6" t="e">
        <f t="shared" si="258"/>
        <v>#NUM!</v>
      </c>
      <c r="BG5486" t="e">
        <f t="shared" si="259"/>
        <v>#NUM!</v>
      </c>
      <c r="BH5486" t="e">
        <f t="shared" si="260"/>
        <v>#NUM!</v>
      </c>
      <c r="BI5486" t="e">
        <f>VLOOKUP(H5486,Sheet2!$A$1:$B$270,2,FALSE)</f>
        <v>#N/A</v>
      </c>
    </row>
    <row r="5487" spans="15:61">
      <c r="O5487" s="57"/>
      <c r="P5487" s="57"/>
      <c r="AO5487" s="57"/>
      <c r="AP5487" s="57"/>
      <c r="BA5487" s="57"/>
      <c r="BF5487" s="6" t="e">
        <f t="shared" si="258"/>
        <v>#NUM!</v>
      </c>
      <c r="BG5487" t="e">
        <f t="shared" si="259"/>
        <v>#NUM!</v>
      </c>
      <c r="BH5487" t="e">
        <f t="shared" si="260"/>
        <v>#NUM!</v>
      </c>
      <c r="BI5487" t="e">
        <f>VLOOKUP(H5487,Sheet2!$A$1:$B$270,2,FALSE)</f>
        <v>#N/A</v>
      </c>
    </row>
    <row r="5488" spans="15:61">
      <c r="O5488" s="57"/>
      <c r="P5488" s="57"/>
      <c r="AO5488" s="57"/>
      <c r="BF5488" s="6" t="e">
        <f t="shared" si="258"/>
        <v>#NUM!</v>
      </c>
      <c r="BG5488" t="e">
        <f t="shared" si="259"/>
        <v>#NUM!</v>
      </c>
      <c r="BH5488" t="e">
        <f t="shared" si="260"/>
        <v>#NUM!</v>
      </c>
      <c r="BI5488" t="e">
        <f>VLOOKUP(H5488,Sheet2!$A$1:$B$270,2,FALSE)</f>
        <v>#N/A</v>
      </c>
    </row>
    <row r="5489" spans="15:61">
      <c r="O5489" s="57"/>
      <c r="P5489" s="57"/>
      <c r="AM5489" s="58"/>
      <c r="AO5489" s="57"/>
      <c r="BA5489" s="57"/>
      <c r="BB5489" s="58"/>
      <c r="BF5489" s="6" t="e">
        <f t="shared" si="258"/>
        <v>#NUM!</v>
      </c>
      <c r="BG5489" t="e">
        <f t="shared" si="259"/>
        <v>#NUM!</v>
      </c>
      <c r="BH5489" t="e">
        <f t="shared" si="260"/>
        <v>#NUM!</v>
      </c>
      <c r="BI5489" t="e">
        <f>VLOOKUP(H5489,Sheet2!$A$1:$B$270,2,FALSE)</f>
        <v>#N/A</v>
      </c>
    </row>
    <row r="5490" spans="15:61">
      <c r="O5490" s="57"/>
      <c r="P5490" s="57"/>
      <c r="AM5490" s="58"/>
      <c r="BA5490" s="57"/>
      <c r="BB5490" s="58"/>
      <c r="BF5490" s="6" t="e">
        <f t="shared" si="258"/>
        <v>#NUM!</v>
      </c>
      <c r="BG5490" t="e">
        <f t="shared" si="259"/>
        <v>#NUM!</v>
      </c>
      <c r="BH5490" t="e">
        <f t="shared" si="260"/>
        <v>#NUM!</v>
      </c>
      <c r="BI5490" t="e">
        <f>VLOOKUP(H5490,Sheet2!$A$1:$B$270,2,FALSE)</f>
        <v>#N/A</v>
      </c>
    </row>
    <row r="5491" spans="15:61">
      <c r="O5491" s="57"/>
      <c r="P5491" s="57"/>
      <c r="AP5491" s="57"/>
      <c r="BA5491" s="57"/>
      <c r="BF5491" s="6" t="e">
        <f t="shared" si="258"/>
        <v>#NUM!</v>
      </c>
      <c r="BG5491" t="e">
        <f t="shared" si="259"/>
        <v>#NUM!</v>
      </c>
      <c r="BH5491" t="e">
        <f t="shared" si="260"/>
        <v>#NUM!</v>
      </c>
      <c r="BI5491" t="e">
        <f>VLOOKUP(H5491,Sheet2!$A$1:$B$270,2,FALSE)</f>
        <v>#N/A</v>
      </c>
    </row>
    <row r="5492" spans="15:61">
      <c r="O5492" s="57"/>
      <c r="P5492" s="57"/>
      <c r="AO5492" s="57"/>
      <c r="AP5492" s="57"/>
      <c r="BA5492" s="57"/>
      <c r="BF5492" s="6" t="e">
        <f t="shared" si="258"/>
        <v>#NUM!</v>
      </c>
      <c r="BG5492" t="e">
        <f t="shared" si="259"/>
        <v>#NUM!</v>
      </c>
      <c r="BH5492" t="e">
        <f t="shared" si="260"/>
        <v>#NUM!</v>
      </c>
      <c r="BI5492" t="e">
        <f>VLOOKUP(H5492,Sheet2!$A$1:$B$270,2,FALSE)</f>
        <v>#N/A</v>
      </c>
    </row>
    <row r="5493" spans="15:61">
      <c r="O5493" s="57"/>
      <c r="P5493" s="57"/>
      <c r="AO5493" s="57"/>
      <c r="AP5493" s="57"/>
      <c r="BA5493" s="57"/>
      <c r="BF5493" s="6" t="e">
        <f t="shared" si="258"/>
        <v>#NUM!</v>
      </c>
      <c r="BG5493" t="e">
        <f t="shared" si="259"/>
        <v>#NUM!</v>
      </c>
      <c r="BH5493" t="e">
        <f t="shared" si="260"/>
        <v>#NUM!</v>
      </c>
      <c r="BI5493" t="e">
        <f>VLOOKUP(H5493,Sheet2!$A$1:$B$270,2,FALSE)</f>
        <v>#N/A</v>
      </c>
    </row>
    <row r="5494" spans="15:61">
      <c r="O5494" s="57"/>
      <c r="P5494" s="57"/>
      <c r="AP5494" s="57"/>
      <c r="BA5494" s="57"/>
      <c r="BF5494" s="6" t="e">
        <f t="shared" si="258"/>
        <v>#NUM!</v>
      </c>
      <c r="BG5494" t="e">
        <f t="shared" si="259"/>
        <v>#NUM!</v>
      </c>
      <c r="BH5494" t="e">
        <f t="shared" si="260"/>
        <v>#NUM!</v>
      </c>
      <c r="BI5494" t="e">
        <f>VLOOKUP(H5494,Sheet2!$A$1:$B$270,2,FALSE)</f>
        <v>#N/A</v>
      </c>
    </row>
    <row r="5495" spans="15:61">
      <c r="O5495" s="57"/>
      <c r="P5495" s="57"/>
      <c r="AO5495" s="57"/>
      <c r="AP5495" s="57"/>
      <c r="BA5495" s="57"/>
      <c r="BF5495" s="6" t="e">
        <f t="shared" si="258"/>
        <v>#NUM!</v>
      </c>
      <c r="BG5495" t="e">
        <f t="shared" si="259"/>
        <v>#NUM!</v>
      </c>
      <c r="BH5495" t="e">
        <f t="shared" si="260"/>
        <v>#NUM!</v>
      </c>
      <c r="BI5495" t="e">
        <f>VLOOKUP(H5495,Sheet2!$A$1:$B$270,2,FALSE)</f>
        <v>#N/A</v>
      </c>
    </row>
    <row r="5496" spans="15:61">
      <c r="O5496" s="57"/>
      <c r="P5496" s="57"/>
      <c r="AO5496" s="57"/>
      <c r="AP5496" s="57"/>
      <c r="BA5496" s="57"/>
      <c r="BF5496" s="6" t="e">
        <f t="shared" si="258"/>
        <v>#NUM!</v>
      </c>
      <c r="BG5496" t="e">
        <f t="shared" si="259"/>
        <v>#NUM!</v>
      </c>
      <c r="BH5496" t="e">
        <f t="shared" si="260"/>
        <v>#NUM!</v>
      </c>
      <c r="BI5496" t="e">
        <f>VLOOKUP(H5496,Sheet2!$A$1:$B$270,2,FALSE)</f>
        <v>#N/A</v>
      </c>
    </row>
    <row r="5497" spans="15:61">
      <c r="O5497" s="57"/>
      <c r="P5497" s="57"/>
      <c r="AM5497" s="58"/>
      <c r="AO5497" s="57"/>
      <c r="BA5497" s="57"/>
      <c r="BB5497" s="58"/>
      <c r="BF5497" s="6" t="e">
        <f t="shared" si="258"/>
        <v>#NUM!</v>
      </c>
      <c r="BG5497" t="e">
        <f t="shared" si="259"/>
        <v>#NUM!</v>
      </c>
      <c r="BH5497" t="e">
        <f t="shared" si="260"/>
        <v>#NUM!</v>
      </c>
      <c r="BI5497" t="e">
        <f>VLOOKUP(H5497,Sheet2!$A$1:$B$270,2,FALSE)</f>
        <v>#N/A</v>
      </c>
    </row>
    <row r="5498" spans="15:61">
      <c r="O5498" s="57"/>
      <c r="P5498" s="57"/>
      <c r="AP5498" s="57"/>
      <c r="BA5498" s="57"/>
      <c r="BF5498" s="6" t="e">
        <f t="shared" si="258"/>
        <v>#NUM!</v>
      </c>
      <c r="BG5498" t="e">
        <f t="shared" si="259"/>
        <v>#NUM!</v>
      </c>
      <c r="BH5498" t="e">
        <f t="shared" si="260"/>
        <v>#NUM!</v>
      </c>
      <c r="BI5498" t="e">
        <f>VLOOKUP(H5498,Sheet2!$A$1:$B$270,2,FALSE)</f>
        <v>#N/A</v>
      </c>
    </row>
    <row r="5499" spans="15:61">
      <c r="O5499" s="57"/>
      <c r="P5499" s="57"/>
      <c r="AP5499" s="57"/>
      <c r="BA5499" s="57"/>
      <c r="BF5499" s="6" t="e">
        <f t="shared" si="258"/>
        <v>#NUM!</v>
      </c>
      <c r="BG5499" t="e">
        <f t="shared" si="259"/>
        <v>#NUM!</v>
      </c>
      <c r="BH5499" t="e">
        <f t="shared" si="260"/>
        <v>#NUM!</v>
      </c>
      <c r="BI5499" t="e">
        <f>VLOOKUP(H5499,Sheet2!$A$1:$B$270,2,FALSE)</f>
        <v>#N/A</v>
      </c>
    </row>
    <row r="5500" spans="15:61">
      <c r="O5500" s="57"/>
      <c r="P5500" s="57"/>
      <c r="AP5500" s="57"/>
      <c r="BA5500" s="57"/>
      <c r="BF5500" s="6" t="e">
        <f t="shared" si="258"/>
        <v>#NUM!</v>
      </c>
      <c r="BG5500" t="e">
        <f t="shared" si="259"/>
        <v>#NUM!</v>
      </c>
      <c r="BH5500" t="e">
        <f t="shared" si="260"/>
        <v>#NUM!</v>
      </c>
      <c r="BI5500" t="e">
        <f>VLOOKUP(H5500,Sheet2!$A$1:$B$270,2,FALSE)</f>
        <v>#N/A</v>
      </c>
    </row>
    <row r="5501" spans="15:61">
      <c r="O5501" s="57"/>
      <c r="P5501" s="57"/>
      <c r="AP5501" s="57"/>
      <c r="BA5501" s="57"/>
      <c r="BF5501" s="6" t="e">
        <f t="shared" si="258"/>
        <v>#NUM!</v>
      </c>
      <c r="BG5501" t="e">
        <f t="shared" si="259"/>
        <v>#NUM!</v>
      </c>
      <c r="BH5501" t="e">
        <f t="shared" si="260"/>
        <v>#NUM!</v>
      </c>
      <c r="BI5501" t="e">
        <f>VLOOKUP(H5501,Sheet2!$A$1:$B$270,2,FALSE)</f>
        <v>#N/A</v>
      </c>
    </row>
    <row r="5502" spans="15:61">
      <c r="O5502" s="57"/>
      <c r="P5502" s="57"/>
      <c r="AP5502" s="57"/>
      <c r="BA5502" s="57"/>
      <c r="BF5502" s="6" t="e">
        <f t="shared" si="258"/>
        <v>#NUM!</v>
      </c>
      <c r="BG5502" t="e">
        <f t="shared" si="259"/>
        <v>#NUM!</v>
      </c>
      <c r="BH5502" t="e">
        <f t="shared" si="260"/>
        <v>#NUM!</v>
      </c>
      <c r="BI5502" t="e">
        <f>VLOOKUP(H5502,Sheet2!$A$1:$B$270,2,FALSE)</f>
        <v>#N/A</v>
      </c>
    </row>
    <row r="5503" spans="15:61">
      <c r="O5503" s="57"/>
      <c r="P5503" s="57"/>
      <c r="BA5503" s="57"/>
      <c r="BF5503" s="6" t="e">
        <f t="shared" si="258"/>
        <v>#NUM!</v>
      </c>
      <c r="BG5503" t="e">
        <f t="shared" si="259"/>
        <v>#NUM!</v>
      </c>
      <c r="BH5503" t="e">
        <f t="shared" si="260"/>
        <v>#NUM!</v>
      </c>
      <c r="BI5503" t="e">
        <f>VLOOKUP(H5503,Sheet2!$A$1:$B$270,2,FALSE)</f>
        <v>#N/A</v>
      </c>
    </row>
    <row r="5504" spans="15:61">
      <c r="O5504" s="57"/>
      <c r="P5504" s="57"/>
      <c r="AP5504" s="57"/>
      <c r="BA5504" s="57"/>
      <c r="BF5504" s="6" t="e">
        <f t="shared" si="258"/>
        <v>#NUM!</v>
      </c>
      <c r="BG5504" t="e">
        <f t="shared" si="259"/>
        <v>#NUM!</v>
      </c>
      <c r="BH5504" t="e">
        <f t="shared" si="260"/>
        <v>#NUM!</v>
      </c>
      <c r="BI5504" t="e">
        <f>VLOOKUP(H5504,Sheet2!$A$1:$B$270,2,FALSE)</f>
        <v>#N/A</v>
      </c>
    </row>
    <row r="5505" spans="15:61">
      <c r="O5505" s="57"/>
      <c r="P5505" s="57"/>
      <c r="AP5505" s="57"/>
      <c r="BA5505" s="57"/>
      <c r="BF5505" s="6" t="e">
        <f t="shared" ref="BF5505:BF5568" si="261">DATE(BC5505,BD5505,BE5505)</f>
        <v>#NUM!</v>
      </c>
      <c r="BG5505" t="e">
        <f t="shared" ref="BG5505:BG5568" si="262">BF5505-BA5505</f>
        <v>#NUM!</v>
      </c>
      <c r="BH5505" t="e">
        <f t="shared" ref="BH5505:BH5568" si="263">IF(BG5505=1,"COMPLY",IF(BG5505&lt;1,"COMPLY","NOT COMPLY"))</f>
        <v>#NUM!</v>
      </c>
      <c r="BI5505" t="e">
        <f>VLOOKUP(H5505,Sheet2!$A$1:$B$270,2,FALSE)</f>
        <v>#N/A</v>
      </c>
    </row>
    <row r="5506" spans="15:61">
      <c r="O5506" s="57"/>
      <c r="P5506" s="57"/>
      <c r="AP5506" s="57"/>
      <c r="BA5506" s="57"/>
      <c r="BF5506" s="6" t="e">
        <f t="shared" si="261"/>
        <v>#NUM!</v>
      </c>
      <c r="BG5506" t="e">
        <f t="shared" si="262"/>
        <v>#NUM!</v>
      </c>
      <c r="BH5506" t="e">
        <f t="shared" si="263"/>
        <v>#NUM!</v>
      </c>
      <c r="BI5506" t="e">
        <f>VLOOKUP(H5506,Sheet2!$A$1:$B$270,2,FALSE)</f>
        <v>#N/A</v>
      </c>
    </row>
    <row r="5507" spans="15:61">
      <c r="O5507" s="57"/>
      <c r="P5507" s="57"/>
      <c r="AO5507" s="57"/>
      <c r="AP5507" s="57"/>
      <c r="BA5507" s="57"/>
      <c r="BF5507" s="6" t="e">
        <f t="shared" si="261"/>
        <v>#NUM!</v>
      </c>
      <c r="BG5507" t="e">
        <f t="shared" si="262"/>
        <v>#NUM!</v>
      </c>
      <c r="BH5507" t="e">
        <f t="shared" si="263"/>
        <v>#NUM!</v>
      </c>
      <c r="BI5507" t="e">
        <f>VLOOKUP(H5507,Sheet2!$A$1:$B$270,2,FALSE)</f>
        <v>#N/A</v>
      </c>
    </row>
    <row r="5508" spans="15:61">
      <c r="O5508" s="57"/>
      <c r="P5508" s="57"/>
      <c r="AP5508" s="57"/>
      <c r="BA5508" s="57"/>
      <c r="BF5508" s="6" t="e">
        <f t="shared" si="261"/>
        <v>#NUM!</v>
      </c>
      <c r="BG5508" t="e">
        <f t="shared" si="262"/>
        <v>#NUM!</v>
      </c>
      <c r="BH5508" t="e">
        <f t="shared" si="263"/>
        <v>#NUM!</v>
      </c>
      <c r="BI5508" t="e">
        <f>VLOOKUP(H5508,Sheet2!$A$1:$B$270,2,FALSE)</f>
        <v>#N/A</v>
      </c>
    </row>
    <row r="5509" spans="15:61">
      <c r="O5509" s="57"/>
      <c r="P5509" s="57"/>
      <c r="AP5509" s="57"/>
      <c r="BA5509" s="57"/>
      <c r="BF5509" s="6" t="e">
        <f t="shared" si="261"/>
        <v>#NUM!</v>
      </c>
      <c r="BG5509" t="e">
        <f t="shared" si="262"/>
        <v>#NUM!</v>
      </c>
      <c r="BH5509" t="e">
        <f t="shared" si="263"/>
        <v>#NUM!</v>
      </c>
      <c r="BI5509" t="e">
        <f>VLOOKUP(H5509,Sheet2!$A$1:$B$270,2,FALSE)</f>
        <v>#N/A</v>
      </c>
    </row>
    <row r="5510" spans="15:61">
      <c r="O5510" s="57"/>
      <c r="P5510" s="57"/>
      <c r="AO5510" s="57"/>
      <c r="AP5510" s="57"/>
      <c r="BA5510" s="57"/>
      <c r="BF5510" s="6" t="e">
        <f t="shared" si="261"/>
        <v>#NUM!</v>
      </c>
      <c r="BG5510" t="e">
        <f t="shared" si="262"/>
        <v>#NUM!</v>
      </c>
      <c r="BH5510" t="e">
        <f t="shared" si="263"/>
        <v>#NUM!</v>
      </c>
      <c r="BI5510" t="e">
        <f>VLOOKUP(H5510,Sheet2!$A$1:$B$270,2,FALSE)</f>
        <v>#N/A</v>
      </c>
    </row>
    <row r="5511" spans="15:61">
      <c r="O5511" s="57"/>
      <c r="P5511" s="57"/>
      <c r="AO5511" s="57"/>
      <c r="AP5511" s="57"/>
      <c r="BA5511" s="57"/>
      <c r="BF5511" s="6" t="e">
        <f t="shared" si="261"/>
        <v>#NUM!</v>
      </c>
      <c r="BG5511" t="e">
        <f t="shared" si="262"/>
        <v>#NUM!</v>
      </c>
      <c r="BH5511" t="e">
        <f t="shared" si="263"/>
        <v>#NUM!</v>
      </c>
      <c r="BI5511" t="e">
        <f>VLOOKUP(H5511,Sheet2!$A$1:$B$270,2,FALSE)</f>
        <v>#N/A</v>
      </c>
    </row>
    <row r="5512" spans="15:61">
      <c r="O5512" s="57"/>
      <c r="P5512" s="57"/>
      <c r="AP5512" s="57"/>
      <c r="BA5512" s="57"/>
      <c r="BF5512" s="6" t="e">
        <f t="shared" si="261"/>
        <v>#NUM!</v>
      </c>
      <c r="BG5512" t="e">
        <f t="shared" si="262"/>
        <v>#NUM!</v>
      </c>
      <c r="BH5512" t="e">
        <f t="shared" si="263"/>
        <v>#NUM!</v>
      </c>
      <c r="BI5512" t="e">
        <f>VLOOKUP(H5512,Sheet2!$A$1:$B$270,2,FALSE)</f>
        <v>#N/A</v>
      </c>
    </row>
    <row r="5513" spans="15:61">
      <c r="O5513" s="57"/>
      <c r="P5513" s="57"/>
      <c r="AO5513" s="57"/>
      <c r="BA5513" s="57"/>
      <c r="BF5513" s="6" t="e">
        <f t="shared" si="261"/>
        <v>#NUM!</v>
      </c>
      <c r="BG5513" t="e">
        <f t="shared" si="262"/>
        <v>#NUM!</v>
      </c>
      <c r="BH5513" t="e">
        <f t="shared" si="263"/>
        <v>#NUM!</v>
      </c>
      <c r="BI5513" t="e">
        <f>VLOOKUP(H5513,Sheet2!$A$1:$B$270,2,FALSE)</f>
        <v>#N/A</v>
      </c>
    </row>
    <row r="5514" spans="15:61">
      <c r="O5514" s="57"/>
      <c r="P5514" s="57"/>
      <c r="AP5514" s="57"/>
      <c r="BA5514" s="57"/>
      <c r="BF5514" s="6" t="e">
        <f t="shared" si="261"/>
        <v>#NUM!</v>
      </c>
      <c r="BG5514" t="e">
        <f t="shared" si="262"/>
        <v>#NUM!</v>
      </c>
      <c r="BH5514" t="e">
        <f t="shared" si="263"/>
        <v>#NUM!</v>
      </c>
      <c r="BI5514" t="e">
        <f>VLOOKUP(H5514,Sheet2!$A$1:$B$270,2,FALSE)</f>
        <v>#N/A</v>
      </c>
    </row>
    <row r="5515" spans="15:61">
      <c r="O5515" s="57"/>
      <c r="P5515" s="57"/>
      <c r="AO5515" s="57"/>
      <c r="BF5515" s="6" t="e">
        <f t="shared" si="261"/>
        <v>#NUM!</v>
      </c>
      <c r="BG5515" t="e">
        <f t="shared" si="262"/>
        <v>#NUM!</v>
      </c>
      <c r="BH5515" t="e">
        <f t="shared" si="263"/>
        <v>#NUM!</v>
      </c>
      <c r="BI5515" t="e">
        <f>VLOOKUP(H5515,Sheet2!$A$1:$B$270,2,FALSE)</f>
        <v>#N/A</v>
      </c>
    </row>
    <row r="5516" spans="15:61">
      <c r="O5516" s="57"/>
      <c r="P5516" s="57"/>
      <c r="AO5516" s="57"/>
      <c r="AP5516" s="57"/>
      <c r="BA5516" s="57"/>
      <c r="BF5516" s="6" t="e">
        <f t="shared" si="261"/>
        <v>#NUM!</v>
      </c>
      <c r="BG5516" t="e">
        <f t="shared" si="262"/>
        <v>#NUM!</v>
      </c>
      <c r="BH5516" t="e">
        <f t="shared" si="263"/>
        <v>#NUM!</v>
      </c>
      <c r="BI5516" t="e">
        <f>VLOOKUP(H5516,Sheet2!$A$1:$B$270,2,FALSE)</f>
        <v>#N/A</v>
      </c>
    </row>
    <row r="5517" spans="15:61">
      <c r="O5517" s="57"/>
      <c r="P5517" s="57"/>
      <c r="AP5517" s="57"/>
      <c r="BA5517" s="57"/>
      <c r="BF5517" s="6" t="e">
        <f t="shared" si="261"/>
        <v>#NUM!</v>
      </c>
      <c r="BG5517" t="e">
        <f t="shared" si="262"/>
        <v>#NUM!</v>
      </c>
      <c r="BH5517" t="e">
        <f t="shared" si="263"/>
        <v>#NUM!</v>
      </c>
      <c r="BI5517" t="e">
        <f>VLOOKUP(H5517,Sheet2!$A$1:$B$270,2,FALSE)</f>
        <v>#N/A</v>
      </c>
    </row>
    <row r="5518" spans="15:61">
      <c r="O5518" s="57"/>
      <c r="P5518" s="57"/>
      <c r="BA5518" s="57"/>
      <c r="BF5518" s="6" t="e">
        <f t="shared" si="261"/>
        <v>#NUM!</v>
      </c>
      <c r="BG5518" t="e">
        <f t="shared" si="262"/>
        <v>#NUM!</v>
      </c>
      <c r="BH5518" t="e">
        <f t="shared" si="263"/>
        <v>#NUM!</v>
      </c>
      <c r="BI5518" t="e">
        <f>VLOOKUP(H5518,Sheet2!$A$1:$B$270,2,FALSE)</f>
        <v>#N/A</v>
      </c>
    </row>
    <row r="5519" spans="15:61">
      <c r="O5519" s="57"/>
      <c r="P5519" s="57"/>
      <c r="AP5519" s="57"/>
      <c r="BA5519" s="57"/>
      <c r="BF5519" s="6" t="e">
        <f t="shared" si="261"/>
        <v>#NUM!</v>
      </c>
      <c r="BG5519" t="e">
        <f t="shared" si="262"/>
        <v>#NUM!</v>
      </c>
      <c r="BH5519" t="e">
        <f t="shared" si="263"/>
        <v>#NUM!</v>
      </c>
      <c r="BI5519" t="e">
        <f>VLOOKUP(H5519,Sheet2!$A$1:$B$270,2,FALSE)</f>
        <v>#N/A</v>
      </c>
    </row>
    <row r="5520" spans="15:61">
      <c r="O5520" s="57"/>
      <c r="P5520" s="57"/>
      <c r="AP5520" s="57"/>
      <c r="BA5520" s="57"/>
      <c r="BF5520" s="6" t="e">
        <f t="shared" si="261"/>
        <v>#NUM!</v>
      </c>
      <c r="BG5520" t="e">
        <f t="shared" si="262"/>
        <v>#NUM!</v>
      </c>
      <c r="BH5520" t="e">
        <f t="shared" si="263"/>
        <v>#NUM!</v>
      </c>
      <c r="BI5520" t="e">
        <f>VLOOKUP(H5520,Sheet2!$A$1:$B$270,2,FALSE)</f>
        <v>#N/A</v>
      </c>
    </row>
    <row r="5521" spans="15:61">
      <c r="O5521" s="57"/>
      <c r="P5521" s="57"/>
      <c r="AO5521" s="57"/>
      <c r="AP5521" s="57"/>
      <c r="BA5521" s="57"/>
      <c r="BF5521" s="6" t="e">
        <f t="shared" si="261"/>
        <v>#NUM!</v>
      </c>
      <c r="BG5521" t="e">
        <f t="shared" si="262"/>
        <v>#NUM!</v>
      </c>
      <c r="BH5521" t="e">
        <f t="shared" si="263"/>
        <v>#NUM!</v>
      </c>
      <c r="BI5521" t="e">
        <f>VLOOKUP(H5521,Sheet2!$A$1:$B$270,2,FALSE)</f>
        <v>#N/A</v>
      </c>
    </row>
    <row r="5522" spans="15:61">
      <c r="O5522" s="57"/>
      <c r="P5522" s="57"/>
      <c r="AO5522" s="57"/>
      <c r="AP5522" s="57"/>
      <c r="BA5522" s="57"/>
      <c r="BF5522" s="6" t="e">
        <f t="shared" si="261"/>
        <v>#NUM!</v>
      </c>
      <c r="BG5522" t="e">
        <f t="shared" si="262"/>
        <v>#NUM!</v>
      </c>
      <c r="BH5522" t="e">
        <f t="shared" si="263"/>
        <v>#NUM!</v>
      </c>
      <c r="BI5522" t="e">
        <f>VLOOKUP(H5522,Sheet2!$A$1:$B$270,2,FALSE)</f>
        <v>#N/A</v>
      </c>
    </row>
    <row r="5523" spans="15:61">
      <c r="O5523" s="57"/>
      <c r="P5523" s="57"/>
      <c r="AO5523" s="57"/>
      <c r="AP5523" s="57"/>
      <c r="BA5523" s="57"/>
      <c r="BF5523" s="6" t="e">
        <f t="shared" si="261"/>
        <v>#NUM!</v>
      </c>
      <c r="BG5523" t="e">
        <f t="shared" si="262"/>
        <v>#NUM!</v>
      </c>
      <c r="BH5523" t="e">
        <f t="shared" si="263"/>
        <v>#NUM!</v>
      </c>
      <c r="BI5523" t="e">
        <f>VLOOKUP(H5523,Sheet2!$A$1:$B$270,2,FALSE)</f>
        <v>#N/A</v>
      </c>
    </row>
    <row r="5524" spans="15:61">
      <c r="O5524" s="57"/>
      <c r="P5524" s="57"/>
      <c r="AP5524" s="57"/>
      <c r="BA5524" s="57"/>
      <c r="BF5524" s="6" t="e">
        <f t="shared" si="261"/>
        <v>#NUM!</v>
      </c>
      <c r="BG5524" t="e">
        <f t="shared" si="262"/>
        <v>#NUM!</v>
      </c>
      <c r="BH5524" t="e">
        <f t="shared" si="263"/>
        <v>#NUM!</v>
      </c>
      <c r="BI5524" t="e">
        <f>VLOOKUP(H5524,Sheet2!$A$1:$B$270,2,FALSE)</f>
        <v>#N/A</v>
      </c>
    </row>
    <row r="5525" spans="15:61">
      <c r="O5525" s="57"/>
      <c r="P5525" s="57"/>
      <c r="AP5525" s="57"/>
      <c r="BA5525" s="57"/>
      <c r="BF5525" s="6" t="e">
        <f t="shared" si="261"/>
        <v>#NUM!</v>
      </c>
      <c r="BG5525" t="e">
        <f t="shared" si="262"/>
        <v>#NUM!</v>
      </c>
      <c r="BH5525" t="e">
        <f t="shared" si="263"/>
        <v>#NUM!</v>
      </c>
      <c r="BI5525" t="e">
        <f>VLOOKUP(H5525,Sheet2!$A$1:$B$270,2,FALSE)</f>
        <v>#N/A</v>
      </c>
    </row>
    <row r="5526" spans="15:61">
      <c r="O5526" s="57"/>
      <c r="P5526" s="57"/>
      <c r="BA5526" s="57"/>
      <c r="BF5526" s="6" t="e">
        <f t="shared" si="261"/>
        <v>#NUM!</v>
      </c>
      <c r="BG5526" t="e">
        <f t="shared" si="262"/>
        <v>#NUM!</v>
      </c>
      <c r="BH5526" t="e">
        <f t="shared" si="263"/>
        <v>#NUM!</v>
      </c>
      <c r="BI5526" t="e">
        <f>VLOOKUP(H5526,Sheet2!$A$1:$B$270,2,FALSE)</f>
        <v>#N/A</v>
      </c>
    </row>
    <row r="5527" spans="15:61">
      <c r="O5527" s="57"/>
      <c r="P5527" s="57"/>
      <c r="AP5527" s="57"/>
      <c r="BA5527" s="57"/>
      <c r="BF5527" s="6" t="e">
        <f t="shared" si="261"/>
        <v>#NUM!</v>
      </c>
      <c r="BG5527" t="e">
        <f t="shared" si="262"/>
        <v>#NUM!</v>
      </c>
      <c r="BH5527" t="e">
        <f t="shared" si="263"/>
        <v>#NUM!</v>
      </c>
      <c r="BI5527" t="e">
        <f>VLOOKUP(H5527,Sheet2!$A$1:$B$270,2,FALSE)</f>
        <v>#N/A</v>
      </c>
    </row>
    <row r="5528" spans="15:61">
      <c r="O5528" s="57"/>
      <c r="P5528" s="57"/>
      <c r="AP5528" s="57"/>
      <c r="BA5528" s="57"/>
      <c r="BF5528" s="6" t="e">
        <f t="shared" si="261"/>
        <v>#NUM!</v>
      </c>
      <c r="BG5528" t="e">
        <f t="shared" si="262"/>
        <v>#NUM!</v>
      </c>
      <c r="BH5528" t="e">
        <f t="shared" si="263"/>
        <v>#NUM!</v>
      </c>
      <c r="BI5528" t="e">
        <f>VLOOKUP(H5528,Sheet2!$A$1:$B$270,2,FALSE)</f>
        <v>#N/A</v>
      </c>
    </row>
    <row r="5529" spans="15:61">
      <c r="O5529" s="57"/>
      <c r="P5529" s="57"/>
      <c r="AP5529" s="57"/>
      <c r="BA5529" s="57"/>
      <c r="BF5529" s="6" t="e">
        <f t="shared" si="261"/>
        <v>#NUM!</v>
      </c>
      <c r="BG5529" t="e">
        <f t="shared" si="262"/>
        <v>#NUM!</v>
      </c>
      <c r="BH5529" t="e">
        <f t="shared" si="263"/>
        <v>#NUM!</v>
      </c>
      <c r="BI5529" t="e">
        <f>VLOOKUP(H5529,Sheet2!$A$1:$B$270,2,FALSE)</f>
        <v>#N/A</v>
      </c>
    </row>
    <row r="5530" spans="15:61">
      <c r="O5530" s="57"/>
      <c r="P5530" s="57"/>
      <c r="AM5530" s="58"/>
      <c r="AO5530" s="57"/>
      <c r="BA5530" s="57"/>
      <c r="BB5530" s="58"/>
      <c r="BF5530" s="6" t="e">
        <f t="shared" si="261"/>
        <v>#NUM!</v>
      </c>
      <c r="BG5530" t="e">
        <f t="shared" si="262"/>
        <v>#NUM!</v>
      </c>
      <c r="BH5530" t="e">
        <f t="shared" si="263"/>
        <v>#NUM!</v>
      </c>
      <c r="BI5530" t="e">
        <f>VLOOKUP(H5530,Sheet2!$A$1:$B$270,2,FALSE)</f>
        <v>#N/A</v>
      </c>
    </row>
    <row r="5531" spans="15:61">
      <c r="O5531" s="57"/>
      <c r="P5531" s="57"/>
      <c r="AO5531" s="57"/>
      <c r="AP5531" s="57"/>
      <c r="BA5531" s="57"/>
      <c r="BF5531" s="6" t="e">
        <f t="shared" si="261"/>
        <v>#NUM!</v>
      </c>
      <c r="BG5531" t="e">
        <f t="shared" si="262"/>
        <v>#NUM!</v>
      </c>
      <c r="BH5531" t="e">
        <f t="shared" si="263"/>
        <v>#NUM!</v>
      </c>
      <c r="BI5531" t="e">
        <f>VLOOKUP(H5531,Sheet2!$A$1:$B$270,2,FALSE)</f>
        <v>#N/A</v>
      </c>
    </row>
    <row r="5532" spans="15:61">
      <c r="O5532" s="57"/>
      <c r="P5532" s="57"/>
      <c r="AP5532" s="57"/>
      <c r="BA5532" s="57"/>
      <c r="BF5532" s="6" t="e">
        <f t="shared" si="261"/>
        <v>#NUM!</v>
      </c>
      <c r="BG5532" t="e">
        <f t="shared" si="262"/>
        <v>#NUM!</v>
      </c>
      <c r="BH5532" t="e">
        <f t="shared" si="263"/>
        <v>#NUM!</v>
      </c>
      <c r="BI5532" t="e">
        <f>VLOOKUP(H5532,Sheet2!$A$1:$B$270,2,FALSE)</f>
        <v>#N/A</v>
      </c>
    </row>
    <row r="5533" spans="15:61">
      <c r="O5533" s="57"/>
      <c r="P5533" s="57"/>
      <c r="AP5533" s="57"/>
      <c r="BA5533" s="57"/>
      <c r="BF5533" s="6" t="e">
        <f t="shared" si="261"/>
        <v>#NUM!</v>
      </c>
      <c r="BG5533" t="e">
        <f t="shared" si="262"/>
        <v>#NUM!</v>
      </c>
      <c r="BH5533" t="e">
        <f t="shared" si="263"/>
        <v>#NUM!</v>
      </c>
      <c r="BI5533" t="e">
        <f>VLOOKUP(H5533,Sheet2!$A$1:$B$270,2,FALSE)</f>
        <v>#N/A</v>
      </c>
    </row>
    <row r="5534" spans="15:61">
      <c r="O5534" s="57"/>
      <c r="P5534" s="57"/>
      <c r="AM5534" s="58"/>
      <c r="BA5534" s="57"/>
      <c r="BB5534" s="58"/>
      <c r="BF5534" s="6" t="e">
        <f t="shared" si="261"/>
        <v>#NUM!</v>
      </c>
      <c r="BG5534" t="e">
        <f t="shared" si="262"/>
        <v>#NUM!</v>
      </c>
      <c r="BH5534" t="e">
        <f t="shared" si="263"/>
        <v>#NUM!</v>
      </c>
      <c r="BI5534" t="e">
        <f>VLOOKUP(H5534,Sheet2!$A$1:$B$270,2,FALSE)</f>
        <v>#N/A</v>
      </c>
    </row>
    <row r="5535" spans="15:61">
      <c r="O5535" s="57"/>
      <c r="P5535" s="57"/>
      <c r="AP5535" s="57"/>
      <c r="BA5535" s="57"/>
      <c r="BF5535" s="6" t="e">
        <f t="shared" si="261"/>
        <v>#NUM!</v>
      </c>
      <c r="BG5535" t="e">
        <f t="shared" si="262"/>
        <v>#NUM!</v>
      </c>
      <c r="BH5535" t="e">
        <f t="shared" si="263"/>
        <v>#NUM!</v>
      </c>
      <c r="BI5535" t="e">
        <f>VLOOKUP(H5535,Sheet2!$A$1:$B$270,2,FALSE)</f>
        <v>#N/A</v>
      </c>
    </row>
    <row r="5536" spans="15:61">
      <c r="O5536" s="57"/>
      <c r="P5536" s="57"/>
      <c r="AO5536" s="57"/>
      <c r="BF5536" s="6" t="e">
        <f t="shared" si="261"/>
        <v>#NUM!</v>
      </c>
      <c r="BG5536" t="e">
        <f t="shared" si="262"/>
        <v>#NUM!</v>
      </c>
      <c r="BH5536" t="e">
        <f t="shared" si="263"/>
        <v>#NUM!</v>
      </c>
      <c r="BI5536" t="e">
        <f>VLOOKUP(H5536,Sheet2!$A$1:$B$270,2,FALSE)</f>
        <v>#N/A</v>
      </c>
    </row>
    <row r="5537" spans="15:61">
      <c r="O5537" s="57"/>
      <c r="P5537" s="57"/>
      <c r="AO5537" s="57"/>
      <c r="BF5537" s="6" t="e">
        <f t="shared" si="261"/>
        <v>#NUM!</v>
      </c>
      <c r="BG5537" t="e">
        <f t="shared" si="262"/>
        <v>#NUM!</v>
      </c>
      <c r="BH5537" t="e">
        <f t="shared" si="263"/>
        <v>#NUM!</v>
      </c>
      <c r="BI5537" t="e">
        <f>VLOOKUP(H5537,Sheet2!$A$1:$B$270,2,FALSE)</f>
        <v>#N/A</v>
      </c>
    </row>
    <row r="5538" spans="15:61">
      <c r="O5538" s="57"/>
      <c r="P5538" s="57"/>
      <c r="AP5538" s="57"/>
      <c r="BA5538" s="57"/>
      <c r="BF5538" s="6" t="e">
        <f t="shared" si="261"/>
        <v>#NUM!</v>
      </c>
      <c r="BG5538" t="e">
        <f t="shared" si="262"/>
        <v>#NUM!</v>
      </c>
      <c r="BH5538" t="e">
        <f t="shared" si="263"/>
        <v>#NUM!</v>
      </c>
      <c r="BI5538" t="e">
        <f>VLOOKUP(H5538,Sheet2!$A$1:$B$270,2,FALSE)</f>
        <v>#N/A</v>
      </c>
    </row>
    <row r="5539" spans="15:61">
      <c r="O5539" s="57"/>
      <c r="P5539" s="57"/>
      <c r="AP5539" s="57"/>
      <c r="BA5539" s="57"/>
      <c r="BF5539" s="6" t="e">
        <f t="shared" si="261"/>
        <v>#NUM!</v>
      </c>
      <c r="BG5539" t="e">
        <f t="shared" si="262"/>
        <v>#NUM!</v>
      </c>
      <c r="BH5539" t="e">
        <f t="shared" si="263"/>
        <v>#NUM!</v>
      </c>
      <c r="BI5539" t="e">
        <f>VLOOKUP(H5539,Sheet2!$A$1:$B$270,2,FALSE)</f>
        <v>#N/A</v>
      </c>
    </row>
    <row r="5540" spans="15:61">
      <c r="O5540" s="57"/>
      <c r="P5540" s="57"/>
      <c r="AP5540" s="57"/>
      <c r="BA5540" s="57"/>
      <c r="BF5540" s="6" t="e">
        <f t="shared" si="261"/>
        <v>#NUM!</v>
      </c>
      <c r="BG5540" t="e">
        <f t="shared" si="262"/>
        <v>#NUM!</v>
      </c>
      <c r="BH5540" t="e">
        <f t="shared" si="263"/>
        <v>#NUM!</v>
      </c>
      <c r="BI5540" t="e">
        <f>VLOOKUP(H5540,Sheet2!$A$1:$B$270,2,FALSE)</f>
        <v>#N/A</v>
      </c>
    </row>
    <row r="5541" spans="15:61">
      <c r="O5541" s="57"/>
      <c r="P5541" s="57"/>
      <c r="AP5541" s="57"/>
      <c r="BA5541" s="57"/>
      <c r="BF5541" s="6" t="e">
        <f t="shared" si="261"/>
        <v>#NUM!</v>
      </c>
      <c r="BG5541" t="e">
        <f t="shared" si="262"/>
        <v>#NUM!</v>
      </c>
      <c r="BH5541" t="e">
        <f t="shared" si="263"/>
        <v>#NUM!</v>
      </c>
      <c r="BI5541" t="e">
        <f>VLOOKUP(H5541,Sheet2!$A$1:$B$270,2,FALSE)</f>
        <v>#N/A</v>
      </c>
    </row>
    <row r="5542" spans="15:61">
      <c r="O5542" s="57"/>
      <c r="P5542" s="57"/>
      <c r="AP5542" s="57"/>
      <c r="BA5542" s="57"/>
      <c r="BF5542" s="6" t="e">
        <f t="shared" si="261"/>
        <v>#NUM!</v>
      </c>
      <c r="BG5542" t="e">
        <f t="shared" si="262"/>
        <v>#NUM!</v>
      </c>
      <c r="BH5542" t="e">
        <f t="shared" si="263"/>
        <v>#NUM!</v>
      </c>
      <c r="BI5542" t="e">
        <f>VLOOKUP(H5542,Sheet2!$A$1:$B$270,2,FALSE)</f>
        <v>#N/A</v>
      </c>
    </row>
    <row r="5543" spans="15:61">
      <c r="O5543" s="57"/>
      <c r="P5543" s="57"/>
      <c r="AP5543" s="57"/>
      <c r="BA5543" s="57"/>
      <c r="BF5543" s="6" t="e">
        <f t="shared" si="261"/>
        <v>#NUM!</v>
      </c>
      <c r="BG5543" t="e">
        <f t="shared" si="262"/>
        <v>#NUM!</v>
      </c>
      <c r="BH5543" t="e">
        <f t="shared" si="263"/>
        <v>#NUM!</v>
      </c>
      <c r="BI5543" t="e">
        <f>VLOOKUP(H5543,Sheet2!$A$1:$B$270,2,FALSE)</f>
        <v>#N/A</v>
      </c>
    </row>
    <row r="5544" spans="15:61">
      <c r="O5544" s="57"/>
      <c r="P5544" s="57"/>
      <c r="AP5544" s="57"/>
      <c r="BA5544" s="57"/>
      <c r="BF5544" s="6" t="e">
        <f t="shared" si="261"/>
        <v>#NUM!</v>
      </c>
      <c r="BG5544" t="e">
        <f t="shared" si="262"/>
        <v>#NUM!</v>
      </c>
      <c r="BH5544" t="e">
        <f t="shared" si="263"/>
        <v>#NUM!</v>
      </c>
      <c r="BI5544" t="e">
        <f>VLOOKUP(H5544,Sheet2!$A$1:$B$270,2,FALSE)</f>
        <v>#N/A</v>
      </c>
    </row>
    <row r="5545" spans="15:61">
      <c r="O5545" s="57"/>
      <c r="P5545" s="57"/>
      <c r="AO5545" s="57"/>
      <c r="AP5545" s="57"/>
      <c r="BA5545" s="57"/>
      <c r="BF5545" s="6" t="e">
        <f t="shared" si="261"/>
        <v>#NUM!</v>
      </c>
      <c r="BG5545" t="e">
        <f t="shared" si="262"/>
        <v>#NUM!</v>
      </c>
      <c r="BH5545" t="e">
        <f t="shared" si="263"/>
        <v>#NUM!</v>
      </c>
      <c r="BI5545" t="e">
        <f>VLOOKUP(H5545,Sheet2!$A$1:$B$270,2,FALSE)</f>
        <v>#N/A</v>
      </c>
    </row>
    <row r="5546" spans="15:61">
      <c r="O5546" s="57"/>
      <c r="P5546" s="57"/>
      <c r="AO5546" s="57"/>
      <c r="AP5546" s="57"/>
      <c r="BA5546" s="57"/>
      <c r="BF5546" s="6" t="e">
        <f t="shared" si="261"/>
        <v>#NUM!</v>
      </c>
      <c r="BG5546" t="e">
        <f t="shared" si="262"/>
        <v>#NUM!</v>
      </c>
      <c r="BH5546" t="e">
        <f t="shared" si="263"/>
        <v>#NUM!</v>
      </c>
      <c r="BI5546" t="e">
        <f>VLOOKUP(H5546,Sheet2!$A$1:$B$270,2,FALSE)</f>
        <v>#N/A</v>
      </c>
    </row>
    <row r="5547" spans="15:61">
      <c r="O5547" s="57"/>
      <c r="P5547" s="57"/>
      <c r="BF5547" s="6" t="e">
        <f t="shared" si="261"/>
        <v>#NUM!</v>
      </c>
      <c r="BG5547" t="e">
        <f t="shared" si="262"/>
        <v>#NUM!</v>
      </c>
      <c r="BH5547" t="e">
        <f t="shared" si="263"/>
        <v>#NUM!</v>
      </c>
      <c r="BI5547" t="e">
        <f>VLOOKUP(H5547,Sheet2!$A$1:$B$270,2,FALSE)</f>
        <v>#N/A</v>
      </c>
    </row>
    <row r="5548" spans="15:61">
      <c r="O5548" s="57"/>
      <c r="P5548" s="57"/>
      <c r="AO5548" s="57"/>
      <c r="BF5548" s="6" t="e">
        <f t="shared" si="261"/>
        <v>#NUM!</v>
      </c>
      <c r="BG5548" t="e">
        <f t="shared" si="262"/>
        <v>#NUM!</v>
      </c>
      <c r="BH5548" t="e">
        <f t="shared" si="263"/>
        <v>#NUM!</v>
      </c>
      <c r="BI5548" t="e">
        <f>VLOOKUP(H5548,Sheet2!$A$1:$B$270,2,FALSE)</f>
        <v>#N/A</v>
      </c>
    </row>
    <row r="5549" spans="15:61">
      <c r="O5549" s="57"/>
      <c r="P5549" s="57"/>
      <c r="AP5549" s="57"/>
      <c r="BA5549" s="57"/>
      <c r="BF5549" s="6" t="e">
        <f t="shared" si="261"/>
        <v>#NUM!</v>
      </c>
      <c r="BG5549" t="e">
        <f t="shared" si="262"/>
        <v>#NUM!</v>
      </c>
      <c r="BH5549" t="e">
        <f t="shared" si="263"/>
        <v>#NUM!</v>
      </c>
      <c r="BI5549" t="e">
        <f>VLOOKUP(H5549,Sheet2!$A$1:$B$270,2,FALSE)</f>
        <v>#N/A</v>
      </c>
    </row>
    <row r="5550" spans="15:61">
      <c r="O5550" s="57"/>
      <c r="P5550" s="57"/>
      <c r="AO5550" s="57"/>
      <c r="AP5550" s="57"/>
      <c r="BA5550" s="57"/>
      <c r="BF5550" s="6" t="e">
        <f t="shared" si="261"/>
        <v>#NUM!</v>
      </c>
      <c r="BG5550" t="e">
        <f t="shared" si="262"/>
        <v>#NUM!</v>
      </c>
      <c r="BH5550" t="e">
        <f t="shared" si="263"/>
        <v>#NUM!</v>
      </c>
      <c r="BI5550" t="e">
        <f>VLOOKUP(H5550,Sheet2!$A$1:$B$270,2,FALSE)</f>
        <v>#N/A</v>
      </c>
    </row>
    <row r="5551" spans="15:61">
      <c r="O5551" s="57"/>
      <c r="P5551" s="57"/>
      <c r="AP5551" s="57"/>
      <c r="BA5551" s="57"/>
      <c r="BF5551" s="6" t="e">
        <f t="shared" si="261"/>
        <v>#NUM!</v>
      </c>
      <c r="BG5551" t="e">
        <f t="shared" si="262"/>
        <v>#NUM!</v>
      </c>
      <c r="BH5551" t="e">
        <f t="shared" si="263"/>
        <v>#NUM!</v>
      </c>
      <c r="BI5551" t="e">
        <f>VLOOKUP(H5551,Sheet2!$A$1:$B$270,2,FALSE)</f>
        <v>#N/A</v>
      </c>
    </row>
    <row r="5552" spans="15:61">
      <c r="O5552" s="57"/>
      <c r="P5552" s="57"/>
      <c r="AO5552" s="57"/>
      <c r="AP5552" s="57"/>
      <c r="BA5552" s="57"/>
      <c r="BF5552" s="6" t="e">
        <f t="shared" si="261"/>
        <v>#NUM!</v>
      </c>
      <c r="BG5552" t="e">
        <f t="shared" si="262"/>
        <v>#NUM!</v>
      </c>
      <c r="BH5552" t="e">
        <f t="shared" si="263"/>
        <v>#NUM!</v>
      </c>
      <c r="BI5552" t="e">
        <f>VLOOKUP(H5552,Sheet2!$A$1:$B$270,2,FALSE)</f>
        <v>#N/A</v>
      </c>
    </row>
    <row r="5553" spans="15:61">
      <c r="O5553" s="57"/>
      <c r="P5553" s="57"/>
      <c r="AP5553" s="57"/>
      <c r="BA5553" s="57"/>
      <c r="BF5553" s="6" t="e">
        <f t="shared" si="261"/>
        <v>#NUM!</v>
      </c>
      <c r="BG5553" t="e">
        <f t="shared" si="262"/>
        <v>#NUM!</v>
      </c>
      <c r="BH5553" t="e">
        <f t="shared" si="263"/>
        <v>#NUM!</v>
      </c>
      <c r="BI5553" t="e">
        <f>VLOOKUP(H5553,Sheet2!$A$1:$B$270,2,FALSE)</f>
        <v>#N/A</v>
      </c>
    </row>
    <row r="5554" spans="15:61">
      <c r="O5554" s="57"/>
      <c r="P5554" s="57"/>
      <c r="AO5554" s="57"/>
      <c r="AP5554" s="57"/>
      <c r="BA5554" s="57"/>
      <c r="BF5554" s="6" t="e">
        <f t="shared" si="261"/>
        <v>#NUM!</v>
      </c>
      <c r="BG5554" t="e">
        <f t="shared" si="262"/>
        <v>#NUM!</v>
      </c>
      <c r="BH5554" t="e">
        <f t="shared" si="263"/>
        <v>#NUM!</v>
      </c>
      <c r="BI5554" t="e">
        <f>VLOOKUP(H5554,Sheet2!$A$1:$B$270,2,FALSE)</f>
        <v>#N/A</v>
      </c>
    </row>
    <row r="5555" spans="15:61">
      <c r="O5555" s="57"/>
      <c r="P5555" s="57"/>
      <c r="AP5555" s="57"/>
      <c r="BA5555" s="57"/>
      <c r="BF5555" s="6" t="e">
        <f t="shared" si="261"/>
        <v>#NUM!</v>
      </c>
      <c r="BG5555" t="e">
        <f t="shared" si="262"/>
        <v>#NUM!</v>
      </c>
      <c r="BH5555" t="e">
        <f t="shared" si="263"/>
        <v>#NUM!</v>
      </c>
      <c r="BI5555" t="e">
        <f>VLOOKUP(H5555,Sheet2!$A$1:$B$270,2,FALSE)</f>
        <v>#N/A</v>
      </c>
    </row>
    <row r="5556" spans="15:61">
      <c r="O5556" s="57"/>
      <c r="P5556" s="57"/>
      <c r="AP5556" s="57"/>
      <c r="BA5556" s="57"/>
      <c r="BF5556" s="6" t="e">
        <f t="shared" si="261"/>
        <v>#NUM!</v>
      </c>
      <c r="BG5556" t="e">
        <f t="shared" si="262"/>
        <v>#NUM!</v>
      </c>
      <c r="BH5556" t="e">
        <f t="shared" si="263"/>
        <v>#NUM!</v>
      </c>
      <c r="BI5556" t="e">
        <f>VLOOKUP(H5556,Sheet2!$A$1:$B$270,2,FALSE)</f>
        <v>#N/A</v>
      </c>
    </row>
    <row r="5557" spans="15:61">
      <c r="O5557" s="57"/>
      <c r="P5557" s="57"/>
      <c r="AP5557" s="57"/>
      <c r="BA5557" s="57"/>
      <c r="BF5557" s="6" t="e">
        <f t="shared" si="261"/>
        <v>#NUM!</v>
      </c>
      <c r="BG5557" t="e">
        <f t="shared" si="262"/>
        <v>#NUM!</v>
      </c>
      <c r="BH5557" t="e">
        <f t="shared" si="263"/>
        <v>#NUM!</v>
      </c>
      <c r="BI5557" t="e">
        <f>VLOOKUP(H5557,Sheet2!$A$1:$B$270,2,FALSE)</f>
        <v>#N/A</v>
      </c>
    </row>
    <row r="5558" spans="15:61">
      <c r="O5558" s="57"/>
      <c r="P5558" s="57"/>
      <c r="BF5558" s="6" t="e">
        <f t="shared" si="261"/>
        <v>#NUM!</v>
      </c>
      <c r="BG5558" t="e">
        <f t="shared" si="262"/>
        <v>#NUM!</v>
      </c>
      <c r="BH5558" t="e">
        <f t="shared" si="263"/>
        <v>#NUM!</v>
      </c>
      <c r="BI5558" t="e">
        <f>VLOOKUP(H5558,Sheet2!$A$1:$B$270,2,FALSE)</f>
        <v>#N/A</v>
      </c>
    </row>
    <row r="5559" spans="15:61">
      <c r="O5559" s="57"/>
      <c r="P5559" s="57"/>
      <c r="AO5559" s="57"/>
      <c r="AP5559" s="57"/>
      <c r="BA5559" s="57"/>
      <c r="BF5559" s="6" t="e">
        <f t="shared" si="261"/>
        <v>#NUM!</v>
      </c>
      <c r="BG5559" t="e">
        <f t="shared" si="262"/>
        <v>#NUM!</v>
      </c>
      <c r="BH5559" t="e">
        <f t="shared" si="263"/>
        <v>#NUM!</v>
      </c>
      <c r="BI5559" t="e">
        <f>VLOOKUP(H5559,Sheet2!$A$1:$B$270,2,FALSE)</f>
        <v>#N/A</v>
      </c>
    </row>
    <row r="5560" spans="15:61">
      <c r="O5560" s="57"/>
      <c r="P5560" s="57"/>
      <c r="AO5560" s="57"/>
      <c r="BA5560" s="57"/>
      <c r="BF5560" s="6" t="e">
        <f t="shared" si="261"/>
        <v>#NUM!</v>
      </c>
      <c r="BG5560" t="e">
        <f t="shared" si="262"/>
        <v>#NUM!</v>
      </c>
      <c r="BH5560" t="e">
        <f t="shared" si="263"/>
        <v>#NUM!</v>
      </c>
      <c r="BI5560" t="e">
        <f>VLOOKUP(H5560,Sheet2!$A$1:$B$270,2,FALSE)</f>
        <v>#N/A</v>
      </c>
    </row>
    <row r="5561" spans="15:61">
      <c r="O5561" s="57"/>
      <c r="P5561" s="57"/>
      <c r="AO5561" s="57"/>
      <c r="AP5561" s="57"/>
      <c r="BA5561" s="57"/>
      <c r="BF5561" s="6" t="e">
        <f t="shared" si="261"/>
        <v>#NUM!</v>
      </c>
      <c r="BG5561" t="e">
        <f t="shared" si="262"/>
        <v>#NUM!</v>
      </c>
      <c r="BH5561" t="e">
        <f t="shared" si="263"/>
        <v>#NUM!</v>
      </c>
      <c r="BI5561" t="e">
        <f>VLOOKUP(H5561,Sheet2!$A$1:$B$270,2,FALSE)</f>
        <v>#N/A</v>
      </c>
    </row>
    <row r="5562" spans="15:61">
      <c r="O5562" s="57"/>
      <c r="P5562" s="57"/>
      <c r="AP5562" s="57"/>
      <c r="BA5562" s="57"/>
      <c r="BF5562" s="6" t="e">
        <f t="shared" si="261"/>
        <v>#NUM!</v>
      </c>
      <c r="BG5562" t="e">
        <f t="shared" si="262"/>
        <v>#NUM!</v>
      </c>
      <c r="BH5562" t="e">
        <f t="shared" si="263"/>
        <v>#NUM!</v>
      </c>
      <c r="BI5562" t="e">
        <f>VLOOKUP(H5562,Sheet2!$A$1:$B$270,2,FALSE)</f>
        <v>#N/A</v>
      </c>
    </row>
    <row r="5563" spans="15:61">
      <c r="O5563" s="57"/>
      <c r="P5563" s="57"/>
      <c r="AP5563" s="57"/>
      <c r="BA5563" s="57"/>
      <c r="BF5563" s="6" t="e">
        <f t="shared" si="261"/>
        <v>#NUM!</v>
      </c>
      <c r="BG5563" t="e">
        <f t="shared" si="262"/>
        <v>#NUM!</v>
      </c>
      <c r="BH5563" t="e">
        <f t="shared" si="263"/>
        <v>#NUM!</v>
      </c>
      <c r="BI5563" t="e">
        <f>VLOOKUP(H5563,Sheet2!$A$1:$B$270,2,FALSE)</f>
        <v>#N/A</v>
      </c>
    </row>
    <row r="5564" spans="15:61">
      <c r="O5564" s="57"/>
      <c r="P5564" s="57"/>
      <c r="BA5564" s="57"/>
      <c r="BF5564" s="6" t="e">
        <f t="shared" si="261"/>
        <v>#NUM!</v>
      </c>
      <c r="BG5564" t="e">
        <f t="shared" si="262"/>
        <v>#NUM!</v>
      </c>
      <c r="BH5564" t="e">
        <f t="shared" si="263"/>
        <v>#NUM!</v>
      </c>
      <c r="BI5564" t="e">
        <f>VLOOKUP(H5564,Sheet2!$A$1:$B$270,2,FALSE)</f>
        <v>#N/A</v>
      </c>
    </row>
    <row r="5565" spans="15:61">
      <c r="O5565" s="57"/>
      <c r="P5565" s="57"/>
      <c r="AP5565" s="57"/>
      <c r="BA5565" s="57"/>
      <c r="BF5565" s="6" t="e">
        <f t="shared" si="261"/>
        <v>#NUM!</v>
      </c>
      <c r="BG5565" t="e">
        <f t="shared" si="262"/>
        <v>#NUM!</v>
      </c>
      <c r="BH5565" t="e">
        <f t="shared" si="263"/>
        <v>#NUM!</v>
      </c>
      <c r="BI5565" t="e">
        <f>VLOOKUP(H5565,Sheet2!$A$1:$B$270,2,FALSE)</f>
        <v>#N/A</v>
      </c>
    </row>
    <row r="5566" spans="15:61">
      <c r="O5566" s="57"/>
      <c r="P5566" s="57"/>
      <c r="AO5566" s="57"/>
      <c r="BA5566" s="57"/>
      <c r="BF5566" s="6" t="e">
        <f t="shared" si="261"/>
        <v>#NUM!</v>
      </c>
      <c r="BG5566" t="e">
        <f t="shared" si="262"/>
        <v>#NUM!</v>
      </c>
      <c r="BH5566" t="e">
        <f t="shared" si="263"/>
        <v>#NUM!</v>
      </c>
      <c r="BI5566" t="e">
        <f>VLOOKUP(H5566,Sheet2!$A$1:$B$270,2,FALSE)</f>
        <v>#N/A</v>
      </c>
    </row>
    <row r="5567" spans="15:61">
      <c r="O5567" s="57"/>
      <c r="P5567" s="57"/>
      <c r="AP5567" s="57"/>
      <c r="BA5567" s="57"/>
      <c r="BF5567" s="6" t="e">
        <f t="shared" si="261"/>
        <v>#NUM!</v>
      </c>
      <c r="BG5567" t="e">
        <f t="shared" si="262"/>
        <v>#NUM!</v>
      </c>
      <c r="BH5567" t="e">
        <f t="shared" si="263"/>
        <v>#NUM!</v>
      </c>
      <c r="BI5567" t="e">
        <f>VLOOKUP(H5567,Sheet2!$A$1:$B$270,2,FALSE)</f>
        <v>#N/A</v>
      </c>
    </row>
    <row r="5568" spans="15:61">
      <c r="O5568" s="57"/>
      <c r="P5568" s="57"/>
      <c r="AM5568" s="58"/>
      <c r="BA5568" s="57"/>
      <c r="BB5568" s="58"/>
      <c r="BF5568" s="6" t="e">
        <f t="shared" si="261"/>
        <v>#NUM!</v>
      </c>
      <c r="BG5568" t="e">
        <f t="shared" si="262"/>
        <v>#NUM!</v>
      </c>
      <c r="BH5568" t="e">
        <f t="shared" si="263"/>
        <v>#NUM!</v>
      </c>
      <c r="BI5568" t="e">
        <f>VLOOKUP(H5568,Sheet2!$A$1:$B$270,2,FALSE)</f>
        <v>#N/A</v>
      </c>
    </row>
    <row r="5569" spans="15:61">
      <c r="O5569" s="57"/>
      <c r="P5569" s="57"/>
      <c r="AO5569" s="57"/>
      <c r="AP5569" s="57"/>
      <c r="BA5569" s="57"/>
      <c r="BF5569" s="6" t="e">
        <f t="shared" ref="BF5569:BF5632" si="264">DATE(BC5569,BD5569,BE5569)</f>
        <v>#NUM!</v>
      </c>
      <c r="BG5569" t="e">
        <f t="shared" ref="BG5569:BG5632" si="265">BF5569-BA5569</f>
        <v>#NUM!</v>
      </c>
      <c r="BH5569" t="e">
        <f t="shared" ref="BH5569:BH5632" si="266">IF(BG5569=1,"COMPLY",IF(BG5569&lt;1,"COMPLY","NOT COMPLY"))</f>
        <v>#NUM!</v>
      </c>
      <c r="BI5569" t="e">
        <f>VLOOKUP(H5569,Sheet2!$A$1:$B$270,2,FALSE)</f>
        <v>#N/A</v>
      </c>
    </row>
    <row r="5570" spans="15:61">
      <c r="O5570" s="57"/>
      <c r="P5570" s="57"/>
      <c r="AP5570" s="57"/>
      <c r="BA5570" s="57"/>
      <c r="BF5570" s="6" t="e">
        <f t="shared" si="264"/>
        <v>#NUM!</v>
      </c>
      <c r="BG5570" t="e">
        <f t="shared" si="265"/>
        <v>#NUM!</v>
      </c>
      <c r="BH5570" t="e">
        <f t="shared" si="266"/>
        <v>#NUM!</v>
      </c>
      <c r="BI5570" t="e">
        <f>VLOOKUP(H5570,Sheet2!$A$1:$B$270,2,FALSE)</f>
        <v>#N/A</v>
      </c>
    </row>
    <row r="5571" spans="15:61">
      <c r="O5571" s="57"/>
      <c r="P5571" s="57"/>
      <c r="AP5571" s="57"/>
      <c r="BA5571" s="57"/>
      <c r="BF5571" s="6" t="e">
        <f t="shared" si="264"/>
        <v>#NUM!</v>
      </c>
      <c r="BG5571" t="e">
        <f t="shared" si="265"/>
        <v>#NUM!</v>
      </c>
      <c r="BH5571" t="e">
        <f t="shared" si="266"/>
        <v>#NUM!</v>
      </c>
      <c r="BI5571" t="e">
        <f>VLOOKUP(H5571,Sheet2!$A$1:$B$270,2,FALSE)</f>
        <v>#N/A</v>
      </c>
    </row>
    <row r="5572" spans="15:61">
      <c r="O5572" s="57"/>
      <c r="P5572" s="57"/>
      <c r="AP5572" s="57"/>
      <c r="BA5572" s="57"/>
      <c r="BF5572" s="6" t="e">
        <f t="shared" si="264"/>
        <v>#NUM!</v>
      </c>
      <c r="BG5572" t="e">
        <f t="shared" si="265"/>
        <v>#NUM!</v>
      </c>
      <c r="BH5572" t="e">
        <f t="shared" si="266"/>
        <v>#NUM!</v>
      </c>
      <c r="BI5572" t="e">
        <f>VLOOKUP(H5572,Sheet2!$A$1:$B$270,2,FALSE)</f>
        <v>#N/A</v>
      </c>
    </row>
    <row r="5573" spans="15:61">
      <c r="O5573" s="57"/>
      <c r="P5573" s="57"/>
      <c r="AP5573" s="57"/>
      <c r="BA5573" s="57"/>
      <c r="BF5573" s="6" t="e">
        <f t="shared" si="264"/>
        <v>#NUM!</v>
      </c>
      <c r="BG5573" t="e">
        <f t="shared" si="265"/>
        <v>#NUM!</v>
      </c>
      <c r="BH5573" t="e">
        <f t="shared" si="266"/>
        <v>#NUM!</v>
      </c>
      <c r="BI5573" t="e">
        <f>VLOOKUP(H5573,Sheet2!$A$1:$B$270,2,FALSE)</f>
        <v>#N/A</v>
      </c>
    </row>
    <row r="5574" spans="15:61">
      <c r="O5574" s="57"/>
      <c r="P5574" s="57"/>
      <c r="AP5574" s="57"/>
      <c r="BA5574" s="57"/>
      <c r="BF5574" s="6" t="e">
        <f t="shared" si="264"/>
        <v>#NUM!</v>
      </c>
      <c r="BG5574" t="e">
        <f t="shared" si="265"/>
        <v>#NUM!</v>
      </c>
      <c r="BH5574" t="e">
        <f t="shared" si="266"/>
        <v>#NUM!</v>
      </c>
      <c r="BI5574" t="e">
        <f>VLOOKUP(H5574,Sheet2!$A$1:$B$270,2,FALSE)</f>
        <v>#N/A</v>
      </c>
    </row>
    <row r="5575" spans="15:61">
      <c r="O5575" s="57"/>
      <c r="P5575" s="57"/>
      <c r="AO5575" s="57"/>
      <c r="AP5575" s="57"/>
      <c r="BA5575" s="57"/>
      <c r="BF5575" s="6" t="e">
        <f t="shared" si="264"/>
        <v>#NUM!</v>
      </c>
      <c r="BG5575" t="e">
        <f t="shared" si="265"/>
        <v>#NUM!</v>
      </c>
      <c r="BH5575" t="e">
        <f t="shared" si="266"/>
        <v>#NUM!</v>
      </c>
      <c r="BI5575" t="e">
        <f>VLOOKUP(H5575,Sheet2!$A$1:$B$270,2,FALSE)</f>
        <v>#N/A</v>
      </c>
    </row>
    <row r="5576" spans="15:61">
      <c r="O5576" s="57"/>
      <c r="P5576" s="57"/>
      <c r="AP5576" s="57"/>
      <c r="BA5576" s="57"/>
      <c r="BF5576" s="6" t="e">
        <f t="shared" si="264"/>
        <v>#NUM!</v>
      </c>
      <c r="BG5576" t="e">
        <f t="shared" si="265"/>
        <v>#NUM!</v>
      </c>
      <c r="BH5576" t="e">
        <f t="shared" si="266"/>
        <v>#NUM!</v>
      </c>
      <c r="BI5576" t="e">
        <f>VLOOKUP(H5576,Sheet2!$A$1:$B$270,2,FALSE)</f>
        <v>#N/A</v>
      </c>
    </row>
    <row r="5577" spans="15:61">
      <c r="O5577" s="57"/>
      <c r="P5577" s="57"/>
      <c r="AM5577" s="58"/>
      <c r="BA5577" s="57"/>
      <c r="BB5577" s="58"/>
      <c r="BF5577" s="6" t="e">
        <f t="shared" si="264"/>
        <v>#NUM!</v>
      </c>
      <c r="BG5577" t="e">
        <f t="shared" si="265"/>
        <v>#NUM!</v>
      </c>
      <c r="BH5577" t="e">
        <f t="shared" si="266"/>
        <v>#NUM!</v>
      </c>
      <c r="BI5577" t="e">
        <f>VLOOKUP(H5577,Sheet2!$A$1:$B$270,2,FALSE)</f>
        <v>#N/A</v>
      </c>
    </row>
    <row r="5578" spans="15:61">
      <c r="O5578" s="57"/>
      <c r="P5578" s="57"/>
      <c r="AO5578" s="57"/>
      <c r="BA5578" s="57"/>
      <c r="BF5578" s="6" t="e">
        <f t="shared" si="264"/>
        <v>#NUM!</v>
      </c>
      <c r="BG5578" t="e">
        <f t="shared" si="265"/>
        <v>#NUM!</v>
      </c>
      <c r="BH5578" t="e">
        <f t="shared" si="266"/>
        <v>#NUM!</v>
      </c>
      <c r="BI5578" t="e">
        <f>VLOOKUP(H5578,Sheet2!$A$1:$B$270,2,FALSE)</f>
        <v>#N/A</v>
      </c>
    </row>
    <row r="5579" spans="15:61">
      <c r="O5579" s="57"/>
      <c r="P5579" s="57"/>
      <c r="AP5579" s="57"/>
      <c r="BA5579" s="57"/>
      <c r="BF5579" s="6" t="e">
        <f t="shared" si="264"/>
        <v>#NUM!</v>
      </c>
      <c r="BG5579" t="e">
        <f t="shared" si="265"/>
        <v>#NUM!</v>
      </c>
      <c r="BH5579" t="e">
        <f t="shared" si="266"/>
        <v>#NUM!</v>
      </c>
      <c r="BI5579" t="e">
        <f>VLOOKUP(H5579,Sheet2!$A$1:$B$270,2,FALSE)</f>
        <v>#N/A</v>
      </c>
    </row>
    <row r="5580" spans="15:61">
      <c r="O5580" s="57"/>
      <c r="P5580" s="57"/>
      <c r="AP5580" s="57"/>
      <c r="BA5580" s="57"/>
      <c r="BF5580" s="6" t="e">
        <f t="shared" si="264"/>
        <v>#NUM!</v>
      </c>
      <c r="BG5580" t="e">
        <f t="shared" si="265"/>
        <v>#NUM!</v>
      </c>
      <c r="BH5580" t="e">
        <f t="shared" si="266"/>
        <v>#NUM!</v>
      </c>
      <c r="BI5580" t="e">
        <f>VLOOKUP(H5580,Sheet2!$A$1:$B$270,2,FALSE)</f>
        <v>#N/A</v>
      </c>
    </row>
    <row r="5581" spans="15:61">
      <c r="O5581" s="57"/>
      <c r="P5581" s="57"/>
      <c r="AO5581" s="57"/>
      <c r="AP5581" s="57"/>
      <c r="BA5581" s="57"/>
      <c r="BF5581" s="6" t="e">
        <f t="shared" si="264"/>
        <v>#NUM!</v>
      </c>
      <c r="BG5581" t="e">
        <f t="shared" si="265"/>
        <v>#NUM!</v>
      </c>
      <c r="BH5581" t="e">
        <f t="shared" si="266"/>
        <v>#NUM!</v>
      </c>
      <c r="BI5581" t="e">
        <f>VLOOKUP(H5581,Sheet2!$A$1:$B$270,2,FALSE)</f>
        <v>#N/A</v>
      </c>
    </row>
    <row r="5582" spans="15:61">
      <c r="O5582" s="57"/>
      <c r="P5582" s="57"/>
      <c r="AP5582" s="57"/>
      <c r="BA5582" s="57"/>
      <c r="BF5582" s="6" t="e">
        <f t="shared" si="264"/>
        <v>#NUM!</v>
      </c>
      <c r="BG5582" t="e">
        <f t="shared" si="265"/>
        <v>#NUM!</v>
      </c>
      <c r="BH5582" t="e">
        <f t="shared" si="266"/>
        <v>#NUM!</v>
      </c>
      <c r="BI5582" t="e">
        <f>VLOOKUP(H5582,Sheet2!$A$1:$B$270,2,FALSE)</f>
        <v>#N/A</v>
      </c>
    </row>
    <row r="5583" spans="15:61">
      <c r="O5583" s="57"/>
      <c r="P5583" s="57"/>
      <c r="AP5583" s="57"/>
      <c r="BA5583" s="57"/>
      <c r="BF5583" s="6" t="e">
        <f t="shared" si="264"/>
        <v>#NUM!</v>
      </c>
      <c r="BG5583" t="e">
        <f t="shared" si="265"/>
        <v>#NUM!</v>
      </c>
      <c r="BH5583" t="e">
        <f t="shared" si="266"/>
        <v>#NUM!</v>
      </c>
      <c r="BI5583" t="e">
        <f>VLOOKUP(H5583,Sheet2!$A$1:$B$270,2,FALSE)</f>
        <v>#N/A</v>
      </c>
    </row>
    <row r="5584" spans="15:61">
      <c r="O5584" s="57"/>
      <c r="P5584" s="57"/>
      <c r="AP5584" s="57"/>
      <c r="BA5584" s="57"/>
      <c r="BF5584" s="6" t="e">
        <f t="shared" si="264"/>
        <v>#NUM!</v>
      </c>
      <c r="BG5584" t="e">
        <f t="shared" si="265"/>
        <v>#NUM!</v>
      </c>
      <c r="BH5584" t="e">
        <f t="shared" si="266"/>
        <v>#NUM!</v>
      </c>
      <c r="BI5584" t="e">
        <f>VLOOKUP(H5584,Sheet2!$A$1:$B$270,2,FALSE)</f>
        <v>#N/A</v>
      </c>
    </row>
    <row r="5585" spans="15:61">
      <c r="O5585" s="57"/>
      <c r="P5585" s="57"/>
      <c r="AO5585" s="57"/>
      <c r="AP5585" s="57"/>
      <c r="BA5585" s="57"/>
      <c r="BF5585" s="6" t="e">
        <f t="shared" si="264"/>
        <v>#NUM!</v>
      </c>
      <c r="BG5585" t="e">
        <f t="shared" si="265"/>
        <v>#NUM!</v>
      </c>
      <c r="BH5585" t="e">
        <f t="shared" si="266"/>
        <v>#NUM!</v>
      </c>
      <c r="BI5585" t="e">
        <f>VLOOKUP(H5585,Sheet2!$A$1:$B$270,2,FALSE)</f>
        <v>#N/A</v>
      </c>
    </row>
    <row r="5586" spans="15:61">
      <c r="O5586" s="57"/>
      <c r="P5586" s="57"/>
      <c r="AP5586" s="57"/>
      <c r="BA5586" s="57"/>
      <c r="BF5586" s="6" t="e">
        <f t="shared" si="264"/>
        <v>#NUM!</v>
      </c>
      <c r="BG5586" t="e">
        <f t="shared" si="265"/>
        <v>#NUM!</v>
      </c>
      <c r="BH5586" t="e">
        <f t="shared" si="266"/>
        <v>#NUM!</v>
      </c>
      <c r="BI5586" t="e">
        <f>VLOOKUP(H5586,Sheet2!$A$1:$B$270,2,FALSE)</f>
        <v>#N/A</v>
      </c>
    </row>
    <row r="5587" spans="15:61">
      <c r="O5587" s="57"/>
      <c r="P5587" s="57"/>
      <c r="AM5587" s="58"/>
      <c r="BA5587" s="57"/>
      <c r="BB5587" s="58"/>
      <c r="BF5587" s="6" t="e">
        <f t="shared" si="264"/>
        <v>#NUM!</v>
      </c>
      <c r="BG5587" t="e">
        <f t="shared" si="265"/>
        <v>#NUM!</v>
      </c>
      <c r="BH5587" t="e">
        <f t="shared" si="266"/>
        <v>#NUM!</v>
      </c>
      <c r="BI5587" t="e">
        <f>VLOOKUP(H5587,Sheet2!$A$1:$B$270,2,FALSE)</f>
        <v>#N/A</v>
      </c>
    </row>
    <row r="5588" spans="15:61">
      <c r="O5588" s="57"/>
      <c r="P5588" s="57"/>
      <c r="AM5588" s="58"/>
      <c r="BA5588" s="57"/>
      <c r="BB5588" s="58"/>
      <c r="BF5588" s="6" t="e">
        <f t="shared" si="264"/>
        <v>#NUM!</v>
      </c>
      <c r="BG5588" t="e">
        <f t="shared" si="265"/>
        <v>#NUM!</v>
      </c>
      <c r="BH5588" t="e">
        <f t="shared" si="266"/>
        <v>#NUM!</v>
      </c>
      <c r="BI5588" t="e">
        <f>VLOOKUP(H5588,Sheet2!$A$1:$B$270,2,FALSE)</f>
        <v>#N/A</v>
      </c>
    </row>
    <row r="5589" spans="15:61">
      <c r="O5589" s="57"/>
      <c r="P5589" s="57"/>
      <c r="AM5589" s="58"/>
      <c r="AO5589" s="57"/>
      <c r="BA5589" s="57"/>
      <c r="BB5589" s="58"/>
      <c r="BF5589" s="6" t="e">
        <f t="shared" si="264"/>
        <v>#NUM!</v>
      </c>
      <c r="BG5589" t="e">
        <f t="shared" si="265"/>
        <v>#NUM!</v>
      </c>
      <c r="BH5589" t="e">
        <f t="shared" si="266"/>
        <v>#NUM!</v>
      </c>
      <c r="BI5589" t="e">
        <f>VLOOKUP(H5589,Sheet2!$A$1:$B$270,2,FALSE)</f>
        <v>#N/A</v>
      </c>
    </row>
    <row r="5590" spans="15:61">
      <c r="O5590" s="57"/>
      <c r="P5590" s="57"/>
      <c r="AO5590" s="57"/>
      <c r="AP5590" s="57"/>
      <c r="BA5590" s="57"/>
      <c r="BF5590" s="6" t="e">
        <f t="shared" si="264"/>
        <v>#NUM!</v>
      </c>
      <c r="BG5590" t="e">
        <f t="shared" si="265"/>
        <v>#NUM!</v>
      </c>
      <c r="BH5590" t="e">
        <f t="shared" si="266"/>
        <v>#NUM!</v>
      </c>
      <c r="BI5590" t="e">
        <f>VLOOKUP(H5590,Sheet2!$A$1:$B$270,2,FALSE)</f>
        <v>#N/A</v>
      </c>
    </row>
    <row r="5591" spans="15:61">
      <c r="O5591" s="57"/>
      <c r="P5591" s="57"/>
      <c r="AP5591" s="57"/>
      <c r="BA5591" s="57"/>
      <c r="BF5591" s="6" t="e">
        <f t="shared" si="264"/>
        <v>#NUM!</v>
      </c>
      <c r="BG5591" t="e">
        <f t="shared" si="265"/>
        <v>#NUM!</v>
      </c>
      <c r="BH5591" t="e">
        <f t="shared" si="266"/>
        <v>#NUM!</v>
      </c>
      <c r="BI5591" t="e">
        <f>VLOOKUP(H5591,Sheet2!$A$1:$B$270,2,FALSE)</f>
        <v>#N/A</v>
      </c>
    </row>
    <row r="5592" spans="15:61">
      <c r="O5592" s="57"/>
      <c r="P5592" s="57"/>
      <c r="AP5592" s="57"/>
      <c r="BA5592" s="57"/>
      <c r="BF5592" s="6" t="e">
        <f t="shared" si="264"/>
        <v>#NUM!</v>
      </c>
      <c r="BG5592" t="e">
        <f t="shared" si="265"/>
        <v>#NUM!</v>
      </c>
      <c r="BH5592" t="e">
        <f t="shared" si="266"/>
        <v>#NUM!</v>
      </c>
      <c r="BI5592" t="e">
        <f>VLOOKUP(H5592,Sheet2!$A$1:$B$270,2,FALSE)</f>
        <v>#N/A</v>
      </c>
    </row>
    <row r="5593" spans="15:61">
      <c r="O5593" s="57"/>
      <c r="P5593" s="57"/>
      <c r="AO5593" s="57"/>
      <c r="BF5593" s="6" t="e">
        <f t="shared" si="264"/>
        <v>#NUM!</v>
      </c>
      <c r="BG5593" t="e">
        <f t="shared" si="265"/>
        <v>#NUM!</v>
      </c>
      <c r="BH5593" t="e">
        <f t="shared" si="266"/>
        <v>#NUM!</v>
      </c>
      <c r="BI5593" t="e">
        <f>VLOOKUP(H5593,Sheet2!$A$1:$B$270,2,FALSE)</f>
        <v>#N/A</v>
      </c>
    </row>
    <row r="5594" spans="15:61">
      <c r="O5594" s="57"/>
      <c r="P5594" s="57"/>
      <c r="AO5594" s="57"/>
      <c r="AP5594" s="57"/>
      <c r="BA5594" s="57"/>
      <c r="BF5594" s="6" t="e">
        <f t="shared" si="264"/>
        <v>#NUM!</v>
      </c>
      <c r="BG5594" t="e">
        <f t="shared" si="265"/>
        <v>#NUM!</v>
      </c>
      <c r="BH5594" t="e">
        <f t="shared" si="266"/>
        <v>#NUM!</v>
      </c>
      <c r="BI5594" t="e">
        <f>VLOOKUP(H5594,Sheet2!$A$1:$B$270,2,FALSE)</f>
        <v>#N/A</v>
      </c>
    </row>
    <row r="5595" spans="15:61">
      <c r="O5595" s="57"/>
      <c r="P5595" s="57"/>
      <c r="AP5595" s="57"/>
      <c r="BA5595" s="57"/>
      <c r="BF5595" s="6" t="e">
        <f t="shared" si="264"/>
        <v>#NUM!</v>
      </c>
      <c r="BG5595" t="e">
        <f t="shared" si="265"/>
        <v>#NUM!</v>
      </c>
      <c r="BH5595" t="e">
        <f t="shared" si="266"/>
        <v>#NUM!</v>
      </c>
      <c r="BI5595" t="e">
        <f>VLOOKUP(H5595,Sheet2!$A$1:$B$270,2,FALSE)</f>
        <v>#N/A</v>
      </c>
    </row>
    <row r="5596" spans="15:61">
      <c r="O5596" s="57"/>
      <c r="P5596" s="57"/>
      <c r="AP5596" s="57"/>
      <c r="BA5596" s="57"/>
      <c r="BF5596" s="6" t="e">
        <f t="shared" si="264"/>
        <v>#NUM!</v>
      </c>
      <c r="BG5596" t="e">
        <f t="shared" si="265"/>
        <v>#NUM!</v>
      </c>
      <c r="BH5596" t="e">
        <f t="shared" si="266"/>
        <v>#NUM!</v>
      </c>
      <c r="BI5596" t="e">
        <f>VLOOKUP(H5596,Sheet2!$A$1:$B$270,2,FALSE)</f>
        <v>#N/A</v>
      </c>
    </row>
    <row r="5597" spans="15:61">
      <c r="O5597" s="57"/>
      <c r="P5597" s="57"/>
      <c r="AP5597" s="57"/>
      <c r="BA5597" s="57"/>
      <c r="BF5597" s="6" t="e">
        <f t="shared" si="264"/>
        <v>#NUM!</v>
      </c>
      <c r="BG5597" t="e">
        <f t="shared" si="265"/>
        <v>#NUM!</v>
      </c>
      <c r="BH5597" t="e">
        <f t="shared" si="266"/>
        <v>#NUM!</v>
      </c>
      <c r="BI5597" t="e">
        <f>VLOOKUP(H5597,Sheet2!$A$1:$B$270,2,FALSE)</f>
        <v>#N/A</v>
      </c>
    </row>
    <row r="5598" spans="15:61">
      <c r="O5598" s="57"/>
      <c r="P5598" s="57"/>
      <c r="AP5598" s="57"/>
      <c r="BA5598" s="57"/>
      <c r="BF5598" s="6" t="e">
        <f t="shared" si="264"/>
        <v>#NUM!</v>
      </c>
      <c r="BG5598" t="e">
        <f t="shared" si="265"/>
        <v>#NUM!</v>
      </c>
      <c r="BH5598" t="e">
        <f t="shared" si="266"/>
        <v>#NUM!</v>
      </c>
      <c r="BI5598" t="e">
        <f>VLOOKUP(H5598,Sheet2!$A$1:$B$270,2,FALSE)</f>
        <v>#N/A</v>
      </c>
    </row>
    <row r="5599" spans="15:61">
      <c r="O5599" s="57"/>
      <c r="P5599" s="57"/>
      <c r="AP5599" s="57"/>
      <c r="BA5599" s="57"/>
      <c r="BF5599" s="6" t="e">
        <f t="shared" si="264"/>
        <v>#NUM!</v>
      </c>
      <c r="BG5599" t="e">
        <f t="shared" si="265"/>
        <v>#NUM!</v>
      </c>
      <c r="BH5599" t="e">
        <f t="shared" si="266"/>
        <v>#NUM!</v>
      </c>
      <c r="BI5599" t="e">
        <f>VLOOKUP(H5599,Sheet2!$A$1:$B$270,2,FALSE)</f>
        <v>#N/A</v>
      </c>
    </row>
    <row r="5600" spans="15:61">
      <c r="O5600" s="57"/>
      <c r="P5600" s="57"/>
      <c r="AM5600" s="58"/>
      <c r="BA5600" s="57"/>
      <c r="BB5600" s="58"/>
      <c r="BF5600" s="6" t="e">
        <f t="shared" si="264"/>
        <v>#NUM!</v>
      </c>
      <c r="BG5600" t="e">
        <f t="shared" si="265"/>
        <v>#NUM!</v>
      </c>
      <c r="BH5600" t="e">
        <f t="shared" si="266"/>
        <v>#NUM!</v>
      </c>
      <c r="BI5600" t="e">
        <f>VLOOKUP(H5600,Sheet2!$A$1:$B$270,2,FALSE)</f>
        <v>#N/A</v>
      </c>
    </row>
    <row r="5601" spans="15:61">
      <c r="O5601" s="57"/>
      <c r="P5601" s="57"/>
      <c r="AO5601" s="57"/>
      <c r="AP5601" s="57"/>
      <c r="BA5601" s="57"/>
      <c r="BF5601" s="6" t="e">
        <f t="shared" si="264"/>
        <v>#NUM!</v>
      </c>
      <c r="BG5601" t="e">
        <f t="shared" si="265"/>
        <v>#NUM!</v>
      </c>
      <c r="BH5601" t="e">
        <f t="shared" si="266"/>
        <v>#NUM!</v>
      </c>
      <c r="BI5601" t="e">
        <f>VLOOKUP(H5601,Sheet2!$A$1:$B$270,2,FALSE)</f>
        <v>#N/A</v>
      </c>
    </row>
    <row r="5602" spans="15:61">
      <c r="O5602" s="57"/>
      <c r="P5602" s="57"/>
      <c r="AO5602" s="57"/>
      <c r="AP5602" s="57"/>
      <c r="BA5602" s="57"/>
      <c r="BF5602" s="6" t="e">
        <f t="shared" si="264"/>
        <v>#NUM!</v>
      </c>
      <c r="BG5602" t="e">
        <f t="shared" si="265"/>
        <v>#NUM!</v>
      </c>
      <c r="BH5602" t="e">
        <f t="shared" si="266"/>
        <v>#NUM!</v>
      </c>
      <c r="BI5602" t="e">
        <f>VLOOKUP(H5602,Sheet2!$A$1:$B$270,2,FALSE)</f>
        <v>#N/A</v>
      </c>
    </row>
    <row r="5603" spans="15:61">
      <c r="O5603" s="57"/>
      <c r="P5603" s="57"/>
      <c r="AO5603" s="57"/>
      <c r="BF5603" s="6" t="e">
        <f t="shared" si="264"/>
        <v>#NUM!</v>
      </c>
      <c r="BG5603" t="e">
        <f t="shared" si="265"/>
        <v>#NUM!</v>
      </c>
      <c r="BH5603" t="e">
        <f t="shared" si="266"/>
        <v>#NUM!</v>
      </c>
      <c r="BI5603" t="e">
        <f>VLOOKUP(H5603,Sheet2!$A$1:$B$270,2,FALSE)</f>
        <v>#N/A</v>
      </c>
    </row>
    <row r="5604" spans="15:61">
      <c r="O5604" s="57"/>
      <c r="P5604" s="57"/>
      <c r="AP5604" s="57"/>
      <c r="BA5604" s="57"/>
      <c r="BF5604" s="6" t="e">
        <f t="shared" si="264"/>
        <v>#NUM!</v>
      </c>
      <c r="BG5604" t="e">
        <f t="shared" si="265"/>
        <v>#NUM!</v>
      </c>
      <c r="BH5604" t="e">
        <f t="shared" si="266"/>
        <v>#NUM!</v>
      </c>
      <c r="BI5604" t="e">
        <f>VLOOKUP(H5604,Sheet2!$A$1:$B$270,2,FALSE)</f>
        <v>#N/A</v>
      </c>
    </row>
    <row r="5605" spans="15:61">
      <c r="O5605" s="57"/>
      <c r="P5605" s="57"/>
      <c r="AP5605" s="57"/>
      <c r="BA5605" s="57"/>
      <c r="BF5605" s="6" t="e">
        <f t="shared" si="264"/>
        <v>#NUM!</v>
      </c>
      <c r="BG5605" t="e">
        <f t="shared" si="265"/>
        <v>#NUM!</v>
      </c>
      <c r="BH5605" t="e">
        <f t="shared" si="266"/>
        <v>#NUM!</v>
      </c>
      <c r="BI5605" t="e">
        <f>VLOOKUP(H5605,Sheet2!$A$1:$B$270,2,FALSE)</f>
        <v>#N/A</v>
      </c>
    </row>
    <row r="5606" spans="15:61">
      <c r="O5606" s="57"/>
      <c r="P5606" s="57"/>
      <c r="AP5606" s="57"/>
      <c r="BA5606" s="57"/>
      <c r="BF5606" s="6" t="e">
        <f t="shared" si="264"/>
        <v>#NUM!</v>
      </c>
      <c r="BG5606" t="e">
        <f t="shared" si="265"/>
        <v>#NUM!</v>
      </c>
      <c r="BH5606" t="e">
        <f t="shared" si="266"/>
        <v>#NUM!</v>
      </c>
      <c r="BI5606" t="e">
        <f>VLOOKUP(H5606,Sheet2!$A$1:$B$270,2,FALSE)</f>
        <v>#N/A</v>
      </c>
    </row>
    <row r="5607" spans="15:61">
      <c r="O5607" s="57"/>
      <c r="P5607" s="57"/>
      <c r="AO5607" s="57"/>
      <c r="AP5607" s="57"/>
      <c r="BA5607" s="57"/>
      <c r="BF5607" s="6" t="e">
        <f t="shared" si="264"/>
        <v>#NUM!</v>
      </c>
      <c r="BG5607" t="e">
        <f t="shared" si="265"/>
        <v>#NUM!</v>
      </c>
      <c r="BH5607" t="e">
        <f t="shared" si="266"/>
        <v>#NUM!</v>
      </c>
      <c r="BI5607" t="e">
        <f>VLOOKUP(H5607,Sheet2!$A$1:$B$270,2,FALSE)</f>
        <v>#N/A</v>
      </c>
    </row>
    <row r="5608" spans="15:61">
      <c r="O5608" s="57"/>
      <c r="P5608" s="57"/>
      <c r="AO5608" s="57"/>
      <c r="AP5608" s="57"/>
      <c r="BA5608" s="57"/>
      <c r="BF5608" s="6" t="e">
        <f t="shared" si="264"/>
        <v>#NUM!</v>
      </c>
      <c r="BG5608" t="e">
        <f t="shared" si="265"/>
        <v>#NUM!</v>
      </c>
      <c r="BH5608" t="e">
        <f t="shared" si="266"/>
        <v>#NUM!</v>
      </c>
      <c r="BI5608" t="e">
        <f>VLOOKUP(H5608,Sheet2!$A$1:$B$270,2,FALSE)</f>
        <v>#N/A</v>
      </c>
    </row>
    <row r="5609" spans="15:61">
      <c r="O5609" s="57"/>
      <c r="P5609" s="57"/>
      <c r="AP5609" s="57"/>
      <c r="BA5609" s="57"/>
      <c r="BF5609" s="6" t="e">
        <f t="shared" si="264"/>
        <v>#NUM!</v>
      </c>
      <c r="BG5609" t="e">
        <f t="shared" si="265"/>
        <v>#NUM!</v>
      </c>
      <c r="BH5609" t="e">
        <f t="shared" si="266"/>
        <v>#NUM!</v>
      </c>
      <c r="BI5609" t="e">
        <f>VLOOKUP(H5609,Sheet2!$A$1:$B$270,2,FALSE)</f>
        <v>#N/A</v>
      </c>
    </row>
    <row r="5610" spans="15:61">
      <c r="O5610" s="57"/>
      <c r="P5610" s="57"/>
      <c r="AO5610" s="57"/>
      <c r="AP5610" s="57"/>
      <c r="BA5610" s="57"/>
      <c r="BF5610" s="6" t="e">
        <f t="shared" si="264"/>
        <v>#NUM!</v>
      </c>
      <c r="BG5610" t="e">
        <f t="shared" si="265"/>
        <v>#NUM!</v>
      </c>
      <c r="BH5610" t="e">
        <f t="shared" si="266"/>
        <v>#NUM!</v>
      </c>
      <c r="BI5610" t="e">
        <f>VLOOKUP(H5610,Sheet2!$A$1:$B$270,2,FALSE)</f>
        <v>#N/A</v>
      </c>
    </row>
    <row r="5611" spans="15:61">
      <c r="O5611" s="57"/>
      <c r="P5611" s="57"/>
      <c r="AP5611" s="57"/>
      <c r="BA5611" s="57"/>
      <c r="BF5611" s="6" t="e">
        <f t="shared" si="264"/>
        <v>#NUM!</v>
      </c>
      <c r="BG5611" t="e">
        <f t="shared" si="265"/>
        <v>#NUM!</v>
      </c>
      <c r="BH5611" t="e">
        <f t="shared" si="266"/>
        <v>#NUM!</v>
      </c>
      <c r="BI5611" t="e">
        <f>VLOOKUP(H5611,Sheet2!$A$1:$B$270,2,FALSE)</f>
        <v>#N/A</v>
      </c>
    </row>
    <row r="5612" spans="15:61">
      <c r="O5612" s="57"/>
      <c r="P5612" s="57"/>
      <c r="AP5612" s="57"/>
      <c r="BA5612" s="57"/>
      <c r="BF5612" s="6" t="e">
        <f t="shared" si="264"/>
        <v>#NUM!</v>
      </c>
      <c r="BG5612" t="e">
        <f t="shared" si="265"/>
        <v>#NUM!</v>
      </c>
      <c r="BH5612" t="e">
        <f t="shared" si="266"/>
        <v>#NUM!</v>
      </c>
      <c r="BI5612" t="e">
        <f>VLOOKUP(H5612,Sheet2!$A$1:$B$270,2,FALSE)</f>
        <v>#N/A</v>
      </c>
    </row>
    <row r="5613" spans="15:61">
      <c r="O5613" s="57"/>
      <c r="P5613" s="57"/>
      <c r="AM5613" s="58"/>
      <c r="BA5613" s="57"/>
      <c r="BB5613" s="58"/>
      <c r="BF5613" s="6" t="e">
        <f t="shared" si="264"/>
        <v>#NUM!</v>
      </c>
      <c r="BG5613" t="e">
        <f t="shared" si="265"/>
        <v>#NUM!</v>
      </c>
      <c r="BH5613" t="e">
        <f t="shared" si="266"/>
        <v>#NUM!</v>
      </c>
      <c r="BI5613" t="e">
        <f>VLOOKUP(H5613,Sheet2!$A$1:$B$270,2,FALSE)</f>
        <v>#N/A</v>
      </c>
    </row>
    <row r="5614" spans="15:61">
      <c r="O5614" s="57"/>
      <c r="P5614" s="57"/>
      <c r="AP5614" s="57"/>
      <c r="BA5614" s="57"/>
      <c r="BF5614" s="6" t="e">
        <f t="shared" si="264"/>
        <v>#NUM!</v>
      </c>
      <c r="BG5614" t="e">
        <f t="shared" si="265"/>
        <v>#NUM!</v>
      </c>
      <c r="BH5614" t="e">
        <f t="shared" si="266"/>
        <v>#NUM!</v>
      </c>
      <c r="BI5614" t="e">
        <f>VLOOKUP(H5614,Sheet2!$A$1:$B$270,2,FALSE)</f>
        <v>#N/A</v>
      </c>
    </row>
    <row r="5615" spans="15:61">
      <c r="O5615" s="57"/>
      <c r="P5615" s="57"/>
      <c r="AP5615" s="57"/>
      <c r="BA5615" s="57"/>
      <c r="BF5615" s="6" t="e">
        <f t="shared" si="264"/>
        <v>#NUM!</v>
      </c>
      <c r="BG5615" t="e">
        <f t="shared" si="265"/>
        <v>#NUM!</v>
      </c>
      <c r="BH5615" t="e">
        <f t="shared" si="266"/>
        <v>#NUM!</v>
      </c>
      <c r="BI5615" t="e">
        <f>VLOOKUP(H5615,Sheet2!$A$1:$B$270,2,FALSE)</f>
        <v>#N/A</v>
      </c>
    </row>
    <row r="5616" spans="15:61">
      <c r="O5616" s="57"/>
      <c r="P5616" s="57"/>
      <c r="AO5616" s="57"/>
      <c r="AP5616" s="57"/>
      <c r="BA5616" s="57"/>
      <c r="BF5616" s="6" t="e">
        <f t="shared" si="264"/>
        <v>#NUM!</v>
      </c>
      <c r="BG5616" t="e">
        <f t="shared" si="265"/>
        <v>#NUM!</v>
      </c>
      <c r="BH5616" t="e">
        <f t="shared" si="266"/>
        <v>#NUM!</v>
      </c>
      <c r="BI5616" t="e">
        <f>VLOOKUP(H5616,Sheet2!$A$1:$B$270,2,FALSE)</f>
        <v>#N/A</v>
      </c>
    </row>
    <row r="5617" spans="15:61">
      <c r="O5617" s="57"/>
      <c r="P5617" s="57"/>
      <c r="AO5617" s="57"/>
      <c r="BA5617" s="57"/>
      <c r="BF5617" s="6" t="e">
        <f t="shared" si="264"/>
        <v>#NUM!</v>
      </c>
      <c r="BG5617" t="e">
        <f t="shared" si="265"/>
        <v>#NUM!</v>
      </c>
      <c r="BH5617" t="e">
        <f t="shared" si="266"/>
        <v>#NUM!</v>
      </c>
      <c r="BI5617" t="e">
        <f>VLOOKUP(H5617,Sheet2!$A$1:$B$270,2,FALSE)</f>
        <v>#N/A</v>
      </c>
    </row>
    <row r="5618" spans="15:61">
      <c r="O5618" s="57"/>
      <c r="P5618" s="57"/>
      <c r="AO5618" s="57"/>
      <c r="AP5618" s="57"/>
      <c r="BA5618" s="57"/>
      <c r="BF5618" s="6" t="e">
        <f t="shared" si="264"/>
        <v>#NUM!</v>
      </c>
      <c r="BG5618" t="e">
        <f t="shared" si="265"/>
        <v>#NUM!</v>
      </c>
      <c r="BH5618" t="e">
        <f t="shared" si="266"/>
        <v>#NUM!</v>
      </c>
      <c r="BI5618" t="e">
        <f>VLOOKUP(H5618,Sheet2!$A$1:$B$270,2,FALSE)</f>
        <v>#N/A</v>
      </c>
    </row>
    <row r="5619" spans="15:61">
      <c r="O5619" s="57"/>
      <c r="P5619" s="57"/>
      <c r="AP5619" s="57"/>
      <c r="BA5619" s="57"/>
      <c r="BF5619" s="6" t="e">
        <f t="shared" si="264"/>
        <v>#NUM!</v>
      </c>
      <c r="BG5619" t="e">
        <f t="shared" si="265"/>
        <v>#NUM!</v>
      </c>
      <c r="BH5619" t="e">
        <f t="shared" si="266"/>
        <v>#NUM!</v>
      </c>
      <c r="BI5619" t="e">
        <f>VLOOKUP(H5619,Sheet2!$A$1:$B$270,2,FALSE)</f>
        <v>#N/A</v>
      </c>
    </row>
    <row r="5620" spans="15:61">
      <c r="O5620" s="57"/>
      <c r="P5620" s="57"/>
      <c r="AO5620" s="57"/>
      <c r="AP5620" s="57"/>
      <c r="BA5620" s="57"/>
      <c r="BF5620" s="6" t="e">
        <f t="shared" si="264"/>
        <v>#NUM!</v>
      </c>
      <c r="BG5620" t="e">
        <f t="shared" si="265"/>
        <v>#NUM!</v>
      </c>
      <c r="BH5620" t="e">
        <f t="shared" si="266"/>
        <v>#NUM!</v>
      </c>
      <c r="BI5620" t="e">
        <f>VLOOKUP(H5620,Sheet2!$A$1:$B$270,2,FALSE)</f>
        <v>#N/A</v>
      </c>
    </row>
    <row r="5621" spans="15:61">
      <c r="O5621" s="57"/>
      <c r="P5621" s="57"/>
      <c r="AP5621" s="57"/>
      <c r="BA5621" s="57"/>
      <c r="BF5621" s="6" t="e">
        <f t="shared" si="264"/>
        <v>#NUM!</v>
      </c>
      <c r="BG5621" t="e">
        <f t="shared" si="265"/>
        <v>#NUM!</v>
      </c>
      <c r="BH5621" t="e">
        <f t="shared" si="266"/>
        <v>#NUM!</v>
      </c>
      <c r="BI5621" t="e">
        <f>VLOOKUP(H5621,Sheet2!$A$1:$B$270,2,FALSE)</f>
        <v>#N/A</v>
      </c>
    </row>
    <row r="5622" spans="15:61">
      <c r="O5622" s="57"/>
      <c r="P5622" s="57"/>
      <c r="BA5622" s="57"/>
      <c r="BF5622" s="6" t="e">
        <f t="shared" si="264"/>
        <v>#NUM!</v>
      </c>
      <c r="BG5622" t="e">
        <f t="shared" si="265"/>
        <v>#NUM!</v>
      </c>
      <c r="BH5622" t="e">
        <f t="shared" si="266"/>
        <v>#NUM!</v>
      </c>
      <c r="BI5622" t="e">
        <f>VLOOKUP(H5622,Sheet2!$A$1:$B$270,2,FALSE)</f>
        <v>#N/A</v>
      </c>
    </row>
    <row r="5623" spans="15:61">
      <c r="O5623" s="57"/>
      <c r="P5623" s="57"/>
      <c r="AO5623" s="57"/>
      <c r="AP5623" s="57"/>
      <c r="BA5623" s="57"/>
      <c r="BF5623" s="6" t="e">
        <f t="shared" si="264"/>
        <v>#NUM!</v>
      </c>
      <c r="BG5623" t="e">
        <f t="shared" si="265"/>
        <v>#NUM!</v>
      </c>
      <c r="BH5623" t="e">
        <f t="shared" si="266"/>
        <v>#NUM!</v>
      </c>
      <c r="BI5623" t="e">
        <f>VLOOKUP(H5623,Sheet2!$A$1:$B$270,2,FALSE)</f>
        <v>#N/A</v>
      </c>
    </row>
    <row r="5624" spans="15:61">
      <c r="O5624" s="57"/>
      <c r="P5624" s="57"/>
      <c r="AM5624" s="58"/>
      <c r="AO5624" s="57"/>
      <c r="BA5624" s="57"/>
      <c r="BB5624" s="58"/>
      <c r="BF5624" s="6" t="e">
        <f t="shared" si="264"/>
        <v>#NUM!</v>
      </c>
      <c r="BG5624" t="e">
        <f t="shared" si="265"/>
        <v>#NUM!</v>
      </c>
      <c r="BH5624" t="e">
        <f t="shared" si="266"/>
        <v>#NUM!</v>
      </c>
      <c r="BI5624" t="e">
        <f>VLOOKUP(H5624,Sheet2!$A$1:$B$270,2,FALSE)</f>
        <v>#N/A</v>
      </c>
    </row>
    <row r="5625" spans="15:61">
      <c r="O5625" s="57"/>
      <c r="P5625" s="57"/>
      <c r="AO5625" s="57"/>
      <c r="AP5625" s="57"/>
      <c r="BA5625" s="57"/>
      <c r="BF5625" s="6" t="e">
        <f t="shared" si="264"/>
        <v>#NUM!</v>
      </c>
      <c r="BG5625" t="e">
        <f t="shared" si="265"/>
        <v>#NUM!</v>
      </c>
      <c r="BH5625" t="e">
        <f t="shared" si="266"/>
        <v>#NUM!</v>
      </c>
      <c r="BI5625" t="e">
        <f>VLOOKUP(H5625,Sheet2!$A$1:$B$270,2,FALSE)</f>
        <v>#N/A</v>
      </c>
    </row>
    <row r="5626" spans="15:61">
      <c r="O5626" s="57"/>
      <c r="P5626" s="57"/>
      <c r="AO5626" s="57"/>
      <c r="AP5626" s="57"/>
      <c r="BA5626" s="57"/>
      <c r="BF5626" s="6" t="e">
        <f t="shared" si="264"/>
        <v>#NUM!</v>
      </c>
      <c r="BG5626" t="e">
        <f t="shared" si="265"/>
        <v>#NUM!</v>
      </c>
      <c r="BH5626" t="e">
        <f t="shared" si="266"/>
        <v>#NUM!</v>
      </c>
      <c r="BI5626" t="e">
        <f>VLOOKUP(H5626,Sheet2!$A$1:$B$270,2,FALSE)</f>
        <v>#N/A</v>
      </c>
    </row>
    <row r="5627" spans="15:61">
      <c r="O5627" s="57"/>
      <c r="P5627" s="57"/>
      <c r="AP5627" s="57"/>
      <c r="BA5627" s="57"/>
      <c r="BF5627" s="6" t="e">
        <f t="shared" si="264"/>
        <v>#NUM!</v>
      </c>
      <c r="BG5627" t="e">
        <f t="shared" si="265"/>
        <v>#NUM!</v>
      </c>
      <c r="BH5627" t="e">
        <f t="shared" si="266"/>
        <v>#NUM!</v>
      </c>
      <c r="BI5627" t="e">
        <f>VLOOKUP(H5627,Sheet2!$A$1:$B$270,2,FALSE)</f>
        <v>#N/A</v>
      </c>
    </row>
    <row r="5628" spans="15:61">
      <c r="O5628" s="57"/>
      <c r="P5628" s="57"/>
      <c r="AM5628" s="58"/>
      <c r="AO5628" s="57"/>
      <c r="BA5628" s="57"/>
      <c r="BB5628" s="58"/>
      <c r="BF5628" s="6" t="e">
        <f t="shared" si="264"/>
        <v>#NUM!</v>
      </c>
      <c r="BG5628" t="e">
        <f t="shared" si="265"/>
        <v>#NUM!</v>
      </c>
      <c r="BH5628" t="e">
        <f t="shared" si="266"/>
        <v>#NUM!</v>
      </c>
      <c r="BI5628" t="e">
        <f>VLOOKUP(H5628,Sheet2!$A$1:$B$270,2,FALSE)</f>
        <v>#N/A</v>
      </c>
    </row>
    <row r="5629" spans="15:61">
      <c r="O5629" s="57"/>
      <c r="P5629" s="57"/>
      <c r="AO5629" s="57"/>
      <c r="AP5629" s="57"/>
      <c r="BA5629" s="57"/>
      <c r="BF5629" s="6" t="e">
        <f t="shared" si="264"/>
        <v>#NUM!</v>
      </c>
      <c r="BG5629" t="e">
        <f t="shared" si="265"/>
        <v>#NUM!</v>
      </c>
      <c r="BH5629" t="e">
        <f t="shared" si="266"/>
        <v>#NUM!</v>
      </c>
      <c r="BI5629" t="e">
        <f>VLOOKUP(H5629,Sheet2!$A$1:$B$270,2,FALSE)</f>
        <v>#N/A</v>
      </c>
    </row>
    <row r="5630" spans="15:61">
      <c r="O5630" s="57"/>
      <c r="P5630" s="57"/>
      <c r="AP5630" s="57"/>
      <c r="BA5630" s="57"/>
      <c r="BF5630" s="6" t="e">
        <f t="shared" si="264"/>
        <v>#NUM!</v>
      </c>
      <c r="BG5630" t="e">
        <f t="shared" si="265"/>
        <v>#NUM!</v>
      </c>
      <c r="BH5630" t="e">
        <f t="shared" si="266"/>
        <v>#NUM!</v>
      </c>
      <c r="BI5630" t="e">
        <f>VLOOKUP(H5630,Sheet2!$A$1:$B$270,2,FALSE)</f>
        <v>#N/A</v>
      </c>
    </row>
    <row r="5631" spans="15:61">
      <c r="O5631" s="57"/>
      <c r="P5631" s="57"/>
      <c r="AO5631" s="57"/>
      <c r="AP5631" s="57"/>
      <c r="BA5631" s="57"/>
      <c r="BF5631" s="6" t="e">
        <f t="shared" si="264"/>
        <v>#NUM!</v>
      </c>
      <c r="BG5631" t="e">
        <f t="shared" si="265"/>
        <v>#NUM!</v>
      </c>
      <c r="BH5631" t="e">
        <f t="shared" si="266"/>
        <v>#NUM!</v>
      </c>
      <c r="BI5631" t="e">
        <f>VLOOKUP(H5631,Sheet2!$A$1:$B$270,2,FALSE)</f>
        <v>#N/A</v>
      </c>
    </row>
    <row r="5632" spans="15:61">
      <c r="O5632" s="57"/>
      <c r="P5632" s="57"/>
      <c r="AP5632" s="57"/>
      <c r="BA5632" s="57"/>
      <c r="BF5632" s="6" t="e">
        <f t="shared" si="264"/>
        <v>#NUM!</v>
      </c>
      <c r="BG5632" t="e">
        <f t="shared" si="265"/>
        <v>#NUM!</v>
      </c>
      <c r="BH5632" t="e">
        <f t="shared" si="266"/>
        <v>#NUM!</v>
      </c>
      <c r="BI5632" t="e">
        <f>VLOOKUP(H5632,Sheet2!$A$1:$B$270,2,FALSE)</f>
        <v>#N/A</v>
      </c>
    </row>
    <row r="5633" spans="15:61">
      <c r="O5633" s="57"/>
      <c r="P5633" s="57"/>
      <c r="AP5633" s="57"/>
      <c r="BA5633" s="57"/>
      <c r="BF5633" s="6" t="e">
        <f t="shared" ref="BF5633:BF5696" si="267">DATE(BC5633,BD5633,BE5633)</f>
        <v>#NUM!</v>
      </c>
      <c r="BG5633" t="e">
        <f t="shared" ref="BG5633:BG5696" si="268">BF5633-BA5633</f>
        <v>#NUM!</v>
      </c>
      <c r="BH5633" t="e">
        <f t="shared" ref="BH5633:BH5696" si="269">IF(BG5633=1,"COMPLY",IF(BG5633&lt;1,"COMPLY","NOT COMPLY"))</f>
        <v>#NUM!</v>
      </c>
      <c r="BI5633" t="e">
        <f>VLOOKUP(H5633,Sheet2!$A$1:$B$270,2,FALSE)</f>
        <v>#N/A</v>
      </c>
    </row>
    <row r="5634" spans="15:61">
      <c r="O5634" s="57"/>
      <c r="P5634" s="57"/>
      <c r="AM5634" s="58"/>
      <c r="BA5634" s="57"/>
      <c r="BB5634" s="58"/>
      <c r="BF5634" s="6" t="e">
        <f t="shared" si="267"/>
        <v>#NUM!</v>
      </c>
      <c r="BG5634" t="e">
        <f t="shared" si="268"/>
        <v>#NUM!</v>
      </c>
      <c r="BH5634" t="e">
        <f t="shared" si="269"/>
        <v>#NUM!</v>
      </c>
      <c r="BI5634" t="e">
        <f>VLOOKUP(H5634,Sheet2!$A$1:$B$270,2,FALSE)</f>
        <v>#N/A</v>
      </c>
    </row>
    <row r="5635" spans="15:61">
      <c r="O5635" s="57"/>
      <c r="P5635" s="57"/>
      <c r="AM5635" s="58"/>
      <c r="BA5635" s="57"/>
      <c r="BB5635" s="58"/>
      <c r="BF5635" s="6" t="e">
        <f t="shared" si="267"/>
        <v>#NUM!</v>
      </c>
      <c r="BG5635" t="e">
        <f t="shared" si="268"/>
        <v>#NUM!</v>
      </c>
      <c r="BH5635" t="e">
        <f t="shared" si="269"/>
        <v>#NUM!</v>
      </c>
      <c r="BI5635" t="e">
        <f>VLOOKUP(H5635,Sheet2!$A$1:$B$270,2,FALSE)</f>
        <v>#N/A</v>
      </c>
    </row>
    <row r="5636" spans="15:61">
      <c r="O5636" s="57"/>
      <c r="P5636" s="57"/>
      <c r="AO5636" s="57"/>
      <c r="AP5636" s="57"/>
      <c r="BA5636" s="57"/>
      <c r="BF5636" s="6" t="e">
        <f t="shared" si="267"/>
        <v>#NUM!</v>
      </c>
      <c r="BG5636" t="e">
        <f t="shared" si="268"/>
        <v>#NUM!</v>
      </c>
      <c r="BH5636" t="e">
        <f t="shared" si="269"/>
        <v>#NUM!</v>
      </c>
      <c r="BI5636" t="e">
        <f>VLOOKUP(H5636,Sheet2!$A$1:$B$270,2,FALSE)</f>
        <v>#N/A</v>
      </c>
    </row>
    <row r="5637" spans="15:61">
      <c r="O5637" s="57"/>
      <c r="P5637" s="57"/>
      <c r="AO5637" s="57"/>
      <c r="BA5637" s="57"/>
      <c r="BF5637" s="6" t="e">
        <f t="shared" si="267"/>
        <v>#NUM!</v>
      </c>
      <c r="BG5637" t="e">
        <f t="shared" si="268"/>
        <v>#NUM!</v>
      </c>
      <c r="BH5637" t="e">
        <f t="shared" si="269"/>
        <v>#NUM!</v>
      </c>
      <c r="BI5637" t="e">
        <f>VLOOKUP(H5637,Sheet2!$A$1:$B$270,2,FALSE)</f>
        <v>#N/A</v>
      </c>
    </row>
    <row r="5638" spans="15:61">
      <c r="O5638" s="57"/>
      <c r="P5638" s="57"/>
      <c r="AO5638" s="57"/>
      <c r="AP5638" s="57"/>
      <c r="BA5638" s="57"/>
      <c r="BF5638" s="6" t="e">
        <f t="shared" si="267"/>
        <v>#NUM!</v>
      </c>
      <c r="BG5638" t="e">
        <f t="shared" si="268"/>
        <v>#NUM!</v>
      </c>
      <c r="BH5638" t="e">
        <f t="shared" si="269"/>
        <v>#NUM!</v>
      </c>
      <c r="BI5638" t="e">
        <f>VLOOKUP(H5638,Sheet2!$A$1:$B$270,2,FALSE)</f>
        <v>#N/A</v>
      </c>
    </row>
    <row r="5639" spans="15:61">
      <c r="O5639" s="57"/>
      <c r="P5639" s="57"/>
      <c r="AO5639" s="57"/>
      <c r="AP5639" s="57"/>
      <c r="BA5639" s="57"/>
      <c r="BF5639" s="6" t="e">
        <f t="shared" si="267"/>
        <v>#NUM!</v>
      </c>
      <c r="BG5639" t="e">
        <f t="shared" si="268"/>
        <v>#NUM!</v>
      </c>
      <c r="BH5639" t="e">
        <f t="shared" si="269"/>
        <v>#NUM!</v>
      </c>
      <c r="BI5639" t="e">
        <f>VLOOKUP(H5639,Sheet2!$A$1:$B$270,2,FALSE)</f>
        <v>#N/A</v>
      </c>
    </row>
    <row r="5640" spans="15:61">
      <c r="O5640" s="57"/>
      <c r="P5640" s="57"/>
      <c r="AP5640" s="57"/>
      <c r="BA5640" s="57"/>
      <c r="BF5640" s="6" t="e">
        <f t="shared" si="267"/>
        <v>#NUM!</v>
      </c>
      <c r="BG5640" t="e">
        <f t="shared" si="268"/>
        <v>#NUM!</v>
      </c>
      <c r="BH5640" t="e">
        <f t="shared" si="269"/>
        <v>#NUM!</v>
      </c>
      <c r="BI5640" t="e">
        <f>VLOOKUP(H5640,Sheet2!$A$1:$B$270,2,FALSE)</f>
        <v>#N/A</v>
      </c>
    </row>
    <row r="5641" spans="15:61">
      <c r="O5641" s="57"/>
      <c r="P5641" s="57"/>
      <c r="AM5641" s="58"/>
      <c r="BA5641" s="57"/>
      <c r="BB5641" s="58"/>
      <c r="BF5641" s="6" t="e">
        <f t="shared" si="267"/>
        <v>#NUM!</v>
      </c>
      <c r="BG5641" t="e">
        <f t="shared" si="268"/>
        <v>#NUM!</v>
      </c>
      <c r="BH5641" t="e">
        <f t="shared" si="269"/>
        <v>#NUM!</v>
      </c>
      <c r="BI5641" t="e">
        <f>VLOOKUP(H5641,Sheet2!$A$1:$B$270,2,FALSE)</f>
        <v>#N/A</v>
      </c>
    </row>
    <row r="5642" spans="15:61">
      <c r="O5642" s="57"/>
      <c r="P5642" s="57"/>
      <c r="AP5642" s="57"/>
      <c r="BA5642" s="57"/>
      <c r="BF5642" s="6" t="e">
        <f t="shared" si="267"/>
        <v>#NUM!</v>
      </c>
      <c r="BG5642" t="e">
        <f t="shared" si="268"/>
        <v>#NUM!</v>
      </c>
      <c r="BH5642" t="e">
        <f t="shared" si="269"/>
        <v>#NUM!</v>
      </c>
      <c r="BI5642" t="e">
        <f>VLOOKUP(H5642,Sheet2!$A$1:$B$270,2,FALSE)</f>
        <v>#N/A</v>
      </c>
    </row>
    <row r="5643" spans="15:61">
      <c r="O5643" s="57"/>
      <c r="P5643" s="57"/>
      <c r="AP5643" s="57"/>
      <c r="BA5643" s="57"/>
      <c r="BF5643" s="6" t="e">
        <f t="shared" si="267"/>
        <v>#NUM!</v>
      </c>
      <c r="BG5643" t="e">
        <f t="shared" si="268"/>
        <v>#NUM!</v>
      </c>
      <c r="BH5643" t="e">
        <f t="shared" si="269"/>
        <v>#NUM!</v>
      </c>
      <c r="BI5643" t="e">
        <f>VLOOKUP(H5643,Sheet2!$A$1:$B$270,2,FALSE)</f>
        <v>#N/A</v>
      </c>
    </row>
    <row r="5644" spans="15:61">
      <c r="O5644" s="57"/>
      <c r="P5644" s="57"/>
      <c r="AO5644" s="57"/>
      <c r="AP5644" s="57"/>
      <c r="BA5644" s="57"/>
      <c r="BF5644" s="6" t="e">
        <f t="shared" si="267"/>
        <v>#NUM!</v>
      </c>
      <c r="BG5644" t="e">
        <f t="shared" si="268"/>
        <v>#NUM!</v>
      </c>
      <c r="BH5644" t="e">
        <f t="shared" si="269"/>
        <v>#NUM!</v>
      </c>
      <c r="BI5644" t="e">
        <f>VLOOKUP(H5644,Sheet2!$A$1:$B$270,2,FALSE)</f>
        <v>#N/A</v>
      </c>
    </row>
    <row r="5645" spans="15:61">
      <c r="O5645" s="57"/>
      <c r="P5645" s="57"/>
      <c r="AP5645" s="57"/>
      <c r="BA5645" s="57"/>
      <c r="BF5645" s="6" t="e">
        <f t="shared" si="267"/>
        <v>#NUM!</v>
      </c>
      <c r="BG5645" t="e">
        <f t="shared" si="268"/>
        <v>#NUM!</v>
      </c>
      <c r="BH5645" t="e">
        <f t="shared" si="269"/>
        <v>#NUM!</v>
      </c>
      <c r="BI5645" t="e">
        <f>VLOOKUP(H5645,Sheet2!$A$1:$B$270,2,FALSE)</f>
        <v>#N/A</v>
      </c>
    </row>
    <row r="5646" spans="15:61">
      <c r="O5646" s="57"/>
      <c r="P5646" s="57"/>
      <c r="AO5646" s="57"/>
      <c r="AP5646" s="57"/>
      <c r="BA5646" s="57"/>
      <c r="BF5646" s="6" t="e">
        <f t="shared" si="267"/>
        <v>#NUM!</v>
      </c>
      <c r="BG5646" t="e">
        <f t="shared" si="268"/>
        <v>#NUM!</v>
      </c>
      <c r="BH5646" t="e">
        <f t="shared" si="269"/>
        <v>#NUM!</v>
      </c>
      <c r="BI5646" t="e">
        <f>VLOOKUP(H5646,Sheet2!$A$1:$B$270,2,FALSE)</f>
        <v>#N/A</v>
      </c>
    </row>
    <row r="5647" spans="15:61">
      <c r="O5647" s="57"/>
      <c r="P5647" s="57"/>
      <c r="AP5647" s="57"/>
      <c r="BA5647" s="57"/>
      <c r="BF5647" s="6" t="e">
        <f t="shared" si="267"/>
        <v>#NUM!</v>
      </c>
      <c r="BG5647" t="e">
        <f t="shared" si="268"/>
        <v>#NUM!</v>
      </c>
      <c r="BH5647" t="e">
        <f t="shared" si="269"/>
        <v>#NUM!</v>
      </c>
      <c r="BI5647" t="e">
        <f>VLOOKUP(H5647,Sheet2!$A$1:$B$270,2,FALSE)</f>
        <v>#N/A</v>
      </c>
    </row>
    <row r="5648" spans="15:61">
      <c r="O5648" s="57"/>
      <c r="P5648" s="57"/>
      <c r="AP5648" s="57"/>
      <c r="BA5648" s="57"/>
      <c r="BF5648" s="6" t="e">
        <f t="shared" si="267"/>
        <v>#NUM!</v>
      </c>
      <c r="BG5648" t="e">
        <f t="shared" si="268"/>
        <v>#NUM!</v>
      </c>
      <c r="BH5648" t="e">
        <f t="shared" si="269"/>
        <v>#NUM!</v>
      </c>
      <c r="BI5648" t="e">
        <f>VLOOKUP(H5648,Sheet2!$A$1:$B$270,2,FALSE)</f>
        <v>#N/A</v>
      </c>
    </row>
    <row r="5649" spans="15:61">
      <c r="O5649" s="57"/>
      <c r="P5649" s="57"/>
      <c r="AM5649" s="58"/>
      <c r="BA5649" s="57"/>
      <c r="BB5649" s="58"/>
      <c r="BF5649" s="6" t="e">
        <f t="shared" si="267"/>
        <v>#NUM!</v>
      </c>
      <c r="BG5649" t="e">
        <f t="shared" si="268"/>
        <v>#NUM!</v>
      </c>
      <c r="BH5649" t="e">
        <f t="shared" si="269"/>
        <v>#NUM!</v>
      </c>
      <c r="BI5649" t="e">
        <f>VLOOKUP(H5649,Sheet2!$A$1:$B$270,2,FALSE)</f>
        <v>#N/A</v>
      </c>
    </row>
    <row r="5650" spans="15:61">
      <c r="O5650" s="57"/>
      <c r="P5650" s="57"/>
      <c r="AP5650" s="57"/>
      <c r="BA5650" s="57"/>
      <c r="BF5650" s="6" t="e">
        <f t="shared" si="267"/>
        <v>#NUM!</v>
      </c>
      <c r="BG5650" t="e">
        <f t="shared" si="268"/>
        <v>#NUM!</v>
      </c>
      <c r="BH5650" t="e">
        <f t="shared" si="269"/>
        <v>#NUM!</v>
      </c>
      <c r="BI5650" t="e">
        <f>VLOOKUP(H5650,Sheet2!$A$1:$B$270,2,FALSE)</f>
        <v>#N/A</v>
      </c>
    </row>
    <row r="5651" spans="15:61">
      <c r="O5651" s="57"/>
      <c r="P5651" s="57"/>
      <c r="AP5651" s="57"/>
      <c r="BA5651" s="57"/>
      <c r="BF5651" s="6" t="e">
        <f t="shared" si="267"/>
        <v>#NUM!</v>
      </c>
      <c r="BG5651" t="e">
        <f t="shared" si="268"/>
        <v>#NUM!</v>
      </c>
      <c r="BH5651" t="e">
        <f t="shared" si="269"/>
        <v>#NUM!</v>
      </c>
      <c r="BI5651" t="e">
        <f>VLOOKUP(H5651,Sheet2!$A$1:$B$270,2,FALSE)</f>
        <v>#N/A</v>
      </c>
    </row>
    <row r="5652" spans="15:61">
      <c r="O5652" s="57"/>
      <c r="P5652" s="57"/>
      <c r="AP5652" s="57"/>
      <c r="BA5652" s="57"/>
      <c r="BF5652" s="6" t="e">
        <f t="shared" si="267"/>
        <v>#NUM!</v>
      </c>
      <c r="BG5652" t="e">
        <f t="shared" si="268"/>
        <v>#NUM!</v>
      </c>
      <c r="BH5652" t="e">
        <f t="shared" si="269"/>
        <v>#NUM!</v>
      </c>
      <c r="BI5652" t="e">
        <f>VLOOKUP(H5652,Sheet2!$A$1:$B$270,2,FALSE)</f>
        <v>#N/A</v>
      </c>
    </row>
    <row r="5653" spans="15:61">
      <c r="O5653" s="57"/>
      <c r="P5653" s="57"/>
      <c r="BF5653" s="6" t="e">
        <f t="shared" si="267"/>
        <v>#NUM!</v>
      </c>
      <c r="BG5653" t="e">
        <f t="shared" si="268"/>
        <v>#NUM!</v>
      </c>
      <c r="BH5653" t="e">
        <f t="shared" si="269"/>
        <v>#NUM!</v>
      </c>
      <c r="BI5653" t="e">
        <f>VLOOKUP(H5653,Sheet2!$A$1:$B$270,2,FALSE)</f>
        <v>#N/A</v>
      </c>
    </row>
    <row r="5654" spans="15:61">
      <c r="O5654" s="57"/>
      <c r="P5654" s="57"/>
      <c r="AP5654" s="57"/>
      <c r="BA5654" s="57"/>
      <c r="BF5654" s="6" t="e">
        <f t="shared" si="267"/>
        <v>#NUM!</v>
      </c>
      <c r="BG5654" t="e">
        <f t="shared" si="268"/>
        <v>#NUM!</v>
      </c>
      <c r="BH5654" t="e">
        <f t="shared" si="269"/>
        <v>#NUM!</v>
      </c>
      <c r="BI5654" t="e">
        <f>VLOOKUP(H5654,Sheet2!$A$1:$B$270,2,FALSE)</f>
        <v>#N/A</v>
      </c>
    </row>
    <row r="5655" spans="15:61">
      <c r="O5655" s="57"/>
      <c r="P5655" s="57"/>
      <c r="AP5655" s="57"/>
      <c r="BA5655" s="57"/>
      <c r="BF5655" s="6" t="e">
        <f t="shared" si="267"/>
        <v>#NUM!</v>
      </c>
      <c r="BG5655" t="e">
        <f t="shared" si="268"/>
        <v>#NUM!</v>
      </c>
      <c r="BH5655" t="e">
        <f t="shared" si="269"/>
        <v>#NUM!</v>
      </c>
      <c r="BI5655" t="e">
        <f>VLOOKUP(H5655,Sheet2!$A$1:$B$270,2,FALSE)</f>
        <v>#N/A</v>
      </c>
    </row>
    <row r="5656" spans="15:61">
      <c r="O5656" s="57"/>
      <c r="P5656" s="57"/>
      <c r="BF5656" s="6" t="e">
        <f t="shared" si="267"/>
        <v>#NUM!</v>
      </c>
      <c r="BG5656" t="e">
        <f t="shared" si="268"/>
        <v>#NUM!</v>
      </c>
      <c r="BH5656" t="e">
        <f t="shared" si="269"/>
        <v>#NUM!</v>
      </c>
      <c r="BI5656" t="e">
        <f>VLOOKUP(H5656,Sheet2!$A$1:$B$270,2,FALSE)</f>
        <v>#N/A</v>
      </c>
    </row>
    <row r="5657" spans="15:61">
      <c r="O5657" s="57"/>
      <c r="P5657" s="57"/>
      <c r="AO5657" s="57"/>
      <c r="AP5657" s="57"/>
      <c r="BA5657" s="57"/>
      <c r="BF5657" s="6" t="e">
        <f t="shared" si="267"/>
        <v>#NUM!</v>
      </c>
      <c r="BG5657" t="e">
        <f t="shared" si="268"/>
        <v>#NUM!</v>
      </c>
      <c r="BH5657" t="e">
        <f t="shared" si="269"/>
        <v>#NUM!</v>
      </c>
      <c r="BI5657" t="e">
        <f>VLOOKUP(H5657,Sheet2!$A$1:$B$270,2,FALSE)</f>
        <v>#N/A</v>
      </c>
    </row>
    <row r="5658" spans="15:61">
      <c r="O5658" s="57"/>
      <c r="P5658" s="57"/>
      <c r="AP5658" s="57"/>
      <c r="BA5658" s="57"/>
      <c r="BF5658" s="6" t="e">
        <f t="shared" si="267"/>
        <v>#NUM!</v>
      </c>
      <c r="BG5658" t="e">
        <f t="shared" si="268"/>
        <v>#NUM!</v>
      </c>
      <c r="BH5658" t="e">
        <f t="shared" si="269"/>
        <v>#NUM!</v>
      </c>
      <c r="BI5658" t="e">
        <f>VLOOKUP(H5658,Sheet2!$A$1:$B$270,2,FALSE)</f>
        <v>#N/A</v>
      </c>
    </row>
    <row r="5659" spans="15:61">
      <c r="O5659" s="57"/>
      <c r="P5659" s="57"/>
      <c r="AP5659" s="57"/>
      <c r="BA5659" s="57"/>
      <c r="BF5659" s="6" t="e">
        <f t="shared" si="267"/>
        <v>#NUM!</v>
      </c>
      <c r="BG5659" t="e">
        <f t="shared" si="268"/>
        <v>#NUM!</v>
      </c>
      <c r="BH5659" t="e">
        <f t="shared" si="269"/>
        <v>#NUM!</v>
      </c>
      <c r="BI5659" t="e">
        <f>VLOOKUP(H5659,Sheet2!$A$1:$B$270,2,FALSE)</f>
        <v>#N/A</v>
      </c>
    </row>
    <row r="5660" spans="15:61">
      <c r="O5660" s="57"/>
      <c r="P5660" s="57"/>
      <c r="AO5660" s="57"/>
      <c r="AP5660" s="57"/>
      <c r="BA5660" s="57"/>
      <c r="BF5660" s="6" t="e">
        <f t="shared" si="267"/>
        <v>#NUM!</v>
      </c>
      <c r="BG5660" t="e">
        <f t="shared" si="268"/>
        <v>#NUM!</v>
      </c>
      <c r="BH5660" t="e">
        <f t="shared" si="269"/>
        <v>#NUM!</v>
      </c>
      <c r="BI5660" t="e">
        <f>VLOOKUP(H5660,Sheet2!$A$1:$B$270,2,FALSE)</f>
        <v>#N/A</v>
      </c>
    </row>
    <row r="5661" spans="15:61">
      <c r="O5661" s="57"/>
      <c r="P5661" s="57"/>
      <c r="AP5661" s="57"/>
      <c r="BA5661" s="57"/>
      <c r="BF5661" s="6" t="e">
        <f t="shared" si="267"/>
        <v>#NUM!</v>
      </c>
      <c r="BG5661" t="e">
        <f t="shared" si="268"/>
        <v>#NUM!</v>
      </c>
      <c r="BH5661" t="e">
        <f t="shared" si="269"/>
        <v>#NUM!</v>
      </c>
      <c r="BI5661" t="e">
        <f>VLOOKUP(H5661,Sheet2!$A$1:$B$270,2,FALSE)</f>
        <v>#N/A</v>
      </c>
    </row>
    <row r="5662" spans="15:61">
      <c r="O5662" s="57"/>
      <c r="P5662" s="57"/>
      <c r="AP5662" s="57"/>
      <c r="BA5662" s="57"/>
      <c r="BF5662" s="6" t="e">
        <f t="shared" si="267"/>
        <v>#NUM!</v>
      </c>
      <c r="BG5662" t="e">
        <f t="shared" si="268"/>
        <v>#NUM!</v>
      </c>
      <c r="BH5662" t="e">
        <f t="shared" si="269"/>
        <v>#NUM!</v>
      </c>
      <c r="BI5662" t="e">
        <f>VLOOKUP(H5662,Sheet2!$A$1:$B$270,2,FALSE)</f>
        <v>#N/A</v>
      </c>
    </row>
    <row r="5663" spans="15:61">
      <c r="O5663" s="57"/>
      <c r="P5663" s="57"/>
      <c r="AP5663" s="57"/>
      <c r="BA5663" s="57"/>
      <c r="BF5663" s="6" t="e">
        <f t="shared" si="267"/>
        <v>#NUM!</v>
      </c>
      <c r="BG5663" t="e">
        <f t="shared" si="268"/>
        <v>#NUM!</v>
      </c>
      <c r="BH5663" t="e">
        <f t="shared" si="269"/>
        <v>#NUM!</v>
      </c>
      <c r="BI5663" t="e">
        <f>VLOOKUP(H5663,Sheet2!$A$1:$B$270,2,FALSE)</f>
        <v>#N/A</v>
      </c>
    </row>
    <row r="5664" spans="15:61">
      <c r="O5664" s="57"/>
      <c r="P5664" s="57"/>
      <c r="AO5664" s="57"/>
      <c r="AP5664" s="57"/>
      <c r="BA5664" s="57"/>
      <c r="BF5664" s="6" t="e">
        <f t="shared" si="267"/>
        <v>#NUM!</v>
      </c>
      <c r="BG5664" t="e">
        <f t="shared" si="268"/>
        <v>#NUM!</v>
      </c>
      <c r="BH5664" t="e">
        <f t="shared" si="269"/>
        <v>#NUM!</v>
      </c>
      <c r="BI5664" t="e">
        <f>VLOOKUP(H5664,Sheet2!$A$1:$B$270,2,FALSE)</f>
        <v>#N/A</v>
      </c>
    </row>
    <row r="5665" spans="15:61">
      <c r="O5665" s="57"/>
      <c r="P5665" s="57"/>
      <c r="AP5665" s="57"/>
      <c r="BA5665" s="57"/>
      <c r="BF5665" s="6" t="e">
        <f t="shared" si="267"/>
        <v>#NUM!</v>
      </c>
      <c r="BG5665" t="e">
        <f t="shared" si="268"/>
        <v>#NUM!</v>
      </c>
      <c r="BH5665" t="e">
        <f t="shared" si="269"/>
        <v>#NUM!</v>
      </c>
      <c r="BI5665" t="e">
        <f>VLOOKUP(H5665,Sheet2!$A$1:$B$270,2,FALSE)</f>
        <v>#N/A</v>
      </c>
    </row>
    <row r="5666" spans="15:61">
      <c r="O5666" s="57"/>
      <c r="P5666" s="57"/>
      <c r="AM5666" s="58"/>
      <c r="AO5666" s="57"/>
      <c r="BA5666" s="57"/>
      <c r="BB5666" s="58"/>
      <c r="BF5666" s="6" t="e">
        <f t="shared" si="267"/>
        <v>#NUM!</v>
      </c>
      <c r="BG5666" t="e">
        <f t="shared" si="268"/>
        <v>#NUM!</v>
      </c>
      <c r="BH5666" t="e">
        <f t="shared" si="269"/>
        <v>#NUM!</v>
      </c>
      <c r="BI5666" t="e">
        <f>VLOOKUP(H5666,Sheet2!$A$1:$B$270,2,FALSE)</f>
        <v>#N/A</v>
      </c>
    </row>
    <row r="5667" spans="15:61">
      <c r="O5667" s="57"/>
      <c r="P5667" s="57"/>
      <c r="AM5667" s="58"/>
      <c r="BA5667" s="57"/>
      <c r="BB5667" s="58"/>
      <c r="BF5667" s="6" t="e">
        <f t="shared" si="267"/>
        <v>#NUM!</v>
      </c>
      <c r="BG5667" t="e">
        <f t="shared" si="268"/>
        <v>#NUM!</v>
      </c>
      <c r="BH5667" t="e">
        <f t="shared" si="269"/>
        <v>#NUM!</v>
      </c>
      <c r="BI5667" t="e">
        <f>VLOOKUP(H5667,Sheet2!$A$1:$B$270,2,FALSE)</f>
        <v>#N/A</v>
      </c>
    </row>
    <row r="5668" spans="15:61">
      <c r="O5668" s="57"/>
      <c r="P5668" s="57"/>
      <c r="AP5668" s="57"/>
      <c r="BA5668" s="57"/>
      <c r="BF5668" s="6" t="e">
        <f t="shared" si="267"/>
        <v>#NUM!</v>
      </c>
      <c r="BG5668" t="e">
        <f t="shared" si="268"/>
        <v>#NUM!</v>
      </c>
      <c r="BH5668" t="e">
        <f t="shared" si="269"/>
        <v>#NUM!</v>
      </c>
      <c r="BI5668" t="e">
        <f>VLOOKUP(H5668,Sheet2!$A$1:$B$270,2,FALSE)</f>
        <v>#N/A</v>
      </c>
    </row>
    <row r="5669" spans="15:61">
      <c r="O5669" s="57"/>
      <c r="P5669" s="57"/>
      <c r="AO5669" s="57"/>
      <c r="AP5669" s="57"/>
      <c r="BA5669" s="57"/>
      <c r="BF5669" s="6" t="e">
        <f t="shared" si="267"/>
        <v>#NUM!</v>
      </c>
      <c r="BG5669" t="e">
        <f t="shared" si="268"/>
        <v>#NUM!</v>
      </c>
      <c r="BH5669" t="e">
        <f t="shared" si="269"/>
        <v>#NUM!</v>
      </c>
      <c r="BI5669" t="e">
        <f>VLOOKUP(H5669,Sheet2!$A$1:$B$270,2,FALSE)</f>
        <v>#N/A</v>
      </c>
    </row>
    <row r="5670" spans="15:61">
      <c r="O5670" s="57"/>
      <c r="P5670" s="57"/>
      <c r="AP5670" s="57"/>
      <c r="BA5670" s="57"/>
      <c r="BF5670" s="6" t="e">
        <f t="shared" si="267"/>
        <v>#NUM!</v>
      </c>
      <c r="BG5670" t="e">
        <f t="shared" si="268"/>
        <v>#NUM!</v>
      </c>
      <c r="BH5670" t="e">
        <f t="shared" si="269"/>
        <v>#NUM!</v>
      </c>
      <c r="BI5670" t="e">
        <f>VLOOKUP(H5670,Sheet2!$A$1:$B$270,2,FALSE)</f>
        <v>#N/A</v>
      </c>
    </row>
    <row r="5671" spans="15:61">
      <c r="O5671" s="57"/>
      <c r="P5671" s="57"/>
      <c r="AO5671" s="57"/>
      <c r="AP5671" s="57"/>
      <c r="BA5671" s="57"/>
      <c r="BF5671" s="6" t="e">
        <f t="shared" si="267"/>
        <v>#NUM!</v>
      </c>
      <c r="BG5671" t="e">
        <f t="shared" si="268"/>
        <v>#NUM!</v>
      </c>
      <c r="BH5671" t="e">
        <f t="shared" si="269"/>
        <v>#NUM!</v>
      </c>
      <c r="BI5671" t="e">
        <f>VLOOKUP(H5671,Sheet2!$A$1:$B$270,2,FALSE)</f>
        <v>#N/A</v>
      </c>
    </row>
    <row r="5672" spans="15:61">
      <c r="O5672" s="57"/>
      <c r="P5672" s="57"/>
      <c r="AO5672" s="57"/>
      <c r="AP5672" s="57"/>
      <c r="BA5672" s="57"/>
      <c r="BF5672" s="6" t="e">
        <f t="shared" si="267"/>
        <v>#NUM!</v>
      </c>
      <c r="BG5672" t="e">
        <f t="shared" si="268"/>
        <v>#NUM!</v>
      </c>
      <c r="BH5672" t="e">
        <f t="shared" si="269"/>
        <v>#NUM!</v>
      </c>
      <c r="BI5672" t="e">
        <f>VLOOKUP(H5672,Sheet2!$A$1:$B$270,2,FALSE)</f>
        <v>#N/A</v>
      </c>
    </row>
    <row r="5673" spans="15:61">
      <c r="O5673" s="57"/>
      <c r="P5673" s="57"/>
      <c r="AP5673" s="57"/>
      <c r="BA5673" s="57"/>
      <c r="BF5673" s="6" t="e">
        <f t="shared" si="267"/>
        <v>#NUM!</v>
      </c>
      <c r="BG5673" t="e">
        <f t="shared" si="268"/>
        <v>#NUM!</v>
      </c>
      <c r="BH5673" t="e">
        <f t="shared" si="269"/>
        <v>#NUM!</v>
      </c>
      <c r="BI5673" t="e">
        <f>VLOOKUP(H5673,Sheet2!$A$1:$B$270,2,FALSE)</f>
        <v>#N/A</v>
      </c>
    </row>
    <row r="5674" spans="15:61">
      <c r="O5674" s="57"/>
      <c r="P5674" s="57"/>
      <c r="BF5674" s="6" t="e">
        <f t="shared" si="267"/>
        <v>#NUM!</v>
      </c>
      <c r="BG5674" t="e">
        <f t="shared" si="268"/>
        <v>#NUM!</v>
      </c>
      <c r="BH5674" t="e">
        <f t="shared" si="269"/>
        <v>#NUM!</v>
      </c>
      <c r="BI5674" t="e">
        <f>VLOOKUP(H5674,Sheet2!$A$1:$B$270,2,FALSE)</f>
        <v>#N/A</v>
      </c>
    </row>
    <row r="5675" spans="15:61">
      <c r="O5675" s="57"/>
      <c r="P5675" s="57"/>
      <c r="AP5675" s="57"/>
      <c r="BA5675" s="57"/>
      <c r="BF5675" s="6" t="e">
        <f t="shared" si="267"/>
        <v>#NUM!</v>
      </c>
      <c r="BG5675" t="e">
        <f t="shared" si="268"/>
        <v>#NUM!</v>
      </c>
      <c r="BH5675" t="e">
        <f t="shared" si="269"/>
        <v>#NUM!</v>
      </c>
      <c r="BI5675" t="e">
        <f>VLOOKUP(H5675,Sheet2!$A$1:$B$270,2,FALSE)</f>
        <v>#N/A</v>
      </c>
    </row>
    <row r="5676" spans="15:61">
      <c r="O5676" s="57"/>
      <c r="P5676" s="57"/>
      <c r="AO5676" s="57"/>
      <c r="AP5676" s="57"/>
      <c r="BA5676" s="57"/>
      <c r="BF5676" s="6" t="e">
        <f t="shared" si="267"/>
        <v>#NUM!</v>
      </c>
      <c r="BG5676" t="e">
        <f t="shared" si="268"/>
        <v>#NUM!</v>
      </c>
      <c r="BH5676" t="e">
        <f t="shared" si="269"/>
        <v>#NUM!</v>
      </c>
      <c r="BI5676" t="e">
        <f>VLOOKUP(H5676,Sheet2!$A$1:$B$270,2,FALSE)</f>
        <v>#N/A</v>
      </c>
    </row>
    <row r="5677" spans="15:61">
      <c r="O5677" s="57"/>
      <c r="P5677" s="57"/>
      <c r="AO5677" s="57"/>
      <c r="BA5677" s="57"/>
      <c r="BF5677" s="6" t="e">
        <f t="shared" si="267"/>
        <v>#NUM!</v>
      </c>
      <c r="BG5677" t="e">
        <f t="shared" si="268"/>
        <v>#NUM!</v>
      </c>
      <c r="BH5677" t="e">
        <f t="shared" si="269"/>
        <v>#NUM!</v>
      </c>
      <c r="BI5677" t="e">
        <f>VLOOKUP(H5677,Sheet2!$A$1:$B$270,2,FALSE)</f>
        <v>#N/A</v>
      </c>
    </row>
    <row r="5678" spans="15:61">
      <c r="O5678" s="57"/>
      <c r="P5678" s="57"/>
      <c r="AP5678" s="57"/>
      <c r="BA5678" s="57"/>
      <c r="BF5678" s="6" t="e">
        <f t="shared" si="267"/>
        <v>#NUM!</v>
      </c>
      <c r="BG5678" t="e">
        <f t="shared" si="268"/>
        <v>#NUM!</v>
      </c>
      <c r="BH5678" t="e">
        <f t="shared" si="269"/>
        <v>#NUM!</v>
      </c>
      <c r="BI5678" t="e">
        <f>VLOOKUP(H5678,Sheet2!$A$1:$B$270,2,FALSE)</f>
        <v>#N/A</v>
      </c>
    </row>
    <row r="5679" spans="15:61">
      <c r="O5679" s="57"/>
      <c r="P5679" s="57"/>
      <c r="AP5679" s="57"/>
      <c r="BA5679" s="57"/>
      <c r="BF5679" s="6" t="e">
        <f t="shared" si="267"/>
        <v>#NUM!</v>
      </c>
      <c r="BG5679" t="e">
        <f t="shared" si="268"/>
        <v>#NUM!</v>
      </c>
      <c r="BH5679" t="e">
        <f t="shared" si="269"/>
        <v>#NUM!</v>
      </c>
      <c r="BI5679" t="e">
        <f>VLOOKUP(H5679,Sheet2!$A$1:$B$270,2,FALSE)</f>
        <v>#N/A</v>
      </c>
    </row>
    <row r="5680" spans="15:61">
      <c r="O5680" s="57"/>
      <c r="P5680" s="57"/>
      <c r="AO5680" s="57"/>
      <c r="BA5680" s="57"/>
      <c r="BF5680" s="6" t="e">
        <f t="shared" si="267"/>
        <v>#NUM!</v>
      </c>
      <c r="BG5680" t="e">
        <f t="shared" si="268"/>
        <v>#NUM!</v>
      </c>
      <c r="BH5680" t="e">
        <f t="shared" si="269"/>
        <v>#NUM!</v>
      </c>
      <c r="BI5680" t="e">
        <f>VLOOKUP(H5680,Sheet2!$A$1:$B$270,2,FALSE)</f>
        <v>#N/A</v>
      </c>
    </row>
    <row r="5681" spans="15:61">
      <c r="O5681" s="57"/>
      <c r="P5681" s="57"/>
      <c r="AM5681" s="58"/>
      <c r="AO5681" s="57"/>
      <c r="BA5681" s="57"/>
      <c r="BB5681" s="58"/>
      <c r="BF5681" s="6" t="e">
        <f t="shared" si="267"/>
        <v>#NUM!</v>
      </c>
      <c r="BG5681" t="e">
        <f t="shared" si="268"/>
        <v>#NUM!</v>
      </c>
      <c r="BH5681" t="e">
        <f t="shared" si="269"/>
        <v>#NUM!</v>
      </c>
      <c r="BI5681" t="e">
        <f>VLOOKUP(H5681,Sheet2!$A$1:$B$270,2,FALSE)</f>
        <v>#N/A</v>
      </c>
    </row>
    <row r="5682" spans="15:61">
      <c r="O5682" s="57"/>
      <c r="P5682" s="57"/>
      <c r="AP5682" s="57"/>
      <c r="BA5682" s="57"/>
      <c r="BF5682" s="6" t="e">
        <f t="shared" si="267"/>
        <v>#NUM!</v>
      </c>
      <c r="BG5682" t="e">
        <f t="shared" si="268"/>
        <v>#NUM!</v>
      </c>
      <c r="BH5682" t="e">
        <f t="shared" si="269"/>
        <v>#NUM!</v>
      </c>
      <c r="BI5682" t="e">
        <f>VLOOKUP(H5682,Sheet2!$A$1:$B$270,2,FALSE)</f>
        <v>#N/A</v>
      </c>
    </row>
    <row r="5683" spans="15:61">
      <c r="O5683" s="57"/>
      <c r="P5683" s="57"/>
      <c r="AP5683" s="57"/>
      <c r="BA5683" s="57"/>
      <c r="BF5683" s="6" t="e">
        <f t="shared" si="267"/>
        <v>#NUM!</v>
      </c>
      <c r="BG5683" t="e">
        <f t="shared" si="268"/>
        <v>#NUM!</v>
      </c>
      <c r="BH5683" t="e">
        <f t="shared" si="269"/>
        <v>#NUM!</v>
      </c>
      <c r="BI5683" t="e">
        <f>VLOOKUP(H5683,Sheet2!$A$1:$B$270,2,FALSE)</f>
        <v>#N/A</v>
      </c>
    </row>
    <row r="5684" spans="15:61">
      <c r="O5684" s="57"/>
      <c r="P5684" s="57"/>
      <c r="AP5684" s="57"/>
      <c r="BA5684" s="57"/>
      <c r="BF5684" s="6" t="e">
        <f t="shared" si="267"/>
        <v>#NUM!</v>
      </c>
      <c r="BG5684" t="e">
        <f t="shared" si="268"/>
        <v>#NUM!</v>
      </c>
      <c r="BH5684" t="e">
        <f t="shared" si="269"/>
        <v>#NUM!</v>
      </c>
      <c r="BI5684" t="e">
        <f>VLOOKUP(H5684,Sheet2!$A$1:$B$270,2,FALSE)</f>
        <v>#N/A</v>
      </c>
    </row>
    <row r="5685" spans="15:61">
      <c r="O5685" s="57"/>
      <c r="P5685" s="57"/>
      <c r="AP5685" s="57"/>
      <c r="BA5685" s="57"/>
      <c r="BF5685" s="6" t="e">
        <f t="shared" si="267"/>
        <v>#NUM!</v>
      </c>
      <c r="BG5685" t="e">
        <f t="shared" si="268"/>
        <v>#NUM!</v>
      </c>
      <c r="BH5685" t="e">
        <f t="shared" si="269"/>
        <v>#NUM!</v>
      </c>
      <c r="BI5685" t="e">
        <f>VLOOKUP(H5685,Sheet2!$A$1:$B$270,2,FALSE)</f>
        <v>#N/A</v>
      </c>
    </row>
    <row r="5686" spans="15:61">
      <c r="O5686" s="57"/>
      <c r="P5686" s="57"/>
      <c r="AO5686" s="57"/>
      <c r="AP5686" s="57"/>
      <c r="BA5686" s="57"/>
      <c r="BF5686" s="6" t="e">
        <f t="shared" si="267"/>
        <v>#NUM!</v>
      </c>
      <c r="BG5686" t="e">
        <f t="shared" si="268"/>
        <v>#NUM!</v>
      </c>
      <c r="BH5686" t="e">
        <f t="shared" si="269"/>
        <v>#NUM!</v>
      </c>
      <c r="BI5686" t="e">
        <f>VLOOKUP(H5686,Sheet2!$A$1:$B$270,2,FALSE)</f>
        <v>#N/A</v>
      </c>
    </row>
    <row r="5687" spans="15:61">
      <c r="O5687" s="57"/>
      <c r="P5687" s="57"/>
      <c r="AO5687" s="57"/>
      <c r="AP5687" s="57"/>
      <c r="BA5687" s="57"/>
      <c r="BF5687" s="6" t="e">
        <f t="shared" si="267"/>
        <v>#NUM!</v>
      </c>
      <c r="BG5687" t="e">
        <f t="shared" si="268"/>
        <v>#NUM!</v>
      </c>
      <c r="BH5687" t="e">
        <f t="shared" si="269"/>
        <v>#NUM!</v>
      </c>
      <c r="BI5687" t="e">
        <f>VLOOKUP(H5687,Sheet2!$A$1:$B$270,2,FALSE)</f>
        <v>#N/A</v>
      </c>
    </row>
    <row r="5688" spans="15:61">
      <c r="O5688" s="57"/>
      <c r="P5688" s="57"/>
      <c r="AP5688" s="57"/>
      <c r="BA5688" s="57"/>
      <c r="BF5688" s="6" t="e">
        <f t="shared" si="267"/>
        <v>#NUM!</v>
      </c>
      <c r="BG5688" t="e">
        <f t="shared" si="268"/>
        <v>#NUM!</v>
      </c>
      <c r="BH5688" t="e">
        <f t="shared" si="269"/>
        <v>#NUM!</v>
      </c>
      <c r="BI5688" t="e">
        <f>VLOOKUP(H5688,Sheet2!$A$1:$B$270,2,FALSE)</f>
        <v>#N/A</v>
      </c>
    </row>
    <row r="5689" spans="15:61">
      <c r="O5689" s="57"/>
      <c r="P5689" s="57"/>
      <c r="AO5689" s="57"/>
      <c r="AP5689" s="57"/>
      <c r="BA5689" s="57"/>
      <c r="BF5689" s="6" t="e">
        <f t="shared" si="267"/>
        <v>#NUM!</v>
      </c>
      <c r="BG5689" t="e">
        <f t="shared" si="268"/>
        <v>#NUM!</v>
      </c>
      <c r="BH5689" t="e">
        <f t="shared" si="269"/>
        <v>#NUM!</v>
      </c>
      <c r="BI5689" t="e">
        <f>VLOOKUP(H5689,Sheet2!$A$1:$B$270,2,FALSE)</f>
        <v>#N/A</v>
      </c>
    </row>
    <row r="5690" spans="15:61">
      <c r="O5690" s="57"/>
      <c r="P5690" s="57"/>
      <c r="AP5690" s="57"/>
      <c r="BA5690" s="57"/>
      <c r="BF5690" s="6" t="e">
        <f t="shared" si="267"/>
        <v>#NUM!</v>
      </c>
      <c r="BG5690" t="e">
        <f t="shared" si="268"/>
        <v>#NUM!</v>
      </c>
      <c r="BH5690" t="e">
        <f t="shared" si="269"/>
        <v>#NUM!</v>
      </c>
      <c r="BI5690" t="e">
        <f>VLOOKUP(H5690,Sheet2!$A$1:$B$270,2,FALSE)</f>
        <v>#N/A</v>
      </c>
    </row>
    <row r="5691" spans="15:61">
      <c r="O5691" s="57"/>
      <c r="P5691" s="57"/>
      <c r="AO5691" s="57"/>
      <c r="BF5691" s="6" t="e">
        <f t="shared" si="267"/>
        <v>#NUM!</v>
      </c>
      <c r="BG5691" t="e">
        <f t="shared" si="268"/>
        <v>#NUM!</v>
      </c>
      <c r="BH5691" t="e">
        <f t="shared" si="269"/>
        <v>#NUM!</v>
      </c>
      <c r="BI5691" t="e">
        <f>VLOOKUP(H5691,Sheet2!$A$1:$B$270,2,FALSE)</f>
        <v>#N/A</v>
      </c>
    </row>
    <row r="5692" spans="15:61">
      <c r="O5692" s="57"/>
      <c r="P5692" s="57"/>
      <c r="AO5692" s="57"/>
      <c r="AP5692" s="57"/>
      <c r="BA5692" s="57"/>
      <c r="BF5692" s="6" t="e">
        <f t="shared" si="267"/>
        <v>#NUM!</v>
      </c>
      <c r="BG5692" t="e">
        <f t="shared" si="268"/>
        <v>#NUM!</v>
      </c>
      <c r="BH5692" t="e">
        <f t="shared" si="269"/>
        <v>#NUM!</v>
      </c>
      <c r="BI5692" t="e">
        <f>VLOOKUP(H5692,Sheet2!$A$1:$B$270,2,FALSE)</f>
        <v>#N/A</v>
      </c>
    </row>
    <row r="5693" spans="15:61">
      <c r="O5693" s="57"/>
      <c r="P5693" s="57"/>
      <c r="BA5693" s="57"/>
      <c r="BF5693" s="6" t="e">
        <f t="shared" si="267"/>
        <v>#NUM!</v>
      </c>
      <c r="BG5693" t="e">
        <f t="shared" si="268"/>
        <v>#NUM!</v>
      </c>
      <c r="BH5693" t="e">
        <f t="shared" si="269"/>
        <v>#NUM!</v>
      </c>
      <c r="BI5693" t="e">
        <f>VLOOKUP(H5693,Sheet2!$A$1:$B$270,2,FALSE)</f>
        <v>#N/A</v>
      </c>
    </row>
    <row r="5694" spans="15:61">
      <c r="O5694" s="57"/>
      <c r="P5694" s="57"/>
      <c r="BA5694" s="57"/>
      <c r="BF5694" s="6" t="e">
        <f t="shared" si="267"/>
        <v>#NUM!</v>
      </c>
      <c r="BG5694" t="e">
        <f t="shared" si="268"/>
        <v>#NUM!</v>
      </c>
      <c r="BH5694" t="e">
        <f t="shared" si="269"/>
        <v>#NUM!</v>
      </c>
      <c r="BI5694" t="e">
        <f>VLOOKUP(H5694,Sheet2!$A$1:$B$270,2,FALSE)</f>
        <v>#N/A</v>
      </c>
    </row>
    <row r="5695" spans="15:61">
      <c r="O5695" s="57"/>
      <c r="P5695" s="57"/>
      <c r="AO5695" s="57"/>
      <c r="BF5695" s="6" t="e">
        <f t="shared" si="267"/>
        <v>#NUM!</v>
      </c>
      <c r="BG5695" t="e">
        <f t="shared" si="268"/>
        <v>#NUM!</v>
      </c>
      <c r="BH5695" t="e">
        <f t="shared" si="269"/>
        <v>#NUM!</v>
      </c>
      <c r="BI5695" t="e">
        <f>VLOOKUP(H5695,Sheet2!$A$1:$B$270,2,FALSE)</f>
        <v>#N/A</v>
      </c>
    </row>
    <row r="5696" spans="15:61">
      <c r="O5696" s="57"/>
      <c r="P5696" s="57"/>
      <c r="AP5696" s="57"/>
      <c r="BA5696" s="57"/>
      <c r="BF5696" s="6" t="e">
        <f t="shared" si="267"/>
        <v>#NUM!</v>
      </c>
      <c r="BG5696" t="e">
        <f t="shared" si="268"/>
        <v>#NUM!</v>
      </c>
      <c r="BH5696" t="e">
        <f t="shared" si="269"/>
        <v>#NUM!</v>
      </c>
      <c r="BI5696" t="e">
        <f>VLOOKUP(H5696,Sheet2!$A$1:$B$270,2,FALSE)</f>
        <v>#N/A</v>
      </c>
    </row>
    <row r="5697" spans="15:61">
      <c r="O5697" s="57"/>
      <c r="P5697" s="57"/>
      <c r="AO5697" s="57"/>
      <c r="BA5697" s="57"/>
      <c r="BF5697" s="6" t="e">
        <f>DATE(BC5697,BD5697,BE5697)</f>
        <v>#NUM!</v>
      </c>
      <c r="BG5697" t="e">
        <f>BF5697-BA5697</f>
        <v>#NUM!</v>
      </c>
      <c r="BH5697" t="e">
        <f>IF(BG5697=1,"COMPLY",IF(BG5697&lt;1,"COMPLY","NOT COMPLY"))</f>
        <v>#NUM!</v>
      </c>
      <c r="BI5697" t="e">
        <f>VLOOKUP(H5697,Sheet2!$A$1:$B$270,2,FALSE)</f>
        <v>#N/A</v>
      </c>
    </row>
    <row r="5698" spans="15:61">
      <c r="O5698" s="57"/>
      <c r="P5698" s="57"/>
      <c r="AO5698" s="57"/>
      <c r="AP5698" s="57"/>
      <c r="BA5698" s="57"/>
      <c r="BF5698" s="6" t="e">
        <f t="shared" ref="BF5698:BF5761" si="270">DATE(BC5698,BD5698,BE5698)</f>
        <v>#NUM!</v>
      </c>
      <c r="BG5698" t="e">
        <f t="shared" ref="BG5698:BG5761" si="271">BF5698-BA5698</f>
        <v>#NUM!</v>
      </c>
      <c r="BH5698" t="e">
        <f t="shared" ref="BH5698:BH5761" si="272">IF(BG5698=1,"COMPLY",IF(BG5698&lt;1,"COMPLY","NOT COMPLY"))</f>
        <v>#NUM!</v>
      </c>
      <c r="BI5698" t="e">
        <f>VLOOKUP(H5698,Sheet2!$A$1:$B$270,2,FALSE)</f>
        <v>#N/A</v>
      </c>
    </row>
    <row r="5699" spans="15:61">
      <c r="O5699" s="57"/>
      <c r="P5699" s="57"/>
      <c r="AO5699" s="57"/>
      <c r="AP5699" s="57"/>
      <c r="BA5699" s="57"/>
      <c r="BF5699" s="6" t="e">
        <f t="shared" si="270"/>
        <v>#NUM!</v>
      </c>
      <c r="BG5699" t="e">
        <f t="shared" si="271"/>
        <v>#NUM!</v>
      </c>
      <c r="BH5699" t="e">
        <f t="shared" si="272"/>
        <v>#NUM!</v>
      </c>
      <c r="BI5699" t="e">
        <f>VLOOKUP(H5699,Sheet2!$A$1:$B$270,2,FALSE)</f>
        <v>#N/A</v>
      </c>
    </row>
    <row r="5700" spans="15:61">
      <c r="O5700" s="57"/>
      <c r="P5700" s="57"/>
      <c r="AP5700" s="57"/>
      <c r="BA5700" s="57"/>
      <c r="BF5700" s="6" t="e">
        <f t="shared" si="270"/>
        <v>#NUM!</v>
      </c>
      <c r="BG5700" t="e">
        <f t="shared" si="271"/>
        <v>#NUM!</v>
      </c>
      <c r="BH5700" t="e">
        <f t="shared" si="272"/>
        <v>#NUM!</v>
      </c>
      <c r="BI5700" t="e">
        <f>VLOOKUP(H5700,Sheet2!$A$1:$B$270,2,FALSE)</f>
        <v>#N/A</v>
      </c>
    </row>
    <row r="5701" spans="15:61">
      <c r="O5701" s="57"/>
      <c r="P5701" s="57"/>
      <c r="AM5701" s="58"/>
      <c r="BA5701" s="57"/>
      <c r="BB5701" s="58"/>
      <c r="BF5701" s="6" t="e">
        <f t="shared" si="270"/>
        <v>#NUM!</v>
      </c>
      <c r="BG5701" t="e">
        <f t="shared" si="271"/>
        <v>#NUM!</v>
      </c>
      <c r="BH5701" t="e">
        <f t="shared" si="272"/>
        <v>#NUM!</v>
      </c>
      <c r="BI5701" t="e">
        <f>VLOOKUP(H5701,Sheet2!$A$1:$B$270,2,FALSE)</f>
        <v>#N/A</v>
      </c>
    </row>
    <row r="5702" spans="15:61">
      <c r="O5702" s="57"/>
      <c r="P5702" s="57"/>
      <c r="AP5702" s="57"/>
      <c r="BA5702" s="57"/>
      <c r="BF5702" s="6" t="e">
        <f t="shared" si="270"/>
        <v>#NUM!</v>
      </c>
      <c r="BG5702" t="e">
        <f t="shared" si="271"/>
        <v>#NUM!</v>
      </c>
      <c r="BH5702" t="e">
        <f t="shared" si="272"/>
        <v>#NUM!</v>
      </c>
      <c r="BI5702" t="e">
        <f>VLOOKUP(H5702,Sheet2!$A$1:$B$270,2,FALSE)</f>
        <v>#N/A</v>
      </c>
    </row>
    <row r="5703" spans="15:61">
      <c r="O5703" s="57"/>
      <c r="P5703" s="57"/>
      <c r="AP5703" s="57"/>
      <c r="BA5703" s="57"/>
      <c r="BF5703" s="6" t="e">
        <f t="shared" si="270"/>
        <v>#NUM!</v>
      </c>
      <c r="BG5703" t="e">
        <f t="shared" si="271"/>
        <v>#NUM!</v>
      </c>
      <c r="BH5703" t="e">
        <f t="shared" si="272"/>
        <v>#NUM!</v>
      </c>
      <c r="BI5703" t="e">
        <f>VLOOKUP(H5703,Sheet2!$A$1:$B$270,2,FALSE)</f>
        <v>#N/A</v>
      </c>
    </row>
    <row r="5704" spans="15:61">
      <c r="O5704" s="57"/>
      <c r="P5704" s="57"/>
      <c r="AO5704" s="57"/>
      <c r="BA5704" s="57"/>
      <c r="BF5704" s="6" t="e">
        <f t="shared" si="270"/>
        <v>#NUM!</v>
      </c>
      <c r="BG5704" t="e">
        <f t="shared" si="271"/>
        <v>#NUM!</v>
      </c>
      <c r="BH5704" t="e">
        <f t="shared" si="272"/>
        <v>#NUM!</v>
      </c>
      <c r="BI5704" t="e">
        <f>VLOOKUP(H5704,Sheet2!$A$1:$B$270,2,FALSE)</f>
        <v>#N/A</v>
      </c>
    </row>
    <row r="5705" spans="15:61">
      <c r="O5705" s="57"/>
      <c r="P5705" s="57"/>
      <c r="AO5705" s="57"/>
      <c r="AP5705" s="57"/>
      <c r="BA5705" s="57"/>
      <c r="BF5705" s="6" t="e">
        <f t="shared" si="270"/>
        <v>#NUM!</v>
      </c>
      <c r="BG5705" t="e">
        <f t="shared" si="271"/>
        <v>#NUM!</v>
      </c>
      <c r="BH5705" t="e">
        <f t="shared" si="272"/>
        <v>#NUM!</v>
      </c>
      <c r="BI5705" t="e">
        <f>VLOOKUP(H5705,Sheet2!$A$1:$B$270,2,FALSE)</f>
        <v>#N/A</v>
      </c>
    </row>
    <row r="5706" spans="15:61">
      <c r="O5706" s="57"/>
      <c r="P5706" s="57"/>
      <c r="AP5706" s="57"/>
      <c r="BA5706" s="57"/>
      <c r="BF5706" s="6" t="e">
        <f t="shared" si="270"/>
        <v>#NUM!</v>
      </c>
      <c r="BG5706" t="e">
        <f t="shared" si="271"/>
        <v>#NUM!</v>
      </c>
      <c r="BH5706" t="e">
        <f t="shared" si="272"/>
        <v>#NUM!</v>
      </c>
      <c r="BI5706" t="e">
        <f>VLOOKUP(H5706,Sheet2!$A$1:$B$270,2,FALSE)</f>
        <v>#N/A</v>
      </c>
    </row>
    <row r="5707" spans="15:61">
      <c r="O5707" s="57"/>
      <c r="P5707" s="57"/>
      <c r="AO5707" s="57"/>
      <c r="AP5707" s="57"/>
      <c r="BA5707" s="57"/>
      <c r="BF5707" s="6" t="e">
        <f t="shared" si="270"/>
        <v>#NUM!</v>
      </c>
      <c r="BG5707" t="e">
        <f t="shared" si="271"/>
        <v>#NUM!</v>
      </c>
      <c r="BH5707" t="e">
        <f t="shared" si="272"/>
        <v>#NUM!</v>
      </c>
      <c r="BI5707" t="e">
        <f>VLOOKUP(H5707,Sheet2!$A$1:$B$270,2,FALSE)</f>
        <v>#N/A</v>
      </c>
    </row>
    <row r="5708" spans="15:61">
      <c r="O5708" s="57"/>
      <c r="P5708" s="57"/>
      <c r="AP5708" s="57"/>
      <c r="BA5708" s="57"/>
      <c r="BF5708" s="6" t="e">
        <f t="shared" si="270"/>
        <v>#NUM!</v>
      </c>
      <c r="BG5708" t="e">
        <f t="shared" si="271"/>
        <v>#NUM!</v>
      </c>
      <c r="BH5708" t="e">
        <f t="shared" si="272"/>
        <v>#NUM!</v>
      </c>
      <c r="BI5708" t="e">
        <f>VLOOKUP(H5708,Sheet2!$A$1:$B$270,2,FALSE)</f>
        <v>#N/A</v>
      </c>
    </row>
    <row r="5709" spans="15:61">
      <c r="O5709" s="57"/>
      <c r="P5709" s="57"/>
      <c r="AP5709" s="57"/>
      <c r="BA5709" s="57"/>
      <c r="BF5709" s="6" t="e">
        <f t="shared" si="270"/>
        <v>#NUM!</v>
      </c>
      <c r="BG5709" t="e">
        <f t="shared" si="271"/>
        <v>#NUM!</v>
      </c>
      <c r="BH5709" t="e">
        <f t="shared" si="272"/>
        <v>#NUM!</v>
      </c>
      <c r="BI5709" t="e">
        <f>VLOOKUP(H5709,Sheet2!$A$1:$B$270,2,FALSE)</f>
        <v>#N/A</v>
      </c>
    </row>
    <row r="5710" spans="15:61">
      <c r="O5710" s="57"/>
      <c r="P5710" s="57"/>
      <c r="BF5710" s="6" t="e">
        <f t="shared" si="270"/>
        <v>#NUM!</v>
      </c>
      <c r="BG5710" t="e">
        <f t="shared" si="271"/>
        <v>#NUM!</v>
      </c>
      <c r="BH5710" t="e">
        <f t="shared" si="272"/>
        <v>#NUM!</v>
      </c>
      <c r="BI5710" t="e">
        <f>VLOOKUP(H5710,Sheet2!$A$1:$B$270,2,FALSE)</f>
        <v>#N/A</v>
      </c>
    </row>
    <row r="5711" spans="15:61">
      <c r="O5711" s="57"/>
      <c r="P5711" s="57"/>
      <c r="AP5711" s="57"/>
      <c r="BA5711" s="57"/>
      <c r="BF5711" s="6" t="e">
        <f t="shared" si="270"/>
        <v>#NUM!</v>
      </c>
      <c r="BG5711" t="e">
        <f t="shared" si="271"/>
        <v>#NUM!</v>
      </c>
      <c r="BH5711" t="e">
        <f t="shared" si="272"/>
        <v>#NUM!</v>
      </c>
      <c r="BI5711" t="e">
        <f>VLOOKUP(H5711,Sheet2!$A$1:$B$270,2,FALSE)</f>
        <v>#N/A</v>
      </c>
    </row>
    <row r="5712" spans="15:61">
      <c r="O5712" s="57"/>
      <c r="P5712" s="57"/>
      <c r="AP5712" s="57"/>
      <c r="BA5712" s="57"/>
      <c r="BF5712" s="6" t="e">
        <f t="shared" si="270"/>
        <v>#NUM!</v>
      </c>
      <c r="BG5712" t="e">
        <f t="shared" si="271"/>
        <v>#NUM!</v>
      </c>
      <c r="BH5712" t="e">
        <f t="shared" si="272"/>
        <v>#NUM!</v>
      </c>
      <c r="BI5712" t="e">
        <f>VLOOKUP(H5712,Sheet2!$A$1:$B$270,2,FALSE)</f>
        <v>#N/A</v>
      </c>
    </row>
    <row r="5713" spans="15:61">
      <c r="O5713" s="57"/>
      <c r="P5713" s="57"/>
      <c r="BA5713" s="57"/>
      <c r="BF5713" s="6" t="e">
        <f t="shared" si="270"/>
        <v>#NUM!</v>
      </c>
      <c r="BG5713" t="e">
        <f t="shared" si="271"/>
        <v>#NUM!</v>
      </c>
      <c r="BH5713" t="e">
        <f t="shared" si="272"/>
        <v>#NUM!</v>
      </c>
      <c r="BI5713" t="e">
        <f>VLOOKUP(H5713,Sheet2!$A$1:$B$270,2,FALSE)</f>
        <v>#N/A</v>
      </c>
    </row>
    <row r="5714" spans="15:61">
      <c r="O5714" s="57"/>
      <c r="P5714" s="57"/>
      <c r="BA5714" s="57"/>
      <c r="BF5714" s="6" t="e">
        <f t="shared" si="270"/>
        <v>#NUM!</v>
      </c>
      <c r="BG5714" t="e">
        <f t="shared" si="271"/>
        <v>#NUM!</v>
      </c>
      <c r="BH5714" t="e">
        <f t="shared" si="272"/>
        <v>#NUM!</v>
      </c>
      <c r="BI5714" t="e">
        <f>VLOOKUP(H5714,Sheet2!$A$1:$B$270,2,FALSE)</f>
        <v>#N/A</v>
      </c>
    </row>
    <row r="5715" spans="15:61">
      <c r="O5715" s="57"/>
      <c r="P5715" s="57"/>
      <c r="AO5715" s="57"/>
      <c r="AP5715" s="57"/>
      <c r="BA5715" s="57"/>
      <c r="BF5715" s="6" t="e">
        <f t="shared" si="270"/>
        <v>#NUM!</v>
      </c>
      <c r="BG5715" t="e">
        <f t="shared" si="271"/>
        <v>#NUM!</v>
      </c>
      <c r="BH5715" t="e">
        <f t="shared" si="272"/>
        <v>#NUM!</v>
      </c>
      <c r="BI5715" t="e">
        <f>VLOOKUP(H5715,Sheet2!$A$1:$B$270,2,FALSE)</f>
        <v>#N/A</v>
      </c>
    </row>
    <row r="5716" spans="15:61">
      <c r="O5716" s="57"/>
      <c r="P5716" s="57"/>
      <c r="AP5716" s="57"/>
      <c r="BA5716" s="57"/>
      <c r="BF5716" s="6" t="e">
        <f t="shared" si="270"/>
        <v>#NUM!</v>
      </c>
      <c r="BG5716" t="e">
        <f t="shared" si="271"/>
        <v>#NUM!</v>
      </c>
      <c r="BH5716" t="e">
        <f t="shared" si="272"/>
        <v>#NUM!</v>
      </c>
      <c r="BI5716" t="e">
        <f>VLOOKUP(H5716,Sheet2!$A$1:$B$270,2,FALSE)</f>
        <v>#N/A</v>
      </c>
    </row>
    <row r="5717" spans="15:61">
      <c r="O5717" s="57"/>
      <c r="P5717" s="57"/>
      <c r="AM5717" s="58"/>
      <c r="AO5717" s="57"/>
      <c r="BA5717" s="57"/>
      <c r="BB5717" s="58"/>
      <c r="BF5717" s="6" t="e">
        <f t="shared" si="270"/>
        <v>#NUM!</v>
      </c>
      <c r="BG5717" t="e">
        <f t="shared" si="271"/>
        <v>#NUM!</v>
      </c>
      <c r="BH5717" t="e">
        <f t="shared" si="272"/>
        <v>#NUM!</v>
      </c>
      <c r="BI5717" t="e">
        <f>VLOOKUP(H5717,Sheet2!$A$1:$B$270,2,FALSE)</f>
        <v>#N/A</v>
      </c>
    </row>
    <row r="5718" spans="15:61">
      <c r="O5718" s="57"/>
      <c r="P5718" s="57"/>
      <c r="AP5718" s="57"/>
      <c r="BA5718" s="57"/>
      <c r="BF5718" s="6" t="e">
        <f t="shared" si="270"/>
        <v>#NUM!</v>
      </c>
      <c r="BG5718" t="e">
        <f t="shared" si="271"/>
        <v>#NUM!</v>
      </c>
      <c r="BH5718" t="e">
        <f t="shared" si="272"/>
        <v>#NUM!</v>
      </c>
      <c r="BI5718" t="e">
        <f>VLOOKUP(H5718,Sheet2!$A$1:$B$270,2,FALSE)</f>
        <v>#N/A</v>
      </c>
    </row>
    <row r="5719" spans="15:61">
      <c r="O5719" s="57"/>
      <c r="P5719" s="57"/>
      <c r="AP5719" s="57"/>
      <c r="BA5719" s="57"/>
      <c r="BF5719" s="6" t="e">
        <f t="shared" si="270"/>
        <v>#NUM!</v>
      </c>
      <c r="BG5719" t="e">
        <f t="shared" si="271"/>
        <v>#NUM!</v>
      </c>
      <c r="BH5719" t="e">
        <f t="shared" si="272"/>
        <v>#NUM!</v>
      </c>
      <c r="BI5719" t="e">
        <f>VLOOKUP(H5719,Sheet2!$A$1:$B$270,2,FALSE)</f>
        <v>#N/A</v>
      </c>
    </row>
    <row r="5720" spans="15:61">
      <c r="O5720" s="57"/>
      <c r="P5720" s="57"/>
      <c r="AP5720" s="57"/>
      <c r="BA5720" s="57"/>
      <c r="BF5720" s="6" t="e">
        <f t="shared" si="270"/>
        <v>#NUM!</v>
      </c>
      <c r="BG5720" t="e">
        <f t="shared" si="271"/>
        <v>#NUM!</v>
      </c>
      <c r="BH5720" t="e">
        <f t="shared" si="272"/>
        <v>#NUM!</v>
      </c>
      <c r="BI5720" t="e">
        <f>VLOOKUP(H5720,Sheet2!$A$1:$B$270,2,FALSE)</f>
        <v>#N/A</v>
      </c>
    </row>
    <row r="5721" spans="15:61">
      <c r="O5721" s="57"/>
      <c r="P5721" s="57"/>
      <c r="AO5721" s="57"/>
      <c r="AP5721" s="57"/>
      <c r="BA5721" s="57"/>
      <c r="BF5721" s="6" t="e">
        <f t="shared" si="270"/>
        <v>#NUM!</v>
      </c>
      <c r="BG5721" t="e">
        <f t="shared" si="271"/>
        <v>#NUM!</v>
      </c>
      <c r="BH5721" t="e">
        <f t="shared" si="272"/>
        <v>#NUM!</v>
      </c>
      <c r="BI5721" t="e">
        <f>VLOOKUP(H5721,Sheet2!$A$1:$B$270,2,FALSE)</f>
        <v>#N/A</v>
      </c>
    </row>
    <row r="5722" spans="15:61">
      <c r="O5722" s="57"/>
      <c r="P5722" s="57"/>
      <c r="AO5722" s="57"/>
      <c r="AP5722" s="57"/>
      <c r="BA5722" s="57"/>
      <c r="BF5722" s="6" t="e">
        <f t="shared" si="270"/>
        <v>#NUM!</v>
      </c>
      <c r="BG5722" t="e">
        <f t="shared" si="271"/>
        <v>#NUM!</v>
      </c>
      <c r="BH5722" t="e">
        <f t="shared" si="272"/>
        <v>#NUM!</v>
      </c>
      <c r="BI5722" t="e">
        <f>VLOOKUP(H5722,Sheet2!$A$1:$B$270,2,FALSE)</f>
        <v>#N/A</v>
      </c>
    </row>
    <row r="5723" spans="15:61">
      <c r="O5723" s="57"/>
      <c r="P5723" s="57"/>
      <c r="AP5723" s="57"/>
      <c r="BA5723" s="57"/>
      <c r="BF5723" s="6" t="e">
        <f t="shared" si="270"/>
        <v>#NUM!</v>
      </c>
      <c r="BG5723" t="e">
        <f t="shared" si="271"/>
        <v>#NUM!</v>
      </c>
      <c r="BH5723" t="e">
        <f t="shared" si="272"/>
        <v>#NUM!</v>
      </c>
      <c r="BI5723" t="e">
        <f>VLOOKUP(H5723,Sheet2!$A$1:$B$270,2,FALSE)</f>
        <v>#N/A</v>
      </c>
    </row>
    <row r="5724" spans="15:61">
      <c r="O5724" s="57"/>
      <c r="P5724" s="57"/>
      <c r="BA5724" s="57"/>
      <c r="BF5724" s="6" t="e">
        <f t="shared" si="270"/>
        <v>#NUM!</v>
      </c>
      <c r="BG5724" t="e">
        <f t="shared" si="271"/>
        <v>#NUM!</v>
      </c>
      <c r="BH5724" t="e">
        <f t="shared" si="272"/>
        <v>#NUM!</v>
      </c>
      <c r="BI5724" t="e">
        <f>VLOOKUP(H5724,Sheet2!$A$1:$B$270,2,FALSE)</f>
        <v>#N/A</v>
      </c>
    </row>
    <row r="5725" spans="15:61">
      <c r="O5725" s="57"/>
      <c r="P5725" s="57"/>
      <c r="AM5725" s="58"/>
      <c r="AO5725" s="57"/>
      <c r="BA5725" s="57"/>
      <c r="BB5725" s="58"/>
      <c r="BF5725" s="6" t="e">
        <f t="shared" si="270"/>
        <v>#NUM!</v>
      </c>
      <c r="BG5725" t="e">
        <f t="shared" si="271"/>
        <v>#NUM!</v>
      </c>
      <c r="BH5725" t="e">
        <f t="shared" si="272"/>
        <v>#NUM!</v>
      </c>
      <c r="BI5725" t="e">
        <f>VLOOKUP(H5725,Sheet2!$A$1:$B$270,2,FALSE)</f>
        <v>#N/A</v>
      </c>
    </row>
    <row r="5726" spans="15:61">
      <c r="O5726" s="57"/>
      <c r="P5726" s="57"/>
      <c r="AP5726" s="57"/>
      <c r="BA5726" s="57"/>
      <c r="BF5726" s="6" t="e">
        <f t="shared" si="270"/>
        <v>#NUM!</v>
      </c>
      <c r="BG5726" t="e">
        <f t="shared" si="271"/>
        <v>#NUM!</v>
      </c>
      <c r="BH5726" t="e">
        <f t="shared" si="272"/>
        <v>#NUM!</v>
      </c>
      <c r="BI5726" t="e">
        <f>VLOOKUP(H5726,Sheet2!$A$1:$B$270,2,FALSE)</f>
        <v>#N/A</v>
      </c>
    </row>
    <row r="5727" spans="15:61">
      <c r="O5727" s="57"/>
      <c r="P5727" s="57"/>
      <c r="AO5727" s="57"/>
      <c r="AP5727" s="57"/>
      <c r="BA5727" s="57"/>
      <c r="BF5727" s="6" t="e">
        <f t="shared" si="270"/>
        <v>#NUM!</v>
      </c>
      <c r="BG5727" t="e">
        <f t="shared" si="271"/>
        <v>#NUM!</v>
      </c>
      <c r="BH5727" t="e">
        <f t="shared" si="272"/>
        <v>#NUM!</v>
      </c>
      <c r="BI5727" t="e">
        <f>VLOOKUP(H5727,Sheet2!$A$1:$B$270,2,FALSE)</f>
        <v>#N/A</v>
      </c>
    </row>
    <row r="5728" spans="15:61">
      <c r="O5728" s="57"/>
      <c r="P5728" s="57"/>
      <c r="AP5728" s="57"/>
      <c r="BA5728" s="57"/>
      <c r="BF5728" s="6" t="e">
        <f t="shared" si="270"/>
        <v>#NUM!</v>
      </c>
      <c r="BG5728" t="e">
        <f t="shared" si="271"/>
        <v>#NUM!</v>
      </c>
      <c r="BH5728" t="e">
        <f t="shared" si="272"/>
        <v>#NUM!</v>
      </c>
      <c r="BI5728" t="e">
        <f>VLOOKUP(H5728,Sheet2!$A$1:$B$270,2,FALSE)</f>
        <v>#N/A</v>
      </c>
    </row>
    <row r="5729" spans="15:61">
      <c r="O5729" s="57"/>
      <c r="P5729" s="57"/>
      <c r="AP5729" s="57"/>
      <c r="BA5729" s="57"/>
      <c r="BF5729" s="6" t="e">
        <f t="shared" si="270"/>
        <v>#NUM!</v>
      </c>
      <c r="BG5729" t="e">
        <f t="shared" si="271"/>
        <v>#NUM!</v>
      </c>
      <c r="BH5729" t="e">
        <f t="shared" si="272"/>
        <v>#NUM!</v>
      </c>
      <c r="BI5729" t="e">
        <f>VLOOKUP(H5729,Sheet2!$A$1:$B$270,2,FALSE)</f>
        <v>#N/A</v>
      </c>
    </row>
    <row r="5730" spans="15:61">
      <c r="O5730" s="57"/>
      <c r="P5730" s="57"/>
      <c r="AP5730" s="57"/>
      <c r="BA5730" s="57"/>
      <c r="BF5730" s="6" t="e">
        <f t="shared" si="270"/>
        <v>#NUM!</v>
      </c>
      <c r="BG5730" t="e">
        <f t="shared" si="271"/>
        <v>#NUM!</v>
      </c>
      <c r="BH5730" t="e">
        <f t="shared" si="272"/>
        <v>#NUM!</v>
      </c>
      <c r="BI5730" t="e">
        <f>VLOOKUP(H5730,Sheet2!$A$1:$B$270,2,FALSE)</f>
        <v>#N/A</v>
      </c>
    </row>
    <row r="5731" spans="15:61">
      <c r="O5731" s="57"/>
      <c r="P5731" s="57"/>
      <c r="AM5731" s="58"/>
      <c r="BA5731" s="57"/>
      <c r="BB5731" s="58"/>
      <c r="BF5731" s="6" t="e">
        <f t="shared" si="270"/>
        <v>#NUM!</v>
      </c>
      <c r="BG5731" t="e">
        <f t="shared" si="271"/>
        <v>#NUM!</v>
      </c>
      <c r="BH5731" t="e">
        <f t="shared" si="272"/>
        <v>#NUM!</v>
      </c>
      <c r="BI5731" t="e">
        <f>VLOOKUP(H5731,Sheet2!$A$1:$B$270,2,FALSE)</f>
        <v>#N/A</v>
      </c>
    </row>
    <row r="5732" spans="15:61">
      <c r="O5732" s="57"/>
      <c r="P5732" s="57"/>
      <c r="AP5732" s="57"/>
      <c r="BA5732" s="57"/>
      <c r="BF5732" s="6" t="e">
        <f t="shared" si="270"/>
        <v>#NUM!</v>
      </c>
      <c r="BG5732" t="e">
        <f t="shared" si="271"/>
        <v>#NUM!</v>
      </c>
      <c r="BH5732" t="e">
        <f t="shared" si="272"/>
        <v>#NUM!</v>
      </c>
      <c r="BI5732" t="e">
        <f>VLOOKUP(H5732,Sheet2!$A$1:$B$270,2,FALSE)</f>
        <v>#N/A</v>
      </c>
    </row>
    <row r="5733" spans="15:61">
      <c r="O5733" s="57"/>
      <c r="P5733" s="57"/>
      <c r="AO5733" s="57"/>
      <c r="AP5733" s="57"/>
      <c r="BA5733" s="57"/>
      <c r="BF5733" s="6" t="e">
        <f t="shared" si="270"/>
        <v>#NUM!</v>
      </c>
      <c r="BG5733" t="e">
        <f t="shared" si="271"/>
        <v>#NUM!</v>
      </c>
      <c r="BH5733" t="e">
        <f t="shared" si="272"/>
        <v>#NUM!</v>
      </c>
      <c r="BI5733" t="e">
        <f>VLOOKUP(H5733,Sheet2!$A$1:$B$270,2,FALSE)</f>
        <v>#N/A</v>
      </c>
    </row>
    <row r="5734" spans="15:61">
      <c r="O5734" s="57"/>
      <c r="P5734" s="57"/>
      <c r="AO5734" s="57"/>
      <c r="AP5734" s="57"/>
      <c r="BA5734" s="57"/>
      <c r="BF5734" s="6" t="e">
        <f t="shared" si="270"/>
        <v>#NUM!</v>
      </c>
      <c r="BG5734" t="e">
        <f t="shared" si="271"/>
        <v>#NUM!</v>
      </c>
      <c r="BH5734" t="e">
        <f t="shared" si="272"/>
        <v>#NUM!</v>
      </c>
      <c r="BI5734" t="e">
        <f>VLOOKUP(H5734,Sheet2!$A$1:$B$270,2,FALSE)</f>
        <v>#N/A</v>
      </c>
    </row>
    <row r="5735" spans="15:61">
      <c r="O5735" s="57"/>
      <c r="P5735" s="57"/>
      <c r="AP5735" s="57"/>
      <c r="BA5735" s="57"/>
      <c r="BF5735" s="6" t="e">
        <f t="shared" si="270"/>
        <v>#NUM!</v>
      </c>
      <c r="BG5735" t="e">
        <f t="shared" si="271"/>
        <v>#NUM!</v>
      </c>
      <c r="BH5735" t="e">
        <f t="shared" si="272"/>
        <v>#NUM!</v>
      </c>
      <c r="BI5735" t="e">
        <f>VLOOKUP(H5735,Sheet2!$A$1:$B$270,2,FALSE)</f>
        <v>#N/A</v>
      </c>
    </row>
    <row r="5736" spans="15:61">
      <c r="O5736" s="57"/>
      <c r="P5736" s="57"/>
      <c r="AP5736" s="57"/>
      <c r="BA5736" s="57"/>
      <c r="BF5736" s="6" t="e">
        <f t="shared" si="270"/>
        <v>#NUM!</v>
      </c>
      <c r="BG5736" t="e">
        <f t="shared" si="271"/>
        <v>#NUM!</v>
      </c>
      <c r="BH5736" t="e">
        <f t="shared" si="272"/>
        <v>#NUM!</v>
      </c>
      <c r="BI5736" t="e">
        <f>VLOOKUP(H5736,Sheet2!$A$1:$B$270,2,FALSE)</f>
        <v>#N/A</v>
      </c>
    </row>
    <row r="5737" spans="15:61">
      <c r="O5737" s="57"/>
      <c r="P5737" s="57"/>
      <c r="AP5737" s="57"/>
      <c r="BA5737" s="57"/>
      <c r="BF5737" s="6" t="e">
        <f t="shared" si="270"/>
        <v>#NUM!</v>
      </c>
      <c r="BG5737" t="e">
        <f t="shared" si="271"/>
        <v>#NUM!</v>
      </c>
      <c r="BH5737" t="e">
        <f t="shared" si="272"/>
        <v>#NUM!</v>
      </c>
      <c r="BI5737" t="e">
        <f>VLOOKUP(H5737,Sheet2!$A$1:$B$270,2,FALSE)</f>
        <v>#N/A</v>
      </c>
    </row>
    <row r="5738" spans="15:61">
      <c r="O5738" s="57"/>
      <c r="P5738" s="57"/>
      <c r="AO5738" s="57"/>
      <c r="AP5738" s="57"/>
      <c r="BA5738" s="57"/>
      <c r="BF5738" s="6" t="e">
        <f t="shared" si="270"/>
        <v>#NUM!</v>
      </c>
      <c r="BG5738" t="e">
        <f t="shared" si="271"/>
        <v>#NUM!</v>
      </c>
      <c r="BH5738" t="e">
        <f t="shared" si="272"/>
        <v>#NUM!</v>
      </c>
      <c r="BI5738" t="e">
        <f>VLOOKUP(H5738,Sheet2!$A$1:$B$270,2,FALSE)</f>
        <v>#N/A</v>
      </c>
    </row>
    <row r="5739" spans="15:61">
      <c r="O5739" s="57"/>
      <c r="P5739" s="57"/>
      <c r="AO5739" s="57"/>
      <c r="AP5739" s="57"/>
      <c r="BA5739" s="57"/>
      <c r="BF5739" s="6" t="e">
        <f t="shared" si="270"/>
        <v>#NUM!</v>
      </c>
      <c r="BG5739" t="e">
        <f t="shared" si="271"/>
        <v>#NUM!</v>
      </c>
      <c r="BH5739" t="e">
        <f t="shared" si="272"/>
        <v>#NUM!</v>
      </c>
      <c r="BI5739" t="e">
        <f>VLOOKUP(H5739,Sheet2!$A$1:$B$270,2,FALSE)</f>
        <v>#N/A</v>
      </c>
    </row>
    <row r="5740" spans="15:61">
      <c r="O5740" s="57"/>
      <c r="P5740" s="57"/>
      <c r="AO5740" s="57"/>
      <c r="AP5740" s="57"/>
      <c r="BA5740" s="57"/>
      <c r="BF5740" s="6" t="e">
        <f t="shared" si="270"/>
        <v>#NUM!</v>
      </c>
      <c r="BG5740" t="e">
        <f t="shared" si="271"/>
        <v>#NUM!</v>
      </c>
      <c r="BH5740" t="e">
        <f t="shared" si="272"/>
        <v>#NUM!</v>
      </c>
      <c r="BI5740" t="e">
        <f>VLOOKUP(H5740,Sheet2!$A$1:$B$270,2,FALSE)</f>
        <v>#N/A</v>
      </c>
    </row>
    <row r="5741" spans="15:61">
      <c r="O5741" s="57"/>
      <c r="P5741" s="57"/>
      <c r="BA5741" s="57"/>
      <c r="BF5741" s="6" t="e">
        <f t="shared" si="270"/>
        <v>#NUM!</v>
      </c>
      <c r="BG5741" t="e">
        <f t="shared" si="271"/>
        <v>#NUM!</v>
      </c>
      <c r="BH5741" t="e">
        <f t="shared" si="272"/>
        <v>#NUM!</v>
      </c>
      <c r="BI5741" t="e">
        <f>VLOOKUP(H5741,Sheet2!$A$1:$B$270,2,FALSE)</f>
        <v>#N/A</v>
      </c>
    </row>
    <row r="5742" spans="15:61">
      <c r="O5742" s="57"/>
      <c r="P5742" s="57"/>
      <c r="AM5742" s="58"/>
      <c r="BA5742" s="57"/>
      <c r="BB5742" s="58"/>
      <c r="BF5742" s="6" t="e">
        <f t="shared" si="270"/>
        <v>#NUM!</v>
      </c>
      <c r="BG5742" t="e">
        <f t="shared" si="271"/>
        <v>#NUM!</v>
      </c>
      <c r="BH5742" t="e">
        <f t="shared" si="272"/>
        <v>#NUM!</v>
      </c>
      <c r="BI5742" t="e">
        <f>VLOOKUP(H5742,Sheet2!$A$1:$B$270,2,FALSE)</f>
        <v>#N/A</v>
      </c>
    </row>
    <row r="5743" spans="15:61">
      <c r="O5743" s="57"/>
      <c r="P5743" s="57"/>
      <c r="AP5743" s="57"/>
      <c r="BA5743" s="57"/>
      <c r="BF5743" s="6" t="e">
        <f t="shared" si="270"/>
        <v>#NUM!</v>
      </c>
      <c r="BG5743" t="e">
        <f t="shared" si="271"/>
        <v>#NUM!</v>
      </c>
      <c r="BH5743" t="e">
        <f t="shared" si="272"/>
        <v>#NUM!</v>
      </c>
      <c r="BI5743" t="e">
        <f>VLOOKUP(H5743,Sheet2!$A$1:$B$270,2,FALSE)</f>
        <v>#N/A</v>
      </c>
    </row>
    <row r="5744" spans="15:61">
      <c r="O5744" s="57"/>
      <c r="P5744" s="57"/>
      <c r="AP5744" s="57"/>
      <c r="BA5744" s="57"/>
      <c r="BF5744" s="6" t="e">
        <f t="shared" si="270"/>
        <v>#NUM!</v>
      </c>
      <c r="BG5744" t="e">
        <f t="shared" si="271"/>
        <v>#NUM!</v>
      </c>
      <c r="BH5744" t="e">
        <f t="shared" si="272"/>
        <v>#NUM!</v>
      </c>
      <c r="BI5744" t="e">
        <f>VLOOKUP(H5744,Sheet2!$A$1:$B$270,2,FALSE)</f>
        <v>#N/A</v>
      </c>
    </row>
    <row r="5745" spans="15:61">
      <c r="O5745" s="57"/>
      <c r="P5745" s="57"/>
      <c r="AM5745" s="58"/>
      <c r="AO5745" s="57"/>
      <c r="BA5745" s="57"/>
      <c r="BB5745" s="58"/>
      <c r="BF5745" s="6" t="e">
        <f t="shared" si="270"/>
        <v>#NUM!</v>
      </c>
      <c r="BG5745" t="e">
        <f t="shared" si="271"/>
        <v>#NUM!</v>
      </c>
      <c r="BH5745" t="e">
        <f t="shared" si="272"/>
        <v>#NUM!</v>
      </c>
      <c r="BI5745" t="e">
        <f>VLOOKUP(H5745,Sheet2!$A$1:$B$270,2,FALSE)</f>
        <v>#N/A</v>
      </c>
    </row>
    <row r="5746" spans="15:61">
      <c r="O5746" s="57"/>
      <c r="P5746" s="57"/>
      <c r="AO5746" s="57"/>
      <c r="AP5746" s="57"/>
      <c r="BA5746" s="57"/>
      <c r="BF5746" s="6" t="e">
        <f t="shared" si="270"/>
        <v>#NUM!</v>
      </c>
      <c r="BG5746" t="e">
        <f t="shared" si="271"/>
        <v>#NUM!</v>
      </c>
      <c r="BH5746" t="e">
        <f t="shared" si="272"/>
        <v>#NUM!</v>
      </c>
      <c r="BI5746" t="e">
        <f>VLOOKUP(H5746,Sheet2!$A$1:$B$270,2,FALSE)</f>
        <v>#N/A</v>
      </c>
    </row>
    <row r="5747" spans="15:61">
      <c r="O5747" s="57"/>
      <c r="P5747" s="57"/>
      <c r="AM5747" s="58"/>
      <c r="BA5747" s="57"/>
      <c r="BB5747" s="58"/>
      <c r="BF5747" s="6" t="e">
        <f t="shared" si="270"/>
        <v>#NUM!</v>
      </c>
      <c r="BG5747" t="e">
        <f t="shared" si="271"/>
        <v>#NUM!</v>
      </c>
      <c r="BH5747" t="e">
        <f t="shared" si="272"/>
        <v>#NUM!</v>
      </c>
      <c r="BI5747" t="e">
        <f>VLOOKUP(H5747,Sheet2!$A$1:$B$270,2,FALSE)</f>
        <v>#N/A</v>
      </c>
    </row>
    <row r="5748" spans="15:61">
      <c r="O5748" s="57"/>
      <c r="P5748" s="57"/>
      <c r="AP5748" s="57"/>
      <c r="BA5748" s="57"/>
      <c r="BF5748" s="6" t="e">
        <f t="shared" si="270"/>
        <v>#NUM!</v>
      </c>
      <c r="BG5748" t="e">
        <f t="shared" si="271"/>
        <v>#NUM!</v>
      </c>
      <c r="BH5748" t="e">
        <f t="shared" si="272"/>
        <v>#NUM!</v>
      </c>
      <c r="BI5748" t="e">
        <f>VLOOKUP(H5748,Sheet2!$A$1:$B$270,2,FALSE)</f>
        <v>#N/A</v>
      </c>
    </row>
    <row r="5749" spans="15:61">
      <c r="O5749" s="57"/>
      <c r="P5749" s="57"/>
      <c r="AP5749" s="57"/>
      <c r="BA5749" s="57"/>
      <c r="BF5749" s="6" t="e">
        <f t="shared" si="270"/>
        <v>#NUM!</v>
      </c>
      <c r="BG5749" t="e">
        <f t="shared" si="271"/>
        <v>#NUM!</v>
      </c>
      <c r="BH5749" t="e">
        <f t="shared" si="272"/>
        <v>#NUM!</v>
      </c>
      <c r="BI5749" t="e">
        <f>VLOOKUP(H5749,Sheet2!$A$1:$B$270,2,FALSE)</f>
        <v>#N/A</v>
      </c>
    </row>
    <row r="5750" spans="15:61">
      <c r="O5750" s="57"/>
      <c r="P5750" s="57"/>
      <c r="AP5750" s="57"/>
      <c r="BA5750" s="57"/>
      <c r="BF5750" s="6" t="e">
        <f t="shared" si="270"/>
        <v>#NUM!</v>
      </c>
      <c r="BG5750" t="e">
        <f t="shared" si="271"/>
        <v>#NUM!</v>
      </c>
      <c r="BH5750" t="e">
        <f t="shared" si="272"/>
        <v>#NUM!</v>
      </c>
      <c r="BI5750" t="e">
        <f>VLOOKUP(H5750,Sheet2!$A$1:$B$270,2,FALSE)</f>
        <v>#N/A</v>
      </c>
    </row>
    <row r="5751" spans="15:61">
      <c r="O5751" s="57"/>
      <c r="P5751" s="57"/>
      <c r="BF5751" s="6" t="e">
        <f t="shared" si="270"/>
        <v>#NUM!</v>
      </c>
      <c r="BG5751" t="e">
        <f t="shared" si="271"/>
        <v>#NUM!</v>
      </c>
      <c r="BH5751" t="e">
        <f t="shared" si="272"/>
        <v>#NUM!</v>
      </c>
      <c r="BI5751" t="e">
        <f>VLOOKUP(H5751,Sheet2!$A$1:$B$270,2,FALSE)</f>
        <v>#N/A</v>
      </c>
    </row>
    <row r="5752" spans="15:61">
      <c r="O5752" s="57"/>
      <c r="P5752" s="57"/>
      <c r="AM5752" s="58"/>
      <c r="BA5752" s="57"/>
      <c r="BB5752" s="58"/>
      <c r="BF5752" s="6" t="e">
        <f t="shared" si="270"/>
        <v>#NUM!</v>
      </c>
      <c r="BG5752" t="e">
        <f t="shared" si="271"/>
        <v>#NUM!</v>
      </c>
      <c r="BH5752" t="e">
        <f t="shared" si="272"/>
        <v>#NUM!</v>
      </c>
      <c r="BI5752" t="e">
        <f>VLOOKUP(H5752,Sheet2!$A$1:$B$270,2,FALSE)</f>
        <v>#N/A</v>
      </c>
    </row>
    <row r="5753" spans="15:61">
      <c r="O5753" s="57"/>
      <c r="P5753" s="57"/>
      <c r="AO5753" s="57"/>
      <c r="AP5753" s="57"/>
      <c r="BA5753" s="57"/>
      <c r="BF5753" s="6" t="e">
        <f t="shared" si="270"/>
        <v>#NUM!</v>
      </c>
      <c r="BG5753" t="e">
        <f t="shared" si="271"/>
        <v>#NUM!</v>
      </c>
      <c r="BH5753" t="e">
        <f t="shared" si="272"/>
        <v>#NUM!</v>
      </c>
      <c r="BI5753" t="e">
        <f>VLOOKUP(H5753,Sheet2!$A$1:$B$270,2,FALSE)</f>
        <v>#N/A</v>
      </c>
    </row>
    <row r="5754" spans="15:61">
      <c r="O5754" s="57"/>
      <c r="P5754" s="57"/>
      <c r="AM5754" s="58"/>
      <c r="AO5754" s="57"/>
      <c r="BA5754" s="57"/>
      <c r="BB5754" s="58"/>
      <c r="BF5754" s="6" t="e">
        <f t="shared" si="270"/>
        <v>#NUM!</v>
      </c>
      <c r="BG5754" t="e">
        <f t="shared" si="271"/>
        <v>#NUM!</v>
      </c>
      <c r="BH5754" t="e">
        <f t="shared" si="272"/>
        <v>#NUM!</v>
      </c>
      <c r="BI5754" t="e">
        <f>VLOOKUP(H5754,Sheet2!$A$1:$B$270,2,FALSE)</f>
        <v>#N/A</v>
      </c>
    </row>
    <row r="5755" spans="15:61">
      <c r="O5755" s="57"/>
      <c r="P5755" s="57"/>
      <c r="AP5755" s="57"/>
      <c r="BA5755" s="57"/>
      <c r="BF5755" s="6" t="e">
        <f t="shared" si="270"/>
        <v>#NUM!</v>
      </c>
      <c r="BG5755" t="e">
        <f t="shared" si="271"/>
        <v>#NUM!</v>
      </c>
      <c r="BH5755" t="e">
        <f t="shared" si="272"/>
        <v>#NUM!</v>
      </c>
      <c r="BI5755" t="e">
        <f>VLOOKUP(H5755,Sheet2!$A$1:$B$270,2,FALSE)</f>
        <v>#N/A</v>
      </c>
    </row>
    <row r="5756" spans="15:61">
      <c r="O5756" s="57"/>
      <c r="P5756" s="57"/>
      <c r="AP5756" s="57"/>
      <c r="BA5756" s="57"/>
      <c r="BF5756" s="6" t="e">
        <f t="shared" si="270"/>
        <v>#NUM!</v>
      </c>
      <c r="BG5756" t="e">
        <f t="shared" si="271"/>
        <v>#NUM!</v>
      </c>
      <c r="BH5756" t="e">
        <f t="shared" si="272"/>
        <v>#NUM!</v>
      </c>
      <c r="BI5756" t="e">
        <f>VLOOKUP(H5756,Sheet2!$A$1:$B$270,2,FALSE)</f>
        <v>#N/A</v>
      </c>
    </row>
    <row r="5757" spans="15:61">
      <c r="O5757" s="57"/>
      <c r="P5757" s="57"/>
      <c r="AP5757" s="57"/>
      <c r="BA5757" s="57"/>
      <c r="BF5757" s="6" t="e">
        <f t="shared" si="270"/>
        <v>#NUM!</v>
      </c>
      <c r="BG5757" t="e">
        <f t="shared" si="271"/>
        <v>#NUM!</v>
      </c>
      <c r="BH5757" t="e">
        <f t="shared" si="272"/>
        <v>#NUM!</v>
      </c>
      <c r="BI5757" t="e">
        <f>VLOOKUP(H5757,Sheet2!$A$1:$B$270,2,FALSE)</f>
        <v>#N/A</v>
      </c>
    </row>
    <row r="5758" spans="15:61">
      <c r="O5758" s="57"/>
      <c r="P5758" s="57"/>
      <c r="AM5758" s="58"/>
      <c r="AO5758" s="57"/>
      <c r="BA5758" s="57"/>
      <c r="BB5758" s="58"/>
      <c r="BF5758" s="6" t="e">
        <f t="shared" si="270"/>
        <v>#NUM!</v>
      </c>
      <c r="BG5758" t="e">
        <f t="shared" si="271"/>
        <v>#NUM!</v>
      </c>
      <c r="BH5758" t="e">
        <f t="shared" si="272"/>
        <v>#NUM!</v>
      </c>
      <c r="BI5758" t="e">
        <f>VLOOKUP(H5758,Sheet2!$A$1:$B$270,2,FALSE)</f>
        <v>#N/A</v>
      </c>
    </row>
    <row r="5759" spans="15:61">
      <c r="O5759" s="57"/>
      <c r="P5759" s="57"/>
      <c r="AP5759" s="57"/>
      <c r="BA5759" s="57"/>
      <c r="BF5759" s="6" t="e">
        <f t="shared" si="270"/>
        <v>#NUM!</v>
      </c>
      <c r="BG5759" t="e">
        <f t="shared" si="271"/>
        <v>#NUM!</v>
      </c>
      <c r="BH5759" t="e">
        <f t="shared" si="272"/>
        <v>#NUM!</v>
      </c>
      <c r="BI5759" t="e">
        <f>VLOOKUP(H5759,Sheet2!$A$1:$B$270,2,FALSE)</f>
        <v>#N/A</v>
      </c>
    </row>
    <row r="5760" spans="15:61">
      <c r="O5760" s="57"/>
      <c r="P5760" s="57"/>
      <c r="AP5760" s="57"/>
      <c r="BA5760" s="57"/>
      <c r="BF5760" s="6" t="e">
        <f t="shared" si="270"/>
        <v>#NUM!</v>
      </c>
      <c r="BG5760" t="e">
        <f t="shared" si="271"/>
        <v>#NUM!</v>
      </c>
      <c r="BH5760" t="e">
        <f t="shared" si="272"/>
        <v>#NUM!</v>
      </c>
      <c r="BI5760" t="e">
        <f>VLOOKUP(H5760,Sheet2!$A$1:$B$270,2,FALSE)</f>
        <v>#N/A</v>
      </c>
    </row>
    <row r="5761" spans="15:61">
      <c r="O5761" s="57"/>
      <c r="P5761" s="57"/>
      <c r="AP5761" s="57"/>
      <c r="BA5761" s="57"/>
      <c r="BF5761" s="6" t="e">
        <f t="shared" si="270"/>
        <v>#NUM!</v>
      </c>
      <c r="BG5761" t="e">
        <f t="shared" si="271"/>
        <v>#NUM!</v>
      </c>
      <c r="BH5761" t="e">
        <f t="shared" si="272"/>
        <v>#NUM!</v>
      </c>
      <c r="BI5761" t="e">
        <f>VLOOKUP(H5761,Sheet2!$A$1:$B$270,2,FALSE)</f>
        <v>#N/A</v>
      </c>
    </row>
    <row r="5762" spans="15:61">
      <c r="O5762" s="57"/>
      <c r="P5762" s="57"/>
      <c r="AO5762" s="57"/>
      <c r="BA5762" s="57"/>
      <c r="BF5762" s="6" t="e">
        <f t="shared" ref="BF5762:BF5825" si="273">DATE(BC5762,BD5762,BE5762)</f>
        <v>#NUM!</v>
      </c>
      <c r="BG5762" t="e">
        <f t="shared" ref="BG5762:BG5825" si="274">BF5762-BA5762</f>
        <v>#NUM!</v>
      </c>
      <c r="BH5762" t="e">
        <f t="shared" ref="BH5762:BH5825" si="275">IF(BG5762=1,"COMPLY",IF(BG5762&lt;1,"COMPLY","NOT COMPLY"))</f>
        <v>#NUM!</v>
      </c>
      <c r="BI5762" t="e">
        <f>VLOOKUP(H5762,Sheet2!$A$1:$B$270,2,FALSE)</f>
        <v>#N/A</v>
      </c>
    </row>
    <row r="5763" spans="15:61">
      <c r="O5763" s="57"/>
      <c r="P5763" s="57"/>
      <c r="AO5763" s="57"/>
      <c r="AP5763" s="57"/>
      <c r="BA5763" s="57"/>
      <c r="BF5763" s="6" t="e">
        <f t="shared" si="273"/>
        <v>#NUM!</v>
      </c>
      <c r="BG5763" t="e">
        <f t="shared" si="274"/>
        <v>#NUM!</v>
      </c>
      <c r="BH5763" t="e">
        <f t="shared" si="275"/>
        <v>#NUM!</v>
      </c>
      <c r="BI5763" t="e">
        <f>VLOOKUP(H5763,Sheet2!$A$1:$B$270,2,FALSE)</f>
        <v>#N/A</v>
      </c>
    </row>
    <row r="5764" spans="15:61">
      <c r="O5764" s="57"/>
      <c r="P5764" s="57"/>
      <c r="AP5764" s="57"/>
      <c r="BA5764" s="57"/>
      <c r="BF5764" s="6" t="e">
        <f t="shared" si="273"/>
        <v>#NUM!</v>
      </c>
      <c r="BG5764" t="e">
        <f t="shared" si="274"/>
        <v>#NUM!</v>
      </c>
      <c r="BH5764" t="e">
        <f t="shared" si="275"/>
        <v>#NUM!</v>
      </c>
      <c r="BI5764" t="e">
        <f>VLOOKUP(H5764,Sheet2!$A$1:$B$270,2,FALSE)</f>
        <v>#N/A</v>
      </c>
    </row>
    <row r="5765" spans="15:61">
      <c r="O5765" s="57"/>
      <c r="P5765" s="57"/>
      <c r="AM5765" s="58"/>
      <c r="AO5765" s="57"/>
      <c r="BA5765" s="57"/>
      <c r="BB5765" s="58"/>
      <c r="BF5765" s="6" t="e">
        <f t="shared" si="273"/>
        <v>#NUM!</v>
      </c>
      <c r="BG5765" t="e">
        <f t="shared" si="274"/>
        <v>#NUM!</v>
      </c>
      <c r="BH5765" t="e">
        <f t="shared" si="275"/>
        <v>#NUM!</v>
      </c>
      <c r="BI5765" t="e">
        <f>VLOOKUP(H5765,Sheet2!$A$1:$B$270,2,FALSE)</f>
        <v>#N/A</v>
      </c>
    </row>
    <row r="5766" spans="15:61">
      <c r="O5766" s="57"/>
      <c r="P5766" s="57"/>
      <c r="AP5766" s="57"/>
      <c r="BA5766" s="57"/>
      <c r="BF5766" s="6" t="e">
        <f t="shared" si="273"/>
        <v>#NUM!</v>
      </c>
      <c r="BG5766" t="e">
        <f t="shared" si="274"/>
        <v>#NUM!</v>
      </c>
      <c r="BH5766" t="e">
        <f t="shared" si="275"/>
        <v>#NUM!</v>
      </c>
      <c r="BI5766" t="e">
        <f>VLOOKUP(H5766,Sheet2!$A$1:$B$270,2,FALSE)</f>
        <v>#N/A</v>
      </c>
    </row>
    <row r="5767" spans="15:61">
      <c r="O5767" s="57"/>
      <c r="P5767" s="57"/>
      <c r="AO5767" s="57"/>
      <c r="AP5767" s="57"/>
      <c r="BA5767" s="57"/>
      <c r="BF5767" s="6" t="e">
        <f t="shared" si="273"/>
        <v>#NUM!</v>
      </c>
      <c r="BG5767" t="e">
        <f t="shared" si="274"/>
        <v>#NUM!</v>
      </c>
      <c r="BH5767" t="e">
        <f t="shared" si="275"/>
        <v>#NUM!</v>
      </c>
      <c r="BI5767" t="e">
        <f>VLOOKUP(H5767,Sheet2!$A$1:$B$270,2,FALSE)</f>
        <v>#N/A</v>
      </c>
    </row>
    <row r="5768" spans="15:61">
      <c r="O5768" s="57"/>
      <c r="P5768" s="57"/>
      <c r="AP5768" s="57"/>
      <c r="BA5768" s="57"/>
      <c r="BF5768" s="6" t="e">
        <f t="shared" si="273"/>
        <v>#NUM!</v>
      </c>
      <c r="BG5768" t="e">
        <f t="shared" si="274"/>
        <v>#NUM!</v>
      </c>
      <c r="BH5768" t="e">
        <f t="shared" si="275"/>
        <v>#NUM!</v>
      </c>
      <c r="BI5768" t="e">
        <f>VLOOKUP(H5768,Sheet2!$A$1:$B$270,2,FALSE)</f>
        <v>#N/A</v>
      </c>
    </row>
    <row r="5769" spans="15:61">
      <c r="O5769" s="57"/>
      <c r="P5769" s="57"/>
      <c r="AO5769" s="57"/>
      <c r="AP5769" s="57"/>
      <c r="BA5769" s="57"/>
      <c r="BF5769" s="6" t="e">
        <f t="shared" si="273"/>
        <v>#NUM!</v>
      </c>
      <c r="BG5769" t="e">
        <f t="shared" si="274"/>
        <v>#NUM!</v>
      </c>
      <c r="BH5769" t="e">
        <f t="shared" si="275"/>
        <v>#NUM!</v>
      </c>
      <c r="BI5769" t="e">
        <f>VLOOKUP(H5769,Sheet2!$A$1:$B$270,2,FALSE)</f>
        <v>#N/A</v>
      </c>
    </row>
    <row r="5770" spans="15:61">
      <c r="O5770" s="57"/>
      <c r="P5770" s="57"/>
      <c r="AO5770" s="57"/>
      <c r="BA5770" s="57"/>
      <c r="BF5770" s="6" t="e">
        <f t="shared" si="273"/>
        <v>#NUM!</v>
      </c>
      <c r="BG5770" t="e">
        <f t="shared" si="274"/>
        <v>#NUM!</v>
      </c>
      <c r="BH5770" t="e">
        <f t="shared" si="275"/>
        <v>#NUM!</v>
      </c>
      <c r="BI5770" t="e">
        <f>VLOOKUP(H5770,Sheet2!$A$1:$B$270,2,FALSE)</f>
        <v>#N/A</v>
      </c>
    </row>
    <row r="5771" spans="15:61">
      <c r="O5771" s="57"/>
      <c r="P5771" s="57"/>
      <c r="AP5771" s="57"/>
      <c r="BA5771" s="57"/>
      <c r="BF5771" s="6" t="e">
        <f t="shared" si="273"/>
        <v>#NUM!</v>
      </c>
      <c r="BG5771" t="e">
        <f t="shared" si="274"/>
        <v>#NUM!</v>
      </c>
      <c r="BH5771" t="e">
        <f t="shared" si="275"/>
        <v>#NUM!</v>
      </c>
      <c r="BI5771" t="e">
        <f>VLOOKUP(H5771,Sheet2!$A$1:$B$270,2,FALSE)</f>
        <v>#N/A</v>
      </c>
    </row>
    <row r="5772" spans="15:61">
      <c r="O5772" s="57"/>
      <c r="P5772" s="57"/>
      <c r="AP5772" s="57"/>
      <c r="BA5772" s="57"/>
      <c r="BF5772" s="6" t="e">
        <f t="shared" si="273"/>
        <v>#NUM!</v>
      </c>
      <c r="BG5772" t="e">
        <f t="shared" si="274"/>
        <v>#NUM!</v>
      </c>
      <c r="BH5772" t="e">
        <f t="shared" si="275"/>
        <v>#NUM!</v>
      </c>
      <c r="BI5772" t="e">
        <f>VLOOKUP(H5772,Sheet2!$A$1:$B$270,2,FALSE)</f>
        <v>#N/A</v>
      </c>
    </row>
    <row r="5773" spans="15:61">
      <c r="O5773" s="57"/>
      <c r="P5773" s="57"/>
      <c r="AO5773" s="57"/>
      <c r="AP5773" s="57"/>
      <c r="BA5773" s="57"/>
      <c r="BF5773" s="6" t="e">
        <f t="shared" si="273"/>
        <v>#NUM!</v>
      </c>
      <c r="BG5773" t="e">
        <f t="shared" si="274"/>
        <v>#NUM!</v>
      </c>
      <c r="BH5773" t="e">
        <f t="shared" si="275"/>
        <v>#NUM!</v>
      </c>
      <c r="BI5773" t="e">
        <f>VLOOKUP(H5773,Sheet2!$A$1:$B$270,2,FALSE)</f>
        <v>#N/A</v>
      </c>
    </row>
    <row r="5774" spans="15:61">
      <c r="O5774" s="57"/>
      <c r="P5774" s="57"/>
      <c r="AO5774" s="57"/>
      <c r="AP5774" s="57"/>
      <c r="BA5774" s="57"/>
      <c r="BF5774" s="6" t="e">
        <f t="shared" si="273"/>
        <v>#NUM!</v>
      </c>
      <c r="BG5774" t="e">
        <f t="shared" si="274"/>
        <v>#NUM!</v>
      </c>
      <c r="BH5774" t="e">
        <f t="shared" si="275"/>
        <v>#NUM!</v>
      </c>
      <c r="BI5774" t="e">
        <f>VLOOKUP(H5774,Sheet2!$A$1:$B$270,2,FALSE)</f>
        <v>#N/A</v>
      </c>
    </row>
    <row r="5775" spans="15:61">
      <c r="O5775" s="57"/>
      <c r="P5775" s="57"/>
      <c r="AP5775" s="57"/>
      <c r="BA5775" s="57"/>
      <c r="BF5775" s="6" t="e">
        <f t="shared" si="273"/>
        <v>#NUM!</v>
      </c>
      <c r="BG5775" t="e">
        <f t="shared" si="274"/>
        <v>#NUM!</v>
      </c>
      <c r="BH5775" t="e">
        <f t="shared" si="275"/>
        <v>#NUM!</v>
      </c>
      <c r="BI5775" t="e">
        <f>VLOOKUP(H5775,Sheet2!$A$1:$B$270,2,FALSE)</f>
        <v>#N/A</v>
      </c>
    </row>
    <row r="5776" spans="15:61">
      <c r="O5776" s="57"/>
      <c r="P5776" s="57"/>
      <c r="AP5776" s="57"/>
      <c r="BA5776" s="57"/>
      <c r="BF5776" s="6" t="e">
        <f t="shared" si="273"/>
        <v>#NUM!</v>
      </c>
      <c r="BG5776" t="e">
        <f t="shared" si="274"/>
        <v>#NUM!</v>
      </c>
      <c r="BH5776" t="e">
        <f t="shared" si="275"/>
        <v>#NUM!</v>
      </c>
      <c r="BI5776" t="e">
        <f>VLOOKUP(H5776,Sheet2!$A$1:$B$270,2,FALSE)</f>
        <v>#N/A</v>
      </c>
    </row>
    <row r="5777" spans="15:61">
      <c r="O5777" s="57"/>
      <c r="P5777" s="57"/>
      <c r="AP5777" s="57"/>
      <c r="BA5777" s="57"/>
      <c r="BF5777" s="6" t="e">
        <f t="shared" si="273"/>
        <v>#NUM!</v>
      </c>
      <c r="BG5777" t="e">
        <f t="shared" si="274"/>
        <v>#NUM!</v>
      </c>
      <c r="BH5777" t="e">
        <f t="shared" si="275"/>
        <v>#NUM!</v>
      </c>
      <c r="BI5777" t="e">
        <f>VLOOKUP(H5777,Sheet2!$A$1:$B$270,2,FALSE)</f>
        <v>#N/A</v>
      </c>
    </row>
    <row r="5778" spans="15:61">
      <c r="O5778" s="57"/>
      <c r="P5778" s="57"/>
      <c r="AO5778" s="57"/>
      <c r="BF5778" s="6" t="e">
        <f t="shared" si="273"/>
        <v>#NUM!</v>
      </c>
      <c r="BG5778" t="e">
        <f t="shared" si="274"/>
        <v>#NUM!</v>
      </c>
      <c r="BH5778" t="e">
        <f t="shared" si="275"/>
        <v>#NUM!</v>
      </c>
      <c r="BI5778" t="e">
        <f>VLOOKUP(H5778,Sheet2!$A$1:$B$270,2,FALSE)</f>
        <v>#N/A</v>
      </c>
    </row>
    <row r="5779" spans="15:61">
      <c r="O5779" s="57"/>
      <c r="P5779" s="57"/>
      <c r="AM5779" s="58"/>
      <c r="AO5779" s="57"/>
      <c r="BA5779" s="57"/>
      <c r="BB5779" s="58"/>
      <c r="BF5779" s="6" t="e">
        <f t="shared" si="273"/>
        <v>#NUM!</v>
      </c>
      <c r="BG5779" t="e">
        <f t="shared" si="274"/>
        <v>#NUM!</v>
      </c>
      <c r="BH5779" t="e">
        <f t="shared" si="275"/>
        <v>#NUM!</v>
      </c>
      <c r="BI5779" t="e">
        <f>VLOOKUP(H5779,Sheet2!$A$1:$B$270,2,FALSE)</f>
        <v>#N/A</v>
      </c>
    </row>
    <row r="5780" spans="15:61">
      <c r="O5780" s="57"/>
      <c r="P5780" s="57"/>
      <c r="AP5780" s="57"/>
      <c r="BA5780" s="57"/>
      <c r="BF5780" s="6" t="e">
        <f t="shared" si="273"/>
        <v>#NUM!</v>
      </c>
      <c r="BG5780" t="e">
        <f t="shared" si="274"/>
        <v>#NUM!</v>
      </c>
      <c r="BH5780" t="e">
        <f t="shared" si="275"/>
        <v>#NUM!</v>
      </c>
      <c r="BI5780" t="e">
        <f>VLOOKUP(H5780,Sheet2!$A$1:$B$270,2,FALSE)</f>
        <v>#N/A</v>
      </c>
    </row>
    <row r="5781" spans="15:61">
      <c r="O5781" s="57"/>
      <c r="P5781" s="57"/>
      <c r="AP5781" s="57"/>
      <c r="BA5781" s="57"/>
      <c r="BF5781" s="6" t="e">
        <f t="shared" si="273"/>
        <v>#NUM!</v>
      </c>
      <c r="BG5781" t="e">
        <f t="shared" si="274"/>
        <v>#NUM!</v>
      </c>
      <c r="BH5781" t="e">
        <f t="shared" si="275"/>
        <v>#NUM!</v>
      </c>
      <c r="BI5781" t="e">
        <f>VLOOKUP(H5781,Sheet2!$A$1:$B$270,2,FALSE)</f>
        <v>#N/A</v>
      </c>
    </row>
    <row r="5782" spans="15:61">
      <c r="O5782" s="57"/>
      <c r="P5782" s="57"/>
      <c r="AP5782" s="57"/>
      <c r="BA5782" s="57"/>
      <c r="BF5782" s="6" t="e">
        <f t="shared" si="273"/>
        <v>#NUM!</v>
      </c>
      <c r="BG5782" t="e">
        <f t="shared" si="274"/>
        <v>#NUM!</v>
      </c>
      <c r="BH5782" t="e">
        <f t="shared" si="275"/>
        <v>#NUM!</v>
      </c>
      <c r="BI5782" t="e">
        <f>VLOOKUP(H5782,Sheet2!$A$1:$B$270,2,FALSE)</f>
        <v>#N/A</v>
      </c>
    </row>
    <row r="5783" spans="15:61">
      <c r="O5783" s="57"/>
      <c r="P5783" s="57"/>
      <c r="AO5783" s="57"/>
      <c r="AP5783" s="57"/>
      <c r="BA5783" s="57"/>
      <c r="BF5783" s="6" t="e">
        <f t="shared" si="273"/>
        <v>#NUM!</v>
      </c>
      <c r="BG5783" t="e">
        <f t="shared" si="274"/>
        <v>#NUM!</v>
      </c>
      <c r="BH5783" t="e">
        <f t="shared" si="275"/>
        <v>#NUM!</v>
      </c>
      <c r="BI5783" t="e">
        <f>VLOOKUP(H5783,Sheet2!$A$1:$B$270,2,FALSE)</f>
        <v>#N/A</v>
      </c>
    </row>
    <row r="5784" spans="15:61">
      <c r="O5784" s="57"/>
      <c r="P5784" s="57"/>
      <c r="AM5784" s="58"/>
      <c r="BA5784" s="57"/>
      <c r="BB5784" s="58"/>
      <c r="BF5784" s="6" t="e">
        <f t="shared" si="273"/>
        <v>#NUM!</v>
      </c>
      <c r="BG5784" t="e">
        <f t="shared" si="274"/>
        <v>#NUM!</v>
      </c>
      <c r="BH5784" t="e">
        <f t="shared" si="275"/>
        <v>#NUM!</v>
      </c>
      <c r="BI5784" t="e">
        <f>VLOOKUP(H5784,Sheet2!$A$1:$B$270,2,FALSE)</f>
        <v>#N/A</v>
      </c>
    </row>
    <row r="5785" spans="15:61">
      <c r="O5785" s="57"/>
      <c r="P5785" s="57"/>
      <c r="BF5785" s="6" t="e">
        <f t="shared" si="273"/>
        <v>#NUM!</v>
      </c>
      <c r="BG5785" t="e">
        <f t="shared" si="274"/>
        <v>#NUM!</v>
      </c>
      <c r="BH5785" t="e">
        <f t="shared" si="275"/>
        <v>#NUM!</v>
      </c>
      <c r="BI5785" t="e">
        <f>VLOOKUP(H5785,Sheet2!$A$1:$B$270,2,FALSE)</f>
        <v>#N/A</v>
      </c>
    </row>
    <row r="5786" spans="15:61">
      <c r="O5786" s="57"/>
      <c r="P5786" s="57"/>
      <c r="AP5786" s="57"/>
      <c r="BA5786" s="57"/>
      <c r="BF5786" s="6" t="e">
        <f t="shared" si="273"/>
        <v>#NUM!</v>
      </c>
      <c r="BG5786" t="e">
        <f t="shared" si="274"/>
        <v>#NUM!</v>
      </c>
      <c r="BH5786" t="e">
        <f t="shared" si="275"/>
        <v>#NUM!</v>
      </c>
      <c r="BI5786" t="e">
        <f>VLOOKUP(H5786,Sheet2!$A$1:$B$270,2,FALSE)</f>
        <v>#N/A</v>
      </c>
    </row>
    <row r="5787" spans="15:61">
      <c r="O5787" s="57"/>
      <c r="P5787" s="57"/>
      <c r="AP5787" s="57"/>
      <c r="BA5787" s="57"/>
      <c r="BF5787" s="6" t="e">
        <f t="shared" si="273"/>
        <v>#NUM!</v>
      </c>
      <c r="BG5787" t="e">
        <f t="shared" si="274"/>
        <v>#NUM!</v>
      </c>
      <c r="BH5787" t="e">
        <f t="shared" si="275"/>
        <v>#NUM!</v>
      </c>
      <c r="BI5787" t="e">
        <f>VLOOKUP(H5787,Sheet2!$A$1:$B$270,2,FALSE)</f>
        <v>#N/A</v>
      </c>
    </row>
    <row r="5788" spans="15:61">
      <c r="O5788" s="57"/>
      <c r="P5788" s="57"/>
      <c r="AO5788" s="57"/>
      <c r="AP5788" s="57"/>
      <c r="BA5788" s="57"/>
      <c r="BF5788" s="6" t="e">
        <f t="shared" si="273"/>
        <v>#NUM!</v>
      </c>
      <c r="BG5788" t="e">
        <f t="shared" si="274"/>
        <v>#NUM!</v>
      </c>
      <c r="BH5788" t="e">
        <f t="shared" si="275"/>
        <v>#NUM!</v>
      </c>
      <c r="BI5788" t="e">
        <f>VLOOKUP(H5788,Sheet2!$A$1:$B$270,2,FALSE)</f>
        <v>#N/A</v>
      </c>
    </row>
    <row r="5789" spans="15:61">
      <c r="O5789" s="57"/>
      <c r="P5789" s="57"/>
      <c r="AP5789" s="57"/>
      <c r="BA5789" s="57"/>
      <c r="BF5789" s="6" t="e">
        <f t="shared" si="273"/>
        <v>#NUM!</v>
      </c>
      <c r="BG5789" t="e">
        <f t="shared" si="274"/>
        <v>#NUM!</v>
      </c>
      <c r="BH5789" t="e">
        <f t="shared" si="275"/>
        <v>#NUM!</v>
      </c>
      <c r="BI5789" t="e">
        <f>VLOOKUP(H5789,Sheet2!$A$1:$B$270,2,FALSE)</f>
        <v>#N/A</v>
      </c>
    </row>
    <row r="5790" spans="15:61">
      <c r="O5790" s="57"/>
      <c r="P5790" s="57"/>
      <c r="AP5790" s="57"/>
      <c r="BA5790" s="57"/>
      <c r="BF5790" s="6" t="e">
        <f t="shared" si="273"/>
        <v>#NUM!</v>
      </c>
      <c r="BG5790" t="e">
        <f t="shared" si="274"/>
        <v>#NUM!</v>
      </c>
      <c r="BH5790" t="e">
        <f t="shared" si="275"/>
        <v>#NUM!</v>
      </c>
      <c r="BI5790" t="e">
        <f>VLOOKUP(H5790,Sheet2!$A$1:$B$270,2,FALSE)</f>
        <v>#N/A</v>
      </c>
    </row>
    <row r="5791" spans="15:61">
      <c r="O5791" s="57"/>
      <c r="P5791" s="57"/>
      <c r="AP5791" s="57"/>
      <c r="BA5791" s="57"/>
      <c r="BF5791" s="6" t="e">
        <f t="shared" si="273"/>
        <v>#NUM!</v>
      </c>
      <c r="BG5791" t="e">
        <f t="shared" si="274"/>
        <v>#NUM!</v>
      </c>
      <c r="BH5791" t="e">
        <f t="shared" si="275"/>
        <v>#NUM!</v>
      </c>
      <c r="BI5791" t="e">
        <f>VLOOKUP(H5791,Sheet2!$A$1:$B$270,2,FALSE)</f>
        <v>#N/A</v>
      </c>
    </row>
    <row r="5792" spans="15:61">
      <c r="O5792" s="57"/>
      <c r="P5792" s="57"/>
      <c r="AO5792" s="57"/>
      <c r="AP5792" s="57"/>
      <c r="BA5792" s="57"/>
      <c r="BF5792" s="6" t="e">
        <f t="shared" si="273"/>
        <v>#NUM!</v>
      </c>
      <c r="BG5792" t="e">
        <f t="shared" si="274"/>
        <v>#NUM!</v>
      </c>
      <c r="BH5792" t="e">
        <f t="shared" si="275"/>
        <v>#NUM!</v>
      </c>
      <c r="BI5792" t="e">
        <f>VLOOKUP(H5792,Sheet2!$A$1:$B$270,2,FALSE)</f>
        <v>#N/A</v>
      </c>
    </row>
    <row r="5793" spans="15:61">
      <c r="O5793" s="57"/>
      <c r="P5793" s="57"/>
      <c r="AO5793" s="57"/>
      <c r="AP5793" s="57"/>
      <c r="BA5793" s="57"/>
      <c r="BF5793" s="6" t="e">
        <f t="shared" si="273"/>
        <v>#NUM!</v>
      </c>
      <c r="BG5793" t="e">
        <f t="shared" si="274"/>
        <v>#NUM!</v>
      </c>
      <c r="BH5793" t="e">
        <f t="shared" si="275"/>
        <v>#NUM!</v>
      </c>
      <c r="BI5793" t="e">
        <f>VLOOKUP(H5793,Sheet2!$A$1:$B$270,2,FALSE)</f>
        <v>#N/A</v>
      </c>
    </row>
    <row r="5794" spans="15:61">
      <c r="O5794" s="57"/>
      <c r="P5794" s="57"/>
      <c r="AO5794" s="57"/>
      <c r="AP5794" s="57"/>
      <c r="BA5794" s="57"/>
      <c r="BF5794" s="6" t="e">
        <f t="shared" si="273"/>
        <v>#NUM!</v>
      </c>
      <c r="BG5794" t="e">
        <f t="shared" si="274"/>
        <v>#NUM!</v>
      </c>
      <c r="BH5794" t="e">
        <f t="shared" si="275"/>
        <v>#NUM!</v>
      </c>
      <c r="BI5794" t="e">
        <f>VLOOKUP(H5794,Sheet2!$A$1:$B$270,2,FALSE)</f>
        <v>#N/A</v>
      </c>
    </row>
    <row r="5795" spans="15:61">
      <c r="O5795" s="57"/>
      <c r="P5795" s="57"/>
      <c r="AP5795" s="57"/>
      <c r="BA5795" s="57"/>
      <c r="BF5795" s="6" t="e">
        <f t="shared" si="273"/>
        <v>#NUM!</v>
      </c>
      <c r="BG5795" t="e">
        <f t="shared" si="274"/>
        <v>#NUM!</v>
      </c>
      <c r="BH5795" t="e">
        <f t="shared" si="275"/>
        <v>#NUM!</v>
      </c>
      <c r="BI5795" t="e">
        <f>VLOOKUP(H5795,Sheet2!$A$1:$B$270,2,FALSE)</f>
        <v>#N/A</v>
      </c>
    </row>
    <row r="5796" spans="15:61">
      <c r="O5796" s="57"/>
      <c r="P5796" s="57"/>
      <c r="AM5796" s="58"/>
      <c r="BA5796" s="57"/>
      <c r="BB5796" s="58"/>
      <c r="BF5796" s="6" t="e">
        <f t="shared" si="273"/>
        <v>#NUM!</v>
      </c>
      <c r="BG5796" t="e">
        <f t="shared" si="274"/>
        <v>#NUM!</v>
      </c>
      <c r="BH5796" t="e">
        <f t="shared" si="275"/>
        <v>#NUM!</v>
      </c>
      <c r="BI5796" t="e">
        <f>VLOOKUP(H5796,Sheet2!$A$1:$B$270,2,FALSE)</f>
        <v>#N/A</v>
      </c>
    </row>
    <row r="5797" spans="15:61">
      <c r="O5797" s="57"/>
      <c r="P5797" s="57"/>
      <c r="AO5797" s="57"/>
      <c r="BA5797" s="57"/>
      <c r="BF5797" s="6" t="e">
        <f t="shared" si="273"/>
        <v>#NUM!</v>
      </c>
      <c r="BG5797" t="e">
        <f t="shared" si="274"/>
        <v>#NUM!</v>
      </c>
      <c r="BH5797" t="e">
        <f t="shared" si="275"/>
        <v>#NUM!</v>
      </c>
      <c r="BI5797" t="e">
        <f>VLOOKUP(H5797,Sheet2!$A$1:$B$270,2,FALSE)</f>
        <v>#N/A</v>
      </c>
    </row>
    <row r="5798" spans="15:61">
      <c r="O5798" s="57"/>
      <c r="P5798" s="57"/>
      <c r="AM5798" s="58"/>
      <c r="AO5798" s="57"/>
      <c r="BA5798" s="57"/>
      <c r="BB5798" s="58"/>
      <c r="BF5798" s="6" t="e">
        <f t="shared" si="273"/>
        <v>#NUM!</v>
      </c>
      <c r="BG5798" t="e">
        <f t="shared" si="274"/>
        <v>#NUM!</v>
      </c>
      <c r="BH5798" t="e">
        <f t="shared" si="275"/>
        <v>#NUM!</v>
      </c>
      <c r="BI5798" t="e">
        <f>VLOOKUP(H5798,Sheet2!$A$1:$B$270,2,FALSE)</f>
        <v>#N/A</v>
      </c>
    </row>
    <row r="5799" spans="15:61">
      <c r="O5799" s="57"/>
      <c r="P5799" s="57"/>
      <c r="AO5799" s="57"/>
      <c r="AP5799" s="57"/>
      <c r="BA5799" s="57"/>
      <c r="BF5799" s="6" t="e">
        <f t="shared" si="273"/>
        <v>#NUM!</v>
      </c>
      <c r="BG5799" t="e">
        <f t="shared" si="274"/>
        <v>#NUM!</v>
      </c>
      <c r="BH5799" t="e">
        <f t="shared" si="275"/>
        <v>#NUM!</v>
      </c>
      <c r="BI5799" t="e">
        <f>VLOOKUP(H5799,Sheet2!$A$1:$B$270,2,FALSE)</f>
        <v>#N/A</v>
      </c>
    </row>
    <row r="5800" spans="15:61">
      <c r="O5800" s="57"/>
      <c r="P5800" s="57"/>
      <c r="AP5800" s="57"/>
      <c r="BA5800" s="57"/>
      <c r="BF5800" s="6" t="e">
        <f t="shared" si="273"/>
        <v>#NUM!</v>
      </c>
      <c r="BG5800" t="e">
        <f t="shared" si="274"/>
        <v>#NUM!</v>
      </c>
      <c r="BH5800" t="e">
        <f t="shared" si="275"/>
        <v>#NUM!</v>
      </c>
      <c r="BI5800" t="e">
        <f>VLOOKUP(H5800,Sheet2!$A$1:$B$270,2,FALSE)</f>
        <v>#N/A</v>
      </c>
    </row>
    <row r="5801" spans="15:61">
      <c r="O5801" s="57"/>
      <c r="P5801" s="57"/>
      <c r="AP5801" s="57"/>
      <c r="BA5801" s="57"/>
      <c r="BF5801" s="6" t="e">
        <f t="shared" si="273"/>
        <v>#NUM!</v>
      </c>
      <c r="BG5801" t="e">
        <f t="shared" si="274"/>
        <v>#NUM!</v>
      </c>
      <c r="BH5801" t="e">
        <f t="shared" si="275"/>
        <v>#NUM!</v>
      </c>
      <c r="BI5801" t="e">
        <f>VLOOKUP(H5801,Sheet2!$A$1:$B$270,2,FALSE)</f>
        <v>#N/A</v>
      </c>
    </row>
    <row r="5802" spans="15:61">
      <c r="O5802" s="57"/>
      <c r="P5802" s="57"/>
      <c r="AP5802" s="57"/>
      <c r="BA5802" s="57"/>
      <c r="BF5802" s="6" t="e">
        <f t="shared" si="273"/>
        <v>#NUM!</v>
      </c>
      <c r="BG5802" t="e">
        <f t="shared" si="274"/>
        <v>#NUM!</v>
      </c>
      <c r="BH5802" t="e">
        <f t="shared" si="275"/>
        <v>#NUM!</v>
      </c>
      <c r="BI5802" t="e">
        <f>VLOOKUP(H5802,Sheet2!$A$1:$B$270,2,FALSE)</f>
        <v>#N/A</v>
      </c>
    </row>
    <row r="5803" spans="15:61">
      <c r="O5803" s="57"/>
      <c r="P5803" s="57"/>
      <c r="BA5803" s="57"/>
      <c r="BF5803" s="6" t="e">
        <f t="shared" si="273"/>
        <v>#NUM!</v>
      </c>
      <c r="BG5803" t="e">
        <f t="shared" si="274"/>
        <v>#NUM!</v>
      </c>
      <c r="BH5803" t="e">
        <f t="shared" si="275"/>
        <v>#NUM!</v>
      </c>
      <c r="BI5803" t="e">
        <f>VLOOKUP(H5803,Sheet2!$A$1:$B$270,2,FALSE)</f>
        <v>#N/A</v>
      </c>
    </row>
    <row r="5804" spans="15:61">
      <c r="O5804" s="57"/>
      <c r="P5804" s="57"/>
      <c r="AP5804" s="57"/>
      <c r="BA5804" s="57"/>
      <c r="BF5804" s="6" t="e">
        <f t="shared" si="273"/>
        <v>#NUM!</v>
      </c>
      <c r="BG5804" t="e">
        <f t="shared" si="274"/>
        <v>#NUM!</v>
      </c>
      <c r="BH5804" t="e">
        <f t="shared" si="275"/>
        <v>#NUM!</v>
      </c>
      <c r="BI5804" t="e">
        <f>VLOOKUP(H5804,Sheet2!$A$1:$B$270,2,FALSE)</f>
        <v>#N/A</v>
      </c>
    </row>
    <row r="5805" spans="15:61">
      <c r="O5805" s="57"/>
      <c r="P5805" s="57"/>
      <c r="AO5805" s="57"/>
      <c r="AP5805" s="57"/>
      <c r="BA5805" s="57"/>
      <c r="BF5805" s="6" t="e">
        <f t="shared" si="273"/>
        <v>#NUM!</v>
      </c>
      <c r="BG5805" t="e">
        <f t="shared" si="274"/>
        <v>#NUM!</v>
      </c>
      <c r="BH5805" t="e">
        <f t="shared" si="275"/>
        <v>#NUM!</v>
      </c>
      <c r="BI5805" t="e">
        <f>VLOOKUP(H5805,Sheet2!$A$1:$B$270,2,FALSE)</f>
        <v>#N/A</v>
      </c>
    </row>
    <row r="5806" spans="15:61">
      <c r="O5806" s="57"/>
      <c r="P5806" s="57"/>
      <c r="BA5806" s="57"/>
      <c r="BF5806" s="6" t="e">
        <f t="shared" si="273"/>
        <v>#NUM!</v>
      </c>
      <c r="BG5806" t="e">
        <f t="shared" si="274"/>
        <v>#NUM!</v>
      </c>
      <c r="BH5806" t="e">
        <f t="shared" si="275"/>
        <v>#NUM!</v>
      </c>
      <c r="BI5806" t="e">
        <f>VLOOKUP(H5806,Sheet2!$A$1:$B$270,2,FALSE)</f>
        <v>#N/A</v>
      </c>
    </row>
    <row r="5807" spans="15:61">
      <c r="O5807" s="57"/>
      <c r="P5807" s="57"/>
      <c r="AP5807" s="57"/>
      <c r="BA5807" s="57"/>
      <c r="BF5807" s="6" t="e">
        <f t="shared" si="273"/>
        <v>#NUM!</v>
      </c>
      <c r="BG5807" t="e">
        <f t="shared" si="274"/>
        <v>#NUM!</v>
      </c>
      <c r="BH5807" t="e">
        <f t="shared" si="275"/>
        <v>#NUM!</v>
      </c>
      <c r="BI5807" t="e">
        <f>VLOOKUP(H5807,Sheet2!$A$1:$B$270,2,FALSE)</f>
        <v>#N/A</v>
      </c>
    </row>
    <row r="5808" spans="15:61">
      <c r="O5808" s="57"/>
      <c r="P5808" s="57"/>
      <c r="AP5808" s="57"/>
      <c r="BA5808" s="57"/>
      <c r="BF5808" s="6" t="e">
        <f t="shared" si="273"/>
        <v>#NUM!</v>
      </c>
      <c r="BG5808" t="e">
        <f t="shared" si="274"/>
        <v>#NUM!</v>
      </c>
      <c r="BH5808" t="e">
        <f t="shared" si="275"/>
        <v>#NUM!</v>
      </c>
      <c r="BI5808" t="e">
        <f>VLOOKUP(H5808,Sheet2!$A$1:$B$270,2,FALSE)</f>
        <v>#N/A</v>
      </c>
    </row>
    <row r="5809" spans="15:61">
      <c r="O5809" s="57"/>
      <c r="P5809" s="57"/>
      <c r="BF5809" s="6" t="e">
        <f t="shared" si="273"/>
        <v>#NUM!</v>
      </c>
      <c r="BG5809" t="e">
        <f t="shared" si="274"/>
        <v>#NUM!</v>
      </c>
      <c r="BH5809" t="e">
        <f t="shared" si="275"/>
        <v>#NUM!</v>
      </c>
      <c r="BI5809" t="e">
        <f>VLOOKUP(H5809,Sheet2!$A$1:$B$270,2,FALSE)</f>
        <v>#N/A</v>
      </c>
    </row>
    <row r="5810" spans="15:61">
      <c r="O5810" s="57"/>
      <c r="P5810" s="57"/>
      <c r="AP5810" s="57"/>
      <c r="BA5810" s="57"/>
      <c r="BF5810" s="6" t="e">
        <f t="shared" si="273"/>
        <v>#NUM!</v>
      </c>
      <c r="BG5810" t="e">
        <f t="shared" si="274"/>
        <v>#NUM!</v>
      </c>
      <c r="BH5810" t="e">
        <f t="shared" si="275"/>
        <v>#NUM!</v>
      </c>
      <c r="BI5810" t="e">
        <f>VLOOKUP(H5810,Sheet2!$A$1:$B$270,2,FALSE)</f>
        <v>#N/A</v>
      </c>
    </row>
    <row r="5811" spans="15:61">
      <c r="O5811" s="57"/>
      <c r="P5811" s="57"/>
      <c r="AO5811" s="57"/>
      <c r="AP5811" s="57"/>
      <c r="BA5811" s="57"/>
      <c r="BF5811" s="6" t="e">
        <f t="shared" si="273"/>
        <v>#NUM!</v>
      </c>
      <c r="BG5811" t="e">
        <f t="shared" si="274"/>
        <v>#NUM!</v>
      </c>
      <c r="BH5811" t="e">
        <f t="shared" si="275"/>
        <v>#NUM!</v>
      </c>
      <c r="BI5811" t="e">
        <f>VLOOKUP(H5811,Sheet2!$A$1:$B$270,2,FALSE)</f>
        <v>#N/A</v>
      </c>
    </row>
    <row r="5812" spans="15:61">
      <c r="O5812" s="57"/>
      <c r="P5812" s="57"/>
      <c r="AM5812" s="58"/>
      <c r="AO5812" s="57"/>
      <c r="BA5812" s="57"/>
      <c r="BB5812" s="58"/>
      <c r="BF5812" s="6" t="e">
        <f t="shared" si="273"/>
        <v>#NUM!</v>
      </c>
      <c r="BG5812" t="e">
        <f t="shared" si="274"/>
        <v>#NUM!</v>
      </c>
      <c r="BH5812" t="e">
        <f t="shared" si="275"/>
        <v>#NUM!</v>
      </c>
      <c r="BI5812" t="e">
        <f>VLOOKUP(H5812,Sheet2!$A$1:$B$270,2,FALSE)</f>
        <v>#N/A</v>
      </c>
    </row>
    <row r="5813" spans="15:61">
      <c r="O5813" s="57"/>
      <c r="P5813" s="57"/>
      <c r="AP5813" s="57"/>
      <c r="BA5813" s="57"/>
      <c r="BF5813" s="6" t="e">
        <f t="shared" si="273"/>
        <v>#NUM!</v>
      </c>
      <c r="BG5813" t="e">
        <f t="shared" si="274"/>
        <v>#NUM!</v>
      </c>
      <c r="BH5813" t="e">
        <f t="shared" si="275"/>
        <v>#NUM!</v>
      </c>
      <c r="BI5813" t="e">
        <f>VLOOKUP(H5813,Sheet2!$A$1:$B$270,2,FALSE)</f>
        <v>#N/A</v>
      </c>
    </row>
    <row r="5814" spans="15:61">
      <c r="O5814" s="57"/>
      <c r="P5814" s="57"/>
      <c r="AP5814" s="57"/>
      <c r="BA5814" s="57"/>
      <c r="BF5814" s="6" t="e">
        <f t="shared" si="273"/>
        <v>#NUM!</v>
      </c>
      <c r="BG5814" t="e">
        <f t="shared" si="274"/>
        <v>#NUM!</v>
      </c>
      <c r="BH5814" t="e">
        <f t="shared" si="275"/>
        <v>#NUM!</v>
      </c>
      <c r="BI5814" t="e">
        <f>VLOOKUP(H5814,Sheet2!$A$1:$B$270,2,FALSE)</f>
        <v>#N/A</v>
      </c>
    </row>
    <row r="5815" spans="15:61">
      <c r="O5815" s="57"/>
      <c r="P5815" s="57"/>
      <c r="AP5815" s="57"/>
      <c r="BA5815" s="57"/>
      <c r="BF5815" s="6" t="e">
        <f t="shared" si="273"/>
        <v>#NUM!</v>
      </c>
      <c r="BG5815" t="e">
        <f t="shared" si="274"/>
        <v>#NUM!</v>
      </c>
      <c r="BH5815" t="e">
        <f t="shared" si="275"/>
        <v>#NUM!</v>
      </c>
      <c r="BI5815" t="e">
        <f>VLOOKUP(H5815,Sheet2!$A$1:$B$270,2,FALSE)</f>
        <v>#N/A</v>
      </c>
    </row>
    <row r="5816" spans="15:61">
      <c r="O5816" s="57"/>
      <c r="P5816" s="57"/>
      <c r="AM5816" s="58"/>
      <c r="BA5816" s="57"/>
      <c r="BB5816" s="58"/>
      <c r="BF5816" s="6" t="e">
        <f t="shared" si="273"/>
        <v>#NUM!</v>
      </c>
      <c r="BG5816" t="e">
        <f t="shared" si="274"/>
        <v>#NUM!</v>
      </c>
      <c r="BH5816" t="e">
        <f t="shared" si="275"/>
        <v>#NUM!</v>
      </c>
      <c r="BI5816" t="e">
        <f>VLOOKUP(H5816,Sheet2!$A$1:$B$270,2,FALSE)</f>
        <v>#N/A</v>
      </c>
    </row>
    <row r="5817" spans="15:61">
      <c r="O5817" s="57"/>
      <c r="P5817" s="57"/>
      <c r="AO5817" s="57"/>
      <c r="AP5817" s="57"/>
      <c r="BA5817" s="57"/>
      <c r="BF5817" s="6" t="e">
        <f t="shared" si="273"/>
        <v>#NUM!</v>
      </c>
      <c r="BG5817" t="e">
        <f t="shared" si="274"/>
        <v>#NUM!</v>
      </c>
      <c r="BH5817" t="e">
        <f t="shared" si="275"/>
        <v>#NUM!</v>
      </c>
      <c r="BI5817" t="e">
        <f>VLOOKUP(H5817,Sheet2!$A$1:$B$270,2,FALSE)</f>
        <v>#N/A</v>
      </c>
    </row>
    <row r="5818" spans="15:61">
      <c r="O5818" s="57"/>
      <c r="P5818" s="57"/>
      <c r="AM5818" s="58"/>
      <c r="BA5818" s="57"/>
      <c r="BB5818" s="58"/>
      <c r="BF5818" s="6" t="e">
        <f t="shared" si="273"/>
        <v>#NUM!</v>
      </c>
      <c r="BG5818" t="e">
        <f t="shared" si="274"/>
        <v>#NUM!</v>
      </c>
      <c r="BH5818" t="e">
        <f t="shared" si="275"/>
        <v>#NUM!</v>
      </c>
      <c r="BI5818" t="e">
        <f>VLOOKUP(H5818,Sheet2!$A$1:$B$270,2,FALSE)</f>
        <v>#N/A</v>
      </c>
    </row>
    <row r="5819" spans="15:61">
      <c r="O5819" s="57"/>
      <c r="P5819" s="57"/>
      <c r="AO5819" s="57"/>
      <c r="AP5819" s="57"/>
      <c r="BA5819" s="57"/>
      <c r="BF5819" s="6" t="e">
        <f t="shared" si="273"/>
        <v>#NUM!</v>
      </c>
      <c r="BG5819" t="e">
        <f t="shared" si="274"/>
        <v>#NUM!</v>
      </c>
      <c r="BH5819" t="e">
        <f t="shared" si="275"/>
        <v>#NUM!</v>
      </c>
      <c r="BI5819" t="e">
        <f>VLOOKUP(H5819,Sheet2!$A$1:$B$270,2,FALSE)</f>
        <v>#N/A</v>
      </c>
    </row>
    <row r="5820" spans="15:61">
      <c r="O5820" s="57"/>
      <c r="P5820" s="57"/>
      <c r="AM5820" s="58"/>
      <c r="AO5820" s="57"/>
      <c r="BA5820" s="57"/>
      <c r="BB5820" s="58"/>
      <c r="BF5820" s="6" t="e">
        <f t="shared" si="273"/>
        <v>#NUM!</v>
      </c>
      <c r="BG5820" t="e">
        <f t="shared" si="274"/>
        <v>#NUM!</v>
      </c>
      <c r="BH5820" t="e">
        <f t="shared" si="275"/>
        <v>#NUM!</v>
      </c>
      <c r="BI5820" t="e">
        <f>VLOOKUP(H5820,Sheet2!$A$1:$B$270,2,FALSE)</f>
        <v>#N/A</v>
      </c>
    </row>
    <row r="5821" spans="15:61">
      <c r="O5821" s="57"/>
      <c r="P5821" s="57"/>
      <c r="AM5821" s="58"/>
      <c r="AO5821" s="57"/>
      <c r="BA5821" s="57"/>
      <c r="BB5821" s="58"/>
      <c r="BF5821" s="6" t="e">
        <f t="shared" si="273"/>
        <v>#NUM!</v>
      </c>
      <c r="BG5821" t="e">
        <f t="shared" si="274"/>
        <v>#NUM!</v>
      </c>
      <c r="BH5821" t="e">
        <f t="shared" si="275"/>
        <v>#NUM!</v>
      </c>
      <c r="BI5821" t="e">
        <f>VLOOKUP(H5821,Sheet2!$A$1:$B$270,2,FALSE)</f>
        <v>#N/A</v>
      </c>
    </row>
    <row r="5822" spans="15:61">
      <c r="O5822" s="57"/>
      <c r="P5822" s="57"/>
      <c r="AO5822" s="57"/>
      <c r="AP5822" s="57"/>
      <c r="BA5822" s="57"/>
      <c r="BF5822" s="6" t="e">
        <f t="shared" si="273"/>
        <v>#NUM!</v>
      </c>
      <c r="BG5822" t="e">
        <f t="shared" si="274"/>
        <v>#NUM!</v>
      </c>
      <c r="BH5822" t="e">
        <f t="shared" si="275"/>
        <v>#NUM!</v>
      </c>
      <c r="BI5822" t="e">
        <f>VLOOKUP(H5822,Sheet2!$A$1:$B$270,2,FALSE)</f>
        <v>#N/A</v>
      </c>
    </row>
    <row r="5823" spans="15:61">
      <c r="O5823" s="57"/>
      <c r="P5823" s="57"/>
      <c r="AP5823" s="57"/>
      <c r="BA5823" s="57"/>
      <c r="BF5823" s="6" t="e">
        <f t="shared" si="273"/>
        <v>#NUM!</v>
      </c>
      <c r="BG5823" t="e">
        <f t="shared" si="274"/>
        <v>#NUM!</v>
      </c>
      <c r="BH5823" t="e">
        <f t="shared" si="275"/>
        <v>#NUM!</v>
      </c>
      <c r="BI5823" t="e">
        <f>VLOOKUP(H5823,Sheet2!$A$1:$B$270,2,FALSE)</f>
        <v>#N/A</v>
      </c>
    </row>
    <row r="5824" spans="15:61">
      <c r="O5824" s="57"/>
      <c r="P5824" s="57"/>
      <c r="AP5824" s="57"/>
      <c r="BA5824" s="57"/>
      <c r="BF5824" s="6" t="e">
        <f t="shared" si="273"/>
        <v>#NUM!</v>
      </c>
      <c r="BG5824" t="e">
        <f t="shared" si="274"/>
        <v>#NUM!</v>
      </c>
      <c r="BH5824" t="e">
        <f t="shared" si="275"/>
        <v>#NUM!</v>
      </c>
      <c r="BI5824" t="e">
        <f>VLOOKUP(H5824,Sheet2!$A$1:$B$270,2,FALSE)</f>
        <v>#N/A</v>
      </c>
    </row>
    <row r="5825" spans="15:61">
      <c r="O5825" s="57"/>
      <c r="P5825" s="57"/>
      <c r="BA5825" s="57"/>
      <c r="BF5825" s="6" t="e">
        <f t="shared" si="273"/>
        <v>#NUM!</v>
      </c>
      <c r="BG5825" t="e">
        <f t="shared" si="274"/>
        <v>#NUM!</v>
      </c>
      <c r="BH5825" t="e">
        <f t="shared" si="275"/>
        <v>#NUM!</v>
      </c>
      <c r="BI5825" t="e">
        <f>VLOOKUP(H5825,Sheet2!$A$1:$B$270,2,FALSE)</f>
        <v>#N/A</v>
      </c>
    </row>
    <row r="5826" spans="15:61">
      <c r="O5826" s="57"/>
      <c r="P5826" s="57"/>
      <c r="BA5826" s="57"/>
      <c r="BF5826" s="6" t="e">
        <f t="shared" ref="BF5826:BF5889" si="276">DATE(BC5826,BD5826,BE5826)</f>
        <v>#NUM!</v>
      </c>
      <c r="BG5826" t="e">
        <f t="shared" ref="BG5826:BG5889" si="277">BF5826-BA5826</f>
        <v>#NUM!</v>
      </c>
      <c r="BH5826" t="e">
        <f t="shared" ref="BH5826:BH5889" si="278">IF(BG5826=1,"COMPLY",IF(BG5826&lt;1,"COMPLY","NOT COMPLY"))</f>
        <v>#NUM!</v>
      </c>
      <c r="BI5826" t="e">
        <f>VLOOKUP(H5826,Sheet2!$A$1:$B$270,2,FALSE)</f>
        <v>#N/A</v>
      </c>
    </row>
    <row r="5827" spans="15:61">
      <c r="O5827" s="57"/>
      <c r="P5827" s="57"/>
      <c r="AP5827" s="57"/>
      <c r="BA5827" s="57"/>
      <c r="BF5827" s="6" t="e">
        <f t="shared" si="276"/>
        <v>#NUM!</v>
      </c>
      <c r="BG5827" t="e">
        <f t="shared" si="277"/>
        <v>#NUM!</v>
      </c>
      <c r="BH5827" t="e">
        <f t="shared" si="278"/>
        <v>#NUM!</v>
      </c>
      <c r="BI5827" t="e">
        <f>VLOOKUP(H5827,Sheet2!$A$1:$B$270,2,FALSE)</f>
        <v>#N/A</v>
      </c>
    </row>
    <row r="5828" spans="15:61">
      <c r="O5828" s="57"/>
      <c r="P5828" s="57"/>
      <c r="AO5828" s="57"/>
      <c r="AP5828" s="57"/>
      <c r="BA5828" s="57"/>
      <c r="BF5828" s="6" t="e">
        <f t="shared" si="276"/>
        <v>#NUM!</v>
      </c>
      <c r="BG5828" t="e">
        <f t="shared" si="277"/>
        <v>#NUM!</v>
      </c>
      <c r="BH5828" t="e">
        <f t="shared" si="278"/>
        <v>#NUM!</v>
      </c>
      <c r="BI5828" t="e">
        <f>VLOOKUP(H5828,Sheet2!$A$1:$B$270,2,FALSE)</f>
        <v>#N/A</v>
      </c>
    </row>
    <row r="5829" spans="15:61">
      <c r="O5829" s="57"/>
      <c r="P5829" s="57"/>
      <c r="AP5829" s="57"/>
      <c r="BA5829" s="57"/>
      <c r="BF5829" s="6" t="e">
        <f t="shared" si="276"/>
        <v>#NUM!</v>
      </c>
      <c r="BG5829" t="e">
        <f t="shared" si="277"/>
        <v>#NUM!</v>
      </c>
      <c r="BH5829" t="e">
        <f t="shared" si="278"/>
        <v>#NUM!</v>
      </c>
      <c r="BI5829" t="e">
        <f>VLOOKUP(H5829,Sheet2!$A$1:$B$270,2,FALSE)</f>
        <v>#N/A</v>
      </c>
    </row>
    <row r="5830" spans="15:61">
      <c r="O5830" s="57"/>
      <c r="P5830" s="57"/>
      <c r="BA5830" s="57"/>
      <c r="BF5830" s="6" t="e">
        <f t="shared" si="276"/>
        <v>#NUM!</v>
      </c>
      <c r="BG5830" t="e">
        <f t="shared" si="277"/>
        <v>#NUM!</v>
      </c>
      <c r="BH5830" t="e">
        <f t="shared" si="278"/>
        <v>#NUM!</v>
      </c>
      <c r="BI5830" t="e">
        <f>VLOOKUP(H5830,Sheet2!$A$1:$B$270,2,FALSE)</f>
        <v>#N/A</v>
      </c>
    </row>
    <row r="5831" spans="15:61">
      <c r="O5831" s="57"/>
      <c r="P5831" s="57"/>
      <c r="AP5831" s="57"/>
      <c r="BA5831" s="57"/>
      <c r="BF5831" s="6" t="e">
        <f t="shared" si="276"/>
        <v>#NUM!</v>
      </c>
      <c r="BG5831" t="e">
        <f t="shared" si="277"/>
        <v>#NUM!</v>
      </c>
      <c r="BH5831" t="e">
        <f t="shared" si="278"/>
        <v>#NUM!</v>
      </c>
      <c r="BI5831" t="e">
        <f>VLOOKUP(H5831,Sheet2!$A$1:$B$270,2,FALSE)</f>
        <v>#N/A</v>
      </c>
    </row>
    <row r="5832" spans="15:61">
      <c r="O5832" s="57"/>
      <c r="P5832" s="57"/>
      <c r="BA5832" s="57"/>
      <c r="BF5832" s="6" t="e">
        <f t="shared" si="276"/>
        <v>#NUM!</v>
      </c>
      <c r="BG5832" t="e">
        <f t="shared" si="277"/>
        <v>#NUM!</v>
      </c>
      <c r="BH5832" t="e">
        <f t="shared" si="278"/>
        <v>#NUM!</v>
      </c>
      <c r="BI5832" t="e">
        <f>VLOOKUP(H5832,Sheet2!$A$1:$B$270,2,FALSE)</f>
        <v>#N/A</v>
      </c>
    </row>
    <row r="5833" spans="15:61">
      <c r="O5833" s="57"/>
      <c r="P5833" s="57"/>
      <c r="AP5833" s="57"/>
      <c r="BA5833" s="57"/>
      <c r="BF5833" s="6" t="e">
        <f t="shared" si="276"/>
        <v>#NUM!</v>
      </c>
      <c r="BG5833" t="e">
        <f t="shared" si="277"/>
        <v>#NUM!</v>
      </c>
      <c r="BH5833" t="e">
        <f t="shared" si="278"/>
        <v>#NUM!</v>
      </c>
      <c r="BI5833" t="e">
        <f>VLOOKUP(H5833,Sheet2!$A$1:$B$270,2,FALSE)</f>
        <v>#N/A</v>
      </c>
    </row>
    <row r="5834" spans="15:61">
      <c r="O5834" s="57"/>
      <c r="P5834" s="57"/>
      <c r="AO5834" s="57"/>
      <c r="AP5834" s="57"/>
      <c r="BA5834" s="57"/>
      <c r="BF5834" s="6" t="e">
        <f t="shared" si="276"/>
        <v>#NUM!</v>
      </c>
      <c r="BG5834" t="e">
        <f t="shared" si="277"/>
        <v>#NUM!</v>
      </c>
      <c r="BH5834" t="e">
        <f t="shared" si="278"/>
        <v>#NUM!</v>
      </c>
      <c r="BI5834" t="e">
        <f>VLOOKUP(H5834,Sheet2!$A$1:$B$270,2,FALSE)</f>
        <v>#N/A</v>
      </c>
    </row>
    <row r="5835" spans="15:61">
      <c r="O5835" s="57"/>
      <c r="P5835" s="57"/>
      <c r="AP5835" s="57"/>
      <c r="BA5835" s="57"/>
      <c r="BF5835" s="6" t="e">
        <f t="shared" si="276"/>
        <v>#NUM!</v>
      </c>
      <c r="BG5835" t="e">
        <f t="shared" si="277"/>
        <v>#NUM!</v>
      </c>
      <c r="BH5835" t="e">
        <f t="shared" si="278"/>
        <v>#NUM!</v>
      </c>
      <c r="BI5835" t="e">
        <f>VLOOKUP(H5835,Sheet2!$A$1:$B$270,2,FALSE)</f>
        <v>#N/A</v>
      </c>
    </row>
    <row r="5836" spans="15:61">
      <c r="O5836" s="57"/>
      <c r="P5836" s="57"/>
      <c r="AP5836" s="57"/>
      <c r="BA5836" s="57"/>
      <c r="BF5836" s="6" t="e">
        <f t="shared" si="276"/>
        <v>#NUM!</v>
      </c>
      <c r="BG5836" t="e">
        <f t="shared" si="277"/>
        <v>#NUM!</v>
      </c>
      <c r="BH5836" t="e">
        <f t="shared" si="278"/>
        <v>#NUM!</v>
      </c>
      <c r="BI5836" t="e">
        <f>VLOOKUP(H5836,Sheet2!$A$1:$B$270,2,FALSE)</f>
        <v>#N/A</v>
      </c>
    </row>
    <row r="5837" spans="15:61">
      <c r="O5837" s="57"/>
      <c r="P5837" s="57"/>
      <c r="AO5837" s="57"/>
      <c r="AP5837" s="57"/>
      <c r="BA5837" s="57"/>
      <c r="BF5837" s="6" t="e">
        <f t="shared" si="276"/>
        <v>#NUM!</v>
      </c>
      <c r="BG5837" t="e">
        <f t="shared" si="277"/>
        <v>#NUM!</v>
      </c>
      <c r="BH5837" t="e">
        <f t="shared" si="278"/>
        <v>#NUM!</v>
      </c>
      <c r="BI5837" t="e">
        <f>VLOOKUP(H5837,Sheet2!$A$1:$B$270,2,FALSE)</f>
        <v>#N/A</v>
      </c>
    </row>
    <row r="5838" spans="15:61">
      <c r="O5838" s="57"/>
      <c r="P5838" s="57"/>
      <c r="AO5838" s="57"/>
      <c r="AP5838" s="57"/>
      <c r="BA5838" s="57"/>
      <c r="BF5838" s="6" t="e">
        <f t="shared" si="276"/>
        <v>#NUM!</v>
      </c>
      <c r="BG5838" t="e">
        <f t="shared" si="277"/>
        <v>#NUM!</v>
      </c>
      <c r="BH5838" t="e">
        <f t="shared" si="278"/>
        <v>#NUM!</v>
      </c>
      <c r="BI5838" t="e">
        <f>VLOOKUP(H5838,Sheet2!$A$1:$B$270,2,FALSE)</f>
        <v>#N/A</v>
      </c>
    </row>
    <row r="5839" spans="15:61">
      <c r="O5839" s="57"/>
      <c r="P5839" s="57"/>
      <c r="AO5839" s="57"/>
      <c r="BA5839" s="57"/>
      <c r="BF5839" s="6" t="e">
        <f t="shared" si="276"/>
        <v>#NUM!</v>
      </c>
      <c r="BG5839" t="e">
        <f t="shared" si="277"/>
        <v>#NUM!</v>
      </c>
      <c r="BH5839" t="e">
        <f t="shared" si="278"/>
        <v>#NUM!</v>
      </c>
      <c r="BI5839" t="e">
        <f>VLOOKUP(H5839,Sheet2!$A$1:$B$270,2,FALSE)</f>
        <v>#N/A</v>
      </c>
    </row>
    <row r="5840" spans="15:61">
      <c r="O5840" s="57"/>
      <c r="P5840" s="57"/>
      <c r="AP5840" s="57"/>
      <c r="BA5840" s="57"/>
      <c r="BF5840" s="6" t="e">
        <f t="shared" si="276"/>
        <v>#NUM!</v>
      </c>
      <c r="BG5840" t="e">
        <f t="shared" si="277"/>
        <v>#NUM!</v>
      </c>
      <c r="BH5840" t="e">
        <f t="shared" si="278"/>
        <v>#NUM!</v>
      </c>
      <c r="BI5840" t="e">
        <f>VLOOKUP(H5840,Sheet2!$A$1:$B$270,2,FALSE)</f>
        <v>#N/A</v>
      </c>
    </row>
    <row r="5841" spans="15:61">
      <c r="O5841" s="57"/>
      <c r="P5841" s="57"/>
      <c r="AO5841" s="57"/>
      <c r="AP5841" s="57"/>
      <c r="BA5841" s="57"/>
      <c r="BF5841" s="6" t="e">
        <f t="shared" si="276"/>
        <v>#NUM!</v>
      </c>
      <c r="BG5841" t="e">
        <f t="shared" si="277"/>
        <v>#NUM!</v>
      </c>
      <c r="BH5841" t="e">
        <f t="shared" si="278"/>
        <v>#NUM!</v>
      </c>
      <c r="BI5841" t="e">
        <f>VLOOKUP(H5841,Sheet2!$A$1:$B$270,2,FALSE)</f>
        <v>#N/A</v>
      </c>
    </row>
    <row r="5842" spans="15:61">
      <c r="O5842" s="57"/>
      <c r="P5842" s="57"/>
      <c r="AP5842" s="57"/>
      <c r="BA5842" s="57"/>
      <c r="BF5842" s="6" t="e">
        <f t="shared" si="276"/>
        <v>#NUM!</v>
      </c>
      <c r="BG5842" t="e">
        <f t="shared" si="277"/>
        <v>#NUM!</v>
      </c>
      <c r="BH5842" t="e">
        <f t="shared" si="278"/>
        <v>#NUM!</v>
      </c>
      <c r="BI5842" t="e">
        <f>VLOOKUP(H5842,Sheet2!$A$1:$B$270,2,FALSE)</f>
        <v>#N/A</v>
      </c>
    </row>
    <row r="5843" spans="15:61">
      <c r="O5843" s="57"/>
      <c r="P5843" s="57"/>
      <c r="AP5843" s="57"/>
      <c r="BA5843" s="57"/>
      <c r="BF5843" s="6" t="e">
        <f t="shared" si="276"/>
        <v>#NUM!</v>
      </c>
      <c r="BG5843" t="e">
        <f t="shared" si="277"/>
        <v>#NUM!</v>
      </c>
      <c r="BH5843" t="e">
        <f t="shared" si="278"/>
        <v>#NUM!</v>
      </c>
      <c r="BI5843" t="e">
        <f>VLOOKUP(H5843,Sheet2!$A$1:$B$270,2,FALSE)</f>
        <v>#N/A</v>
      </c>
    </row>
    <row r="5844" spans="15:61">
      <c r="O5844" s="57"/>
      <c r="P5844" s="57"/>
      <c r="AO5844" s="57"/>
      <c r="BA5844" s="57"/>
      <c r="BF5844" s="6" t="e">
        <f t="shared" si="276"/>
        <v>#NUM!</v>
      </c>
      <c r="BG5844" t="e">
        <f t="shared" si="277"/>
        <v>#NUM!</v>
      </c>
      <c r="BH5844" t="e">
        <f t="shared" si="278"/>
        <v>#NUM!</v>
      </c>
      <c r="BI5844" t="e">
        <f>VLOOKUP(H5844,Sheet2!$A$1:$B$270,2,FALSE)</f>
        <v>#N/A</v>
      </c>
    </row>
    <row r="5845" spans="15:61">
      <c r="O5845" s="57"/>
      <c r="P5845" s="57"/>
      <c r="AM5845" s="58"/>
      <c r="AO5845" s="57"/>
      <c r="BA5845" s="57"/>
      <c r="BB5845" s="58"/>
      <c r="BF5845" s="6" t="e">
        <f t="shared" si="276"/>
        <v>#NUM!</v>
      </c>
      <c r="BG5845" t="e">
        <f t="shared" si="277"/>
        <v>#NUM!</v>
      </c>
      <c r="BH5845" t="e">
        <f t="shared" si="278"/>
        <v>#NUM!</v>
      </c>
      <c r="BI5845" t="e">
        <f>VLOOKUP(H5845,Sheet2!$A$1:$B$270,2,FALSE)</f>
        <v>#N/A</v>
      </c>
    </row>
    <row r="5846" spans="15:61">
      <c r="O5846" s="57"/>
      <c r="P5846" s="57"/>
      <c r="AM5846" s="58"/>
      <c r="BA5846" s="57"/>
      <c r="BB5846" s="58"/>
      <c r="BF5846" s="6" t="e">
        <f t="shared" si="276"/>
        <v>#NUM!</v>
      </c>
      <c r="BG5846" t="e">
        <f t="shared" si="277"/>
        <v>#NUM!</v>
      </c>
      <c r="BH5846" t="e">
        <f t="shared" si="278"/>
        <v>#NUM!</v>
      </c>
      <c r="BI5846" t="e">
        <f>VLOOKUP(H5846,Sheet2!$A$1:$B$270,2,FALSE)</f>
        <v>#N/A</v>
      </c>
    </row>
    <row r="5847" spans="15:61">
      <c r="O5847" s="57"/>
      <c r="P5847" s="57"/>
      <c r="AP5847" s="57"/>
      <c r="BA5847" s="57"/>
      <c r="BF5847" s="6" t="e">
        <f t="shared" si="276"/>
        <v>#NUM!</v>
      </c>
      <c r="BG5847" t="e">
        <f t="shared" si="277"/>
        <v>#NUM!</v>
      </c>
      <c r="BH5847" t="e">
        <f t="shared" si="278"/>
        <v>#NUM!</v>
      </c>
      <c r="BI5847" t="e">
        <f>VLOOKUP(H5847,Sheet2!$A$1:$B$270,2,FALSE)</f>
        <v>#N/A</v>
      </c>
    </row>
    <row r="5848" spans="15:61">
      <c r="O5848" s="57"/>
      <c r="P5848" s="57"/>
      <c r="AM5848" s="58"/>
      <c r="BA5848" s="57"/>
      <c r="BB5848" s="58"/>
      <c r="BF5848" s="6" t="e">
        <f t="shared" si="276"/>
        <v>#NUM!</v>
      </c>
      <c r="BG5848" t="e">
        <f t="shared" si="277"/>
        <v>#NUM!</v>
      </c>
      <c r="BH5848" t="e">
        <f t="shared" si="278"/>
        <v>#NUM!</v>
      </c>
      <c r="BI5848" t="e">
        <f>VLOOKUP(H5848,Sheet2!$A$1:$B$270,2,FALSE)</f>
        <v>#N/A</v>
      </c>
    </row>
    <row r="5849" spans="15:61">
      <c r="O5849" s="57"/>
      <c r="P5849" s="57"/>
      <c r="AM5849" s="58"/>
      <c r="BA5849" s="57"/>
      <c r="BB5849" s="58"/>
      <c r="BF5849" s="6" t="e">
        <f t="shared" si="276"/>
        <v>#NUM!</v>
      </c>
      <c r="BG5849" t="e">
        <f t="shared" si="277"/>
        <v>#NUM!</v>
      </c>
      <c r="BH5849" t="e">
        <f t="shared" si="278"/>
        <v>#NUM!</v>
      </c>
      <c r="BI5849" t="e">
        <f>VLOOKUP(H5849,Sheet2!$A$1:$B$270,2,FALSE)</f>
        <v>#N/A</v>
      </c>
    </row>
    <row r="5850" spans="15:61">
      <c r="O5850" s="57"/>
      <c r="P5850" s="57"/>
      <c r="AP5850" s="57"/>
      <c r="BA5850" s="57"/>
      <c r="BF5850" s="6" t="e">
        <f t="shared" si="276"/>
        <v>#NUM!</v>
      </c>
      <c r="BG5850" t="e">
        <f t="shared" si="277"/>
        <v>#NUM!</v>
      </c>
      <c r="BH5850" t="e">
        <f t="shared" si="278"/>
        <v>#NUM!</v>
      </c>
      <c r="BI5850" t="e">
        <f>VLOOKUP(H5850,Sheet2!$A$1:$B$270,2,FALSE)</f>
        <v>#N/A</v>
      </c>
    </row>
    <row r="5851" spans="15:61">
      <c r="O5851" s="57"/>
      <c r="P5851" s="57"/>
      <c r="AO5851" s="57"/>
      <c r="AP5851" s="57"/>
      <c r="BA5851" s="57"/>
      <c r="BF5851" s="6" t="e">
        <f t="shared" si="276"/>
        <v>#NUM!</v>
      </c>
      <c r="BG5851" t="e">
        <f t="shared" si="277"/>
        <v>#NUM!</v>
      </c>
      <c r="BH5851" t="e">
        <f t="shared" si="278"/>
        <v>#NUM!</v>
      </c>
      <c r="BI5851" t="e">
        <f>VLOOKUP(H5851,Sheet2!$A$1:$B$270,2,FALSE)</f>
        <v>#N/A</v>
      </c>
    </row>
    <row r="5852" spans="15:61">
      <c r="O5852" s="57"/>
      <c r="P5852" s="57"/>
      <c r="AP5852" s="57"/>
      <c r="BA5852" s="57"/>
      <c r="BF5852" s="6" t="e">
        <f t="shared" si="276"/>
        <v>#NUM!</v>
      </c>
      <c r="BG5852" t="e">
        <f t="shared" si="277"/>
        <v>#NUM!</v>
      </c>
      <c r="BH5852" t="e">
        <f t="shared" si="278"/>
        <v>#NUM!</v>
      </c>
      <c r="BI5852" t="e">
        <f>VLOOKUP(H5852,Sheet2!$A$1:$B$270,2,FALSE)</f>
        <v>#N/A</v>
      </c>
    </row>
    <row r="5853" spans="15:61">
      <c r="O5853" s="57"/>
      <c r="P5853" s="57"/>
      <c r="AM5853" s="58"/>
      <c r="BA5853" s="57"/>
      <c r="BB5853" s="58"/>
      <c r="BF5853" s="6" t="e">
        <f t="shared" si="276"/>
        <v>#NUM!</v>
      </c>
      <c r="BG5853" t="e">
        <f t="shared" si="277"/>
        <v>#NUM!</v>
      </c>
      <c r="BH5853" t="e">
        <f t="shared" si="278"/>
        <v>#NUM!</v>
      </c>
      <c r="BI5853" t="e">
        <f>VLOOKUP(H5853,Sheet2!$A$1:$B$270,2,FALSE)</f>
        <v>#N/A</v>
      </c>
    </row>
    <row r="5854" spans="15:61">
      <c r="O5854" s="57"/>
      <c r="P5854" s="57"/>
      <c r="AO5854" s="57"/>
      <c r="AP5854" s="57"/>
      <c r="BA5854" s="57"/>
      <c r="BF5854" s="6" t="e">
        <f t="shared" si="276"/>
        <v>#NUM!</v>
      </c>
      <c r="BG5854" t="e">
        <f t="shared" si="277"/>
        <v>#NUM!</v>
      </c>
      <c r="BH5854" t="e">
        <f t="shared" si="278"/>
        <v>#NUM!</v>
      </c>
      <c r="BI5854" t="e">
        <f>VLOOKUP(H5854,Sheet2!$A$1:$B$270,2,FALSE)</f>
        <v>#N/A</v>
      </c>
    </row>
    <row r="5855" spans="15:61">
      <c r="O5855" s="57"/>
      <c r="P5855" s="57"/>
      <c r="BA5855" s="57"/>
      <c r="BF5855" s="6" t="e">
        <f t="shared" si="276"/>
        <v>#NUM!</v>
      </c>
      <c r="BG5855" t="e">
        <f t="shared" si="277"/>
        <v>#NUM!</v>
      </c>
      <c r="BH5855" t="e">
        <f t="shared" si="278"/>
        <v>#NUM!</v>
      </c>
      <c r="BI5855" t="e">
        <f>VLOOKUP(H5855,Sheet2!$A$1:$B$270,2,FALSE)</f>
        <v>#N/A</v>
      </c>
    </row>
    <row r="5856" spans="15:61">
      <c r="O5856" s="57"/>
      <c r="P5856" s="57"/>
      <c r="AO5856" s="57"/>
      <c r="BA5856" s="57"/>
      <c r="BF5856" s="6" t="e">
        <f t="shared" si="276"/>
        <v>#NUM!</v>
      </c>
      <c r="BG5856" t="e">
        <f t="shared" si="277"/>
        <v>#NUM!</v>
      </c>
      <c r="BH5856" t="e">
        <f t="shared" si="278"/>
        <v>#NUM!</v>
      </c>
      <c r="BI5856" t="e">
        <f>VLOOKUP(H5856,Sheet2!$A$1:$B$270,2,FALSE)</f>
        <v>#N/A</v>
      </c>
    </row>
    <row r="5857" spans="15:61">
      <c r="O5857" s="57"/>
      <c r="P5857" s="57"/>
      <c r="AO5857" s="57"/>
      <c r="AP5857" s="57"/>
      <c r="BA5857" s="57"/>
      <c r="BF5857" s="6" t="e">
        <f t="shared" si="276"/>
        <v>#NUM!</v>
      </c>
      <c r="BG5857" t="e">
        <f t="shared" si="277"/>
        <v>#NUM!</v>
      </c>
      <c r="BH5857" t="e">
        <f t="shared" si="278"/>
        <v>#NUM!</v>
      </c>
      <c r="BI5857" t="e">
        <f>VLOOKUP(H5857,Sheet2!$A$1:$B$270,2,FALSE)</f>
        <v>#N/A</v>
      </c>
    </row>
    <row r="5858" spans="15:61">
      <c r="O5858" s="57"/>
      <c r="P5858" s="57"/>
      <c r="AP5858" s="57"/>
      <c r="BA5858" s="57"/>
      <c r="BF5858" s="6" t="e">
        <f t="shared" si="276"/>
        <v>#NUM!</v>
      </c>
      <c r="BG5858" t="e">
        <f t="shared" si="277"/>
        <v>#NUM!</v>
      </c>
      <c r="BH5858" t="e">
        <f t="shared" si="278"/>
        <v>#NUM!</v>
      </c>
      <c r="BI5858" t="e">
        <f>VLOOKUP(H5858,Sheet2!$A$1:$B$270,2,FALSE)</f>
        <v>#N/A</v>
      </c>
    </row>
    <row r="5859" spans="15:61">
      <c r="O5859" s="57"/>
      <c r="P5859" s="57"/>
      <c r="BA5859" s="57"/>
      <c r="BF5859" s="6" t="e">
        <f t="shared" si="276"/>
        <v>#NUM!</v>
      </c>
      <c r="BG5859" t="e">
        <f t="shared" si="277"/>
        <v>#NUM!</v>
      </c>
      <c r="BH5859" t="e">
        <f t="shared" si="278"/>
        <v>#NUM!</v>
      </c>
      <c r="BI5859" t="e">
        <f>VLOOKUP(H5859,Sheet2!$A$1:$B$270,2,FALSE)</f>
        <v>#N/A</v>
      </c>
    </row>
    <row r="5860" spans="15:61">
      <c r="O5860" s="57"/>
      <c r="P5860" s="57"/>
      <c r="AP5860" s="57"/>
      <c r="BA5860" s="57"/>
      <c r="BF5860" s="6" t="e">
        <f t="shared" si="276"/>
        <v>#NUM!</v>
      </c>
      <c r="BG5860" t="e">
        <f t="shared" si="277"/>
        <v>#NUM!</v>
      </c>
      <c r="BH5860" t="e">
        <f t="shared" si="278"/>
        <v>#NUM!</v>
      </c>
      <c r="BI5860" t="e">
        <f>VLOOKUP(H5860,Sheet2!$A$1:$B$270,2,FALSE)</f>
        <v>#N/A</v>
      </c>
    </row>
    <row r="5861" spans="15:61">
      <c r="O5861" s="57"/>
      <c r="P5861" s="57"/>
      <c r="AO5861" s="57"/>
      <c r="AP5861" s="57"/>
      <c r="BA5861" s="57"/>
      <c r="BF5861" s="6" t="e">
        <f t="shared" si="276"/>
        <v>#NUM!</v>
      </c>
      <c r="BG5861" t="e">
        <f t="shared" si="277"/>
        <v>#NUM!</v>
      </c>
      <c r="BH5861" t="e">
        <f t="shared" si="278"/>
        <v>#NUM!</v>
      </c>
      <c r="BI5861" t="e">
        <f>VLOOKUP(H5861,Sheet2!$A$1:$B$270,2,FALSE)</f>
        <v>#N/A</v>
      </c>
    </row>
    <row r="5862" spans="15:61">
      <c r="O5862" s="57"/>
      <c r="P5862" s="57"/>
      <c r="AP5862" s="57"/>
      <c r="BA5862" s="57"/>
      <c r="BF5862" s="6" t="e">
        <f t="shared" si="276"/>
        <v>#NUM!</v>
      </c>
      <c r="BG5862" t="e">
        <f t="shared" si="277"/>
        <v>#NUM!</v>
      </c>
      <c r="BH5862" t="e">
        <f t="shared" si="278"/>
        <v>#NUM!</v>
      </c>
      <c r="BI5862" t="e">
        <f>VLOOKUP(H5862,Sheet2!$A$1:$B$270,2,FALSE)</f>
        <v>#N/A</v>
      </c>
    </row>
    <row r="5863" spans="15:61">
      <c r="O5863" s="57"/>
      <c r="P5863" s="57"/>
      <c r="BA5863" s="57"/>
      <c r="BF5863" s="6" t="e">
        <f t="shared" si="276"/>
        <v>#NUM!</v>
      </c>
      <c r="BG5863" t="e">
        <f t="shared" si="277"/>
        <v>#NUM!</v>
      </c>
      <c r="BH5863" t="e">
        <f t="shared" si="278"/>
        <v>#NUM!</v>
      </c>
      <c r="BI5863" t="e">
        <f>VLOOKUP(H5863,Sheet2!$A$1:$B$270,2,FALSE)</f>
        <v>#N/A</v>
      </c>
    </row>
    <row r="5864" spans="15:61">
      <c r="O5864" s="57"/>
      <c r="P5864" s="57"/>
      <c r="AM5864" s="58"/>
      <c r="BA5864" s="57"/>
      <c r="BB5864" s="58"/>
      <c r="BF5864" s="6" t="e">
        <f t="shared" si="276"/>
        <v>#NUM!</v>
      </c>
      <c r="BG5864" t="e">
        <f t="shared" si="277"/>
        <v>#NUM!</v>
      </c>
      <c r="BH5864" t="e">
        <f t="shared" si="278"/>
        <v>#NUM!</v>
      </c>
      <c r="BI5864" t="e">
        <f>VLOOKUP(H5864,Sheet2!$A$1:$B$270,2,FALSE)</f>
        <v>#N/A</v>
      </c>
    </row>
    <row r="5865" spans="15:61">
      <c r="O5865" s="57"/>
      <c r="P5865" s="57"/>
      <c r="AO5865" s="57"/>
      <c r="AP5865" s="57"/>
      <c r="BA5865" s="57"/>
      <c r="BF5865" s="6" t="e">
        <f t="shared" si="276"/>
        <v>#NUM!</v>
      </c>
      <c r="BG5865" t="e">
        <f t="shared" si="277"/>
        <v>#NUM!</v>
      </c>
      <c r="BH5865" t="e">
        <f t="shared" si="278"/>
        <v>#NUM!</v>
      </c>
      <c r="BI5865" t="e">
        <f>VLOOKUP(H5865,Sheet2!$A$1:$B$270,2,FALSE)</f>
        <v>#N/A</v>
      </c>
    </row>
    <row r="5866" spans="15:61">
      <c r="O5866" s="57"/>
      <c r="P5866" s="57"/>
      <c r="AP5866" s="57"/>
      <c r="BA5866" s="57"/>
      <c r="BF5866" s="6" t="e">
        <f t="shared" si="276"/>
        <v>#NUM!</v>
      </c>
      <c r="BG5866" t="e">
        <f t="shared" si="277"/>
        <v>#NUM!</v>
      </c>
      <c r="BH5866" t="e">
        <f t="shared" si="278"/>
        <v>#NUM!</v>
      </c>
      <c r="BI5866" t="e">
        <f>VLOOKUP(H5866,Sheet2!$A$1:$B$270,2,FALSE)</f>
        <v>#N/A</v>
      </c>
    </row>
    <row r="5867" spans="15:61">
      <c r="O5867" s="57"/>
      <c r="P5867" s="57"/>
      <c r="BF5867" s="6" t="e">
        <f t="shared" si="276"/>
        <v>#NUM!</v>
      </c>
      <c r="BG5867" t="e">
        <f t="shared" si="277"/>
        <v>#NUM!</v>
      </c>
      <c r="BH5867" t="e">
        <f t="shared" si="278"/>
        <v>#NUM!</v>
      </c>
      <c r="BI5867" t="e">
        <f>VLOOKUP(H5867,Sheet2!$A$1:$B$270,2,FALSE)</f>
        <v>#N/A</v>
      </c>
    </row>
    <row r="5868" spans="15:61">
      <c r="O5868" s="57"/>
      <c r="P5868" s="57"/>
      <c r="AP5868" s="57"/>
      <c r="BA5868" s="57"/>
      <c r="BF5868" s="6" t="e">
        <f t="shared" si="276"/>
        <v>#NUM!</v>
      </c>
      <c r="BG5868" t="e">
        <f t="shared" si="277"/>
        <v>#NUM!</v>
      </c>
      <c r="BH5868" t="e">
        <f t="shared" si="278"/>
        <v>#NUM!</v>
      </c>
      <c r="BI5868" t="e">
        <f>VLOOKUP(H5868,Sheet2!$A$1:$B$270,2,FALSE)</f>
        <v>#N/A</v>
      </c>
    </row>
    <row r="5869" spans="15:61">
      <c r="O5869" s="57"/>
      <c r="P5869" s="57"/>
      <c r="AP5869" s="57"/>
      <c r="BA5869" s="57"/>
      <c r="BF5869" s="6" t="e">
        <f t="shared" si="276"/>
        <v>#NUM!</v>
      </c>
      <c r="BG5869" t="e">
        <f t="shared" si="277"/>
        <v>#NUM!</v>
      </c>
      <c r="BH5869" t="e">
        <f t="shared" si="278"/>
        <v>#NUM!</v>
      </c>
      <c r="BI5869" t="e">
        <f>VLOOKUP(H5869,Sheet2!$A$1:$B$270,2,FALSE)</f>
        <v>#N/A</v>
      </c>
    </row>
    <row r="5870" spans="15:61">
      <c r="O5870" s="57"/>
      <c r="P5870" s="57"/>
      <c r="AO5870" s="57"/>
      <c r="AP5870" s="57"/>
      <c r="BA5870" s="57"/>
      <c r="BF5870" s="6" t="e">
        <f t="shared" si="276"/>
        <v>#NUM!</v>
      </c>
      <c r="BG5870" t="e">
        <f t="shared" si="277"/>
        <v>#NUM!</v>
      </c>
      <c r="BH5870" t="e">
        <f t="shared" si="278"/>
        <v>#NUM!</v>
      </c>
      <c r="BI5870" t="e">
        <f>VLOOKUP(H5870,Sheet2!$A$1:$B$270,2,FALSE)</f>
        <v>#N/A</v>
      </c>
    </row>
    <row r="5871" spans="15:61">
      <c r="O5871" s="57"/>
      <c r="P5871" s="57"/>
      <c r="AP5871" s="57"/>
      <c r="BA5871" s="57"/>
      <c r="BF5871" s="6" t="e">
        <f t="shared" si="276"/>
        <v>#NUM!</v>
      </c>
      <c r="BG5871" t="e">
        <f t="shared" si="277"/>
        <v>#NUM!</v>
      </c>
      <c r="BH5871" t="e">
        <f t="shared" si="278"/>
        <v>#NUM!</v>
      </c>
      <c r="BI5871" t="e">
        <f>VLOOKUP(H5871,Sheet2!$A$1:$B$270,2,FALSE)</f>
        <v>#N/A</v>
      </c>
    </row>
    <row r="5872" spans="15:61">
      <c r="O5872" s="57"/>
      <c r="P5872" s="57"/>
      <c r="AO5872" s="57"/>
      <c r="AP5872" s="57"/>
      <c r="BA5872" s="57"/>
      <c r="BF5872" s="6" t="e">
        <f t="shared" si="276"/>
        <v>#NUM!</v>
      </c>
      <c r="BG5872" t="e">
        <f t="shared" si="277"/>
        <v>#NUM!</v>
      </c>
      <c r="BH5872" t="e">
        <f t="shared" si="278"/>
        <v>#NUM!</v>
      </c>
      <c r="BI5872" t="e">
        <f>VLOOKUP(H5872,Sheet2!$A$1:$B$270,2,FALSE)</f>
        <v>#N/A</v>
      </c>
    </row>
    <row r="5873" spans="15:61">
      <c r="O5873" s="57"/>
      <c r="P5873" s="57"/>
      <c r="AO5873" s="57"/>
      <c r="AP5873" s="57"/>
      <c r="BA5873" s="57"/>
      <c r="BF5873" s="6" t="e">
        <f t="shared" si="276"/>
        <v>#NUM!</v>
      </c>
      <c r="BG5873" t="e">
        <f t="shared" si="277"/>
        <v>#NUM!</v>
      </c>
      <c r="BH5873" t="e">
        <f t="shared" si="278"/>
        <v>#NUM!</v>
      </c>
      <c r="BI5873" t="e">
        <f>VLOOKUP(H5873,Sheet2!$A$1:$B$270,2,FALSE)</f>
        <v>#N/A</v>
      </c>
    </row>
    <row r="5874" spans="15:61">
      <c r="O5874" s="57"/>
      <c r="P5874" s="57"/>
      <c r="AP5874" s="57"/>
      <c r="BA5874" s="57"/>
      <c r="BF5874" s="6" t="e">
        <f t="shared" si="276"/>
        <v>#NUM!</v>
      </c>
      <c r="BG5874" t="e">
        <f t="shared" si="277"/>
        <v>#NUM!</v>
      </c>
      <c r="BH5874" t="e">
        <f t="shared" si="278"/>
        <v>#NUM!</v>
      </c>
      <c r="BI5874" t="e">
        <f>VLOOKUP(H5874,Sheet2!$A$1:$B$270,2,FALSE)</f>
        <v>#N/A</v>
      </c>
    </row>
    <row r="5875" spans="15:61">
      <c r="O5875" s="57"/>
      <c r="P5875" s="57"/>
      <c r="AP5875" s="57"/>
      <c r="BA5875" s="57"/>
      <c r="BF5875" s="6" t="e">
        <f t="shared" si="276"/>
        <v>#NUM!</v>
      </c>
      <c r="BG5875" t="e">
        <f t="shared" si="277"/>
        <v>#NUM!</v>
      </c>
      <c r="BH5875" t="e">
        <f t="shared" si="278"/>
        <v>#NUM!</v>
      </c>
      <c r="BI5875" t="e">
        <f>VLOOKUP(H5875,Sheet2!$A$1:$B$270,2,FALSE)</f>
        <v>#N/A</v>
      </c>
    </row>
    <row r="5876" spans="15:61">
      <c r="O5876" s="57"/>
      <c r="P5876" s="57"/>
      <c r="AP5876" s="57"/>
      <c r="BA5876" s="57"/>
      <c r="BF5876" s="6" t="e">
        <f t="shared" si="276"/>
        <v>#NUM!</v>
      </c>
      <c r="BG5876" t="e">
        <f t="shared" si="277"/>
        <v>#NUM!</v>
      </c>
      <c r="BH5876" t="e">
        <f t="shared" si="278"/>
        <v>#NUM!</v>
      </c>
      <c r="BI5876" t="e">
        <f>VLOOKUP(H5876,Sheet2!$A$1:$B$270,2,FALSE)</f>
        <v>#N/A</v>
      </c>
    </row>
    <row r="5877" spans="15:61">
      <c r="O5877" s="57"/>
      <c r="P5877" s="57"/>
      <c r="AM5877" s="58"/>
      <c r="AO5877" s="57"/>
      <c r="BA5877" s="57"/>
      <c r="BB5877" s="58"/>
      <c r="BF5877" s="6" t="e">
        <f t="shared" si="276"/>
        <v>#NUM!</v>
      </c>
      <c r="BG5877" t="e">
        <f t="shared" si="277"/>
        <v>#NUM!</v>
      </c>
      <c r="BH5877" t="e">
        <f t="shared" si="278"/>
        <v>#NUM!</v>
      </c>
      <c r="BI5877" t="e">
        <f>VLOOKUP(H5877,Sheet2!$A$1:$B$270,2,FALSE)</f>
        <v>#N/A</v>
      </c>
    </row>
    <row r="5878" spans="15:61">
      <c r="O5878" s="57"/>
      <c r="P5878" s="57"/>
      <c r="AP5878" s="57"/>
      <c r="BA5878" s="57"/>
      <c r="BF5878" s="6" t="e">
        <f t="shared" si="276"/>
        <v>#NUM!</v>
      </c>
      <c r="BG5878" t="e">
        <f t="shared" si="277"/>
        <v>#NUM!</v>
      </c>
      <c r="BH5878" t="e">
        <f t="shared" si="278"/>
        <v>#NUM!</v>
      </c>
      <c r="BI5878" t="e">
        <f>VLOOKUP(H5878,Sheet2!$A$1:$B$270,2,FALSE)</f>
        <v>#N/A</v>
      </c>
    </row>
    <row r="5879" spans="15:61">
      <c r="O5879" s="57"/>
      <c r="P5879" s="57"/>
      <c r="AO5879" s="57"/>
      <c r="AP5879" s="57"/>
      <c r="BA5879" s="57"/>
      <c r="BF5879" s="6" t="e">
        <f t="shared" si="276"/>
        <v>#NUM!</v>
      </c>
      <c r="BG5879" t="e">
        <f t="shared" si="277"/>
        <v>#NUM!</v>
      </c>
      <c r="BH5879" t="e">
        <f t="shared" si="278"/>
        <v>#NUM!</v>
      </c>
      <c r="BI5879" t="e">
        <f>VLOOKUP(H5879,Sheet2!$A$1:$B$270,2,FALSE)</f>
        <v>#N/A</v>
      </c>
    </row>
    <row r="5880" spans="15:61">
      <c r="O5880" s="57"/>
      <c r="P5880" s="57"/>
      <c r="AO5880" s="57"/>
      <c r="AP5880" s="57"/>
      <c r="BA5880" s="57"/>
      <c r="BF5880" s="6" t="e">
        <f t="shared" si="276"/>
        <v>#NUM!</v>
      </c>
      <c r="BG5880" t="e">
        <f t="shared" si="277"/>
        <v>#NUM!</v>
      </c>
      <c r="BH5880" t="e">
        <f t="shared" si="278"/>
        <v>#NUM!</v>
      </c>
      <c r="BI5880" t="e">
        <f>VLOOKUP(H5880,Sheet2!$A$1:$B$270,2,FALSE)</f>
        <v>#N/A</v>
      </c>
    </row>
    <row r="5881" spans="15:61">
      <c r="O5881" s="57"/>
      <c r="P5881" s="57"/>
      <c r="BA5881" s="57"/>
      <c r="BF5881" s="6" t="e">
        <f t="shared" si="276"/>
        <v>#NUM!</v>
      </c>
      <c r="BG5881" t="e">
        <f t="shared" si="277"/>
        <v>#NUM!</v>
      </c>
      <c r="BH5881" t="e">
        <f t="shared" si="278"/>
        <v>#NUM!</v>
      </c>
      <c r="BI5881" t="e">
        <f>VLOOKUP(H5881,Sheet2!$A$1:$B$270,2,FALSE)</f>
        <v>#N/A</v>
      </c>
    </row>
    <row r="5882" spans="15:61">
      <c r="O5882" s="57"/>
      <c r="P5882" s="57"/>
      <c r="AO5882" s="57"/>
      <c r="AP5882" s="57"/>
      <c r="BA5882" s="57"/>
      <c r="BF5882" s="6" t="e">
        <f t="shared" si="276"/>
        <v>#NUM!</v>
      </c>
      <c r="BG5882" t="e">
        <f t="shared" si="277"/>
        <v>#NUM!</v>
      </c>
      <c r="BH5882" t="e">
        <f t="shared" si="278"/>
        <v>#NUM!</v>
      </c>
      <c r="BI5882" t="e">
        <f>VLOOKUP(H5882,Sheet2!$A$1:$B$270,2,FALSE)</f>
        <v>#N/A</v>
      </c>
    </row>
    <row r="5883" spans="15:61">
      <c r="O5883" s="57"/>
      <c r="P5883" s="57"/>
      <c r="AP5883" s="57"/>
      <c r="BA5883" s="57"/>
      <c r="BF5883" s="6" t="e">
        <f t="shared" si="276"/>
        <v>#NUM!</v>
      </c>
      <c r="BG5883" t="e">
        <f t="shared" si="277"/>
        <v>#NUM!</v>
      </c>
      <c r="BH5883" t="e">
        <f t="shared" si="278"/>
        <v>#NUM!</v>
      </c>
      <c r="BI5883" t="e">
        <f>VLOOKUP(H5883,Sheet2!$A$1:$B$270,2,FALSE)</f>
        <v>#N/A</v>
      </c>
    </row>
    <row r="5884" spans="15:61">
      <c r="O5884" s="57"/>
      <c r="P5884" s="57"/>
      <c r="AP5884" s="57"/>
      <c r="BA5884" s="57"/>
      <c r="BF5884" s="6" t="e">
        <f t="shared" si="276"/>
        <v>#NUM!</v>
      </c>
      <c r="BG5884" t="e">
        <f t="shared" si="277"/>
        <v>#NUM!</v>
      </c>
      <c r="BH5884" t="e">
        <f t="shared" si="278"/>
        <v>#NUM!</v>
      </c>
      <c r="BI5884" t="e">
        <f>VLOOKUP(H5884,Sheet2!$A$1:$B$270,2,FALSE)</f>
        <v>#N/A</v>
      </c>
    </row>
    <row r="5885" spans="15:61">
      <c r="O5885" s="57"/>
      <c r="P5885" s="57"/>
      <c r="AM5885" s="58"/>
      <c r="BA5885" s="57"/>
      <c r="BB5885" s="58"/>
      <c r="BF5885" s="6" t="e">
        <f t="shared" si="276"/>
        <v>#NUM!</v>
      </c>
      <c r="BG5885" t="e">
        <f t="shared" si="277"/>
        <v>#NUM!</v>
      </c>
      <c r="BH5885" t="e">
        <f t="shared" si="278"/>
        <v>#NUM!</v>
      </c>
      <c r="BI5885" t="e">
        <f>VLOOKUP(H5885,Sheet2!$A$1:$B$270,2,FALSE)</f>
        <v>#N/A</v>
      </c>
    </row>
    <row r="5886" spans="15:61">
      <c r="O5886" s="57"/>
      <c r="P5886" s="57"/>
      <c r="AP5886" s="57"/>
      <c r="BA5886" s="57"/>
      <c r="BF5886" s="6" t="e">
        <f t="shared" si="276"/>
        <v>#NUM!</v>
      </c>
      <c r="BG5886" t="e">
        <f t="shared" si="277"/>
        <v>#NUM!</v>
      </c>
      <c r="BH5886" t="e">
        <f t="shared" si="278"/>
        <v>#NUM!</v>
      </c>
      <c r="BI5886" t="e">
        <f>VLOOKUP(H5886,Sheet2!$A$1:$B$270,2,FALSE)</f>
        <v>#N/A</v>
      </c>
    </row>
    <row r="5887" spans="15:61">
      <c r="O5887" s="57"/>
      <c r="P5887" s="57"/>
      <c r="AP5887" s="57"/>
      <c r="BA5887" s="57"/>
      <c r="BF5887" s="6" t="e">
        <f t="shared" si="276"/>
        <v>#NUM!</v>
      </c>
      <c r="BG5887" t="e">
        <f t="shared" si="277"/>
        <v>#NUM!</v>
      </c>
      <c r="BH5887" t="e">
        <f t="shared" si="278"/>
        <v>#NUM!</v>
      </c>
      <c r="BI5887" t="e">
        <f>VLOOKUP(H5887,Sheet2!$A$1:$B$270,2,FALSE)</f>
        <v>#N/A</v>
      </c>
    </row>
    <row r="5888" spans="15:61">
      <c r="O5888" s="57"/>
      <c r="P5888" s="57"/>
      <c r="AM5888" s="58"/>
      <c r="BA5888" s="57"/>
      <c r="BB5888" s="58"/>
      <c r="BF5888" s="6" t="e">
        <f t="shared" si="276"/>
        <v>#NUM!</v>
      </c>
      <c r="BG5888" t="e">
        <f t="shared" si="277"/>
        <v>#NUM!</v>
      </c>
      <c r="BH5888" t="e">
        <f t="shared" si="278"/>
        <v>#NUM!</v>
      </c>
      <c r="BI5888" t="e">
        <f>VLOOKUP(H5888,Sheet2!$A$1:$B$270,2,FALSE)</f>
        <v>#N/A</v>
      </c>
    </row>
    <row r="5889" spans="15:61">
      <c r="O5889" s="57"/>
      <c r="P5889" s="57"/>
      <c r="AO5889" s="57"/>
      <c r="AP5889" s="57"/>
      <c r="BA5889" s="57"/>
      <c r="BF5889" s="6" t="e">
        <f t="shared" si="276"/>
        <v>#NUM!</v>
      </c>
      <c r="BG5889" t="e">
        <f t="shared" si="277"/>
        <v>#NUM!</v>
      </c>
      <c r="BH5889" t="e">
        <f t="shared" si="278"/>
        <v>#NUM!</v>
      </c>
      <c r="BI5889" t="e">
        <f>VLOOKUP(H5889,Sheet2!$A$1:$B$270,2,FALSE)</f>
        <v>#N/A</v>
      </c>
    </row>
    <row r="5890" spans="15:61">
      <c r="O5890" s="57"/>
      <c r="P5890" s="57"/>
      <c r="AP5890" s="57"/>
      <c r="BA5890" s="57"/>
      <c r="BF5890" s="6" t="e">
        <f t="shared" ref="BF5890:BF5953" si="279">DATE(BC5890,BD5890,BE5890)</f>
        <v>#NUM!</v>
      </c>
      <c r="BG5890" t="e">
        <f t="shared" ref="BG5890:BG5953" si="280">BF5890-BA5890</f>
        <v>#NUM!</v>
      </c>
      <c r="BH5890" t="e">
        <f t="shared" ref="BH5890:BH5953" si="281">IF(BG5890=1,"COMPLY",IF(BG5890&lt;1,"COMPLY","NOT COMPLY"))</f>
        <v>#NUM!</v>
      </c>
      <c r="BI5890" t="e">
        <f>VLOOKUP(H5890,Sheet2!$A$1:$B$270,2,FALSE)</f>
        <v>#N/A</v>
      </c>
    </row>
    <row r="5891" spans="15:61">
      <c r="O5891" s="57"/>
      <c r="P5891" s="57"/>
      <c r="AP5891" s="57"/>
      <c r="BA5891" s="57"/>
      <c r="BF5891" s="6" t="e">
        <f t="shared" si="279"/>
        <v>#NUM!</v>
      </c>
      <c r="BG5891" t="e">
        <f t="shared" si="280"/>
        <v>#NUM!</v>
      </c>
      <c r="BH5891" t="e">
        <f t="shared" si="281"/>
        <v>#NUM!</v>
      </c>
      <c r="BI5891" t="e">
        <f>VLOOKUP(H5891,Sheet2!$A$1:$B$270,2,FALSE)</f>
        <v>#N/A</v>
      </c>
    </row>
    <row r="5892" spans="15:61">
      <c r="O5892" s="57"/>
      <c r="P5892" s="57"/>
      <c r="AP5892" s="57"/>
      <c r="BA5892" s="57"/>
      <c r="BF5892" s="6" t="e">
        <f t="shared" si="279"/>
        <v>#NUM!</v>
      </c>
      <c r="BG5892" t="e">
        <f t="shared" si="280"/>
        <v>#NUM!</v>
      </c>
      <c r="BH5892" t="e">
        <f t="shared" si="281"/>
        <v>#NUM!</v>
      </c>
      <c r="BI5892" t="e">
        <f>VLOOKUP(H5892,Sheet2!$A$1:$B$270,2,FALSE)</f>
        <v>#N/A</v>
      </c>
    </row>
    <row r="5893" spans="15:61">
      <c r="O5893" s="57"/>
      <c r="P5893" s="57"/>
      <c r="AP5893" s="57"/>
      <c r="BA5893" s="57"/>
      <c r="BF5893" s="6" t="e">
        <f t="shared" si="279"/>
        <v>#NUM!</v>
      </c>
      <c r="BG5893" t="e">
        <f t="shared" si="280"/>
        <v>#NUM!</v>
      </c>
      <c r="BH5893" t="e">
        <f t="shared" si="281"/>
        <v>#NUM!</v>
      </c>
      <c r="BI5893" t="e">
        <f>VLOOKUP(H5893,Sheet2!$A$1:$B$270,2,FALSE)</f>
        <v>#N/A</v>
      </c>
    </row>
    <row r="5894" spans="15:61">
      <c r="O5894" s="57"/>
      <c r="P5894" s="57"/>
      <c r="AO5894" s="57"/>
      <c r="AP5894" s="57"/>
      <c r="BA5894" s="57"/>
      <c r="BF5894" s="6" t="e">
        <f t="shared" si="279"/>
        <v>#NUM!</v>
      </c>
      <c r="BG5894" t="e">
        <f t="shared" si="280"/>
        <v>#NUM!</v>
      </c>
      <c r="BH5894" t="e">
        <f t="shared" si="281"/>
        <v>#NUM!</v>
      </c>
      <c r="BI5894" t="e">
        <f>VLOOKUP(H5894,Sheet2!$A$1:$B$270,2,FALSE)</f>
        <v>#N/A</v>
      </c>
    </row>
    <row r="5895" spans="15:61">
      <c r="O5895" s="57"/>
      <c r="P5895" s="57"/>
      <c r="AP5895" s="57"/>
      <c r="BA5895" s="57"/>
      <c r="BF5895" s="6" t="e">
        <f t="shared" si="279"/>
        <v>#NUM!</v>
      </c>
      <c r="BG5895" t="e">
        <f t="shared" si="280"/>
        <v>#NUM!</v>
      </c>
      <c r="BH5895" t="e">
        <f t="shared" si="281"/>
        <v>#NUM!</v>
      </c>
      <c r="BI5895" t="e">
        <f>VLOOKUP(H5895,Sheet2!$A$1:$B$270,2,FALSE)</f>
        <v>#N/A</v>
      </c>
    </row>
    <row r="5896" spans="15:61">
      <c r="O5896" s="57"/>
      <c r="P5896" s="57"/>
      <c r="AP5896" s="57"/>
      <c r="BA5896" s="57"/>
      <c r="BF5896" s="6" t="e">
        <f t="shared" si="279"/>
        <v>#NUM!</v>
      </c>
      <c r="BG5896" t="e">
        <f t="shared" si="280"/>
        <v>#NUM!</v>
      </c>
      <c r="BH5896" t="e">
        <f t="shared" si="281"/>
        <v>#NUM!</v>
      </c>
      <c r="BI5896" t="e">
        <f>VLOOKUP(H5896,Sheet2!$A$1:$B$270,2,FALSE)</f>
        <v>#N/A</v>
      </c>
    </row>
    <row r="5897" spans="15:61">
      <c r="O5897" s="57"/>
      <c r="P5897" s="57"/>
      <c r="AM5897" s="58"/>
      <c r="AO5897" s="57"/>
      <c r="BA5897" s="57"/>
      <c r="BB5897" s="58"/>
      <c r="BF5897" s="6" t="e">
        <f t="shared" si="279"/>
        <v>#NUM!</v>
      </c>
      <c r="BG5897" t="e">
        <f t="shared" si="280"/>
        <v>#NUM!</v>
      </c>
      <c r="BH5897" t="e">
        <f t="shared" si="281"/>
        <v>#NUM!</v>
      </c>
      <c r="BI5897" t="e">
        <f>VLOOKUP(H5897,Sheet2!$A$1:$B$270,2,FALSE)</f>
        <v>#N/A</v>
      </c>
    </row>
    <row r="5898" spans="15:61">
      <c r="O5898" s="57"/>
      <c r="P5898" s="57"/>
      <c r="AO5898" s="57"/>
      <c r="AP5898" s="57"/>
      <c r="BA5898" s="57"/>
      <c r="BF5898" s="6" t="e">
        <f t="shared" si="279"/>
        <v>#NUM!</v>
      </c>
      <c r="BG5898" t="e">
        <f t="shared" si="280"/>
        <v>#NUM!</v>
      </c>
      <c r="BH5898" t="e">
        <f t="shared" si="281"/>
        <v>#NUM!</v>
      </c>
      <c r="BI5898" t="e">
        <f>VLOOKUP(H5898,Sheet2!$A$1:$B$270,2,FALSE)</f>
        <v>#N/A</v>
      </c>
    </row>
    <row r="5899" spans="15:61">
      <c r="O5899" s="57"/>
      <c r="P5899" s="57"/>
      <c r="AP5899" s="57"/>
      <c r="BA5899" s="57"/>
      <c r="BF5899" s="6" t="e">
        <f t="shared" si="279"/>
        <v>#NUM!</v>
      </c>
      <c r="BG5899" t="e">
        <f t="shared" si="280"/>
        <v>#NUM!</v>
      </c>
      <c r="BH5899" t="e">
        <f t="shared" si="281"/>
        <v>#NUM!</v>
      </c>
      <c r="BI5899" t="e">
        <f>VLOOKUP(H5899,Sheet2!$A$1:$B$270,2,FALSE)</f>
        <v>#N/A</v>
      </c>
    </row>
    <row r="5900" spans="15:61">
      <c r="O5900" s="57"/>
      <c r="P5900" s="57"/>
      <c r="BA5900" s="57"/>
      <c r="BF5900" s="6" t="e">
        <f t="shared" si="279"/>
        <v>#NUM!</v>
      </c>
      <c r="BG5900" t="e">
        <f t="shared" si="280"/>
        <v>#NUM!</v>
      </c>
      <c r="BH5900" t="e">
        <f t="shared" si="281"/>
        <v>#NUM!</v>
      </c>
      <c r="BI5900" t="e">
        <f>VLOOKUP(H5900,Sheet2!$A$1:$B$270,2,FALSE)</f>
        <v>#N/A</v>
      </c>
    </row>
    <row r="5901" spans="15:61">
      <c r="O5901" s="57"/>
      <c r="P5901" s="57"/>
      <c r="AO5901" s="57"/>
      <c r="AP5901" s="57"/>
      <c r="BA5901" s="57"/>
      <c r="BF5901" s="6" t="e">
        <f t="shared" si="279"/>
        <v>#NUM!</v>
      </c>
      <c r="BG5901" t="e">
        <f t="shared" si="280"/>
        <v>#NUM!</v>
      </c>
      <c r="BH5901" t="e">
        <f t="shared" si="281"/>
        <v>#NUM!</v>
      </c>
      <c r="BI5901" t="e">
        <f>VLOOKUP(H5901,Sheet2!$A$1:$B$270,2,FALSE)</f>
        <v>#N/A</v>
      </c>
    </row>
    <row r="5902" spans="15:61">
      <c r="O5902" s="57"/>
      <c r="P5902" s="57"/>
      <c r="AP5902" s="57"/>
      <c r="BA5902" s="57"/>
      <c r="BF5902" s="6" t="e">
        <f t="shared" si="279"/>
        <v>#NUM!</v>
      </c>
      <c r="BG5902" t="e">
        <f t="shared" si="280"/>
        <v>#NUM!</v>
      </c>
      <c r="BH5902" t="e">
        <f t="shared" si="281"/>
        <v>#NUM!</v>
      </c>
      <c r="BI5902" t="e">
        <f>VLOOKUP(H5902,Sheet2!$A$1:$B$270,2,FALSE)</f>
        <v>#N/A</v>
      </c>
    </row>
    <row r="5903" spans="15:61">
      <c r="O5903" s="57"/>
      <c r="P5903" s="57"/>
      <c r="AO5903" s="57"/>
      <c r="AP5903" s="57"/>
      <c r="BA5903" s="57"/>
      <c r="BF5903" s="6" t="e">
        <f t="shared" si="279"/>
        <v>#NUM!</v>
      </c>
      <c r="BG5903" t="e">
        <f t="shared" si="280"/>
        <v>#NUM!</v>
      </c>
      <c r="BH5903" t="e">
        <f t="shared" si="281"/>
        <v>#NUM!</v>
      </c>
      <c r="BI5903" t="e">
        <f>VLOOKUP(H5903,Sheet2!$A$1:$B$270,2,FALSE)</f>
        <v>#N/A</v>
      </c>
    </row>
    <row r="5904" spans="15:61">
      <c r="O5904" s="57"/>
      <c r="P5904" s="57"/>
      <c r="AP5904" s="57"/>
      <c r="BA5904" s="57"/>
      <c r="BF5904" s="6" t="e">
        <f t="shared" si="279"/>
        <v>#NUM!</v>
      </c>
      <c r="BG5904" t="e">
        <f t="shared" si="280"/>
        <v>#NUM!</v>
      </c>
      <c r="BH5904" t="e">
        <f t="shared" si="281"/>
        <v>#NUM!</v>
      </c>
      <c r="BI5904" t="e">
        <f>VLOOKUP(H5904,Sheet2!$A$1:$B$270,2,FALSE)</f>
        <v>#N/A</v>
      </c>
    </row>
    <row r="5905" spans="15:61">
      <c r="O5905" s="57"/>
      <c r="P5905" s="57"/>
      <c r="AP5905" s="57"/>
      <c r="BA5905" s="57"/>
      <c r="BF5905" s="6" t="e">
        <f t="shared" si="279"/>
        <v>#NUM!</v>
      </c>
      <c r="BG5905" t="e">
        <f t="shared" si="280"/>
        <v>#NUM!</v>
      </c>
      <c r="BH5905" t="e">
        <f t="shared" si="281"/>
        <v>#NUM!</v>
      </c>
      <c r="BI5905" t="e">
        <f>VLOOKUP(H5905,Sheet2!$A$1:$B$270,2,FALSE)</f>
        <v>#N/A</v>
      </c>
    </row>
    <row r="5906" spans="15:61">
      <c r="O5906" s="57"/>
      <c r="P5906" s="57"/>
      <c r="AO5906" s="57"/>
      <c r="AP5906" s="57"/>
      <c r="BA5906" s="57"/>
      <c r="BF5906" s="6" t="e">
        <f t="shared" si="279"/>
        <v>#NUM!</v>
      </c>
      <c r="BG5906" t="e">
        <f t="shared" si="280"/>
        <v>#NUM!</v>
      </c>
      <c r="BH5906" t="e">
        <f t="shared" si="281"/>
        <v>#NUM!</v>
      </c>
      <c r="BI5906" t="e">
        <f>VLOOKUP(H5906,Sheet2!$A$1:$B$270,2,FALSE)</f>
        <v>#N/A</v>
      </c>
    </row>
    <row r="5907" spans="15:61">
      <c r="O5907" s="57"/>
      <c r="P5907" s="57"/>
      <c r="AP5907" s="57"/>
      <c r="BA5907" s="57"/>
      <c r="BF5907" s="6" t="e">
        <f t="shared" si="279"/>
        <v>#NUM!</v>
      </c>
      <c r="BG5907" t="e">
        <f t="shared" si="280"/>
        <v>#NUM!</v>
      </c>
      <c r="BH5907" t="e">
        <f t="shared" si="281"/>
        <v>#NUM!</v>
      </c>
      <c r="BI5907" t="e">
        <f>VLOOKUP(H5907,Sheet2!$A$1:$B$270,2,FALSE)</f>
        <v>#N/A</v>
      </c>
    </row>
    <row r="5908" spans="15:61">
      <c r="O5908" s="57"/>
      <c r="P5908" s="57"/>
      <c r="AO5908" s="57"/>
      <c r="AP5908" s="57"/>
      <c r="BA5908" s="57"/>
      <c r="BF5908" s="6" t="e">
        <f t="shared" si="279"/>
        <v>#NUM!</v>
      </c>
      <c r="BG5908" t="e">
        <f t="shared" si="280"/>
        <v>#NUM!</v>
      </c>
      <c r="BH5908" t="e">
        <f t="shared" si="281"/>
        <v>#NUM!</v>
      </c>
      <c r="BI5908" t="e">
        <f>VLOOKUP(H5908,Sheet2!$A$1:$B$270,2,FALSE)</f>
        <v>#N/A</v>
      </c>
    </row>
    <row r="5909" spans="15:61">
      <c r="O5909" s="57"/>
      <c r="P5909" s="57"/>
      <c r="AP5909" s="57"/>
      <c r="BA5909" s="57"/>
      <c r="BF5909" s="6" t="e">
        <f t="shared" si="279"/>
        <v>#NUM!</v>
      </c>
      <c r="BG5909" t="e">
        <f t="shared" si="280"/>
        <v>#NUM!</v>
      </c>
      <c r="BH5909" t="e">
        <f t="shared" si="281"/>
        <v>#NUM!</v>
      </c>
      <c r="BI5909" t="e">
        <f>VLOOKUP(H5909,Sheet2!$A$1:$B$270,2,FALSE)</f>
        <v>#N/A</v>
      </c>
    </row>
    <row r="5910" spans="15:61">
      <c r="O5910" s="57"/>
      <c r="P5910" s="57"/>
      <c r="AO5910" s="57"/>
      <c r="AP5910" s="57"/>
      <c r="BA5910" s="57"/>
      <c r="BF5910" s="6" t="e">
        <f t="shared" si="279"/>
        <v>#NUM!</v>
      </c>
      <c r="BG5910" t="e">
        <f t="shared" si="280"/>
        <v>#NUM!</v>
      </c>
      <c r="BH5910" t="e">
        <f t="shared" si="281"/>
        <v>#NUM!</v>
      </c>
      <c r="BI5910" t="e">
        <f>VLOOKUP(H5910,Sheet2!$A$1:$B$270,2,FALSE)</f>
        <v>#N/A</v>
      </c>
    </row>
    <row r="5911" spans="15:61">
      <c r="O5911" s="57"/>
      <c r="P5911" s="57"/>
      <c r="AP5911" s="57"/>
      <c r="BA5911" s="57"/>
      <c r="BF5911" s="6" t="e">
        <f t="shared" si="279"/>
        <v>#NUM!</v>
      </c>
      <c r="BG5911" t="e">
        <f t="shared" si="280"/>
        <v>#NUM!</v>
      </c>
      <c r="BH5911" t="e">
        <f t="shared" si="281"/>
        <v>#NUM!</v>
      </c>
      <c r="BI5911" t="e">
        <f>VLOOKUP(H5911,Sheet2!$A$1:$B$270,2,FALSE)</f>
        <v>#N/A</v>
      </c>
    </row>
    <row r="5912" spans="15:61">
      <c r="O5912" s="57"/>
      <c r="P5912" s="57"/>
      <c r="BF5912" s="6" t="e">
        <f t="shared" si="279"/>
        <v>#NUM!</v>
      </c>
      <c r="BG5912" t="e">
        <f t="shared" si="280"/>
        <v>#NUM!</v>
      </c>
      <c r="BH5912" t="e">
        <f t="shared" si="281"/>
        <v>#NUM!</v>
      </c>
      <c r="BI5912" t="e">
        <f>VLOOKUP(H5912,Sheet2!$A$1:$B$270,2,FALSE)</f>
        <v>#N/A</v>
      </c>
    </row>
    <row r="5913" spans="15:61">
      <c r="O5913" s="57"/>
      <c r="P5913" s="57"/>
      <c r="AM5913" s="58"/>
      <c r="AO5913" s="57"/>
      <c r="BA5913" s="57"/>
      <c r="BB5913" s="58"/>
      <c r="BF5913" s="6" t="e">
        <f t="shared" si="279"/>
        <v>#NUM!</v>
      </c>
      <c r="BG5913" t="e">
        <f t="shared" si="280"/>
        <v>#NUM!</v>
      </c>
      <c r="BH5913" t="e">
        <f t="shared" si="281"/>
        <v>#NUM!</v>
      </c>
      <c r="BI5913" t="e">
        <f>VLOOKUP(H5913,Sheet2!$A$1:$B$270,2,FALSE)</f>
        <v>#N/A</v>
      </c>
    </row>
    <row r="5914" spans="15:61">
      <c r="O5914" s="57"/>
      <c r="P5914" s="57"/>
      <c r="BA5914" s="57"/>
      <c r="BF5914" s="6" t="e">
        <f t="shared" si="279"/>
        <v>#NUM!</v>
      </c>
      <c r="BG5914" t="e">
        <f t="shared" si="280"/>
        <v>#NUM!</v>
      </c>
      <c r="BH5914" t="e">
        <f t="shared" si="281"/>
        <v>#NUM!</v>
      </c>
      <c r="BI5914" t="e">
        <f>VLOOKUP(H5914,Sheet2!$A$1:$B$270,2,FALSE)</f>
        <v>#N/A</v>
      </c>
    </row>
    <row r="5915" spans="15:61">
      <c r="O5915" s="57"/>
      <c r="P5915" s="57"/>
      <c r="AP5915" s="57"/>
      <c r="BA5915" s="57"/>
      <c r="BF5915" s="6" t="e">
        <f t="shared" si="279"/>
        <v>#NUM!</v>
      </c>
      <c r="BG5915" t="e">
        <f t="shared" si="280"/>
        <v>#NUM!</v>
      </c>
      <c r="BH5915" t="e">
        <f t="shared" si="281"/>
        <v>#NUM!</v>
      </c>
      <c r="BI5915" t="e">
        <f>VLOOKUP(H5915,Sheet2!$A$1:$B$270,2,FALSE)</f>
        <v>#N/A</v>
      </c>
    </row>
    <row r="5916" spans="15:61">
      <c r="O5916" s="57"/>
      <c r="P5916" s="57"/>
      <c r="AP5916" s="57"/>
      <c r="BA5916" s="57"/>
      <c r="BF5916" s="6" t="e">
        <f t="shared" si="279"/>
        <v>#NUM!</v>
      </c>
      <c r="BG5916" t="e">
        <f t="shared" si="280"/>
        <v>#NUM!</v>
      </c>
      <c r="BH5916" t="e">
        <f t="shared" si="281"/>
        <v>#NUM!</v>
      </c>
      <c r="BI5916" t="e">
        <f>VLOOKUP(H5916,Sheet2!$A$1:$B$270,2,FALSE)</f>
        <v>#N/A</v>
      </c>
    </row>
    <row r="5917" spans="15:61">
      <c r="O5917" s="57"/>
      <c r="P5917" s="57"/>
      <c r="AM5917" s="58"/>
      <c r="BA5917" s="57"/>
      <c r="BB5917" s="58"/>
      <c r="BF5917" s="6" t="e">
        <f t="shared" si="279"/>
        <v>#NUM!</v>
      </c>
      <c r="BG5917" t="e">
        <f t="shared" si="280"/>
        <v>#NUM!</v>
      </c>
      <c r="BH5917" t="e">
        <f t="shared" si="281"/>
        <v>#NUM!</v>
      </c>
      <c r="BI5917" t="e">
        <f>VLOOKUP(H5917,Sheet2!$A$1:$B$270,2,FALSE)</f>
        <v>#N/A</v>
      </c>
    </row>
    <row r="5918" spans="15:61">
      <c r="O5918" s="57"/>
      <c r="P5918" s="57"/>
      <c r="AO5918" s="57"/>
      <c r="AP5918" s="57"/>
      <c r="BA5918" s="57"/>
      <c r="BF5918" s="6" t="e">
        <f t="shared" si="279"/>
        <v>#NUM!</v>
      </c>
      <c r="BG5918" t="e">
        <f t="shared" si="280"/>
        <v>#NUM!</v>
      </c>
      <c r="BH5918" t="e">
        <f t="shared" si="281"/>
        <v>#NUM!</v>
      </c>
      <c r="BI5918" t="e">
        <f>VLOOKUP(H5918,Sheet2!$A$1:$B$270,2,FALSE)</f>
        <v>#N/A</v>
      </c>
    </row>
    <row r="5919" spans="15:61">
      <c r="O5919" s="57"/>
      <c r="P5919" s="57"/>
      <c r="AM5919" s="58"/>
      <c r="AO5919" s="57"/>
      <c r="BA5919" s="57"/>
      <c r="BB5919" s="58"/>
      <c r="BF5919" s="6" t="e">
        <f t="shared" si="279"/>
        <v>#NUM!</v>
      </c>
      <c r="BG5919" t="e">
        <f t="shared" si="280"/>
        <v>#NUM!</v>
      </c>
      <c r="BH5919" t="e">
        <f t="shared" si="281"/>
        <v>#NUM!</v>
      </c>
      <c r="BI5919" t="e">
        <f>VLOOKUP(H5919,Sheet2!$A$1:$B$270,2,FALSE)</f>
        <v>#N/A</v>
      </c>
    </row>
    <row r="5920" spans="15:61">
      <c r="O5920" s="57"/>
      <c r="P5920" s="57"/>
      <c r="AP5920" s="57"/>
      <c r="BA5920" s="57"/>
      <c r="BF5920" s="6" t="e">
        <f t="shared" si="279"/>
        <v>#NUM!</v>
      </c>
      <c r="BG5920" t="e">
        <f t="shared" si="280"/>
        <v>#NUM!</v>
      </c>
      <c r="BH5920" t="e">
        <f t="shared" si="281"/>
        <v>#NUM!</v>
      </c>
      <c r="BI5920" t="e">
        <f>VLOOKUP(H5920,Sheet2!$A$1:$B$270,2,FALSE)</f>
        <v>#N/A</v>
      </c>
    </row>
    <row r="5921" spans="15:61">
      <c r="O5921" s="57"/>
      <c r="P5921" s="57"/>
      <c r="AP5921" s="57"/>
      <c r="BA5921" s="57"/>
      <c r="BF5921" s="6" t="e">
        <f t="shared" si="279"/>
        <v>#NUM!</v>
      </c>
      <c r="BG5921" t="e">
        <f t="shared" si="280"/>
        <v>#NUM!</v>
      </c>
      <c r="BH5921" t="e">
        <f t="shared" si="281"/>
        <v>#NUM!</v>
      </c>
      <c r="BI5921" t="e">
        <f>VLOOKUP(H5921,Sheet2!$A$1:$B$270,2,FALSE)</f>
        <v>#N/A</v>
      </c>
    </row>
    <row r="5922" spans="15:61">
      <c r="O5922" s="57"/>
      <c r="P5922" s="57"/>
      <c r="AO5922" s="57"/>
      <c r="AP5922" s="57"/>
      <c r="BA5922" s="57"/>
      <c r="BF5922" s="6" t="e">
        <f t="shared" si="279"/>
        <v>#NUM!</v>
      </c>
      <c r="BG5922" t="e">
        <f t="shared" si="280"/>
        <v>#NUM!</v>
      </c>
      <c r="BH5922" t="e">
        <f t="shared" si="281"/>
        <v>#NUM!</v>
      </c>
      <c r="BI5922" t="e">
        <f>VLOOKUP(H5922,Sheet2!$A$1:$B$270,2,FALSE)</f>
        <v>#N/A</v>
      </c>
    </row>
    <row r="5923" spans="15:61">
      <c r="O5923" s="57"/>
      <c r="P5923" s="57"/>
      <c r="AP5923" s="57"/>
      <c r="BA5923" s="57"/>
      <c r="BF5923" s="6" t="e">
        <f t="shared" si="279"/>
        <v>#NUM!</v>
      </c>
      <c r="BG5923" t="e">
        <f t="shared" si="280"/>
        <v>#NUM!</v>
      </c>
      <c r="BH5923" t="e">
        <f t="shared" si="281"/>
        <v>#NUM!</v>
      </c>
      <c r="BI5923" t="e">
        <f>VLOOKUP(H5923,Sheet2!$A$1:$B$270,2,FALSE)</f>
        <v>#N/A</v>
      </c>
    </row>
    <row r="5924" spans="15:61">
      <c r="O5924" s="57"/>
      <c r="P5924" s="57"/>
      <c r="AO5924" s="57"/>
      <c r="AP5924" s="57"/>
      <c r="BA5924" s="57"/>
      <c r="BF5924" s="6" t="e">
        <f t="shared" si="279"/>
        <v>#NUM!</v>
      </c>
      <c r="BG5924" t="e">
        <f t="shared" si="280"/>
        <v>#NUM!</v>
      </c>
      <c r="BH5924" t="e">
        <f t="shared" si="281"/>
        <v>#NUM!</v>
      </c>
      <c r="BI5924" t="e">
        <f>VLOOKUP(H5924,Sheet2!$A$1:$B$270,2,FALSE)</f>
        <v>#N/A</v>
      </c>
    </row>
    <row r="5925" spans="15:61">
      <c r="O5925" s="57"/>
      <c r="P5925" s="57"/>
      <c r="BA5925" s="57"/>
      <c r="BF5925" s="6" t="e">
        <f t="shared" si="279"/>
        <v>#NUM!</v>
      </c>
      <c r="BG5925" t="e">
        <f t="shared" si="280"/>
        <v>#NUM!</v>
      </c>
      <c r="BH5925" t="e">
        <f t="shared" si="281"/>
        <v>#NUM!</v>
      </c>
      <c r="BI5925" t="e">
        <f>VLOOKUP(H5925,Sheet2!$A$1:$B$270,2,FALSE)</f>
        <v>#N/A</v>
      </c>
    </row>
    <row r="5926" spans="15:61">
      <c r="O5926" s="57"/>
      <c r="P5926" s="57"/>
      <c r="AP5926" s="57"/>
      <c r="BA5926" s="57"/>
      <c r="BF5926" s="6" t="e">
        <f t="shared" si="279"/>
        <v>#NUM!</v>
      </c>
      <c r="BG5926" t="e">
        <f t="shared" si="280"/>
        <v>#NUM!</v>
      </c>
      <c r="BH5926" t="e">
        <f t="shared" si="281"/>
        <v>#NUM!</v>
      </c>
      <c r="BI5926" t="e">
        <f>VLOOKUP(H5926,Sheet2!$A$1:$B$270,2,FALSE)</f>
        <v>#N/A</v>
      </c>
    </row>
    <row r="5927" spans="15:61">
      <c r="O5927" s="57"/>
      <c r="P5927" s="57"/>
      <c r="AP5927" s="57"/>
      <c r="BA5927" s="57"/>
      <c r="BF5927" s="6" t="e">
        <f t="shared" si="279"/>
        <v>#NUM!</v>
      </c>
      <c r="BG5927" t="e">
        <f t="shared" si="280"/>
        <v>#NUM!</v>
      </c>
      <c r="BH5927" t="e">
        <f t="shared" si="281"/>
        <v>#NUM!</v>
      </c>
      <c r="BI5927" t="e">
        <f>VLOOKUP(H5927,Sheet2!$A$1:$B$270,2,FALSE)</f>
        <v>#N/A</v>
      </c>
    </row>
    <row r="5928" spans="15:61">
      <c r="O5928" s="57"/>
      <c r="P5928" s="57"/>
      <c r="AO5928" s="57"/>
      <c r="AP5928" s="57"/>
      <c r="BA5928" s="57"/>
      <c r="BF5928" s="6" t="e">
        <f t="shared" si="279"/>
        <v>#NUM!</v>
      </c>
      <c r="BG5928" t="e">
        <f t="shared" si="280"/>
        <v>#NUM!</v>
      </c>
      <c r="BH5928" t="e">
        <f t="shared" si="281"/>
        <v>#NUM!</v>
      </c>
      <c r="BI5928" t="e">
        <f>VLOOKUP(H5928,Sheet2!$A$1:$B$270,2,FALSE)</f>
        <v>#N/A</v>
      </c>
    </row>
    <row r="5929" spans="15:61">
      <c r="O5929" s="57"/>
      <c r="P5929" s="57"/>
      <c r="AP5929" s="57"/>
      <c r="BA5929" s="57"/>
      <c r="BF5929" s="6" t="e">
        <f t="shared" si="279"/>
        <v>#NUM!</v>
      </c>
      <c r="BG5929" t="e">
        <f t="shared" si="280"/>
        <v>#NUM!</v>
      </c>
      <c r="BH5929" t="e">
        <f t="shared" si="281"/>
        <v>#NUM!</v>
      </c>
      <c r="BI5929" t="e">
        <f>VLOOKUP(H5929,Sheet2!$A$1:$B$270,2,FALSE)</f>
        <v>#N/A</v>
      </c>
    </row>
    <row r="5930" spans="15:61">
      <c r="O5930" s="57"/>
      <c r="P5930" s="57"/>
      <c r="AP5930" s="57"/>
      <c r="BA5930" s="57"/>
      <c r="BF5930" s="6" t="e">
        <f t="shared" si="279"/>
        <v>#NUM!</v>
      </c>
      <c r="BG5930" t="e">
        <f t="shared" si="280"/>
        <v>#NUM!</v>
      </c>
      <c r="BH5930" t="e">
        <f t="shared" si="281"/>
        <v>#NUM!</v>
      </c>
      <c r="BI5930" t="e">
        <f>VLOOKUP(H5930,Sheet2!$A$1:$B$270,2,FALSE)</f>
        <v>#N/A</v>
      </c>
    </row>
    <row r="5931" spans="15:61">
      <c r="O5931" s="57"/>
      <c r="P5931" s="57"/>
      <c r="AM5931" s="58"/>
      <c r="BA5931" s="57"/>
      <c r="BB5931" s="58"/>
      <c r="BF5931" s="6" t="e">
        <f t="shared" si="279"/>
        <v>#NUM!</v>
      </c>
      <c r="BG5931" t="e">
        <f t="shared" si="280"/>
        <v>#NUM!</v>
      </c>
      <c r="BH5931" t="e">
        <f t="shared" si="281"/>
        <v>#NUM!</v>
      </c>
      <c r="BI5931" t="e">
        <f>VLOOKUP(H5931,Sheet2!$A$1:$B$270,2,FALSE)</f>
        <v>#N/A</v>
      </c>
    </row>
    <row r="5932" spans="15:61">
      <c r="O5932" s="57"/>
      <c r="P5932" s="57"/>
      <c r="AO5932" s="57"/>
      <c r="BF5932" s="6" t="e">
        <f t="shared" si="279"/>
        <v>#NUM!</v>
      </c>
      <c r="BG5932" t="e">
        <f t="shared" si="280"/>
        <v>#NUM!</v>
      </c>
      <c r="BH5932" t="e">
        <f t="shared" si="281"/>
        <v>#NUM!</v>
      </c>
      <c r="BI5932" t="e">
        <f>VLOOKUP(H5932,Sheet2!$A$1:$B$270,2,FALSE)</f>
        <v>#N/A</v>
      </c>
    </row>
    <row r="5933" spans="15:61">
      <c r="O5933" s="57"/>
      <c r="P5933" s="57"/>
      <c r="AO5933" s="57"/>
      <c r="AP5933" s="57"/>
      <c r="BA5933" s="57"/>
      <c r="BF5933" s="6" t="e">
        <f t="shared" si="279"/>
        <v>#NUM!</v>
      </c>
      <c r="BG5933" t="e">
        <f t="shared" si="280"/>
        <v>#NUM!</v>
      </c>
      <c r="BH5933" t="e">
        <f t="shared" si="281"/>
        <v>#NUM!</v>
      </c>
      <c r="BI5933" t="e">
        <f>VLOOKUP(H5933,Sheet2!$A$1:$B$270,2,FALSE)</f>
        <v>#N/A</v>
      </c>
    </row>
    <row r="5934" spans="15:61">
      <c r="O5934" s="57"/>
      <c r="P5934" s="57"/>
      <c r="BA5934" s="57"/>
      <c r="BF5934" s="6" t="e">
        <f t="shared" si="279"/>
        <v>#NUM!</v>
      </c>
      <c r="BG5934" t="e">
        <f t="shared" si="280"/>
        <v>#NUM!</v>
      </c>
      <c r="BH5934" t="e">
        <f t="shared" si="281"/>
        <v>#NUM!</v>
      </c>
      <c r="BI5934" t="e">
        <f>VLOOKUP(H5934,Sheet2!$A$1:$B$270,2,FALSE)</f>
        <v>#N/A</v>
      </c>
    </row>
    <row r="5935" spans="15:61">
      <c r="O5935" s="57"/>
      <c r="P5935" s="57"/>
      <c r="AP5935" s="57"/>
      <c r="BA5935" s="57"/>
      <c r="BF5935" s="6" t="e">
        <f t="shared" si="279"/>
        <v>#NUM!</v>
      </c>
      <c r="BG5935" t="e">
        <f t="shared" si="280"/>
        <v>#NUM!</v>
      </c>
      <c r="BH5935" t="e">
        <f t="shared" si="281"/>
        <v>#NUM!</v>
      </c>
      <c r="BI5935" t="e">
        <f>VLOOKUP(H5935,Sheet2!$A$1:$B$270,2,FALSE)</f>
        <v>#N/A</v>
      </c>
    </row>
    <row r="5936" spans="15:61">
      <c r="O5936" s="57"/>
      <c r="P5936" s="57"/>
      <c r="AP5936" s="57"/>
      <c r="BA5936" s="57"/>
      <c r="BF5936" s="6" t="e">
        <f t="shared" si="279"/>
        <v>#NUM!</v>
      </c>
      <c r="BG5936" t="e">
        <f t="shared" si="280"/>
        <v>#NUM!</v>
      </c>
      <c r="BH5936" t="e">
        <f t="shared" si="281"/>
        <v>#NUM!</v>
      </c>
      <c r="BI5936" t="e">
        <f>VLOOKUP(H5936,Sheet2!$A$1:$B$270,2,FALSE)</f>
        <v>#N/A</v>
      </c>
    </row>
    <row r="5937" spans="15:61">
      <c r="O5937" s="57"/>
      <c r="P5937" s="57"/>
      <c r="AP5937" s="57"/>
      <c r="BA5937" s="57"/>
      <c r="BF5937" s="6" t="e">
        <f t="shared" si="279"/>
        <v>#NUM!</v>
      </c>
      <c r="BG5937" t="e">
        <f t="shared" si="280"/>
        <v>#NUM!</v>
      </c>
      <c r="BH5937" t="e">
        <f t="shared" si="281"/>
        <v>#NUM!</v>
      </c>
      <c r="BI5937" t="e">
        <f>VLOOKUP(H5937,Sheet2!$A$1:$B$270,2,FALSE)</f>
        <v>#N/A</v>
      </c>
    </row>
    <row r="5938" spans="15:61">
      <c r="O5938" s="57"/>
      <c r="P5938" s="57"/>
      <c r="AP5938" s="57"/>
      <c r="BA5938" s="57"/>
      <c r="BF5938" s="6" t="e">
        <f t="shared" si="279"/>
        <v>#NUM!</v>
      </c>
      <c r="BG5938" t="e">
        <f t="shared" si="280"/>
        <v>#NUM!</v>
      </c>
      <c r="BH5938" t="e">
        <f t="shared" si="281"/>
        <v>#NUM!</v>
      </c>
      <c r="BI5938" t="e">
        <f>VLOOKUP(H5938,Sheet2!$A$1:$B$270,2,FALSE)</f>
        <v>#N/A</v>
      </c>
    </row>
    <row r="5939" spans="15:61">
      <c r="O5939" s="57"/>
      <c r="P5939" s="57"/>
      <c r="AO5939" s="57"/>
      <c r="AP5939" s="57"/>
      <c r="BA5939" s="57"/>
      <c r="BF5939" s="6" t="e">
        <f t="shared" si="279"/>
        <v>#NUM!</v>
      </c>
      <c r="BG5939" t="e">
        <f t="shared" si="280"/>
        <v>#NUM!</v>
      </c>
      <c r="BH5939" t="e">
        <f t="shared" si="281"/>
        <v>#NUM!</v>
      </c>
      <c r="BI5939" t="e">
        <f>VLOOKUP(H5939,Sheet2!$A$1:$B$270,2,FALSE)</f>
        <v>#N/A</v>
      </c>
    </row>
    <row r="5940" spans="15:61">
      <c r="O5940" s="57"/>
      <c r="P5940" s="57"/>
      <c r="AO5940" s="57"/>
      <c r="AP5940" s="57"/>
      <c r="BA5940" s="57"/>
      <c r="BF5940" s="6" t="e">
        <f t="shared" si="279"/>
        <v>#NUM!</v>
      </c>
      <c r="BG5940" t="e">
        <f t="shared" si="280"/>
        <v>#NUM!</v>
      </c>
      <c r="BH5940" t="e">
        <f t="shared" si="281"/>
        <v>#NUM!</v>
      </c>
      <c r="BI5940" t="e">
        <f>VLOOKUP(H5940,Sheet2!$A$1:$B$270,2,FALSE)</f>
        <v>#N/A</v>
      </c>
    </row>
    <row r="5941" spans="15:61">
      <c r="O5941" s="57"/>
      <c r="P5941" s="57"/>
      <c r="AP5941" s="57"/>
      <c r="BA5941" s="57"/>
      <c r="BF5941" s="6" t="e">
        <f t="shared" si="279"/>
        <v>#NUM!</v>
      </c>
      <c r="BG5941" t="e">
        <f t="shared" si="280"/>
        <v>#NUM!</v>
      </c>
      <c r="BH5941" t="e">
        <f t="shared" si="281"/>
        <v>#NUM!</v>
      </c>
      <c r="BI5941" t="e">
        <f>VLOOKUP(H5941,Sheet2!$A$1:$B$270,2,FALSE)</f>
        <v>#N/A</v>
      </c>
    </row>
    <row r="5942" spans="15:61">
      <c r="O5942" s="57"/>
      <c r="P5942" s="57"/>
      <c r="AO5942" s="57"/>
      <c r="BF5942" s="6" t="e">
        <f t="shared" si="279"/>
        <v>#NUM!</v>
      </c>
      <c r="BG5942" t="e">
        <f t="shared" si="280"/>
        <v>#NUM!</v>
      </c>
      <c r="BH5942" t="e">
        <f t="shared" si="281"/>
        <v>#NUM!</v>
      </c>
      <c r="BI5942" t="e">
        <f>VLOOKUP(H5942,Sheet2!$A$1:$B$270,2,FALSE)</f>
        <v>#N/A</v>
      </c>
    </row>
    <row r="5943" spans="15:61">
      <c r="O5943" s="57"/>
      <c r="P5943" s="57"/>
      <c r="AO5943" s="57"/>
      <c r="AP5943" s="57"/>
      <c r="BA5943" s="57"/>
      <c r="BF5943" s="6" t="e">
        <f t="shared" si="279"/>
        <v>#NUM!</v>
      </c>
      <c r="BG5943" t="e">
        <f t="shared" si="280"/>
        <v>#NUM!</v>
      </c>
      <c r="BH5943" t="e">
        <f t="shared" si="281"/>
        <v>#NUM!</v>
      </c>
      <c r="BI5943" t="e">
        <f>VLOOKUP(H5943,Sheet2!$A$1:$B$270,2,FALSE)</f>
        <v>#N/A</v>
      </c>
    </row>
    <row r="5944" spans="15:61">
      <c r="O5944" s="57"/>
      <c r="P5944" s="57"/>
      <c r="AP5944" s="57"/>
      <c r="BA5944" s="57"/>
      <c r="BF5944" s="6" t="e">
        <f t="shared" si="279"/>
        <v>#NUM!</v>
      </c>
      <c r="BG5944" t="e">
        <f t="shared" si="280"/>
        <v>#NUM!</v>
      </c>
      <c r="BH5944" t="e">
        <f t="shared" si="281"/>
        <v>#NUM!</v>
      </c>
      <c r="BI5944" t="e">
        <f>VLOOKUP(H5944,Sheet2!$A$1:$B$270,2,FALSE)</f>
        <v>#N/A</v>
      </c>
    </row>
    <row r="5945" spans="15:61">
      <c r="O5945" s="57"/>
      <c r="P5945" s="57"/>
      <c r="BF5945" s="6" t="e">
        <f t="shared" si="279"/>
        <v>#NUM!</v>
      </c>
      <c r="BG5945" t="e">
        <f t="shared" si="280"/>
        <v>#NUM!</v>
      </c>
      <c r="BH5945" t="e">
        <f t="shared" si="281"/>
        <v>#NUM!</v>
      </c>
      <c r="BI5945" t="e">
        <f>VLOOKUP(H5945,Sheet2!$A$1:$B$270,2,FALSE)</f>
        <v>#N/A</v>
      </c>
    </row>
    <row r="5946" spans="15:61">
      <c r="O5946" s="57"/>
      <c r="P5946" s="57"/>
      <c r="AP5946" s="57"/>
      <c r="BA5946" s="57"/>
      <c r="BF5946" s="6" t="e">
        <f t="shared" si="279"/>
        <v>#NUM!</v>
      </c>
      <c r="BG5946" t="e">
        <f t="shared" si="280"/>
        <v>#NUM!</v>
      </c>
      <c r="BH5946" t="e">
        <f t="shared" si="281"/>
        <v>#NUM!</v>
      </c>
      <c r="BI5946" t="e">
        <f>VLOOKUP(H5946,Sheet2!$A$1:$B$270,2,FALSE)</f>
        <v>#N/A</v>
      </c>
    </row>
    <row r="5947" spans="15:61">
      <c r="O5947" s="57"/>
      <c r="P5947" s="57"/>
      <c r="BA5947" s="57"/>
      <c r="BF5947" s="6" t="e">
        <f t="shared" si="279"/>
        <v>#NUM!</v>
      </c>
      <c r="BG5947" t="e">
        <f t="shared" si="280"/>
        <v>#NUM!</v>
      </c>
      <c r="BH5947" t="e">
        <f t="shared" si="281"/>
        <v>#NUM!</v>
      </c>
      <c r="BI5947" t="e">
        <f>VLOOKUP(H5947,Sheet2!$A$1:$B$270,2,FALSE)</f>
        <v>#N/A</v>
      </c>
    </row>
    <row r="5948" spans="15:61">
      <c r="O5948" s="57"/>
      <c r="P5948" s="57"/>
      <c r="AP5948" s="57"/>
      <c r="BA5948" s="57"/>
      <c r="BF5948" s="6" t="e">
        <f t="shared" si="279"/>
        <v>#NUM!</v>
      </c>
      <c r="BG5948" t="e">
        <f t="shared" si="280"/>
        <v>#NUM!</v>
      </c>
      <c r="BH5948" t="e">
        <f t="shared" si="281"/>
        <v>#NUM!</v>
      </c>
      <c r="BI5948" t="e">
        <f>VLOOKUP(H5948,Sheet2!$A$1:$B$270,2,FALSE)</f>
        <v>#N/A</v>
      </c>
    </row>
    <row r="5949" spans="15:61">
      <c r="O5949" s="57"/>
      <c r="P5949" s="57"/>
      <c r="AP5949" s="57"/>
      <c r="BA5949" s="57"/>
      <c r="BF5949" s="6" t="e">
        <f t="shared" si="279"/>
        <v>#NUM!</v>
      </c>
      <c r="BG5949" t="e">
        <f t="shared" si="280"/>
        <v>#NUM!</v>
      </c>
      <c r="BH5949" t="e">
        <f t="shared" si="281"/>
        <v>#NUM!</v>
      </c>
      <c r="BI5949" t="e">
        <f>VLOOKUP(H5949,Sheet2!$A$1:$B$270,2,FALSE)</f>
        <v>#N/A</v>
      </c>
    </row>
    <row r="5950" spans="15:61">
      <c r="O5950" s="57"/>
      <c r="P5950" s="57"/>
      <c r="BA5950" s="57"/>
      <c r="BF5950" s="6" t="e">
        <f t="shared" si="279"/>
        <v>#NUM!</v>
      </c>
      <c r="BG5950" t="e">
        <f t="shared" si="280"/>
        <v>#NUM!</v>
      </c>
      <c r="BH5950" t="e">
        <f t="shared" si="281"/>
        <v>#NUM!</v>
      </c>
      <c r="BI5950" t="e">
        <f>VLOOKUP(H5950,Sheet2!$A$1:$B$270,2,FALSE)</f>
        <v>#N/A</v>
      </c>
    </row>
    <row r="5951" spans="15:61">
      <c r="O5951" s="57"/>
      <c r="P5951" s="57"/>
      <c r="AP5951" s="57"/>
      <c r="BA5951" s="57"/>
      <c r="BF5951" s="6" t="e">
        <f t="shared" si="279"/>
        <v>#NUM!</v>
      </c>
      <c r="BG5951" t="e">
        <f t="shared" si="280"/>
        <v>#NUM!</v>
      </c>
      <c r="BH5951" t="e">
        <f t="shared" si="281"/>
        <v>#NUM!</v>
      </c>
      <c r="BI5951" t="e">
        <f>VLOOKUP(H5951,Sheet2!$A$1:$B$270,2,FALSE)</f>
        <v>#N/A</v>
      </c>
    </row>
    <row r="5952" spans="15:61">
      <c r="O5952" s="57"/>
      <c r="P5952" s="57"/>
      <c r="AP5952" s="57"/>
      <c r="BA5952" s="57"/>
      <c r="BF5952" s="6" t="e">
        <f t="shared" si="279"/>
        <v>#NUM!</v>
      </c>
      <c r="BG5952" t="e">
        <f t="shared" si="280"/>
        <v>#NUM!</v>
      </c>
      <c r="BH5952" t="e">
        <f t="shared" si="281"/>
        <v>#NUM!</v>
      </c>
      <c r="BI5952" t="e">
        <f>VLOOKUP(H5952,Sheet2!$A$1:$B$270,2,FALSE)</f>
        <v>#N/A</v>
      </c>
    </row>
    <row r="5953" spans="15:61">
      <c r="O5953" s="57"/>
      <c r="P5953" s="57"/>
      <c r="AM5953" s="58"/>
      <c r="AO5953" s="57"/>
      <c r="BA5953" s="57"/>
      <c r="BB5953" s="58"/>
      <c r="BF5953" s="6" t="e">
        <f t="shared" si="279"/>
        <v>#NUM!</v>
      </c>
      <c r="BG5953" t="e">
        <f t="shared" si="280"/>
        <v>#NUM!</v>
      </c>
      <c r="BH5953" t="e">
        <f t="shared" si="281"/>
        <v>#NUM!</v>
      </c>
      <c r="BI5953" t="e">
        <f>VLOOKUP(H5953,Sheet2!$A$1:$B$270,2,FALSE)</f>
        <v>#N/A</v>
      </c>
    </row>
    <row r="5954" spans="15:61">
      <c r="O5954" s="57"/>
      <c r="P5954" s="57"/>
      <c r="AO5954" s="57"/>
      <c r="AP5954" s="57"/>
      <c r="BA5954" s="57"/>
      <c r="BF5954" s="6" t="e">
        <f t="shared" ref="BF5954:BF5978" si="282">DATE(BC5954,BD5954,BE5954)</f>
        <v>#NUM!</v>
      </c>
      <c r="BG5954" t="e">
        <f t="shared" ref="BG5954:BG5978" si="283">BF5954-BA5954</f>
        <v>#NUM!</v>
      </c>
      <c r="BH5954" t="e">
        <f t="shared" ref="BH5954:BH5978" si="284">IF(BG5954=1,"COMPLY",IF(BG5954&lt;1,"COMPLY","NOT COMPLY"))</f>
        <v>#NUM!</v>
      </c>
      <c r="BI5954" t="e">
        <f>VLOOKUP(H5954,Sheet2!$A$1:$B$270,2,FALSE)</f>
        <v>#N/A</v>
      </c>
    </row>
    <row r="5955" spans="15:61">
      <c r="O5955" s="57"/>
      <c r="P5955" s="57"/>
      <c r="BA5955" s="57"/>
      <c r="BF5955" s="6" t="e">
        <f t="shared" si="282"/>
        <v>#NUM!</v>
      </c>
      <c r="BG5955" t="e">
        <f t="shared" si="283"/>
        <v>#NUM!</v>
      </c>
      <c r="BH5955" t="e">
        <f t="shared" si="284"/>
        <v>#NUM!</v>
      </c>
      <c r="BI5955" t="e">
        <f>VLOOKUP(H5955,Sheet2!$A$1:$B$270,2,FALSE)</f>
        <v>#N/A</v>
      </c>
    </row>
    <row r="5956" spans="15:61">
      <c r="O5956" s="57"/>
      <c r="P5956" s="57"/>
      <c r="AM5956" s="58"/>
      <c r="BA5956" s="57"/>
      <c r="BB5956" s="58"/>
      <c r="BF5956" s="6" t="e">
        <f t="shared" si="282"/>
        <v>#NUM!</v>
      </c>
      <c r="BG5956" t="e">
        <f t="shared" si="283"/>
        <v>#NUM!</v>
      </c>
      <c r="BH5956" t="e">
        <f t="shared" si="284"/>
        <v>#NUM!</v>
      </c>
      <c r="BI5956" t="e">
        <f>VLOOKUP(H5956,Sheet2!$A$1:$B$270,2,FALSE)</f>
        <v>#N/A</v>
      </c>
    </row>
    <row r="5957" spans="15:61">
      <c r="O5957" s="57"/>
      <c r="P5957" s="57"/>
      <c r="AO5957" s="57"/>
      <c r="BA5957" s="57"/>
      <c r="BF5957" s="6" t="e">
        <f t="shared" si="282"/>
        <v>#NUM!</v>
      </c>
      <c r="BG5957" t="e">
        <f t="shared" si="283"/>
        <v>#NUM!</v>
      </c>
      <c r="BH5957" t="e">
        <f t="shared" si="284"/>
        <v>#NUM!</v>
      </c>
      <c r="BI5957" t="e">
        <f>VLOOKUP(H5957,Sheet2!$A$1:$B$270,2,FALSE)</f>
        <v>#N/A</v>
      </c>
    </row>
    <row r="5958" spans="15:61">
      <c r="O5958" s="57"/>
      <c r="P5958" s="57"/>
      <c r="AO5958" s="57"/>
      <c r="AP5958" s="57"/>
      <c r="BA5958" s="57"/>
      <c r="BF5958" s="6" t="e">
        <f t="shared" si="282"/>
        <v>#NUM!</v>
      </c>
      <c r="BG5958" t="e">
        <f t="shared" si="283"/>
        <v>#NUM!</v>
      </c>
      <c r="BH5958" t="e">
        <f t="shared" si="284"/>
        <v>#NUM!</v>
      </c>
      <c r="BI5958" t="e">
        <f>VLOOKUP(H5958,Sheet2!$A$1:$B$270,2,FALSE)</f>
        <v>#N/A</v>
      </c>
    </row>
    <row r="5959" spans="15:61">
      <c r="O5959" s="57"/>
      <c r="P5959" s="57"/>
      <c r="AP5959" s="57"/>
      <c r="BA5959" s="57"/>
      <c r="BF5959" s="6" t="e">
        <f t="shared" si="282"/>
        <v>#NUM!</v>
      </c>
      <c r="BG5959" t="e">
        <f t="shared" si="283"/>
        <v>#NUM!</v>
      </c>
      <c r="BH5959" t="e">
        <f t="shared" si="284"/>
        <v>#NUM!</v>
      </c>
      <c r="BI5959" t="e">
        <f>VLOOKUP(H5959,Sheet2!$A$1:$B$270,2,FALSE)</f>
        <v>#N/A</v>
      </c>
    </row>
    <row r="5960" spans="15:61">
      <c r="O5960" s="57"/>
      <c r="P5960" s="57"/>
      <c r="BA5960" s="57"/>
      <c r="BF5960" s="6" t="e">
        <f t="shared" si="282"/>
        <v>#NUM!</v>
      </c>
      <c r="BG5960" t="e">
        <f t="shared" si="283"/>
        <v>#NUM!</v>
      </c>
      <c r="BH5960" t="e">
        <f t="shared" si="284"/>
        <v>#NUM!</v>
      </c>
      <c r="BI5960" t="e">
        <f>VLOOKUP(H5960,Sheet2!$A$1:$B$270,2,FALSE)</f>
        <v>#N/A</v>
      </c>
    </row>
    <row r="5961" spans="15:61">
      <c r="O5961" s="57"/>
      <c r="P5961" s="57"/>
      <c r="AP5961" s="57"/>
      <c r="BA5961" s="57"/>
      <c r="BF5961" s="6" t="e">
        <f t="shared" si="282"/>
        <v>#NUM!</v>
      </c>
      <c r="BG5961" t="e">
        <f t="shared" si="283"/>
        <v>#NUM!</v>
      </c>
      <c r="BH5961" t="e">
        <f t="shared" si="284"/>
        <v>#NUM!</v>
      </c>
      <c r="BI5961" t="e">
        <f>VLOOKUP(H5961,Sheet2!$A$1:$B$270,2,FALSE)</f>
        <v>#N/A</v>
      </c>
    </row>
    <row r="5962" spans="15:61">
      <c r="O5962" s="57"/>
      <c r="P5962" s="57"/>
      <c r="AO5962" s="57"/>
      <c r="AP5962" s="57"/>
      <c r="BA5962" s="57"/>
      <c r="BF5962" s="6" t="e">
        <f t="shared" si="282"/>
        <v>#NUM!</v>
      </c>
      <c r="BG5962" t="e">
        <f t="shared" si="283"/>
        <v>#NUM!</v>
      </c>
      <c r="BH5962" t="e">
        <f t="shared" si="284"/>
        <v>#NUM!</v>
      </c>
      <c r="BI5962" t="e">
        <f>VLOOKUP(H5962,Sheet2!$A$1:$B$270,2,FALSE)</f>
        <v>#N/A</v>
      </c>
    </row>
    <row r="5963" spans="15:61">
      <c r="O5963" s="57"/>
      <c r="P5963" s="57"/>
      <c r="AO5963" s="57"/>
      <c r="AP5963" s="57"/>
      <c r="BA5963" s="57"/>
      <c r="BF5963" s="6" t="e">
        <f t="shared" si="282"/>
        <v>#NUM!</v>
      </c>
      <c r="BG5963" t="e">
        <f t="shared" si="283"/>
        <v>#NUM!</v>
      </c>
      <c r="BH5963" t="e">
        <f t="shared" si="284"/>
        <v>#NUM!</v>
      </c>
      <c r="BI5963" t="e">
        <f>VLOOKUP(H5963,Sheet2!$A$1:$B$270,2,FALSE)</f>
        <v>#N/A</v>
      </c>
    </row>
    <row r="5964" spans="15:61">
      <c r="O5964" s="57"/>
      <c r="P5964" s="57"/>
      <c r="AO5964" s="57"/>
      <c r="AP5964" s="57"/>
      <c r="BA5964" s="57"/>
      <c r="BF5964" s="6" t="e">
        <f t="shared" si="282"/>
        <v>#NUM!</v>
      </c>
      <c r="BG5964" t="e">
        <f t="shared" si="283"/>
        <v>#NUM!</v>
      </c>
      <c r="BH5964" t="e">
        <f t="shared" si="284"/>
        <v>#NUM!</v>
      </c>
      <c r="BI5964" t="e">
        <f>VLOOKUP(H5964,Sheet2!$A$1:$B$270,2,FALSE)</f>
        <v>#N/A</v>
      </c>
    </row>
    <row r="5965" spans="15:61">
      <c r="O5965" s="57"/>
      <c r="P5965" s="57"/>
      <c r="BA5965" s="57"/>
      <c r="BF5965" s="6" t="e">
        <f t="shared" si="282"/>
        <v>#NUM!</v>
      </c>
      <c r="BG5965" t="e">
        <f t="shared" si="283"/>
        <v>#NUM!</v>
      </c>
      <c r="BH5965" t="e">
        <f t="shared" si="284"/>
        <v>#NUM!</v>
      </c>
      <c r="BI5965" t="e">
        <f>VLOOKUP(H5965,Sheet2!$A$1:$B$270,2,FALSE)</f>
        <v>#N/A</v>
      </c>
    </row>
    <row r="5966" spans="15:61">
      <c r="O5966" s="57"/>
      <c r="P5966" s="57"/>
      <c r="AO5966" s="57"/>
      <c r="AP5966" s="57"/>
      <c r="BA5966" s="57"/>
      <c r="BF5966" s="6" t="e">
        <f t="shared" si="282"/>
        <v>#NUM!</v>
      </c>
      <c r="BG5966" t="e">
        <f t="shared" si="283"/>
        <v>#NUM!</v>
      </c>
      <c r="BH5966" t="e">
        <f t="shared" si="284"/>
        <v>#NUM!</v>
      </c>
      <c r="BI5966" t="e">
        <f>VLOOKUP(H5966,Sheet2!$A$1:$B$270,2,FALSE)</f>
        <v>#N/A</v>
      </c>
    </row>
    <row r="5967" spans="15:61">
      <c r="O5967" s="57"/>
      <c r="P5967" s="57"/>
      <c r="AM5967" s="58"/>
      <c r="AO5967" s="57"/>
      <c r="BA5967" s="57"/>
      <c r="BB5967" s="58"/>
      <c r="BF5967" s="6" t="e">
        <f t="shared" si="282"/>
        <v>#NUM!</v>
      </c>
      <c r="BG5967" t="e">
        <f t="shared" si="283"/>
        <v>#NUM!</v>
      </c>
      <c r="BH5967" t="e">
        <f t="shared" si="284"/>
        <v>#NUM!</v>
      </c>
      <c r="BI5967" t="e">
        <f>VLOOKUP(H5967,Sheet2!$A$1:$B$270,2,FALSE)</f>
        <v>#N/A</v>
      </c>
    </row>
    <row r="5968" spans="15:61">
      <c r="O5968" s="57"/>
      <c r="P5968" s="57"/>
      <c r="AO5968" s="57"/>
      <c r="AP5968" s="57"/>
      <c r="BA5968" s="57"/>
      <c r="BF5968" s="6" t="e">
        <f t="shared" si="282"/>
        <v>#NUM!</v>
      </c>
      <c r="BG5968" t="e">
        <f t="shared" si="283"/>
        <v>#NUM!</v>
      </c>
      <c r="BH5968" t="e">
        <f t="shared" si="284"/>
        <v>#NUM!</v>
      </c>
      <c r="BI5968" t="e">
        <f>VLOOKUP(H5968,Sheet2!$A$1:$B$270,2,FALSE)</f>
        <v>#N/A</v>
      </c>
    </row>
    <row r="5969" spans="15:61">
      <c r="O5969" s="57"/>
      <c r="P5969" s="57"/>
      <c r="AP5969" s="57"/>
      <c r="BA5969" s="57"/>
      <c r="BF5969" s="6" t="e">
        <f t="shared" si="282"/>
        <v>#NUM!</v>
      </c>
      <c r="BG5969" t="e">
        <f t="shared" si="283"/>
        <v>#NUM!</v>
      </c>
      <c r="BH5969" t="e">
        <f t="shared" si="284"/>
        <v>#NUM!</v>
      </c>
      <c r="BI5969" t="e">
        <f>VLOOKUP(H5969,Sheet2!$A$1:$B$270,2,FALSE)</f>
        <v>#N/A</v>
      </c>
    </row>
    <row r="5970" spans="15:61">
      <c r="O5970" s="57"/>
      <c r="P5970" s="57"/>
      <c r="AO5970" s="57"/>
      <c r="AP5970" s="57"/>
      <c r="BA5970" s="57"/>
      <c r="BF5970" s="6" t="e">
        <f t="shared" si="282"/>
        <v>#NUM!</v>
      </c>
      <c r="BG5970" t="e">
        <f t="shared" si="283"/>
        <v>#NUM!</v>
      </c>
      <c r="BH5970" t="e">
        <f t="shared" si="284"/>
        <v>#NUM!</v>
      </c>
      <c r="BI5970" t="e">
        <f>VLOOKUP(H5970,Sheet2!$A$1:$B$270,2,FALSE)</f>
        <v>#N/A</v>
      </c>
    </row>
    <row r="5971" spans="15:61">
      <c r="O5971" s="57"/>
      <c r="P5971" s="57"/>
      <c r="AP5971" s="57"/>
      <c r="BA5971" s="57"/>
      <c r="BF5971" s="6" t="e">
        <f t="shared" si="282"/>
        <v>#NUM!</v>
      </c>
      <c r="BG5971" t="e">
        <f t="shared" si="283"/>
        <v>#NUM!</v>
      </c>
      <c r="BH5971" t="e">
        <f t="shared" si="284"/>
        <v>#NUM!</v>
      </c>
      <c r="BI5971" t="e">
        <f>VLOOKUP(H5971,Sheet2!$A$1:$B$270,2,FALSE)</f>
        <v>#N/A</v>
      </c>
    </row>
    <row r="5972" spans="15:61">
      <c r="O5972" s="57"/>
      <c r="P5972" s="57"/>
      <c r="AO5972" s="57"/>
      <c r="AP5972" s="57"/>
      <c r="BA5972" s="57"/>
      <c r="BF5972" s="6" t="e">
        <f t="shared" si="282"/>
        <v>#NUM!</v>
      </c>
      <c r="BG5972" t="e">
        <f t="shared" si="283"/>
        <v>#NUM!</v>
      </c>
      <c r="BH5972" t="e">
        <f t="shared" si="284"/>
        <v>#NUM!</v>
      </c>
      <c r="BI5972" t="e">
        <f>VLOOKUP(H5972,Sheet2!$A$1:$B$270,2,FALSE)</f>
        <v>#N/A</v>
      </c>
    </row>
    <row r="5973" spans="15:61">
      <c r="O5973" s="57"/>
      <c r="P5973" s="57"/>
      <c r="AM5973" s="58"/>
      <c r="BA5973" s="57"/>
      <c r="BB5973" s="58"/>
      <c r="BF5973" s="6" t="e">
        <f t="shared" si="282"/>
        <v>#NUM!</v>
      </c>
      <c r="BG5973" t="e">
        <f t="shared" si="283"/>
        <v>#NUM!</v>
      </c>
      <c r="BH5973" t="e">
        <f t="shared" si="284"/>
        <v>#NUM!</v>
      </c>
      <c r="BI5973" t="e">
        <f>VLOOKUP(H5973,Sheet2!$A$1:$B$270,2,FALSE)</f>
        <v>#N/A</v>
      </c>
    </row>
    <row r="5974" spans="15:61">
      <c r="O5974" s="57"/>
      <c r="P5974" s="57"/>
      <c r="AO5974" s="57"/>
      <c r="BA5974" s="57"/>
      <c r="BF5974" s="6" t="e">
        <f t="shared" si="282"/>
        <v>#NUM!</v>
      </c>
      <c r="BG5974" t="e">
        <f t="shared" si="283"/>
        <v>#NUM!</v>
      </c>
      <c r="BH5974" t="e">
        <f t="shared" si="284"/>
        <v>#NUM!</v>
      </c>
      <c r="BI5974" t="e">
        <f>VLOOKUP(H5974,Sheet2!$A$1:$B$270,2,FALSE)</f>
        <v>#N/A</v>
      </c>
    </row>
    <row r="5975" spans="15:61">
      <c r="O5975" s="57"/>
      <c r="P5975" s="57"/>
      <c r="AP5975" s="57"/>
      <c r="BA5975" s="57"/>
      <c r="BF5975" s="6" t="e">
        <f t="shared" si="282"/>
        <v>#NUM!</v>
      </c>
      <c r="BG5975" t="e">
        <f t="shared" si="283"/>
        <v>#NUM!</v>
      </c>
      <c r="BH5975" t="e">
        <f t="shared" si="284"/>
        <v>#NUM!</v>
      </c>
      <c r="BI5975" t="e">
        <f>VLOOKUP(H5975,Sheet2!$A$1:$B$270,2,FALSE)</f>
        <v>#N/A</v>
      </c>
    </row>
    <row r="5976" spans="15:61">
      <c r="O5976" s="57"/>
      <c r="P5976" s="57"/>
      <c r="AP5976" s="57"/>
      <c r="BA5976" s="57"/>
      <c r="BF5976" s="6" t="e">
        <f t="shared" si="282"/>
        <v>#NUM!</v>
      </c>
      <c r="BG5976" t="e">
        <f t="shared" si="283"/>
        <v>#NUM!</v>
      </c>
      <c r="BH5976" t="e">
        <f t="shared" si="284"/>
        <v>#NUM!</v>
      </c>
      <c r="BI5976" t="e">
        <f>VLOOKUP(H5976,Sheet2!$A$1:$B$270,2,FALSE)</f>
        <v>#N/A</v>
      </c>
    </row>
    <row r="5977" spans="15:61">
      <c r="O5977" s="57"/>
      <c r="P5977" s="57"/>
      <c r="AP5977" s="57"/>
      <c r="BA5977" s="57"/>
      <c r="BF5977" s="6" t="e">
        <f t="shared" si="282"/>
        <v>#NUM!</v>
      </c>
      <c r="BG5977" t="e">
        <f t="shared" si="283"/>
        <v>#NUM!</v>
      </c>
      <c r="BH5977" t="e">
        <f t="shared" si="284"/>
        <v>#NUM!</v>
      </c>
      <c r="BI5977" t="e">
        <f>VLOOKUP(H5977,Sheet2!$A$1:$B$270,2,FALSE)</f>
        <v>#N/A</v>
      </c>
    </row>
    <row r="5978" spans="15:61">
      <c r="O5978" s="57"/>
      <c r="P5978" s="57"/>
      <c r="AO5978" s="57"/>
      <c r="BA5978" s="57"/>
      <c r="BF5978" s="6" t="e">
        <f t="shared" si="282"/>
        <v>#NUM!</v>
      </c>
      <c r="BG5978" t="e">
        <f t="shared" si="283"/>
        <v>#NUM!</v>
      </c>
      <c r="BH5978" t="e">
        <f t="shared" si="284"/>
        <v>#NUM!</v>
      </c>
      <c r="BI5978" t="e">
        <f>VLOOKUP(H5978,Sheet2!$A$1:$B$270,2,FALSE)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0"/>
  <sheetViews>
    <sheetView topLeftCell="A75" workbookViewId="0">
      <selection activeCell="A148" sqref="A148"/>
    </sheetView>
  </sheetViews>
  <sheetFormatPr defaultColWidth="9" defaultRowHeight="15"/>
  <cols>
    <col min="1" max="1" width="22.5703125" style="1" customWidth="1"/>
    <col min="2" max="2" width="22.5703125" customWidth="1"/>
  </cols>
  <sheetData>
    <row r="1" spans="1:2">
      <c r="A1" s="2" t="s">
        <v>161</v>
      </c>
      <c r="B1" s="3" t="s">
        <v>78</v>
      </c>
    </row>
    <row r="2" spans="1:2">
      <c r="A2" s="87" t="s">
        <v>478</v>
      </c>
      <c r="B2" s="1" t="s">
        <v>92</v>
      </c>
    </row>
    <row r="3" spans="1:2">
      <c r="A3" s="87" t="s">
        <v>469</v>
      </c>
      <c r="B3" s="1" t="s">
        <v>92</v>
      </c>
    </row>
    <row r="4" spans="1:2">
      <c r="A4" s="87" t="s">
        <v>440</v>
      </c>
      <c r="B4" s="1" t="s">
        <v>92</v>
      </c>
    </row>
    <row r="5" spans="1:2">
      <c r="A5" s="87" t="s">
        <v>535</v>
      </c>
      <c r="B5" s="1" t="s">
        <v>92</v>
      </c>
    </row>
    <row r="6" spans="1:2">
      <c r="A6" s="87" t="s">
        <v>339</v>
      </c>
      <c r="B6" s="1" t="s">
        <v>92</v>
      </c>
    </row>
    <row r="7" spans="1:2">
      <c r="A7" s="87" t="s">
        <v>464</v>
      </c>
      <c r="B7" s="1" t="s">
        <v>92</v>
      </c>
    </row>
    <row r="8" spans="1:2">
      <c r="A8" s="87" t="s">
        <v>454</v>
      </c>
      <c r="B8" s="1" t="s">
        <v>92</v>
      </c>
    </row>
    <row r="9" spans="1:2">
      <c r="A9" s="87" t="s">
        <v>480</v>
      </c>
      <c r="B9" s="1" t="s">
        <v>95</v>
      </c>
    </row>
    <row r="10" spans="1:2">
      <c r="A10" s="87" t="s">
        <v>398</v>
      </c>
      <c r="B10" s="1" t="s">
        <v>95</v>
      </c>
    </row>
    <row r="11" spans="1:2">
      <c r="A11" s="87" t="s">
        <v>471</v>
      </c>
      <c r="B11" s="1" t="s">
        <v>95</v>
      </c>
    </row>
    <row r="12" spans="1:2">
      <c r="A12" s="87" t="s">
        <v>531</v>
      </c>
      <c r="B12" s="1" t="s">
        <v>95</v>
      </c>
    </row>
    <row r="13" spans="1:2">
      <c r="A13" s="87" t="s">
        <v>532</v>
      </c>
      <c r="B13" s="1" t="s">
        <v>95</v>
      </c>
    </row>
    <row r="14" spans="1:2">
      <c r="A14" s="87" t="s">
        <v>363</v>
      </c>
      <c r="B14" s="1" t="s">
        <v>95</v>
      </c>
    </row>
    <row r="15" spans="1:2">
      <c r="A15" s="87" t="s">
        <v>533</v>
      </c>
      <c r="B15" s="1" t="s">
        <v>95</v>
      </c>
    </row>
    <row r="16" spans="1:2">
      <c r="A16" s="87" t="s">
        <v>534</v>
      </c>
      <c r="B16" s="1" t="s">
        <v>95</v>
      </c>
    </row>
    <row r="17" spans="1:2">
      <c r="A17" s="87" t="s">
        <v>245</v>
      </c>
      <c r="B17" s="1" t="s">
        <v>95</v>
      </c>
    </row>
    <row r="18" spans="1:2">
      <c r="A18" s="87" t="s">
        <v>257</v>
      </c>
      <c r="B18" s="1" t="s">
        <v>92</v>
      </c>
    </row>
    <row r="19" spans="1:2">
      <c r="A19" s="87" t="s">
        <v>310</v>
      </c>
      <c r="B19" s="1" t="s">
        <v>92</v>
      </c>
    </row>
    <row r="20" spans="1:2">
      <c r="A20" s="87" t="s">
        <v>521</v>
      </c>
      <c r="B20" s="1" t="s">
        <v>92</v>
      </c>
    </row>
    <row r="21" spans="1:2">
      <c r="A21" s="87" t="s">
        <v>484</v>
      </c>
      <c r="B21" s="1" t="s">
        <v>92</v>
      </c>
    </row>
    <row r="22" spans="1:2">
      <c r="A22" s="87" t="s">
        <v>376</v>
      </c>
      <c r="B22" s="1" t="s">
        <v>228</v>
      </c>
    </row>
    <row r="23" spans="1:2">
      <c r="A23" s="87" t="s">
        <v>495</v>
      </c>
      <c r="B23" s="1" t="s">
        <v>228</v>
      </c>
    </row>
    <row r="24" spans="1:2">
      <c r="A24" s="87" t="s">
        <v>366</v>
      </c>
      <c r="B24" s="1" t="s">
        <v>228</v>
      </c>
    </row>
    <row r="25" spans="1:2">
      <c r="A25" s="87" t="s">
        <v>332</v>
      </c>
      <c r="B25" s="1" t="s">
        <v>228</v>
      </c>
    </row>
    <row r="26" spans="1:2">
      <c r="A26" s="87" t="s">
        <v>496</v>
      </c>
      <c r="B26" s="1" t="s">
        <v>228</v>
      </c>
    </row>
    <row r="27" spans="1:2">
      <c r="A27" s="87" t="s">
        <v>497</v>
      </c>
      <c r="B27" s="1" t="s">
        <v>228</v>
      </c>
    </row>
    <row r="28" spans="1:2">
      <c r="A28" s="87" t="s">
        <v>498</v>
      </c>
      <c r="B28" s="1" t="s">
        <v>228</v>
      </c>
    </row>
    <row r="29" spans="1:2">
      <c r="A29" s="87" t="s">
        <v>489</v>
      </c>
      <c r="B29" s="1" t="s">
        <v>109</v>
      </c>
    </row>
    <row r="30" spans="1:2">
      <c r="A30" s="87" t="s">
        <v>509</v>
      </c>
      <c r="B30" s="1" t="s">
        <v>107</v>
      </c>
    </row>
    <row r="31" spans="1:2">
      <c r="A31" s="87" t="s">
        <v>444</v>
      </c>
      <c r="B31" s="1" t="s">
        <v>107</v>
      </c>
    </row>
    <row r="32" spans="1:2">
      <c r="A32" s="87" t="s">
        <v>355</v>
      </c>
      <c r="B32" s="1" t="s">
        <v>107</v>
      </c>
    </row>
    <row r="33" spans="1:2">
      <c r="A33" s="87" t="s">
        <v>405</v>
      </c>
      <c r="B33" s="1" t="s">
        <v>88</v>
      </c>
    </row>
    <row r="34" spans="1:2">
      <c r="A34" s="87" t="s">
        <v>500</v>
      </c>
      <c r="B34" s="1" t="s">
        <v>122</v>
      </c>
    </row>
    <row r="35" spans="1:2">
      <c r="A35" s="87" t="s">
        <v>347</v>
      </c>
      <c r="B35" s="1" t="s">
        <v>106</v>
      </c>
    </row>
    <row r="36" spans="1:2">
      <c r="A36" s="87" t="s">
        <v>344</v>
      </c>
      <c r="B36" s="1" t="s">
        <v>228</v>
      </c>
    </row>
    <row r="37" spans="1:2">
      <c r="A37" s="87" t="s">
        <v>434</v>
      </c>
      <c r="B37" s="1" t="s">
        <v>228</v>
      </c>
    </row>
    <row r="38" spans="1:2">
      <c r="A38" s="87" t="s">
        <v>229</v>
      </c>
      <c r="B38" s="1" t="s">
        <v>228</v>
      </c>
    </row>
    <row r="39" spans="1:2">
      <c r="A39" s="87" t="s">
        <v>286</v>
      </c>
      <c r="B39" s="1" t="s">
        <v>228</v>
      </c>
    </row>
    <row r="40" spans="1:2">
      <c r="A40" s="87" t="s">
        <v>449</v>
      </c>
      <c r="B40" s="1" t="s">
        <v>228</v>
      </c>
    </row>
    <row r="41" spans="1:2">
      <c r="A41" s="87" t="s">
        <v>499</v>
      </c>
      <c r="B41" s="1" t="s">
        <v>228</v>
      </c>
    </row>
    <row r="42" spans="1:2">
      <c r="A42" s="87" t="s">
        <v>335</v>
      </c>
      <c r="B42" s="1" t="s">
        <v>228</v>
      </c>
    </row>
    <row r="43" spans="1:2">
      <c r="A43" s="87" t="s">
        <v>456</v>
      </c>
      <c r="B43" s="1" t="s">
        <v>228</v>
      </c>
    </row>
    <row r="44" spans="1:2">
      <c r="A44" s="87" t="s">
        <v>494</v>
      </c>
      <c r="B44" s="1" t="s">
        <v>228</v>
      </c>
    </row>
    <row r="45" spans="1:2">
      <c r="A45" s="87" t="s">
        <v>389</v>
      </c>
      <c r="B45" s="1" t="s">
        <v>228</v>
      </c>
    </row>
    <row r="46" spans="1:2">
      <c r="A46" s="87" t="s">
        <v>493</v>
      </c>
      <c r="B46" s="1" t="s">
        <v>228</v>
      </c>
    </row>
    <row r="47" spans="1:2">
      <c r="A47" s="87" t="s">
        <v>430</v>
      </c>
      <c r="B47" s="1" t="s">
        <v>753</v>
      </c>
    </row>
    <row r="48" spans="1:2">
      <c r="A48" s="87" t="s">
        <v>397</v>
      </c>
      <c r="B48" s="1" t="s">
        <v>753</v>
      </c>
    </row>
    <row r="49" spans="1:2">
      <c r="A49" s="87" t="s">
        <v>388</v>
      </c>
      <c r="B49" s="1" t="s">
        <v>753</v>
      </c>
    </row>
    <row r="50" spans="1:2">
      <c r="A50" s="87" t="s">
        <v>463</v>
      </c>
      <c r="B50" s="1" t="s">
        <v>753</v>
      </c>
    </row>
    <row r="51" spans="1:2">
      <c r="A51" s="87" t="s">
        <v>316</v>
      </c>
      <c r="B51" s="1" t="s">
        <v>756</v>
      </c>
    </row>
    <row r="52" spans="1:2">
      <c r="A52" s="87" t="s">
        <v>362</v>
      </c>
      <c r="B52" s="1" t="s">
        <v>753</v>
      </c>
    </row>
    <row r="53" spans="1:2">
      <c r="A53" s="87" t="s">
        <v>313</v>
      </c>
      <c r="B53" s="1" t="s">
        <v>753</v>
      </c>
    </row>
    <row r="54" spans="1:2">
      <c r="A54" s="87" t="s">
        <v>276</v>
      </c>
      <c r="B54" s="1" t="s">
        <v>753</v>
      </c>
    </row>
    <row r="55" spans="1:2">
      <c r="A55" s="87" t="s">
        <v>399</v>
      </c>
      <c r="B55" s="1" t="s">
        <v>756</v>
      </c>
    </row>
    <row r="56" spans="1:2">
      <c r="A56" s="87" t="s">
        <v>384</v>
      </c>
      <c r="B56" s="1" t="s">
        <v>756</v>
      </c>
    </row>
    <row r="57" spans="1:2">
      <c r="A57" s="87" t="s">
        <v>338</v>
      </c>
      <c r="B57" s="1" t="s">
        <v>756</v>
      </c>
    </row>
    <row r="58" spans="1:2">
      <c r="A58" s="87" t="s">
        <v>295</v>
      </c>
      <c r="B58" s="1" t="s">
        <v>753</v>
      </c>
    </row>
    <row r="59" spans="1:2">
      <c r="A59" s="87" t="s">
        <v>317</v>
      </c>
      <c r="B59" s="1" t="s">
        <v>756</v>
      </c>
    </row>
    <row r="60" spans="1:2">
      <c r="A60" s="87" t="s">
        <v>365</v>
      </c>
      <c r="B60" s="1" t="s">
        <v>756</v>
      </c>
    </row>
    <row r="61" spans="1:2">
      <c r="A61" s="87" t="s">
        <v>273</v>
      </c>
      <c r="B61" s="1" t="s">
        <v>753</v>
      </c>
    </row>
    <row r="62" spans="1:2">
      <c r="A62" s="87" t="s">
        <v>268</v>
      </c>
      <c r="B62" s="1" t="s">
        <v>756</v>
      </c>
    </row>
    <row r="63" spans="1:2">
      <c r="A63" s="87" t="s">
        <v>414</v>
      </c>
      <c r="B63" s="1" t="s">
        <v>753</v>
      </c>
    </row>
    <row r="64" spans="1:2">
      <c r="A64" s="87" t="s">
        <v>501</v>
      </c>
      <c r="B64" s="1" t="s">
        <v>753</v>
      </c>
    </row>
    <row r="65" spans="1:2">
      <c r="A65" s="87" t="s">
        <v>337</v>
      </c>
      <c r="B65" s="1" t="s">
        <v>756</v>
      </c>
    </row>
    <row r="66" spans="1:2">
      <c r="A66" s="87" t="s">
        <v>348</v>
      </c>
      <c r="B66" s="1" t="s">
        <v>99</v>
      </c>
    </row>
    <row r="67" spans="1:2">
      <c r="A67" s="87" t="s">
        <v>395</v>
      </c>
      <c r="B67" s="1" t="s">
        <v>99</v>
      </c>
    </row>
    <row r="68" spans="1:2">
      <c r="A68" s="87" t="s">
        <v>508</v>
      </c>
      <c r="B68" s="1" t="s">
        <v>99</v>
      </c>
    </row>
    <row r="69" spans="1:2">
      <c r="A69" s="87" t="s">
        <v>343</v>
      </c>
      <c r="B69" s="1" t="s">
        <v>99</v>
      </c>
    </row>
    <row r="70" spans="1:2">
      <c r="A70" s="87" t="s">
        <v>351</v>
      </c>
      <c r="B70" s="1" t="s">
        <v>99</v>
      </c>
    </row>
    <row r="71" spans="1:2">
      <c r="A71" s="87" t="s">
        <v>502</v>
      </c>
      <c r="B71" s="1" t="s">
        <v>99</v>
      </c>
    </row>
    <row r="72" spans="1:2">
      <c r="A72" s="87" t="s">
        <v>418</v>
      </c>
      <c r="B72" s="1" t="s">
        <v>99</v>
      </c>
    </row>
    <row r="73" spans="1:2">
      <c r="A73" s="87" t="s">
        <v>289</v>
      </c>
      <c r="B73" s="1" t="s">
        <v>99</v>
      </c>
    </row>
    <row r="74" spans="1:2">
      <c r="A74" s="87" t="s">
        <v>387</v>
      </c>
      <c r="B74" s="1" t="s">
        <v>99</v>
      </c>
    </row>
    <row r="75" spans="1:2">
      <c r="A75" s="87" t="s">
        <v>477</v>
      </c>
      <c r="B75" s="1" t="s">
        <v>99</v>
      </c>
    </row>
    <row r="76" spans="1:2">
      <c r="A76" s="87" t="s">
        <v>283</v>
      </c>
      <c r="B76" s="1" t="s">
        <v>99</v>
      </c>
    </row>
    <row r="77" spans="1:2">
      <c r="A77" s="87" t="s">
        <v>503</v>
      </c>
      <c r="B77" s="1" t="s">
        <v>99</v>
      </c>
    </row>
    <row r="78" spans="1:2">
      <c r="A78" s="87" t="s">
        <v>318</v>
      </c>
      <c r="B78" s="1" t="s">
        <v>99</v>
      </c>
    </row>
    <row r="79" spans="1:2">
      <c r="A79" s="87" t="s">
        <v>462</v>
      </c>
      <c r="B79" s="1" t="s">
        <v>99</v>
      </c>
    </row>
    <row r="80" spans="1:2">
      <c r="A80" s="87" t="s">
        <v>431</v>
      </c>
      <c r="B80" s="1" t="s">
        <v>102</v>
      </c>
    </row>
    <row r="81" spans="1:2">
      <c r="A81" s="87" t="s">
        <v>504</v>
      </c>
      <c r="B81" s="1" t="s">
        <v>102</v>
      </c>
    </row>
    <row r="82" spans="1:2">
      <c r="A82" s="87" t="s">
        <v>505</v>
      </c>
      <c r="B82" s="1" t="s">
        <v>102</v>
      </c>
    </row>
    <row r="83" spans="1:2">
      <c r="A83" s="87" t="s">
        <v>372</v>
      </c>
      <c r="B83" s="1" t="s">
        <v>102</v>
      </c>
    </row>
    <row r="84" spans="1:2">
      <c r="A84" s="87" t="s">
        <v>447</v>
      </c>
      <c r="B84" s="1" t="s">
        <v>102</v>
      </c>
    </row>
    <row r="85" spans="1:2">
      <c r="A85" s="87" t="s">
        <v>396</v>
      </c>
      <c r="B85" s="1" t="s">
        <v>102</v>
      </c>
    </row>
    <row r="86" spans="1:2">
      <c r="A86" s="87" t="s">
        <v>460</v>
      </c>
      <c r="B86" s="1" t="s">
        <v>102</v>
      </c>
    </row>
    <row r="87" spans="1:2">
      <c r="A87" s="87" t="s">
        <v>450</v>
      </c>
      <c r="B87" s="1" t="s">
        <v>102</v>
      </c>
    </row>
    <row r="88" spans="1:2">
      <c r="A88" s="87" t="s">
        <v>380</v>
      </c>
      <c r="B88" s="1" t="s">
        <v>102</v>
      </c>
    </row>
    <row r="89" spans="1:2">
      <c r="A89" s="87" t="s">
        <v>445</v>
      </c>
      <c r="B89" s="1" t="s">
        <v>102</v>
      </c>
    </row>
    <row r="90" spans="1:2">
      <c r="A90" s="87" t="s">
        <v>284</v>
      </c>
      <c r="B90" s="1" t="s">
        <v>102</v>
      </c>
    </row>
    <row r="91" spans="1:2">
      <c r="A91" s="87" t="s">
        <v>514</v>
      </c>
      <c r="B91" s="1" t="s">
        <v>88</v>
      </c>
    </row>
    <row r="92" spans="1:2">
      <c r="A92" s="87" t="s">
        <v>515</v>
      </c>
      <c r="B92" s="1" t="s">
        <v>88</v>
      </c>
    </row>
    <row r="93" spans="1:2">
      <c r="A93" s="87" t="s">
        <v>516</v>
      </c>
      <c r="B93" s="1" t="s">
        <v>88</v>
      </c>
    </row>
    <row r="94" spans="1:2">
      <c r="A94" s="87" t="s">
        <v>438</v>
      </c>
      <c r="B94" s="1" t="s">
        <v>88</v>
      </c>
    </row>
    <row r="95" spans="1:2">
      <c r="A95" s="87" t="s">
        <v>353</v>
      </c>
      <c r="B95" s="1" t="s">
        <v>88</v>
      </c>
    </row>
    <row r="96" spans="1:2">
      <c r="A96" s="87" t="s">
        <v>467</v>
      </c>
      <c r="B96" s="1" t="s">
        <v>88</v>
      </c>
    </row>
    <row r="97" spans="1:2">
      <c r="A97" s="87" t="s">
        <v>517</v>
      </c>
      <c r="B97" s="1" t="s">
        <v>88</v>
      </c>
    </row>
    <row r="98" spans="1:2">
      <c r="A98" s="87" t="s">
        <v>520</v>
      </c>
      <c r="B98" s="1" t="s">
        <v>88</v>
      </c>
    </row>
    <row r="99" spans="1:2">
      <c r="A99" s="87" t="s">
        <v>406</v>
      </c>
      <c r="B99" s="1" t="s">
        <v>88</v>
      </c>
    </row>
    <row r="100" spans="1:2">
      <c r="A100" s="87" t="s">
        <v>491</v>
      </c>
      <c r="B100" s="1" t="s">
        <v>95</v>
      </c>
    </row>
    <row r="101" spans="1:2">
      <c r="A101" s="87" t="s">
        <v>291</v>
      </c>
      <c r="B101" s="1" t="s">
        <v>95</v>
      </c>
    </row>
    <row r="102" spans="1:2">
      <c r="A102" s="87" t="s">
        <v>519</v>
      </c>
      <c r="B102" s="1" t="s">
        <v>95</v>
      </c>
    </row>
    <row r="103" spans="1:2">
      <c r="A103" s="87" t="s">
        <v>303</v>
      </c>
      <c r="B103" s="1" t="s">
        <v>88</v>
      </c>
    </row>
    <row r="104" spans="1:2">
      <c r="A104" s="87" t="s">
        <v>442</v>
      </c>
      <c r="B104" s="1" t="s">
        <v>90</v>
      </c>
    </row>
    <row r="105" spans="1:2">
      <c r="A105" s="87" t="s">
        <v>482</v>
      </c>
      <c r="B105" s="1" t="s">
        <v>90</v>
      </c>
    </row>
    <row r="106" spans="1:2">
      <c r="A106" s="87" t="s">
        <v>356</v>
      </c>
      <c r="B106" s="1" t="s">
        <v>90</v>
      </c>
    </row>
    <row r="107" spans="1:2">
      <c r="A107" s="87" t="s">
        <v>518</v>
      </c>
      <c r="B107" s="1" t="s">
        <v>90</v>
      </c>
    </row>
    <row r="108" spans="1:2">
      <c r="A108" s="87" t="s">
        <v>394</v>
      </c>
      <c r="B108" s="1" t="s">
        <v>90</v>
      </c>
    </row>
    <row r="109" spans="1:2">
      <c r="A109" s="87" t="s">
        <v>470</v>
      </c>
      <c r="B109" s="1" t="s">
        <v>90</v>
      </c>
    </row>
    <row r="110" spans="1:2">
      <c r="A110" s="87" t="s">
        <v>461</v>
      </c>
      <c r="B110" s="1" t="s">
        <v>90</v>
      </c>
    </row>
    <row r="111" spans="1:2">
      <c r="A111" s="87" t="s">
        <v>311</v>
      </c>
      <c r="B111" s="1" t="s">
        <v>90</v>
      </c>
    </row>
    <row r="112" spans="1:2">
      <c r="A112" s="87" t="s">
        <v>421</v>
      </c>
      <c r="B112" s="1" t="s">
        <v>90</v>
      </c>
    </row>
    <row r="113" spans="1:2">
      <c r="A113" s="87" t="s">
        <v>433</v>
      </c>
      <c r="B113" s="1" t="s">
        <v>93</v>
      </c>
    </row>
    <row r="114" spans="1:2">
      <c r="A114" s="87" t="s">
        <v>474</v>
      </c>
      <c r="B114" s="1" t="s">
        <v>93</v>
      </c>
    </row>
    <row r="115" spans="1:2">
      <c r="A115" s="87" t="s">
        <v>319</v>
      </c>
      <c r="B115" s="1" t="s">
        <v>93</v>
      </c>
    </row>
    <row r="116" spans="1:2">
      <c r="A116" s="87" t="s">
        <v>304</v>
      </c>
      <c r="B116" s="1" t="s">
        <v>93</v>
      </c>
    </row>
    <row r="117" spans="1:2">
      <c r="A117" s="87" t="s">
        <v>393</v>
      </c>
      <c r="B117" s="1" t="s">
        <v>93</v>
      </c>
    </row>
    <row r="118" spans="1:2">
      <c r="A118" s="87" t="s">
        <v>436</v>
      </c>
      <c r="B118" s="1" t="s">
        <v>107</v>
      </c>
    </row>
    <row r="119" spans="1:2">
      <c r="A119" s="87" t="s">
        <v>483</v>
      </c>
      <c r="B119" s="1" t="s">
        <v>107</v>
      </c>
    </row>
    <row r="120" spans="1:2">
      <c r="A120" s="87" t="s">
        <v>300</v>
      </c>
      <c r="B120" s="1" t="s">
        <v>107</v>
      </c>
    </row>
    <row r="121" spans="1:2">
      <c r="A121" s="87" t="s">
        <v>512</v>
      </c>
      <c r="B121" s="1" t="s">
        <v>107</v>
      </c>
    </row>
    <row r="122" spans="1:2">
      <c r="A122" s="87" t="s">
        <v>265</v>
      </c>
      <c r="B122" s="1" t="s">
        <v>107</v>
      </c>
    </row>
    <row r="123" spans="1:2">
      <c r="A123" s="87" t="s">
        <v>476</v>
      </c>
      <c r="B123" s="1" t="s">
        <v>106</v>
      </c>
    </row>
    <row r="124" spans="1:2">
      <c r="A124" s="87" t="s">
        <v>377</v>
      </c>
      <c r="B124" s="1" t="s">
        <v>106</v>
      </c>
    </row>
    <row r="125" spans="1:2">
      <c r="A125" s="87" t="s">
        <v>492</v>
      </c>
      <c r="B125" s="1" t="s">
        <v>106</v>
      </c>
    </row>
    <row r="126" spans="1:2">
      <c r="A126" s="87" t="s">
        <v>340</v>
      </c>
      <c r="B126" s="1" t="s">
        <v>106</v>
      </c>
    </row>
    <row r="127" spans="1:2">
      <c r="A127" s="87" t="s">
        <v>511</v>
      </c>
      <c r="B127" s="1" t="s">
        <v>106</v>
      </c>
    </row>
    <row r="128" spans="1:2">
      <c r="A128" s="87" t="s">
        <v>441</v>
      </c>
      <c r="B128" s="1" t="s">
        <v>107</v>
      </c>
    </row>
    <row r="129" spans="1:2">
      <c r="A129" s="87" t="s">
        <v>378</v>
      </c>
      <c r="B129" s="1" t="s">
        <v>102</v>
      </c>
    </row>
    <row r="130" spans="1:2">
      <c r="A130" s="87" t="s">
        <v>510</v>
      </c>
      <c r="B130" s="1" t="s">
        <v>107</v>
      </c>
    </row>
    <row r="131" spans="1:2">
      <c r="A131" s="87" t="s">
        <v>485</v>
      </c>
      <c r="B131" s="1" t="s">
        <v>102</v>
      </c>
    </row>
    <row r="132" spans="1:2">
      <c r="A132" s="87" t="s">
        <v>487</v>
      </c>
      <c r="B132" s="1" t="s">
        <v>107</v>
      </c>
    </row>
    <row r="133" spans="1:2">
      <c r="A133" s="87" t="s">
        <v>455</v>
      </c>
      <c r="B133" s="1" t="s">
        <v>107</v>
      </c>
    </row>
    <row r="134" spans="1:2">
      <c r="A134" s="87" t="s">
        <v>386</v>
      </c>
      <c r="B134" s="1" t="s">
        <v>102</v>
      </c>
    </row>
    <row r="135" spans="1:2">
      <c r="A135" s="87" t="s">
        <v>459</v>
      </c>
      <c r="B135" s="1" t="s">
        <v>107</v>
      </c>
    </row>
    <row r="136" spans="1:2">
      <c r="A136" s="87" t="s">
        <v>427</v>
      </c>
      <c r="B136" s="1" t="s">
        <v>107</v>
      </c>
    </row>
    <row r="137" spans="1:2">
      <c r="A137" s="87" t="s">
        <v>506</v>
      </c>
      <c r="B137" s="1" t="s">
        <v>102</v>
      </c>
    </row>
    <row r="138" spans="1:2">
      <c r="A138" s="87" t="s">
        <v>507</v>
      </c>
      <c r="B138" s="1" t="s">
        <v>102</v>
      </c>
    </row>
    <row r="139" spans="1:2">
      <c r="A139" s="87" t="s">
        <v>400</v>
      </c>
      <c r="B139" s="1" t="s">
        <v>251</v>
      </c>
    </row>
    <row r="140" spans="1:2">
      <c r="A140" s="87" t="s">
        <v>252</v>
      </c>
      <c r="B140" s="1" t="s">
        <v>87</v>
      </c>
    </row>
    <row r="141" spans="1:2">
      <c r="A141" s="87" t="s">
        <v>437</v>
      </c>
      <c r="B141" s="1" t="s">
        <v>87</v>
      </c>
    </row>
    <row r="142" spans="1:2">
      <c r="A142" s="87" t="s">
        <v>529</v>
      </c>
      <c r="B142" s="1" t="s">
        <v>251</v>
      </c>
    </row>
    <row r="143" spans="1:2">
      <c r="A143" s="87" t="s">
        <v>452</v>
      </c>
      <c r="B143" s="1" t="s">
        <v>87</v>
      </c>
    </row>
    <row r="144" spans="1:2">
      <c r="A144" s="87" t="s">
        <v>415</v>
      </c>
      <c r="B144" s="1" t="s">
        <v>251</v>
      </c>
    </row>
    <row r="145" spans="1:2">
      <c r="A145" s="87" t="s">
        <v>333</v>
      </c>
      <c r="B145" s="1" t="s">
        <v>251</v>
      </c>
    </row>
    <row r="146" spans="1:2">
      <c r="A146" s="87" t="s">
        <v>451</v>
      </c>
      <c r="B146" s="1" t="s">
        <v>87</v>
      </c>
    </row>
    <row r="147" spans="1:2">
      <c r="A147" s="87" t="s">
        <v>448</v>
      </c>
      <c r="B147" s="1" t="s">
        <v>251</v>
      </c>
    </row>
    <row r="148" spans="1:2">
      <c r="A148" s="87" t="s">
        <v>432</v>
      </c>
      <c r="B148" s="1" t="s">
        <v>87</v>
      </c>
    </row>
    <row r="149" spans="1:2">
      <c r="A149" s="87" t="s">
        <v>294</v>
      </c>
      <c r="B149" s="1" t="s">
        <v>87</v>
      </c>
    </row>
    <row r="150" spans="1:2">
      <c r="A150" s="87" t="s">
        <v>364</v>
      </c>
      <c r="B150" s="1" t="s">
        <v>87</v>
      </c>
    </row>
    <row r="151" spans="1:2">
      <c r="A151" s="87" t="s">
        <v>530</v>
      </c>
      <c r="B151" s="1" t="s">
        <v>87</v>
      </c>
    </row>
    <row r="152" spans="1:2">
      <c r="A152" s="87" t="s">
        <v>435</v>
      </c>
      <c r="B152" s="1" t="s">
        <v>251</v>
      </c>
    </row>
    <row r="153" spans="1:2">
      <c r="A153" s="87" t="s">
        <v>443</v>
      </c>
      <c r="B153" s="1" t="s">
        <v>251</v>
      </c>
    </row>
    <row r="154" spans="1:2">
      <c r="A154" s="87" t="s">
        <v>523</v>
      </c>
      <c r="B154" s="1" t="s">
        <v>251</v>
      </c>
    </row>
    <row r="155" spans="1:2">
      <c r="A155" s="87" t="s">
        <v>524</v>
      </c>
      <c r="B155" s="1" t="s">
        <v>251</v>
      </c>
    </row>
    <row r="156" spans="1:2">
      <c r="A156" s="87" t="s">
        <v>525</v>
      </c>
      <c r="B156" s="1" t="s">
        <v>251</v>
      </c>
    </row>
    <row r="157" spans="1:2">
      <c r="A157" s="87" t="s">
        <v>526</v>
      </c>
      <c r="B157" s="1" t="s">
        <v>251</v>
      </c>
    </row>
    <row r="158" spans="1:2">
      <c r="A158" s="87" t="s">
        <v>527</v>
      </c>
      <c r="B158" s="1" t="s">
        <v>251</v>
      </c>
    </row>
    <row r="159" spans="1:2">
      <c r="A159" s="87" t="s">
        <v>528</v>
      </c>
      <c r="B159" s="1" t="s">
        <v>251</v>
      </c>
    </row>
    <row r="160" spans="1:2">
      <c r="A160" s="87" t="s">
        <v>424</v>
      </c>
      <c r="B160" s="1" t="s">
        <v>251</v>
      </c>
    </row>
    <row r="161" spans="1:2">
      <c r="A161" s="87" t="s">
        <v>410</v>
      </c>
      <c r="B161" s="1" t="s">
        <v>251</v>
      </c>
    </row>
    <row r="162" spans="1:2">
      <c r="A162" s="87" t="s">
        <v>346</v>
      </c>
      <c r="B162" s="1" t="s">
        <v>251</v>
      </c>
    </row>
    <row r="163" spans="1:2">
      <c r="A163" s="87" t="s">
        <v>409</v>
      </c>
      <c r="B163" s="1" t="s">
        <v>89</v>
      </c>
    </row>
    <row r="164" spans="1:2">
      <c r="A164" s="87" t="s">
        <v>370</v>
      </c>
      <c r="B164" s="1" t="s">
        <v>89</v>
      </c>
    </row>
    <row r="165" spans="1:2">
      <c r="A165" s="87" t="s">
        <v>272</v>
      </c>
      <c r="B165" s="1" t="s">
        <v>89</v>
      </c>
    </row>
    <row r="166" spans="1:2">
      <c r="A166" s="87" t="s">
        <v>411</v>
      </c>
      <c r="B166" s="1" t="s">
        <v>89</v>
      </c>
    </row>
    <row r="167" spans="1:2">
      <c r="A167" s="87" t="s">
        <v>359</v>
      </c>
      <c r="B167" s="1" t="s">
        <v>122</v>
      </c>
    </row>
    <row r="168" spans="1:2">
      <c r="A168" s="87" t="s">
        <v>417</v>
      </c>
      <c r="B168" s="1" t="s">
        <v>122</v>
      </c>
    </row>
    <row r="169" spans="1:2">
      <c r="A169" s="87" t="s">
        <v>334</v>
      </c>
      <c r="B169" s="1" t="s">
        <v>122</v>
      </c>
    </row>
    <row r="170" spans="1:2">
      <c r="A170" s="87" t="s">
        <v>419</v>
      </c>
      <c r="B170" s="1" t="s">
        <v>122</v>
      </c>
    </row>
    <row r="171" spans="1:2">
      <c r="A171" s="87" t="s">
        <v>522</v>
      </c>
      <c r="B171" s="1" t="s">
        <v>89</v>
      </c>
    </row>
    <row r="172" spans="1:2">
      <c r="A172" s="87" t="s">
        <v>402</v>
      </c>
      <c r="B172" s="1" t="s">
        <v>89</v>
      </c>
    </row>
    <row r="173" spans="1:2">
      <c r="A173" s="87" t="s">
        <v>352</v>
      </c>
      <c r="B173" s="1" t="s">
        <v>89</v>
      </c>
    </row>
    <row r="174" spans="1:2">
      <c r="A174" s="87" t="s">
        <v>475</v>
      </c>
      <c r="B174" s="1" t="s">
        <v>89</v>
      </c>
    </row>
    <row r="175" spans="1:2">
      <c r="A175" s="87" t="s">
        <v>306</v>
      </c>
      <c r="B175" s="1" t="s">
        <v>89</v>
      </c>
    </row>
    <row r="176" spans="1:2">
      <c r="A176" s="87" t="s">
        <v>255</v>
      </c>
      <c r="B176" s="1" t="s">
        <v>89</v>
      </c>
    </row>
    <row r="177" spans="1:2">
      <c r="A177" s="87" t="s">
        <v>486</v>
      </c>
      <c r="B177" s="1" t="s">
        <v>122</v>
      </c>
    </row>
    <row r="178" spans="1:2">
      <c r="A178" s="87" t="s">
        <v>299</v>
      </c>
      <c r="B178" s="1" t="s">
        <v>122</v>
      </c>
    </row>
    <row r="179" spans="1:2">
      <c r="A179" s="87" t="s">
        <v>330</v>
      </c>
      <c r="B179" s="1" t="s">
        <v>122</v>
      </c>
    </row>
    <row r="180" spans="1:2">
      <c r="A180" s="87" t="s">
        <v>465</v>
      </c>
      <c r="B180" s="1" t="s">
        <v>122</v>
      </c>
    </row>
    <row r="181" spans="1:2">
      <c r="A181" s="87" t="s">
        <v>357</v>
      </c>
      <c r="B181" s="1" t="s">
        <v>122</v>
      </c>
    </row>
    <row r="182" spans="1:2">
      <c r="A182" s="87" t="s">
        <v>350</v>
      </c>
      <c r="B182" s="1" t="s">
        <v>122</v>
      </c>
    </row>
    <row r="183" spans="1:2">
      <c r="A183" s="87" t="s">
        <v>358</v>
      </c>
      <c r="B183" s="1" t="s">
        <v>122</v>
      </c>
    </row>
    <row r="184" spans="1:2">
      <c r="A184" s="87" t="s">
        <v>413</v>
      </c>
      <c r="B184" s="1" t="s">
        <v>105</v>
      </c>
    </row>
    <row r="185" spans="1:2">
      <c r="A185" s="87" t="s">
        <v>302</v>
      </c>
      <c r="B185" s="1" t="s">
        <v>105</v>
      </c>
    </row>
    <row r="186" spans="1:2">
      <c r="A186" s="87" t="s">
        <v>373</v>
      </c>
      <c r="B186" s="1" t="s">
        <v>105</v>
      </c>
    </row>
    <row r="187" spans="1:2">
      <c r="A187" s="87" t="s">
        <v>403</v>
      </c>
      <c r="B187" s="1" t="s">
        <v>105</v>
      </c>
    </row>
    <row r="188" spans="1:2">
      <c r="A188" s="87" t="s">
        <v>453</v>
      </c>
      <c r="B188" s="1" t="s">
        <v>106</v>
      </c>
    </row>
    <row r="189" spans="1:2">
      <c r="A189" s="87" t="s">
        <v>298</v>
      </c>
      <c r="B189" s="1" t="s">
        <v>106</v>
      </c>
    </row>
    <row r="190" spans="1:2">
      <c r="A190" s="87" t="s">
        <v>458</v>
      </c>
      <c r="B190" s="1" t="s">
        <v>106</v>
      </c>
    </row>
    <row r="191" spans="1:2">
      <c r="A191" s="87" t="s">
        <v>426</v>
      </c>
      <c r="B191" s="1" t="s">
        <v>106</v>
      </c>
    </row>
    <row r="192" spans="1:2">
      <c r="A192" s="87" t="s">
        <v>328</v>
      </c>
      <c r="B192" s="1" t="s">
        <v>106</v>
      </c>
    </row>
    <row r="193" spans="1:2">
      <c r="A193" s="87" t="s">
        <v>234</v>
      </c>
      <c r="B193" s="1" t="s">
        <v>233</v>
      </c>
    </row>
    <row r="194" spans="1:2">
      <c r="A194" s="87" t="s">
        <v>308</v>
      </c>
      <c r="B194" s="1" t="s">
        <v>233</v>
      </c>
    </row>
    <row r="195" spans="1:2">
      <c r="A195" s="87" t="s">
        <v>264</v>
      </c>
      <c r="B195" s="1" t="s">
        <v>233</v>
      </c>
    </row>
    <row r="196" spans="1:2">
      <c r="A196" s="87" t="s">
        <v>513</v>
      </c>
      <c r="B196" s="1" t="s">
        <v>233</v>
      </c>
    </row>
    <row r="197" spans="1:2">
      <c r="A197" s="87" t="s">
        <v>439</v>
      </c>
      <c r="B197" s="1" t="s">
        <v>233</v>
      </c>
    </row>
    <row r="198" spans="1:2">
      <c r="A198" s="87" t="s">
        <v>392</v>
      </c>
      <c r="B198" s="1" t="s">
        <v>233</v>
      </c>
    </row>
    <row r="199" spans="1:2">
      <c r="A199" s="87" t="s">
        <v>305</v>
      </c>
      <c r="B199" s="1" t="s">
        <v>105</v>
      </c>
    </row>
    <row r="200" spans="1:2">
      <c r="A200" s="87" t="s">
        <v>383</v>
      </c>
      <c r="B200" s="1" t="s">
        <v>105</v>
      </c>
    </row>
    <row r="201" spans="1:2">
      <c r="A201" s="87" t="s">
        <v>446</v>
      </c>
      <c r="B201" s="1" t="s">
        <v>105</v>
      </c>
    </row>
    <row r="202" spans="1:2">
      <c r="A202" s="87" t="s">
        <v>382</v>
      </c>
      <c r="B202" s="1" t="s">
        <v>105</v>
      </c>
    </row>
    <row r="203" spans="1:2">
      <c r="A203" s="87" t="s">
        <v>301</v>
      </c>
      <c r="B203" s="1" t="s">
        <v>105</v>
      </c>
    </row>
    <row r="204" spans="1:2">
      <c r="A204" s="87" t="s">
        <v>271</v>
      </c>
      <c r="B204" s="1" t="s">
        <v>105</v>
      </c>
    </row>
    <row r="205" spans="1:2">
      <c r="A205" s="87" t="s">
        <v>212</v>
      </c>
      <c r="B205" s="1" t="s">
        <v>118</v>
      </c>
    </row>
    <row r="206" spans="1:2">
      <c r="A206" s="87" t="s">
        <v>285</v>
      </c>
      <c r="B206" s="1" t="s">
        <v>118</v>
      </c>
    </row>
    <row r="207" spans="1:2">
      <c r="A207" s="87" t="s">
        <v>490</v>
      </c>
      <c r="B207" s="1" t="s">
        <v>118</v>
      </c>
    </row>
    <row r="208" spans="1:2">
      <c r="A208" s="87" t="s">
        <v>274</v>
      </c>
      <c r="B208" s="1" t="s">
        <v>871</v>
      </c>
    </row>
    <row r="209" spans="1:2">
      <c r="A209" s="87" t="s">
        <v>244</v>
      </c>
      <c r="B209" s="1" t="s">
        <v>211</v>
      </c>
    </row>
    <row r="210" spans="1:2">
      <c r="A210" s="87" t="s">
        <v>269</v>
      </c>
      <c r="B210" s="1" t="s">
        <v>211</v>
      </c>
    </row>
    <row r="211" spans="1:2">
      <c r="A211" s="87" t="s">
        <v>407</v>
      </c>
      <c r="B211" s="1" t="s">
        <v>871</v>
      </c>
    </row>
    <row r="212" spans="1:2">
      <c r="A212" s="87" t="s">
        <v>281</v>
      </c>
      <c r="B212" s="1" t="s">
        <v>871</v>
      </c>
    </row>
    <row r="213" spans="1:2">
      <c r="A213" s="87" t="s">
        <v>466</v>
      </c>
      <c r="B213" s="1" t="s">
        <v>118</v>
      </c>
    </row>
    <row r="214" spans="1:2">
      <c r="A214" s="87" t="s">
        <v>361</v>
      </c>
      <c r="B214" s="1" t="s">
        <v>871</v>
      </c>
    </row>
    <row r="215" spans="1:2">
      <c r="A215" s="87" t="s">
        <v>368</v>
      </c>
      <c r="B215" s="1" t="s">
        <v>871</v>
      </c>
    </row>
    <row r="216" spans="1:2">
      <c r="A216" s="87" t="s">
        <v>321</v>
      </c>
      <c r="B216" s="1" t="s">
        <v>110</v>
      </c>
    </row>
    <row r="217" spans="1:2">
      <c r="A217" s="87" t="s">
        <v>457</v>
      </c>
      <c r="B217" s="1" t="s">
        <v>110</v>
      </c>
    </row>
    <row r="218" spans="1:2">
      <c r="A218" s="87" t="s">
        <v>541</v>
      </c>
      <c r="B218" s="1" t="s">
        <v>110</v>
      </c>
    </row>
    <row r="219" spans="1:2">
      <c r="A219" s="87" t="s">
        <v>379</v>
      </c>
      <c r="B219" s="1" t="s">
        <v>118</v>
      </c>
    </row>
    <row r="220" spans="1:2">
      <c r="A220" s="87" t="s">
        <v>250</v>
      </c>
      <c r="B220" s="1" t="s">
        <v>110</v>
      </c>
    </row>
    <row r="221" spans="1:2">
      <c r="A221" s="87" t="s">
        <v>239</v>
      </c>
      <c r="B221" s="1" t="s">
        <v>110</v>
      </c>
    </row>
    <row r="222" spans="1:2">
      <c r="A222" s="87" t="s">
        <v>481</v>
      </c>
      <c r="B222" s="1" t="s">
        <v>110</v>
      </c>
    </row>
    <row r="223" spans="1:2">
      <c r="A223" s="87" t="s">
        <v>423</v>
      </c>
      <c r="B223" s="1" t="s">
        <v>117</v>
      </c>
    </row>
    <row r="224" spans="1:2">
      <c r="A224" s="87" t="s">
        <v>540</v>
      </c>
      <c r="B224" s="1" t="s">
        <v>111</v>
      </c>
    </row>
    <row r="225" spans="1:2">
      <c r="A225" s="87" t="s">
        <v>282</v>
      </c>
      <c r="B225" s="1" t="s">
        <v>117</v>
      </c>
    </row>
    <row r="226" spans="1:2">
      <c r="A226" s="87" t="s">
        <v>468</v>
      </c>
      <c r="B226" s="1" t="s">
        <v>117</v>
      </c>
    </row>
    <row r="227" spans="1:2">
      <c r="A227" s="87" t="s">
        <v>258</v>
      </c>
      <c r="B227" s="1" t="s">
        <v>111</v>
      </c>
    </row>
    <row r="228" spans="1:2">
      <c r="A228" s="87" t="s">
        <v>390</v>
      </c>
      <c r="B228" s="1" t="s">
        <v>109</v>
      </c>
    </row>
    <row r="229" spans="1:2">
      <c r="A229" s="87" t="s">
        <v>381</v>
      </c>
      <c r="B229" s="1" t="s">
        <v>120</v>
      </c>
    </row>
    <row r="230" spans="1:2">
      <c r="A230" s="87" t="s">
        <v>488</v>
      </c>
      <c r="B230" s="1" t="s">
        <v>113</v>
      </c>
    </row>
    <row r="231" spans="1:2">
      <c r="A231" s="87" t="s">
        <v>325</v>
      </c>
      <c r="B231" s="1" t="s">
        <v>113</v>
      </c>
    </row>
    <row r="232" spans="1:2">
      <c r="A232" s="87" t="s">
        <v>479</v>
      </c>
      <c r="B232" s="1" t="s">
        <v>120</v>
      </c>
    </row>
    <row r="233" spans="1:2">
      <c r="A233" s="87" t="s">
        <v>371</v>
      </c>
      <c r="B233" s="1" t="s">
        <v>109</v>
      </c>
    </row>
    <row r="234" spans="1:2">
      <c r="A234" s="87" t="s">
        <v>320</v>
      </c>
      <c r="B234" s="1" t="s">
        <v>120</v>
      </c>
    </row>
    <row r="235" spans="1:2">
      <c r="A235" s="87" t="s">
        <v>329</v>
      </c>
      <c r="B235" s="1" t="s">
        <v>109</v>
      </c>
    </row>
    <row r="236" spans="1:2">
      <c r="A236" s="87" t="s">
        <v>309</v>
      </c>
      <c r="B236" s="1" t="s">
        <v>109</v>
      </c>
    </row>
    <row r="237" spans="1:2">
      <c r="A237" s="87" t="s">
        <v>420</v>
      </c>
      <c r="B237" s="1" t="s">
        <v>113</v>
      </c>
    </row>
    <row r="238" spans="1:2">
      <c r="A238" s="87" t="s">
        <v>425</v>
      </c>
      <c r="B238" s="1" t="s">
        <v>109</v>
      </c>
    </row>
    <row r="239" spans="1:2">
      <c r="A239" s="87" t="s">
        <v>538</v>
      </c>
      <c r="B239" s="1" t="s">
        <v>84</v>
      </c>
    </row>
    <row r="240" spans="1:2">
      <c r="A240" s="87" t="s">
        <v>242</v>
      </c>
      <c r="B240" s="1" t="s">
        <v>84</v>
      </c>
    </row>
    <row r="241" spans="1:2">
      <c r="A241" s="87" t="s">
        <v>287</v>
      </c>
      <c r="B241" s="1" t="s">
        <v>85</v>
      </c>
    </row>
    <row r="242" spans="1:2">
      <c r="A242" s="87" t="s">
        <v>367</v>
      </c>
      <c r="B242" s="1" t="s">
        <v>85</v>
      </c>
    </row>
    <row r="243" spans="1:2">
      <c r="A243" s="87" t="s">
        <v>472</v>
      </c>
      <c r="B243" s="1" t="s">
        <v>85</v>
      </c>
    </row>
    <row r="244" spans="1:2">
      <c r="A244" s="87" t="s">
        <v>473</v>
      </c>
      <c r="B244" s="1" t="s">
        <v>79</v>
      </c>
    </row>
    <row r="245" spans="1:2">
      <c r="A245" s="87" t="s">
        <v>254</v>
      </c>
      <c r="B245" s="1" t="s">
        <v>84</v>
      </c>
    </row>
    <row r="246" spans="1:2">
      <c r="A246" s="87" t="s">
        <v>385</v>
      </c>
      <c r="B246" s="1" t="s">
        <v>85</v>
      </c>
    </row>
    <row r="247" spans="1:2">
      <c r="A247" s="87" t="s">
        <v>536</v>
      </c>
      <c r="B247" s="1" t="s">
        <v>82</v>
      </c>
    </row>
    <row r="248" spans="1:2">
      <c r="A248" s="87" t="s">
        <v>290</v>
      </c>
      <c r="B248" s="1" t="s">
        <v>79</v>
      </c>
    </row>
    <row r="249" spans="1:2">
      <c r="A249" s="87" t="s">
        <v>342</v>
      </c>
      <c r="B249" s="1" t="s">
        <v>85</v>
      </c>
    </row>
    <row r="250" spans="1:2">
      <c r="A250" s="87" t="s">
        <v>331</v>
      </c>
      <c r="B250" s="1" t="s">
        <v>84</v>
      </c>
    </row>
    <row r="251" spans="1:2">
      <c r="A251" s="87" t="s">
        <v>422</v>
      </c>
      <c r="B251" s="1" t="s">
        <v>84</v>
      </c>
    </row>
    <row r="252" spans="1:2">
      <c r="A252" s="87" t="s">
        <v>412</v>
      </c>
      <c r="B252" s="1" t="s">
        <v>82</v>
      </c>
    </row>
    <row r="253" spans="1:2">
      <c r="A253" s="87" t="s">
        <v>537</v>
      </c>
      <c r="B253" s="1" t="s">
        <v>79</v>
      </c>
    </row>
    <row r="254" spans="1:2">
      <c r="A254" s="87" t="s">
        <v>270</v>
      </c>
      <c r="B254" s="1" t="s">
        <v>82</v>
      </c>
    </row>
    <row r="255" spans="1:2">
      <c r="A255" s="87" t="s">
        <v>408</v>
      </c>
      <c r="B255" s="1" t="s">
        <v>81</v>
      </c>
    </row>
    <row r="256" spans="1:2">
      <c r="A256" s="87" t="s">
        <v>232</v>
      </c>
      <c r="B256" s="1" t="s">
        <v>83</v>
      </c>
    </row>
    <row r="257" spans="1:2">
      <c r="A257" s="87" t="s">
        <v>391</v>
      </c>
      <c r="B257" s="1" t="s">
        <v>83</v>
      </c>
    </row>
    <row r="258" spans="1:2">
      <c r="A258" s="87" t="s">
        <v>307</v>
      </c>
      <c r="B258" s="1" t="s">
        <v>86</v>
      </c>
    </row>
    <row r="259" spans="1:2">
      <c r="A259" s="87" t="s">
        <v>404</v>
      </c>
      <c r="B259" s="1" t="s">
        <v>83</v>
      </c>
    </row>
    <row r="260" spans="1:2">
      <c r="A260" s="87" t="s">
        <v>428</v>
      </c>
      <c r="B260" s="1" t="s">
        <v>86</v>
      </c>
    </row>
    <row r="261" spans="1:2">
      <c r="A261" s="87" t="s">
        <v>360</v>
      </c>
      <c r="B261" s="1" t="s">
        <v>81</v>
      </c>
    </row>
    <row r="262" spans="1:2">
      <c r="A262" s="87" t="s">
        <v>327</v>
      </c>
      <c r="B262" s="1" t="s">
        <v>83</v>
      </c>
    </row>
    <row r="263" spans="1:2">
      <c r="A263" s="87" t="s">
        <v>429</v>
      </c>
      <c r="B263" s="1" t="s">
        <v>81</v>
      </c>
    </row>
    <row r="264" spans="1:2">
      <c r="A264" s="87" t="s">
        <v>278</v>
      </c>
      <c r="B264" s="1" t="s">
        <v>86</v>
      </c>
    </row>
    <row r="265" spans="1:2">
      <c r="A265" s="87" t="s">
        <v>324</v>
      </c>
      <c r="B265" s="1" t="s">
        <v>81</v>
      </c>
    </row>
    <row r="266" spans="1:2">
      <c r="A266" s="87" t="s">
        <v>539</v>
      </c>
      <c r="B266" s="1" t="s">
        <v>114</v>
      </c>
    </row>
    <row r="267" spans="1:2">
      <c r="A267" s="87" t="s">
        <v>349</v>
      </c>
      <c r="B267" s="1" t="s">
        <v>111</v>
      </c>
    </row>
    <row r="268" spans="1:2">
      <c r="A268" s="87" t="s">
        <v>369</v>
      </c>
      <c r="B268" s="1" t="s">
        <v>114</v>
      </c>
    </row>
    <row r="269" spans="1:2">
      <c r="A269" s="87" t="s">
        <v>416</v>
      </c>
      <c r="B269" s="1" t="s">
        <v>113</v>
      </c>
    </row>
    <row r="270" spans="1:2">
      <c r="A270" s="87" t="s">
        <v>401</v>
      </c>
      <c r="B270" s="1" t="s">
        <v>114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7218-0C7E-408F-95F6-6D51D201E605}">
  <sheetPr filterMode="1"/>
  <dimension ref="A1:J270"/>
  <sheetViews>
    <sheetView workbookViewId="0">
      <selection activeCell="N73" sqref="N73"/>
    </sheetView>
  </sheetViews>
  <sheetFormatPr defaultRowHeight="15"/>
  <cols>
    <col min="1" max="1" width="23.7109375" bestFit="1" customWidth="1"/>
    <col min="2" max="2" width="25.140625" customWidth="1"/>
    <col min="3" max="3" width="16.28515625" bestFit="1" customWidth="1"/>
    <col min="4" max="4" width="10.140625" bestFit="1" customWidth="1"/>
    <col min="5" max="5" width="5.85546875" bestFit="1" customWidth="1"/>
    <col min="8" max="8" width="19.140625" bestFit="1" customWidth="1"/>
    <col min="9" max="9" width="18.42578125" customWidth="1"/>
    <col min="10" max="10" width="13.42578125" bestFit="1" customWidth="1"/>
  </cols>
  <sheetData>
    <row r="1" spans="1:10">
      <c r="A1" s="85" t="s">
        <v>703</v>
      </c>
      <c r="B1" s="85" t="s">
        <v>704</v>
      </c>
      <c r="C1" s="85" t="s">
        <v>705</v>
      </c>
      <c r="D1" s="85" t="s">
        <v>706</v>
      </c>
      <c r="E1" s="86" t="s">
        <v>707</v>
      </c>
      <c r="F1" s="86" t="s">
        <v>708</v>
      </c>
      <c r="G1" s="86" t="s">
        <v>709</v>
      </c>
      <c r="H1" s="86" t="s">
        <v>710</v>
      </c>
      <c r="I1" s="86" t="s">
        <v>711</v>
      </c>
      <c r="J1" s="86" t="s">
        <v>712</v>
      </c>
    </row>
    <row r="2" spans="1:10" hidden="1">
      <c r="A2" s="1" t="s">
        <v>94</v>
      </c>
      <c r="B2" s="1" t="s">
        <v>713</v>
      </c>
      <c r="C2" s="1" t="s">
        <v>38</v>
      </c>
      <c r="D2" s="1" t="s">
        <v>714</v>
      </c>
      <c r="E2" s="87" t="s">
        <v>478</v>
      </c>
      <c r="F2" s="1" t="s">
        <v>715</v>
      </c>
      <c r="G2" s="1">
        <v>1501564</v>
      </c>
      <c r="H2" s="1" t="s">
        <v>92</v>
      </c>
      <c r="I2" s="1" t="s">
        <v>38</v>
      </c>
      <c r="J2" s="1" t="s">
        <v>714</v>
      </c>
    </row>
    <row r="3" spans="1:10" hidden="1">
      <c r="A3" s="1" t="s">
        <v>94</v>
      </c>
      <c r="B3" s="1" t="s">
        <v>713</v>
      </c>
      <c r="C3" s="1" t="s">
        <v>38</v>
      </c>
      <c r="D3" s="1" t="s">
        <v>714</v>
      </c>
      <c r="E3" s="87" t="s">
        <v>469</v>
      </c>
      <c r="F3" s="1" t="s">
        <v>716</v>
      </c>
      <c r="G3" s="1">
        <v>1501562</v>
      </c>
      <c r="H3" s="1" t="s">
        <v>92</v>
      </c>
      <c r="I3" s="1" t="s">
        <v>38</v>
      </c>
      <c r="J3" s="1" t="s">
        <v>714</v>
      </c>
    </row>
    <row r="4" spans="1:10" hidden="1">
      <c r="A4" s="1" t="s">
        <v>94</v>
      </c>
      <c r="B4" s="1" t="s">
        <v>713</v>
      </c>
      <c r="C4" s="1" t="s">
        <v>38</v>
      </c>
      <c r="D4" s="1" t="s">
        <v>714</v>
      </c>
      <c r="E4" s="87" t="s">
        <v>440</v>
      </c>
      <c r="F4" s="1" t="s">
        <v>717</v>
      </c>
      <c r="G4" s="1">
        <v>1501560</v>
      </c>
      <c r="H4" s="1" t="s">
        <v>92</v>
      </c>
      <c r="I4" s="1" t="s">
        <v>38</v>
      </c>
      <c r="J4" s="1" t="s">
        <v>714</v>
      </c>
    </row>
    <row r="5" spans="1:10" hidden="1">
      <c r="A5" s="1" t="s">
        <v>94</v>
      </c>
      <c r="B5" s="1" t="s">
        <v>713</v>
      </c>
      <c r="C5" s="1" t="s">
        <v>38</v>
      </c>
      <c r="D5" s="1" t="s">
        <v>714</v>
      </c>
      <c r="E5" s="87" t="s">
        <v>535</v>
      </c>
      <c r="F5" s="1" t="s">
        <v>718</v>
      </c>
      <c r="G5" s="1">
        <v>1501558</v>
      </c>
      <c r="H5" s="1" t="s">
        <v>92</v>
      </c>
      <c r="I5" s="1" t="s">
        <v>38</v>
      </c>
      <c r="J5" s="1" t="s">
        <v>714</v>
      </c>
    </row>
    <row r="6" spans="1:10" hidden="1">
      <c r="A6" s="1" t="s">
        <v>94</v>
      </c>
      <c r="B6" s="1" t="s">
        <v>713</v>
      </c>
      <c r="C6" s="1" t="s">
        <v>38</v>
      </c>
      <c r="D6" s="1" t="s">
        <v>714</v>
      </c>
      <c r="E6" s="87" t="s">
        <v>339</v>
      </c>
      <c r="F6" s="1" t="s">
        <v>593</v>
      </c>
      <c r="G6" s="1">
        <v>1501556</v>
      </c>
      <c r="H6" s="1" t="s">
        <v>92</v>
      </c>
      <c r="I6" s="1" t="s">
        <v>38</v>
      </c>
      <c r="J6" s="1" t="s">
        <v>714</v>
      </c>
    </row>
    <row r="7" spans="1:10" hidden="1">
      <c r="A7" s="1" t="s">
        <v>94</v>
      </c>
      <c r="B7" s="1" t="s">
        <v>713</v>
      </c>
      <c r="C7" s="1" t="s">
        <v>38</v>
      </c>
      <c r="D7" s="1" t="s">
        <v>714</v>
      </c>
      <c r="E7" s="87" t="s">
        <v>464</v>
      </c>
      <c r="F7" s="1" t="s">
        <v>94</v>
      </c>
      <c r="G7" s="1">
        <v>1501554</v>
      </c>
      <c r="H7" s="1" t="s">
        <v>92</v>
      </c>
      <c r="I7" s="1" t="s">
        <v>38</v>
      </c>
      <c r="J7" s="1" t="s">
        <v>714</v>
      </c>
    </row>
    <row r="8" spans="1:10" hidden="1">
      <c r="A8" s="1" t="s">
        <v>94</v>
      </c>
      <c r="B8" s="1" t="s">
        <v>713</v>
      </c>
      <c r="C8" s="1" t="s">
        <v>38</v>
      </c>
      <c r="D8" s="1" t="s">
        <v>714</v>
      </c>
      <c r="E8" s="87" t="s">
        <v>454</v>
      </c>
      <c r="F8" s="1" t="s">
        <v>719</v>
      </c>
      <c r="G8" s="1">
        <v>1501552</v>
      </c>
      <c r="H8" s="1" t="s">
        <v>92</v>
      </c>
      <c r="I8" s="1" t="s">
        <v>38</v>
      </c>
      <c r="J8" s="1" t="s">
        <v>714</v>
      </c>
    </row>
    <row r="9" spans="1:10" hidden="1">
      <c r="A9" s="1" t="s">
        <v>95</v>
      </c>
      <c r="B9" s="1" t="s">
        <v>713</v>
      </c>
      <c r="C9" s="1" t="s">
        <v>38</v>
      </c>
      <c r="D9" s="1" t="s">
        <v>714</v>
      </c>
      <c r="E9" s="87" t="s">
        <v>480</v>
      </c>
      <c r="F9" s="1" t="s">
        <v>720</v>
      </c>
      <c r="G9" s="1">
        <v>1501548</v>
      </c>
      <c r="H9" s="1" t="s">
        <v>95</v>
      </c>
      <c r="I9" s="1" t="s">
        <v>38</v>
      </c>
      <c r="J9" s="1" t="s">
        <v>714</v>
      </c>
    </row>
    <row r="10" spans="1:10" hidden="1">
      <c r="A10" s="1" t="s">
        <v>95</v>
      </c>
      <c r="B10" s="1" t="s">
        <v>713</v>
      </c>
      <c r="C10" s="1" t="s">
        <v>38</v>
      </c>
      <c r="D10" s="1" t="s">
        <v>714</v>
      </c>
      <c r="E10" s="87" t="s">
        <v>398</v>
      </c>
      <c r="F10" s="1" t="s">
        <v>721</v>
      </c>
      <c r="G10" s="1">
        <v>1501546</v>
      </c>
      <c r="H10" s="1" t="s">
        <v>95</v>
      </c>
      <c r="I10" s="1" t="s">
        <v>38</v>
      </c>
      <c r="J10" s="1" t="s">
        <v>714</v>
      </c>
    </row>
    <row r="11" spans="1:10" hidden="1">
      <c r="A11" s="1" t="s">
        <v>95</v>
      </c>
      <c r="B11" s="1" t="s">
        <v>713</v>
      </c>
      <c r="C11" s="1" t="s">
        <v>38</v>
      </c>
      <c r="D11" s="1" t="s">
        <v>714</v>
      </c>
      <c r="E11" s="87" t="s">
        <v>471</v>
      </c>
      <c r="F11" s="1" t="s">
        <v>722</v>
      </c>
      <c r="G11" s="1">
        <v>1501544</v>
      </c>
      <c r="H11" s="1" t="s">
        <v>95</v>
      </c>
      <c r="I11" s="1" t="s">
        <v>38</v>
      </c>
      <c r="J11" s="1" t="s">
        <v>714</v>
      </c>
    </row>
    <row r="12" spans="1:10" hidden="1">
      <c r="A12" s="1" t="s">
        <v>95</v>
      </c>
      <c r="B12" s="1" t="s">
        <v>713</v>
      </c>
      <c r="C12" s="1" t="s">
        <v>38</v>
      </c>
      <c r="D12" s="1" t="s">
        <v>714</v>
      </c>
      <c r="E12" s="87" t="s">
        <v>531</v>
      </c>
      <c r="F12" s="1" t="s">
        <v>723</v>
      </c>
      <c r="G12" s="1">
        <v>1501542</v>
      </c>
      <c r="H12" s="1" t="s">
        <v>95</v>
      </c>
      <c r="I12" s="1" t="s">
        <v>38</v>
      </c>
      <c r="J12" s="1" t="s">
        <v>714</v>
      </c>
    </row>
    <row r="13" spans="1:10" hidden="1">
      <c r="A13" s="1" t="s">
        <v>95</v>
      </c>
      <c r="B13" s="1" t="s">
        <v>713</v>
      </c>
      <c r="C13" s="1" t="s">
        <v>38</v>
      </c>
      <c r="D13" s="1" t="s">
        <v>714</v>
      </c>
      <c r="E13" s="87" t="s">
        <v>532</v>
      </c>
      <c r="F13" s="1" t="s">
        <v>724</v>
      </c>
      <c r="G13" s="1">
        <v>1501540</v>
      </c>
      <c r="H13" s="1" t="s">
        <v>95</v>
      </c>
      <c r="I13" s="1" t="s">
        <v>38</v>
      </c>
      <c r="J13" s="1" t="s">
        <v>714</v>
      </c>
    </row>
    <row r="14" spans="1:10" hidden="1">
      <c r="A14" s="1" t="s">
        <v>95</v>
      </c>
      <c r="B14" s="1" t="s">
        <v>713</v>
      </c>
      <c r="C14" s="1" t="s">
        <v>38</v>
      </c>
      <c r="D14" s="1" t="s">
        <v>714</v>
      </c>
      <c r="E14" s="87" t="s">
        <v>363</v>
      </c>
      <c r="F14" s="1" t="s">
        <v>698</v>
      </c>
      <c r="G14" s="1">
        <v>1501538</v>
      </c>
      <c r="H14" s="1" t="s">
        <v>95</v>
      </c>
      <c r="I14" s="1" t="s">
        <v>38</v>
      </c>
      <c r="J14" s="1" t="s">
        <v>714</v>
      </c>
    </row>
    <row r="15" spans="1:10" hidden="1">
      <c r="A15" s="1" t="s">
        <v>95</v>
      </c>
      <c r="B15" s="1" t="s">
        <v>713</v>
      </c>
      <c r="C15" s="1" t="s">
        <v>38</v>
      </c>
      <c r="D15" s="1" t="s">
        <v>714</v>
      </c>
      <c r="E15" s="87" t="s">
        <v>533</v>
      </c>
      <c r="F15" s="1" t="s">
        <v>725</v>
      </c>
      <c r="G15" s="1">
        <v>1501536</v>
      </c>
      <c r="H15" s="1" t="s">
        <v>95</v>
      </c>
      <c r="I15" s="1" t="s">
        <v>38</v>
      </c>
      <c r="J15" s="1" t="s">
        <v>714</v>
      </c>
    </row>
    <row r="16" spans="1:10" hidden="1">
      <c r="A16" s="1" t="s">
        <v>95</v>
      </c>
      <c r="B16" s="1" t="s">
        <v>713</v>
      </c>
      <c r="C16" s="1" t="s">
        <v>38</v>
      </c>
      <c r="D16" s="1" t="s">
        <v>714</v>
      </c>
      <c r="E16" s="87" t="s">
        <v>534</v>
      </c>
      <c r="F16" s="1" t="s">
        <v>726</v>
      </c>
      <c r="G16" s="1">
        <v>1501534</v>
      </c>
      <c r="H16" s="1" t="s">
        <v>95</v>
      </c>
      <c r="I16" s="1" t="s">
        <v>38</v>
      </c>
      <c r="J16" s="1" t="s">
        <v>714</v>
      </c>
    </row>
    <row r="17" spans="1:10" hidden="1">
      <c r="A17" s="1" t="s">
        <v>95</v>
      </c>
      <c r="B17" s="1" t="s">
        <v>713</v>
      </c>
      <c r="C17" s="1" t="s">
        <v>38</v>
      </c>
      <c r="D17" s="1" t="s">
        <v>714</v>
      </c>
      <c r="E17" s="87" t="s">
        <v>245</v>
      </c>
      <c r="F17" s="1" t="s">
        <v>95</v>
      </c>
      <c r="G17" s="1">
        <v>1501532</v>
      </c>
      <c r="H17" s="1" t="s">
        <v>95</v>
      </c>
      <c r="I17" s="1" t="s">
        <v>38</v>
      </c>
      <c r="J17" s="1" t="s">
        <v>714</v>
      </c>
    </row>
    <row r="18" spans="1:10" hidden="1">
      <c r="A18" s="1" t="s">
        <v>92</v>
      </c>
      <c r="B18" s="1" t="s">
        <v>727</v>
      </c>
      <c r="C18" s="1" t="s">
        <v>38</v>
      </c>
      <c r="D18" s="1" t="s">
        <v>714</v>
      </c>
      <c r="E18" s="87" t="s">
        <v>257</v>
      </c>
      <c r="F18" s="1" t="s">
        <v>728</v>
      </c>
      <c r="G18" s="1">
        <v>1501528</v>
      </c>
      <c r="H18" s="1" t="s">
        <v>92</v>
      </c>
      <c r="I18" s="1" t="s">
        <v>38</v>
      </c>
      <c r="J18" s="1" t="s">
        <v>714</v>
      </c>
    </row>
    <row r="19" spans="1:10" hidden="1">
      <c r="A19" s="1" t="s">
        <v>92</v>
      </c>
      <c r="B19" s="1" t="s">
        <v>727</v>
      </c>
      <c r="C19" s="1" t="s">
        <v>38</v>
      </c>
      <c r="D19" s="1" t="s">
        <v>714</v>
      </c>
      <c r="E19" s="87" t="s">
        <v>310</v>
      </c>
      <c r="F19" s="1" t="s">
        <v>92</v>
      </c>
      <c r="G19" s="1">
        <v>1501526</v>
      </c>
      <c r="H19" s="1" t="s">
        <v>92</v>
      </c>
      <c r="I19" s="1" t="s">
        <v>38</v>
      </c>
      <c r="J19" s="1" t="s">
        <v>714</v>
      </c>
    </row>
    <row r="20" spans="1:10" hidden="1">
      <c r="A20" s="1" t="s">
        <v>92</v>
      </c>
      <c r="B20" s="1" t="s">
        <v>727</v>
      </c>
      <c r="C20" s="1" t="s">
        <v>38</v>
      </c>
      <c r="D20" s="1" t="s">
        <v>714</v>
      </c>
      <c r="E20" s="87" t="s">
        <v>521</v>
      </c>
      <c r="F20" s="1" t="s">
        <v>729</v>
      </c>
      <c r="G20" s="1">
        <v>1501524</v>
      </c>
      <c r="H20" s="1" t="s">
        <v>92</v>
      </c>
      <c r="I20" s="1" t="s">
        <v>38</v>
      </c>
      <c r="J20" s="1" t="s">
        <v>714</v>
      </c>
    </row>
    <row r="21" spans="1:10" hidden="1">
      <c r="A21" s="1" t="s">
        <v>92</v>
      </c>
      <c r="B21" s="1" t="s">
        <v>727</v>
      </c>
      <c r="C21" s="1" t="s">
        <v>38</v>
      </c>
      <c r="D21" s="1" t="s">
        <v>714</v>
      </c>
      <c r="E21" s="87" t="s">
        <v>484</v>
      </c>
      <c r="F21" s="1" t="s">
        <v>604</v>
      </c>
      <c r="G21" s="1">
        <v>1501522</v>
      </c>
      <c r="H21" s="1" t="s">
        <v>92</v>
      </c>
      <c r="I21" s="1" t="s">
        <v>38</v>
      </c>
      <c r="J21" s="1" t="s">
        <v>714</v>
      </c>
    </row>
    <row r="22" spans="1:10" hidden="1">
      <c r="A22" s="1" t="s">
        <v>127</v>
      </c>
      <c r="B22" s="1" t="s">
        <v>727</v>
      </c>
      <c r="C22" s="1" t="s">
        <v>55</v>
      </c>
      <c r="D22" s="1" t="s">
        <v>714</v>
      </c>
      <c r="E22" s="87" t="s">
        <v>376</v>
      </c>
      <c r="F22" s="1" t="s">
        <v>730</v>
      </c>
      <c r="G22" s="1">
        <v>1501516</v>
      </c>
      <c r="H22" s="1" t="s">
        <v>228</v>
      </c>
      <c r="I22" s="1" t="s">
        <v>55</v>
      </c>
      <c r="J22" s="1" t="s">
        <v>714</v>
      </c>
    </row>
    <row r="23" spans="1:10" hidden="1">
      <c r="A23" s="1" t="s">
        <v>127</v>
      </c>
      <c r="B23" s="1" t="s">
        <v>727</v>
      </c>
      <c r="C23" s="1" t="s">
        <v>55</v>
      </c>
      <c r="D23" s="1" t="s">
        <v>714</v>
      </c>
      <c r="E23" s="87" t="s">
        <v>495</v>
      </c>
      <c r="F23" s="1" t="s">
        <v>731</v>
      </c>
      <c r="G23" s="1">
        <v>1501514</v>
      </c>
      <c r="H23" s="1" t="s">
        <v>228</v>
      </c>
      <c r="I23" s="1" t="s">
        <v>55</v>
      </c>
      <c r="J23" s="1" t="s">
        <v>714</v>
      </c>
    </row>
    <row r="24" spans="1:10" hidden="1">
      <c r="A24" s="1" t="s">
        <v>127</v>
      </c>
      <c r="B24" s="1" t="s">
        <v>727</v>
      </c>
      <c r="C24" s="1" t="s">
        <v>55</v>
      </c>
      <c r="D24" s="1" t="s">
        <v>714</v>
      </c>
      <c r="E24" s="87" t="s">
        <v>366</v>
      </c>
      <c r="F24" s="1" t="s">
        <v>732</v>
      </c>
      <c r="G24" s="1">
        <v>1501512</v>
      </c>
      <c r="H24" s="1" t="s">
        <v>228</v>
      </c>
      <c r="I24" s="1" t="s">
        <v>55</v>
      </c>
      <c r="J24" s="1" t="s">
        <v>714</v>
      </c>
    </row>
    <row r="25" spans="1:10" hidden="1">
      <c r="A25" s="1" t="s">
        <v>127</v>
      </c>
      <c r="B25" s="1" t="s">
        <v>727</v>
      </c>
      <c r="C25" s="1" t="s">
        <v>55</v>
      </c>
      <c r="D25" s="1" t="s">
        <v>714</v>
      </c>
      <c r="E25" s="87" t="s">
        <v>332</v>
      </c>
      <c r="F25" s="1" t="s">
        <v>733</v>
      </c>
      <c r="G25" s="1">
        <v>1501510</v>
      </c>
      <c r="H25" s="1" t="s">
        <v>228</v>
      </c>
      <c r="I25" s="1" t="s">
        <v>55</v>
      </c>
      <c r="J25" s="1" t="s">
        <v>714</v>
      </c>
    </row>
    <row r="26" spans="1:10" hidden="1">
      <c r="A26" s="1" t="s">
        <v>127</v>
      </c>
      <c r="B26" s="1" t="s">
        <v>727</v>
      </c>
      <c r="C26" s="1" t="s">
        <v>55</v>
      </c>
      <c r="D26" s="1" t="s">
        <v>714</v>
      </c>
      <c r="E26" s="87" t="s">
        <v>496</v>
      </c>
      <c r="F26" s="1" t="s">
        <v>734</v>
      </c>
      <c r="G26" s="1">
        <v>1501508</v>
      </c>
      <c r="H26" s="1" t="s">
        <v>228</v>
      </c>
      <c r="I26" s="1" t="s">
        <v>55</v>
      </c>
      <c r="J26" s="1" t="s">
        <v>714</v>
      </c>
    </row>
    <row r="27" spans="1:10" hidden="1">
      <c r="A27" s="1" t="s">
        <v>127</v>
      </c>
      <c r="B27" s="1" t="s">
        <v>727</v>
      </c>
      <c r="C27" s="1" t="s">
        <v>55</v>
      </c>
      <c r="D27" s="1" t="s">
        <v>714</v>
      </c>
      <c r="E27" s="87" t="s">
        <v>497</v>
      </c>
      <c r="F27" s="1" t="s">
        <v>735</v>
      </c>
      <c r="G27" s="1">
        <v>1501506</v>
      </c>
      <c r="H27" s="1" t="s">
        <v>228</v>
      </c>
      <c r="I27" s="1" t="s">
        <v>55</v>
      </c>
      <c r="J27" s="1" t="s">
        <v>714</v>
      </c>
    </row>
    <row r="28" spans="1:10" hidden="1">
      <c r="A28" s="1" t="s">
        <v>127</v>
      </c>
      <c r="B28" s="1" t="s">
        <v>727</v>
      </c>
      <c r="C28" s="1" t="s">
        <v>55</v>
      </c>
      <c r="D28" s="1" t="s">
        <v>714</v>
      </c>
      <c r="E28" s="87" t="s">
        <v>498</v>
      </c>
      <c r="F28" s="1" t="s">
        <v>736</v>
      </c>
      <c r="G28" s="1">
        <v>1501502</v>
      </c>
      <c r="H28" s="1" t="s">
        <v>228</v>
      </c>
      <c r="I28" s="1" t="s">
        <v>55</v>
      </c>
      <c r="J28" s="1" t="s">
        <v>714</v>
      </c>
    </row>
    <row r="29" spans="1:10" hidden="1">
      <c r="A29" s="1" t="s">
        <v>109</v>
      </c>
      <c r="B29" s="1" t="s">
        <v>727</v>
      </c>
      <c r="C29" s="1" t="s">
        <v>45</v>
      </c>
      <c r="D29" s="1" t="s">
        <v>714</v>
      </c>
      <c r="E29" s="87" t="s">
        <v>489</v>
      </c>
      <c r="F29" s="1" t="s">
        <v>737</v>
      </c>
      <c r="G29" s="1">
        <v>243825001</v>
      </c>
      <c r="H29" s="1" t="s">
        <v>109</v>
      </c>
      <c r="I29" s="1" t="s">
        <v>45</v>
      </c>
      <c r="J29" s="1" t="s">
        <v>714</v>
      </c>
    </row>
    <row r="30" spans="1:10">
      <c r="A30" s="1" t="s">
        <v>104</v>
      </c>
      <c r="B30" s="1" t="s">
        <v>713</v>
      </c>
      <c r="C30" s="1" t="s">
        <v>42</v>
      </c>
      <c r="D30" s="1" t="s">
        <v>714</v>
      </c>
      <c r="E30" s="87" t="s">
        <v>509</v>
      </c>
      <c r="F30" s="1" t="s">
        <v>738</v>
      </c>
      <c r="G30" s="1">
        <v>188400019</v>
      </c>
      <c r="H30" s="1" t="s">
        <v>107</v>
      </c>
      <c r="I30" s="1" t="s">
        <v>42</v>
      </c>
      <c r="J30" s="1" t="s">
        <v>714</v>
      </c>
    </row>
    <row r="31" spans="1:10">
      <c r="A31" s="1" t="s">
        <v>107</v>
      </c>
      <c r="B31" s="1" t="s">
        <v>727</v>
      </c>
      <c r="C31" s="1" t="s">
        <v>42</v>
      </c>
      <c r="D31" s="1" t="s">
        <v>714</v>
      </c>
      <c r="E31" s="87" t="s">
        <v>444</v>
      </c>
      <c r="F31" s="1" t="s">
        <v>739</v>
      </c>
      <c r="G31" s="1">
        <v>188400017</v>
      </c>
      <c r="H31" s="1" t="s">
        <v>107</v>
      </c>
      <c r="I31" s="1" t="s">
        <v>42</v>
      </c>
      <c r="J31" s="1" t="s">
        <v>714</v>
      </c>
    </row>
    <row r="32" spans="1:10">
      <c r="A32" s="1" t="s">
        <v>107</v>
      </c>
      <c r="B32" s="1" t="s">
        <v>727</v>
      </c>
      <c r="C32" s="1" t="s">
        <v>42</v>
      </c>
      <c r="D32" s="1" t="s">
        <v>714</v>
      </c>
      <c r="E32" s="87" t="s">
        <v>355</v>
      </c>
      <c r="F32" s="1" t="s">
        <v>740</v>
      </c>
      <c r="G32" s="1">
        <v>188400015</v>
      </c>
      <c r="H32" s="1" t="s">
        <v>107</v>
      </c>
      <c r="I32" s="1" t="s">
        <v>42</v>
      </c>
      <c r="J32" s="1" t="s">
        <v>714</v>
      </c>
    </row>
    <row r="33" spans="1:10" hidden="1">
      <c r="A33" s="1" t="s">
        <v>98</v>
      </c>
      <c r="B33" s="1" t="s">
        <v>727</v>
      </c>
      <c r="C33" s="1" t="s">
        <v>38</v>
      </c>
      <c r="D33" s="1" t="s">
        <v>714</v>
      </c>
      <c r="E33" s="87" t="s">
        <v>405</v>
      </c>
      <c r="F33" s="1" t="s">
        <v>741</v>
      </c>
      <c r="G33" s="1">
        <v>56250001</v>
      </c>
      <c r="H33" s="1" t="s">
        <v>88</v>
      </c>
      <c r="I33" s="1" t="s">
        <v>38</v>
      </c>
      <c r="J33" s="1" t="s">
        <v>714</v>
      </c>
    </row>
    <row r="34" spans="1:10" hidden="1">
      <c r="A34" s="1" t="s">
        <v>122</v>
      </c>
      <c r="B34" s="1" t="s">
        <v>727</v>
      </c>
      <c r="C34" s="1" t="s">
        <v>55</v>
      </c>
      <c r="D34" s="1" t="s">
        <v>714</v>
      </c>
      <c r="E34" s="87" t="s">
        <v>500</v>
      </c>
      <c r="F34" s="1" t="s">
        <v>742</v>
      </c>
      <c r="G34" s="1">
        <v>3450029</v>
      </c>
      <c r="H34" s="1" t="s">
        <v>122</v>
      </c>
      <c r="I34" s="1" t="s">
        <v>55</v>
      </c>
      <c r="J34" s="1" t="s">
        <v>714</v>
      </c>
    </row>
    <row r="35" spans="1:10">
      <c r="A35" s="1" t="s">
        <v>106</v>
      </c>
      <c r="B35" s="1" t="s">
        <v>727</v>
      </c>
      <c r="C35" s="1" t="s">
        <v>42</v>
      </c>
      <c r="D35" s="1" t="s">
        <v>714</v>
      </c>
      <c r="E35" s="87" t="s">
        <v>347</v>
      </c>
      <c r="F35" s="1" t="s">
        <v>743</v>
      </c>
      <c r="G35" s="1">
        <v>3450001</v>
      </c>
      <c r="H35" s="1" t="s">
        <v>106</v>
      </c>
      <c r="I35" s="1" t="s">
        <v>42</v>
      </c>
      <c r="J35" s="1" t="s">
        <v>714</v>
      </c>
    </row>
    <row r="36" spans="1:10" hidden="1">
      <c r="A36" s="1" t="s">
        <v>121</v>
      </c>
      <c r="B36" s="1" t="s">
        <v>727</v>
      </c>
      <c r="C36" s="1" t="s">
        <v>55</v>
      </c>
      <c r="D36" s="1" t="s">
        <v>714</v>
      </c>
      <c r="E36" s="87" t="s">
        <v>344</v>
      </c>
      <c r="F36" s="1" t="s">
        <v>345</v>
      </c>
      <c r="G36" s="1">
        <v>1501500</v>
      </c>
      <c r="H36" s="1" t="s">
        <v>228</v>
      </c>
      <c r="I36" s="1" t="s">
        <v>55</v>
      </c>
      <c r="J36" s="1" t="s">
        <v>714</v>
      </c>
    </row>
    <row r="37" spans="1:10" hidden="1">
      <c r="A37" s="1" t="s">
        <v>127</v>
      </c>
      <c r="B37" s="1" t="s">
        <v>727</v>
      </c>
      <c r="C37" s="1" t="s">
        <v>55</v>
      </c>
      <c r="D37" s="1" t="s">
        <v>714</v>
      </c>
      <c r="E37" s="87" t="s">
        <v>434</v>
      </c>
      <c r="F37" s="1" t="s">
        <v>744</v>
      </c>
      <c r="G37" s="1">
        <v>1501498</v>
      </c>
      <c r="H37" s="1" t="s">
        <v>228</v>
      </c>
      <c r="I37" s="1" t="s">
        <v>55</v>
      </c>
      <c r="J37" s="1" t="s">
        <v>714</v>
      </c>
    </row>
    <row r="38" spans="1:10" hidden="1">
      <c r="A38" s="1" t="s">
        <v>127</v>
      </c>
      <c r="B38" s="1" t="s">
        <v>727</v>
      </c>
      <c r="C38" s="1" t="s">
        <v>55</v>
      </c>
      <c r="D38" s="1" t="s">
        <v>714</v>
      </c>
      <c r="E38" s="87" t="s">
        <v>229</v>
      </c>
      <c r="F38" s="1" t="s">
        <v>127</v>
      </c>
      <c r="G38" s="1">
        <v>1501496</v>
      </c>
      <c r="H38" s="1" t="s">
        <v>228</v>
      </c>
      <c r="I38" s="1" t="s">
        <v>55</v>
      </c>
      <c r="J38" s="1" t="s">
        <v>714</v>
      </c>
    </row>
    <row r="39" spans="1:10" hidden="1">
      <c r="A39" s="1" t="s">
        <v>121</v>
      </c>
      <c r="B39" s="1" t="s">
        <v>727</v>
      </c>
      <c r="C39" s="1" t="s">
        <v>55</v>
      </c>
      <c r="D39" s="1" t="s">
        <v>714</v>
      </c>
      <c r="E39" s="87" t="s">
        <v>286</v>
      </c>
      <c r="F39" s="1" t="s">
        <v>745</v>
      </c>
      <c r="G39" s="1">
        <v>1501494</v>
      </c>
      <c r="H39" s="1" t="s">
        <v>228</v>
      </c>
      <c r="I39" s="1" t="s">
        <v>55</v>
      </c>
      <c r="J39" s="1" t="s">
        <v>714</v>
      </c>
    </row>
    <row r="40" spans="1:10" hidden="1">
      <c r="A40" s="1" t="s">
        <v>121</v>
      </c>
      <c r="B40" s="1" t="s">
        <v>727</v>
      </c>
      <c r="C40" s="1" t="s">
        <v>55</v>
      </c>
      <c r="D40" s="1" t="s">
        <v>714</v>
      </c>
      <c r="E40" s="87" t="s">
        <v>449</v>
      </c>
      <c r="F40" s="1" t="s">
        <v>746</v>
      </c>
      <c r="G40" s="1">
        <v>1501492</v>
      </c>
      <c r="H40" s="1" t="s">
        <v>228</v>
      </c>
      <c r="I40" s="1" t="s">
        <v>55</v>
      </c>
      <c r="J40" s="1" t="s">
        <v>714</v>
      </c>
    </row>
    <row r="41" spans="1:10" hidden="1">
      <c r="A41" s="1" t="s">
        <v>127</v>
      </c>
      <c r="B41" s="1" t="s">
        <v>727</v>
      </c>
      <c r="C41" s="1" t="s">
        <v>55</v>
      </c>
      <c r="D41" s="1" t="s">
        <v>714</v>
      </c>
      <c r="E41" s="87" t="s">
        <v>499</v>
      </c>
      <c r="F41" s="1" t="s">
        <v>747</v>
      </c>
      <c r="G41" s="1">
        <v>1501490</v>
      </c>
      <c r="H41" s="1" t="s">
        <v>228</v>
      </c>
      <c r="I41" s="1" t="s">
        <v>55</v>
      </c>
      <c r="J41" s="1" t="s">
        <v>714</v>
      </c>
    </row>
    <row r="42" spans="1:10" hidden="1">
      <c r="A42" s="1" t="s">
        <v>121</v>
      </c>
      <c r="B42" s="1" t="s">
        <v>727</v>
      </c>
      <c r="C42" s="1" t="s">
        <v>55</v>
      </c>
      <c r="D42" s="1" t="s">
        <v>714</v>
      </c>
      <c r="E42" s="87" t="s">
        <v>335</v>
      </c>
      <c r="F42" s="1" t="s">
        <v>748</v>
      </c>
      <c r="G42" s="1">
        <v>1501486</v>
      </c>
      <c r="H42" s="1" t="s">
        <v>228</v>
      </c>
      <c r="I42" s="1" t="s">
        <v>55</v>
      </c>
      <c r="J42" s="1" t="s">
        <v>714</v>
      </c>
    </row>
    <row r="43" spans="1:10" hidden="1">
      <c r="A43" s="1" t="s">
        <v>121</v>
      </c>
      <c r="B43" s="1" t="s">
        <v>727</v>
      </c>
      <c r="C43" s="1" t="s">
        <v>55</v>
      </c>
      <c r="D43" s="1" t="s">
        <v>714</v>
      </c>
      <c r="E43" s="87" t="s">
        <v>456</v>
      </c>
      <c r="F43" s="1" t="s">
        <v>749</v>
      </c>
      <c r="G43" s="1">
        <v>1501484</v>
      </c>
      <c r="H43" s="1" t="s">
        <v>228</v>
      </c>
      <c r="I43" s="1" t="s">
        <v>55</v>
      </c>
      <c r="J43" s="1" t="s">
        <v>714</v>
      </c>
    </row>
    <row r="44" spans="1:10" hidden="1">
      <c r="A44" s="1" t="s">
        <v>121</v>
      </c>
      <c r="B44" s="1" t="s">
        <v>727</v>
      </c>
      <c r="C44" s="1" t="s">
        <v>55</v>
      </c>
      <c r="D44" s="1" t="s">
        <v>714</v>
      </c>
      <c r="E44" s="87" t="s">
        <v>494</v>
      </c>
      <c r="F44" s="1" t="s">
        <v>750</v>
      </c>
      <c r="G44" s="1">
        <v>1501482</v>
      </c>
      <c r="H44" s="1" t="s">
        <v>228</v>
      </c>
      <c r="I44" s="1" t="s">
        <v>55</v>
      </c>
      <c r="J44" s="1" t="s">
        <v>714</v>
      </c>
    </row>
    <row r="45" spans="1:10" hidden="1">
      <c r="A45" s="1" t="s">
        <v>121</v>
      </c>
      <c r="B45" s="1" t="s">
        <v>727</v>
      </c>
      <c r="C45" s="1" t="s">
        <v>55</v>
      </c>
      <c r="D45" s="1" t="s">
        <v>714</v>
      </c>
      <c r="E45" s="87" t="s">
        <v>389</v>
      </c>
      <c r="F45" s="1" t="s">
        <v>121</v>
      </c>
      <c r="G45" s="1">
        <v>1501480</v>
      </c>
      <c r="H45" s="1" t="s">
        <v>228</v>
      </c>
      <c r="I45" s="1" t="s">
        <v>55</v>
      </c>
      <c r="J45" s="1" t="s">
        <v>714</v>
      </c>
    </row>
    <row r="46" spans="1:10" hidden="1">
      <c r="A46" s="1" t="s">
        <v>121</v>
      </c>
      <c r="B46" s="1" t="s">
        <v>727</v>
      </c>
      <c r="C46" s="1" t="s">
        <v>55</v>
      </c>
      <c r="D46" s="1" t="s">
        <v>714</v>
      </c>
      <c r="E46" s="87" t="s">
        <v>493</v>
      </c>
      <c r="F46" s="1" t="s">
        <v>751</v>
      </c>
      <c r="G46" s="1">
        <v>1501478</v>
      </c>
      <c r="H46" s="1" t="s">
        <v>228</v>
      </c>
      <c r="I46" s="1" t="s">
        <v>55</v>
      </c>
      <c r="J46" s="1" t="s">
        <v>714</v>
      </c>
    </row>
    <row r="47" spans="1:10" hidden="1">
      <c r="A47" s="1" t="s">
        <v>128</v>
      </c>
      <c r="B47" s="1" t="s">
        <v>727</v>
      </c>
      <c r="C47" s="1" t="s">
        <v>55</v>
      </c>
      <c r="D47" s="1" t="s">
        <v>714</v>
      </c>
      <c r="E47" s="87" t="s">
        <v>430</v>
      </c>
      <c r="F47" s="1" t="s">
        <v>752</v>
      </c>
      <c r="G47" s="1">
        <v>1501474</v>
      </c>
      <c r="H47" s="1" t="s">
        <v>753</v>
      </c>
      <c r="I47" s="1" t="s">
        <v>55</v>
      </c>
      <c r="J47" s="1" t="s">
        <v>714</v>
      </c>
    </row>
    <row r="48" spans="1:10" hidden="1">
      <c r="A48" s="1" t="s">
        <v>123</v>
      </c>
      <c r="B48" s="1" t="s">
        <v>713</v>
      </c>
      <c r="C48" s="1" t="s">
        <v>55</v>
      </c>
      <c r="D48" s="1" t="s">
        <v>714</v>
      </c>
      <c r="E48" s="87" t="s">
        <v>397</v>
      </c>
      <c r="F48" s="1" t="s">
        <v>555</v>
      </c>
      <c r="G48" s="1">
        <v>1501472</v>
      </c>
      <c r="H48" s="1" t="s">
        <v>753</v>
      </c>
      <c r="I48" s="1" t="s">
        <v>55</v>
      </c>
      <c r="J48" s="1" t="s">
        <v>714</v>
      </c>
    </row>
    <row r="49" spans="1:10" hidden="1">
      <c r="A49" s="1" t="s">
        <v>128</v>
      </c>
      <c r="B49" s="1" t="s">
        <v>727</v>
      </c>
      <c r="C49" s="1" t="s">
        <v>55</v>
      </c>
      <c r="D49" s="1" t="s">
        <v>714</v>
      </c>
      <c r="E49" s="87" t="s">
        <v>388</v>
      </c>
      <c r="F49" s="1" t="s">
        <v>128</v>
      </c>
      <c r="G49" s="1">
        <v>1501470</v>
      </c>
      <c r="H49" s="1" t="s">
        <v>753</v>
      </c>
      <c r="I49" s="1" t="s">
        <v>55</v>
      </c>
      <c r="J49" s="1" t="s">
        <v>714</v>
      </c>
    </row>
    <row r="50" spans="1:10" hidden="1">
      <c r="A50" s="1" t="s">
        <v>128</v>
      </c>
      <c r="B50" s="1" t="s">
        <v>727</v>
      </c>
      <c r="C50" s="1" t="s">
        <v>55</v>
      </c>
      <c r="D50" s="1" t="s">
        <v>714</v>
      </c>
      <c r="E50" s="87" t="s">
        <v>463</v>
      </c>
      <c r="F50" s="1" t="s">
        <v>754</v>
      </c>
      <c r="G50" s="1">
        <v>1501468</v>
      </c>
      <c r="H50" s="1" t="s">
        <v>753</v>
      </c>
      <c r="I50" s="1" t="s">
        <v>55</v>
      </c>
      <c r="J50" s="1" t="s">
        <v>714</v>
      </c>
    </row>
    <row r="51" spans="1:10" hidden="1">
      <c r="A51" s="1" t="s">
        <v>126</v>
      </c>
      <c r="B51" s="1" t="s">
        <v>727</v>
      </c>
      <c r="C51" s="1" t="s">
        <v>55</v>
      </c>
      <c r="D51" s="1" t="s">
        <v>714</v>
      </c>
      <c r="E51" s="87" t="s">
        <v>316</v>
      </c>
      <c r="F51" s="1" t="s">
        <v>755</v>
      </c>
      <c r="G51" s="1">
        <v>1501466</v>
      </c>
      <c r="H51" s="1" t="s">
        <v>756</v>
      </c>
      <c r="I51" s="1" t="s">
        <v>55</v>
      </c>
      <c r="J51" s="1" t="s">
        <v>714</v>
      </c>
    </row>
    <row r="52" spans="1:10" hidden="1">
      <c r="A52" s="1" t="s">
        <v>128</v>
      </c>
      <c r="B52" s="1" t="s">
        <v>727</v>
      </c>
      <c r="C52" s="1" t="s">
        <v>55</v>
      </c>
      <c r="D52" s="1" t="s">
        <v>714</v>
      </c>
      <c r="E52" s="87" t="s">
        <v>362</v>
      </c>
      <c r="F52" s="1" t="s">
        <v>647</v>
      </c>
      <c r="G52" s="1">
        <v>1501464</v>
      </c>
      <c r="H52" s="1" t="s">
        <v>753</v>
      </c>
      <c r="I52" s="1" t="s">
        <v>55</v>
      </c>
      <c r="J52" s="1" t="s">
        <v>714</v>
      </c>
    </row>
    <row r="53" spans="1:10" hidden="1">
      <c r="A53" s="1" t="s">
        <v>128</v>
      </c>
      <c r="B53" s="1" t="s">
        <v>727</v>
      </c>
      <c r="C53" s="1" t="s">
        <v>55</v>
      </c>
      <c r="D53" s="1" t="s">
        <v>714</v>
      </c>
      <c r="E53" s="87" t="s">
        <v>313</v>
      </c>
      <c r="F53" s="1" t="s">
        <v>662</v>
      </c>
      <c r="G53" s="1">
        <v>1501462</v>
      </c>
      <c r="H53" s="1" t="s">
        <v>753</v>
      </c>
      <c r="I53" s="1" t="s">
        <v>55</v>
      </c>
      <c r="J53" s="1" t="s">
        <v>714</v>
      </c>
    </row>
    <row r="54" spans="1:10" hidden="1">
      <c r="A54" s="1" t="s">
        <v>128</v>
      </c>
      <c r="B54" s="1" t="s">
        <v>727</v>
      </c>
      <c r="C54" s="1" t="s">
        <v>55</v>
      </c>
      <c r="D54" s="1" t="s">
        <v>714</v>
      </c>
      <c r="E54" s="87" t="s">
        <v>276</v>
      </c>
      <c r="F54" s="1" t="s">
        <v>757</v>
      </c>
      <c r="G54" s="1">
        <v>1501460</v>
      </c>
      <c r="H54" s="1" t="s">
        <v>753</v>
      </c>
      <c r="I54" s="1" t="s">
        <v>55</v>
      </c>
      <c r="J54" s="1" t="s">
        <v>714</v>
      </c>
    </row>
    <row r="55" spans="1:10" hidden="1">
      <c r="A55" s="1" t="s">
        <v>124</v>
      </c>
      <c r="B55" s="1" t="s">
        <v>713</v>
      </c>
      <c r="C55" s="1" t="s">
        <v>55</v>
      </c>
      <c r="D55" s="1" t="s">
        <v>714</v>
      </c>
      <c r="E55" s="87" t="s">
        <v>399</v>
      </c>
      <c r="F55" s="1" t="s">
        <v>758</v>
      </c>
      <c r="G55" s="1">
        <v>1501458</v>
      </c>
      <c r="H55" s="1" t="s">
        <v>756</v>
      </c>
      <c r="I55" s="1" t="s">
        <v>55</v>
      </c>
      <c r="J55" s="1" t="s">
        <v>714</v>
      </c>
    </row>
    <row r="56" spans="1:10" hidden="1">
      <c r="A56" s="1" t="s">
        <v>126</v>
      </c>
      <c r="B56" s="1" t="s">
        <v>727</v>
      </c>
      <c r="C56" s="1" t="s">
        <v>55</v>
      </c>
      <c r="D56" s="1" t="s">
        <v>714</v>
      </c>
      <c r="E56" s="87" t="s">
        <v>384</v>
      </c>
      <c r="F56" s="1" t="s">
        <v>126</v>
      </c>
      <c r="G56" s="1">
        <v>1501456</v>
      </c>
      <c r="H56" s="1" t="s">
        <v>756</v>
      </c>
      <c r="I56" s="1" t="s">
        <v>55</v>
      </c>
      <c r="J56" s="1" t="s">
        <v>714</v>
      </c>
    </row>
    <row r="57" spans="1:10" hidden="1">
      <c r="A57" s="1" t="s">
        <v>124</v>
      </c>
      <c r="B57" s="1" t="s">
        <v>713</v>
      </c>
      <c r="C57" s="1" t="s">
        <v>55</v>
      </c>
      <c r="D57" s="1" t="s">
        <v>714</v>
      </c>
      <c r="E57" s="87" t="s">
        <v>338</v>
      </c>
      <c r="F57" s="1" t="s">
        <v>759</v>
      </c>
      <c r="G57" s="1">
        <v>1501454</v>
      </c>
      <c r="H57" s="1" t="s">
        <v>756</v>
      </c>
      <c r="I57" s="1" t="s">
        <v>55</v>
      </c>
      <c r="J57" s="1" t="s">
        <v>714</v>
      </c>
    </row>
    <row r="58" spans="1:10" hidden="1">
      <c r="A58" s="1" t="s">
        <v>123</v>
      </c>
      <c r="B58" s="1" t="s">
        <v>713</v>
      </c>
      <c r="C58" s="1" t="s">
        <v>55</v>
      </c>
      <c r="D58" s="1" t="s">
        <v>714</v>
      </c>
      <c r="E58" s="87" t="s">
        <v>295</v>
      </c>
      <c r="F58" s="1" t="s">
        <v>277</v>
      </c>
      <c r="G58" s="1">
        <v>1501452</v>
      </c>
      <c r="H58" s="1" t="s">
        <v>753</v>
      </c>
      <c r="I58" s="1" t="s">
        <v>55</v>
      </c>
      <c r="J58" s="1" t="s">
        <v>714</v>
      </c>
    </row>
    <row r="59" spans="1:10" hidden="1">
      <c r="A59" s="1" t="s">
        <v>124</v>
      </c>
      <c r="B59" s="1" t="s">
        <v>713</v>
      </c>
      <c r="C59" s="1" t="s">
        <v>55</v>
      </c>
      <c r="D59" s="1" t="s">
        <v>714</v>
      </c>
      <c r="E59" s="87" t="s">
        <v>317</v>
      </c>
      <c r="F59" s="1" t="s">
        <v>668</v>
      </c>
      <c r="G59" s="1">
        <v>1501450</v>
      </c>
      <c r="H59" s="1" t="s">
        <v>756</v>
      </c>
      <c r="I59" s="1" t="s">
        <v>55</v>
      </c>
      <c r="J59" s="1" t="s">
        <v>714</v>
      </c>
    </row>
    <row r="60" spans="1:10" hidden="1">
      <c r="A60" s="1" t="s">
        <v>126</v>
      </c>
      <c r="B60" s="1" t="s">
        <v>727</v>
      </c>
      <c r="C60" s="1" t="s">
        <v>55</v>
      </c>
      <c r="D60" s="1" t="s">
        <v>714</v>
      </c>
      <c r="E60" s="87" t="s">
        <v>365</v>
      </c>
      <c r="F60" s="1" t="s">
        <v>670</v>
      </c>
      <c r="G60" s="1">
        <v>1501448</v>
      </c>
      <c r="H60" s="1" t="s">
        <v>756</v>
      </c>
      <c r="I60" s="1" t="s">
        <v>55</v>
      </c>
      <c r="J60" s="1" t="s">
        <v>714</v>
      </c>
    </row>
    <row r="61" spans="1:10" hidden="1">
      <c r="A61" s="1" t="s">
        <v>123</v>
      </c>
      <c r="B61" s="1" t="s">
        <v>713</v>
      </c>
      <c r="C61" s="1" t="s">
        <v>55</v>
      </c>
      <c r="D61" s="1" t="s">
        <v>714</v>
      </c>
      <c r="E61" s="87" t="s">
        <v>273</v>
      </c>
      <c r="F61" s="1" t="s">
        <v>123</v>
      </c>
      <c r="G61" s="1">
        <v>1501446</v>
      </c>
      <c r="H61" s="1" t="s">
        <v>753</v>
      </c>
      <c r="I61" s="1" t="s">
        <v>55</v>
      </c>
      <c r="J61" s="1" t="s">
        <v>714</v>
      </c>
    </row>
    <row r="62" spans="1:10" hidden="1">
      <c r="A62" s="1" t="s">
        <v>126</v>
      </c>
      <c r="B62" s="1" t="s">
        <v>727</v>
      </c>
      <c r="C62" s="1" t="s">
        <v>55</v>
      </c>
      <c r="D62" s="1" t="s">
        <v>714</v>
      </c>
      <c r="E62" s="87" t="s">
        <v>268</v>
      </c>
      <c r="F62" s="1" t="s">
        <v>610</v>
      </c>
      <c r="G62" s="1">
        <v>1501444</v>
      </c>
      <c r="H62" s="1" t="s">
        <v>756</v>
      </c>
      <c r="I62" s="1" t="s">
        <v>55</v>
      </c>
      <c r="J62" s="1" t="s">
        <v>714</v>
      </c>
    </row>
    <row r="63" spans="1:10" hidden="1">
      <c r="A63" s="1" t="s">
        <v>128</v>
      </c>
      <c r="B63" s="1" t="s">
        <v>727</v>
      </c>
      <c r="C63" s="1" t="s">
        <v>55</v>
      </c>
      <c r="D63" s="1" t="s">
        <v>714</v>
      </c>
      <c r="E63" s="87" t="s">
        <v>414</v>
      </c>
      <c r="F63" s="1" t="s">
        <v>760</v>
      </c>
      <c r="G63" s="1">
        <v>1501442</v>
      </c>
      <c r="H63" s="1" t="s">
        <v>753</v>
      </c>
      <c r="I63" s="1" t="s">
        <v>55</v>
      </c>
      <c r="J63" s="1" t="s">
        <v>714</v>
      </c>
    </row>
    <row r="64" spans="1:10" hidden="1">
      <c r="A64" s="1" t="s">
        <v>123</v>
      </c>
      <c r="B64" s="1" t="s">
        <v>713</v>
      </c>
      <c r="C64" s="1" t="s">
        <v>55</v>
      </c>
      <c r="D64" s="1" t="s">
        <v>714</v>
      </c>
      <c r="E64" s="87" t="s">
        <v>501</v>
      </c>
      <c r="F64" s="1" t="s">
        <v>761</v>
      </c>
      <c r="G64" s="1">
        <v>1501440</v>
      </c>
      <c r="H64" s="1" t="s">
        <v>753</v>
      </c>
      <c r="I64" s="1" t="s">
        <v>55</v>
      </c>
      <c r="J64" s="1" t="s">
        <v>714</v>
      </c>
    </row>
    <row r="65" spans="1:10" hidden="1">
      <c r="A65" s="1" t="s">
        <v>124</v>
      </c>
      <c r="B65" s="1" t="s">
        <v>713</v>
      </c>
      <c r="C65" s="1" t="s">
        <v>55</v>
      </c>
      <c r="D65" s="1" t="s">
        <v>714</v>
      </c>
      <c r="E65" s="87" t="s">
        <v>337</v>
      </c>
      <c r="F65" s="1" t="s">
        <v>762</v>
      </c>
      <c r="G65" s="1">
        <v>1501438</v>
      </c>
      <c r="H65" s="1" t="s">
        <v>756</v>
      </c>
      <c r="I65" s="1" t="s">
        <v>55</v>
      </c>
      <c r="J65" s="1" t="s">
        <v>714</v>
      </c>
    </row>
    <row r="66" spans="1:10">
      <c r="A66" s="1" t="s">
        <v>108</v>
      </c>
      <c r="B66" s="1" t="s">
        <v>713</v>
      </c>
      <c r="C66" s="1" t="s">
        <v>42</v>
      </c>
      <c r="D66" s="1" t="s">
        <v>714</v>
      </c>
      <c r="E66" s="87" t="s">
        <v>348</v>
      </c>
      <c r="F66" s="1" t="s">
        <v>763</v>
      </c>
      <c r="G66" s="1">
        <v>1501432</v>
      </c>
      <c r="H66" s="1" t="s">
        <v>99</v>
      </c>
      <c r="I66" s="1" t="s">
        <v>42</v>
      </c>
      <c r="J66" s="1" t="s">
        <v>714</v>
      </c>
    </row>
    <row r="67" spans="1:10">
      <c r="A67" s="1" t="s">
        <v>108</v>
      </c>
      <c r="B67" s="1" t="s">
        <v>713</v>
      </c>
      <c r="C67" s="1" t="s">
        <v>42</v>
      </c>
      <c r="D67" s="1" t="s">
        <v>714</v>
      </c>
      <c r="E67" s="87" t="s">
        <v>395</v>
      </c>
      <c r="F67" s="1" t="s">
        <v>108</v>
      </c>
      <c r="G67" s="1">
        <v>1501430</v>
      </c>
      <c r="H67" s="1" t="s">
        <v>99</v>
      </c>
      <c r="I67" s="1" t="s">
        <v>42</v>
      </c>
      <c r="J67" s="1" t="s">
        <v>714</v>
      </c>
    </row>
    <row r="68" spans="1:10">
      <c r="A68" s="1" t="s">
        <v>108</v>
      </c>
      <c r="B68" s="1" t="s">
        <v>713</v>
      </c>
      <c r="C68" s="1" t="s">
        <v>42</v>
      </c>
      <c r="D68" s="1" t="s">
        <v>714</v>
      </c>
      <c r="E68" s="87" t="s">
        <v>508</v>
      </c>
      <c r="F68" s="1" t="s">
        <v>764</v>
      </c>
      <c r="G68" s="1">
        <v>1501428</v>
      </c>
      <c r="H68" s="1" t="s">
        <v>99</v>
      </c>
      <c r="I68" s="1" t="s">
        <v>42</v>
      </c>
      <c r="J68" s="1" t="s">
        <v>714</v>
      </c>
    </row>
    <row r="69" spans="1:10">
      <c r="A69" s="1" t="s">
        <v>108</v>
      </c>
      <c r="B69" s="1" t="s">
        <v>713</v>
      </c>
      <c r="C69" s="1" t="s">
        <v>42</v>
      </c>
      <c r="D69" s="1" t="s">
        <v>714</v>
      </c>
      <c r="E69" s="87" t="s">
        <v>343</v>
      </c>
      <c r="F69" s="1" t="s">
        <v>765</v>
      </c>
      <c r="G69" s="1">
        <v>1501426</v>
      </c>
      <c r="H69" s="1" t="s">
        <v>99</v>
      </c>
      <c r="I69" s="1" t="s">
        <v>42</v>
      </c>
      <c r="J69" s="1" t="s">
        <v>714</v>
      </c>
    </row>
    <row r="70" spans="1:10">
      <c r="A70" s="1" t="s">
        <v>99</v>
      </c>
      <c r="B70" s="1" t="s">
        <v>727</v>
      </c>
      <c r="C70" s="1" t="s">
        <v>42</v>
      </c>
      <c r="D70" s="1" t="s">
        <v>714</v>
      </c>
      <c r="E70" s="87" t="s">
        <v>351</v>
      </c>
      <c r="F70" s="1" t="s">
        <v>766</v>
      </c>
      <c r="G70" s="1">
        <v>1501422</v>
      </c>
      <c r="H70" s="1" t="s">
        <v>99</v>
      </c>
      <c r="I70" s="1" t="s">
        <v>42</v>
      </c>
      <c r="J70" s="1" t="s">
        <v>714</v>
      </c>
    </row>
    <row r="71" spans="1:10">
      <c r="A71" s="1" t="s">
        <v>99</v>
      </c>
      <c r="B71" s="1" t="s">
        <v>727</v>
      </c>
      <c r="C71" s="1" t="s">
        <v>42</v>
      </c>
      <c r="D71" s="1" t="s">
        <v>714</v>
      </c>
      <c r="E71" s="87" t="s">
        <v>502</v>
      </c>
      <c r="F71" s="1" t="s">
        <v>767</v>
      </c>
      <c r="G71" s="1">
        <v>1501420</v>
      </c>
      <c r="H71" s="1" t="s">
        <v>99</v>
      </c>
      <c r="I71" s="1" t="s">
        <v>42</v>
      </c>
      <c r="J71" s="1" t="s">
        <v>714</v>
      </c>
    </row>
    <row r="72" spans="1:10">
      <c r="A72" s="1" t="s">
        <v>99</v>
      </c>
      <c r="B72" s="1" t="s">
        <v>727</v>
      </c>
      <c r="C72" s="1" t="s">
        <v>42</v>
      </c>
      <c r="D72" s="1" t="s">
        <v>714</v>
      </c>
      <c r="E72" s="87" t="s">
        <v>418</v>
      </c>
      <c r="F72" s="1" t="s">
        <v>768</v>
      </c>
      <c r="G72" s="1">
        <v>1501418</v>
      </c>
      <c r="H72" s="1" t="s">
        <v>99</v>
      </c>
      <c r="I72" s="1" t="s">
        <v>42</v>
      </c>
      <c r="J72" s="1" t="s">
        <v>714</v>
      </c>
    </row>
    <row r="73" spans="1:10">
      <c r="A73" s="1" t="s">
        <v>99</v>
      </c>
      <c r="B73" s="1" t="s">
        <v>727</v>
      </c>
      <c r="C73" s="1" t="s">
        <v>42</v>
      </c>
      <c r="D73" s="1" t="s">
        <v>714</v>
      </c>
      <c r="E73" s="87" t="s">
        <v>289</v>
      </c>
      <c r="F73" s="1" t="s">
        <v>602</v>
      </c>
      <c r="G73" s="1">
        <v>1501416</v>
      </c>
      <c r="H73" s="1" t="s">
        <v>99</v>
      </c>
      <c r="I73" s="1" t="s">
        <v>42</v>
      </c>
      <c r="J73" s="1" t="s">
        <v>714</v>
      </c>
    </row>
    <row r="74" spans="1:10">
      <c r="A74" s="1" t="s">
        <v>99</v>
      </c>
      <c r="B74" s="1" t="s">
        <v>727</v>
      </c>
      <c r="C74" s="1" t="s">
        <v>42</v>
      </c>
      <c r="D74" s="1" t="s">
        <v>714</v>
      </c>
      <c r="E74" s="87" t="s">
        <v>387</v>
      </c>
      <c r="F74" s="1" t="s">
        <v>769</v>
      </c>
      <c r="G74" s="1">
        <v>1501414</v>
      </c>
      <c r="H74" s="1" t="s">
        <v>99</v>
      </c>
      <c r="I74" s="1" t="s">
        <v>42</v>
      </c>
      <c r="J74" s="1" t="s">
        <v>714</v>
      </c>
    </row>
    <row r="75" spans="1:10">
      <c r="A75" s="1" t="s">
        <v>99</v>
      </c>
      <c r="B75" s="1" t="s">
        <v>727</v>
      </c>
      <c r="C75" s="1" t="s">
        <v>42</v>
      </c>
      <c r="D75" s="1" t="s">
        <v>714</v>
      </c>
      <c r="E75" s="87" t="s">
        <v>477</v>
      </c>
      <c r="F75" s="1" t="s">
        <v>770</v>
      </c>
      <c r="G75" s="1">
        <v>1501412</v>
      </c>
      <c r="H75" s="1" t="s">
        <v>99</v>
      </c>
      <c r="I75" s="1" t="s">
        <v>42</v>
      </c>
      <c r="J75" s="1" t="s">
        <v>714</v>
      </c>
    </row>
    <row r="76" spans="1:10">
      <c r="A76" s="1" t="s">
        <v>99</v>
      </c>
      <c r="B76" s="1" t="s">
        <v>727</v>
      </c>
      <c r="C76" s="1" t="s">
        <v>42</v>
      </c>
      <c r="D76" s="1" t="s">
        <v>714</v>
      </c>
      <c r="E76" s="87" t="s">
        <v>283</v>
      </c>
      <c r="F76" s="1" t="s">
        <v>745</v>
      </c>
      <c r="G76" s="1">
        <v>1501410</v>
      </c>
      <c r="H76" s="1" t="s">
        <v>99</v>
      </c>
      <c r="I76" s="1" t="s">
        <v>42</v>
      </c>
      <c r="J76" s="1" t="s">
        <v>714</v>
      </c>
    </row>
    <row r="77" spans="1:10">
      <c r="A77" s="1" t="s">
        <v>99</v>
      </c>
      <c r="B77" s="1" t="s">
        <v>727</v>
      </c>
      <c r="C77" s="1" t="s">
        <v>42</v>
      </c>
      <c r="D77" s="1" t="s">
        <v>714</v>
      </c>
      <c r="E77" s="87" t="s">
        <v>503</v>
      </c>
      <c r="F77" s="1" t="s">
        <v>771</v>
      </c>
      <c r="G77" s="1">
        <v>1501408</v>
      </c>
      <c r="H77" s="1" t="s">
        <v>99</v>
      </c>
      <c r="I77" s="1" t="s">
        <v>42</v>
      </c>
      <c r="J77" s="1" t="s">
        <v>714</v>
      </c>
    </row>
    <row r="78" spans="1:10">
      <c r="A78" s="1" t="s">
        <v>99</v>
      </c>
      <c r="B78" s="1" t="s">
        <v>727</v>
      </c>
      <c r="C78" s="1" t="s">
        <v>42</v>
      </c>
      <c r="D78" s="1" t="s">
        <v>714</v>
      </c>
      <c r="E78" s="87" t="s">
        <v>318</v>
      </c>
      <c r="F78" s="1" t="s">
        <v>99</v>
      </c>
      <c r="G78" s="1">
        <v>1501406</v>
      </c>
      <c r="H78" s="1" t="s">
        <v>99</v>
      </c>
      <c r="I78" s="1" t="s">
        <v>42</v>
      </c>
      <c r="J78" s="1" t="s">
        <v>714</v>
      </c>
    </row>
    <row r="79" spans="1:10">
      <c r="A79" s="1" t="s">
        <v>99</v>
      </c>
      <c r="B79" s="1" t="s">
        <v>727</v>
      </c>
      <c r="C79" s="1" t="s">
        <v>42</v>
      </c>
      <c r="D79" s="1" t="s">
        <v>714</v>
      </c>
      <c r="E79" s="87" t="s">
        <v>462</v>
      </c>
      <c r="F79" s="1" t="s">
        <v>772</v>
      </c>
      <c r="G79" s="1">
        <v>1501404</v>
      </c>
      <c r="H79" s="1" t="s">
        <v>99</v>
      </c>
      <c r="I79" s="1" t="s">
        <v>42</v>
      </c>
      <c r="J79" s="1" t="s">
        <v>714</v>
      </c>
    </row>
    <row r="80" spans="1:10">
      <c r="A80" s="1" t="s">
        <v>102</v>
      </c>
      <c r="B80" s="1" t="s">
        <v>727</v>
      </c>
      <c r="C80" s="1" t="s">
        <v>42</v>
      </c>
      <c r="D80" s="1" t="s">
        <v>714</v>
      </c>
      <c r="E80" s="87" t="s">
        <v>431</v>
      </c>
      <c r="F80" s="1" t="s">
        <v>773</v>
      </c>
      <c r="G80" s="1">
        <v>1501400</v>
      </c>
      <c r="H80" s="1" t="s">
        <v>102</v>
      </c>
      <c r="I80" s="1" t="s">
        <v>42</v>
      </c>
      <c r="J80" s="1" t="s">
        <v>714</v>
      </c>
    </row>
    <row r="81" spans="1:10">
      <c r="A81" s="1" t="s">
        <v>102</v>
      </c>
      <c r="B81" s="1" t="s">
        <v>727</v>
      </c>
      <c r="C81" s="1" t="s">
        <v>42</v>
      </c>
      <c r="D81" s="1" t="s">
        <v>714</v>
      </c>
      <c r="E81" s="87" t="s">
        <v>504</v>
      </c>
      <c r="F81" s="1" t="s">
        <v>774</v>
      </c>
      <c r="G81" s="1">
        <v>1501398</v>
      </c>
      <c r="H81" s="1" t="s">
        <v>102</v>
      </c>
      <c r="I81" s="1" t="s">
        <v>42</v>
      </c>
      <c r="J81" s="1" t="s">
        <v>714</v>
      </c>
    </row>
    <row r="82" spans="1:10">
      <c r="A82" s="1" t="s">
        <v>102</v>
      </c>
      <c r="B82" s="1" t="s">
        <v>727</v>
      </c>
      <c r="C82" s="1" t="s">
        <v>42</v>
      </c>
      <c r="D82" s="1" t="s">
        <v>714</v>
      </c>
      <c r="E82" s="87" t="s">
        <v>505</v>
      </c>
      <c r="F82" s="1" t="s">
        <v>775</v>
      </c>
      <c r="G82" s="1">
        <v>1501396</v>
      </c>
      <c r="H82" s="1" t="s">
        <v>102</v>
      </c>
      <c r="I82" s="1" t="s">
        <v>42</v>
      </c>
      <c r="J82" s="1" t="s">
        <v>714</v>
      </c>
    </row>
    <row r="83" spans="1:10">
      <c r="A83" s="1" t="s">
        <v>102</v>
      </c>
      <c r="B83" s="1" t="s">
        <v>727</v>
      </c>
      <c r="C83" s="1" t="s">
        <v>42</v>
      </c>
      <c r="D83" s="1" t="s">
        <v>714</v>
      </c>
      <c r="E83" s="87" t="s">
        <v>372</v>
      </c>
      <c r="F83" s="1" t="s">
        <v>102</v>
      </c>
      <c r="G83" s="1">
        <v>1501394</v>
      </c>
      <c r="H83" s="1" t="s">
        <v>102</v>
      </c>
      <c r="I83" s="1" t="s">
        <v>42</v>
      </c>
      <c r="J83" s="1" t="s">
        <v>714</v>
      </c>
    </row>
    <row r="84" spans="1:10">
      <c r="A84" s="1" t="s">
        <v>102</v>
      </c>
      <c r="B84" s="1" t="s">
        <v>727</v>
      </c>
      <c r="C84" s="1" t="s">
        <v>42</v>
      </c>
      <c r="D84" s="1" t="s">
        <v>714</v>
      </c>
      <c r="E84" s="87" t="s">
        <v>447</v>
      </c>
      <c r="F84" s="1" t="s">
        <v>776</v>
      </c>
      <c r="G84" s="1">
        <v>1501392</v>
      </c>
      <c r="H84" s="1" t="s">
        <v>102</v>
      </c>
      <c r="I84" s="1" t="s">
        <v>42</v>
      </c>
      <c r="J84" s="1" t="s">
        <v>714</v>
      </c>
    </row>
    <row r="85" spans="1:10">
      <c r="A85" s="1" t="s">
        <v>102</v>
      </c>
      <c r="B85" s="1" t="s">
        <v>727</v>
      </c>
      <c r="C85" s="1" t="s">
        <v>42</v>
      </c>
      <c r="D85" s="1" t="s">
        <v>714</v>
      </c>
      <c r="E85" s="87" t="s">
        <v>396</v>
      </c>
      <c r="F85" s="1" t="s">
        <v>777</v>
      </c>
      <c r="G85" s="1">
        <v>1501390</v>
      </c>
      <c r="H85" s="1" t="s">
        <v>102</v>
      </c>
      <c r="I85" s="1" t="s">
        <v>42</v>
      </c>
      <c r="J85" s="1" t="s">
        <v>714</v>
      </c>
    </row>
    <row r="86" spans="1:10">
      <c r="A86" s="1" t="s">
        <v>102</v>
      </c>
      <c r="B86" s="1" t="s">
        <v>727</v>
      </c>
      <c r="C86" s="1" t="s">
        <v>42</v>
      </c>
      <c r="D86" s="1" t="s">
        <v>714</v>
      </c>
      <c r="E86" s="87" t="s">
        <v>460</v>
      </c>
      <c r="F86" s="1" t="s">
        <v>778</v>
      </c>
      <c r="G86" s="1">
        <v>1501388</v>
      </c>
      <c r="H86" s="1" t="s">
        <v>102</v>
      </c>
      <c r="I86" s="1" t="s">
        <v>42</v>
      </c>
      <c r="J86" s="1" t="s">
        <v>714</v>
      </c>
    </row>
    <row r="87" spans="1:10">
      <c r="A87" s="1" t="s">
        <v>102</v>
      </c>
      <c r="B87" s="1" t="s">
        <v>727</v>
      </c>
      <c r="C87" s="1" t="s">
        <v>42</v>
      </c>
      <c r="D87" s="1" t="s">
        <v>714</v>
      </c>
      <c r="E87" s="87" t="s">
        <v>450</v>
      </c>
      <c r="F87" s="1" t="s">
        <v>779</v>
      </c>
      <c r="G87" s="1">
        <v>1501386</v>
      </c>
      <c r="H87" s="1" t="s">
        <v>102</v>
      </c>
      <c r="I87" s="1" t="s">
        <v>42</v>
      </c>
      <c r="J87" s="1" t="s">
        <v>714</v>
      </c>
    </row>
    <row r="88" spans="1:10">
      <c r="A88" s="1" t="s">
        <v>100</v>
      </c>
      <c r="B88" s="1" t="s">
        <v>713</v>
      </c>
      <c r="C88" s="1" t="s">
        <v>42</v>
      </c>
      <c r="D88" s="1" t="s">
        <v>714</v>
      </c>
      <c r="E88" s="87" t="s">
        <v>380</v>
      </c>
      <c r="F88" s="1" t="s">
        <v>780</v>
      </c>
      <c r="G88" s="1">
        <v>1501382</v>
      </c>
      <c r="H88" s="1" t="s">
        <v>102</v>
      </c>
      <c r="I88" s="1" t="s">
        <v>42</v>
      </c>
      <c r="J88" s="1" t="s">
        <v>714</v>
      </c>
    </row>
    <row r="89" spans="1:10">
      <c r="A89" s="1" t="s">
        <v>100</v>
      </c>
      <c r="B89" s="1" t="s">
        <v>713</v>
      </c>
      <c r="C89" s="1" t="s">
        <v>42</v>
      </c>
      <c r="D89" s="1" t="s">
        <v>714</v>
      </c>
      <c r="E89" s="87" t="s">
        <v>445</v>
      </c>
      <c r="F89" s="1" t="s">
        <v>781</v>
      </c>
      <c r="G89" s="1">
        <v>1501380</v>
      </c>
      <c r="H89" s="1" t="s">
        <v>102</v>
      </c>
      <c r="I89" s="1" t="s">
        <v>42</v>
      </c>
      <c r="J89" s="1" t="s">
        <v>714</v>
      </c>
    </row>
    <row r="90" spans="1:10">
      <c r="A90" s="1" t="s">
        <v>100</v>
      </c>
      <c r="B90" s="1" t="s">
        <v>713</v>
      </c>
      <c r="C90" s="1" t="s">
        <v>42</v>
      </c>
      <c r="D90" s="1" t="s">
        <v>714</v>
      </c>
      <c r="E90" s="87" t="s">
        <v>284</v>
      </c>
      <c r="F90" s="1" t="s">
        <v>100</v>
      </c>
      <c r="G90" s="1">
        <v>1501378</v>
      </c>
      <c r="H90" s="1" t="s">
        <v>102</v>
      </c>
      <c r="I90" s="1" t="s">
        <v>42</v>
      </c>
      <c r="J90" s="1" t="s">
        <v>714</v>
      </c>
    </row>
    <row r="91" spans="1:10" hidden="1">
      <c r="A91" s="1" t="s">
        <v>88</v>
      </c>
      <c r="B91" s="1" t="s">
        <v>727</v>
      </c>
      <c r="C91" s="1" t="s">
        <v>38</v>
      </c>
      <c r="D91" s="1" t="s">
        <v>714</v>
      </c>
      <c r="E91" s="87" t="s">
        <v>514</v>
      </c>
      <c r="F91" s="1" t="s">
        <v>782</v>
      </c>
      <c r="G91" s="1">
        <v>1501372</v>
      </c>
      <c r="H91" s="1" t="s">
        <v>88</v>
      </c>
      <c r="I91" s="1" t="s">
        <v>38</v>
      </c>
      <c r="J91" s="1" t="s">
        <v>714</v>
      </c>
    </row>
    <row r="92" spans="1:10" hidden="1">
      <c r="A92" s="1" t="s">
        <v>88</v>
      </c>
      <c r="B92" s="1" t="s">
        <v>727</v>
      </c>
      <c r="C92" s="1" t="s">
        <v>38</v>
      </c>
      <c r="D92" s="1" t="s">
        <v>714</v>
      </c>
      <c r="E92" s="87" t="s">
        <v>515</v>
      </c>
      <c r="F92" s="1" t="s">
        <v>783</v>
      </c>
      <c r="G92" s="1">
        <v>1501370</v>
      </c>
      <c r="H92" s="1" t="s">
        <v>88</v>
      </c>
      <c r="I92" s="1" t="s">
        <v>38</v>
      </c>
      <c r="J92" s="1" t="s">
        <v>714</v>
      </c>
    </row>
    <row r="93" spans="1:10" hidden="1">
      <c r="A93" s="1" t="s">
        <v>88</v>
      </c>
      <c r="B93" s="1" t="s">
        <v>727</v>
      </c>
      <c r="C93" s="1" t="s">
        <v>38</v>
      </c>
      <c r="D93" s="1" t="s">
        <v>714</v>
      </c>
      <c r="E93" s="87" t="s">
        <v>516</v>
      </c>
      <c r="F93" s="1" t="s">
        <v>784</v>
      </c>
      <c r="G93" s="1">
        <v>1501368</v>
      </c>
      <c r="H93" s="1" t="s">
        <v>88</v>
      </c>
      <c r="I93" s="1" t="s">
        <v>38</v>
      </c>
      <c r="J93" s="1" t="s">
        <v>714</v>
      </c>
    </row>
    <row r="94" spans="1:10" hidden="1">
      <c r="A94" s="1" t="s">
        <v>88</v>
      </c>
      <c r="B94" s="1" t="s">
        <v>727</v>
      </c>
      <c r="C94" s="1" t="s">
        <v>38</v>
      </c>
      <c r="D94" s="1" t="s">
        <v>714</v>
      </c>
      <c r="E94" s="87" t="s">
        <v>438</v>
      </c>
      <c r="F94" s="1" t="s">
        <v>88</v>
      </c>
      <c r="G94" s="1">
        <v>1501366</v>
      </c>
      <c r="H94" s="1" t="s">
        <v>88</v>
      </c>
      <c r="I94" s="1" t="s">
        <v>38</v>
      </c>
      <c r="J94" s="1" t="s">
        <v>714</v>
      </c>
    </row>
    <row r="95" spans="1:10" hidden="1">
      <c r="A95" s="1" t="s">
        <v>88</v>
      </c>
      <c r="B95" s="1" t="s">
        <v>727</v>
      </c>
      <c r="C95" s="1" t="s">
        <v>38</v>
      </c>
      <c r="D95" s="1" t="s">
        <v>714</v>
      </c>
      <c r="E95" s="87" t="s">
        <v>353</v>
      </c>
      <c r="F95" s="1" t="s">
        <v>785</v>
      </c>
      <c r="G95" s="1">
        <v>1501364</v>
      </c>
      <c r="H95" s="1" t="s">
        <v>88</v>
      </c>
      <c r="I95" s="1" t="s">
        <v>38</v>
      </c>
      <c r="J95" s="1" t="s">
        <v>714</v>
      </c>
    </row>
    <row r="96" spans="1:10" hidden="1">
      <c r="A96" s="1" t="s">
        <v>88</v>
      </c>
      <c r="B96" s="1" t="s">
        <v>727</v>
      </c>
      <c r="C96" s="1" t="s">
        <v>38</v>
      </c>
      <c r="D96" s="1" t="s">
        <v>714</v>
      </c>
      <c r="E96" s="87" t="s">
        <v>467</v>
      </c>
      <c r="F96" s="1" t="s">
        <v>589</v>
      </c>
      <c r="G96" s="1">
        <v>1501362</v>
      </c>
      <c r="H96" s="1" t="s">
        <v>88</v>
      </c>
      <c r="I96" s="1" t="s">
        <v>38</v>
      </c>
      <c r="J96" s="1" t="s">
        <v>714</v>
      </c>
    </row>
    <row r="97" spans="1:10" hidden="1">
      <c r="A97" s="1" t="s">
        <v>88</v>
      </c>
      <c r="B97" s="1" t="s">
        <v>727</v>
      </c>
      <c r="C97" s="1" t="s">
        <v>38</v>
      </c>
      <c r="D97" s="1" t="s">
        <v>714</v>
      </c>
      <c r="E97" s="87" t="s">
        <v>517</v>
      </c>
      <c r="F97" s="1" t="s">
        <v>786</v>
      </c>
      <c r="G97" s="1">
        <v>1501360</v>
      </c>
      <c r="H97" s="1" t="s">
        <v>88</v>
      </c>
      <c r="I97" s="1" t="s">
        <v>38</v>
      </c>
      <c r="J97" s="1" t="s">
        <v>714</v>
      </c>
    </row>
    <row r="98" spans="1:10" hidden="1">
      <c r="A98" s="1" t="s">
        <v>98</v>
      </c>
      <c r="B98" s="1" t="s">
        <v>727</v>
      </c>
      <c r="C98" s="1" t="s">
        <v>38</v>
      </c>
      <c r="D98" s="1" t="s">
        <v>714</v>
      </c>
      <c r="E98" s="87" t="s">
        <v>520</v>
      </c>
      <c r="F98" s="1" t="s">
        <v>787</v>
      </c>
      <c r="G98" s="1">
        <v>1501356</v>
      </c>
      <c r="H98" s="1" t="s">
        <v>88</v>
      </c>
      <c r="I98" s="1" t="s">
        <v>38</v>
      </c>
      <c r="J98" s="1" t="s">
        <v>714</v>
      </c>
    </row>
    <row r="99" spans="1:10" hidden="1">
      <c r="A99" s="1" t="s">
        <v>98</v>
      </c>
      <c r="B99" s="1" t="s">
        <v>727</v>
      </c>
      <c r="C99" s="1" t="s">
        <v>38</v>
      </c>
      <c r="D99" s="1" t="s">
        <v>714</v>
      </c>
      <c r="E99" s="87" t="s">
        <v>406</v>
      </c>
      <c r="F99" s="1" t="s">
        <v>788</v>
      </c>
      <c r="G99" s="1">
        <v>1501354</v>
      </c>
      <c r="H99" s="1" t="s">
        <v>88</v>
      </c>
      <c r="I99" s="1" t="s">
        <v>38</v>
      </c>
      <c r="J99" s="1" t="s">
        <v>714</v>
      </c>
    </row>
    <row r="100" spans="1:10" hidden="1">
      <c r="A100" s="1" t="s">
        <v>96</v>
      </c>
      <c r="B100" s="1" t="s">
        <v>713</v>
      </c>
      <c r="C100" s="1" t="s">
        <v>38</v>
      </c>
      <c r="D100" s="1" t="s">
        <v>714</v>
      </c>
      <c r="E100" s="87" t="s">
        <v>491</v>
      </c>
      <c r="F100" s="1" t="s">
        <v>789</v>
      </c>
      <c r="G100" s="1">
        <v>1501352</v>
      </c>
      <c r="H100" s="1" t="s">
        <v>95</v>
      </c>
      <c r="I100" s="1" t="s">
        <v>38</v>
      </c>
      <c r="J100" s="1" t="s">
        <v>714</v>
      </c>
    </row>
    <row r="101" spans="1:10" hidden="1">
      <c r="A101" s="1" t="s">
        <v>96</v>
      </c>
      <c r="B101" s="1" t="s">
        <v>713</v>
      </c>
      <c r="C101" s="1" t="s">
        <v>38</v>
      </c>
      <c r="D101" s="1" t="s">
        <v>714</v>
      </c>
      <c r="E101" s="87" t="s">
        <v>291</v>
      </c>
      <c r="F101" s="1" t="s">
        <v>96</v>
      </c>
      <c r="G101" s="1">
        <v>1501350</v>
      </c>
      <c r="H101" s="1" t="s">
        <v>95</v>
      </c>
      <c r="I101" s="1" t="s">
        <v>38</v>
      </c>
      <c r="J101" s="1" t="s">
        <v>714</v>
      </c>
    </row>
    <row r="102" spans="1:10" hidden="1">
      <c r="A102" s="1" t="s">
        <v>96</v>
      </c>
      <c r="B102" s="1" t="s">
        <v>713</v>
      </c>
      <c r="C102" s="1" t="s">
        <v>38</v>
      </c>
      <c r="D102" s="1" t="s">
        <v>714</v>
      </c>
      <c r="E102" s="87" t="s">
        <v>519</v>
      </c>
      <c r="F102" s="1" t="s">
        <v>790</v>
      </c>
      <c r="G102" s="1">
        <v>1501348</v>
      </c>
      <c r="H102" s="1" t="s">
        <v>95</v>
      </c>
      <c r="I102" s="1" t="s">
        <v>38</v>
      </c>
      <c r="J102" s="1" t="s">
        <v>714</v>
      </c>
    </row>
    <row r="103" spans="1:10" hidden="1">
      <c r="A103" s="1" t="s">
        <v>98</v>
      </c>
      <c r="B103" s="1" t="s">
        <v>727</v>
      </c>
      <c r="C103" s="1" t="s">
        <v>38</v>
      </c>
      <c r="D103" s="1" t="s">
        <v>714</v>
      </c>
      <c r="E103" s="87" t="s">
        <v>303</v>
      </c>
      <c r="F103" s="1" t="s">
        <v>98</v>
      </c>
      <c r="G103" s="1">
        <v>1501346</v>
      </c>
      <c r="H103" s="1" t="s">
        <v>88</v>
      </c>
      <c r="I103" s="1" t="s">
        <v>38</v>
      </c>
      <c r="J103" s="1" t="s">
        <v>714</v>
      </c>
    </row>
    <row r="104" spans="1:10" hidden="1">
      <c r="A104" s="1" t="s">
        <v>90</v>
      </c>
      <c r="B104" s="1" t="s">
        <v>727</v>
      </c>
      <c r="C104" s="1" t="s">
        <v>38</v>
      </c>
      <c r="D104" s="1" t="s">
        <v>714</v>
      </c>
      <c r="E104" s="87" t="s">
        <v>442</v>
      </c>
      <c r="F104" s="1" t="s">
        <v>585</v>
      </c>
      <c r="G104" s="1">
        <v>1501342</v>
      </c>
      <c r="H104" s="1" t="s">
        <v>90</v>
      </c>
      <c r="I104" s="1" t="s">
        <v>38</v>
      </c>
      <c r="J104" s="1" t="s">
        <v>714</v>
      </c>
    </row>
    <row r="105" spans="1:10" hidden="1">
      <c r="A105" s="1" t="s">
        <v>90</v>
      </c>
      <c r="B105" s="1" t="s">
        <v>727</v>
      </c>
      <c r="C105" s="1" t="s">
        <v>38</v>
      </c>
      <c r="D105" s="1" t="s">
        <v>714</v>
      </c>
      <c r="E105" s="87" t="s">
        <v>482</v>
      </c>
      <c r="F105" s="1" t="s">
        <v>791</v>
      </c>
      <c r="G105" s="1">
        <v>1501340</v>
      </c>
      <c r="H105" s="1" t="s">
        <v>90</v>
      </c>
      <c r="I105" s="1" t="s">
        <v>38</v>
      </c>
      <c r="J105" s="1" t="s">
        <v>714</v>
      </c>
    </row>
    <row r="106" spans="1:10" hidden="1">
      <c r="A106" s="1" t="s">
        <v>90</v>
      </c>
      <c r="B106" s="1" t="s">
        <v>727</v>
      </c>
      <c r="C106" s="1" t="s">
        <v>38</v>
      </c>
      <c r="D106" s="1" t="s">
        <v>714</v>
      </c>
      <c r="E106" s="87" t="s">
        <v>356</v>
      </c>
      <c r="F106" s="1" t="s">
        <v>312</v>
      </c>
      <c r="G106" s="1">
        <v>1501338</v>
      </c>
      <c r="H106" s="1" t="s">
        <v>90</v>
      </c>
      <c r="I106" s="1" t="s">
        <v>38</v>
      </c>
      <c r="J106" s="1" t="s">
        <v>714</v>
      </c>
    </row>
    <row r="107" spans="1:10" hidden="1">
      <c r="A107" s="1" t="s">
        <v>90</v>
      </c>
      <c r="B107" s="1" t="s">
        <v>727</v>
      </c>
      <c r="C107" s="1" t="s">
        <v>38</v>
      </c>
      <c r="D107" s="1" t="s">
        <v>714</v>
      </c>
      <c r="E107" s="87" t="s">
        <v>518</v>
      </c>
      <c r="F107" s="1" t="s">
        <v>792</v>
      </c>
      <c r="G107" s="1">
        <v>1501336</v>
      </c>
      <c r="H107" s="1" t="s">
        <v>90</v>
      </c>
      <c r="I107" s="1" t="s">
        <v>38</v>
      </c>
      <c r="J107" s="1" t="s">
        <v>714</v>
      </c>
    </row>
    <row r="108" spans="1:10" hidden="1">
      <c r="A108" s="1" t="s">
        <v>90</v>
      </c>
      <c r="B108" s="1" t="s">
        <v>727</v>
      </c>
      <c r="C108" s="1" t="s">
        <v>38</v>
      </c>
      <c r="D108" s="1" t="s">
        <v>714</v>
      </c>
      <c r="E108" s="87" t="s">
        <v>394</v>
      </c>
      <c r="F108" s="1" t="s">
        <v>793</v>
      </c>
      <c r="G108" s="1">
        <v>1501334</v>
      </c>
      <c r="H108" s="1" t="s">
        <v>90</v>
      </c>
      <c r="I108" s="1" t="s">
        <v>38</v>
      </c>
      <c r="J108" s="1" t="s">
        <v>714</v>
      </c>
    </row>
    <row r="109" spans="1:10" hidden="1">
      <c r="A109" s="1" t="s">
        <v>90</v>
      </c>
      <c r="B109" s="1" t="s">
        <v>727</v>
      </c>
      <c r="C109" s="1" t="s">
        <v>38</v>
      </c>
      <c r="D109" s="1" t="s">
        <v>714</v>
      </c>
      <c r="E109" s="87" t="s">
        <v>470</v>
      </c>
      <c r="F109" s="1" t="s">
        <v>794</v>
      </c>
      <c r="G109" s="1">
        <v>1501332</v>
      </c>
      <c r="H109" s="1" t="s">
        <v>90</v>
      </c>
      <c r="I109" s="1" t="s">
        <v>38</v>
      </c>
      <c r="J109" s="1" t="s">
        <v>714</v>
      </c>
    </row>
    <row r="110" spans="1:10" hidden="1">
      <c r="A110" s="1" t="s">
        <v>90</v>
      </c>
      <c r="B110" s="1" t="s">
        <v>727</v>
      </c>
      <c r="C110" s="1" t="s">
        <v>38</v>
      </c>
      <c r="D110" s="1" t="s">
        <v>714</v>
      </c>
      <c r="E110" s="87" t="s">
        <v>461</v>
      </c>
      <c r="F110" s="1" t="s">
        <v>795</v>
      </c>
      <c r="G110" s="1">
        <v>1501330</v>
      </c>
      <c r="H110" s="1" t="s">
        <v>90</v>
      </c>
      <c r="I110" s="1" t="s">
        <v>38</v>
      </c>
      <c r="J110" s="1" t="s">
        <v>714</v>
      </c>
    </row>
    <row r="111" spans="1:10" hidden="1">
      <c r="A111" s="1" t="s">
        <v>90</v>
      </c>
      <c r="B111" s="1" t="s">
        <v>727</v>
      </c>
      <c r="C111" s="1" t="s">
        <v>38</v>
      </c>
      <c r="D111" s="1" t="s">
        <v>714</v>
      </c>
      <c r="E111" s="87" t="s">
        <v>311</v>
      </c>
      <c r="F111" s="1" t="s">
        <v>796</v>
      </c>
      <c r="G111" s="1">
        <v>1501328</v>
      </c>
      <c r="H111" s="1" t="s">
        <v>90</v>
      </c>
      <c r="I111" s="1" t="s">
        <v>38</v>
      </c>
      <c r="J111" s="1" t="s">
        <v>714</v>
      </c>
    </row>
    <row r="112" spans="1:10" hidden="1">
      <c r="A112" s="1" t="s">
        <v>90</v>
      </c>
      <c r="B112" s="1" t="s">
        <v>727</v>
      </c>
      <c r="C112" s="1" t="s">
        <v>38</v>
      </c>
      <c r="D112" s="1" t="s">
        <v>714</v>
      </c>
      <c r="E112" s="87" t="s">
        <v>421</v>
      </c>
      <c r="F112" s="1" t="s">
        <v>90</v>
      </c>
      <c r="G112" s="1">
        <v>1501326</v>
      </c>
      <c r="H112" s="1" t="s">
        <v>90</v>
      </c>
      <c r="I112" s="1" t="s">
        <v>38</v>
      </c>
      <c r="J112" s="1" t="s">
        <v>714</v>
      </c>
    </row>
    <row r="113" spans="1:10" hidden="1">
      <c r="A113" s="1" t="s">
        <v>93</v>
      </c>
      <c r="B113" s="1" t="s">
        <v>727</v>
      </c>
      <c r="C113" s="1" t="s">
        <v>38</v>
      </c>
      <c r="D113" s="1" t="s">
        <v>714</v>
      </c>
      <c r="E113" s="87" t="s">
        <v>433</v>
      </c>
      <c r="F113" s="1" t="s">
        <v>797</v>
      </c>
      <c r="G113" s="1">
        <v>1501322</v>
      </c>
      <c r="H113" s="1" t="s">
        <v>93</v>
      </c>
      <c r="I113" s="1" t="s">
        <v>38</v>
      </c>
      <c r="J113" s="1" t="s">
        <v>714</v>
      </c>
    </row>
    <row r="114" spans="1:10" hidden="1">
      <c r="A114" s="1" t="s">
        <v>93</v>
      </c>
      <c r="B114" s="1" t="s">
        <v>727</v>
      </c>
      <c r="C114" s="1" t="s">
        <v>38</v>
      </c>
      <c r="D114" s="1" t="s">
        <v>714</v>
      </c>
      <c r="E114" s="87" t="s">
        <v>474</v>
      </c>
      <c r="F114" s="1" t="s">
        <v>798</v>
      </c>
      <c r="G114" s="1">
        <v>1501320</v>
      </c>
      <c r="H114" s="1" t="s">
        <v>93</v>
      </c>
      <c r="I114" s="1" t="s">
        <v>38</v>
      </c>
      <c r="J114" s="1" t="s">
        <v>714</v>
      </c>
    </row>
    <row r="115" spans="1:10" hidden="1">
      <c r="A115" s="1" t="s">
        <v>93</v>
      </c>
      <c r="B115" s="1" t="s">
        <v>727</v>
      </c>
      <c r="C115" s="1" t="s">
        <v>38</v>
      </c>
      <c r="D115" s="1" t="s">
        <v>714</v>
      </c>
      <c r="E115" s="87" t="s">
        <v>319</v>
      </c>
      <c r="F115" s="1" t="s">
        <v>799</v>
      </c>
      <c r="G115" s="1">
        <v>1501318</v>
      </c>
      <c r="H115" s="1" t="s">
        <v>93</v>
      </c>
      <c r="I115" s="1" t="s">
        <v>38</v>
      </c>
      <c r="J115" s="1" t="s">
        <v>714</v>
      </c>
    </row>
    <row r="116" spans="1:10" hidden="1">
      <c r="A116" s="1" t="s">
        <v>93</v>
      </c>
      <c r="B116" s="1" t="s">
        <v>727</v>
      </c>
      <c r="C116" s="1" t="s">
        <v>38</v>
      </c>
      <c r="D116" s="1" t="s">
        <v>714</v>
      </c>
      <c r="E116" s="87" t="s">
        <v>304</v>
      </c>
      <c r="F116" s="1" t="s">
        <v>93</v>
      </c>
      <c r="G116" s="1">
        <v>1501316</v>
      </c>
      <c r="H116" s="1" t="s">
        <v>93</v>
      </c>
      <c r="I116" s="1" t="s">
        <v>38</v>
      </c>
      <c r="J116" s="1" t="s">
        <v>714</v>
      </c>
    </row>
    <row r="117" spans="1:10" hidden="1">
      <c r="A117" s="1" t="s">
        <v>93</v>
      </c>
      <c r="B117" s="1" t="s">
        <v>727</v>
      </c>
      <c r="C117" s="1" t="s">
        <v>38</v>
      </c>
      <c r="D117" s="1" t="s">
        <v>714</v>
      </c>
      <c r="E117" s="87" t="s">
        <v>393</v>
      </c>
      <c r="F117" s="1" t="s">
        <v>637</v>
      </c>
      <c r="G117" s="1">
        <v>1501314</v>
      </c>
      <c r="H117" s="1" t="s">
        <v>93</v>
      </c>
      <c r="I117" s="1" t="s">
        <v>38</v>
      </c>
      <c r="J117" s="1" t="s">
        <v>714</v>
      </c>
    </row>
    <row r="118" spans="1:10">
      <c r="A118" s="1" t="s">
        <v>107</v>
      </c>
      <c r="B118" s="1" t="s">
        <v>727</v>
      </c>
      <c r="C118" s="1" t="s">
        <v>42</v>
      </c>
      <c r="D118" s="1" t="s">
        <v>714</v>
      </c>
      <c r="E118" s="87" t="s">
        <v>436</v>
      </c>
      <c r="F118" s="1" t="s">
        <v>800</v>
      </c>
      <c r="G118" s="1">
        <v>1501308</v>
      </c>
      <c r="H118" s="1" t="s">
        <v>107</v>
      </c>
      <c r="I118" s="1" t="s">
        <v>42</v>
      </c>
      <c r="J118" s="1" t="s">
        <v>714</v>
      </c>
    </row>
    <row r="119" spans="1:10">
      <c r="A119" s="1" t="s">
        <v>107</v>
      </c>
      <c r="B119" s="1" t="s">
        <v>727</v>
      </c>
      <c r="C119" s="1" t="s">
        <v>42</v>
      </c>
      <c r="D119" s="1" t="s">
        <v>714</v>
      </c>
      <c r="E119" s="87" t="s">
        <v>483</v>
      </c>
      <c r="F119" s="1" t="s">
        <v>801</v>
      </c>
      <c r="G119" s="1">
        <v>1501306</v>
      </c>
      <c r="H119" s="1" t="s">
        <v>107</v>
      </c>
      <c r="I119" s="1" t="s">
        <v>42</v>
      </c>
      <c r="J119" s="1" t="s">
        <v>714</v>
      </c>
    </row>
    <row r="120" spans="1:10">
      <c r="A120" s="1" t="s">
        <v>107</v>
      </c>
      <c r="B120" s="1" t="s">
        <v>727</v>
      </c>
      <c r="C120" s="1" t="s">
        <v>42</v>
      </c>
      <c r="D120" s="1" t="s">
        <v>714</v>
      </c>
      <c r="E120" s="87" t="s">
        <v>300</v>
      </c>
      <c r="F120" s="1" t="s">
        <v>802</v>
      </c>
      <c r="G120" s="1">
        <v>1501304</v>
      </c>
      <c r="H120" s="1" t="s">
        <v>107</v>
      </c>
      <c r="I120" s="1" t="s">
        <v>42</v>
      </c>
      <c r="J120" s="1" t="s">
        <v>714</v>
      </c>
    </row>
    <row r="121" spans="1:10">
      <c r="A121" s="1" t="s">
        <v>107</v>
      </c>
      <c r="B121" s="1" t="s">
        <v>727</v>
      </c>
      <c r="C121" s="1" t="s">
        <v>42</v>
      </c>
      <c r="D121" s="1" t="s">
        <v>714</v>
      </c>
      <c r="E121" s="87" t="s">
        <v>512</v>
      </c>
      <c r="F121" s="1" t="s">
        <v>803</v>
      </c>
      <c r="G121" s="1">
        <v>1501302</v>
      </c>
      <c r="H121" s="1" t="s">
        <v>107</v>
      </c>
      <c r="I121" s="1" t="s">
        <v>42</v>
      </c>
      <c r="J121" s="1" t="s">
        <v>714</v>
      </c>
    </row>
    <row r="122" spans="1:10">
      <c r="A122" s="1" t="s">
        <v>107</v>
      </c>
      <c r="B122" s="1" t="s">
        <v>727</v>
      </c>
      <c r="C122" s="1" t="s">
        <v>42</v>
      </c>
      <c r="D122" s="1" t="s">
        <v>714</v>
      </c>
      <c r="E122" s="87" t="s">
        <v>265</v>
      </c>
      <c r="F122" s="1" t="s">
        <v>107</v>
      </c>
      <c r="G122" s="1">
        <v>1501300</v>
      </c>
      <c r="H122" s="1" t="s">
        <v>107</v>
      </c>
      <c r="I122" s="1" t="s">
        <v>42</v>
      </c>
      <c r="J122" s="1" t="s">
        <v>714</v>
      </c>
    </row>
    <row r="123" spans="1:10">
      <c r="A123" s="1" t="s">
        <v>106</v>
      </c>
      <c r="B123" s="1" t="s">
        <v>727</v>
      </c>
      <c r="C123" s="1" t="s">
        <v>42</v>
      </c>
      <c r="D123" s="1" t="s">
        <v>714</v>
      </c>
      <c r="E123" s="87" t="s">
        <v>476</v>
      </c>
      <c r="F123" s="1" t="s">
        <v>804</v>
      </c>
      <c r="G123" s="1">
        <v>1501296</v>
      </c>
      <c r="H123" s="1" t="s">
        <v>106</v>
      </c>
      <c r="I123" s="1" t="s">
        <v>42</v>
      </c>
      <c r="J123" s="1" t="s">
        <v>714</v>
      </c>
    </row>
    <row r="124" spans="1:10">
      <c r="A124" s="1" t="s">
        <v>106</v>
      </c>
      <c r="B124" s="1" t="s">
        <v>727</v>
      </c>
      <c r="C124" s="1" t="s">
        <v>42</v>
      </c>
      <c r="D124" s="1" t="s">
        <v>714</v>
      </c>
      <c r="E124" s="87" t="s">
        <v>377</v>
      </c>
      <c r="F124" s="1" t="s">
        <v>805</v>
      </c>
      <c r="G124" s="1">
        <v>1501294</v>
      </c>
      <c r="H124" s="1" t="s">
        <v>106</v>
      </c>
      <c r="I124" s="1" t="s">
        <v>42</v>
      </c>
      <c r="J124" s="1" t="s">
        <v>714</v>
      </c>
    </row>
    <row r="125" spans="1:10">
      <c r="A125" s="1" t="s">
        <v>106</v>
      </c>
      <c r="B125" s="1" t="s">
        <v>727</v>
      </c>
      <c r="C125" s="1" t="s">
        <v>42</v>
      </c>
      <c r="D125" s="1" t="s">
        <v>714</v>
      </c>
      <c r="E125" s="87" t="s">
        <v>492</v>
      </c>
      <c r="F125" s="1" t="s">
        <v>806</v>
      </c>
      <c r="G125" s="1">
        <v>1501292</v>
      </c>
      <c r="H125" s="1" t="s">
        <v>106</v>
      </c>
      <c r="I125" s="1" t="s">
        <v>42</v>
      </c>
      <c r="J125" s="1" t="s">
        <v>714</v>
      </c>
    </row>
    <row r="126" spans="1:10">
      <c r="A126" s="1" t="s">
        <v>106</v>
      </c>
      <c r="B126" s="1" t="s">
        <v>727</v>
      </c>
      <c r="C126" s="1" t="s">
        <v>42</v>
      </c>
      <c r="D126" s="1" t="s">
        <v>714</v>
      </c>
      <c r="E126" s="87" t="s">
        <v>340</v>
      </c>
      <c r="F126" s="1" t="s">
        <v>666</v>
      </c>
      <c r="G126" s="1">
        <v>1501290</v>
      </c>
      <c r="H126" s="1" t="s">
        <v>106</v>
      </c>
      <c r="I126" s="1" t="s">
        <v>42</v>
      </c>
      <c r="J126" s="1" t="s">
        <v>714</v>
      </c>
    </row>
    <row r="127" spans="1:10">
      <c r="A127" s="1" t="s">
        <v>106</v>
      </c>
      <c r="B127" s="1" t="s">
        <v>727</v>
      </c>
      <c r="C127" s="1" t="s">
        <v>42</v>
      </c>
      <c r="D127" s="1" t="s">
        <v>714</v>
      </c>
      <c r="E127" s="87" t="s">
        <v>511</v>
      </c>
      <c r="F127" s="1" t="s">
        <v>807</v>
      </c>
      <c r="G127" s="1">
        <v>1501288</v>
      </c>
      <c r="H127" s="1" t="s">
        <v>106</v>
      </c>
      <c r="I127" s="1" t="s">
        <v>42</v>
      </c>
      <c r="J127" s="1" t="s">
        <v>714</v>
      </c>
    </row>
    <row r="128" spans="1:10">
      <c r="A128" s="1" t="s">
        <v>104</v>
      </c>
      <c r="B128" s="1" t="s">
        <v>713</v>
      </c>
      <c r="C128" s="1" t="s">
        <v>42</v>
      </c>
      <c r="D128" s="1" t="s">
        <v>714</v>
      </c>
      <c r="E128" s="87" t="s">
        <v>441</v>
      </c>
      <c r="F128" s="1" t="s">
        <v>808</v>
      </c>
      <c r="G128" s="1">
        <v>1501284</v>
      </c>
      <c r="H128" s="1" t="s">
        <v>107</v>
      </c>
      <c r="I128" s="1" t="s">
        <v>42</v>
      </c>
      <c r="J128" s="1" t="s">
        <v>714</v>
      </c>
    </row>
    <row r="129" spans="1:10">
      <c r="A129" s="1" t="s">
        <v>102</v>
      </c>
      <c r="B129" s="1" t="s">
        <v>727</v>
      </c>
      <c r="C129" s="1" t="s">
        <v>42</v>
      </c>
      <c r="D129" s="1" t="s">
        <v>714</v>
      </c>
      <c r="E129" s="87" t="s">
        <v>378</v>
      </c>
      <c r="F129" s="1" t="s">
        <v>809</v>
      </c>
      <c r="G129" s="1">
        <v>1501282</v>
      </c>
      <c r="H129" s="1" t="s">
        <v>102</v>
      </c>
      <c r="I129" s="1" t="s">
        <v>42</v>
      </c>
      <c r="J129" s="1" t="s">
        <v>714</v>
      </c>
    </row>
    <row r="130" spans="1:10">
      <c r="A130" s="1" t="s">
        <v>104</v>
      </c>
      <c r="B130" s="1" t="s">
        <v>713</v>
      </c>
      <c r="C130" s="1" t="s">
        <v>42</v>
      </c>
      <c r="D130" s="1" t="s">
        <v>714</v>
      </c>
      <c r="E130" s="87" t="s">
        <v>510</v>
      </c>
      <c r="F130" s="1" t="s">
        <v>810</v>
      </c>
      <c r="G130" s="1">
        <v>1501280</v>
      </c>
      <c r="H130" s="1" t="s">
        <v>107</v>
      </c>
      <c r="I130" s="1" t="s">
        <v>42</v>
      </c>
      <c r="J130" s="1" t="s">
        <v>714</v>
      </c>
    </row>
    <row r="131" spans="1:10">
      <c r="A131" s="1" t="s">
        <v>102</v>
      </c>
      <c r="B131" s="1" t="s">
        <v>727</v>
      </c>
      <c r="C131" s="1" t="s">
        <v>42</v>
      </c>
      <c r="D131" s="1" t="s">
        <v>714</v>
      </c>
      <c r="E131" s="87" t="s">
        <v>485</v>
      </c>
      <c r="F131" s="1" t="s">
        <v>811</v>
      </c>
      <c r="G131" s="1">
        <v>1501276</v>
      </c>
      <c r="H131" s="1" t="s">
        <v>102</v>
      </c>
      <c r="I131" s="1" t="s">
        <v>42</v>
      </c>
      <c r="J131" s="1" t="s">
        <v>714</v>
      </c>
    </row>
    <row r="132" spans="1:10">
      <c r="A132" s="1" t="s">
        <v>104</v>
      </c>
      <c r="B132" s="1" t="s">
        <v>713</v>
      </c>
      <c r="C132" s="1" t="s">
        <v>42</v>
      </c>
      <c r="D132" s="1" t="s">
        <v>714</v>
      </c>
      <c r="E132" s="87" t="s">
        <v>487</v>
      </c>
      <c r="F132" s="1" t="s">
        <v>812</v>
      </c>
      <c r="G132" s="1">
        <v>1501274</v>
      </c>
      <c r="H132" s="1" t="s">
        <v>107</v>
      </c>
      <c r="I132" s="1" t="s">
        <v>42</v>
      </c>
      <c r="J132" s="1" t="s">
        <v>714</v>
      </c>
    </row>
    <row r="133" spans="1:10">
      <c r="A133" s="1" t="s">
        <v>104</v>
      </c>
      <c r="B133" s="1" t="s">
        <v>713</v>
      </c>
      <c r="C133" s="1" t="s">
        <v>42</v>
      </c>
      <c r="D133" s="1" t="s">
        <v>714</v>
      </c>
      <c r="E133" s="87" t="s">
        <v>455</v>
      </c>
      <c r="F133" s="1" t="s">
        <v>813</v>
      </c>
      <c r="G133" s="1">
        <v>1501272</v>
      </c>
      <c r="H133" s="1" t="s">
        <v>107</v>
      </c>
      <c r="I133" s="1" t="s">
        <v>42</v>
      </c>
      <c r="J133" s="1" t="s">
        <v>714</v>
      </c>
    </row>
    <row r="134" spans="1:10">
      <c r="A134" s="1" t="s">
        <v>102</v>
      </c>
      <c r="B134" s="1" t="s">
        <v>727</v>
      </c>
      <c r="C134" s="1" t="s">
        <v>42</v>
      </c>
      <c r="D134" s="1" t="s">
        <v>714</v>
      </c>
      <c r="E134" s="87" t="s">
        <v>386</v>
      </c>
      <c r="F134" s="1" t="s">
        <v>649</v>
      </c>
      <c r="G134" s="1">
        <v>1501270</v>
      </c>
      <c r="H134" s="1" t="s">
        <v>102</v>
      </c>
      <c r="I134" s="1" t="s">
        <v>42</v>
      </c>
      <c r="J134" s="1" t="s">
        <v>714</v>
      </c>
    </row>
    <row r="135" spans="1:10">
      <c r="A135" s="1" t="s">
        <v>104</v>
      </c>
      <c r="B135" s="1" t="s">
        <v>713</v>
      </c>
      <c r="C135" s="1" t="s">
        <v>42</v>
      </c>
      <c r="D135" s="1" t="s">
        <v>714</v>
      </c>
      <c r="E135" s="87" t="s">
        <v>459</v>
      </c>
      <c r="F135" s="1" t="s">
        <v>814</v>
      </c>
      <c r="G135" s="1">
        <v>1501268</v>
      </c>
      <c r="H135" s="1" t="s">
        <v>107</v>
      </c>
      <c r="I135" s="1" t="s">
        <v>42</v>
      </c>
      <c r="J135" s="1" t="s">
        <v>714</v>
      </c>
    </row>
    <row r="136" spans="1:10">
      <c r="A136" s="1" t="s">
        <v>104</v>
      </c>
      <c r="B136" s="1" t="s">
        <v>713</v>
      </c>
      <c r="C136" s="1" t="s">
        <v>42</v>
      </c>
      <c r="D136" s="1" t="s">
        <v>714</v>
      </c>
      <c r="E136" s="87" t="s">
        <v>427</v>
      </c>
      <c r="F136" s="1" t="s">
        <v>104</v>
      </c>
      <c r="G136" s="1">
        <v>1501266</v>
      </c>
      <c r="H136" s="1" t="s">
        <v>107</v>
      </c>
      <c r="I136" s="1" t="s">
        <v>42</v>
      </c>
      <c r="J136" s="1" t="s">
        <v>714</v>
      </c>
    </row>
    <row r="137" spans="1:10">
      <c r="A137" s="1" t="s">
        <v>102</v>
      </c>
      <c r="B137" s="1" t="s">
        <v>727</v>
      </c>
      <c r="C137" s="1" t="s">
        <v>42</v>
      </c>
      <c r="D137" s="1" t="s">
        <v>714</v>
      </c>
      <c r="E137" s="87" t="s">
        <v>506</v>
      </c>
      <c r="F137" s="1" t="s">
        <v>815</v>
      </c>
      <c r="G137" s="1">
        <v>1501264</v>
      </c>
      <c r="H137" s="1" t="s">
        <v>102</v>
      </c>
      <c r="I137" s="1" t="s">
        <v>42</v>
      </c>
      <c r="J137" s="1" t="s">
        <v>714</v>
      </c>
    </row>
    <row r="138" spans="1:10">
      <c r="A138" s="1" t="s">
        <v>102</v>
      </c>
      <c r="B138" s="1" t="s">
        <v>727</v>
      </c>
      <c r="C138" s="1" t="s">
        <v>42</v>
      </c>
      <c r="D138" s="1" t="s">
        <v>714</v>
      </c>
      <c r="E138" s="87" t="s">
        <v>507</v>
      </c>
      <c r="F138" s="1" t="s">
        <v>816</v>
      </c>
      <c r="G138" s="1">
        <v>1501262</v>
      </c>
      <c r="H138" s="1" t="s">
        <v>102</v>
      </c>
      <c r="I138" s="1" t="s">
        <v>42</v>
      </c>
      <c r="J138" s="1" t="s">
        <v>714</v>
      </c>
    </row>
    <row r="139" spans="1:10" hidden="1">
      <c r="A139" s="1" t="s">
        <v>91</v>
      </c>
      <c r="B139" s="1" t="s">
        <v>727</v>
      </c>
      <c r="C139" s="1" t="s">
        <v>38</v>
      </c>
      <c r="D139" s="1" t="s">
        <v>714</v>
      </c>
      <c r="E139" s="87" t="s">
        <v>400</v>
      </c>
      <c r="F139" s="1" t="s">
        <v>586</v>
      </c>
      <c r="G139" s="1">
        <v>1501256</v>
      </c>
      <c r="H139" s="1" t="s">
        <v>251</v>
      </c>
      <c r="I139" s="1" t="s">
        <v>38</v>
      </c>
      <c r="J139" s="1" t="s">
        <v>714</v>
      </c>
    </row>
    <row r="140" spans="1:10" hidden="1">
      <c r="A140" s="1" t="s">
        <v>87</v>
      </c>
      <c r="B140" s="1" t="s">
        <v>713</v>
      </c>
      <c r="C140" s="1" t="s">
        <v>38</v>
      </c>
      <c r="D140" s="1" t="s">
        <v>714</v>
      </c>
      <c r="E140" s="87" t="s">
        <v>252</v>
      </c>
      <c r="F140" s="1" t="s">
        <v>817</v>
      </c>
      <c r="G140" s="1">
        <v>1501254</v>
      </c>
      <c r="H140" s="1" t="s">
        <v>87</v>
      </c>
      <c r="I140" s="1" t="s">
        <v>38</v>
      </c>
      <c r="J140" s="1" t="s">
        <v>714</v>
      </c>
    </row>
    <row r="141" spans="1:10" hidden="1">
      <c r="A141" s="1" t="s">
        <v>87</v>
      </c>
      <c r="B141" s="1" t="s">
        <v>713</v>
      </c>
      <c r="C141" s="1" t="s">
        <v>38</v>
      </c>
      <c r="D141" s="1" t="s">
        <v>714</v>
      </c>
      <c r="E141" s="87" t="s">
        <v>437</v>
      </c>
      <c r="F141" s="1" t="s">
        <v>818</v>
      </c>
      <c r="G141" s="1">
        <v>1501252</v>
      </c>
      <c r="H141" s="1" t="s">
        <v>87</v>
      </c>
      <c r="I141" s="1" t="s">
        <v>38</v>
      </c>
      <c r="J141" s="1" t="s">
        <v>714</v>
      </c>
    </row>
    <row r="142" spans="1:10" hidden="1">
      <c r="A142" s="1" t="s">
        <v>91</v>
      </c>
      <c r="B142" s="1" t="s">
        <v>727</v>
      </c>
      <c r="C142" s="1" t="s">
        <v>38</v>
      </c>
      <c r="D142" s="1" t="s">
        <v>714</v>
      </c>
      <c r="E142" s="87" t="s">
        <v>529</v>
      </c>
      <c r="F142" s="1" t="s">
        <v>642</v>
      </c>
      <c r="G142" s="1">
        <v>1501250</v>
      </c>
      <c r="H142" s="1" t="s">
        <v>251</v>
      </c>
      <c r="I142" s="1" t="s">
        <v>38</v>
      </c>
      <c r="J142" s="1" t="s">
        <v>714</v>
      </c>
    </row>
    <row r="143" spans="1:10" hidden="1">
      <c r="A143" s="1" t="s">
        <v>87</v>
      </c>
      <c r="B143" s="1" t="s">
        <v>713</v>
      </c>
      <c r="C143" s="1" t="s">
        <v>38</v>
      </c>
      <c r="D143" s="1" t="s">
        <v>714</v>
      </c>
      <c r="E143" s="87" t="s">
        <v>452</v>
      </c>
      <c r="F143" s="1" t="s">
        <v>819</v>
      </c>
      <c r="G143" s="1">
        <v>1501248</v>
      </c>
      <c r="H143" s="1" t="s">
        <v>87</v>
      </c>
      <c r="I143" s="1" t="s">
        <v>38</v>
      </c>
      <c r="J143" s="1" t="s">
        <v>714</v>
      </c>
    </row>
    <row r="144" spans="1:10" hidden="1">
      <c r="A144" s="1" t="s">
        <v>91</v>
      </c>
      <c r="B144" s="1" t="s">
        <v>727</v>
      </c>
      <c r="C144" s="1" t="s">
        <v>38</v>
      </c>
      <c r="D144" s="1" t="s">
        <v>714</v>
      </c>
      <c r="E144" s="87" t="s">
        <v>415</v>
      </c>
      <c r="F144" s="1" t="s">
        <v>251</v>
      </c>
      <c r="G144" s="1">
        <v>1501246</v>
      </c>
      <c r="H144" s="1" t="s">
        <v>251</v>
      </c>
      <c r="I144" s="1" t="s">
        <v>38</v>
      </c>
      <c r="J144" s="1" t="s">
        <v>714</v>
      </c>
    </row>
    <row r="145" spans="1:10" hidden="1">
      <c r="A145" s="1" t="s">
        <v>91</v>
      </c>
      <c r="B145" s="1" t="s">
        <v>727</v>
      </c>
      <c r="C145" s="1" t="s">
        <v>38</v>
      </c>
      <c r="D145" s="1" t="s">
        <v>714</v>
      </c>
      <c r="E145" s="87" t="s">
        <v>333</v>
      </c>
      <c r="F145" s="1" t="s">
        <v>820</v>
      </c>
      <c r="G145" s="1">
        <v>1501244</v>
      </c>
      <c r="H145" s="1" t="s">
        <v>251</v>
      </c>
      <c r="I145" s="1" t="s">
        <v>38</v>
      </c>
      <c r="J145" s="1" t="s">
        <v>714</v>
      </c>
    </row>
    <row r="146" spans="1:10" hidden="1">
      <c r="A146" s="1" t="s">
        <v>87</v>
      </c>
      <c r="B146" s="1" t="s">
        <v>713</v>
      </c>
      <c r="C146" s="1" t="s">
        <v>38</v>
      </c>
      <c r="D146" s="1" t="s">
        <v>714</v>
      </c>
      <c r="E146" s="87" t="s">
        <v>451</v>
      </c>
      <c r="F146" s="1" t="s">
        <v>821</v>
      </c>
      <c r="G146" s="1">
        <v>1501242</v>
      </c>
      <c r="H146" s="1" t="s">
        <v>87</v>
      </c>
      <c r="I146" s="1" t="s">
        <v>38</v>
      </c>
      <c r="J146" s="1" t="s">
        <v>714</v>
      </c>
    </row>
    <row r="147" spans="1:10" hidden="1">
      <c r="A147" s="1" t="s">
        <v>91</v>
      </c>
      <c r="B147" s="1" t="s">
        <v>727</v>
      </c>
      <c r="C147" s="1" t="s">
        <v>38</v>
      </c>
      <c r="D147" s="1" t="s">
        <v>714</v>
      </c>
      <c r="E147" s="87" t="s">
        <v>448</v>
      </c>
      <c r="F147" s="1" t="s">
        <v>822</v>
      </c>
      <c r="G147" s="1">
        <v>1501238</v>
      </c>
      <c r="H147" s="1" t="s">
        <v>251</v>
      </c>
      <c r="I147" s="1" t="s">
        <v>38</v>
      </c>
      <c r="J147" s="1" t="s">
        <v>714</v>
      </c>
    </row>
    <row r="148" spans="1:10" hidden="1">
      <c r="A148" s="1" t="s">
        <v>87</v>
      </c>
      <c r="B148" s="1" t="s">
        <v>713</v>
      </c>
      <c r="C148" s="1" t="s">
        <v>38</v>
      </c>
      <c r="D148" s="1" t="s">
        <v>714</v>
      </c>
      <c r="E148" s="87" t="s">
        <v>432</v>
      </c>
      <c r="F148" s="1" t="s">
        <v>632</v>
      </c>
      <c r="G148" s="1">
        <v>1501236</v>
      </c>
      <c r="H148" s="1" t="s">
        <v>87</v>
      </c>
      <c r="I148" s="1" t="s">
        <v>38</v>
      </c>
      <c r="J148" s="1" t="s">
        <v>714</v>
      </c>
    </row>
    <row r="149" spans="1:10" hidden="1">
      <c r="A149" s="1" t="s">
        <v>87</v>
      </c>
      <c r="B149" s="1" t="s">
        <v>713</v>
      </c>
      <c r="C149" s="1" t="s">
        <v>38</v>
      </c>
      <c r="D149" s="1" t="s">
        <v>714</v>
      </c>
      <c r="E149" s="87" t="s">
        <v>294</v>
      </c>
      <c r="F149" s="1" t="s">
        <v>823</v>
      </c>
      <c r="G149" s="1">
        <v>1501232</v>
      </c>
      <c r="H149" s="1" t="s">
        <v>87</v>
      </c>
      <c r="I149" s="1" t="s">
        <v>38</v>
      </c>
      <c r="J149" s="1" t="s">
        <v>714</v>
      </c>
    </row>
    <row r="150" spans="1:10" hidden="1">
      <c r="A150" s="1" t="s">
        <v>87</v>
      </c>
      <c r="B150" s="1" t="s">
        <v>713</v>
      </c>
      <c r="C150" s="1" t="s">
        <v>38</v>
      </c>
      <c r="D150" s="1" t="s">
        <v>714</v>
      </c>
      <c r="E150" s="87" t="s">
        <v>364</v>
      </c>
      <c r="F150" s="1" t="s">
        <v>87</v>
      </c>
      <c r="G150" s="1">
        <v>1501230</v>
      </c>
      <c r="H150" s="1" t="s">
        <v>87</v>
      </c>
      <c r="I150" s="1" t="s">
        <v>38</v>
      </c>
      <c r="J150" s="1" t="s">
        <v>714</v>
      </c>
    </row>
    <row r="151" spans="1:10" hidden="1">
      <c r="A151" s="1" t="s">
        <v>87</v>
      </c>
      <c r="B151" s="1" t="s">
        <v>713</v>
      </c>
      <c r="C151" s="1" t="s">
        <v>38</v>
      </c>
      <c r="D151" s="1" t="s">
        <v>714</v>
      </c>
      <c r="E151" s="87" t="s">
        <v>530</v>
      </c>
      <c r="F151" s="1" t="s">
        <v>824</v>
      </c>
      <c r="G151" s="1">
        <v>1501228</v>
      </c>
      <c r="H151" s="1" t="s">
        <v>87</v>
      </c>
      <c r="I151" s="1" t="s">
        <v>38</v>
      </c>
      <c r="J151" s="1" t="s">
        <v>714</v>
      </c>
    </row>
    <row r="152" spans="1:10" hidden="1">
      <c r="A152" s="1" t="s">
        <v>91</v>
      </c>
      <c r="B152" s="1" t="s">
        <v>727</v>
      </c>
      <c r="C152" s="1" t="s">
        <v>38</v>
      </c>
      <c r="D152" s="1" t="s">
        <v>714</v>
      </c>
      <c r="E152" s="87" t="s">
        <v>435</v>
      </c>
      <c r="F152" s="1" t="s">
        <v>629</v>
      </c>
      <c r="G152" s="1">
        <v>1501224</v>
      </c>
      <c r="H152" s="1" t="s">
        <v>251</v>
      </c>
      <c r="I152" s="1" t="s">
        <v>38</v>
      </c>
      <c r="J152" s="1" t="s">
        <v>714</v>
      </c>
    </row>
    <row r="153" spans="1:10" hidden="1">
      <c r="A153" s="1" t="s">
        <v>91</v>
      </c>
      <c r="B153" s="1" t="s">
        <v>727</v>
      </c>
      <c r="C153" s="1" t="s">
        <v>38</v>
      </c>
      <c r="D153" s="1" t="s">
        <v>714</v>
      </c>
      <c r="E153" s="87" t="s">
        <v>443</v>
      </c>
      <c r="F153" s="1" t="s">
        <v>825</v>
      </c>
      <c r="G153" s="1">
        <v>1501222</v>
      </c>
      <c r="H153" s="1" t="s">
        <v>251</v>
      </c>
      <c r="I153" s="1" t="s">
        <v>38</v>
      </c>
      <c r="J153" s="1" t="s">
        <v>714</v>
      </c>
    </row>
    <row r="154" spans="1:10" hidden="1">
      <c r="A154" s="1" t="s">
        <v>91</v>
      </c>
      <c r="B154" s="1" t="s">
        <v>727</v>
      </c>
      <c r="C154" s="1" t="s">
        <v>38</v>
      </c>
      <c r="D154" s="1" t="s">
        <v>714</v>
      </c>
      <c r="E154" s="87" t="s">
        <v>523</v>
      </c>
      <c r="F154" s="1" t="s">
        <v>826</v>
      </c>
      <c r="G154" s="1">
        <v>1501220</v>
      </c>
      <c r="H154" s="1" t="s">
        <v>251</v>
      </c>
      <c r="I154" s="1" t="s">
        <v>38</v>
      </c>
      <c r="J154" s="1" t="s">
        <v>714</v>
      </c>
    </row>
    <row r="155" spans="1:10" hidden="1">
      <c r="A155" s="1" t="s">
        <v>91</v>
      </c>
      <c r="B155" s="1" t="s">
        <v>727</v>
      </c>
      <c r="C155" s="1" t="s">
        <v>38</v>
      </c>
      <c r="D155" s="1" t="s">
        <v>714</v>
      </c>
      <c r="E155" s="87" t="s">
        <v>524</v>
      </c>
      <c r="F155" s="1" t="s">
        <v>827</v>
      </c>
      <c r="G155" s="1">
        <v>1501218</v>
      </c>
      <c r="H155" s="1" t="s">
        <v>251</v>
      </c>
      <c r="I155" s="1" t="s">
        <v>38</v>
      </c>
      <c r="J155" s="1" t="s">
        <v>714</v>
      </c>
    </row>
    <row r="156" spans="1:10" hidden="1">
      <c r="A156" s="1" t="s">
        <v>91</v>
      </c>
      <c r="B156" s="1" t="s">
        <v>727</v>
      </c>
      <c r="C156" s="1" t="s">
        <v>38</v>
      </c>
      <c r="D156" s="1" t="s">
        <v>714</v>
      </c>
      <c r="E156" s="87" t="s">
        <v>525</v>
      </c>
      <c r="F156" s="1" t="s">
        <v>828</v>
      </c>
      <c r="G156" s="1">
        <v>1501216</v>
      </c>
      <c r="H156" s="1" t="s">
        <v>251</v>
      </c>
      <c r="I156" s="1" t="s">
        <v>38</v>
      </c>
      <c r="J156" s="1" t="s">
        <v>714</v>
      </c>
    </row>
    <row r="157" spans="1:10" hidden="1">
      <c r="A157" s="1" t="s">
        <v>91</v>
      </c>
      <c r="B157" s="1" t="s">
        <v>727</v>
      </c>
      <c r="C157" s="1" t="s">
        <v>38</v>
      </c>
      <c r="D157" s="1" t="s">
        <v>714</v>
      </c>
      <c r="E157" s="87" t="s">
        <v>526</v>
      </c>
      <c r="F157" s="1" t="s">
        <v>829</v>
      </c>
      <c r="G157" s="1">
        <v>1501214</v>
      </c>
      <c r="H157" s="1" t="s">
        <v>251</v>
      </c>
      <c r="I157" s="1" t="s">
        <v>38</v>
      </c>
      <c r="J157" s="1" t="s">
        <v>714</v>
      </c>
    </row>
    <row r="158" spans="1:10" hidden="1">
      <c r="A158" s="1" t="s">
        <v>91</v>
      </c>
      <c r="B158" s="1" t="s">
        <v>727</v>
      </c>
      <c r="C158" s="1" t="s">
        <v>38</v>
      </c>
      <c r="D158" s="1" t="s">
        <v>714</v>
      </c>
      <c r="E158" s="87" t="s">
        <v>527</v>
      </c>
      <c r="F158" s="1" t="s">
        <v>830</v>
      </c>
      <c r="G158" s="1">
        <v>1501212</v>
      </c>
      <c r="H158" s="1" t="s">
        <v>251</v>
      </c>
      <c r="I158" s="1" t="s">
        <v>38</v>
      </c>
      <c r="J158" s="1" t="s">
        <v>714</v>
      </c>
    </row>
    <row r="159" spans="1:10" hidden="1">
      <c r="A159" s="1" t="s">
        <v>91</v>
      </c>
      <c r="B159" s="1" t="s">
        <v>727</v>
      </c>
      <c r="C159" s="1" t="s">
        <v>38</v>
      </c>
      <c r="D159" s="1" t="s">
        <v>714</v>
      </c>
      <c r="E159" s="87" t="s">
        <v>528</v>
      </c>
      <c r="F159" s="1" t="s">
        <v>831</v>
      </c>
      <c r="G159" s="1">
        <v>1501210</v>
      </c>
      <c r="H159" s="1" t="s">
        <v>251</v>
      </c>
      <c r="I159" s="1" t="s">
        <v>38</v>
      </c>
      <c r="J159" s="1" t="s">
        <v>714</v>
      </c>
    </row>
    <row r="160" spans="1:10" hidden="1">
      <c r="A160" s="1" t="s">
        <v>91</v>
      </c>
      <c r="B160" s="1" t="s">
        <v>727</v>
      </c>
      <c r="C160" s="1" t="s">
        <v>38</v>
      </c>
      <c r="D160" s="1" t="s">
        <v>714</v>
      </c>
      <c r="E160" s="87" t="s">
        <v>424</v>
      </c>
      <c r="F160" s="1" t="s">
        <v>832</v>
      </c>
      <c r="G160" s="1">
        <v>1501208</v>
      </c>
      <c r="H160" s="1" t="s">
        <v>251</v>
      </c>
      <c r="I160" s="1" t="s">
        <v>38</v>
      </c>
      <c r="J160" s="1" t="s">
        <v>714</v>
      </c>
    </row>
    <row r="161" spans="1:10" hidden="1">
      <c r="A161" s="1" t="s">
        <v>91</v>
      </c>
      <c r="B161" s="1" t="s">
        <v>727</v>
      </c>
      <c r="C161" s="1" t="s">
        <v>38</v>
      </c>
      <c r="D161" s="1" t="s">
        <v>714</v>
      </c>
      <c r="E161" s="87" t="s">
        <v>410</v>
      </c>
      <c r="F161" s="1" t="s">
        <v>91</v>
      </c>
      <c r="G161" s="1">
        <v>1501206</v>
      </c>
      <c r="H161" s="1" t="s">
        <v>251</v>
      </c>
      <c r="I161" s="1" t="s">
        <v>38</v>
      </c>
      <c r="J161" s="1" t="s">
        <v>714</v>
      </c>
    </row>
    <row r="162" spans="1:10" hidden="1">
      <c r="A162" s="1" t="s">
        <v>91</v>
      </c>
      <c r="B162" s="1" t="s">
        <v>727</v>
      </c>
      <c r="C162" s="1" t="s">
        <v>38</v>
      </c>
      <c r="D162" s="1" t="s">
        <v>714</v>
      </c>
      <c r="E162" s="87" t="s">
        <v>346</v>
      </c>
      <c r="F162" s="1" t="s">
        <v>833</v>
      </c>
      <c r="G162" s="1">
        <v>1501204</v>
      </c>
      <c r="H162" s="1" t="s">
        <v>251</v>
      </c>
      <c r="I162" s="1" t="s">
        <v>38</v>
      </c>
      <c r="J162" s="1" t="s">
        <v>714</v>
      </c>
    </row>
    <row r="163" spans="1:10" hidden="1">
      <c r="A163" s="1" t="s">
        <v>89</v>
      </c>
      <c r="B163" s="1" t="s">
        <v>713</v>
      </c>
      <c r="C163" s="1" t="s">
        <v>38</v>
      </c>
      <c r="D163" s="1" t="s">
        <v>714</v>
      </c>
      <c r="E163" s="87" t="s">
        <v>409</v>
      </c>
      <c r="F163" s="1" t="s">
        <v>834</v>
      </c>
      <c r="G163" s="1">
        <v>1501198</v>
      </c>
      <c r="H163" s="1" t="s">
        <v>89</v>
      </c>
      <c r="I163" s="1" t="s">
        <v>38</v>
      </c>
      <c r="J163" s="1" t="s">
        <v>714</v>
      </c>
    </row>
    <row r="164" spans="1:10" hidden="1">
      <c r="A164" s="1" t="s">
        <v>89</v>
      </c>
      <c r="B164" s="1" t="s">
        <v>713</v>
      </c>
      <c r="C164" s="1" t="s">
        <v>38</v>
      </c>
      <c r="D164" s="1" t="s">
        <v>714</v>
      </c>
      <c r="E164" s="87" t="s">
        <v>370</v>
      </c>
      <c r="F164" s="1" t="s">
        <v>835</v>
      </c>
      <c r="G164" s="1">
        <v>1501196</v>
      </c>
      <c r="H164" s="1" t="s">
        <v>89</v>
      </c>
      <c r="I164" s="1" t="s">
        <v>38</v>
      </c>
      <c r="J164" s="1" t="s">
        <v>714</v>
      </c>
    </row>
    <row r="165" spans="1:10" hidden="1">
      <c r="A165" s="1" t="s">
        <v>89</v>
      </c>
      <c r="B165" s="1" t="s">
        <v>713</v>
      </c>
      <c r="C165" s="1" t="s">
        <v>38</v>
      </c>
      <c r="D165" s="1" t="s">
        <v>714</v>
      </c>
      <c r="E165" s="87" t="s">
        <v>272</v>
      </c>
      <c r="F165" s="1" t="s">
        <v>836</v>
      </c>
      <c r="G165" s="1">
        <v>1501194</v>
      </c>
      <c r="H165" s="1" t="s">
        <v>89</v>
      </c>
      <c r="I165" s="1" t="s">
        <v>38</v>
      </c>
      <c r="J165" s="1" t="s">
        <v>714</v>
      </c>
    </row>
    <row r="166" spans="1:10" hidden="1">
      <c r="A166" s="1" t="s">
        <v>89</v>
      </c>
      <c r="B166" s="1" t="s">
        <v>713</v>
      </c>
      <c r="C166" s="1" t="s">
        <v>38</v>
      </c>
      <c r="D166" s="1" t="s">
        <v>714</v>
      </c>
      <c r="E166" s="87" t="s">
        <v>411</v>
      </c>
      <c r="F166" s="1" t="s">
        <v>89</v>
      </c>
      <c r="G166" s="1">
        <v>1501192</v>
      </c>
      <c r="H166" s="1" t="s">
        <v>89</v>
      </c>
      <c r="I166" s="1" t="s">
        <v>38</v>
      </c>
      <c r="J166" s="1" t="s">
        <v>714</v>
      </c>
    </row>
    <row r="167" spans="1:10" hidden="1">
      <c r="A167" s="1" t="s">
        <v>125</v>
      </c>
      <c r="B167" s="1" t="s">
        <v>713</v>
      </c>
      <c r="C167" s="1" t="s">
        <v>55</v>
      </c>
      <c r="D167" s="1" t="s">
        <v>714</v>
      </c>
      <c r="E167" s="87" t="s">
        <v>359</v>
      </c>
      <c r="F167" s="1" t="s">
        <v>837</v>
      </c>
      <c r="G167" s="1">
        <v>1501188</v>
      </c>
      <c r="H167" s="1" t="s">
        <v>122</v>
      </c>
      <c r="I167" s="1" t="s">
        <v>55</v>
      </c>
      <c r="J167" s="1" t="s">
        <v>714</v>
      </c>
    </row>
    <row r="168" spans="1:10" hidden="1">
      <c r="A168" s="1" t="s">
        <v>125</v>
      </c>
      <c r="B168" s="1" t="s">
        <v>713</v>
      </c>
      <c r="C168" s="1" t="s">
        <v>55</v>
      </c>
      <c r="D168" s="1" t="s">
        <v>714</v>
      </c>
      <c r="E168" s="87" t="s">
        <v>417</v>
      </c>
      <c r="F168" s="1" t="s">
        <v>125</v>
      </c>
      <c r="G168" s="1">
        <v>1501186</v>
      </c>
      <c r="H168" s="1" t="s">
        <v>122</v>
      </c>
      <c r="I168" s="1" t="s">
        <v>55</v>
      </c>
      <c r="J168" s="1" t="s">
        <v>714</v>
      </c>
    </row>
    <row r="169" spans="1:10" hidden="1">
      <c r="A169" s="1" t="s">
        <v>125</v>
      </c>
      <c r="B169" s="1" t="s">
        <v>713</v>
      </c>
      <c r="C169" s="1" t="s">
        <v>55</v>
      </c>
      <c r="D169" s="1" t="s">
        <v>714</v>
      </c>
      <c r="E169" s="87" t="s">
        <v>334</v>
      </c>
      <c r="F169" s="1" t="s">
        <v>838</v>
      </c>
      <c r="G169" s="1">
        <v>1501184</v>
      </c>
      <c r="H169" s="1" t="s">
        <v>122</v>
      </c>
      <c r="I169" s="1" t="s">
        <v>55</v>
      </c>
      <c r="J169" s="1" t="s">
        <v>714</v>
      </c>
    </row>
    <row r="170" spans="1:10" hidden="1">
      <c r="A170" s="1" t="s">
        <v>125</v>
      </c>
      <c r="B170" s="1" t="s">
        <v>713</v>
      </c>
      <c r="C170" s="1" t="s">
        <v>55</v>
      </c>
      <c r="D170" s="1" t="s">
        <v>714</v>
      </c>
      <c r="E170" s="87" t="s">
        <v>419</v>
      </c>
      <c r="F170" s="1" t="s">
        <v>839</v>
      </c>
      <c r="G170" s="1">
        <v>1501182</v>
      </c>
      <c r="H170" s="1" t="s">
        <v>122</v>
      </c>
      <c r="I170" s="1" t="s">
        <v>55</v>
      </c>
      <c r="J170" s="1" t="s">
        <v>714</v>
      </c>
    </row>
    <row r="171" spans="1:10" hidden="1">
      <c r="A171" s="1" t="s">
        <v>97</v>
      </c>
      <c r="B171" s="1" t="s">
        <v>713</v>
      </c>
      <c r="C171" s="1" t="s">
        <v>38</v>
      </c>
      <c r="D171" s="1" t="s">
        <v>714</v>
      </c>
      <c r="E171" s="87" t="s">
        <v>522</v>
      </c>
      <c r="F171" s="1" t="s">
        <v>840</v>
      </c>
      <c r="G171" s="1">
        <v>1501178</v>
      </c>
      <c r="H171" s="1" t="s">
        <v>89</v>
      </c>
      <c r="I171" s="1" t="s">
        <v>38</v>
      </c>
      <c r="J171" s="1" t="s">
        <v>714</v>
      </c>
    </row>
    <row r="172" spans="1:10" hidden="1">
      <c r="A172" s="1" t="s">
        <v>97</v>
      </c>
      <c r="B172" s="1" t="s">
        <v>713</v>
      </c>
      <c r="C172" s="1" t="s">
        <v>38</v>
      </c>
      <c r="D172" s="1" t="s">
        <v>714</v>
      </c>
      <c r="E172" s="87" t="s">
        <v>402</v>
      </c>
      <c r="F172" s="1" t="s">
        <v>841</v>
      </c>
      <c r="G172" s="1">
        <v>1501176</v>
      </c>
      <c r="H172" s="1" t="s">
        <v>89</v>
      </c>
      <c r="I172" s="1" t="s">
        <v>38</v>
      </c>
      <c r="J172" s="1" t="s">
        <v>714</v>
      </c>
    </row>
    <row r="173" spans="1:10" hidden="1">
      <c r="A173" s="1" t="s">
        <v>97</v>
      </c>
      <c r="B173" s="1" t="s">
        <v>713</v>
      </c>
      <c r="C173" s="1" t="s">
        <v>38</v>
      </c>
      <c r="D173" s="1" t="s">
        <v>714</v>
      </c>
      <c r="E173" s="87" t="s">
        <v>352</v>
      </c>
      <c r="F173" s="1" t="s">
        <v>842</v>
      </c>
      <c r="G173" s="1">
        <v>1501174</v>
      </c>
      <c r="H173" s="1" t="s">
        <v>89</v>
      </c>
      <c r="I173" s="1" t="s">
        <v>38</v>
      </c>
      <c r="J173" s="1" t="s">
        <v>714</v>
      </c>
    </row>
    <row r="174" spans="1:10" hidden="1">
      <c r="A174" s="1" t="s">
        <v>97</v>
      </c>
      <c r="B174" s="1" t="s">
        <v>713</v>
      </c>
      <c r="C174" s="1" t="s">
        <v>38</v>
      </c>
      <c r="D174" s="1" t="s">
        <v>714</v>
      </c>
      <c r="E174" s="87" t="s">
        <v>475</v>
      </c>
      <c r="F174" s="1" t="s">
        <v>843</v>
      </c>
      <c r="G174" s="1">
        <v>1501172</v>
      </c>
      <c r="H174" s="1" t="s">
        <v>89</v>
      </c>
      <c r="I174" s="1" t="s">
        <v>38</v>
      </c>
      <c r="J174" s="1" t="s">
        <v>714</v>
      </c>
    </row>
    <row r="175" spans="1:10" hidden="1">
      <c r="A175" s="1" t="s">
        <v>97</v>
      </c>
      <c r="B175" s="1" t="s">
        <v>713</v>
      </c>
      <c r="C175" s="1" t="s">
        <v>38</v>
      </c>
      <c r="D175" s="1" t="s">
        <v>714</v>
      </c>
      <c r="E175" s="87" t="s">
        <v>306</v>
      </c>
      <c r="F175" s="1" t="s">
        <v>844</v>
      </c>
      <c r="G175" s="1">
        <v>1501170</v>
      </c>
      <c r="H175" s="1" t="s">
        <v>89</v>
      </c>
      <c r="I175" s="1" t="s">
        <v>38</v>
      </c>
      <c r="J175" s="1" t="s">
        <v>714</v>
      </c>
    </row>
    <row r="176" spans="1:10" hidden="1">
      <c r="A176" s="1" t="s">
        <v>97</v>
      </c>
      <c r="B176" s="1" t="s">
        <v>713</v>
      </c>
      <c r="C176" s="1" t="s">
        <v>38</v>
      </c>
      <c r="D176" s="1" t="s">
        <v>714</v>
      </c>
      <c r="E176" s="87" t="s">
        <v>255</v>
      </c>
      <c r="F176" s="1" t="s">
        <v>97</v>
      </c>
      <c r="G176" s="1">
        <v>1501168</v>
      </c>
      <c r="H176" s="1" t="s">
        <v>89</v>
      </c>
      <c r="I176" s="1" t="s">
        <v>38</v>
      </c>
      <c r="J176" s="1" t="s">
        <v>714</v>
      </c>
    </row>
    <row r="177" spans="1:10" hidden="1">
      <c r="A177" s="1" t="s">
        <v>122</v>
      </c>
      <c r="B177" s="1" t="s">
        <v>727</v>
      </c>
      <c r="C177" s="1" t="s">
        <v>55</v>
      </c>
      <c r="D177" s="1" t="s">
        <v>714</v>
      </c>
      <c r="E177" s="87" t="s">
        <v>486</v>
      </c>
      <c r="F177" s="1" t="s">
        <v>845</v>
      </c>
      <c r="G177" s="1">
        <v>1501164</v>
      </c>
      <c r="H177" s="1" t="s">
        <v>122</v>
      </c>
      <c r="I177" s="1" t="s">
        <v>55</v>
      </c>
      <c r="J177" s="1" t="s">
        <v>714</v>
      </c>
    </row>
    <row r="178" spans="1:10" hidden="1">
      <c r="A178" s="1" t="s">
        <v>122</v>
      </c>
      <c r="B178" s="1" t="s">
        <v>727</v>
      </c>
      <c r="C178" s="1" t="s">
        <v>55</v>
      </c>
      <c r="D178" s="1" t="s">
        <v>714</v>
      </c>
      <c r="E178" s="87" t="s">
        <v>299</v>
      </c>
      <c r="F178" s="1" t="s">
        <v>846</v>
      </c>
      <c r="G178" s="1">
        <v>1501162</v>
      </c>
      <c r="H178" s="1" t="s">
        <v>122</v>
      </c>
      <c r="I178" s="1" t="s">
        <v>55</v>
      </c>
      <c r="J178" s="1" t="s">
        <v>714</v>
      </c>
    </row>
    <row r="179" spans="1:10" hidden="1">
      <c r="A179" s="1" t="s">
        <v>122</v>
      </c>
      <c r="B179" s="1" t="s">
        <v>727</v>
      </c>
      <c r="C179" s="1" t="s">
        <v>55</v>
      </c>
      <c r="D179" s="1" t="s">
        <v>714</v>
      </c>
      <c r="E179" s="87" t="s">
        <v>330</v>
      </c>
      <c r="F179" s="1" t="s">
        <v>847</v>
      </c>
      <c r="G179" s="1">
        <v>1501160</v>
      </c>
      <c r="H179" s="1" t="s">
        <v>122</v>
      </c>
      <c r="I179" s="1" t="s">
        <v>55</v>
      </c>
      <c r="J179" s="1" t="s">
        <v>714</v>
      </c>
    </row>
    <row r="180" spans="1:10" hidden="1">
      <c r="A180" s="1" t="s">
        <v>122</v>
      </c>
      <c r="B180" s="1" t="s">
        <v>727</v>
      </c>
      <c r="C180" s="1" t="s">
        <v>55</v>
      </c>
      <c r="D180" s="1" t="s">
        <v>714</v>
      </c>
      <c r="E180" s="87" t="s">
        <v>465</v>
      </c>
      <c r="F180" s="1" t="s">
        <v>848</v>
      </c>
      <c r="G180" s="1">
        <v>1501158</v>
      </c>
      <c r="H180" s="1" t="s">
        <v>122</v>
      </c>
      <c r="I180" s="1" t="s">
        <v>55</v>
      </c>
      <c r="J180" s="1" t="s">
        <v>714</v>
      </c>
    </row>
    <row r="181" spans="1:10" hidden="1">
      <c r="A181" s="1" t="s">
        <v>122</v>
      </c>
      <c r="B181" s="1" t="s">
        <v>727</v>
      </c>
      <c r="C181" s="1" t="s">
        <v>55</v>
      </c>
      <c r="D181" s="1" t="s">
        <v>714</v>
      </c>
      <c r="E181" s="87" t="s">
        <v>357</v>
      </c>
      <c r="F181" s="1" t="s">
        <v>122</v>
      </c>
      <c r="G181" s="1">
        <v>1501156</v>
      </c>
      <c r="H181" s="1" t="s">
        <v>122</v>
      </c>
      <c r="I181" s="1" t="s">
        <v>55</v>
      </c>
      <c r="J181" s="1" t="s">
        <v>714</v>
      </c>
    </row>
    <row r="182" spans="1:10" hidden="1">
      <c r="A182" s="1" t="s">
        <v>122</v>
      </c>
      <c r="B182" s="1" t="s">
        <v>727</v>
      </c>
      <c r="C182" s="1" t="s">
        <v>55</v>
      </c>
      <c r="D182" s="1" t="s">
        <v>714</v>
      </c>
      <c r="E182" s="87" t="s">
        <v>350</v>
      </c>
      <c r="F182" s="1" t="s">
        <v>849</v>
      </c>
      <c r="G182" s="1">
        <v>1501154</v>
      </c>
      <c r="H182" s="1" t="s">
        <v>122</v>
      </c>
      <c r="I182" s="1" t="s">
        <v>55</v>
      </c>
      <c r="J182" s="1" t="s">
        <v>714</v>
      </c>
    </row>
    <row r="183" spans="1:10" hidden="1">
      <c r="A183" s="1" t="s">
        <v>122</v>
      </c>
      <c r="B183" s="1" t="s">
        <v>727</v>
      </c>
      <c r="C183" s="1" t="s">
        <v>55</v>
      </c>
      <c r="D183" s="1" t="s">
        <v>714</v>
      </c>
      <c r="E183" s="87" t="s">
        <v>358</v>
      </c>
      <c r="F183" s="1" t="s">
        <v>850</v>
      </c>
      <c r="G183" s="1">
        <v>1501152</v>
      </c>
      <c r="H183" s="1" t="s">
        <v>122</v>
      </c>
      <c r="I183" s="1" t="s">
        <v>55</v>
      </c>
      <c r="J183" s="1" t="s">
        <v>714</v>
      </c>
    </row>
    <row r="184" spans="1:10">
      <c r="A184" s="1" t="s">
        <v>103</v>
      </c>
      <c r="B184" s="1" t="s">
        <v>727</v>
      </c>
      <c r="C184" s="1" t="s">
        <v>42</v>
      </c>
      <c r="D184" s="1" t="s">
        <v>714</v>
      </c>
      <c r="E184" s="87" t="s">
        <v>413</v>
      </c>
      <c r="F184" s="1" t="s">
        <v>851</v>
      </c>
      <c r="G184" s="1">
        <v>1501146</v>
      </c>
      <c r="H184" s="1" t="s">
        <v>105</v>
      </c>
      <c r="I184" s="1" t="s">
        <v>42</v>
      </c>
      <c r="J184" s="1" t="s">
        <v>714</v>
      </c>
    </row>
    <row r="185" spans="1:10">
      <c r="A185" s="1" t="s">
        <v>103</v>
      </c>
      <c r="B185" s="1" t="s">
        <v>727</v>
      </c>
      <c r="C185" s="1" t="s">
        <v>42</v>
      </c>
      <c r="D185" s="1" t="s">
        <v>714</v>
      </c>
      <c r="E185" s="87" t="s">
        <v>302</v>
      </c>
      <c r="F185" s="1" t="s">
        <v>852</v>
      </c>
      <c r="G185" s="1">
        <v>1501144</v>
      </c>
      <c r="H185" s="1" t="s">
        <v>105</v>
      </c>
      <c r="I185" s="1" t="s">
        <v>42</v>
      </c>
      <c r="J185" s="1" t="s">
        <v>714</v>
      </c>
    </row>
    <row r="186" spans="1:10">
      <c r="A186" s="1" t="s">
        <v>103</v>
      </c>
      <c r="B186" s="1" t="s">
        <v>727</v>
      </c>
      <c r="C186" s="1" t="s">
        <v>42</v>
      </c>
      <c r="D186" s="1" t="s">
        <v>714</v>
      </c>
      <c r="E186" s="87" t="s">
        <v>373</v>
      </c>
      <c r="F186" s="1" t="s">
        <v>853</v>
      </c>
      <c r="G186" s="1">
        <v>1501142</v>
      </c>
      <c r="H186" s="1" t="s">
        <v>105</v>
      </c>
      <c r="I186" s="1" t="s">
        <v>42</v>
      </c>
      <c r="J186" s="1" t="s">
        <v>714</v>
      </c>
    </row>
    <row r="187" spans="1:10">
      <c r="A187" s="1" t="s">
        <v>103</v>
      </c>
      <c r="B187" s="1" t="s">
        <v>727</v>
      </c>
      <c r="C187" s="1" t="s">
        <v>42</v>
      </c>
      <c r="D187" s="1" t="s">
        <v>714</v>
      </c>
      <c r="E187" s="87" t="s">
        <v>403</v>
      </c>
      <c r="F187" s="1" t="s">
        <v>103</v>
      </c>
      <c r="G187" s="1">
        <v>1501140</v>
      </c>
      <c r="H187" s="1" t="s">
        <v>105</v>
      </c>
      <c r="I187" s="1" t="s">
        <v>42</v>
      </c>
      <c r="J187" s="1" t="s">
        <v>714</v>
      </c>
    </row>
    <row r="188" spans="1:10">
      <c r="A188" s="1" t="s">
        <v>106</v>
      </c>
      <c r="B188" s="1" t="s">
        <v>727</v>
      </c>
      <c r="C188" s="1" t="s">
        <v>42</v>
      </c>
      <c r="D188" s="1" t="s">
        <v>714</v>
      </c>
      <c r="E188" s="87" t="s">
        <v>453</v>
      </c>
      <c r="F188" s="1" t="s">
        <v>854</v>
      </c>
      <c r="G188" s="1">
        <v>1501136</v>
      </c>
      <c r="H188" s="1" t="s">
        <v>106</v>
      </c>
      <c r="I188" s="1" t="s">
        <v>42</v>
      </c>
      <c r="J188" s="1" t="s">
        <v>714</v>
      </c>
    </row>
    <row r="189" spans="1:10">
      <c r="A189" s="1" t="s">
        <v>106</v>
      </c>
      <c r="B189" s="1" t="s">
        <v>727</v>
      </c>
      <c r="C189" s="1" t="s">
        <v>42</v>
      </c>
      <c r="D189" s="1" t="s">
        <v>714</v>
      </c>
      <c r="E189" s="87" t="s">
        <v>298</v>
      </c>
      <c r="F189" s="1" t="s">
        <v>855</v>
      </c>
      <c r="G189" s="1">
        <v>1501134</v>
      </c>
      <c r="H189" s="1" t="s">
        <v>106</v>
      </c>
      <c r="I189" s="1" t="s">
        <v>42</v>
      </c>
      <c r="J189" s="1" t="s">
        <v>714</v>
      </c>
    </row>
    <row r="190" spans="1:10">
      <c r="A190" s="1" t="s">
        <v>106</v>
      </c>
      <c r="B190" s="1" t="s">
        <v>727</v>
      </c>
      <c r="C190" s="1" t="s">
        <v>42</v>
      </c>
      <c r="D190" s="1" t="s">
        <v>714</v>
      </c>
      <c r="E190" s="87" t="s">
        <v>458</v>
      </c>
      <c r="F190" s="1" t="s">
        <v>856</v>
      </c>
      <c r="G190" s="1">
        <v>1501132</v>
      </c>
      <c r="H190" s="1" t="s">
        <v>106</v>
      </c>
      <c r="I190" s="1" t="s">
        <v>42</v>
      </c>
      <c r="J190" s="1" t="s">
        <v>714</v>
      </c>
    </row>
    <row r="191" spans="1:10">
      <c r="A191" s="1" t="s">
        <v>106</v>
      </c>
      <c r="B191" s="1" t="s">
        <v>727</v>
      </c>
      <c r="C191" s="1" t="s">
        <v>42</v>
      </c>
      <c r="D191" s="1" t="s">
        <v>714</v>
      </c>
      <c r="E191" s="87" t="s">
        <v>426</v>
      </c>
      <c r="F191" s="1" t="s">
        <v>857</v>
      </c>
      <c r="G191" s="1">
        <v>1501130</v>
      </c>
      <c r="H191" s="1" t="s">
        <v>106</v>
      </c>
      <c r="I191" s="1" t="s">
        <v>42</v>
      </c>
      <c r="J191" s="1" t="s">
        <v>714</v>
      </c>
    </row>
    <row r="192" spans="1:10">
      <c r="A192" s="1" t="s">
        <v>106</v>
      </c>
      <c r="B192" s="1" t="s">
        <v>727</v>
      </c>
      <c r="C192" s="1" t="s">
        <v>42</v>
      </c>
      <c r="D192" s="1" t="s">
        <v>714</v>
      </c>
      <c r="E192" s="87" t="s">
        <v>328</v>
      </c>
      <c r="F192" s="1" t="s">
        <v>858</v>
      </c>
      <c r="G192" s="1">
        <v>1501128</v>
      </c>
      <c r="H192" s="1" t="s">
        <v>106</v>
      </c>
      <c r="I192" s="1" t="s">
        <v>42</v>
      </c>
      <c r="J192" s="1" t="s">
        <v>714</v>
      </c>
    </row>
    <row r="193" spans="1:10">
      <c r="A193" s="1" t="s">
        <v>101</v>
      </c>
      <c r="B193" s="1" t="s">
        <v>859</v>
      </c>
      <c r="C193" s="1" t="s">
        <v>42</v>
      </c>
      <c r="D193" s="1" t="s">
        <v>714</v>
      </c>
      <c r="E193" s="87" t="s">
        <v>234</v>
      </c>
      <c r="F193" s="1" t="s">
        <v>860</v>
      </c>
      <c r="G193" s="1">
        <v>1501124</v>
      </c>
      <c r="H193" s="1" t="s">
        <v>233</v>
      </c>
      <c r="I193" s="1" t="s">
        <v>42</v>
      </c>
      <c r="J193" s="1" t="s">
        <v>714</v>
      </c>
    </row>
    <row r="194" spans="1:10">
      <c r="A194" s="1" t="s">
        <v>101</v>
      </c>
      <c r="B194" s="1" t="s">
        <v>859</v>
      </c>
      <c r="C194" s="1" t="s">
        <v>42</v>
      </c>
      <c r="D194" s="1" t="s">
        <v>714</v>
      </c>
      <c r="E194" s="87" t="s">
        <v>308</v>
      </c>
      <c r="F194" s="1" t="s">
        <v>619</v>
      </c>
      <c r="G194" s="1">
        <v>1501122</v>
      </c>
      <c r="H194" s="1" t="s">
        <v>233</v>
      </c>
      <c r="I194" s="1" t="s">
        <v>42</v>
      </c>
      <c r="J194" s="1" t="s">
        <v>714</v>
      </c>
    </row>
    <row r="195" spans="1:10">
      <c r="A195" s="1" t="s">
        <v>101</v>
      </c>
      <c r="B195" s="1" t="s">
        <v>859</v>
      </c>
      <c r="C195" s="1" t="s">
        <v>42</v>
      </c>
      <c r="D195" s="1" t="s">
        <v>714</v>
      </c>
      <c r="E195" s="87" t="s">
        <v>264</v>
      </c>
      <c r="F195" s="1" t="s">
        <v>233</v>
      </c>
      <c r="G195" s="1">
        <v>1501120</v>
      </c>
      <c r="H195" s="1" t="s">
        <v>233</v>
      </c>
      <c r="I195" s="1" t="s">
        <v>42</v>
      </c>
      <c r="J195" s="1" t="s">
        <v>714</v>
      </c>
    </row>
    <row r="196" spans="1:10">
      <c r="A196" s="1" t="s">
        <v>101</v>
      </c>
      <c r="B196" s="1" t="s">
        <v>859</v>
      </c>
      <c r="C196" s="1" t="s">
        <v>42</v>
      </c>
      <c r="D196" s="1" t="s">
        <v>714</v>
      </c>
      <c r="E196" s="87" t="s">
        <v>513</v>
      </c>
      <c r="F196" s="1" t="s">
        <v>861</v>
      </c>
      <c r="G196" s="1">
        <v>1501118</v>
      </c>
      <c r="H196" s="1" t="s">
        <v>233</v>
      </c>
      <c r="I196" s="1" t="s">
        <v>42</v>
      </c>
      <c r="J196" s="1" t="s">
        <v>714</v>
      </c>
    </row>
    <row r="197" spans="1:10">
      <c r="A197" s="1" t="s">
        <v>101</v>
      </c>
      <c r="B197" s="1" t="s">
        <v>859</v>
      </c>
      <c r="C197" s="1" t="s">
        <v>42</v>
      </c>
      <c r="D197" s="1" t="s">
        <v>714</v>
      </c>
      <c r="E197" s="87" t="s">
        <v>439</v>
      </c>
      <c r="F197" s="1" t="s">
        <v>608</v>
      </c>
      <c r="G197" s="1">
        <v>1501116</v>
      </c>
      <c r="H197" s="1" t="s">
        <v>233</v>
      </c>
      <c r="I197" s="1" t="s">
        <v>42</v>
      </c>
      <c r="J197" s="1" t="s">
        <v>714</v>
      </c>
    </row>
    <row r="198" spans="1:10">
      <c r="A198" s="1" t="s">
        <v>101</v>
      </c>
      <c r="B198" s="1" t="s">
        <v>859</v>
      </c>
      <c r="C198" s="1" t="s">
        <v>42</v>
      </c>
      <c r="D198" s="1" t="s">
        <v>714</v>
      </c>
      <c r="E198" s="87" t="s">
        <v>392</v>
      </c>
      <c r="F198" s="1" t="s">
        <v>669</v>
      </c>
      <c r="G198" s="1">
        <v>1501114</v>
      </c>
      <c r="H198" s="1" t="s">
        <v>233</v>
      </c>
      <c r="I198" s="1" t="s">
        <v>42</v>
      </c>
      <c r="J198" s="1" t="s">
        <v>714</v>
      </c>
    </row>
    <row r="199" spans="1:10">
      <c r="A199" s="1" t="s">
        <v>105</v>
      </c>
      <c r="B199" s="1" t="s">
        <v>727</v>
      </c>
      <c r="C199" s="1" t="s">
        <v>42</v>
      </c>
      <c r="D199" s="1" t="s">
        <v>714</v>
      </c>
      <c r="E199" s="87" t="s">
        <v>305</v>
      </c>
      <c r="F199" s="1" t="s">
        <v>862</v>
      </c>
      <c r="G199" s="1">
        <v>1501110</v>
      </c>
      <c r="H199" s="1" t="s">
        <v>105</v>
      </c>
      <c r="I199" s="1" t="s">
        <v>42</v>
      </c>
      <c r="J199" s="1" t="s">
        <v>714</v>
      </c>
    </row>
    <row r="200" spans="1:10">
      <c r="A200" s="1" t="s">
        <v>105</v>
      </c>
      <c r="B200" s="1" t="s">
        <v>727</v>
      </c>
      <c r="C200" s="1" t="s">
        <v>42</v>
      </c>
      <c r="D200" s="1" t="s">
        <v>714</v>
      </c>
      <c r="E200" s="87" t="s">
        <v>383</v>
      </c>
      <c r="F200" s="1" t="s">
        <v>105</v>
      </c>
      <c r="G200" s="1">
        <v>1501108</v>
      </c>
      <c r="H200" s="1" t="s">
        <v>105</v>
      </c>
      <c r="I200" s="1" t="s">
        <v>42</v>
      </c>
      <c r="J200" s="1" t="s">
        <v>714</v>
      </c>
    </row>
    <row r="201" spans="1:10">
      <c r="A201" s="1" t="s">
        <v>105</v>
      </c>
      <c r="B201" s="1" t="s">
        <v>727</v>
      </c>
      <c r="C201" s="1" t="s">
        <v>42</v>
      </c>
      <c r="D201" s="1" t="s">
        <v>714</v>
      </c>
      <c r="E201" s="87" t="s">
        <v>446</v>
      </c>
      <c r="F201" s="1" t="s">
        <v>863</v>
      </c>
      <c r="G201" s="1">
        <v>1501106</v>
      </c>
      <c r="H201" s="1" t="s">
        <v>105</v>
      </c>
      <c r="I201" s="1" t="s">
        <v>42</v>
      </c>
      <c r="J201" s="1" t="s">
        <v>714</v>
      </c>
    </row>
    <row r="202" spans="1:10">
      <c r="A202" s="1" t="s">
        <v>105</v>
      </c>
      <c r="B202" s="1" t="s">
        <v>727</v>
      </c>
      <c r="C202" s="1" t="s">
        <v>42</v>
      </c>
      <c r="D202" s="1" t="s">
        <v>714</v>
      </c>
      <c r="E202" s="87" t="s">
        <v>382</v>
      </c>
      <c r="F202" s="1" t="s">
        <v>864</v>
      </c>
      <c r="G202" s="1">
        <v>1501104</v>
      </c>
      <c r="H202" s="1" t="s">
        <v>105</v>
      </c>
      <c r="I202" s="1" t="s">
        <v>42</v>
      </c>
      <c r="J202" s="1" t="s">
        <v>714</v>
      </c>
    </row>
    <row r="203" spans="1:10">
      <c r="A203" s="1" t="s">
        <v>105</v>
      </c>
      <c r="B203" s="1" t="s">
        <v>727</v>
      </c>
      <c r="C203" s="1" t="s">
        <v>42</v>
      </c>
      <c r="D203" s="1" t="s">
        <v>714</v>
      </c>
      <c r="E203" s="87" t="s">
        <v>301</v>
      </c>
      <c r="F203" s="1" t="s">
        <v>865</v>
      </c>
      <c r="G203" s="1">
        <v>1501102</v>
      </c>
      <c r="H203" s="1" t="s">
        <v>105</v>
      </c>
      <c r="I203" s="1" t="s">
        <v>42</v>
      </c>
      <c r="J203" s="1" t="s">
        <v>714</v>
      </c>
    </row>
    <row r="204" spans="1:10">
      <c r="A204" s="1" t="s">
        <v>105</v>
      </c>
      <c r="B204" s="1" t="s">
        <v>727</v>
      </c>
      <c r="C204" s="1" t="s">
        <v>42</v>
      </c>
      <c r="D204" s="1" t="s">
        <v>714</v>
      </c>
      <c r="E204" s="87" t="s">
        <v>271</v>
      </c>
      <c r="F204" s="1" t="s">
        <v>866</v>
      </c>
      <c r="G204" s="1">
        <v>1501100</v>
      </c>
      <c r="H204" s="1" t="s">
        <v>105</v>
      </c>
      <c r="I204" s="1" t="s">
        <v>42</v>
      </c>
      <c r="J204" s="1" t="s">
        <v>714</v>
      </c>
    </row>
    <row r="205" spans="1:10" hidden="1">
      <c r="A205" s="1" t="s">
        <v>118</v>
      </c>
      <c r="B205" s="1" t="s">
        <v>727</v>
      </c>
      <c r="C205" s="1" t="s">
        <v>45</v>
      </c>
      <c r="D205" s="1" t="s">
        <v>714</v>
      </c>
      <c r="E205" s="87" t="s">
        <v>212</v>
      </c>
      <c r="F205" s="1" t="s">
        <v>867</v>
      </c>
      <c r="G205" s="1">
        <v>1500654</v>
      </c>
      <c r="H205" s="1" t="s">
        <v>118</v>
      </c>
      <c r="I205" s="1" t="s">
        <v>45</v>
      </c>
      <c r="J205" s="1" t="s">
        <v>714</v>
      </c>
    </row>
    <row r="206" spans="1:10" hidden="1">
      <c r="A206" s="1" t="s">
        <v>118</v>
      </c>
      <c r="B206" s="1" t="s">
        <v>727</v>
      </c>
      <c r="C206" s="1" t="s">
        <v>45</v>
      </c>
      <c r="D206" s="1" t="s">
        <v>714</v>
      </c>
      <c r="E206" s="87" t="s">
        <v>285</v>
      </c>
      <c r="F206" s="1" t="s">
        <v>868</v>
      </c>
      <c r="G206" s="1">
        <v>1500652</v>
      </c>
      <c r="H206" s="1" t="s">
        <v>118</v>
      </c>
      <c r="I206" s="1" t="s">
        <v>45</v>
      </c>
      <c r="J206" s="1" t="s">
        <v>714</v>
      </c>
    </row>
    <row r="207" spans="1:10" hidden="1">
      <c r="A207" s="1" t="s">
        <v>118</v>
      </c>
      <c r="B207" s="1" t="s">
        <v>727</v>
      </c>
      <c r="C207" s="1" t="s">
        <v>45</v>
      </c>
      <c r="D207" s="1" t="s">
        <v>714</v>
      </c>
      <c r="E207" s="87" t="s">
        <v>490</v>
      </c>
      <c r="F207" s="1" t="s">
        <v>869</v>
      </c>
      <c r="G207" s="1">
        <v>1500650</v>
      </c>
      <c r="H207" s="1" t="s">
        <v>118</v>
      </c>
      <c r="I207" s="1" t="s">
        <v>45</v>
      </c>
      <c r="J207" s="1" t="s">
        <v>714</v>
      </c>
    </row>
    <row r="208" spans="1:10" hidden="1">
      <c r="A208" s="1" t="s">
        <v>116</v>
      </c>
      <c r="B208" s="1" t="s">
        <v>713</v>
      </c>
      <c r="C208" s="1" t="s">
        <v>45</v>
      </c>
      <c r="D208" s="1" t="s">
        <v>714</v>
      </c>
      <c r="E208" s="87" t="s">
        <v>274</v>
      </c>
      <c r="F208" s="1" t="s">
        <v>870</v>
      </c>
      <c r="G208" s="1">
        <v>1500646</v>
      </c>
      <c r="H208" s="1" t="s">
        <v>871</v>
      </c>
      <c r="I208" s="1" t="s">
        <v>45</v>
      </c>
      <c r="J208" s="1" t="s">
        <v>714</v>
      </c>
    </row>
    <row r="209" spans="1:10" hidden="1">
      <c r="A209" s="1" t="s">
        <v>112</v>
      </c>
      <c r="B209" s="1" t="s">
        <v>859</v>
      </c>
      <c r="C209" s="1" t="s">
        <v>45</v>
      </c>
      <c r="D209" s="1" t="s">
        <v>714</v>
      </c>
      <c r="E209" s="87" t="s">
        <v>244</v>
      </c>
      <c r="F209" s="1" t="s">
        <v>872</v>
      </c>
      <c r="G209" s="1">
        <v>1500644</v>
      </c>
      <c r="H209" s="1" t="s">
        <v>211</v>
      </c>
      <c r="I209" s="1" t="s">
        <v>45</v>
      </c>
      <c r="J209" s="1" t="s">
        <v>714</v>
      </c>
    </row>
    <row r="210" spans="1:10" hidden="1">
      <c r="A210" s="1" t="s">
        <v>112</v>
      </c>
      <c r="B210" s="1" t="s">
        <v>859</v>
      </c>
      <c r="C210" s="1" t="s">
        <v>45</v>
      </c>
      <c r="D210" s="1" t="s">
        <v>714</v>
      </c>
      <c r="E210" s="87" t="s">
        <v>269</v>
      </c>
      <c r="F210" s="1" t="s">
        <v>873</v>
      </c>
      <c r="G210" s="1">
        <v>1500642</v>
      </c>
      <c r="H210" s="1" t="s">
        <v>211</v>
      </c>
      <c r="I210" s="1" t="s">
        <v>45</v>
      </c>
      <c r="J210" s="1" t="s">
        <v>714</v>
      </c>
    </row>
    <row r="211" spans="1:10" hidden="1">
      <c r="A211" s="1" t="s">
        <v>115</v>
      </c>
      <c r="B211" s="1" t="s">
        <v>727</v>
      </c>
      <c r="C211" s="1" t="s">
        <v>45</v>
      </c>
      <c r="D211" s="1" t="s">
        <v>714</v>
      </c>
      <c r="E211" s="87" t="s">
        <v>407</v>
      </c>
      <c r="F211" s="1" t="s">
        <v>874</v>
      </c>
      <c r="G211" s="1">
        <v>1500640</v>
      </c>
      <c r="H211" s="1" t="s">
        <v>871</v>
      </c>
      <c r="I211" s="1" t="s">
        <v>45</v>
      </c>
      <c r="J211" s="1" t="s">
        <v>714</v>
      </c>
    </row>
    <row r="212" spans="1:10" hidden="1">
      <c r="A212" s="1" t="s">
        <v>115</v>
      </c>
      <c r="B212" s="1" t="s">
        <v>727</v>
      </c>
      <c r="C212" s="1" t="s">
        <v>45</v>
      </c>
      <c r="D212" s="1" t="s">
        <v>714</v>
      </c>
      <c r="E212" s="87" t="s">
        <v>281</v>
      </c>
      <c r="F212" s="1" t="s">
        <v>875</v>
      </c>
      <c r="G212" s="1">
        <v>1500638</v>
      </c>
      <c r="H212" s="1" t="s">
        <v>871</v>
      </c>
      <c r="I212" s="1" t="s">
        <v>45</v>
      </c>
      <c r="J212" s="1" t="s">
        <v>714</v>
      </c>
    </row>
    <row r="213" spans="1:10" hidden="1">
      <c r="A213" s="1" t="s">
        <v>118</v>
      </c>
      <c r="B213" s="1" t="s">
        <v>727</v>
      </c>
      <c r="C213" s="1" t="s">
        <v>45</v>
      </c>
      <c r="D213" s="1" t="s">
        <v>714</v>
      </c>
      <c r="E213" s="87" t="s">
        <v>466</v>
      </c>
      <c r="F213" s="1" t="s">
        <v>876</v>
      </c>
      <c r="G213" s="1">
        <v>1500636</v>
      </c>
      <c r="H213" s="1" t="s">
        <v>118</v>
      </c>
      <c r="I213" s="1" t="s">
        <v>45</v>
      </c>
      <c r="J213" s="1" t="s">
        <v>714</v>
      </c>
    </row>
    <row r="214" spans="1:10" hidden="1">
      <c r="A214" s="1" t="s">
        <v>116</v>
      </c>
      <c r="B214" s="1" t="s">
        <v>713</v>
      </c>
      <c r="C214" s="1" t="s">
        <v>45</v>
      </c>
      <c r="D214" s="1" t="s">
        <v>714</v>
      </c>
      <c r="E214" s="87" t="s">
        <v>361</v>
      </c>
      <c r="F214" s="1" t="s">
        <v>877</v>
      </c>
      <c r="G214" s="1">
        <v>1500634</v>
      </c>
      <c r="H214" s="1" t="s">
        <v>871</v>
      </c>
      <c r="I214" s="1" t="s">
        <v>45</v>
      </c>
      <c r="J214" s="1" t="s">
        <v>714</v>
      </c>
    </row>
    <row r="215" spans="1:10" hidden="1">
      <c r="A215" s="1" t="s">
        <v>116</v>
      </c>
      <c r="B215" s="1" t="s">
        <v>713</v>
      </c>
      <c r="C215" s="1" t="s">
        <v>45</v>
      </c>
      <c r="D215" s="1" t="s">
        <v>714</v>
      </c>
      <c r="E215" s="87" t="s">
        <v>368</v>
      </c>
      <c r="F215" s="1" t="s">
        <v>871</v>
      </c>
      <c r="G215" s="1">
        <v>1500632</v>
      </c>
      <c r="H215" s="1" t="s">
        <v>871</v>
      </c>
      <c r="I215" s="1" t="s">
        <v>45</v>
      </c>
      <c r="J215" s="1" t="s">
        <v>714</v>
      </c>
    </row>
    <row r="216" spans="1:10" hidden="1">
      <c r="A216" s="1" t="s">
        <v>110</v>
      </c>
      <c r="B216" s="1" t="s">
        <v>713</v>
      </c>
      <c r="C216" s="1" t="s">
        <v>45</v>
      </c>
      <c r="D216" s="1" t="s">
        <v>714</v>
      </c>
      <c r="E216" s="87" t="s">
        <v>321</v>
      </c>
      <c r="F216" s="1" t="s">
        <v>603</v>
      </c>
      <c r="G216" s="1">
        <v>1500628</v>
      </c>
      <c r="H216" s="1" t="s">
        <v>110</v>
      </c>
      <c r="I216" s="1" t="s">
        <v>45</v>
      </c>
      <c r="J216" s="1" t="s">
        <v>714</v>
      </c>
    </row>
    <row r="217" spans="1:10" hidden="1">
      <c r="A217" s="1" t="s">
        <v>110</v>
      </c>
      <c r="B217" s="1" t="s">
        <v>713</v>
      </c>
      <c r="C217" s="1" t="s">
        <v>45</v>
      </c>
      <c r="D217" s="1" t="s">
        <v>714</v>
      </c>
      <c r="E217" s="87" t="s">
        <v>457</v>
      </c>
      <c r="F217" s="1" t="s">
        <v>878</v>
      </c>
      <c r="G217" s="1">
        <v>1500626</v>
      </c>
      <c r="H217" s="1" t="s">
        <v>110</v>
      </c>
      <c r="I217" s="1" t="s">
        <v>45</v>
      </c>
      <c r="J217" s="1" t="s">
        <v>714</v>
      </c>
    </row>
    <row r="218" spans="1:10" hidden="1">
      <c r="A218" s="1" t="s">
        <v>110</v>
      </c>
      <c r="B218" s="1" t="s">
        <v>713</v>
      </c>
      <c r="C218" s="1" t="s">
        <v>45</v>
      </c>
      <c r="D218" s="1" t="s">
        <v>714</v>
      </c>
      <c r="E218" s="87" t="s">
        <v>541</v>
      </c>
      <c r="F218" s="1" t="s">
        <v>879</v>
      </c>
      <c r="G218" s="1">
        <v>1500624</v>
      </c>
      <c r="H218" s="1" t="s">
        <v>110</v>
      </c>
      <c r="I218" s="1" t="s">
        <v>45</v>
      </c>
      <c r="J218" s="1" t="s">
        <v>714</v>
      </c>
    </row>
    <row r="219" spans="1:10" hidden="1">
      <c r="A219" s="1" t="s">
        <v>118</v>
      </c>
      <c r="B219" s="1" t="s">
        <v>727</v>
      </c>
      <c r="C219" s="1" t="s">
        <v>45</v>
      </c>
      <c r="D219" s="1" t="s">
        <v>714</v>
      </c>
      <c r="E219" s="87" t="s">
        <v>379</v>
      </c>
      <c r="F219" s="1" t="s">
        <v>880</v>
      </c>
      <c r="G219" s="1">
        <v>1500622</v>
      </c>
      <c r="H219" s="1" t="s">
        <v>118</v>
      </c>
      <c r="I219" s="1" t="s">
        <v>45</v>
      </c>
      <c r="J219" s="1" t="s">
        <v>714</v>
      </c>
    </row>
    <row r="220" spans="1:10" hidden="1">
      <c r="A220" s="1" t="s">
        <v>110</v>
      </c>
      <c r="B220" s="1" t="s">
        <v>713</v>
      </c>
      <c r="C220" s="1" t="s">
        <v>45</v>
      </c>
      <c r="D220" s="1" t="s">
        <v>714</v>
      </c>
      <c r="E220" s="87" t="s">
        <v>250</v>
      </c>
      <c r="F220" s="1" t="s">
        <v>110</v>
      </c>
      <c r="G220" s="1">
        <v>1500620</v>
      </c>
      <c r="H220" s="1" t="s">
        <v>110</v>
      </c>
      <c r="I220" s="1" t="s">
        <v>45</v>
      </c>
      <c r="J220" s="1" t="s">
        <v>714</v>
      </c>
    </row>
    <row r="221" spans="1:10" hidden="1">
      <c r="A221" s="1" t="s">
        <v>110</v>
      </c>
      <c r="B221" s="1" t="s">
        <v>713</v>
      </c>
      <c r="C221" s="1" t="s">
        <v>45</v>
      </c>
      <c r="D221" s="1" t="s">
        <v>714</v>
      </c>
      <c r="E221" s="87" t="s">
        <v>239</v>
      </c>
      <c r="F221" s="1" t="s">
        <v>881</v>
      </c>
      <c r="G221" s="1">
        <v>1500618</v>
      </c>
      <c r="H221" s="1" t="s">
        <v>110</v>
      </c>
      <c r="I221" s="1" t="s">
        <v>45</v>
      </c>
      <c r="J221" s="1" t="s">
        <v>714</v>
      </c>
    </row>
    <row r="222" spans="1:10" hidden="1">
      <c r="A222" s="1" t="s">
        <v>110</v>
      </c>
      <c r="B222" s="1" t="s">
        <v>713</v>
      </c>
      <c r="C222" s="1" t="s">
        <v>45</v>
      </c>
      <c r="D222" s="1" t="s">
        <v>714</v>
      </c>
      <c r="E222" s="87" t="s">
        <v>481</v>
      </c>
      <c r="F222" s="1" t="s">
        <v>882</v>
      </c>
      <c r="G222" s="1">
        <v>1500616</v>
      </c>
      <c r="H222" s="1" t="s">
        <v>110</v>
      </c>
      <c r="I222" s="1" t="s">
        <v>45</v>
      </c>
      <c r="J222" s="1" t="s">
        <v>714</v>
      </c>
    </row>
    <row r="223" spans="1:10" hidden="1">
      <c r="A223" s="1" t="s">
        <v>117</v>
      </c>
      <c r="B223" s="1" t="s">
        <v>713</v>
      </c>
      <c r="C223" s="1" t="s">
        <v>45</v>
      </c>
      <c r="D223" s="1" t="s">
        <v>714</v>
      </c>
      <c r="E223" s="87" t="s">
        <v>423</v>
      </c>
      <c r="F223" s="1" t="s">
        <v>883</v>
      </c>
      <c r="G223" s="1">
        <v>1500522</v>
      </c>
      <c r="H223" s="1" t="s">
        <v>117</v>
      </c>
      <c r="I223" s="1" t="s">
        <v>45</v>
      </c>
      <c r="J223" s="1" t="s">
        <v>714</v>
      </c>
    </row>
    <row r="224" spans="1:10" hidden="1">
      <c r="A224" s="1" t="s">
        <v>111</v>
      </c>
      <c r="B224" s="1" t="s">
        <v>713</v>
      </c>
      <c r="C224" s="1" t="s">
        <v>45</v>
      </c>
      <c r="D224" s="1" t="s">
        <v>714</v>
      </c>
      <c r="E224" s="87" t="s">
        <v>540</v>
      </c>
      <c r="F224" s="1" t="s">
        <v>884</v>
      </c>
      <c r="G224" s="1">
        <v>1500520</v>
      </c>
      <c r="H224" s="1" t="s">
        <v>111</v>
      </c>
      <c r="I224" s="1" t="s">
        <v>45</v>
      </c>
      <c r="J224" s="1" t="s">
        <v>714</v>
      </c>
    </row>
    <row r="225" spans="1:10" hidden="1">
      <c r="A225" s="1" t="s">
        <v>117</v>
      </c>
      <c r="B225" s="1" t="s">
        <v>713</v>
      </c>
      <c r="C225" s="1" t="s">
        <v>45</v>
      </c>
      <c r="D225" s="1" t="s">
        <v>714</v>
      </c>
      <c r="E225" s="87" t="s">
        <v>282</v>
      </c>
      <c r="F225" s="1" t="s">
        <v>885</v>
      </c>
      <c r="G225" s="1">
        <v>1500518</v>
      </c>
      <c r="H225" s="1" t="s">
        <v>117</v>
      </c>
      <c r="I225" s="1" t="s">
        <v>45</v>
      </c>
      <c r="J225" s="1" t="s">
        <v>714</v>
      </c>
    </row>
    <row r="226" spans="1:10" hidden="1">
      <c r="A226" s="1" t="s">
        <v>117</v>
      </c>
      <c r="B226" s="1" t="s">
        <v>713</v>
      </c>
      <c r="C226" s="1" t="s">
        <v>45</v>
      </c>
      <c r="D226" s="1" t="s">
        <v>714</v>
      </c>
      <c r="E226" s="87" t="s">
        <v>468</v>
      </c>
      <c r="F226" s="1" t="s">
        <v>117</v>
      </c>
      <c r="G226" s="1">
        <v>1500514</v>
      </c>
      <c r="H226" s="1" t="s">
        <v>117</v>
      </c>
      <c r="I226" s="1" t="s">
        <v>45</v>
      </c>
      <c r="J226" s="1" t="s">
        <v>714</v>
      </c>
    </row>
    <row r="227" spans="1:10" hidden="1">
      <c r="A227" s="1" t="s">
        <v>111</v>
      </c>
      <c r="B227" s="1" t="s">
        <v>713</v>
      </c>
      <c r="C227" s="1" t="s">
        <v>45</v>
      </c>
      <c r="D227" s="1" t="s">
        <v>714</v>
      </c>
      <c r="E227" s="87" t="s">
        <v>258</v>
      </c>
      <c r="F227" s="1" t="s">
        <v>111</v>
      </c>
      <c r="G227" s="1">
        <v>1500508</v>
      </c>
      <c r="H227" s="1" t="s">
        <v>111</v>
      </c>
      <c r="I227" s="1" t="s">
        <v>45</v>
      </c>
      <c r="J227" s="1" t="s">
        <v>714</v>
      </c>
    </row>
    <row r="228" spans="1:10" hidden="1">
      <c r="A228" s="1" t="s">
        <v>109</v>
      </c>
      <c r="B228" s="1" t="s">
        <v>727</v>
      </c>
      <c r="C228" s="1" t="s">
        <v>45</v>
      </c>
      <c r="D228" s="1" t="s">
        <v>714</v>
      </c>
      <c r="E228" s="87" t="s">
        <v>390</v>
      </c>
      <c r="F228" s="1" t="s">
        <v>886</v>
      </c>
      <c r="G228" s="1">
        <v>1500504</v>
      </c>
      <c r="H228" s="1" t="s">
        <v>109</v>
      </c>
      <c r="I228" s="1" t="s">
        <v>45</v>
      </c>
      <c r="J228" s="1" t="s">
        <v>714</v>
      </c>
    </row>
    <row r="229" spans="1:10" hidden="1">
      <c r="A229" s="1" t="s">
        <v>119</v>
      </c>
      <c r="B229" s="1" t="s">
        <v>713</v>
      </c>
      <c r="C229" s="1" t="s">
        <v>45</v>
      </c>
      <c r="D229" s="1" t="s">
        <v>714</v>
      </c>
      <c r="E229" s="87" t="s">
        <v>381</v>
      </c>
      <c r="F229" s="1" t="s">
        <v>119</v>
      </c>
      <c r="G229" s="1">
        <v>1500500</v>
      </c>
      <c r="H229" s="1" t="s">
        <v>120</v>
      </c>
      <c r="I229" s="1" t="s">
        <v>45</v>
      </c>
      <c r="J229" s="1" t="s">
        <v>714</v>
      </c>
    </row>
    <row r="230" spans="1:10" hidden="1">
      <c r="A230" s="1" t="s">
        <v>113</v>
      </c>
      <c r="B230" s="1" t="s">
        <v>727</v>
      </c>
      <c r="C230" s="1" t="s">
        <v>45</v>
      </c>
      <c r="D230" s="1" t="s">
        <v>714</v>
      </c>
      <c r="E230" s="87" t="s">
        <v>488</v>
      </c>
      <c r="F230" s="1" t="s">
        <v>887</v>
      </c>
      <c r="G230" s="1">
        <v>1500498</v>
      </c>
      <c r="H230" s="1" t="s">
        <v>113</v>
      </c>
      <c r="I230" s="1" t="s">
        <v>45</v>
      </c>
      <c r="J230" s="1" t="s">
        <v>714</v>
      </c>
    </row>
    <row r="231" spans="1:10" hidden="1">
      <c r="A231" s="1" t="s">
        <v>113</v>
      </c>
      <c r="B231" s="1" t="s">
        <v>727</v>
      </c>
      <c r="C231" s="1" t="s">
        <v>45</v>
      </c>
      <c r="D231" s="1" t="s">
        <v>714</v>
      </c>
      <c r="E231" s="87" t="s">
        <v>325</v>
      </c>
      <c r="F231" s="1" t="s">
        <v>888</v>
      </c>
      <c r="G231" s="1">
        <v>1500494</v>
      </c>
      <c r="H231" s="1" t="s">
        <v>113</v>
      </c>
      <c r="I231" s="1" t="s">
        <v>45</v>
      </c>
      <c r="J231" s="1" t="s">
        <v>714</v>
      </c>
    </row>
    <row r="232" spans="1:10" hidden="1">
      <c r="A232" s="1" t="s">
        <v>120</v>
      </c>
      <c r="B232" s="1" t="s">
        <v>713</v>
      </c>
      <c r="C232" s="1" t="s">
        <v>45</v>
      </c>
      <c r="D232" s="1" t="s">
        <v>714</v>
      </c>
      <c r="E232" s="87" t="s">
        <v>479</v>
      </c>
      <c r="F232" s="1" t="s">
        <v>889</v>
      </c>
      <c r="G232" s="1">
        <v>1500492</v>
      </c>
      <c r="H232" s="1" t="s">
        <v>120</v>
      </c>
      <c r="I232" s="1" t="s">
        <v>45</v>
      </c>
      <c r="J232" s="1" t="s">
        <v>714</v>
      </c>
    </row>
    <row r="233" spans="1:10" hidden="1">
      <c r="A233" s="1" t="s">
        <v>109</v>
      </c>
      <c r="B233" s="1" t="s">
        <v>727</v>
      </c>
      <c r="C233" s="1" t="s">
        <v>45</v>
      </c>
      <c r="D233" s="1" t="s">
        <v>714</v>
      </c>
      <c r="E233" s="87" t="s">
        <v>371</v>
      </c>
      <c r="F233" s="1" t="s">
        <v>890</v>
      </c>
      <c r="G233" s="1">
        <v>1500490</v>
      </c>
      <c r="H233" s="1" t="s">
        <v>109</v>
      </c>
      <c r="I233" s="1" t="s">
        <v>45</v>
      </c>
      <c r="J233" s="1" t="s">
        <v>714</v>
      </c>
    </row>
    <row r="234" spans="1:10" hidden="1">
      <c r="A234" s="1" t="s">
        <v>120</v>
      </c>
      <c r="B234" s="1" t="s">
        <v>713</v>
      </c>
      <c r="C234" s="1" t="s">
        <v>45</v>
      </c>
      <c r="D234" s="1" t="s">
        <v>714</v>
      </c>
      <c r="E234" s="87" t="s">
        <v>320</v>
      </c>
      <c r="F234" s="1" t="s">
        <v>120</v>
      </c>
      <c r="G234" s="1">
        <v>1500488</v>
      </c>
      <c r="H234" s="1" t="s">
        <v>120</v>
      </c>
      <c r="I234" s="1" t="s">
        <v>45</v>
      </c>
      <c r="J234" s="1" t="s">
        <v>714</v>
      </c>
    </row>
    <row r="235" spans="1:10" hidden="1">
      <c r="A235" s="1" t="s">
        <v>109</v>
      </c>
      <c r="B235" s="1" t="s">
        <v>727</v>
      </c>
      <c r="C235" s="1" t="s">
        <v>45</v>
      </c>
      <c r="D235" s="1" t="s">
        <v>714</v>
      </c>
      <c r="E235" s="87" t="s">
        <v>329</v>
      </c>
      <c r="F235" s="1" t="s">
        <v>329</v>
      </c>
      <c r="G235" s="1">
        <v>1500486</v>
      </c>
      <c r="H235" s="1" t="s">
        <v>109</v>
      </c>
      <c r="I235" s="1" t="s">
        <v>45</v>
      </c>
      <c r="J235" s="1" t="s">
        <v>714</v>
      </c>
    </row>
    <row r="236" spans="1:10" hidden="1">
      <c r="A236" s="1" t="s">
        <v>109</v>
      </c>
      <c r="B236" s="1" t="s">
        <v>727</v>
      </c>
      <c r="C236" s="1" t="s">
        <v>45</v>
      </c>
      <c r="D236" s="1" t="s">
        <v>714</v>
      </c>
      <c r="E236" s="87" t="s">
        <v>309</v>
      </c>
      <c r="F236" s="1" t="s">
        <v>891</v>
      </c>
      <c r="G236" s="1">
        <v>1500484</v>
      </c>
      <c r="H236" s="1" t="s">
        <v>109</v>
      </c>
      <c r="I236" s="1" t="s">
        <v>45</v>
      </c>
      <c r="J236" s="1" t="s">
        <v>714</v>
      </c>
    </row>
    <row r="237" spans="1:10" hidden="1">
      <c r="A237" s="1" t="s">
        <v>113</v>
      </c>
      <c r="B237" s="1" t="s">
        <v>727</v>
      </c>
      <c r="C237" s="1" t="s">
        <v>45</v>
      </c>
      <c r="D237" s="1" t="s">
        <v>714</v>
      </c>
      <c r="E237" s="87" t="s">
        <v>420</v>
      </c>
      <c r="F237" s="1" t="s">
        <v>113</v>
      </c>
      <c r="G237" s="1">
        <v>1500482</v>
      </c>
      <c r="H237" s="1" t="s">
        <v>113</v>
      </c>
      <c r="I237" s="1" t="s">
        <v>45</v>
      </c>
      <c r="J237" s="1" t="s">
        <v>714</v>
      </c>
    </row>
    <row r="238" spans="1:10" hidden="1">
      <c r="A238" s="1" t="s">
        <v>109</v>
      </c>
      <c r="B238" s="1" t="s">
        <v>727</v>
      </c>
      <c r="C238" s="1" t="s">
        <v>45</v>
      </c>
      <c r="D238" s="1" t="s">
        <v>714</v>
      </c>
      <c r="E238" s="87" t="s">
        <v>425</v>
      </c>
      <c r="F238" s="1" t="s">
        <v>892</v>
      </c>
      <c r="G238" s="1">
        <v>1500480</v>
      </c>
      <c r="H238" s="1" t="s">
        <v>109</v>
      </c>
      <c r="I238" s="1" t="s">
        <v>45</v>
      </c>
      <c r="J238" s="1" t="s">
        <v>714</v>
      </c>
    </row>
    <row r="239" spans="1:10" hidden="1">
      <c r="A239" s="1" t="s">
        <v>84</v>
      </c>
      <c r="B239" s="1" t="s">
        <v>727</v>
      </c>
      <c r="C239" s="1" t="s">
        <v>34</v>
      </c>
      <c r="D239" s="1" t="s">
        <v>714</v>
      </c>
      <c r="E239" s="87" t="s">
        <v>538</v>
      </c>
      <c r="F239" s="1" t="s">
        <v>893</v>
      </c>
      <c r="G239" s="1">
        <v>1500450</v>
      </c>
      <c r="H239" s="1" t="s">
        <v>84</v>
      </c>
      <c r="I239" s="1" t="s">
        <v>34</v>
      </c>
      <c r="J239" s="1" t="s">
        <v>714</v>
      </c>
    </row>
    <row r="240" spans="1:10" hidden="1">
      <c r="A240" s="1" t="s">
        <v>84</v>
      </c>
      <c r="B240" s="1" t="s">
        <v>727</v>
      </c>
      <c r="C240" s="1" t="s">
        <v>34</v>
      </c>
      <c r="D240" s="1" t="s">
        <v>714</v>
      </c>
      <c r="E240" s="87" t="s">
        <v>242</v>
      </c>
      <c r="F240" s="1" t="s">
        <v>84</v>
      </c>
      <c r="G240" s="1">
        <v>1500448</v>
      </c>
      <c r="H240" s="1" t="s">
        <v>84</v>
      </c>
      <c r="I240" s="1" t="s">
        <v>34</v>
      </c>
      <c r="J240" s="1" t="s">
        <v>714</v>
      </c>
    </row>
    <row r="241" spans="1:10" hidden="1">
      <c r="A241" s="1" t="s">
        <v>85</v>
      </c>
      <c r="B241" s="1" t="s">
        <v>713</v>
      </c>
      <c r="C241" s="1" t="s">
        <v>34</v>
      </c>
      <c r="D241" s="1" t="s">
        <v>714</v>
      </c>
      <c r="E241" s="87" t="s">
        <v>287</v>
      </c>
      <c r="F241" s="1" t="s">
        <v>85</v>
      </c>
      <c r="G241" s="1">
        <v>1500444</v>
      </c>
      <c r="H241" s="1" t="s">
        <v>85</v>
      </c>
      <c r="I241" s="1" t="s">
        <v>34</v>
      </c>
      <c r="J241" s="1" t="s">
        <v>714</v>
      </c>
    </row>
    <row r="242" spans="1:10" hidden="1">
      <c r="A242" s="1" t="s">
        <v>85</v>
      </c>
      <c r="B242" s="1" t="s">
        <v>713</v>
      </c>
      <c r="C242" s="1" t="s">
        <v>34</v>
      </c>
      <c r="D242" s="1" t="s">
        <v>714</v>
      </c>
      <c r="E242" s="87" t="s">
        <v>367</v>
      </c>
      <c r="F242" s="1" t="s">
        <v>894</v>
      </c>
      <c r="G242" s="1">
        <v>1500442</v>
      </c>
      <c r="H242" s="1" t="s">
        <v>85</v>
      </c>
      <c r="I242" s="1" t="s">
        <v>34</v>
      </c>
      <c r="J242" s="1" t="s">
        <v>714</v>
      </c>
    </row>
    <row r="243" spans="1:10" hidden="1">
      <c r="A243" s="1" t="s">
        <v>85</v>
      </c>
      <c r="B243" s="1" t="s">
        <v>713</v>
      </c>
      <c r="C243" s="1" t="s">
        <v>34</v>
      </c>
      <c r="D243" s="1" t="s">
        <v>714</v>
      </c>
      <c r="E243" s="87" t="s">
        <v>472</v>
      </c>
      <c r="F243" s="1" t="s">
        <v>895</v>
      </c>
      <c r="G243" s="1">
        <v>1500440</v>
      </c>
      <c r="H243" s="1" t="s">
        <v>85</v>
      </c>
      <c r="I243" s="1" t="s">
        <v>34</v>
      </c>
      <c r="J243" s="1" t="s">
        <v>714</v>
      </c>
    </row>
    <row r="244" spans="1:10" hidden="1">
      <c r="A244" s="1" t="s">
        <v>79</v>
      </c>
      <c r="B244" s="1" t="s">
        <v>727</v>
      </c>
      <c r="C244" s="1" t="s">
        <v>34</v>
      </c>
      <c r="D244" s="1" t="s">
        <v>714</v>
      </c>
      <c r="E244" s="87" t="s">
        <v>473</v>
      </c>
      <c r="F244" s="1" t="s">
        <v>79</v>
      </c>
      <c r="G244" s="1">
        <v>1500436</v>
      </c>
      <c r="H244" s="1" t="s">
        <v>79</v>
      </c>
      <c r="I244" s="1" t="s">
        <v>34</v>
      </c>
      <c r="J244" s="1" t="s">
        <v>714</v>
      </c>
    </row>
    <row r="245" spans="1:10" hidden="1">
      <c r="A245" s="1" t="s">
        <v>84</v>
      </c>
      <c r="B245" s="1" t="s">
        <v>727</v>
      </c>
      <c r="C245" s="1" t="s">
        <v>34</v>
      </c>
      <c r="D245" s="1" t="s">
        <v>714</v>
      </c>
      <c r="E245" s="87" t="s">
        <v>254</v>
      </c>
      <c r="F245" s="1" t="s">
        <v>896</v>
      </c>
      <c r="G245" s="1">
        <v>1500434</v>
      </c>
      <c r="H245" s="1" t="s">
        <v>84</v>
      </c>
      <c r="I245" s="1" t="s">
        <v>34</v>
      </c>
      <c r="J245" s="1" t="s">
        <v>714</v>
      </c>
    </row>
    <row r="246" spans="1:10" hidden="1">
      <c r="A246" s="1" t="s">
        <v>80</v>
      </c>
      <c r="B246" s="1" t="s">
        <v>713</v>
      </c>
      <c r="C246" s="1" t="s">
        <v>34</v>
      </c>
      <c r="D246" s="1" t="s">
        <v>714</v>
      </c>
      <c r="E246" s="87" t="s">
        <v>385</v>
      </c>
      <c r="F246" s="1" t="s">
        <v>897</v>
      </c>
      <c r="G246" s="1">
        <v>1500432</v>
      </c>
      <c r="H246" s="1" t="s">
        <v>85</v>
      </c>
      <c r="I246" s="1" t="s">
        <v>34</v>
      </c>
      <c r="J246" s="1" t="s">
        <v>714</v>
      </c>
    </row>
    <row r="247" spans="1:10" hidden="1">
      <c r="A247" s="1" t="s">
        <v>82</v>
      </c>
      <c r="B247" s="1" t="s">
        <v>713</v>
      </c>
      <c r="C247" s="1" t="s">
        <v>34</v>
      </c>
      <c r="D247" s="1" t="s">
        <v>714</v>
      </c>
      <c r="E247" s="87" t="s">
        <v>536</v>
      </c>
      <c r="F247" s="1" t="s">
        <v>898</v>
      </c>
      <c r="G247" s="1">
        <v>1500430</v>
      </c>
      <c r="H247" s="1" t="s">
        <v>82</v>
      </c>
      <c r="I247" s="1" t="s">
        <v>34</v>
      </c>
      <c r="J247" s="1" t="s">
        <v>714</v>
      </c>
    </row>
    <row r="248" spans="1:10" hidden="1">
      <c r="A248" s="1" t="s">
        <v>79</v>
      </c>
      <c r="B248" s="1" t="s">
        <v>727</v>
      </c>
      <c r="C248" s="1" t="s">
        <v>34</v>
      </c>
      <c r="D248" s="1" t="s">
        <v>714</v>
      </c>
      <c r="E248" s="87" t="s">
        <v>290</v>
      </c>
      <c r="F248" s="1" t="s">
        <v>699</v>
      </c>
      <c r="G248" s="1">
        <v>1500428</v>
      </c>
      <c r="H248" s="1" t="s">
        <v>79</v>
      </c>
      <c r="I248" s="1" t="s">
        <v>34</v>
      </c>
      <c r="J248" s="1" t="s">
        <v>714</v>
      </c>
    </row>
    <row r="249" spans="1:10" hidden="1">
      <c r="A249" s="1" t="s">
        <v>80</v>
      </c>
      <c r="B249" s="1" t="s">
        <v>713</v>
      </c>
      <c r="C249" s="1" t="s">
        <v>34</v>
      </c>
      <c r="D249" s="1" t="s">
        <v>714</v>
      </c>
      <c r="E249" s="87" t="s">
        <v>342</v>
      </c>
      <c r="F249" s="1" t="s">
        <v>899</v>
      </c>
      <c r="G249" s="1">
        <v>1500426</v>
      </c>
      <c r="H249" s="1" t="s">
        <v>85</v>
      </c>
      <c r="I249" s="1" t="s">
        <v>34</v>
      </c>
      <c r="J249" s="1" t="s">
        <v>714</v>
      </c>
    </row>
    <row r="250" spans="1:10" hidden="1">
      <c r="A250" s="1" t="s">
        <v>84</v>
      </c>
      <c r="B250" s="1" t="s">
        <v>727</v>
      </c>
      <c r="C250" s="1" t="s">
        <v>34</v>
      </c>
      <c r="D250" s="1" t="s">
        <v>714</v>
      </c>
      <c r="E250" s="87" t="s">
        <v>331</v>
      </c>
      <c r="F250" s="1" t="s">
        <v>900</v>
      </c>
      <c r="G250" s="1">
        <v>1500424</v>
      </c>
      <c r="H250" s="1" t="s">
        <v>84</v>
      </c>
      <c r="I250" s="1" t="s">
        <v>34</v>
      </c>
      <c r="J250" s="1" t="s">
        <v>714</v>
      </c>
    </row>
    <row r="251" spans="1:10" hidden="1">
      <c r="A251" s="1" t="s">
        <v>84</v>
      </c>
      <c r="B251" s="1" t="s">
        <v>727</v>
      </c>
      <c r="C251" s="1" t="s">
        <v>34</v>
      </c>
      <c r="D251" s="1" t="s">
        <v>714</v>
      </c>
      <c r="E251" s="87" t="s">
        <v>422</v>
      </c>
      <c r="F251" s="1" t="s">
        <v>901</v>
      </c>
      <c r="G251" s="1">
        <v>1500422</v>
      </c>
      <c r="H251" s="1" t="s">
        <v>84</v>
      </c>
      <c r="I251" s="1" t="s">
        <v>34</v>
      </c>
      <c r="J251" s="1" t="s">
        <v>714</v>
      </c>
    </row>
    <row r="252" spans="1:10" hidden="1">
      <c r="A252" s="1" t="s">
        <v>82</v>
      </c>
      <c r="B252" s="1" t="s">
        <v>713</v>
      </c>
      <c r="C252" s="1" t="s">
        <v>34</v>
      </c>
      <c r="D252" s="1" t="s">
        <v>714</v>
      </c>
      <c r="E252" s="87" t="s">
        <v>412</v>
      </c>
      <c r="F252" s="1" t="s">
        <v>902</v>
      </c>
      <c r="G252" s="1">
        <v>1500420</v>
      </c>
      <c r="H252" s="1" t="s">
        <v>82</v>
      </c>
      <c r="I252" s="1" t="s">
        <v>34</v>
      </c>
      <c r="J252" s="1" t="s">
        <v>714</v>
      </c>
    </row>
    <row r="253" spans="1:10" hidden="1">
      <c r="A253" s="1" t="s">
        <v>79</v>
      </c>
      <c r="B253" s="1" t="s">
        <v>727</v>
      </c>
      <c r="C253" s="1" t="s">
        <v>34</v>
      </c>
      <c r="D253" s="1" t="s">
        <v>714</v>
      </c>
      <c r="E253" s="87" t="s">
        <v>537</v>
      </c>
      <c r="F253" s="1" t="s">
        <v>903</v>
      </c>
      <c r="G253" s="1">
        <v>1500418</v>
      </c>
      <c r="H253" s="1" t="s">
        <v>79</v>
      </c>
      <c r="I253" s="1" t="s">
        <v>34</v>
      </c>
      <c r="J253" s="1" t="s">
        <v>714</v>
      </c>
    </row>
    <row r="254" spans="1:10" hidden="1">
      <c r="A254" s="1" t="s">
        <v>82</v>
      </c>
      <c r="B254" s="1" t="s">
        <v>713</v>
      </c>
      <c r="C254" s="1" t="s">
        <v>34</v>
      </c>
      <c r="D254" s="1" t="s">
        <v>714</v>
      </c>
      <c r="E254" s="87" t="s">
        <v>270</v>
      </c>
      <c r="F254" s="1" t="s">
        <v>581</v>
      </c>
      <c r="G254" s="1">
        <v>1500416</v>
      </c>
      <c r="H254" s="1" t="s">
        <v>82</v>
      </c>
      <c r="I254" s="1" t="s">
        <v>34</v>
      </c>
      <c r="J254" s="1" t="s">
        <v>714</v>
      </c>
    </row>
    <row r="255" spans="1:10" hidden="1">
      <c r="A255" s="1" t="s">
        <v>81</v>
      </c>
      <c r="B255" s="1" t="s">
        <v>727</v>
      </c>
      <c r="C255" s="1" t="s">
        <v>34</v>
      </c>
      <c r="D255" s="1" t="s">
        <v>714</v>
      </c>
      <c r="E255" s="87" t="s">
        <v>408</v>
      </c>
      <c r="F255" s="1" t="s">
        <v>904</v>
      </c>
      <c r="G255" s="1">
        <v>3450003</v>
      </c>
      <c r="H255" s="1" t="s">
        <v>81</v>
      </c>
      <c r="I255" s="1" t="s">
        <v>34</v>
      </c>
      <c r="J255" s="1" t="s">
        <v>714</v>
      </c>
    </row>
    <row r="256" spans="1:10" hidden="1">
      <c r="A256" s="1" t="s">
        <v>83</v>
      </c>
      <c r="B256" s="1" t="s">
        <v>727</v>
      </c>
      <c r="C256" s="1" t="s">
        <v>34</v>
      </c>
      <c r="D256" s="1" t="s">
        <v>714</v>
      </c>
      <c r="E256" s="87" t="s">
        <v>232</v>
      </c>
      <c r="F256" s="1" t="s">
        <v>905</v>
      </c>
      <c r="G256" s="1">
        <v>1500474</v>
      </c>
      <c r="H256" s="1" t="s">
        <v>83</v>
      </c>
      <c r="I256" s="1" t="s">
        <v>34</v>
      </c>
      <c r="J256" s="1" t="s">
        <v>714</v>
      </c>
    </row>
    <row r="257" spans="1:10" hidden="1">
      <c r="A257" s="1" t="s">
        <v>83</v>
      </c>
      <c r="B257" s="1" t="s">
        <v>727</v>
      </c>
      <c r="C257" s="1" t="s">
        <v>34</v>
      </c>
      <c r="D257" s="1" t="s">
        <v>714</v>
      </c>
      <c r="E257" s="87" t="s">
        <v>391</v>
      </c>
      <c r="F257" s="1" t="s">
        <v>906</v>
      </c>
      <c r="G257" s="1">
        <v>1500472</v>
      </c>
      <c r="H257" s="1" t="s">
        <v>83</v>
      </c>
      <c r="I257" s="1" t="s">
        <v>34</v>
      </c>
      <c r="J257" s="1" t="s">
        <v>714</v>
      </c>
    </row>
    <row r="258" spans="1:10" hidden="1">
      <c r="A258" s="1" t="s">
        <v>86</v>
      </c>
      <c r="B258" s="1" t="s">
        <v>727</v>
      </c>
      <c r="C258" s="1" t="s">
        <v>34</v>
      </c>
      <c r="D258" s="1" t="s">
        <v>714</v>
      </c>
      <c r="E258" s="87" t="s">
        <v>307</v>
      </c>
      <c r="F258" s="1" t="s">
        <v>650</v>
      </c>
      <c r="G258" s="1">
        <v>1500470</v>
      </c>
      <c r="H258" s="1" t="s">
        <v>86</v>
      </c>
      <c r="I258" s="1" t="s">
        <v>34</v>
      </c>
      <c r="J258" s="1" t="s">
        <v>714</v>
      </c>
    </row>
    <row r="259" spans="1:10" hidden="1">
      <c r="A259" s="1" t="s">
        <v>83</v>
      </c>
      <c r="B259" s="1" t="s">
        <v>727</v>
      </c>
      <c r="C259" s="1" t="s">
        <v>34</v>
      </c>
      <c r="D259" s="1" t="s">
        <v>714</v>
      </c>
      <c r="E259" s="87" t="s">
        <v>404</v>
      </c>
      <c r="F259" s="1" t="s">
        <v>83</v>
      </c>
      <c r="G259" s="1">
        <v>1500468</v>
      </c>
      <c r="H259" s="1" t="s">
        <v>83</v>
      </c>
      <c r="I259" s="1" t="s">
        <v>34</v>
      </c>
      <c r="J259" s="1" t="s">
        <v>714</v>
      </c>
    </row>
    <row r="260" spans="1:10" hidden="1">
      <c r="A260" s="1" t="s">
        <v>86</v>
      </c>
      <c r="B260" s="1" t="s">
        <v>727</v>
      </c>
      <c r="C260" s="1" t="s">
        <v>34</v>
      </c>
      <c r="D260" s="1" t="s">
        <v>714</v>
      </c>
      <c r="E260" s="87" t="s">
        <v>428</v>
      </c>
      <c r="F260" s="1" t="s">
        <v>907</v>
      </c>
      <c r="G260" s="1">
        <v>1500456</v>
      </c>
      <c r="H260" s="1" t="s">
        <v>86</v>
      </c>
      <c r="I260" s="1" t="s">
        <v>34</v>
      </c>
      <c r="J260" s="1" t="s">
        <v>714</v>
      </c>
    </row>
    <row r="261" spans="1:10" hidden="1">
      <c r="A261" s="1" t="s">
        <v>81</v>
      </c>
      <c r="B261" s="1" t="s">
        <v>727</v>
      </c>
      <c r="C261" s="1" t="s">
        <v>34</v>
      </c>
      <c r="D261" s="1" t="s">
        <v>714</v>
      </c>
      <c r="E261" s="87" t="s">
        <v>360</v>
      </c>
      <c r="F261" s="1" t="s">
        <v>908</v>
      </c>
      <c r="G261" s="1">
        <v>1500464</v>
      </c>
      <c r="H261" s="1" t="s">
        <v>81</v>
      </c>
      <c r="I261" s="1" t="s">
        <v>34</v>
      </c>
      <c r="J261" s="1" t="s">
        <v>714</v>
      </c>
    </row>
    <row r="262" spans="1:10" hidden="1">
      <c r="A262" s="1" t="s">
        <v>83</v>
      </c>
      <c r="B262" s="1" t="s">
        <v>727</v>
      </c>
      <c r="C262" s="1" t="s">
        <v>34</v>
      </c>
      <c r="D262" s="1" t="s">
        <v>714</v>
      </c>
      <c r="E262" s="87" t="s">
        <v>327</v>
      </c>
      <c r="F262" s="1" t="s">
        <v>909</v>
      </c>
      <c r="G262" s="1">
        <v>1500462</v>
      </c>
      <c r="H262" s="1" t="s">
        <v>83</v>
      </c>
      <c r="I262" s="1" t="s">
        <v>34</v>
      </c>
      <c r="J262" s="1" t="s">
        <v>714</v>
      </c>
    </row>
    <row r="263" spans="1:10" hidden="1">
      <c r="A263" s="1" t="s">
        <v>81</v>
      </c>
      <c r="B263" s="1" t="s">
        <v>727</v>
      </c>
      <c r="C263" s="1" t="s">
        <v>34</v>
      </c>
      <c r="D263" s="1" t="s">
        <v>714</v>
      </c>
      <c r="E263" s="87" t="s">
        <v>429</v>
      </c>
      <c r="F263" s="1" t="s">
        <v>663</v>
      </c>
      <c r="G263" s="1">
        <v>1500460</v>
      </c>
      <c r="H263" s="1" t="s">
        <v>81</v>
      </c>
      <c r="I263" s="1" t="s">
        <v>34</v>
      </c>
      <c r="J263" s="1" t="s">
        <v>714</v>
      </c>
    </row>
    <row r="264" spans="1:10" hidden="1">
      <c r="A264" s="1" t="s">
        <v>86</v>
      </c>
      <c r="B264" s="1" t="s">
        <v>727</v>
      </c>
      <c r="C264" s="1" t="s">
        <v>34</v>
      </c>
      <c r="D264" s="1" t="s">
        <v>714</v>
      </c>
      <c r="E264" s="87" t="s">
        <v>278</v>
      </c>
      <c r="F264" s="1" t="s">
        <v>86</v>
      </c>
      <c r="G264" s="1">
        <v>1500458</v>
      </c>
      <c r="H264" s="1" t="s">
        <v>86</v>
      </c>
      <c r="I264" s="1" t="s">
        <v>34</v>
      </c>
      <c r="J264" s="1" t="s">
        <v>714</v>
      </c>
    </row>
    <row r="265" spans="1:10" hidden="1">
      <c r="A265" s="1" t="s">
        <v>81</v>
      </c>
      <c r="B265" s="1" t="s">
        <v>727</v>
      </c>
      <c r="C265" s="1" t="s">
        <v>34</v>
      </c>
      <c r="D265" s="1" t="s">
        <v>714</v>
      </c>
      <c r="E265" s="87" t="s">
        <v>324</v>
      </c>
      <c r="F265" s="1" t="s">
        <v>81</v>
      </c>
      <c r="G265" s="1">
        <v>1500466</v>
      </c>
      <c r="H265" s="1" t="s">
        <v>81</v>
      </c>
      <c r="I265" s="1" t="s">
        <v>34</v>
      </c>
      <c r="J265" s="1" t="s">
        <v>714</v>
      </c>
    </row>
    <row r="266" spans="1:10" hidden="1">
      <c r="A266" s="1" t="s">
        <v>114</v>
      </c>
      <c r="B266" s="1" t="s">
        <v>727</v>
      </c>
      <c r="C266" s="1" t="s">
        <v>45</v>
      </c>
      <c r="D266" s="1" t="s">
        <v>714</v>
      </c>
      <c r="E266" s="87" t="s">
        <v>539</v>
      </c>
      <c r="F266" s="1" t="s">
        <v>539</v>
      </c>
      <c r="G266" s="1">
        <v>1500496</v>
      </c>
      <c r="H266" s="1" t="s">
        <v>114</v>
      </c>
      <c r="I266" s="1" t="s">
        <v>45</v>
      </c>
      <c r="J266" s="1" t="s">
        <v>714</v>
      </c>
    </row>
    <row r="267" spans="1:10" hidden="1">
      <c r="A267" s="1" t="s">
        <v>111</v>
      </c>
      <c r="B267" s="1" t="s">
        <v>713</v>
      </c>
      <c r="C267" s="1" t="s">
        <v>45</v>
      </c>
      <c r="D267" s="1" t="s">
        <v>714</v>
      </c>
      <c r="E267" s="87" t="s">
        <v>349</v>
      </c>
      <c r="F267" s="1" t="s">
        <v>644</v>
      </c>
      <c r="G267" s="1">
        <v>1500510</v>
      </c>
      <c r="H267" s="1" t="s">
        <v>111</v>
      </c>
      <c r="I267" s="1" t="s">
        <v>45</v>
      </c>
      <c r="J267" s="1" t="s">
        <v>714</v>
      </c>
    </row>
    <row r="268" spans="1:10" hidden="1">
      <c r="A268" s="1" t="s">
        <v>114</v>
      </c>
      <c r="B268" s="1" t="s">
        <v>727</v>
      </c>
      <c r="C268" s="1" t="s">
        <v>45</v>
      </c>
      <c r="D268" s="1" t="s">
        <v>714</v>
      </c>
      <c r="E268" s="87" t="s">
        <v>369</v>
      </c>
      <c r="F268" s="1" t="s">
        <v>910</v>
      </c>
      <c r="G268" s="1">
        <v>1500512</v>
      </c>
      <c r="H268" s="1" t="s">
        <v>114</v>
      </c>
      <c r="I268" s="1" t="s">
        <v>45</v>
      </c>
      <c r="J268" s="1" t="s">
        <v>714</v>
      </c>
    </row>
    <row r="269" spans="1:10" hidden="1">
      <c r="A269" s="1" t="s">
        <v>113</v>
      </c>
      <c r="B269" s="1" t="s">
        <v>727</v>
      </c>
      <c r="C269" s="1" t="s">
        <v>45</v>
      </c>
      <c r="D269" s="1" t="s">
        <v>714</v>
      </c>
      <c r="E269" s="87" t="s">
        <v>416</v>
      </c>
      <c r="F269" s="1" t="s">
        <v>416</v>
      </c>
      <c r="G269" s="1">
        <v>1500502</v>
      </c>
      <c r="H269" s="1" t="s">
        <v>113</v>
      </c>
      <c r="I269" s="1" t="s">
        <v>45</v>
      </c>
      <c r="J269" s="1" t="s">
        <v>714</v>
      </c>
    </row>
    <row r="270" spans="1:10" hidden="1">
      <c r="A270" s="1" t="s">
        <v>114</v>
      </c>
      <c r="B270" s="1" t="s">
        <v>727</v>
      </c>
      <c r="C270" s="1" t="s">
        <v>45</v>
      </c>
      <c r="D270" s="1" t="s">
        <v>714</v>
      </c>
      <c r="E270" s="87" t="s">
        <v>401</v>
      </c>
      <c r="F270" s="1" t="s">
        <v>643</v>
      </c>
      <c r="G270" s="1">
        <v>1500516</v>
      </c>
      <c r="H270" s="1" t="s">
        <v>114</v>
      </c>
      <c r="I270" s="1" t="s">
        <v>45</v>
      </c>
      <c r="J270" s="1" t="s">
        <v>714</v>
      </c>
    </row>
  </sheetData>
  <autoFilter ref="A1:J270" xr:uid="{5AD57218-0C7E-408F-95F6-6D51D201E605}">
    <filterColumn colId="2">
      <filters>
        <filter val="JATIM TIMU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MTD</vt:lpstr>
      <vt:lpstr>HARIAN</vt:lpstr>
      <vt:lpstr>Sheet1</vt:lpstr>
      <vt:lpstr>LAPORAN</vt:lpstr>
      <vt:lpstr>Sheet4</vt:lpstr>
      <vt:lpstr>LOOKUP  telda</vt:lpstr>
      <vt:lpstr>COPY DATA XPRO</vt:lpstr>
      <vt:lpstr>Detail2</vt:lpstr>
      <vt:lpstr>Sheet3</vt:lpstr>
      <vt:lpstr>DATA DETAIL</vt:lpstr>
      <vt:lpstr>Sheet2</vt:lpstr>
      <vt:lpstr>Sheet5</vt:lpstr>
    </vt:vector>
  </TitlesOfParts>
  <Company>Telkom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990061</dc:creator>
  <cp:lastModifiedBy>AHMAD DEDI ARIANSYAH</cp:lastModifiedBy>
  <dcterms:created xsi:type="dcterms:W3CDTF">2024-08-30T01:50:00Z</dcterms:created>
  <dcterms:modified xsi:type="dcterms:W3CDTF">2026-08-11T01:54:15Z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C8AFC484198940E89A7452246BA079CD_12</vt:lpwstr>
  </property>
  <property fmtid="{D5CDD505-2E9C-101B-9397-08002B2CF9AE}" pid="3" name="KSOProductBuildVer">
    <vt:lpwstr>2057-12.2.0.21931</vt:lpwstr>
  </property>
</Properties>
</file>